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41.xml" ContentType="application/vnd.openxmlformats-officedocument.spreadsheetml.table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hreadedComments/threadedComment3.xml" ContentType="application/vnd.ms-excel.threadedcomments+xml"/>
  <Override PartName="/xl/comments5.xml" ContentType="application/vnd.openxmlformats-officedocument.spreadsheetml.comments+xml"/>
  <Override PartName="/xl/threadedComments/threadedComment4.xml" ContentType="application/vnd.ms-excel.threadedcomments+xml"/>
  <Override PartName="/xl/comments6.xml" ContentType="application/vnd.openxmlformats-officedocument.spreadsheetml.comments+xml"/>
  <Override PartName="/xl/threadedComments/threadedComment5.xml" ContentType="application/vnd.ms-excel.threaded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\\pfl-cps-file\Plan-Estrat\04. Processos Gestão\01. Regulatório\05. Obrigações\04. CPP\01. NPF\CPP 2026\05. Memória de Cálculo\"/>
    </mc:Choice>
  </mc:AlternateContent>
  <xr:revisionPtr revIDLastSave="0" documentId="13_ncr:1_{F555A51B-B963-4DC7-BFDE-4BBD4429625B}" xr6:coauthVersionLast="47" xr6:coauthVersionMax="47" xr10:uidLastSave="{00000000-0000-0000-0000-000000000000}"/>
  <workbookProtection workbookAlgorithmName="SHA-512" workbookHashValue="Y3EnNtOOT1uMIQ1ZjCfi1s7TQf8+rovd3PXiC4VlPdIFto2BC9RANsNjyrcfJx0MmsXa1F+AkS9B4S+oan1zSg==" workbookSaltValue="nmMMEe6UwASTc5vWeqQoIg==" workbookSpinCount="100000" lockStructure="1"/>
  <bookViews>
    <workbookView xWindow="-120" yWindow="-120" windowWidth="20730" windowHeight="11040" tabRatio="862" firstSheet="1" activeTab="3" xr2:uid="{00000000-000D-0000-FFFF-FFFF00000000}"/>
  </bookViews>
  <sheets>
    <sheet name="CPFL" sheetId="4" state="hidden" r:id="rId1"/>
    <sheet name="Ajuda" sheetId="23" r:id="rId2"/>
    <sheet name="Tarifas" sheetId="26" state="hidden" r:id="rId3"/>
    <sheet name="Escolha tarifa" sheetId="27" r:id="rId4"/>
    <sheet name="UCs" sheetId="52" r:id="rId5"/>
    <sheet name="Projeto" sheetId="29" r:id="rId6"/>
    <sheet name="RCB" sheetId="2" r:id="rId7"/>
    <sheet name="CustoContabil" sheetId="3" r:id="rId8"/>
    <sheet name="ContrDesemp" sheetId="43" r:id="rId9"/>
    <sheet name="M&amp;V" sheetId="21" r:id="rId10"/>
    <sheet name="Descarte" sheetId="22" r:id="rId11"/>
    <sheet name="IlumCusto" sheetId="5" r:id="rId12"/>
    <sheet name="IlumBenef" sheetId="6" r:id="rId13"/>
    <sheet name="FI-FVCusto" sheetId="16" r:id="rId14"/>
    <sheet name="FI-FVBenef" sheetId="17" r:id="rId15"/>
    <sheet name="MotorCusto" sheetId="10" r:id="rId16"/>
    <sheet name="MotorBenef" sheetId="11" r:id="rId17"/>
    <sheet name="SolarCusto" sheetId="14" r:id="rId18"/>
    <sheet name="SolarBenef" sheetId="15" r:id="rId19"/>
    <sheet name="CondAmbCusto" sheetId="7" r:id="rId20"/>
    <sheet name="CondAmbBenef" sheetId="8" r:id="rId21"/>
    <sheet name="RefrigCusto" sheetId="41" r:id="rId22"/>
    <sheet name="RefrigBenef" sheetId="13" r:id="rId23"/>
    <sheet name="OutrosCusto" sheetId="42" r:id="rId24"/>
    <sheet name="OutrosBenef" sheetId="19" r:id="rId25"/>
    <sheet name="SAECusto" sheetId="56" r:id="rId26"/>
    <sheet name="SAEBenef" sheetId="55" r:id="rId27"/>
    <sheet name="Cronogramas Fisicos" sheetId="48" state="hidden" r:id="rId28"/>
    <sheet name="XML Final" sheetId="58" state="hidden" r:id="rId29"/>
    <sheet name="Utilização IP" sheetId="57" state="hidden" r:id="rId30"/>
    <sheet name="Referencias UC" sheetId="53" state="hidden" r:id="rId31"/>
    <sheet name="Referências" sheetId="47" state="hidden" r:id="rId32"/>
    <sheet name="Cidades Concessão" sheetId="36" state="hidden" r:id="rId33"/>
    <sheet name="Cronograma Financeiro" sheetId="31" state="hidden" r:id="rId34"/>
    <sheet name="Tabelas Contratos" sheetId="39" state="hidden" r:id="rId35"/>
    <sheet name="Res Nº 2590" sheetId="46" state="hidden" r:id="rId36"/>
  </sheets>
  <externalReferences>
    <externalReference r:id="rId37"/>
  </externalReferences>
  <definedNames>
    <definedName name="_xlnm._FilterDatabase" localSheetId="32" hidden="1">'Cidades Concessão'!$J$1:$O$646</definedName>
    <definedName name="_xlnm._FilterDatabase" localSheetId="2" hidden="1">Tarifas!#REF!</definedName>
    <definedName name="_xlnm._FilterDatabase" localSheetId="29" hidden="1">'Utilização IP'!$A$1:$C$1</definedName>
    <definedName name="COPEL" localSheetId="8">#REF!</definedName>
    <definedName name="COPEL" localSheetId="4">#REF!</definedName>
    <definedName name="COPEL">#REF!</definedName>
    <definedName name="Lista_Atividade">CPFL!$U$4:$U$6</definedName>
    <definedName name="Lista_Empresa">CPFL!$AA$4:$AA$7</definedName>
    <definedName name="Lista_Localizacao" localSheetId="4">CPFL!#REF!</definedName>
    <definedName name="Lista_Localizacao">CPFL!#REF!</definedName>
    <definedName name="Lista_Solar" localSheetId="8">[1]CPFL!$BD$4:$BD$29</definedName>
    <definedName name="Lista_Solar" localSheetId="23">[1]CPFL!$BD$4:$BD$29</definedName>
    <definedName name="Lista_Solar" localSheetId="21">[1]CPFL!$BD$4:$BD$29</definedName>
    <definedName name="Lista_Solar" localSheetId="25">[1]CPFL!$BD$4:$BD$29</definedName>
    <definedName name="Lista_Solar">CPFL!$BB$4:$BB$29</definedName>
    <definedName name="Lista_SubgrupoTarifa" localSheetId="8">[1]CPFL!#REF!</definedName>
    <definedName name="Lista_SubgrupoTarifa" localSheetId="23">[1]CPFL!#REF!</definedName>
    <definedName name="Lista_SubgrupoTarifa" localSheetId="21">[1]CPFL!#REF!</definedName>
    <definedName name="Lista_SubgrupoTarifa" localSheetId="25">[1]CPFL!#REF!</definedName>
    <definedName name="Lista_SubgrupoTarifa" localSheetId="4">CPFL!#REF!</definedName>
    <definedName name="Lista_SubgrupoTarifa">CPFL!#REF!</definedName>
    <definedName name="Lista_Tarifa" localSheetId="8">[1]CPFL!$AI$4:$AI$8</definedName>
    <definedName name="Lista_Tarifa" localSheetId="23">[1]CPFL!$AI$4:$AI$8</definedName>
    <definedName name="Lista_Tarifa" localSheetId="21">[1]CPFL!$AI$4:$AI$8</definedName>
    <definedName name="Lista_Tarifa" localSheetId="25">[1]CPFL!$AI$4:$AI$8</definedName>
    <definedName name="Lista_Tarifa">CPFL!$AG$4:$AG$8</definedName>
    <definedName name="Lista_Tipologia">CPFL!$I$4:$I$11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8" i="42" l="1"/>
  <c r="M58" i="42"/>
  <c r="L58" i="10"/>
  <c r="M58" i="10"/>
  <c r="I113" i="17" l="1"/>
  <c r="J113" i="17"/>
  <c r="K113" i="17"/>
  <c r="L113" i="17"/>
  <c r="M113" i="17"/>
  <c r="N113" i="17"/>
  <c r="O113" i="17"/>
  <c r="P113" i="17"/>
  <c r="Q113" i="17"/>
  <c r="R113" i="17"/>
  <c r="S113" i="17"/>
  <c r="T113" i="17"/>
  <c r="U113" i="17"/>
  <c r="V113" i="17"/>
  <c r="W113" i="17"/>
  <c r="X113" i="17"/>
  <c r="Y113" i="17"/>
  <c r="Z113" i="17"/>
  <c r="AA113" i="17"/>
  <c r="I115" i="17"/>
  <c r="J115" i="17"/>
  <c r="K115" i="17"/>
  <c r="L115" i="17"/>
  <c r="M115" i="17"/>
  <c r="N115" i="17"/>
  <c r="O115" i="17"/>
  <c r="P115" i="17"/>
  <c r="Q115" i="17"/>
  <c r="R115" i="17"/>
  <c r="S115" i="17"/>
  <c r="T115" i="17"/>
  <c r="U115" i="17"/>
  <c r="V115" i="17"/>
  <c r="W115" i="17"/>
  <c r="X115" i="17"/>
  <c r="Y115" i="17"/>
  <c r="Z115" i="17"/>
  <c r="AA115" i="17"/>
  <c r="I117" i="17"/>
  <c r="J117" i="17"/>
  <c r="K117" i="17"/>
  <c r="L117" i="17"/>
  <c r="M117" i="17"/>
  <c r="N117" i="17"/>
  <c r="O117" i="17"/>
  <c r="P117" i="17"/>
  <c r="Q117" i="17"/>
  <c r="R117" i="17"/>
  <c r="S117" i="17"/>
  <c r="T117" i="17"/>
  <c r="U117" i="17"/>
  <c r="V117" i="17"/>
  <c r="W117" i="17"/>
  <c r="X117" i="17"/>
  <c r="Y117" i="17"/>
  <c r="Z117" i="17"/>
  <c r="AA117" i="17"/>
  <c r="I120" i="17"/>
  <c r="J120" i="17"/>
  <c r="K120" i="17"/>
  <c r="L120" i="17"/>
  <c r="M120" i="17"/>
  <c r="N120" i="17"/>
  <c r="O120" i="17"/>
  <c r="P120" i="17"/>
  <c r="Q120" i="17"/>
  <c r="R120" i="17"/>
  <c r="S120" i="17"/>
  <c r="T120" i="17"/>
  <c r="U120" i="17"/>
  <c r="V120" i="17"/>
  <c r="W120" i="17"/>
  <c r="X120" i="17"/>
  <c r="Y120" i="17"/>
  <c r="Z120" i="17"/>
  <c r="AA120" i="17"/>
  <c r="H120" i="17"/>
  <c r="H117" i="17"/>
  <c r="H115" i="17"/>
  <c r="H113" i="17"/>
  <c r="I54" i="17"/>
  <c r="J54" i="17"/>
  <c r="K54" i="17"/>
  <c r="L54" i="17"/>
  <c r="M54" i="17"/>
  <c r="N54" i="17"/>
  <c r="O54" i="17"/>
  <c r="P54" i="17"/>
  <c r="Q54" i="17"/>
  <c r="Q57" i="17" s="1"/>
  <c r="Q55" i="17" s="1"/>
  <c r="Q56" i="17" s="1"/>
  <c r="R54" i="17"/>
  <c r="S54" i="17"/>
  <c r="T54" i="17"/>
  <c r="U54" i="17"/>
  <c r="V54" i="17"/>
  <c r="W54" i="17"/>
  <c r="X54" i="17"/>
  <c r="Y54" i="17"/>
  <c r="Z54" i="17"/>
  <c r="AA54" i="17"/>
  <c r="H54" i="17"/>
  <c r="I49" i="17"/>
  <c r="I51" i="17" s="1"/>
  <c r="J49" i="17"/>
  <c r="J51" i="17" s="1"/>
  <c r="K49" i="17"/>
  <c r="K51" i="17" s="1"/>
  <c r="L49" i="17"/>
  <c r="L51" i="17" s="1"/>
  <c r="M49" i="17"/>
  <c r="M51" i="17" s="1"/>
  <c r="N49" i="17"/>
  <c r="N51" i="17" s="1"/>
  <c r="O49" i="17"/>
  <c r="O51" i="17" s="1"/>
  <c r="P49" i="17"/>
  <c r="P51" i="17" s="1"/>
  <c r="Q49" i="17"/>
  <c r="Q51" i="17" s="1"/>
  <c r="R49" i="17"/>
  <c r="R51" i="17" s="1"/>
  <c r="S49" i="17"/>
  <c r="S51" i="17" s="1"/>
  <c r="T49" i="17"/>
  <c r="T51" i="17" s="1"/>
  <c r="U49" i="17"/>
  <c r="U51" i="17" s="1"/>
  <c r="V49" i="17"/>
  <c r="V51" i="17" s="1"/>
  <c r="W49" i="17"/>
  <c r="W51" i="17" s="1"/>
  <c r="X49" i="17"/>
  <c r="X51" i="17" s="1"/>
  <c r="Y49" i="17"/>
  <c r="Y51" i="17" s="1"/>
  <c r="Z49" i="17"/>
  <c r="Z51" i="17" s="1"/>
  <c r="AA49" i="17"/>
  <c r="AA51" i="17" s="1"/>
  <c r="H49" i="17"/>
  <c r="H51" i="17" s="1"/>
  <c r="K57" i="17" l="1"/>
  <c r="K55" i="17" s="1"/>
  <c r="K56" i="17" s="1"/>
  <c r="V57" i="17"/>
  <c r="V55" i="17" s="1"/>
  <c r="V56" i="17" s="1"/>
  <c r="J57" i="17"/>
  <c r="J55" i="17" s="1"/>
  <c r="J56" i="17" s="1"/>
  <c r="X57" i="17"/>
  <c r="X55" i="17" s="1"/>
  <c r="X56" i="17" s="1"/>
  <c r="U57" i="17"/>
  <c r="U55" i="17" s="1"/>
  <c r="U56" i="17" s="1"/>
  <c r="W57" i="17"/>
  <c r="W55" i="17" s="1"/>
  <c r="W56" i="17" s="1"/>
  <c r="T57" i="17"/>
  <c r="T55" i="17" s="1"/>
  <c r="T56" i="17" s="1"/>
  <c r="P57" i="17"/>
  <c r="P55" i="17" s="1"/>
  <c r="P56" i="17" s="1"/>
  <c r="S57" i="17"/>
  <c r="S55" i="17" s="1"/>
  <c r="S56" i="17" s="1"/>
  <c r="AA57" i="17"/>
  <c r="AA55" i="17" s="1"/>
  <c r="AA56" i="17" s="1"/>
  <c r="O57" i="17"/>
  <c r="O55" i="17" s="1"/>
  <c r="O56" i="17" s="1"/>
  <c r="R57" i="17"/>
  <c r="R55" i="17" s="1"/>
  <c r="R56" i="17" s="1"/>
  <c r="Z57" i="17"/>
  <c r="Z55" i="17" s="1"/>
  <c r="Z56" i="17" s="1"/>
  <c r="N57" i="17"/>
  <c r="N55" i="17" s="1"/>
  <c r="N56" i="17" s="1"/>
  <c r="Y57" i="17"/>
  <c r="Y55" i="17" s="1"/>
  <c r="Y56" i="17" s="1"/>
  <c r="M57" i="17"/>
  <c r="M55" i="17" s="1"/>
  <c r="M56" i="17" s="1"/>
  <c r="L57" i="17"/>
  <c r="L55" i="17" s="1"/>
  <c r="L56" i="17" s="1"/>
  <c r="H57" i="17"/>
  <c r="H55" i="17" s="1"/>
  <c r="H56" i="17" s="1"/>
  <c r="I57" i="17"/>
  <c r="I55" i="17" s="1"/>
  <c r="I56" i="17" s="1"/>
  <c r="I68" i="19"/>
  <c r="J68" i="19"/>
  <c r="K68" i="19"/>
  <c r="L68" i="19"/>
  <c r="M68" i="19"/>
  <c r="N68" i="19"/>
  <c r="O68" i="19"/>
  <c r="P68" i="19"/>
  <c r="Q68" i="19"/>
  <c r="R68" i="19"/>
  <c r="S68" i="19"/>
  <c r="T68" i="19"/>
  <c r="U68" i="19"/>
  <c r="V68" i="19"/>
  <c r="W68" i="19"/>
  <c r="X68" i="19"/>
  <c r="Y68" i="19"/>
  <c r="Z68" i="19"/>
  <c r="AA68" i="19"/>
  <c r="AB68" i="19"/>
  <c r="AC68" i="19"/>
  <c r="AD68" i="19"/>
  <c r="AE68" i="19"/>
  <c r="AF68" i="19"/>
  <c r="AG68" i="19"/>
  <c r="AH68" i="19"/>
  <c r="AI68" i="19"/>
  <c r="AJ68" i="19"/>
  <c r="AK68" i="19"/>
  <c r="AL68" i="19"/>
  <c r="AM68" i="19"/>
  <c r="AN68" i="19"/>
  <c r="AO68" i="19"/>
  <c r="AP68" i="19"/>
  <c r="AQ68" i="19"/>
  <c r="AR68" i="19"/>
  <c r="AS68" i="19"/>
  <c r="AT68" i="19"/>
  <c r="AU68" i="19"/>
  <c r="AV68" i="19"/>
  <c r="AW68" i="19"/>
  <c r="AX68" i="19"/>
  <c r="AY68" i="19"/>
  <c r="AZ68" i="19"/>
  <c r="BA68" i="19"/>
  <c r="BB68" i="19"/>
  <c r="BC68" i="19"/>
  <c r="BD68" i="19"/>
  <c r="BE68" i="19"/>
  <c r="BF68" i="19"/>
  <c r="BG68" i="19"/>
  <c r="BH68" i="19"/>
  <c r="BI68" i="19"/>
  <c r="BJ68" i="19"/>
  <c r="BK68" i="19"/>
  <c r="BL68" i="19"/>
  <c r="BM68" i="19"/>
  <c r="BN68" i="19"/>
  <c r="BO68" i="19"/>
  <c r="BP68" i="19"/>
  <c r="BQ68" i="19"/>
  <c r="BR68" i="19"/>
  <c r="BS68" i="19"/>
  <c r="BT68" i="19"/>
  <c r="BU68" i="19"/>
  <c r="BV68" i="19"/>
  <c r="BW68" i="19"/>
  <c r="BX68" i="19"/>
  <c r="BY68" i="19"/>
  <c r="BZ68" i="19"/>
  <c r="CA68" i="19"/>
  <c r="CB68" i="19"/>
  <c r="CC68" i="19"/>
  <c r="CD68" i="19"/>
  <c r="CE68" i="19"/>
  <c r="CF68" i="19"/>
  <c r="CG68" i="19"/>
  <c r="CH68" i="19"/>
  <c r="CI68" i="19"/>
  <c r="CJ68" i="19"/>
  <c r="CK68" i="19"/>
  <c r="CL68" i="19"/>
  <c r="CM68" i="19"/>
  <c r="CN68" i="19"/>
  <c r="CO68" i="19"/>
  <c r="CP68" i="19"/>
  <c r="CQ68" i="19"/>
  <c r="CR68" i="19"/>
  <c r="CS68" i="19"/>
  <c r="CT68" i="19"/>
  <c r="CU68" i="19"/>
  <c r="CV68" i="19"/>
  <c r="CW68" i="19"/>
  <c r="CX68" i="19"/>
  <c r="CY68" i="19"/>
  <c r="CZ68" i="19"/>
  <c r="DA68" i="19"/>
  <c r="DB68" i="19"/>
  <c r="DC68" i="19"/>
  <c r="H68" i="19"/>
  <c r="I88" i="19"/>
  <c r="J88" i="19"/>
  <c r="K88" i="19"/>
  <c r="L88" i="19"/>
  <c r="M88" i="19"/>
  <c r="N88" i="19"/>
  <c r="O88" i="19"/>
  <c r="P88" i="19"/>
  <c r="Q88" i="19"/>
  <c r="R88" i="19"/>
  <c r="S88" i="19"/>
  <c r="T88" i="19"/>
  <c r="U88" i="19"/>
  <c r="V88" i="19"/>
  <c r="W88" i="19"/>
  <c r="X88" i="19"/>
  <c r="Y88" i="19"/>
  <c r="Z88" i="19"/>
  <c r="AA88" i="19"/>
  <c r="AB88" i="19"/>
  <c r="AC88" i="19"/>
  <c r="AD88" i="19"/>
  <c r="AE88" i="19"/>
  <c r="AF88" i="19"/>
  <c r="AG88" i="19"/>
  <c r="AH88" i="19"/>
  <c r="AI88" i="19"/>
  <c r="AJ88" i="19"/>
  <c r="AK88" i="19"/>
  <c r="AL88" i="19"/>
  <c r="AM88" i="19"/>
  <c r="AN88" i="19"/>
  <c r="AO88" i="19"/>
  <c r="AP88" i="19"/>
  <c r="AQ88" i="19"/>
  <c r="AR88" i="19"/>
  <c r="AS88" i="19"/>
  <c r="AT88" i="19"/>
  <c r="AU88" i="19"/>
  <c r="AV88" i="19"/>
  <c r="AW88" i="19"/>
  <c r="AX88" i="19"/>
  <c r="AY88" i="19"/>
  <c r="AZ88" i="19"/>
  <c r="BA88" i="19"/>
  <c r="BB88" i="19"/>
  <c r="BC88" i="19"/>
  <c r="BD88" i="19"/>
  <c r="BE88" i="19"/>
  <c r="BF88" i="19"/>
  <c r="BG88" i="19"/>
  <c r="BH88" i="19"/>
  <c r="BI88" i="19"/>
  <c r="BJ88" i="19"/>
  <c r="BK88" i="19"/>
  <c r="BL88" i="19"/>
  <c r="BM88" i="19"/>
  <c r="BN88" i="19"/>
  <c r="BO88" i="19"/>
  <c r="BP88" i="19"/>
  <c r="BQ88" i="19"/>
  <c r="BR88" i="19"/>
  <c r="BS88" i="19"/>
  <c r="BT88" i="19"/>
  <c r="BU88" i="19"/>
  <c r="BV88" i="19"/>
  <c r="BW88" i="19"/>
  <c r="BX88" i="19"/>
  <c r="BY88" i="19"/>
  <c r="BZ88" i="19"/>
  <c r="CA88" i="19"/>
  <c r="CB88" i="19"/>
  <c r="CC88" i="19"/>
  <c r="CD88" i="19"/>
  <c r="CE88" i="19"/>
  <c r="CF88" i="19"/>
  <c r="CG88" i="19"/>
  <c r="CH88" i="19"/>
  <c r="CI88" i="19"/>
  <c r="CJ88" i="19"/>
  <c r="CK88" i="19"/>
  <c r="CL88" i="19"/>
  <c r="CM88" i="19"/>
  <c r="CN88" i="19"/>
  <c r="CO88" i="19"/>
  <c r="CP88" i="19"/>
  <c r="CQ88" i="19"/>
  <c r="CR88" i="19"/>
  <c r="CS88" i="19"/>
  <c r="CT88" i="19"/>
  <c r="CU88" i="19"/>
  <c r="CV88" i="19"/>
  <c r="CW88" i="19"/>
  <c r="CX88" i="19"/>
  <c r="CY88" i="19"/>
  <c r="CZ88" i="19"/>
  <c r="DA88" i="19"/>
  <c r="DB88" i="19"/>
  <c r="DC88" i="19"/>
  <c r="H88" i="19"/>
  <c r="H86" i="13"/>
  <c r="H66" i="13"/>
  <c r="I82" i="17" l="1"/>
  <c r="J82" i="17"/>
  <c r="K82" i="17"/>
  <c r="L82" i="17"/>
  <c r="M82" i="17"/>
  <c r="N82" i="17"/>
  <c r="O82" i="17"/>
  <c r="P82" i="17"/>
  <c r="Q82" i="17"/>
  <c r="R82" i="17"/>
  <c r="S82" i="17"/>
  <c r="T82" i="17"/>
  <c r="U82" i="17"/>
  <c r="V82" i="17"/>
  <c r="W82" i="17"/>
  <c r="X82" i="17"/>
  <c r="Y82" i="17"/>
  <c r="Z82" i="17"/>
  <c r="AA82" i="17"/>
  <c r="H82" i="17"/>
  <c r="H92" i="19"/>
  <c r="I10" i="55" l="1"/>
  <c r="J10" i="55"/>
  <c r="K10" i="55"/>
  <c r="L10" i="55"/>
  <c r="M10" i="55"/>
  <c r="N10" i="55"/>
  <c r="O10" i="55"/>
  <c r="P10" i="55"/>
  <c r="Q10" i="55"/>
  <c r="R10" i="55"/>
  <c r="S10" i="55"/>
  <c r="T10" i="55"/>
  <c r="U10" i="55"/>
  <c r="V10" i="55"/>
  <c r="W10" i="55"/>
  <c r="X10" i="55"/>
  <c r="Y10" i="55"/>
  <c r="Z10" i="55"/>
  <c r="AA10" i="55"/>
  <c r="H8" i="55"/>
  <c r="G9" i="55" s="1"/>
  <c r="I8" i="55"/>
  <c r="J8" i="55"/>
  <c r="K8" i="55"/>
  <c r="L8" i="55"/>
  <c r="M8" i="55"/>
  <c r="N8" i="55"/>
  <c r="O8" i="55"/>
  <c r="P8" i="55"/>
  <c r="Q8" i="55"/>
  <c r="R8" i="55"/>
  <c r="S8" i="55"/>
  <c r="T8" i="55"/>
  <c r="U8" i="55"/>
  <c r="V8" i="55"/>
  <c r="W8" i="55"/>
  <c r="X8" i="55"/>
  <c r="Y8" i="55"/>
  <c r="Z8" i="55"/>
  <c r="AA8" i="55"/>
  <c r="H10" i="55"/>
  <c r="I177" i="17" l="1"/>
  <c r="J177" i="17"/>
  <c r="K177" i="17"/>
  <c r="L177" i="17"/>
  <c r="M177" i="17"/>
  <c r="N177" i="17"/>
  <c r="O177" i="17"/>
  <c r="P177" i="17"/>
  <c r="Q177" i="17"/>
  <c r="R177" i="17"/>
  <c r="S177" i="17"/>
  <c r="T177" i="17"/>
  <c r="U177" i="17"/>
  <c r="V177" i="17"/>
  <c r="W177" i="17"/>
  <c r="X177" i="17"/>
  <c r="Y177" i="17"/>
  <c r="Z177" i="17"/>
  <c r="AA177" i="17"/>
  <c r="H177" i="17"/>
  <c r="I164" i="17"/>
  <c r="J164" i="17"/>
  <c r="K164" i="17"/>
  <c r="L164" i="17"/>
  <c r="M164" i="17"/>
  <c r="N164" i="17"/>
  <c r="O164" i="17"/>
  <c r="P164" i="17"/>
  <c r="Q164" i="17"/>
  <c r="R164" i="17"/>
  <c r="S164" i="17"/>
  <c r="T164" i="17"/>
  <c r="U164" i="17"/>
  <c r="V164" i="17"/>
  <c r="W164" i="17"/>
  <c r="X164" i="17"/>
  <c r="Y164" i="17"/>
  <c r="Z164" i="17"/>
  <c r="AA164" i="17"/>
  <c r="H164" i="17"/>
  <c r="I147" i="17"/>
  <c r="J147" i="17"/>
  <c r="K147" i="17"/>
  <c r="L147" i="17"/>
  <c r="M147" i="17"/>
  <c r="N147" i="17"/>
  <c r="O147" i="17"/>
  <c r="P147" i="17"/>
  <c r="Q147" i="17"/>
  <c r="R147" i="17"/>
  <c r="S147" i="17"/>
  <c r="T147" i="17"/>
  <c r="U147" i="17"/>
  <c r="V147" i="17"/>
  <c r="W147" i="17"/>
  <c r="X147" i="17"/>
  <c r="Y147" i="17"/>
  <c r="Z147" i="17"/>
  <c r="AA147" i="17"/>
  <c r="I160" i="17"/>
  <c r="J160" i="17"/>
  <c r="K160" i="17"/>
  <c r="L160" i="17"/>
  <c r="M160" i="17"/>
  <c r="N160" i="17"/>
  <c r="O160" i="17"/>
  <c r="P160" i="17"/>
  <c r="Q160" i="17"/>
  <c r="R160" i="17"/>
  <c r="S160" i="17"/>
  <c r="T160" i="17"/>
  <c r="U160" i="17"/>
  <c r="V160" i="17"/>
  <c r="W160" i="17"/>
  <c r="X160" i="17"/>
  <c r="Y160" i="17"/>
  <c r="Z160" i="17"/>
  <c r="AA160" i="17"/>
  <c r="H160" i="17"/>
  <c r="H147" i="17"/>
  <c r="I86" i="17" l="1"/>
  <c r="J86" i="17"/>
  <c r="K86" i="17"/>
  <c r="L86" i="17"/>
  <c r="M86" i="17"/>
  <c r="N86" i="17"/>
  <c r="O86" i="17"/>
  <c r="P86" i="17"/>
  <c r="Q86" i="17"/>
  <c r="R86" i="17"/>
  <c r="S86" i="17"/>
  <c r="T86" i="17"/>
  <c r="U86" i="17"/>
  <c r="V86" i="17"/>
  <c r="W86" i="17"/>
  <c r="X86" i="17"/>
  <c r="Y86" i="17"/>
  <c r="Z86" i="17"/>
  <c r="AA86" i="17"/>
  <c r="H86" i="17"/>
  <c r="G86" i="17" l="1"/>
  <c r="Q81" i="17"/>
  <c r="N81" i="17"/>
  <c r="P81" i="17"/>
  <c r="L81" i="17"/>
  <c r="W81" i="17"/>
  <c r="O81" i="17"/>
  <c r="H81" i="17"/>
  <c r="G55" i="17"/>
  <c r="I81" i="17"/>
  <c r="J81" i="17"/>
  <c r="K81" i="17"/>
  <c r="M81" i="17"/>
  <c r="R81" i="17"/>
  <c r="S81" i="17"/>
  <c r="T81" i="17"/>
  <c r="U81" i="17"/>
  <c r="V81" i="17"/>
  <c r="X81" i="17"/>
  <c r="Y81" i="17"/>
  <c r="Z81" i="17"/>
  <c r="AA81" i="17"/>
  <c r="G161" i="11"/>
  <c r="I178" i="6"/>
  <c r="J178" i="6"/>
  <c r="K178" i="6"/>
  <c r="L178" i="6"/>
  <c r="M178" i="6"/>
  <c r="N178" i="6"/>
  <c r="O178" i="6"/>
  <c r="P178" i="6"/>
  <c r="Q178" i="6"/>
  <c r="R178" i="6"/>
  <c r="S178" i="6"/>
  <c r="T178" i="6"/>
  <c r="U178" i="6"/>
  <c r="V178" i="6"/>
  <c r="W178" i="6"/>
  <c r="X178" i="6"/>
  <c r="Y178" i="6"/>
  <c r="Z178" i="6"/>
  <c r="AA178" i="6"/>
  <c r="AB178" i="6"/>
  <c r="AC178" i="6"/>
  <c r="AD178" i="6"/>
  <c r="AE178" i="6"/>
  <c r="AF178" i="6"/>
  <c r="AG178" i="6"/>
  <c r="AH178" i="6"/>
  <c r="AI178" i="6"/>
  <c r="AJ178" i="6"/>
  <c r="AK178" i="6"/>
  <c r="AL178" i="6"/>
  <c r="AM178" i="6"/>
  <c r="AN178" i="6"/>
  <c r="AO178" i="6"/>
  <c r="AP178" i="6"/>
  <c r="AQ178" i="6"/>
  <c r="AR178" i="6"/>
  <c r="AS178" i="6"/>
  <c r="AT178" i="6"/>
  <c r="AU178" i="6"/>
  <c r="AV178" i="6"/>
  <c r="AW178" i="6"/>
  <c r="AX178" i="6"/>
  <c r="AY178" i="6"/>
  <c r="AZ178" i="6"/>
  <c r="BA178" i="6"/>
  <c r="BB178" i="6"/>
  <c r="BC178" i="6"/>
  <c r="BD178" i="6"/>
  <c r="BE178" i="6"/>
  <c r="BF178" i="6"/>
  <c r="BG178" i="6"/>
  <c r="BH178" i="6"/>
  <c r="BI178" i="6"/>
  <c r="BJ178" i="6"/>
  <c r="BK178" i="6"/>
  <c r="BL178" i="6"/>
  <c r="BM178" i="6"/>
  <c r="BN178" i="6"/>
  <c r="BO178" i="6"/>
  <c r="BP178" i="6"/>
  <c r="BQ178" i="6"/>
  <c r="BR178" i="6"/>
  <c r="BS178" i="6"/>
  <c r="BT178" i="6"/>
  <c r="BU178" i="6"/>
  <c r="BV178" i="6"/>
  <c r="BW178" i="6"/>
  <c r="BX178" i="6"/>
  <c r="BY178" i="6"/>
  <c r="BZ178" i="6"/>
  <c r="CA178" i="6"/>
  <c r="CB178" i="6"/>
  <c r="CC178" i="6"/>
  <c r="CD178" i="6"/>
  <c r="CE178" i="6"/>
  <c r="CF178" i="6"/>
  <c r="CG178" i="6"/>
  <c r="CH178" i="6"/>
  <c r="CI178" i="6"/>
  <c r="CJ178" i="6"/>
  <c r="CK178" i="6"/>
  <c r="CL178" i="6"/>
  <c r="CM178" i="6"/>
  <c r="CN178" i="6"/>
  <c r="CO178" i="6"/>
  <c r="CP178" i="6"/>
  <c r="CQ178" i="6"/>
  <c r="CR178" i="6"/>
  <c r="CS178" i="6"/>
  <c r="CT178" i="6"/>
  <c r="CU178" i="6"/>
  <c r="CV178" i="6"/>
  <c r="CW178" i="6"/>
  <c r="CX178" i="6"/>
  <c r="CY178" i="6"/>
  <c r="CZ178" i="6"/>
  <c r="DA178" i="6"/>
  <c r="DB178" i="6"/>
  <c r="DC178" i="6"/>
  <c r="H178" i="6"/>
  <c r="I177" i="6"/>
  <c r="J177" i="6"/>
  <c r="K177" i="6"/>
  <c r="L177" i="6"/>
  <c r="M177" i="6"/>
  <c r="N177" i="6"/>
  <c r="O177" i="6"/>
  <c r="P177" i="6"/>
  <c r="Q177" i="6"/>
  <c r="R177" i="6"/>
  <c r="S177" i="6"/>
  <c r="T177" i="6"/>
  <c r="U177" i="6"/>
  <c r="V177" i="6"/>
  <c r="W177" i="6"/>
  <c r="X177" i="6"/>
  <c r="Y177" i="6"/>
  <c r="Z177" i="6"/>
  <c r="AA177" i="6"/>
  <c r="AB177" i="6"/>
  <c r="AC177" i="6"/>
  <c r="AD177" i="6"/>
  <c r="AE177" i="6"/>
  <c r="AF177" i="6"/>
  <c r="AG177" i="6"/>
  <c r="AH177" i="6"/>
  <c r="AI177" i="6"/>
  <c r="AJ177" i="6"/>
  <c r="AK177" i="6"/>
  <c r="AL177" i="6"/>
  <c r="AM177" i="6"/>
  <c r="AN177" i="6"/>
  <c r="AO177" i="6"/>
  <c r="AP177" i="6"/>
  <c r="AQ177" i="6"/>
  <c r="AR177" i="6"/>
  <c r="AS177" i="6"/>
  <c r="AT177" i="6"/>
  <c r="AU177" i="6"/>
  <c r="AV177" i="6"/>
  <c r="AW177" i="6"/>
  <c r="AX177" i="6"/>
  <c r="AY177" i="6"/>
  <c r="AZ177" i="6"/>
  <c r="BA177" i="6"/>
  <c r="BB177" i="6"/>
  <c r="BC177" i="6"/>
  <c r="BD177" i="6"/>
  <c r="BE177" i="6"/>
  <c r="BF177" i="6"/>
  <c r="BG177" i="6"/>
  <c r="BH177" i="6"/>
  <c r="BI177" i="6"/>
  <c r="BJ177" i="6"/>
  <c r="BK177" i="6"/>
  <c r="BL177" i="6"/>
  <c r="BM177" i="6"/>
  <c r="BN177" i="6"/>
  <c r="BO177" i="6"/>
  <c r="BP177" i="6"/>
  <c r="BQ177" i="6"/>
  <c r="BR177" i="6"/>
  <c r="BS177" i="6"/>
  <c r="BT177" i="6"/>
  <c r="BU177" i="6"/>
  <c r="BV177" i="6"/>
  <c r="BW177" i="6"/>
  <c r="BX177" i="6"/>
  <c r="BY177" i="6"/>
  <c r="BZ177" i="6"/>
  <c r="CA177" i="6"/>
  <c r="CB177" i="6"/>
  <c r="CC177" i="6"/>
  <c r="CD177" i="6"/>
  <c r="CE177" i="6"/>
  <c r="CF177" i="6"/>
  <c r="CG177" i="6"/>
  <c r="CH177" i="6"/>
  <c r="CI177" i="6"/>
  <c r="CJ177" i="6"/>
  <c r="CK177" i="6"/>
  <c r="CL177" i="6"/>
  <c r="CM177" i="6"/>
  <c r="CN177" i="6"/>
  <c r="CO177" i="6"/>
  <c r="CP177" i="6"/>
  <c r="CQ177" i="6"/>
  <c r="CR177" i="6"/>
  <c r="CS177" i="6"/>
  <c r="CT177" i="6"/>
  <c r="CU177" i="6"/>
  <c r="CV177" i="6"/>
  <c r="CW177" i="6"/>
  <c r="CX177" i="6"/>
  <c r="CY177" i="6"/>
  <c r="CZ177" i="6"/>
  <c r="DA177" i="6"/>
  <c r="DB177" i="6"/>
  <c r="DC177" i="6"/>
  <c r="H177" i="6"/>
  <c r="G133" i="15"/>
  <c r="G134" i="15"/>
  <c r="G183" i="8"/>
  <c r="G182" i="8"/>
  <c r="G56" i="17" l="1"/>
  <c r="H14" i="17"/>
  <c r="H9" i="17"/>
  <c r="H11" i="17" s="1"/>
  <c r="CS34" i="58"/>
  <c r="CP34" i="58"/>
  <c r="CH36" i="58"/>
  <c r="CH35" i="58"/>
  <c r="CH34" i="58"/>
  <c r="CH33" i="58"/>
  <c r="CH32" i="58"/>
  <c r="CH31" i="58"/>
  <c r="CH30" i="58"/>
  <c r="CH29" i="58"/>
  <c r="CG36" i="58"/>
  <c r="CG35" i="58"/>
  <c r="CG34" i="58"/>
  <c r="CG33" i="58"/>
  <c r="CG32" i="58"/>
  <c r="CG31" i="58"/>
  <c r="CG30" i="58"/>
  <c r="CG29" i="58"/>
  <c r="CF36" i="58"/>
  <c r="CF35" i="58"/>
  <c r="CF34" i="58"/>
  <c r="CF33" i="58"/>
  <c r="CF32" i="58"/>
  <c r="CF31" i="58"/>
  <c r="CF30" i="58"/>
  <c r="CF29" i="58"/>
  <c r="BQ36" i="58"/>
  <c r="BQ35" i="58"/>
  <c r="BQ34" i="58"/>
  <c r="BQ33" i="58"/>
  <c r="BQ29" i="58"/>
  <c r="BQ32" i="58"/>
  <c r="BQ31" i="58"/>
  <c r="BQ30" i="58"/>
  <c r="BL36" i="58"/>
  <c r="BL35" i="58"/>
  <c r="BL34" i="58"/>
  <c r="BL33" i="58"/>
  <c r="BL32" i="58"/>
  <c r="BL31" i="58"/>
  <c r="BL30" i="58"/>
  <c r="BL29" i="58"/>
  <c r="BK36" i="58"/>
  <c r="BK35" i="58"/>
  <c r="BK34" i="58"/>
  <c r="BK33" i="58"/>
  <c r="BK32" i="58"/>
  <c r="BK31" i="58"/>
  <c r="BK30" i="58"/>
  <c r="BK29" i="58"/>
  <c r="BJ36" i="58"/>
  <c r="BJ35" i="58"/>
  <c r="BJ34" i="58"/>
  <c r="BJ33" i="58"/>
  <c r="BJ32" i="58"/>
  <c r="BJ31" i="58"/>
  <c r="BJ30" i="58"/>
  <c r="BJ29" i="58"/>
  <c r="BI36" i="58"/>
  <c r="BI35" i="58"/>
  <c r="BI34" i="58"/>
  <c r="BI33" i="58"/>
  <c r="BI32" i="58"/>
  <c r="BI31" i="58"/>
  <c r="BI30" i="58"/>
  <c r="BI29" i="58"/>
  <c r="BG34" i="58"/>
  <c r="BD34" i="58"/>
  <c r="AY36" i="58"/>
  <c r="AY35" i="58"/>
  <c r="AY34" i="58"/>
  <c r="AY33" i="58"/>
  <c r="AY32" i="58"/>
  <c r="AY31" i="58"/>
  <c r="AY30" i="58"/>
  <c r="AY29" i="58"/>
  <c r="AW36" i="58"/>
  <c r="AW35" i="58"/>
  <c r="AW34" i="58"/>
  <c r="AW33" i="58"/>
  <c r="AW32" i="58"/>
  <c r="AW31" i="58"/>
  <c r="AW30" i="58"/>
  <c r="AW29" i="58"/>
  <c r="AU36" i="58"/>
  <c r="AU35" i="58"/>
  <c r="AU34" i="58"/>
  <c r="AU33" i="58"/>
  <c r="AU32" i="58"/>
  <c r="AU31" i="58"/>
  <c r="AU30" i="58"/>
  <c r="AU29" i="58"/>
  <c r="AT36" i="58"/>
  <c r="AT35" i="58"/>
  <c r="AT34" i="58"/>
  <c r="AT33" i="58"/>
  <c r="AT32" i="58"/>
  <c r="AT31" i="58"/>
  <c r="AT30" i="58"/>
  <c r="AT29" i="58"/>
  <c r="AR36" i="58"/>
  <c r="AR35" i="58"/>
  <c r="AR34" i="58"/>
  <c r="AR33" i="58"/>
  <c r="AR32" i="58"/>
  <c r="AR31" i="58"/>
  <c r="AR30" i="58"/>
  <c r="AR29" i="58"/>
  <c r="AP36" i="58"/>
  <c r="AP35" i="58"/>
  <c r="AP34" i="58"/>
  <c r="AP33" i="58"/>
  <c r="AP32" i="58"/>
  <c r="AP31" i="58"/>
  <c r="AP30" i="58"/>
  <c r="AP29" i="58"/>
  <c r="AJ36" i="58"/>
  <c r="AJ35" i="58"/>
  <c r="AJ34" i="58"/>
  <c r="AJ33" i="58"/>
  <c r="AJ32" i="58"/>
  <c r="AJ31" i="58"/>
  <c r="AJ30" i="58"/>
  <c r="AJ29" i="58"/>
  <c r="AI36" i="58"/>
  <c r="AI35" i="58"/>
  <c r="AI34" i="58"/>
  <c r="AI33" i="58"/>
  <c r="AI32" i="58"/>
  <c r="AI31" i="58"/>
  <c r="AI30" i="58"/>
  <c r="AI29" i="58"/>
  <c r="CF25" i="58"/>
  <c r="CF22" i="58"/>
  <c r="CF21" i="58"/>
  <c r="H15" i="17" l="1"/>
  <c r="H16" i="17" s="1"/>
  <c r="AL23" i="58"/>
  <c r="AJ23" i="58"/>
  <c r="AC3" i="26"/>
  <c r="AE6" i="26" s="1"/>
  <c r="AD2" i="26"/>
  <c r="Y17" i="26"/>
  <c r="S17" i="26"/>
  <c r="J4" i="29" l="1"/>
  <c r="E5" i="27"/>
  <c r="AF16" i="26"/>
  <c r="AF15" i="26"/>
  <c r="G24" i="15" l="1"/>
  <c r="U36" i="58" l="1"/>
  <c r="AV30" i="58" s="1"/>
  <c r="V36" i="58"/>
  <c r="AV31" i="58" s="1"/>
  <c r="W36" i="58"/>
  <c r="AV32" i="58" s="1"/>
  <c r="X36" i="58"/>
  <c r="AV33" i="58" s="1"/>
  <c r="Y36" i="58"/>
  <c r="AV34" i="58" s="1"/>
  <c r="Z36" i="58"/>
  <c r="AV35" i="58" s="1"/>
  <c r="AA36" i="58"/>
  <c r="AV36" i="58" s="1"/>
  <c r="U31" i="58"/>
  <c r="AQ30" i="58" s="1"/>
  <c r="V31" i="58"/>
  <c r="AQ31" i="58" s="1"/>
  <c r="W31" i="58"/>
  <c r="AQ32" i="58" s="1"/>
  <c r="X31" i="58"/>
  <c r="AQ33" i="58" s="1"/>
  <c r="Y31" i="58"/>
  <c r="AQ34" i="58" s="1"/>
  <c r="Z31" i="58"/>
  <c r="AQ35" i="58" s="1"/>
  <c r="AA31" i="58"/>
  <c r="AQ36" i="58" s="1"/>
  <c r="T36" i="58"/>
  <c r="AV29" i="58" s="1"/>
  <c r="T31" i="58"/>
  <c r="AQ29" i="58" s="1"/>
  <c r="U41" i="58" l="1"/>
  <c r="BA30" i="58" s="1"/>
  <c r="V41" i="58"/>
  <c r="BA31" i="58" s="1"/>
  <c r="W41" i="58"/>
  <c r="BA32" i="58" s="1"/>
  <c r="X41" i="58"/>
  <c r="BA33" i="58" s="1"/>
  <c r="Y41" i="58"/>
  <c r="BA34" i="58" s="1"/>
  <c r="Z41" i="58"/>
  <c r="BA35" i="58" s="1"/>
  <c r="AA41" i="58"/>
  <c r="BA36" i="58" s="1"/>
  <c r="U43" i="58"/>
  <c r="V43" i="58"/>
  <c r="W43" i="58"/>
  <c r="X43" i="58"/>
  <c r="Y43" i="58"/>
  <c r="Z43" i="58"/>
  <c r="AA43" i="58"/>
  <c r="U22" i="58"/>
  <c r="V22" i="58"/>
  <c r="W22" i="58"/>
  <c r="X22" i="58"/>
  <c r="Y22" i="58"/>
  <c r="Z22" i="58"/>
  <c r="AA22" i="58"/>
  <c r="T22" i="58"/>
  <c r="U21" i="58"/>
  <c r="AK30" i="58" s="1"/>
  <c r="V21" i="58"/>
  <c r="AK31" i="58" s="1"/>
  <c r="W21" i="58"/>
  <c r="AK32" i="58" s="1"/>
  <c r="X21" i="58"/>
  <c r="AK33" i="58" s="1"/>
  <c r="Y21" i="58"/>
  <c r="AK34" i="58" s="1"/>
  <c r="Z21" i="58"/>
  <c r="AK35" i="58" s="1"/>
  <c r="AA21" i="58"/>
  <c r="AK36" i="58" s="1"/>
  <c r="T21" i="58"/>
  <c r="AK29" i="58" s="1"/>
  <c r="AN36" i="58" l="1"/>
  <c r="AM36" i="58"/>
  <c r="AO36" i="58"/>
  <c r="AL36" i="58"/>
  <c r="AM29" i="58"/>
  <c r="AL29" i="58"/>
  <c r="AO29" i="58"/>
  <c r="AN29" i="58"/>
  <c r="AO33" i="58"/>
  <c r="AL33" i="58"/>
  <c r="AN33" i="58"/>
  <c r="AM33" i="58"/>
  <c r="AO31" i="58"/>
  <c r="AL31" i="58"/>
  <c r="AM31" i="58"/>
  <c r="AN31" i="58"/>
  <c r="AN30" i="58"/>
  <c r="AO30" i="58"/>
  <c r="AL30" i="58"/>
  <c r="AM30" i="58"/>
  <c r="AM35" i="58"/>
  <c r="AN35" i="58"/>
  <c r="AO35" i="58"/>
  <c r="AL35" i="58"/>
  <c r="AO34" i="58"/>
  <c r="AL34" i="58"/>
  <c r="AM34" i="58"/>
  <c r="AN34" i="58"/>
  <c r="AO32" i="58"/>
  <c r="AM32" i="58"/>
  <c r="AL32" i="58"/>
  <c r="AN32" i="58"/>
  <c r="Y50" i="58"/>
  <c r="BF34" i="58" s="1"/>
  <c r="Y47" i="58"/>
  <c r="BC34" i="58" s="1"/>
  <c r="T23" i="58"/>
  <c r="T25" i="58" s="1"/>
  <c r="V23" i="58"/>
  <c r="U23" i="58"/>
  <c r="G141" i="55"/>
  <c r="H142" i="55"/>
  <c r="I141" i="55"/>
  <c r="J141" i="55"/>
  <c r="K141" i="55"/>
  <c r="L141" i="55"/>
  <c r="M141" i="55"/>
  <c r="N141" i="55"/>
  <c r="O141" i="55"/>
  <c r="P141" i="55"/>
  <c r="Q141" i="55"/>
  <c r="R141" i="55"/>
  <c r="S141" i="55"/>
  <c r="T141" i="55"/>
  <c r="U141" i="55"/>
  <c r="V141" i="55"/>
  <c r="W141" i="55"/>
  <c r="X141" i="55"/>
  <c r="Y141" i="55"/>
  <c r="Z141" i="55"/>
  <c r="AA141" i="55"/>
  <c r="H141" i="55"/>
  <c r="I96" i="55" l="1"/>
  <c r="J96" i="55"/>
  <c r="K96" i="55"/>
  <c r="L96" i="55"/>
  <c r="L127" i="55" s="1"/>
  <c r="M96" i="55"/>
  <c r="M127" i="55" s="1"/>
  <c r="N96" i="55"/>
  <c r="N127" i="55" s="1"/>
  <c r="O96" i="55"/>
  <c r="O127" i="55" s="1"/>
  <c r="P96" i="55"/>
  <c r="P127" i="55" s="1"/>
  <c r="Q96" i="55"/>
  <c r="R96" i="55"/>
  <c r="S96" i="55"/>
  <c r="T96" i="55"/>
  <c r="U96" i="55"/>
  <c r="V96" i="55"/>
  <c r="W96" i="55"/>
  <c r="X96" i="55"/>
  <c r="X127" i="55" s="1"/>
  <c r="Y96" i="55"/>
  <c r="Y127" i="55" s="1"/>
  <c r="Z96" i="55"/>
  <c r="Z127" i="55" s="1"/>
  <c r="AA96" i="55"/>
  <c r="AA127" i="55" s="1"/>
  <c r="O100" i="55"/>
  <c r="P100" i="55"/>
  <c r="AA100" i="55"/>
  <c r="G123" i="55"/>
  <c r="G143" i="55" s="1"/>
  <c r="G122" i="55"/>
  <c r="G142" i="55" s="1"/>
  <c r="H47" i="55"/>
  <c r="H48" i="55" s="1"/>
  <c r="H94" i="55" s="1"/>
  <c r="H98" i="55" s="1"/>
  <c r="I54" i="55"/>
  <c r="J54" i="55"/>
  <c r="K54" i="55"/>
  <c r="L54" i="55"/>
  <c r="M54" i="55"/>
  <c r="N54" i="55"/>
  <c r="O54" i="55"/>
  <c r="P54" i="55"/>
  <c r="Q54" i="55"/>
  <c r="R54" i="55"/>
  <c r="S54" i="55"/>
  <c r="T54" i="55"/>
  <c r="U54" i="55"/>
  <c r="V54" i="55"/>
  <c r="W54" i="55"/>
  <c r="X54" i="55"/>
  <c r="Y54" i="55"/>
  <c r="Z54" i="55"/>
  <c r="AA54" i="55"/>
  <c r="H54" i="55"/>
  <c r="H59" i="55" s="1"/>
  <c r="S100" i="55" l="1"/>
  <c r="S127" i="55"/>
  <c r="Q100" i="55"/>
  <c r="Q127" i="55"/>
  <c r="W100" i="55"/>
  <c r="W127" i="55"/>
  <c r="K100" i="55"/>
  <c r="K127" i="55"/>
  <c r="T100" i="55"/>
  <c r="T127" i="55"/>
  <c r="R100" i="55"/>
  <c r="R127" i="55"/>
  <c r="V100" i="55"/>
  <c r="V127" i="55"/>
  <c r="J100" i="55"/>
  <c r="J127" i="55"/>
  <c r="U100" i="55"/>
  <c r="U127" i="55"/>
  <c r="I100" i="55"/>
  <c r="I127" i="55"/>
  <c r="Z100" i="55"/>
  <c r="X100" i="55"/>
  <c r="M100" i="55"/>
  <c r="Y100" i="55"/>
  <c r="N100" i="55"/>
  <c r="L100" i="55"/>
  <c r="H55" i="55"/>
  <c r="J82" i="58" l="1"/>
  <c r="CF24" i="58" s="1"/>
  <c r="I82" i="58"/>
  <c r="CF23" i="58" s="1"/>
  <c r="F82" i="58"/>
  <c r="CF20" i="58" s="1"/>
  <c r="E82" i="58"/>
  <c r="CF19" i="58" s="1"/>
  <c r="D82" i="58"/>
  <c r="CF18" i="58" s="1"/>
  <c r="I110" i="17"/>
  <c r="I130" i="17" s="1"/>
  <c r="J110" i="17"/>
  <c r="J130" i="17" s="1"/>
  <c r="K110" i="17"/>
  <c r="K130" i="17" s="1"/>
  <c r="L110" i="17"/>
  <c r="L130" i="17" s="1"/>
  <c r="M110" i="17"/>
  <c r="M130" i="17" s="1"/>
  <c r="N110" i="17"/>
  <c r="N130" i="17" s="1"/>
  <c r="O110" i="17"/>
  <c r="O130" i="17" s="1"/>
  <c r="P110" i="17"/>
  <c r="P130" i="17" s="1"/>
  <c r="Q110" i="17"/>
  <c r="Q130" i="17" s="1"/>
  <c r="R110" i="17"/>
  <c r="R130" i="17" s="1"/>
  <c r="S110" i="17"/>
  <c r="S130" i="17" s="1"/>
  <c r="T110" i="17"/>
  <c r="T130" i="17" s="1"/>
  <c r="U110" i="17"/>
  <c r="U130" i="17" s="1"/>
  <c r="V110" i="17"/>
  <c r="V130" i="17" s="1"/>
  <c r="W110" i="17"/>
  <c r="W130" i="17" s="1"/>
  <c r="X110" i="17"/>
  <c r="X130" i="17" s="1"/>
  <c r="Y110" i="17"/>
  <c r="Y130" i="17" s="1"/>
  <c r="Z110" i="17"/>
  <c r="Z130" i="17" s="1"/>
  <c r="AA110" i="17"/>
  <c r="AA130" i="17" s="1"/>
  <c r="I129" i="17"/>
  <c r="J129" i="17"/>
  <c r="K129" i="17"/>
  <c r="L129" i="17"/>
  <c r="M129" i="17"/>
  <c r="N129" i="17"/>
  <c r="O129" i="17"/>
  <c r="P129" i="17"/>
  <c r="Q129" i="17"/>
  <c r="R129" i="17"/>
  <c r="S129" i="17"/>
  <c r="T129" i="17"/>
  <c r="U129" i="17"/>
  <c r="V129" i="17"/>
  <c r="W129" i="17"/>
  <c r="X129" i="17"/>
  <c r="Y129" i="17"/>
  <c r="Z129" i="17"/>
  <c r="AA129" i="17"/>
  <c r="H129" i="17"/>
  <c r="I80" i="17"/>
  <c r="J80" i="17"/>
  <c r="K80" i="17"/>
  <c r="L80" i="17"/>
  <c r="M80" i="17"/>
  <c r="N80" i="17"/>
  <c r="O80" i="17"/>
  <c r="P80" i="17"/>
  <c r="Q80" i="17"/>
  <c r="R80" i="17"/>
  <c r="S80" i="17"/>
  <c r="T80" i="17"/>
  <c r="U80" i="17"/>
  <c r="V80" i="17"/>
  <c r="W80" i="17"/>
  <c r="X80" i="17"/>
  <c r="Y80" i="17"/>
  <c r="Z80" i="17"/>
  <c r="AA80" i="17"/>
  <c r="H80" i="17"/>
  <c r="H110" i="17"/>
  <c r="I142" i="55"/>
  <c r="J142" i="55"/>
  <c r="K142" i="55"/>
  <c r="L142" i="55"/>
  <c r="M142" i="55"/>
  <c r="N142" i="55"/>
  <c r="O142" i="55"/>
  <c r="P142" i="55"/>
  <c r="Q142" i="55"/>
  <c r="R142" i="55"/>
  <c r="S142" i="55"/>
  <c r="T142" i="55"/>
  <c r="U142" i="55"/>
  <c r="V142" i="55"/>
  <c r="W142" i="55"/>
  <c r="X142" i="55"/>
  <c r="Y142" i="55"/>
  <c r="Z142" i="55"/>
  <c r="AA142" i="55"/>
  <c r="I143" i="55"/>
  <c r="J143" i="55"/>
  <c r="K143" i="55"/>
  <c r="L143" i="55"/>
  <c r="M143" i="55"/>
  <c r="N143" i="55"/>
  <c r="O143" i="55"/>
  <c r="P143" i="55"/>
  <c r="Q143" i="55"/>
  <c r="R143" i="55"/>
  <c r="S143" i="55"/>
  <c r="T143" i="55"/>
  <c r="U143" i="55"/>
  <c r="V143" i="55"/>
  <c r="W143" i="55"/>
  <c r="X143" i="55"/>
  <c r="Y143" i="55"/>
  <c r="Z143" i="55"/>
  <c r="AA143" i="55"/>
  <c r="H143" i="55"/>
  <c r="G49" i="17"/>
  <c r="G88" i="17"/>
  <c r="I180" i="19"/>
  <c r="J180" i="19"/>
  <c r="K180" i="19"/>
  <c r="L180" i="19"/>
  <c r="M180" i="19"/>
  <c r="N180" i="19"/>
  <c r="O180" i="19"/>
  <c r="P180" i="19"/>
  <c r="Q180" i="19"/>
  <c r="R180" i="19"/>
  <c r="S180" i="19"/>
  <c r="T180" i="19"/>
  <c r="U180" i="19"/>
  <c r="V180" i="19"/>
  <c r="W180" i="19"/>
  <c r="X180" i="19"/>
  <c r="Y180" i="19"/>
  <c r="Z180" i="19"/>
  <c r="AA180" i="19"/>
  <c r="AB180" i="19"/>
  <c r="AC180" i="19"/>
  <c r="AD180" i="19"/>
  <c r="AE180" i="19"/>
  <c r="AF180" i="19"/>
  <c r="AG180" i="19"/>
  <c r="AH180" i="19"/>
  <c r="AI180" i="19"/>
  <c r="AJ180" i="19"/>
  <c r="AK180" i="19"/>
  <c r="AL180" i="19"/>
  <c r="AM180" i="19"/>
  <c r="AN180" i="19"/>
  <c r="AO180" i="19"/>
  <c r="AP180" i="19"/>
  <c r="AQ180" i="19"/>
  <c r="AR180" i="19"/>
  <c r="AS180" i="19"/>
  <c r="AT180" i="19"/>
  <c r="AU180" i="19"/>
  <c r="AV180" i="19"/>
  <c r="AW180" i="19"/>
  <c r="AX180" i="19"/>
  <c r="AY180" i="19"/>
  <c r="AZ180" i="19"/>
  <c r="BA180" i="19"/>
  <c r="BB180" i="19"/>
  <c r="BC180" i="19"/>
  <c r="BD180" i="19"/>
  <c r="BE180" i="19"/>
  <c r="BF180" i="19"/>
  <c r="BG180" i="19"/>
  <c r="BH180" i="19"/>
  <c r="BI180" i="19"/>
  <c r="BJ180" i="19"/>
  <c r="BK180" i="19"/>
  <c r="BL180" i="19"/>
  <c r="BM180" i="19"/>
  <c r="BN180" i="19"/>
  <c r="BO180" i="19"/>
  <c r="BP180" i="19"/>
  <c r="BQ180" i="19"/>
  <c r="BR180" i="19"/>
  <c r="BS180" i="19"/>
  <c r="BT180" i="19"/>
  <c r="BU180" i="19"/>
  <c r="BV180" i="19"/>
  <c r="BW180" i="19"/>
  <c r="BX180" i="19"/>
  <c r="BY180" i="19"/>
  <c r="BZ180" i="19"/>
  <c r="CA180" i="19"/>
  <c r="CB180" i="19"/>
  <c r="CC180" i="19"/>
  <c r="CD180" i="19"/>
  <c r="CE180" i="19"/>
  <c r="CF180" i="19"/>
  <c r="CG180" i="19"/>
  <c r="CH180" i="19"/>
  <c r="CI180" i="19"/>
  <c r="CJ180" i="19"/>
  <c r="CK180" i="19"/>
  <c r="CL180" i="19"/>
  <c r="CM180" i="19"/>
  <c r="CN180" i="19"/>
  <c r="CO180" i="19"/>
  <c r="CP180" i="19"/>
  <c r="CQ180" i="19"/>
  <c r="CR180" i="19"/>
  <c r="CS180" i="19"/>
  <c r="CT180" i="19"/>
  <c r="CU180" i="19"/>
  <c r="CV180" i="19"/>
  <c r="CW180" i="19"/>
  <c r="CX180" i="19"/>
  <c r="CY180" i="19"/>
  <c r="CZ180" i="19"/>
  <c r="DA180" i="19"/>
  <c r="DB180" i="19"/>
  <c r="DC180" i="19"/>
  <c r="I181" i="19"/>
  <c r="J181" i="19"/>
  <c r="K181" i="19"/>
  <c r="L181" i="19"/>
  <c r="M181" i="19"/>
  <c r="N181" i="19"/>
  <c r="O181" i="19"/>
  <c r="P181" i="19"/>
  <c r="Q181" i="19"/>
  <c r="R181" i="19"/>
  <c r="S181" i="19"/>
  <c r="T181" i="19"/>
  <c r="U181" i="19"/>
  <c r="V181" i="19"/>
  <c r="W181" i="19"/>
  <c r="X181" i="19"/>
  <c r="Y181" i="19"/>
  <c r="Z181" i="19"/>
  <c r="AA181" i="19"/>
  <c r="AB181" i="19"/>
  <c r="AC181" i="19"/>
  <c r="AD181" i="19"/>
  <c r="AE181" i="19"/>
  <c r="AF181" i="19"/>
  <c r="AG181" i="19"/>
  <c r="AH181" i="19"/>
  <c r="AI181" i="19"/>
  <c r="AJ181" i="19"/>
  <c r="AK181" i="19"/>
  <c r="AL181" i="19"/>
  <c r="AM181" i="19"/>
  <c r="AN181" i="19"/>
  <c r="AO181" i="19"/>
  <c r="AP181" i="19"/>
  <c r="AQ181" i="19"/>
  <c r="AR181" i="19"/>
  <c r="AS181" i="19"/>
  <c r="AT181" i="19"/>
  <c r="AU181" i="19"/>
  <c r="AV181" i="19"/>
  <c r="AW181" i="19"/>
  <c r="AX181" i="19"/>
  <c r="AY181" i="19"/>
  <c r="AZ181" i="19"/>
  <c r="BA181" i="19"/>
  <c r="BB181" i="19"/>
  <c r="BC181" i="19"/>
  <c r="BD181" i="19"/>
  <c r="BE181" i="19"/>
  <c r="BF181" i="19"/>
  <c r="BG181" i="19"/>
  <c r="BH181" i="19"/>
  <c r="BI181" i="19"/>
  <c r="BJ181" i="19"/>
  <c r="BK181" i="19"/>
  <c r="BL181" i="19"/>
  <c r="BM181" i="19"/>
  <c r="BN181" i="19"/>
  <c r="BO181" i="19"/>
  <c r="BP181" i="19"/>
  <c r="BQ181" i="19"/>
  <c r="BR181" i="19"/>
  <c r="BS181" i="19"/>
  <c r="BT181" i="19"/>
  <c r="BU181" i="19"/>
  <c r="BV181" i="19"/>
  <c r="BW181" i="19"/>
  <c r="BX181" i="19"/>
  <c r="BY181" i="19"/>
  <c r="BZ181" i="19"/>
  <c r="CA181" i="19"/>
  <c r="CB181" i="19"/>
  <c r="CC181" i="19"/>
  <c r="CD181" i="19"/>
  <c r="CE181" i="19"/>
  <c r="CF181" i="19"/>
  <c r="CG181" i="19"/>
  <c r="CH181" i="19"/>
  <c r="CI181" i="19"/>
  <c r="CJ181" i="19"/>
  <c r="CK181" i="19"/>
  <c r="CL181" i="19"/>
  <c r="CM181" i="19"/>
  <c r="CN181" i="19"/>
  <c r="CO181" i="19"/>
  <c r="CP181" i="19"/>
  <c r="CQ181" i="19"/>
  <c r="CR181" i="19"/>
  <c r="CS181" i="19"/>
  <c r="CT181" i="19"/>
  <c r="CU181" i="19"/>
  <c r="CV181" i="19"/>
  <c r="CW181" i="19"/>
  <c r="CX181" i="19"/>
  <c r="CY181" i="19"/>
  <c r="CZ181" i="19"/>
  <c r="DA181" i="19"/>
  <c r="DB181" i="19"/>
  <c r="DC181" i="19"/>
  <c r="W114" i="17" l="1"/>
  <c r="W112" i="17"/>
  <c r="R112" i="17"/>
  <c r="R114" i="17"/>
  <c r="L112" i="17"/>
  <c r="L114" i="17"/>
  <c r="J114" i="17"/>
  <c r="J112" i="17"/>
  <c r="Q114" i="17"/>
  <c r="Q112" i="17"/>
  <c r="V112" i="17"/>
  <c r="V114" i="17"/>
  <c r="U112" i="17"/>
  <c r="U114" i="17"/>
  <c r="P114" i="17"/>
  <c r="P112" i="17"/>
  <c r="K112" i="17"/>
  <c r="K114" i="17"/>
  <c r="T112" i="17"/>
  <c r="T114" i="17"/>
  <c r="S114" i="17"/>
  <c r="S112" i="17"/>
  <c r="AA112" i="17"/>
  <c r="AA114" i="17"/>
  <c r="O112" i="17"/>
  <c r="O114" i="17"/>
  <c r="X112" i="17"/>
  <c r="X114" i="17"/>
  <c r="N114" i="17"/>
  <c r="N112" i="17"/>
  <c r="Z112" i="17"/>
  <c r="Z114" i="17"/>
  <c r="Y112" i="17"/>
  <c r="Y114" i="17"/>
  <c r="M112" i="17"/>
  <c r="G112" i="17" s="1"/>
  <c r="M114" i="17"/>
  <c r="G114" i="17" s="1"/>
  <c r="H112" i="17"/>
  <c r="H114" i="17"/>
  <c r="I112" i="17"/>
  <c r="I114" i="17"/>
  <c r="I134" i="17"/>
  <c r="G81" i="17" l="1"/>
  <c r="H180" i="19"/>
  <c r="H181" i="19"/>
  <c r="H178" i="13"/>
  <c r="I183" i="8" l="1"/>
  <c r="J183" i="8"/>
  <c r="K183" i="8"/>
  <c r="L183" i="8"/>
  <c r="M183" i="8"/>
  <c r="N183" i="8"/>
  <c r="O183" i="8"/>
  <c r="P183" i="8"/>
  <c r="Q183" i="8"/>
  <c r="R183" i="8"/>
  <c r="S183" i="8"/>
  <c r="T183" i="8"/>
  <c r="U183" i="8"/>
  <c r="V183" i="8"/>
  <c r="W183" i="8"/>
  <c r="X183" i="8"/>
  <c r="Y183" i="8"/>
  <c r="Z183" i="8"/>
  <c r="AA183" i="8"/>
  <c r="AB183" i="8"/>
  <c r="AC183" i="8"/>
  <c r="AD183" i="8"/>
  <c r="AE183" i="8"/>
  <c r="AF183" i="8"/>
  <c r="AG183" i="8"/>
  <c r="AH183" i="8"/>
  <c r="AI183" i="8"/>
  <c r="AJ183" i="8"/>
  <c r="AK183" i="8"/>
  <c r="AL183" i="8"/>
  <c r="AM183" i="8"/>
  <c r="AN183" i="8"/>
  <c r="AO183" i="8"/>
  <c r="AP183" i="8"/>
  <c r="AQ183" i="8"/>
  <c r="AR183" i="8"/>
  <c r="AS183" i="8"/>
  <c r="AT183" i="8"/>
  <c r="AU183" i="8"/>
  <c r="AV183" i="8"/>
  <c r="AW183" i="8"/>
  <c r="AX183" i="8"/>
  <c r="AY183" i="8"/>
  <c r="AZ183" i="8"/>
  <c r="BA183" i="8"/>
  <c r="BB183" i="8"/>
  <c r="BC183" i="8"/>
  <c r="BD183" i="8"/>
  <c r="BE183" i="8"/>
  <c r="BF183" i="8"/>
  <c r="BG183" i="8"/>
  <c r="BH183" i="8"/>
  <c r="BI183" i="8"/>
  <c r="BJ183" i="8"/>
  <c r="BK183" i="8"/>
  <c r="BL183" i="8"/>
  <c r="BM183" i="8"/>
  <c r="BN183" i="8"/>
  <c r="BO183" i="8"/>
  <c r="BP183" i="8"/>
  <c r="BQ183" i="8"/>
  <c r="BR183" i="8"/>
  <c r="BS183" i="8"/>
  <c r="BT183" i="8"/>
  <c r="BU183" i="8"/>
  <c r="BV183" i="8"/>
  <c r="BW183" i="8"/>
  <c r="BX183" i="8"/>
  <c r="BY183" i="8"/>
  <c r="BZ183" i="8"/>
  <c r="CA183" i="8"/>
  <c r="CB183" i="8"/>
  <c r="CC183" i="8"/>
  <c r="CD183" i="8"/>
  <c r="CE183" i="8"/>
  <c r="CF183" i="8"/>
  <c r="CG183" i="8"/>
  <c r="CH183" i="8"/>
  <c r="CI183" i="8"/>
  <c r="CJ183" i="8"/>
  <c r="CK183" i="8"/>
  <c r="CL183" i="8"/>
  <c r="CM183" i="8"/>
  <c r="CN183" i="8"/>
  <c r="CO183" i="8"/>
  <c r="CP183" i="8"/>
  <c r="CQ183" i="8"/>
  <c r="CR183" i="8"/>
  <c r="CS183" i="8"/>
  <c r="CT183" i="8"/>
  <c r="CU183" i="8"/>
  <c r="CV183" i="8"/>
  <c r="CW183" i="8"/>
  <c r="CX183" i="8"/>
  <c r="CY183" i="8"/>
  <c r="CZ183" i="8"/>
  <c r="DA183" i="8"/>
  <c r="DB183" i="8"/>
  <c r="DC183" i="8"/>
  <c r="H183" i="8"/>
  <c r="I182" i="8"/>
  <c r="J182" i="8"/>
  <c r="K182" i="8"/>
  <c r="L182" i="8"/>
  <c r="M182" i="8"/>
  <c r="N182" i="8"/>
  <c r="O182" i="8"/>
  <c r="P182" i="8"/>
  <c r="Q182" i="8"/>
  <c r="R182" i="8"/>
  <c r="S182" i="8"/>
  <c r="T182" i="8"/>
  <c r="U182" i="8"/>
  <c r="V182" i="8"/>
  <c r="W182" i="8"/>
  <c r="X182" i="8"/>
  <c r="Y182" i="8"/>
  <c r="Z182" i="8"/>
  <c r="AA182" i="8"/>
  <c r="AB182" i="8"/>
  <c r="AC182" i="8"/>
  <c r="AD182" i="8"/>
  <c r="AE182" i="8"/>
  <c r="AF182" i="8"/>
  <c r="AG182" i="8"/>
  <c r="AH182" i="8"/>
  <c r="AI182" i="8"/>
  <c r="AJ182" i="8"/>
  <c r="AK182" i="8"/>
  <c r="AL182" i="8"/>
  <c r="AM182" i="8"/>
  <c r="AN182" i="8"/>
  <c r="AO182" i="8"/>
  <c r="AP182" i="8"/>
  <c r="AQ182" i="8"/>
  <c r="AR182" i="8"/>
  <c r="AS182" i="8"/>
  <c r="AT182" i="8"/>
  <c r="AU182" i="8"/>
  <c r="AV182" i="8"/>
  <c r="AW182" i="8"/>
  <c r="AX182" i="8"/>
  <c r="AY182" i="8"/>
  <c r="AZ182" i="8"/>
  <c r="BA182" i="8"/>
  <c r="BB182" i="8"/>
  <c r="BC182" i="8"/>
  <c r="BD182" i="8"/>
  <c r="BE182" i="8"/>
  <c r="BF182" i="8"/>
  <c r="BG182" i="8"/>
  <c r="BH182" i="8"/>
  <c r="BI182" i="8"/>
  <c r="BJ182" i="8"/>
  <c r="BK182" i="8"/>
  <c r="BL182" i="8"/>
  <c r="BM182" i="8"/>
  <c r="BN182" i="8"/>
  <c r="BO182" i="8"/>
  <c r="BP182" i="8"/>
  <c r="BQ182" i="8"/>
  <c r="BR182" i="8"/>
  <c r="BS182" i="8"/>
  <c r="BT182" i="8"/>
  <c r="BU182" i="8"/>
  <c r="BV182" i="8"/>
  <c r="BW182" i="8"/>
  <c r="BX182" i="8"/>
  <c r="BY182" i="8"/>
  <c r="BZ182" i="8"/>
  <c r="CA182" i="8"/>
  <c r="CB182" i="8"/>
  <c r="CC182" i="8"/>
  <c r="CD182" i="8"/>
  <c r="CE182" i="8"/>
  <c r="CF182" i="8"/>
  <c r="CG182" i="8"/>
  <c r="CH182" i="8"/>
  <c r="CI182" i="8"/>
  <c r="CJ182" i="8"/>
  <c r="CK182" i="8"/>
  <c r="CL182" i="8"/>
  <c r="CM182" i="8"/>
  <c r="CN182" i="8"/>
  <c r="CO182" i="8"/>
  <c r="CP182" i="8"/>
  <c r="CQ182" i="8"/>
  <c r="CR182" i="8"/>
  <c r="CS182" i="8"/>
  <c r="CT182" i="8"/>
  <c r="CU182" i="8"/>
  <c r="CV182" i="8"/>
  <c r="CW182" i="8"/>
  <c r="CX182" i="8"/>
  <c r="CY182" i="8"/>
  <c r="CZ182" i="8"/>
  <c r="DA182" i="8"/>
  <c r="DB182" i="8"/>
  <c r="DC182" i="8"/>
  <c r="H182" i="8"/>
  <c r="H183" i="11"/>
  <c r="I183" i="11"/>
  <c r="J183" i="11"/>
  <c r="K183" i="11"/>
  <c r="L183" i="11"/>
  <c r="M183" i="11"/>
  <c r="N183" i="11"/>
  <c r="O183" i="11"/>
  <c r="P183" i="11"/>
  <c r="Q183" i="11"/>
  <c r="R183" i="11"/>
  <c r="S183" i="11"/>
  <c r="T183" i="11"/>
  <c r="U183" i="11"/>
  <c r="V183" i="11"/>
  <c r="W183" i="11"/>
  <c r="X183" i="11"/>
  <c r="Y183" i="11"/>
  <c r="Z183" i="11"/>
  <c r="AA183" i="11"/>
  <c r="AB183" i="11"/>
  <c r="AC183" i="11"/>
  <c r="AD183" i="11"/>
  <c r="AE183" i="11"/>
  <c r="AF183" i="11"/>
  <c r="AG183" i="11"/>
  <c r="AH183" i="11"/>
  <c r="AI183" i="11"/>
  <c r="AJ183" i="11"/>
  <c r="AK183" i="11"/>
  <c r="AL183" i="11"/>
  <c r="AM183" i="11"/>
  <c r="AN183" i="11"/>
  <c r="AO183" i="11"/>
  <c r="AP183" i="11"/>
  <c r="AQ183" i="11"/>
  <c r="AR183" i="11"/>
  <c r="AS183" i="11"/>
  <c r="AT183" i="11"/>
  <c r="AU183" i="11"/>
  <c r="AV183" i="11"/>
  <c r="AW183" i="11"/>
  <c r="AX183" i="11"/>
  <c r="AY183" i="11"/>
  <c r="AZ183" i="11"/>
  <c r="BA183" i="11"/>
  <c r="BB183" i="11"/>
  <c r="BC183" i="11"/>
  <c r="BD183" i="11"/>
  <c r="BE183" i="11"/>
  <c r="BF183" i="11"/>
  <c r="BG183" i="11"/>
  <c r="BH183" i="11"/>
  <c r="BI183" i="11"/>
  <c r="BJ183" i="11"/>
  <c r="BK183" i="11"/>
  <c r="BL183" i="11"/>
  <c r="BM183" i="11"/>
  <c r="BN183" i="11"/>
  <c r="BO183" i="11"/>
  <c r="BP183" i="11"/>
  <c r="BQ183" i="11"/>
  <c r="BR183" i="11"/>
  <c r="BS183" i="11"/>
  <c r="BT183" i="11"/>
  <c r="BU183" i="11"/>
  <c r="BV183" i="11"/>
  <c r="BW183" i="11"/>
  <c r="BX183" i="11"/>
  <c r="BY183" i="11"/>
  <c r="BZ183" i="11"/>
  <c r="CA183" i="11"/>
  <c r="CB183" i="11"/>
  <c r="CC183" i="11"/>
  <c r="CD183" i="11"/>
  <c r="CE183" i="11"/>
  <c r="CF183" i="11"/>
  <c r="CG183" i="11"/>
  <c r="CH183" i="11"/>
  <c r="CI183" i="11"/>
  <c r="CJ183" i="11"/>
  <c r="CK183" i="11"/>
  <c r="CL183" i="11"/>
  <c r="CM183" i="11"/>
  <c r="CN183" i="11"/>
  <c r="CO183" i="11"/>
  <c r="CP183" i="11"/>
  <c r="CQ183" i="11"/>
  <c r="CR183" i="11"/>
  <c r="CS183" i="11"/>
  <c r="CT183" i="11"/>
  <c r="CU183" i="11"/>
  <c r="CV183" i="11"/>
  <c r="CW183" i="11"/>
  <c r="CX183" i="11"/>
  <c r="CY183" i="11"/>
  <c r="CZ183" i="11"/>
  <c r="DA183" i="11"/>
  <c r="DB183" i="11"/>
  <c r="DC183" i="11"/>
  <c r="I184" i="11"/>
  <c r="J184" i="11"/>
  <c r="K184" i="11"/>
  <c r="L184" i="11"/>
  <c r="M184" i="11"/>
  <c r="N184" i="11"/>
  <c r="O184" i="11"/>
  <c r="P184" i="11"/>
  <c r="Q184" i="11"/>
  <c r="R184" i="11"/>
  <c r="S184" i="11"/>
  <c r="T184" i="11"/>
  <c r="U184" i="11"/>
  <c r="V184" i="11"/>
  <c r="W184" i="11"/>
  <c r="X184" i="11"/>
  <c r="Y184" i="11"/>
  <c r="Z184" i="11"/>
  <c r="AA184" i="11"/>
  <c r="AB184" i="11"/>
  <c r="AC184" i="11"/>
  <c r="AD184" i="11"/>
  <c r="AE184" i="11"/>
  <c r="AF184" i="11"/>
  <c r="AG184" i="11"/>
  <c r="AH184" i="11"/>
  <c r="AI184" i="11"/>
  <c r="AJ184" i="11"/>
  <c r="AK184" i="11"/>
  <c r="AL184" i="11"/>
  <c r="AM184" i="11"/>
  <c r="AN184" i="11"/>
  <c r="AO184" i="11"/>
  <c r="AP184" i="11"/>
  <c r="AQ184" i="11"/>
  <c r="AR184" i="11"/>
  <c r="AS184" i="11"/>
  <c r="AT184" i="11"/>
  <c r="AU184" i="11"/>
  <c r="AV184" i="11"/>
  <c r="AW184" i="11"/>
  <c r="AX184" i="11"/>
  <c r="AY184" i="11"/>
  <c r="AZ184" i="11"/>
  <c r="BA184" i="11"/>
  <c r="BB184" i="11"/>
  <c r="BC184" i="11"/>
  <c r="BD184" i="11"/>
  <c r="BE184" i="11"/>
  <c r="BF184" i="11"/>
  <c r="BG184" i="11"/>
  <c r="BH184" i="11"/>
  <c r="BI184" i="11"/>
  <c r="BJ184" i="11"/>
  <c r="BK184" i="11"/>
  <c r="BL184" i="11"/>
  <c r="BM184" i="11"/>
  <c r="BN184" i="11"/>
  <c r="BO184" i="11"/>
  <c r="BP184" i="11"/>
  <c r="BQ184" i="11"/>
  <c r="BR184" i="11"/>
  <c r="BS184" i="11"/>
  <c r="BT184" i="11"/>
  <c r="BU184" i="11"/>
  <c r="BV184" i="11"/>
  <c r="BW184" i="11"/>
  <c r="BX184" i="11"/>
  <c r="BY184" i="11"/>
  <c r="BZ184" i="11"/>
  <c r="CA184" i="11"/>
  <c r="CB184" i="11"/>
  <c r="CC184" i="11"/>
  <c r="CD184" i="11"/>
  <c r="CE184" i="11"/>
  <c r="CF184" i="11"/>
  <c r="CG184" i="11"/>
  <c r="CH184" i="11"/>
  <c r="CI184" i="11"/>
  <c r="CJ184" i="11"/>
  <c r="CK184" i="11"/>
  <c r="CL184" i="11"/>
  <c r="CM184" i="11"/>
  <c r="CN184" i="11"/>
  <c r="CO184" i="11"/>
  <c r="CP184" i="11"/>
  <c r="CQ184" i="11"/>
  <c r="CR184" i="11"/>
  <c r="CS184" i="11"/>
  <c r="CT184" i="11"/>
  <c r="CU184" i="11"/>
  <c r="CV184" i="11"/>
  <c r="CW184" i="11"/>
  <c r="CX184" i="11"/>
  <c r="CY184" i="11"/>
  <c r="CZ184" i="11"/>
  <c r="DA184" i="11"/>
  <c r="DB184" i="11"/>
  <c r="DC184" i="11"/>
  <c r="H184" i="11"/>
  <c r="G118" i="55"/>
  <c r="G158" i="19"/>
  <c r="G156" i="13"/>
  <c r="G160" i="8"/>
  <c r="H89" i="19"/>
  <c r="H81" i="19"/>
  <c r="I72" i="19"/>
  <c r="I92" i="19"/>
  <c r="J92" i="19"/>
  <c r="K92" i="19"/>
  <c r="L92" i="19"/>
  <c r="M92" i="19"/>
  <c r="N92" i="19"/>
  <c r="O92" i="19"/>
  <c r="P92" i="19"/>
  <c r="Q92" i="19"/>
  <c r="R92" i="19"/>
  <c r="S92" i="19"/>
  <c r="T92" i="19"/>
  <c r="U92" i="19"/>
  <c r="V92" i="19"/>
  <c r="W92" i="19"/>
  <c r="X92" i="19"/>
  <c r="Y92" i="19"/>
  <c r="Z92" i="19"/>
  <c r="AA92" i="19"/>
  <c r="AB92" i="19"/>
  <c r="AC92" i="19"/>
  <c r="AD92" i="19"/>
  <c r="AE92" i="19"/>
  <c r="AF92" i="19"/>
  <c r="AG92" i="19"/>
  <c r="AH92" i="19"/>
  <c r="AI92" i="19"/>
  <c r="AJ92" i="19"/>
  <c r="AK92" i="19"/>
  <c r="AL92" i="19"/>
  <c r="AM92" i="19"/>
  <c r="AN92" i="19"/>
  <c r="AO92" i="19"/>
  <c r="AP92" i="19"/>
  <c r="AQ92" i="19"/>
  <c r="AR92" i="19"/>
  <c r="AS92" i="19"/>
  <c r="AT92" i="19"/>
  <c r="AU92" i="19"/>
  <c r="AV92" i="19"/>
  <c r="AW92" i="19"/>
  <c r="AX92" i="19"/>
  <c r="AY92" i="19"/>
  <c r="AZ92" i="19"/>
  <c r="BA92" i="19"/>
  <c r="BB92" i="19"/>
  <c r="BC92" i="19"/>
  <c r="BD92" i="19"/>
  <c r="BE92" i="19"/>
  <c r="BF92" i="19"/>
  <c r="BG92" i="19"/>
  <c r="BH92" i="19"/>
  <c r="BI92" i="19"/>
  <c r="BJ92" i="19"/>
  <c r="BK92" i="19"/>
  <c r="BL92" i="19"/>
  <c r="BM92" i="19"/>
  <c r="BN92" i="19"/>
  <c r="BO92" i="19"/>
  <c r="BP92" i="19"/>
  <c r="BQ92" i="19"/>
  <c r="BR92" i="19"/>
  <c r="BS92" i="19"/>
  <c r="BT92" i="19"/>
  <c r="BU92" i="19"/>
  <c r="BV92" i="19"/>
  <c r="BW92" i="19"/>
  <c r="BX92" i="19"/>
  <c r="BY92" i="19"/>
  <c r="BZ92" i="19"/>
  <c r="CA92" i="19"/>
  <c r="CB92" i="19"/>
  <c r="CC92" i="19"/>
  <c r="CD92" i="19"/>
  <c r="CE92" i="19"/>
  <c r="CF92" i="19"/>
  <c r="CG92" i="19"/>
  <c r="CH92" i="19"/>
  <c r="CI92" i="19"/>
  <c r="CJ92" i="19"/>
  <c r="CK92" i="19"/>
  <c r="CL92" i="19"/>
  <c r="CM92" i="19"/>
  <c r="CN92" i="19"/>
  <c r="CO92" i="19"/>
  <c r="CP92" i="19"/>
  <c r="CQ92" i="19"/>
  <c r="CR92" i="19"/>
  <c r="CS92" i="19"/>
  <c r="CT92" i="19"/>
  <c r="CU92" i="19"/>
  <c r="CV92" i="19"/>
  <c r="CW92" i="19"/>
  <c r="CX92" i="19"/>
  <c r="CY92" i="19"/>
  <c r="CZ92" i="19"/>
  <c r="DA92" i="19"/>
  <c r="DB92" i="19"/>
  <c r="DC92" i="19"/>
  <c r="H59" i="6"/>
  <c r="H64" i="11"/>
  <c r="H83" i="8"/>
  <c r="H90" i="8" s="1"/>
  <c r="H129" i="8"/>
  <c r="H90" i="13"/>
  <c r="H70" i="13"/>
  <c r="H87" i="13"/>
  <c r="I86" i="13"/>
  <c r="J86" i="13"/>
  <c r="K86" i="13"/>
  <c r="L86" i="13"/>
  <c r="M86" i="13"/>
  <c r="N86" i="13"/>
  <c r="O86" i="13"/>
  <c r="P86" i="13"/>
  <c r="Q86" i="13"/>
  <c r="R86" i="13"/>
  <c r="S86" i="13"/>
  <c r="T86" i="13"/>
  <c r="U86" i="13"/>
  <c r="V86" i="13"/>
  <c r="W86" i="13"/>
  <c r="X86" i="13"/>
  <c r="Y86" i="13"/>
  <c r="Z86" i="13"/>
  <c r="AA86" i="13"/>
  <c r="AB86" i="13"/>
  <c r="AC86" i="13"/>
  <c r="AD86" i="13"/>
  <c r="AE86" i="13"/>
  <c r="AF86" i="13"/>
  <c r="AG86" i="13"/>
  <c r="AH86" i="13"/>
  <c r="AI86" i="13"/>
  <c r="AJ86" i="13"/>
  <c r="AK86" i="13"/>
  <c r="AL86" i="13"/>
  <c r="AM86" i="13"/>
  <c r="AN86" i="13"/>
  <c r="AO86" i="13"/>
  <c r="AP86" i="13"/>
  <c r="AQ86" i="13"/>
  <c r="AR86" i="13"/>
  <c r="AS86" i="13"/>
  <c r="AT86" i="13"/>
  <c r="AU86" i="13"/>
  <c r="AV86" i="13"/>
  <c r="AW86" i="13"/>
  <c r="AX86" i="13"/>
  <c r="AY86" i="13"/>
  <c r="AZ86" i="13"/>
  <c r="BA86" i="13"/>
  <c r="BB86" i="13"/>
  <c r="BC86" i="13"/>
  <c r="BD86" i="13"/>
  <c r="BE86" i="13"/>
  <c r="BF86" i="13"/>
  <c r="BG86" i="13"/>
  <c r="BH86" i="13"/>
  <c r="BI86" i="13"/>
  <c r="BJ86" i="13"/>
  <c r="BK86" i="13"/>
  <c r="BL86" i="13"/>
  <c r="BM86" i="13"/>
  <c r="BN86" i="13"/>
  <c r="BO86" i="13"/>
  <c r="BP86" i="13"/>
  <c r="BQ86" i="13"/>
  <c r="BR86" i="13"/>
  <c r="BS86" i="13"/>
  <c r="BT86" i="13"/>
  <c r="BU86" i="13"/>
  <c r="BV86" i="13"/>
  <c r="BW86" i="13"/>
  <c r="BX86" i="13"/>
  <c r="BY86" i="13"/>
  <c r="BZ86" i="13"/>
  <c r="CA86" i="13"/>
  <c r="CB86" i="13"/>
  <c r="CC86" i="13"/>
  <c r="CD86" i="13"/>
  <c r="CE86" i="13"/>
  <c r="CF86" i="13"/>
  <c r="CG86" i="13"/>
  <c r="CH86" i="13"/>
  <c r="CI86" i="13"/>
  <c r="CJ86" i="13"/>
  <c r="CK86" i="13"/>
  <c r="CL86" i="13"/>
  <c r="CM86" i="13"/>
  <c r="CN86" i="13"/>
  <c r="CO86" i="13"/>
  <c r="CP86" i="13"/>
  <c r="CQ86" i="13"/>
  <c r="CR86" i="13"/>
  <c r="CS86" i="13"/>
  <c r="CT86" i="13"/>
  <c r="CU86" i="13"/>
  <c r="CV86" i="13"/>
  <c r="CW86" i="13"/>
  <c r="CX86" i="13"/>
  <c r="CY86" i="13"/>
  <c r="CZ86" i="13"/>
  <c r="DA86" i="13"/>
  <c r="DB86" i="13"/>
  <c r="DC86" i="13"/>
  <c r="I66" i="13"/>
  <c r="J66" i="13"/>
  <c r="K66" i="13"/>
  <c r="L66" i="13"/>
  <c r="M66" i="13"/>
  <c r="N66" i="13"/>
  <c r="O66" i="13"/>
  <c r="P66" i="13"/>
  <c r="Q66" i="13"/>
  <c r="R66" i="13"/>
  <c r="S66" i="13"/>
  <c r="T66" i="13"/>
  <c r="U66" i="13"/>
  <c r="V66" i="13"/>
  <c r="W66" i="13"/>
  <c r="X66" i="13"/>
  <c r="Y66" i="13"/>
  <c r="Z66" i="13"/>
  <c r="AA66" i="13"/>
  <c r="AB66" i="13"/>
  <c r="AC66" i="13"/>
  <c r="AD66" i="13"/>
  <c r="AE66" i="13"/>
  <c r="AF66" i="13"/>
  <c r="AG66" i="13"/>
  <c r="AH66" i="13"/>
  <c r="AI66" i="13"/>
  <c r="AJ66" i="13"/>
  <c r="AK66" i="13"/>
  <c r="AL66" i="13"/>
  <c r="AM66" i="13"/>
  <c r="AN66" i="13"/>
  <c r="AO66" i="13"/>
  <c r="AP66" i="13"/>
  <c r="AQ66" i="13"/>
  <c r="AR66" i="13"/>
  <c r="AS66" i="13"/>
  <c r="AT66" i="13"/>
  <c r="AU66" i="13"/>
  <c r="AV66" i="13"/>
  <c r="AW66" i="13"/>
  <c r="AX66" i="13"/>
  <c r="AY66" i="13"/>
  <c r="AZ66" i="13"/>
  <c r="BA66" i="13"/>
  <c r="BB66" i="13"/>
  <c r="BC66" i="13"/>
  <c r="BD66" i="13"/>
  <c r="BE66" i="13"/>
  <c r="BF66" i="13"/>
  <c r="BG66" i="13"/>
  <c r="BH66" i="13"/>
  <c r="BI66" i="13"/>
  <c r="BJ66" i="13"/>
  <c r="BK66" i="13"/>
  <c r="BL66" i="13"/>
  <c r="BM66" i="13"/>
  <c r="BN66" i="13"/>
  <c r="BO66" i="13"/>
  <c r="BP66" i="13"/>
  <c r="BQ66" i="13"/>
  <c r="BR66" i="13"/>
  <c r="BS66" i="13"/>
  <c r="BT66" i="13"/>
  <c r="BU66" i="13"/>
  <c r="BV66" i="13"/>
  <c r="BW66" i="13"/>
  <c r="BX66" i="13"/>
  <c r="BY66" i="13"/>
  <c r="BZ66" i="13"/>
  <c r="CA66" i="13"/>
  <c r="CB66" i="13"/>
  <c r="CC66" i="13"/>
  <c r="CD66" i="13"/>
  <c r="CE66" i="13"/>
  <c r="CF66" i="13"/>
  <c r="CG66" i="13"/>
  <c r="CH66" i="13"/>
  <c r="CI66" i="13"/>
  <c r="CJ66" i="13"/>
  <c r="CK66" i="13"/>
  <c r="CL66" i="13"/>
  <c r="CM66" i="13"/>
  <c r="CN66" i="13"/>
  <c r="CO66" i="13"/>
  <c r="CP66" i="13"/>
  <c r="CQ66" i="13"/>
  <c r="CR66" i="13"/>
  <c r="CS66" i="13"/>
  <c r="CT66" i="13"/>
  <c r="CU66" i="13"/>
  <c r="CV66" i="13"/>
  <c r="CW66" i="13"/>
  <c r="CX66" i="13"/>
  <c r="CY66" i="13"/>
  <c r="CZ66" i="13"/>
  <c r="DA66" i="13"/>
  <c r="DB66" i="13"/>
  <c r="DC66" i="13"/>
  <c r="H61" i="19" l="1"/>
  <c r="H95" i="13"/>
  <c r="N86" i="6"/>
  <c r="O86" i="6"/>
  <c r="O90" i="6" s="1"/>
  <c r="P86" i="6"/>
  <c r="P90" i="6" s="1"/>
  <c r="Q86" i="6"/>
  <c r="Q90" i="6" s="1"/>
  <c r="R86" i="6"/>
  <c r="R90" i="6" s="1"/>
  <c r="S86" i="6"/>
  <c r="S90" i="6" s="1"/>
  <c r="T86" i="6"/>
  <c r="T90" i="6" s="1"/>
  <c r="U86" i="6"/>
  <c r="U90" i="6" s="1"/>
  <c r="V86" i="6"/>
  <c r="V90" i="6" s="1"/>
  <c r="W86" i="6"/>
  <c r="W90" i="6" s="1"/>
  <c r="X86" i="6"/>
  <c r="X90" i="6" s="1"/>
  <c r="Y86" i="6"/>
  <c r="Y90" i="6" s="1"/>
  <c r="Z86" i="6"/>
  <c r="AA86" i="6"/>
  <c r="AA90" i="6" s="1"/>
  <c r="AB86" i="6"/>
  <c r="AB90" i="6" s="1"/>
  <c r="AC86" i="6"/>
  <c r="AC90" i="6" s="1"/>
  <c r="AD86" i="6"/>
  <c r="AD90" i="6" s="1"/>
  <c r="AE86" i="6"/>
  <c r="AE90" i="6" s="1"/>
  <c r="AF86" i="6"/>
  <c r="AF90" i="6" s="1"/>
  <c r="AG86" i="6"/>
  <c r="AG90" i="6" s="1"/>
  <c r="AH86" i="6"/>
  <c r="AH90" i="6" s="1"/>
  <c r="AI86" i="6"/>
  <c r="AI90" i="6" s="1"/>
  <c r="AJ86" i="6"/>
  <c r="AJ90" i="6" s="1"/>
  <c r="AK86" i="6"/>
  <c r="AK90" i="6" s="1"/>
  <c r="AL86" i="6"/>
  <c r="AL90" i="6" s="1"/>
  <c r="AM86" i="6"/>
  <c r="AM90" i="6" s="1"/>
  <c r="AN86" i="6"/>
  <c r="AN90" i="6" s="1"/>
  <c r="AO86" i="6"/>
  <c r="AO90" i="6" s="1"/>
  <c r="AP86" i="6"/>
  <c r="AP90" i="6" s="1"/>
  <c r="AQ86" i="6"/>
  <c r="AQ90" i="6" s="1"/>
  <c r="AR86" i="6"/>
  <c r="AR90" i="6" s="1"/>
  <c r="AS86" i="6"/>
  <c r="AS90" i="6" s="1"/>
  <c r="AT86" i="6"/>
  <c r="AT90" i="6" s="1"/>
  <c r="AU86" i="6"/>
  <c r="AU90" i="6" s="1"/>
  <c r="AV86" i="6"/>
  <c r="AV90" i="6" s="1"/>
  <c r="AW86" i="6"/>
  <c r="AW90" i="6" s="1"/>
  <c r="AX86" i="6"/>
  <c r="AX90" i="6" s="1"/>
  <c r="AY86" i="6"/>
  <c r="AY90" i="6" s="1"/>
  <c r="AZ86" i="6"/>
  <c r="AZ90" i="6" s="1"/>
  <c r="BA86" i="6"/>
  <c r="BA90" i="6" s="1"/>
  <c r="BB86" i="6"/>
  <c r="BB90" i="6" s="1"/>
  <c r="BC86" i="6"/>
  <c r="BC90" i="6" s="1"/>
  <c r="BD86" i="6"/>
  <c r="BD90" i="6" s="1"/>
  <c r="BE86" i="6"/>
  <c r="BE90" i="6" s="1"/>
  <c r="BF86" i="6"/>
  <c r="BF90" i="6" s="1"/>
  <c r="BG86" i="6"/>
  <c r="BG90" i="6" s="1"/>
  <c r="BH86" i="6"/>
  <c r="BH90" i="6" s="1"/>
  <c r="BI86" i="6"/>
  <c r="BI90" i="6" s="1"/>
  <c r="BJ86" i="6"/>
  <c r="BJ90" i="6" s="1"/>
  <c r="BK86" i="6"/>
  <c r="BK90" i="6" s="1"/>
  <c r="BL86" i="6"/>
  <c r="BL90" i="6" s="1"/>
  <c r="BM86" i="6"/>
  <c r="BM90" i="6" s="1"/>
  <c r="BN86" i="6"/>
  <c r="BN90" i="6" s="1"/>
  <c r="BO86" i="6"/>
  <c r="BO90" i="6" s="1"/>
  <c r="BP86" i="6"/>
  <c r="BP90" i="6" s="1"/>
  <c r="BQ86" i="6"/>
  <c r="BQ90" i="6" s="1"/>
  <c r="BR86" i="6"/>
  <c r="BR90" i="6" s="1"/>
  <c r="BS86" i="6"/>
  <c r="BS90" i="6" s="1"/>
  <c r="BT86" i="6"/>
  <c r="BT90" i="6" s="1"/>
  <c r="BU86" i="6"/>
  <c r="BU90" i="6" s="1"/>
  <c r="BV86" i="6"/>
  <c r="BV90" i="6" s="1"/>
  <c r="BW86" i="6"/>
  <c r="BW90" i="6" s="1"/>
  <c r="BX86" i="6"/>
  <c r="BX90" i="6" s="1"/>
  <c r="BY86" i="6"/>
  <c r="BY90" i="6" s="1"/>
  <c r="BZ86" i="6"/>
  <c r="BZ90" i="6" s="1"/>
  <c r="CA86" i="6"/>
  <c r="CA90" i="6" s="1"/>
  <c r="CB86" i="6"/>
  <c r="CB90" i="6" s="1"/>
  <c r="CC86" i="6"/>
  <c r="CC90" i="6" s="1"/>
  <c r="CD86" i="6"/>
  <c r="CD90" i="6" s="1"/>
  <c r="CE86" i="6"/>
  <c r="CE90" i="6" s="1"/>
  <c r="CF86" i="6"/>
  <c r="CF90" i="6" s="1"/>
  <c r="CG86" i="6"/>
  <c r="CG90" i="6" s="1"/>
  <c r="CH86" i="6"/>
  <c r="CH90" i="6" s="1"/>
  <c r="CI86" i="6"/>
  <c r="CI90" i="6" s="1"/>
  <c r="CJ86" i="6"/>
  <c r="CJ90" i="6" s="1"/>
  <c r="CK86" i="6"/>
  <c r="CK90" i="6" s="1"/>
  <c r="CL86" i="6"/>
  <c r="CL90" i="6" s="1"/>
  <c r="CM86" i="6"/>
  <c r="CM90" i="6" s="1"/>
  <c r="CN86" i="6"/>
  <c r="CN90" i="6" s="1"/>
  <c r="CO86" i="6"/>
  <c r="CO90" i="6" s="1"/>
  <c r="CP86" i="6"/>
  <c r="CP90" i="6" s="1"/>
  <c r="CQ86" i="6"/>
  <c r="CQ90" i="6" s="1"/>
  <c r="CR86" i="6"/>
  <c r="CR90" i="6" s="1"/>
  <c r="CS86" i="6"/>
  <c r="CS90" i="6" s="1"/>
  <c r="CT86" i="6"/>
  <c r="CT90" i="6" s="1"/>
  <c r="CU86" i="6"/>
  <c r="CU90" i="6" s="1"/>
  <c r="CV86" i="6"/>
  <c r="CV90" i="6" s="1"/>
  <c r="CW86" i="6"/>
  <c r="CW90" i="6" s="1"/>
  <c r="CX86" i="6"/>
  <c r="CX90" i="6" s="1"/>
  <c r="CY86" i="6"/>
  <c r="CY90" i="6" s="1"/>
  <c r="CZ86" i="6"/>
  <c r="CZ90" i="6" s="1"/>
  <c r="DA86" i="6"/>
  <c r="DA90" i="6" s="1"/>
  <c r="DB86" i="6"/>
  <c r="DB90" i="6" s="1"/>
  <c r="DC86" i="6"/>
  <c r="DC90" i="6" s="1"/>
  <c r="N90" i="6"/>
  <c r="Z90" i="6"/>
  <c r="N66" i="6"/>
  <c r="N70" i="6" s="1"/>
  <c r="O66" i="6"/>
  <c r="O70" i="6" s="1"/>
  <c r="P66" i="6"/>
  <c r="P70" i="6" s="1"/>
  <c r="Q66" i="6"/>
  <c r="Q70" i="6" s="1"/>
  <c r="R66" i="6"/>
  <c r="R70" i="6" s="1"/>
  <c r="S66" i="6"/>
  <c r="S70" i="6" s="1"/>
  <c r="T66" i="6"/>
  <c r="T70" i="6" s="1"/>
  <c r="U66" i="6"/>
  <c r="U70" i="6" s="1"/>
  <c r="V66" i="6"/>
  <c r="V70" i="6" s="1"/>
  <c r="W66" i="6"/>
  <c r="W70" i="6" s="1"/>
  <c r="X66" i="6"/>
  <c r="X70" i="6" s="1"/>
  <c r="Y66" i="6"/>
  <c r="Y70" i="6" s="1"/>
  <c r="Z66" i="6"/>
  <c r="Z70" i="6" s="1"/>
  <c r="AA66" i="6"/>
  <c r="AA70" i="6" s="1"/>
  <c r="AB66" i="6"/>
  <c r="AB70" i="6" s="1"/>
  <c r="AC66" i="6"/>
  <c r="AC70" i="6" s="1"/>
  <c r="AD66" i="6"/>
  <c r="AD70" i="6" s="1"/>
  <c r="AE66" i="6"/>
  <c r="AE70" i="6" s="1"/>
  <c r="AF66" i="6"/>
  <c r="AF70" i="6" s="1"/>
  <c r="AG66" i="6"/>
  <c r="AG70" i="6" s="1"/>
  <c r="AH66" i="6"/>
  <c r="AH70" i="6" s="1"/>
  <c r="AI66" i="6"/>
  <c r="AI70" i="6" s="1"/>
  <c r="AJ66" i="6"/>
  <c r="AJ70" i="6" s="1"/>
  <c r="AK66" i="6"/>
  <c r="AK70" i="6" s="1"/>
  <c r="AL66" i="6"/>
  <c r="AL70" i="6" s="1"/>
  <c r="AM66" i="6"/>
  <c r="AM70" i="6" s="1"/>
  <c r="AN66" i="6"/>
  <c r="AN70" i="6" s="1"/>
  <c r="AO66" i="6"/>
  <c r="AO70" i="6" s="1"/>
  <c r="AP66" i="6"/>
  <c r="AP70" i="6" s="1"/>
  <c r="AQ66" i="6"/>
  <c r="AQ70" i="6" s="1"/>
  <c r="AR66" i="6"/>
  <c r="AR70" i="6" s="1"/>
  <c r="AS66" i="6"/>
  <c r="AS70" i="6" s="1"/>
  <c r="AT66" i="6"/>
  <c r="AT70" i="6" s="1"/>
  <c r="AU66" i="6"/>
  <c r="AU70" i="6" s="1"/>
  <c r="AV66" i="6"/>
  <c r="AV70" i="6" s="1"/>
  <c r="AW66" i="6"/>
  <c r="AW70" i="6" s="1"/>
  <c r="AX66" i="6"/>
  <c r="AX70" i="6" s="1"/>
  <c r="AY66" i="6"/>
  <c r="AY70" i="6" s="1"/>
  <c r="AZ66" i="6"/>
  <c r="AZ70" i="6" s="1"/>
  <c r="BA66" i="6"/>
  <c r="BA70" i="6" s="1"/>
  <c r="BB66" i="6"/>
  <c r="BB70" i="6" s="1"/>
  <c r="BC66" i="6"/>
  <c r="BC70" i="6" s="1"/>
  <c r="BD66" i="6"/>
  <c r="BD70" i="6" s="1"/>
  <c r="BE66" i="6"/>
  <c r="BE70" i="6" s="1"/>
  <c r="BF66" i="6"/>
  <c r="BF70" i="6" s="1"/>
  <c r="BG66" i="6"/>
  <c r="BG70" i="6" s="1"/>
  <c r="BH66" i="6"/>
  <c r="BH70" i="6" s="1"/>
  <c r="BI66" i="6"/>
  <c r="BI70" i="6" s="1"/>
  <c r="BJ66" i="6"/>
  <c r="BJ70" i="6" s="1"/>
  <c r="BK66" i="6"/>
  <c r="BK70" i="6" s="1"/>
  <c r="BL66" i="6"/>
  <c r="BL70" i="6" s="1"/>
  <c r="BM66" i="6"/>
  <c r="BM70" i="6" s="1"/>
  <c r="BN66" i="6"/>
  <c r="BN70" i="6" s="1"/>
  <c r="BO66" i="6"/>
  <c r="BO70" i="6" s="1"/>
  <c r="BP66" i="6"/>
  <c r="BP70" i="6" s="1"/>
  <c r="BQ66" i="6"/>
  <c r="BQ70" i="6" s="1"/>
  <c r="BR66" i="6"/>
  <c r="BR70" i="6" s="1"/>
  <c r="BS66" i="6"/>
  <c r="BS70" i="6" s="1"/>
  <c r="BT66" i="6"/>
  <c r="BT70" i="6" s="1"/>
  <c r="BU66" i="6"/>
  <c r="BU70" i="6" s="1"/>
  <c r="BV66" i="6"/>
  <c r="BV70" i="6" s="1"/>
  <c r="BW66" i="6"/>
  <c r="BW70" i="6" s="1"/>
  <c r="BX66" i="6"/>
  <c r="BX70" i="6" s="1"/>
  <c r="BY66" i="6"/>
  <c r="BY70" i="6" s="1"/>
  <c r="BZ66" i="6"/>
  <c r="BZ70" i="6" s="1"/>
  <c r="CA66" i="6"/>
  <c r="CA70" i="6" s="1"/>
  <c r="CB66" i="6"/>
  <c r="CB70" i="6" s="1"/>
  <c r="CC66" i="6"/>
  <c r="CC70" i="6" s="1"/>
  <c r="CD66" i="6"/>
  <c r="CD70" i="6" s="1"/>
  <c r="CE66" i="6"/>
  <c r="CE70" i="6" s="1"/>
  <c r="CF66" i="6"/>
  <c r="CF70" i="6" s="1"/>
  <c r="CG66" i="6"/>
  <c r="CG70" i="6" s="1"/>
  <c r="CH66" i="6"/>
  <c r="CH70" i="6" s="1"/>
  <c r="CI66" i="6"/>
  <c r="CI70" i="6" s="1"/>
  <c r="CJ66" i="6"/>
  <c r="CJ70" i="6" s="1"/>
  <c r="CK66" i="6"/>
  <c r="CK70" i="6" s="1"/>
  <c r="CL66" i="6"/>
  <c r="CL70" i="6" s="1"/>
  <c r="CM66" i="6"/>
  <c r="CM70" i="6" s="1"/>
  <c r="CN66" i="6"/>
  <c r="CN70" i="6" s="1"/>
  <c r="CO66" i="6"/>
  <c r="CO70" i="6" s="1"/>
  <c r="CP66" i="6"/>
  <c r="CP70" i="6" s="1"/>
  <c r="CQ66" i="6"/>
  <c r="CQ70" i="6" s="1"/>
  <c r="CR66" i="6"/>
  <c r="CR70" i="6" s="1"/>
  <c r="CS66" i="6"/>
  <c r="CS70" i="6" s="1"/>
  <c r="CT66" i="6"/>
  <c r="CT70" i="6" s="1"/>
  <c r="CU66" i="6"/>
  <c r="CU70" i="6" s="1"/>
  <c r="CV66" i="6"/>
  <c r="CV70" i="6" s="1"/>
  <c r="CW66" i="6"/>
  <c r="CW70" i="6" s="1"/>
  <c r="CX66" i="6"/>
  <c r="CX70" i="6" s="1"/>
  <c r="CY66" i="6"/>
  <c r="CY70" i="6" s="1"/>
  <c r="CZ66" i="6"/>
  <c r="CZ70" i="6" s="1"/>
  <c r="DA66" i="6"/>
  <c r="DA70" i="6" s="1"/>
  <c r="DB66" i="6"/>
  <c r="DB70" i="6" s="1"/>
  <c r="DC66" i="6"/>
  <c r="DC70" i="6" s="1"/>
  <c r="J72" i="19"/>
  <c r="K72" i="19"/>
  <c r="L72" i="19"/>
  <c r="M72" i="19"/>
  <c r="N72" i="19"/>
  <c r="O72" i="19"/>
  <c r="P72" i="19"/>
  <c r="Q72" i="19"/>
  <c r="R72" i="19"/>
  <c r="S72" i="19"/>
  <c r="T72" i="19"/>
  <c r="U72" i="19"/>
  <c r="V72" i="19"/>
  <c r="W72" i="19"/>
  <c r="X72" i="19"/>
  <c r="Y72" i="19"/>
  <c r="Z72" i="19"/>
  <c r="AA72" i="19"/>
  <c r="AB72" i="19"/>
  <c r="AC72" i="19"/>
  <c r="AD72" i="19"/>
  <c r="AE72" i="19"/>
  <c r="AF72" i="19"/>
  <c r="AG72" i="19"/>
  <c r="AH72" i="19"/>
  <c r="AI72" i="19"/>
  <c r="AJ72" i="19"/>
  <c r="AK72" i="19"/>
  <c r="AL72" i="19"/>
  <c r="AM72" i="19"/>
  <c r="AN72" i="19"/>
  <c r="AO72" i="19"/>
  <c r="AP72" i="19"/>
  <c r="AQ72" i="19"/>
  <c r="AR72" i="19"/>
  <c r="AS72" i="19"/>
  <c r="AT72" i="19"/>
  <c r="AU72" i="19"/>
  <c r="AV72" i="19"/>
  <c r="AW72" i="19"/>
  <c r="AX72" i="19"/>
  <c r="AY72" i="19"/>
  <c r="AZ72" i="19"/>
  <c r="BA72" i="19"/>
  <c r="BB72" i="19"/>
  <c r="BC72" i="19"/>
  <c r="BD72" i="19"/>
  <c r="BE72" i="19"/>
  <c r="BF72" i="19"/>
  <c r="BG72" i="19"/>
  <c r="BH72" i="19"/>
  <c r="BI72" i="19"/>
  <c r="BJ72" i="19"/>
  <c r="BK72" i="19"/>
  <c r="BL72" i="19"/>
  <c r="BM72" i="19"/>
  <c r="BN72" i="19"/>
  <c r="BO72" i="19"/>
  <c r="BP72" i="19"/>
  <c r="BQ72" i="19"/>
  <c r="BR72" i="19"/>
  <c r="BS72" i="19"/>
  <c r="BT72" i="19"/>
  <c r="BU72" i="19"/>
  <c r="BV72" i="19"/>
  <c r="BW72" i="19"/>
  <c r="BX72" i="19"/>
  <c r="BY72" i="19"/>
  <c r="BZ72" i="19"/>
  <c r="CA72" i="19"/>
  <c r="CB72" i="19"/>
  <c r="CC72" i="19"/>
  <c r="CD72" i="19"/>
  <c r="CE72" i="19"/>
  <c r="CF72" i="19"/>
  <c r="CG72" i="19"/>
  <c r="CH72" i="19"/>
  <c r="CI72" i="19"/>
  <c r="CJ72" i="19"/>
  <c r="CK72" i="19"/>
  <c r="CL72" i="19"/>
  <c r="CM72" i="19"/>
  <c r="CN72" i="19"/>
  <c r="CO72" i="19"/>
  <c r="CP72" i="19"/>
  <c r="CQ72" i="19"/>
  <c r="CR72" i="19"/>
  <c r="CS72" i="19"/>
  <c r="CT72" i="19"/>
  <c r="CU72" i="19"/>
  <c r="CV72" i="19"/>
  <c r="CW72" i="19"/>
  <c r="CX72" i="19"/>
  <c r="CY72" i="19"/>
  <c r="CZ72" i="19"/>
  <c r="DA72" i="19"/>
  <c r="DB72" i="19"/>
  <c r="DC72" i="19"/>
  <c r="I70" i="13"/>
  <c r="J70" i="13"/>
  <c r="K70" i="13"/>
  <c r="L70" i="13"/>
  <c r="M70" i="13"/>
  <c r="N70" i="13"/>
  <c r="O70" i="13"/>
  <c r="P70" i="13"/>
  <c r="Q70" i="13"/>
  <c r="R70" i="13"/>
  <c r="S70" i="13"/>
  <c r="T70" i="13"/>
  <c r="U70" i="13"/>
  <c r="V70" i="13"/>
  <c r="W70" i="13"/>
  <c r="X70" i="13"/>
  <c r="Y70" i="13"/>
  <c r="Z70" i="13"/>
  <c r="AA70" i="13"/>
  <c r="AB70" i="13"/>
  <c r="AC70" i="13"/>
  <c r="AD70" i="13"/>
  <c r="AE70" i="13"/>
  <c r="AF70" i="13"/>
  <c r="AG70" i="13"/>
  <c r="AH70" i="13"/>
  <c r="AI70" i="13"/>
  <c r="AJ70" i="13"/>
  <c r="AK70" i="13"/>
  <c r="AL70" i="13"/>
  <c r="AM70" i="13"/>
  <c r="AN70" i="13"/>
  <c r="AO70" i="13"/>
  <c r="AP70" i="13"/>
  <c r="AQ70" i="13"/>
  <c r="AR70" i="13"/>
  <c r="AS70" i="13"/>
  <c r="AT70" i="13"/>
  <c r="AU70" i="13"/>
  <c r="AV70" i="13"/>
  <c r="AW70" i="13"/>
  <c r="AX70" i="13"/>
  <c r="AY70" i="13"/>
  <c r="AZ70" i="13"/>
  <c r="BA70" i="13"/>
  <c r="BB70" i="13"/>
  <c r="BC70" i="13"/>
  <c r="BD70" i="13"/>
  <c r="BE70" i="13"/>
  <c r="BF70" i="13"/>
  <c r="BG70" i="13"/>
  <c r="BH70" i="13"/>
  <c r="BI70" i="13"/>
  <c r="BJ70" i="13"/>
  <c r="BK70" i="13"/>
  <c r="BL70" i="13"/>
  <c r="BM70" i="13"/>
  <c r="BN70" i="13"/>
  <c r="BO70" i="13"/>
  <c r="BP70" i="13"/>
  <c r="BQ70" i="13"/>
  <c r="BR70" i="13"/>
  <c r="BS70" i="13"/>
  <c r="BT70" i="13"/>
  <c r="BU70" i="13"/>
  <c r="BV70" i="13"/>
  <c r="BW70" i="13"/>
  <c r="BX70" i="13"/>
  <c r="BY70" i="13"/>
  <c r="BZ70" i="13"/>
  <c r="CA70" i="13"/>
  <c r="CB70" i="13"/>
  <c r="CC70" i="13"/>
  <c r="CD70" i="13"/>
  <c r="CE70" i="13"/>
  <c r="CF70" i="13"/>
  <c r="CG70" i="13"/>
  <c r="CH70" i="13"/>
  <c r="CI70" i="13"/>
  <c r="CJ70" i="13"/>
  <c r="CK70" i="13"/>
  <c r="CL70" i="13"/>
  <c r="CM70" i="13"/>
  <c r="CN70" i="13"/>
  <c r="CO70" i="13"/>
  <c r="CP70" i="13"/>
  <c r="CQ70" i="13"/>
  <c r="CR70" i="13"/>
  <c r="CS70" i="13"/>
  <c r="CT70" i="13"/>
  <c r="CU70" i="13"/>
  <c r="CV70" i="13"/>
  <c r="CW70" i="13"/>
  <c r="CX70" i="13"/>
  <c r="CY70" i="13"/>
  <c r="CZ70" i="13"/>
  <c r="DA70" i="13"/>
  <c r="DB70" i="13"/>
  <c r="DC70" i="13"/>
  <c r="I90" i="13"/>
  <c r="J90" i="13"/>
  <c r="K90" i="13"/>
  <c r="L90" i="13"/>
  <c r="M90" i="13"/>
  <c r="N90" i="13"/>
  <c r="O90" i="13"/>
  <c r="P90" i="13"/>
  <c r="Q90" i="13"/>
  <c r="R90" i="13"/>
  <c r="S90" i="13"/>
  <c r="T90" i="13"/>
  <c r="U90" i="13"/>
  <c r="V90" i="13"/>
  <c r="W90" i="13"/>
  <c r="X90" i="13"/>
  <c r="Y90" i="13"/>
  <c r="Z90" i="13"/>
  <c r="AA90" i="13"/>
  <c r="AB90" i="13"/>
  <c r="AC90" i="13"/>
  <c r="AD90" i="13"/>
  <c r="AE90" i="13"/>
  <c r="AF90" i="13"/>
  <c r="AG90" i="13"/>
  <c r="AH90" i="13"/>
  <c r="AI90" i="13"/>
  <c r="AJ90" i="13"/>
  <c r="AK90" i="13"/>
  <c r="AL90" i="13"/>
  <c r="AM90" i="13"/>
  <c r="AN90" i="13"/>
  <c r="AO90" i="13"/>
  <c r="AP90" i="13"/>
  <c r="AQ90" i="13"/>
  <c r="AR90" i="13"/>
  <c r="AS90" i="13"/>
  <c r="AT90" i="13"/>
  <c r="AU90" i="13"/>
  <c r="AV90" i="13"/>
  <c r="AW90" i="13"/>
  <c r="AX90" i="13"/>
  <c r="AY90" i="13"/>
  <c r="AZ90" i="13"/>
  <c r="BA90" i="13"/>
  <c r="BB90" i="13"/>
  <c r="BC90" i="13"/>
  <c r="BD90" i="13"/>
  <c r="BE90" i="13"/>
  <c r="BF90" i="13"/>
  <c r="BG90" i="13"/>
  <c r="BH90" i="13"/>
  <c r="BI90" i="13"/>
  <c r="BJ90" i="13"/>
  <c r="BK90" i="13"/>
  <c r="BL90" i="13"/>
  <c r="BM90" i="13"/>
  <c r="BN90" i="13"/>
  <c r="BO90" i="13"/>
  <c r="BP90" i="13"/>
  <c r="BQ90" i="13"/>
  <c r="BR90" i="13"/>
  <c r="BS90" i="13"/>
  <c r="BT90" i="13"/>
  <c r="BU90" i="13"/>
  <c r="BV90" i="13"/>
  <c r="BW90" i="13"/>
  <c r="BX90" i="13"/>
  <c r="BY90" i="13"/>
  <c r="BZ90" i="13"/>
  <c r="CA90" i="13"/>
  <c r="CB90" i="13"/>
  <c r="CC90" i="13"/>
  <c r="CD90" i="13"/>
  <c r="CE90" i="13"/>
  <c r="CF90" i="13"/>
  <c r="CG90" i="13"/>
  <c r="CH90" i="13"/>
  <c r="CI90" i="13"/>
  <c r="CJ90" i="13"/>
  <c r="CK90" i="13"/>
  <c r="CL90" i="13"/>
  <c r="CM90" i="13"/>
  <c r="CN90" i="13"/>
  <c r="CO90" i="13"/>
  <c r="CP90" i="13"/>
  <c r="CQ90" i="13"/>
  <c r="CR90" i="13"/>
  <c r="CS90" i="13"/>
  <c r="CT90" i="13"/>
  <c r="CU90" i="13"/>
  <c r="CV90" i="13"/>
  <c r="CW90" i="13"/>
  <c r="CX90" i="13"/>
  <c r="CY90" i="13"/>
  <c r="CZ90" i="13"/>
  <c r="DA90" i="13"/>
  <c r="DB90" i="13"/>
  <c r="DC90" i="13"/>
  <c r="H92" i="11"/>
  <c r="H94" i="8"/>
  <c r="I92" i="11"/>
  <c r="H91" i="8" l="1"/>
  <c r="L71" i="8"/>
  <c r="H71" i="8"/>
  <c r="H63" i="8" l="1"/>
  <c r="H70" i="8" s="1"/>
  <c r="H74" i="8" s="1"/>
  <c r="I89" i="19" l="1"/>
  <c r="J89" i="19"/>
  <c r="K89" i="19"/>
  <c r="L89" i="19"/>
  <c r="M89" i="19"/>
  <c r="N89" i="19"/>
  <c r="O89" i="19"/>
  <c r="P89" i="19"/>
  <c r="Q89" i="19"/>
  <c r="R89" i="19"/>
  <c r="S89" i="19"/>
  <c r="T89" i="19"/>
  <c r="U89" i="19"/>
  <c r="V89" i="19"/>
  <c r="W89" i="19"/>
  <c r="X89" i="19"/>
  <c r="Y89" i="19"/>
  <c r="Z89" i="19"/>
  <c r="AA89" i="19"/>
  <c r="AB89" i="19"/>
  <c r="AC89" i="19"/>
  <c r="AD89" i="19"/>
  <c r="AE89" i="19"/>
  <c r="AF89" i="19"/>
  <c r="AG89" i="19"/>
  <c r="AH89" i="19"/>
  <c r="AI89" i="19"/>
  <c r="AJ89" i="19"/>
  <c r="AK89" i="19"/>
  <c r="AL89" i="19"/>
  <c r="AM89" i="19"/>
  <c r="AN89" i="19"/>
  <c r="AO89" i="19"/>
  <c r="AP89" i="19"/>
  <c r="AQ89" i="19"/>
  <c r="AR89" i="19"/>
  <c r="AS89" i="19"/>
  <c r="AT89" i="19"/>
  <c r="AU89" i="19"/>
  <c r="AV89" i="19"/>
  <c r="AW89" i="19"/>
  <c r="AX89" i="19"/>
  <c r="AY89" i="19"/>
  <c r="AZ89" i="19"/>
  <c r="BA89" i="19"/>
  <c r="BB89" i="19"/>
  <c r="BC89" i="19"/>
  <c r="BD89" i="19"/>
  <c r="BE89" i="19"/>
  <c r="BF89" i="19"/>
  <c r="BG89" i="19"/>
  <c r="BH89" i="19"/>
  <c r="BI89" i="19"/>
  <c r="BJ89" i="19"/>
  <c r="BK89" i="19"/>
  <c r="BL89" i="19"/>
  <c r="BM89" i="19"/>
  <c r="BN89" i="19"/>
  <c r="BO89" i="19"/>
  <c r="BP89" i="19"/>
  <c r="BQ89" i="19"/>
  <c r="BR89" i="19"/>
  <c r="BS89" i="19"/>
  <c r="BT89" i="19"/>
  <c r="BU89" i="19"/>
  <c r="BV89" i="19"/>
  <c r="BW89" i="19"/>
  <c r="BX89" i="19"/>
  <c r="BY89" i="19"/>
  <c r="BZ89" i="19"/>
  <c r="CA89" i="19"/>
  <c r="CB89" i="19"/>
  <c r="CC89" i="19"/>
  <c r="CD89" i="19"/>
  <c r="CE89" i="19"/>
  <c r="CF89" i="19"/>
  <c r="CG89" i="19"/>
  <c r="CH89" i="19"/>
  <c r="CI89" i="19"/>
  <c r="CJ89" i="19"/>
  <c r="CK89" i="19"/>
  <c r="CL89" i="19"/>
  <c r="CM89" i="19"/>
  <c r="CN89" i="19"/>
  <c r="CO89" i="19"/>
  <c r="CP89" i="19"/>
  <c r="CQ89" i="19"/>
  <c r="CR89" i="19"/>
  <c r="CS89" i="19"/>
  <c r="CT89" i="19"/>
  <c r="CU89" i="19"/>
  <c r="CV89" i="19"/>
  <c r="CW89" i="19"/>
  <c r="CX89" i="19"/>
  <c r="CY89" i="19"/>
  <c r="CZ89" i="19"/>
  <c r="DA89" i="19"/>
  <c r="DB89" i="19"/>
  <c r="DC89" i="19"/>
  <c r="I69" i="19"/>
  <c r="J69" i="19"/>
  <c r="K69" i="19"/>
  <c r="L69" i="19"/>
  <c r="M69" i="19"/>
  <c r="N69" i="19"/>
  <c r="O69" i="19"/>
  <c r="P69" i="19"/>
  <c r="Q69" i="19"/>
  <c r="R69" i="19"/>
  <c r="S69" i="19"/>
  <c r="T69" i="19"/>
  <c r="U69" i="19"/>
  <c r="V69" i="19"/>
  <c r="W69" i="19"/>
  <c r="X69" i="19"/>
  <c r="Y69" i="19"/>
  <c r="Z69" i="19"/>
  <c r="AA69" i="19"/>
  <c r="AB69" i="19"/>
  <c r="AC69" i="19"/>
  <c r="AD69" i="19"/>
  <c r="AE69" i="19"/>
  <c r="AF69" i="19"/>
  <c r="AG69" i="19"/>
  <c r="AH69" i="19"/>
  <c r="AI69" i="19"/>
  <c r="AJ69" i="19"/>
  <c r="AK69" i="19"/>
  <c r="AL69" i="19"/>
  <c r="AM69" i="19"/>
  <c r="AN69" i="19"/>
  <c r="AO69" i="19"/>
  <c r="AP69" i="19"/>
  <c r="AQ69" i="19"/>
  <c r="AR69" i="19"/>
  <c r="AS69" i="19"/>
  <c r="AT69" i="19"/>
  <c r="AU69" i="19"/>
  <c r="AV69" i="19"/>
  <c r="AW69" i="19"/>
  <c r="AX69" i="19"/>
  <c r="AY69" i="19"/>
  <c r="AZ69" i="19"/>
  <c r="BA69" i="19"/>
  <c r="BB69" i="19"/>
  <c r="BC69" i="19"/>
  <c r="BD69" i="19"/>
  <c r="BE69" i="19"/>
  <c r="BF69" i="19"/>
  <c r="BG69" i="19"/>
  <c r="BH69" i="19"/>
  <c r="BI69" i="19"/>
  <c r="BJ69" i="19"/>
  <c r="BK69" i="19"/>
  <c r="BL69" i="19"/>
  <c r="BM69" i="19"/>
  <c r="BN69" i="19"/>
  <c r="BO69" i="19"/>
  <c r="BP69" i="19"/>
  <c r="BQ69" i="19"/>
  <c r="BR69" i="19"/>
  <c r="BS69" i="19"/>
  <c r="BT69" i="19"/>
  <c r="BU69" i="19"/>
  <c r="BV69" i="19"/>
  <c r="BW69" i="19"/>
  <c r="BX69" i="19"/>
  <c r="BY69" i="19"/>
  <c r="BZ69" i="19"/>
  <c r="CA69" i="19"/>
  <c r="CB69" i="19"/>
  <c r="CC69" i="19"/>
  <c r="CD69" i="19"/>
  <c r="CE69" i="19"/>
  <c r="CF69" i="19"/>
  <c r="CG69" i="19"/>
  <c r="CH69" i="19"/>
  <c r="CI69" i="19"/>
  <c r="CJ69" i="19"/>
  <c r="CK69" i="19"/>
  <c r="CL69" i="19"/>
  <c r="CM69" i="19"/>
  <c r="CN69" i="19"/>
  <c r="CO69" i="19"/>
  <c r="CP69" i="19"/>
  <c r="CQ69" i="19"/>
  <c r="CR69" i="19"/>
  <c r="CS69" i="19"/>
  <c r="CT69" i="19"/>
  <c r="CU69" i="19"/>
  <c r="CV69" i="19"/>
  <c r="CW69" i="19"/>
  <c r="CX69" i="19"/>
  <c r="CY69" i="19"/>
  <c r="CZ69" i="19"/>
  <c r="DA69" i="19"/>
  <c r="DB69" i="19"/>
  <c r="DC69" i="19"/>
  <c r="H69" i="19"/>
  <c r="H72" i="19" s="1"/>
  <c r="H97" i="19" s="1"/>
  <c r="I87" i="13"/>
  <c r="J87" i="13"/>
  <c r="K87" i="13"/>
  <c r="L87" i="13"/>
  <c r="M87" i="13"/>
  <c r="N87" i="13"/>
  <c r="O87" i="13"/>
  <c r="P87" i="13"/>
  <c r="Q87" i="13"/>
  <c r="R87" i="13"/>
  <c r="S87" i="13"/>
  <c r="T87" i="13"/>
  <c r="U87" i="13"/>
  <c r="V87" i="13"/>
  <c r="W87" i="13"/>
  <c r="X87" i="13"/>
  <c r="Y87" i="13"/>
  <c r="Z87" i="13"/>
  <c r="AA87" i="13"/>
  <c r="AB87" i="13"/>
  <c r="AC87" i="13"/>
  <c r="AD87" i="13"/>
  <c r="AE87" i="13"/>
  <c r="AF87" i="13"/>
  <c r="AG87" i="13"/>
  <c r="AH87" i="13"/>
  <c r="AI87" i="13"/>
  <c r="AJ87" i="13"/>
  <c r="AK87" i="13"/>
  <c r="AL87" i="13"/>
  <c r="AM87" i="13"/>
  <c r="AN87" i="13"/>
  <c r="AO87" i="13"/>
  <c r="AP87" i="13"/>
  <c r="AQ87" i="13"/>
  <c r="AR87" i="13"/>
  <c r="AS87" i="13"/>
  <c r="AT87" i="13"/>
  <c r="AU87" i="13"/>
  <c r="AV87" i="13"/>
  <c r="AW87" i="13"/>
  <c r="AX87" i="13"/>
  <c r="AY87" i="13"/>
  <c r="AZ87" i="13"/>
  <c r="BA87" i="13"/>
  <c r="BB87" i="13"/>
  <c r="BC87" i="13"/>
  <c r="BD87" i="13"/>
  <c r="BE87" i="13"/>
  <c r="BF87" i="13"/>
  <c r="BG87" i="13"/>
  <c r="BH87" i="13"/>
  <c r="BI87" i="13"/>
  <c r="BJ87" i="13"/>
  <c r="BK87" i="13"/>
  <c r="BL87" i="13"/>
  <c r="BM87" i="13"/>
  <c r="BN87" i="13"/>
  <c r="BO87" i="13"/>
  <c r="BP87" i="13"/>
  <c r="BQ87" i="13"/>
  <c r="BR87" i="13"/>
  <c r="BS87" i="13"/>
  <c r="BT87" i="13"/>
  <c r="BU87" i="13"/>
  <c r="BV87" i="13"/>
  <c r="BW87" i="13"/>
  <c r="BX87" i="13"/>
  <c r="BY87" i="13"/>
  <c r="BZ87" i="13"/>
  <c r="CA87" i="13"/>
  <c r="CB87" i="13"/>
  <c r="CC87" i="13"/>
  <c r="CD87" i="13"/>
  <c r="CE87" i="13"/>
  <c r="CF87" i="13"/>
  <c r="CG87" i="13"/>
  <c r="CH87" i="13"/>
  <c r="CI87" i="13"/>
  <c r="CJ87" i="13"/>
  <c r="CK87" i="13"/>
  <c r="CL87" i="13"/>
  <c r="CM87" i="13"/>
  <c r="CN87" i="13"/>
  <c r="CO87" i="13"/>
  <c r="CP87" i="13"/>
  <c r="CQ87" i="13"/>
  <c r="CR87" i="13"/>
  <c r="CS87" i="13"/>
  <c r="CT87" i="13"/>
  <c r="CU87" i="13"/>
  <c r="CV87" i="13"/>
  <c r="CW87" i="13"/>
  <c r="CX87" i="13"/>
  <c r="CY87" i="13"/>
  <c r="CZ87" i="13"/>
  <c r="DA87" i="13"/>
  <c r="DB87" i="13"/>
  <c r="DC87" i="13"/>
  <c r="I67" i="13"/>
  <c r="J67" i="13"/>
  <c r="K67" i="13"/>
  <c r="L67" i="13"/>
  <c r="M67" i="13"/>
  <c r="N67" i="13"/>
  <c r="O67" i="13"/>
  <c r="P67" i="13"/>
  <c r="Q67" i="13"/>
  <c r="R67" i="13"/>
  <c r="S67" i="13"/>
  <c r="T67" i="13"/>
  <c r="U67" i="13"/>
  <c r="V67" i="13"/>
  <c r="W67" i="13"/>
  <c r="X67" i="13"/>
  <c r="Y67" i="13"/>
  <c r="Z67" i="13"/>
  <c r="AA67" i="13"/>
  <c r="AB67" i="13"/>
  <c r="AC67" i="13"/>
  <c r="AD67" i="13"/>
  <c r="AE67" i="13"/>
  <c r="AF67" i="13"/>
  <c r="AG67" i="13"/>
  <c r="AH67" i="13"/>
  <c r="AI67" i="13"/>
  <c r="AJ67" i="13"/>
  <c r="AK67" i="13"/>
  <c r="AL67" i="13"/>
  <c r="AM67" i="13"/>
  <c r="AN67" i="13"/>
  <c r="AO67" i="13"/>
  <c r="AP67" i="13"/>
  <c r="AQ67" i="13"/>
  <c r="AR67" i="13"/>
  <c r="AS67" i="13"/>
  <c r="AT67" i="13"/>
  <c r="AU67" i="13"/>
  <c r="AV67" i="13"/>
  <c r="AW67" i="13"/>
  <c r="AX67" i="13"/>
  <c r="AY67" i="13"/>
  <c r="AZ67" i="13"/>
  <c r="BA67" i="13"/>
  <c r="BB67" i="13"/>
  <c r="BC67" i="13"/>
  <c r="BD67" i="13"/>
  <c r="BE67" i="13"/>
  <c r="BF67" i="13"/>
  <c r="BG67" i="13"/>
  <c r="BH67" i="13"/>
  <c r="BI67" i="13"/>
  <c r="BJ67" i="13"/>
  <c r="BK67" i="13"/>
  <c r="BL67" i="13"/>
  <c r="BM67" i="13"/>
  <c r="BN67" i="13"/>
  <c r="BO67" i="13"/>
  <c r="BP67" i="13"/>
  <c r="BQ67" i="13"/>
  <c r="BR67" i="13"/>
  <c r="BS67" i="13"/>
  <c r="BT67" i="13"/>
  <c r="BU67" i="13"/>
  <c r="BV67" i="13"/>
  <c r="BW67" i="13"/>
  <c r="BX67" i="13"/>
  <c r="BY67" i="13"/>
  <c r="BZ67" i="13"/>
  <c r="CA67" i="13"/>
  <c r="CB67" i="13"/>
  <c r="CC67" i="13"/>
  <c r="CD67" i="13"/>
  <c r="CE67" i="13"/>
  <c r="CF67" i="13"/>
  <c r="CG67" i="13"/>
  <c r="CH67" i="13"/>
  <c r="CI67" i="13"/>
  <c r="CJ67" i="13"/>
  <c r="CK67" i="13"/>
  <c r="CL67" i="13"/>
  <c r="CM67" i="13"/>
  <c r="CN67" i="13"/>
  <c r="CO67" i="13"/>
  <c r="CP67" i="13"/>
  <c r="CQ67" i="13"/>
  <c r="CR67" i="13"/>
  <c r="CS67" i="13"/>
  <c r="CT67" i="13"/>
  <c r="CU67" i="13"/>
  <c r="CV67" i="13"/>
  <c r="CW67" i="13"/>
  <c r="CX67" i="13"/>
  <c r="CY67" i="13"/>
  <c r="CZ67" i="13"/>
  <c r="DA67" i="13"/>
  <c r="DB67" i="13"/>
  <c r="DC67" i="13"/>
  <c r="H67" i="13"/>
  <c r="N91" i="8"/>
  <c r="O91" i="8"/>
  <c r="P91" i="8"/>
  <c r="Q91" i="8"/>
  <c r="R91" i="8"/>
  <c r="S91" i="8"/>
  <c r="T91" i="8"/>
  <c r="U91" i="8"/>
  <c r="V91" i="8"/>
  <c r="W91" i="8"/>
  <c r="X91" i="8"/>
  <c r="Y91" i="8"/>
  <c r="Z91" i="8"/>
  <c r="AA91" i="8"/>
  <c r="AB91" i="8"/>
  <c r="AC91" i="8"/>
  <c r="AD91" i="8"/>
  <c r="AE91" i="8"/>
  <c r="AF91" i="8"/>
  <c r="AG91" i="8"/>
  <c r="AH91" i="8"/>
  <c r="AI91" i="8"/>
  <c r="AJ91" i="8"/>
  <c r="AK91" i="8"/>
  <c r="AL91" i="8"/>
  <c r="AM91" i="8"/>
  <c r="AN91" i="8"/>
  <c r="AO91" i="8"/>
  <c r="AP91" i="8"/>
  <c r="AQ91" i="8"/>
  <c r="AR91" i="8"/>
  <c r="AS91" i="8"/>
  <c r="AT91" i="8"/>
  <c r="AU91" i="8"/>
  <c r="AV91" i="8"/>
  <c r="AW91" i="8"/>
  <c r="AX91" i="8"/>
  <c r="AY91" i="8"/>
  <c r="AZ91" i="8"/>
  <c r="BA91" i="8"/>
  <c r="BB91" i="8"/>
  <c r="BC91" i="8"/>
  <c r="BD91" i="8"/>
  <c r="BE91" i="8"/>
  <c r="BF91" i="8"/>
  <c r="BG91" i="8"/>
  <c r="BH91" i="8"/>
  <c r="BI91" i="8"/>
  <c r="BJ91" i="8"/>
  <c r="BK91" i="8"/>
  <c r="BL91" i="8"/>
  <c r="BM91" i="8"/>
  <c r="BN91" i="8"/>
  <c r="BO91" i="8"/>
  <c r="BP91" i="8"/>
  <c r="BQ91" i="8"/>
  <c r="BR91" i="8"/>
  <c r="BS91" i="8"/>
  <c r="BT91" i="8"/>
  <c r="BU91" i="8"/>
  <c r="BV91" i="8"/>
  <c r="BW91" i="8"/>
  <c r="BX91" i="8"/>
  <c r="BY91" i="8"/>
  <c r="BZ91" i="8"/>
  <c r="CA91" i="8"/>
  <c r="CB91" i="8"/>
  <c r="CC91" i="8"/>
  <c r="CD91" i="8"/>
  <c r="CE91" i="8"/>
  <c r="CF91" i="8"/>
  <c r="CG91" i="8"/>
  <c r="CH91" i="8"/>
  <c r="CI91" i="8"/>
  <c r="CJ91" i="8"/>
  <c r="CK91" i="8"/>
  <c r="CL91" i="8"/>
  <c r="CM91" i="8"/>
  <c r="CN91" i="8"/>
  <c r="CO91" i="8"/>
  <c r="CP91" i="8"/>
  <c r="CQ91" i="8"/>
  <c r="CR91" i="8"/>
  <c r="CS91" i="8"/>
  <c r="CT91" i="8"/>
  <c r="CU91" i="8"/>
  <c r="CV91" i="8"/>
  <c r="CW91" i="8"/>
  <c r="CX91" i="8"/>
  <c r="CY91" i="8"/>
  <c r="CZ91" i="8"/>
  <c r="DA91" i="8"/>
  <c r="DB91" i="8"/>
  <c r="DC91" i="8"/>
  <c r="N71" i="8"/>
  <c r="O71" i="8"/>
  <c r="P71" i="8"/>
  <c r="Q71" i="8"/>
  <c r="R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AF71" i="8"/>
  <c r="AG71" i="8"/>
  <c r="AH71" i="8"/>
  <c r="AI71" i="8"/>
  <c r="AJ71" i="8"/>
  <c r="AK71" i="8"/>
  <c r="AL71" i="8"/>
  <c r="AM71" i="8"/>
  <c r="AN71" i="8"/>
  <c r="AO71" i="8"/>
  <c r="AP71" i="8"/>
  <c r="AQ71" i="8"/>
  <c r="AR71" i="8"/>
  <c r="AS71" i="8"/>
  <c r="AT71" i="8"/>
  <c r="AU71" i="8"/>
  <c r="AV71" i="8"/>
  <c r="AW71" i="8"/>
  <c r="AX71" i="8"/>
  <c r="AY71" i="8"/>
  <c r="AZ71" i="8"/>
  <c r="BA71" i="8"/>
  <c r="BB71" i="8"/>
  <c r="BC71" i="8"/>
  <c r="BD71" i="8"/>
  <c r="BE71" i="8"/>
  <c r="BF71" i="8"/>
  <c r="BG71" i="8"/>
  <c r="BH71" i="8"/>
  <c r="BI71" i="8"/>
  <c r="BJ71" i="8"/>
  <c r="BK71" i="8"/>
  <c r="BL71" i="8"/>
  <c r="BM71" i="8"/>
  <c r="BN71" i="8"/>
  <c r="BO71" i="8"/>
  <c r="BP71" i="8"/>
  <c r="BQ71" i="8"/>
  <c r="BR71" i="8"/>
  <c r="BS71" i="8"/>
  <c r="BT71" i="8"/>
  <c r="BU71" i="8"/>
  <c r="BV71" i="8"/>
  <c r="BW71" i="8"/>
  <c r="BX71" i="8"/>
  <c r="BY71" i="8"/>
  <c r="BZ71" i="8"/>
  <c r="CA71" i="8"/>
  <c r="CB71" i="8"/>
  <c r="CC71" i="8"/>
  <c r="CD71" i="8"/>
  <c r="CE71" i="8"/>
  <c r="CF71" i="8"/>
  <c r="CG71" i="8"/>
  <c r="CH71" i="8"/>
  <c r="CI71" i="8"/>
  <c r="CJ71" i="8"/>
  <c r="CK71" i="8"/>
  <c r="CL71" i="8"/>
  <c r="CM71" i="8"/>
  <c r="CN71" i="8"/>
  <c r="CO71" i="8"/>
  <c r="CP71" i="8"/>
  <c r="CQ71" i="8"/>
  <c r="CR71" i="8"/>
  <c r="CS71" i="8"/>
  <c r="CT71" i="8"/>
  <c r="CU71" i="8"/>
  <c r="CV71" i="8"/>
  <c r="CW71" i="8"/>
  <c r="CX71" i="8"/>
  <c r="CY71" i="8"/>
  <c r="CZ71" i="8"/>
  <c r="DA71" i="8"/>
  <c r="DB71" i="8"/>
  <c r="DC71" i="8"/>
  <c r="J92" i="11"/>
  <c r="K92" i="11"/>
  <c r="L92" i="11"/>
  <c r="M92" i="11"/>
  <c r="N92" i="11"/>
  <c r="O92" i="11"/>
  <c r="P92" i="11"/>
  <c r="Q92" i="11"/>
  <c r="R92" i="11"/>
  <c r="S92" i="11"/>
  <c r="T92" i="11"/>
  <c r="U92" i="11"/>
  <c r="V92" i="11"/>
  <c r="W92" i="11"/>
  <c r="X92" i="11"/>
  <c r="Y92" i="11"/>
  <c r="Z92" i="11"/>
  <c r="AA92" i="11"/>
  <c r="AB92" i="11"/>
  <c r="AC92" i="11"/>
  <c r="AD92" i="11"/>
  <c r="AE92" i="11"/>
  <c r="AF92" i="11"/>
  <c r="AG92" i="11"/>
  <c r="AH92" i="11"/>
  <c r="AI92" i="11"/>
  <c r="AJ92" i="11"/>
  <c r="AK92" i="11"/>
  <c r="AL92" i="11"/>
  <c r="AM92" i="11"/>
  <c r="AN92" i="11"/>
  <c r="AO92" i="11"/>
  <c r="AP92" i="11"/>
  <c r="AQ92" i="11"/>
  <c r="AR92" i="11"/>
  <c r="AS92" i="11"/>
  <c r="AT92" i="11"/>
  <c r="AU92" i="11"/>
  <c r="AV92" i="11"/>
  <c r="AW92" i="11"/>
  <c r="AX92" i="11"/>
  <c r="AY92" i="11"/>
  <c r="AZ92" i="11"/>
  <c r="BA92" i="11"/>
  <c r="BB92" i="11"/>
  <c r="BC92" i="11"/>
  <c r="BD92" i="11"/>
  <c r="BE92" i="11"/>
  <c r="BF92" i="11"/>
  <c r="BG92" i="11"/>
  <c r="BH92" i="11"/>
  <c r="BI92" i="11"/>
  <c r="BJ92" i="11"/>
  <c r="BK92" i="11"/>
  <c r="BL92" i="11"/>
  <c r="BM92" i="11"/>
  <c r="BN92" i="11"/>
  <c r="BO92" i="11"/>
  <c r="BP92" i="11"/>
  <c r="BQ92" i="11"/>
  <c r="BR92" i="11"/>
  <c r="BS92" i="11"/>
  <c r="BT92" i="11"/>
  <c r="BU92" i="11"/>
  <c r="BV92" i="11"/>
  <c r="BW92" i="11"/>
  <c r="BX92" i="11"/>
  <c r="BY92" i="11"/>
  <c r="BZ92" i="11"/>
  <c r="CA92" i="11"/>
  <c r="CB92" i="11"/>
  <c r="CC92" i="11"/>
  <c r="CD92" i="11"/>
  <c r="CE92" i="11"/>
  <c r="CF92" i="11"/>
  <c r="CG92" i="11"/>
  <c r="CH92" i="11"/>
  <c r="CI92" i="11"/>
  <c r="CJ92" i="11"/>
  <c r="CK92" i="11"/>
  <c r="CL92" i="11"/>
  <c r="CM92" i="11"/>
  <c r="CN92" i="11"/>
  <c r="CO92" i="11"/>
  <c r="CP92" i="11"/>
  <c r="CQ92" i="11"/>
  <c r="CR92" i="11"/>
  <c r="CS92" i="11"/>
  <c r="CT92" i="11"/>
  <c r="CU92" i="11"/>
  <c r="CV92" i="11"/>
  <c r="CW92" i="11"/>
  <c r="CX92" i="11"/>
  <c r="CY92" i="11"/>
  <c r="CZ92" i="11"/>
  <c r="DA92" i="11"/>
  <c r="DB92" i="11"/>
  <c r="DC92" i="11"/>
  <c r="I72" i="11"/>
  <c r="J72" i="11"/>
  <c r="K72" i="11"/>
  <c r="L72" i="11"/>
  <c r="M72" i="11"/>
  <c r="N72" i="11"/>
  <c r="O72" i="11"/>
  <c r="P72" i="11"/>
  <c r="Q72" i="11"/>
  <c r="R72" i="11"/>
  <c r="S72" i="11"/>
  <c r="T72" i="11"/>
  <c r="U72" i="11"/>
  <c r="V72" i="11"/>
  <c r="W72" i="11"/>
  <c r="X72" i="11"/>
  <c r="Y72" i="11"/>
  <c r="Z72" i="11"/>
  <c r="AA72" i="11"/>
  <c r="AB72" i="11"/>
  <c r="AC72" i="11"/>
  <c r="AD72" i="11"/>
  <c r="AE72" i="11"/>
  <c r="AF72" i="11"/>
  <c r="AG72" i="11"/>
  <c r="AH72" i="11"/>
  <c r="AI72" i="11"/>
  <c r="AJ72" i="11"/>
  <c r="AK72" i="11"/>
  <c r="AL72" i="11"/>
  <c r="AM72" i="11"/>
  <c r="AN72" i="11"/>
  <c r="AO72" i="11"/>
  <c r="AP72" i="11"/>
  <c r="AQ72" i="11"/>
  <c r="AR72" i="11"/>
  <c r="AS72" i="11"/>
  <c r="AT72" i="11"/>
  <c r="AU72" i="11"/>
  <c r="AV72" i="11"/>
  <c r="AW72" i="11"/>
  <c r="AX72" i="11"/>
  <c r="AY72" i="11"/>
  <c r="AZ72" i="11"/>
  <c r="BA72" i="11"/>
  <c r="BB72" i="11"/>
  <c r="BC72" i="11"/>
  <c r="BD72" i="11"/>
  <c r="BE72" i="11"/>
  <c r="BF72" i="11"/>
  <c r="BG72" i="11"/>
  <c r="BH72" i="11"/>
  <c r="BI72" i="11"/>
  <c r="BJ72" i="11"/>
  <c r="BK72" i="11"/>
  <c r="BL72" i="11"/>
  <c r="BM72" i="11"/>
  <c r="BN72" i="11"/>
  <c r="BO72" i="11"/>
  <c r="BP72" i="11"/>
  <c r="BQ72" i="11"/>
  <c r="BR72" i="11"/>
  <c r="BS72" i="11"/>
  <c r="BT72" i="11"/>
  <c r="BU72" i="11"/>
  <c r="BV72" i="11"/>
  <c r="BW72" i="11"/>
  <c r="BX72" i="11"/>
  <c r="BY72" i="11"/>
  <c r="BZ72" i="11"/>
  <c r="CA72" i="11"/>
  <c r="CB72" i="11"/>
  <c r="CC72" i="11"/>
  <c r="CD72" i="11"/>
  <c r="CE72" i="11"/>
  <c r="CF72" i="11"/>
  <c r="CG72" i="11"/>
  <c r="CH72" i="11"/>
  <c r="CI72" i="11"/>
  <c r="CJ72" i="11"/>
  <c r="CK72" i="11"/>
  <c r="CL72" i="11"/>
  <c r="CM72" i="11"/>
  <c r="CN72" i="11"/>
  <c r="CO72" i="11"/>
  <c r="CP72" i="11"/>
  <c r="CQ72" i="11"/>
  <c r="CR72" i="11"/>
  <c r="CS72" i="11"/>
  <c r="CT72" i="11"/>
  <c r="CU72" i="11"/>
  <c r="CV72" i="11"/>
  <c r="CW72" i="11"/>
  <c r="CX72" i="11"/>
  <c r="CY72" i="11"/>
  <c r="CZ72" i="11"/>
  <c r="DA72" i="11"/>
  <c r="DB72" i="11"/>
  <c r="DC72" i="11"/>
  <c r="H72" i="11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AM67" i="6"/>
  <c r="AN67" i="6"/>
  <c r="AO67" i="6"/>
  <c r="AP67" i="6"/>
  <c r="AQ67" i="6"/>
  <c r="AR67" i="6"/>
  <c r="AS67" i="6"/>
  <c r="AT67" i="6"/>
  <c r="AU67" i="6"/>
  <c r="AV67" i="6"/>
  <c r="AW67" i="6"/>
  <c r="AX67" i="6"/>
  <c r="AY67" i="6"/>
  <c r="AZ67" i="6"/>
  <c r="BA67" i="6"/>
  <c r="BB67" i="6"/>
  <c r="BC67" i="6"/>
  <c r="BD67" i="6"/>
  <c r="BE67" i="6"/>
  <c r="BF67" i="6"/>
  <c r="BG67" i="6"/>
  <c r="BH67" i="6"/>
  <c r="BI67" i="6"/>
  <c r="BJ67" i="6"/>
  <c r="BK67" i="6"/>
  <c r="BL67" i="6"/>
  <c r="BM67" i="6"/>
  <c r="BN67" i="6"/>
  <c r="BO67" i="6"/>
  <c r="BP67" i="6"/>
  <c r="BQ67" i="6"/>
  <c r="BR67" i="6"/>
  <c r="BS67" i="6"/>
  <c r="BT67" i="6"/>
  <c r="BU67" i="6"/>
  <c r="BV67" i="6"/>
  <c r="BW67" i="6"/>
  <c r="BX67" i="6"/>
  <c r="BY67" i="6"/>
  <c r="BZ67" i="6"/>
  <c r="CA67" i="6"/>
  <c r="CB67" i="6"/>
  <c r="CC67" i="6"/>
  <c r="CD67" i="6"/>
  <c r="CE67" i="6"/>
  <c r="CF67" i="6"/>
  <c r="CG67" i="6"/>
  <c r="CH67" i="6"/>
  <c r="CI67" i="6"/>
  <c r="CJ67" i="6"/>
  <c r="CK67" i="6"/>
  <c r="CL67" i="6"/>
  <c r="CM67" i="6"/>
  <c r="CN67" i="6"/>
  <c r="CO67" i="6"/>
  <c r="CP67" i="6"/>
  <c r="CQ67" i="6"/>
  <c r="CR67" i="6"/>
  <c r="CS67" i="6"/>
  <c r="CT67" i="6"/>
  <c r="CU67" i="6"/>
  <c r="CV67" i="6"/>
  <c r="CW67" i="6"/>
  <c r="CX67" i="6"/>
  <c r="CY67" i="6"/>
  <c r="CZ67" i="6"/>
  <c r="DA67" i="6"/>
  <c r="DB67" i="6"/>
  <c r="DC6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AL87" i="6"/>
  <c r="AM87" i="6"/>
  <c r="AN87" i="6"/>
  <c r="AO87" i="6"/>
  <c r="AP87" i="6"/>
  <c r="AQ87" i="6"/>
  <c r="AR87" i="6"/>
  <c r="AS87" i="6"/>
  <c r="AT87" i="6"/>
  <c r="AU87" i="6"/>
  <c r="AV87" i="6"/>
  <c r="AW87" i="6"/>
  <c r="AX87" i="6"/>
  <c r="AY87" i="6"/>
  <c r="AZ87" i="6"/>
  <c r="BA87" i="6"/>
  <c r="BB87" i="6"/>
  <c r="BC87" i="6"/>
  <c r="BD87" i="6"/>
  <c r="BE87" i="6"/>
  <c r="BF87" i="6"/>
  <c r="BG87" i="6"/>
  <c r="BH87" i="6"/>
  <c r="BI87" i="6"/>
  <c r="BJ87" i="6"/>
  <c r="BK87" i="6"/>
  <c r="BL87" i="6"/>
  <c r="BM87" i="6"/>
  <c r="BN87" i="6"/>
  <c r="BO87" i="6"/>
  <c r="BP87" i="6"/>
  <c r="BQ87" i="6"/>
  <c r="BR87" i="6"/>
  <c r="BS87" i="6"/>
  <c r="BT87" i="6"/>
  <c r="BU87" i="6"/>
  <c r="BV87" i="6"/>
  <c r="BW87" i="6"/>
  <c r="BX87" i="6"/>
  <c r="BY87" i="6"/>
  <c r="BZ87" i="6"/>
  <c r="CA87" i="6"/>
  <c r="CB87" i="6"/>
  <c r="CC87" i="6"/>
  <c r="CD87" i="6"/>
  <c r="CE87" i="6"/>
  <c r="CF87" i="6"/>
  <c r="CG87" i="6"/>
  <c r="CH87" i="6"/>
  <c r="CI87" i="6"/>
  <c r="CJ87" i="6"/>
  <c r="CK87" i="6"/>
  <c r="CL87" i="6"/>
  <c r="CM87" i="6"/>
  <c r="CN87" i="6"/>
  <c r="CO87" i="6"/>
  <c r="CP87" i="6"/>
  <c r="CQ87" i="6"/>
  <c r="CR87" i="6"/>
  <c r="CS87" i="6"/>
  <c r="CT87" i="6"/>
  <c r="CU87" i="6"/>
  <c r="CV87" i="6"/>
  <c r="CW87" i="6"/>
  <c r="CX87" i="6"/>
  <c r="CY87" i="6"/>
  <c r="CZ87" i="6"/>
  <c r="DA87" i="6"/>
  <c r="DB87" i="6"/>
  <c r="DC87" i="6"/>
  <c r="I63" i="8"/>
  <c r="I70" i="8" s="1"/>
  <c r="I74" i="8" s="1"/>
  <c r="M71" i="8"/>
  <c r="K71" i="8"/>
  <c r="J71" i="8"/>
  <c r="I71" i="8"/>
  <c r="M91" i="8"/>
  <c r="L91" i="8"/>
  <c r="K91" i="8"/>
  <c r="J91" i="8"/>
  <c r="I91" i="8"/>
  <c r="I130" i="11"/>
  <c r="J130" i="11"/>
  <c r="K130" i="11"/>
  <c r="L130" i="11"/>
  <c r="M130" i="11"/>
  <c r="N130" i="11"/>
  <c r="O130" i="11"/>
  <c r="P130" i="11"/>
  <c r="Q130" i="11"/>
  <c r="R130" i="11"/>
  <c r="S130" i="11"/>
  <c r="T130" i="11"/>
  <c r="U130" i="11"/>
  <c r="V130" i="11"/>
  <c r="W130" i="11"/>
  <c r="X130" i="11"/>
  <c r="Y130" i="11"/>
  <c r="Z130" i="11"/>
  <c r="AA130" i="11"/>
  <c r="AB130" i="11"/>
  <c r="AC130" i="11"/>
  <c r="AD130" i="11"/>
  <c r="AE130" i="11"/>
  <c r="AF130" i="11"/>
  <c r="AG130" i="11"/>
  <c r="AH130" i="11"/>
  <c r="AI130" i="11"/>
  <c r="AJ130" i="11"/>
  <c r="AK130" i="11"/>
  <c r="AL130" i="11"/>
  <c r="AM130" i="11"/>
  <c r="AN130" i="11"/>
  <c r="AO130" i="11"/>
  <c r="AP130" i="11"/>
  <c r="AQ130" i="11"/>
  <c r="AR130" i="11"/>
  <c r="AS130" i="11"/>
  <c r="AT130" i="11"/>
  <c r="AU130" i="11"/>
  <c r="AV130" i="11"/>
  <c r="AW130" i="11"/>
  <c r="AX130" i="11"/>
  <c r="AY130" i="11"/>
  <c r="AZ130" i="11"/>
  <c r="BA130" i="11"/>
  <c r="BB130" i="11"/>
  <c r="BC130" i="11"/>
  <c r="BD130" i="11"/>
  <c r="BE130" i="11"/>
  <c r="BF130" i="11"/>
  <c r="BG130" i="11"/>
  <c r="BH130" i="11"/>
  <c r="BI130" i="11"/>
  <c r="BJ130" i="11"/>
  <c r="BK130" i="11"/>
  <c r="BL130" i="11"/>
  <c r="BM130" i="11"/>
  <c r="BN130" i="11"/>
  <c r="BO130" i="11"/>
  <c r="BP130" i="11"/>
  <c r="BQ130" i="11"/>
  <c r="BR130" i="11"/>
  <c r="BS130" i="11"/>
  <c r="BT130" i="11"/>
  <c r="BU130" i="11"/>
  <c r="BV130" i="11"/>
  <c r="BW130" i="11"/>
  <c r="BX130" i="11"/>
  <c r="BY130" i="11"/>
  <c r="BZ130" i="11"/>
  <c r="CA130" i="11"/>
  <c r="CB130" i="11"/>
  <c r="CC130" i="11"/>
  <c r="CD130" i="11"/>
  <c r="CE130" i="11"/>
  <c r="CF130" i="11"/>
  <c r="CG130" i="11"/>
  <c r="CH130" i="11"/>
  <c r="CI130" i="11"/>
  <c r="CJ130" i="11"/>
  <c r="CK130" i="11"/>
  <c r="CL130" i="11"/>
  <c r="CM130" i="11"/>
  <c r="CN130" i="11"/>
  <c r="CO130" i="11"/>
  <c r="CP130" i="11"/>
  <c r="CQ130" i="11"/>
  <c r="CR130" i="11"/>
  <c r="CS130" i="11"/>
  <c r="CT130" i="11"/>
  <c r="CU130" i="11"/>
  <c r="CV130" i="11"/>
  <c r="CW130" i="11"/>
  <c r="CX130" i="11"/>
  <c r="CY130" i="11"/>
  <c r="CZ130" i="11"/>
  <c r="DA130" i="11"/>
  <c r="DB130" i="11"/>
  <c r="DC130" i="11"/>
  <c r="I135" i="11"/>
  <c r="J135" i="11"/>
  <c r="K135" i="11"/>
  <c r="L135" i="11"/>
  <c r="M135" i="11"/>
  <c r="N135" i="11"/>
  <c r="O135" i="11"/>
  <c r="P135" i="11"/>
  <c r="Q135" i="11"/>
  <c r="R135" i="11"/>
  <c r="S135" i="11"/>
  <c r="T135" i="11"/>
  <c r="U135" i="11"/>
  <c r="V135" i="11"/>
  <c r="W135" i="11"/>
  <c r="X135" i="11"/>
  <c r="Y135" i="11"/>
  <c r="Z135" i="11"/>
  <c r="AA135" i="11"/>
  <c r="AB135" i="11"/>
  <c r="AC135" i="11"/>
  <c r="AD135" i="11"/>
  <c r="AE135" i="11"/>
  <c r="AF135" i="11"/>
  <c r="AG135" i="11"/>
  <c r="AH135" i="11"/>
  <c r="AI135" i="11"/>
  <c r="AJ135" i="11"/>
  <c r="AK135" i="11"/>
  <c r="AL135" i="11"/>
  <c r="AM135" i="11"/>
  <c r="AN135" i="11"/>
  <c r="AO135" i="11"/>
  <c r="AP135" i="11"/>
  <c r="AQ135" i="11"/>
  <c r="AR135" i="11"/>
  <c r="AS135" i="11"/>
  <c r="AT135" i="11"/>
  <c r="AU135" i="11"/>
  <c r="AV135" i="11"/>
  <c r="AW135" i="11"/>
  <c r="AX135" i="11"/>
  <c r="AY135" i="11"/>
  <c r="AZ135" i="11"/>
  <c r="BA135" i="11"/>
  <c r="BB135" i="11"/>
  <c r="BC135" i="11"/>
  <c r="BD135" i="11"/>
  <c r="BE135" i="11"/>
  <c r="BF135" i="11"/>
  <c r="BG135" i="11"/>
  <c r="BH135" i="11"/>
  <c r="BI135" i="11"/>
  <c r="BJ135" i="11"/>
  <c r="BK135" i="11"/>
  <c r="BL135" i="11"/>
  <c r="BM135" i="11"/>
  <c r="BN135" i="11"/>
  <c r="BO135" i="11"/>
  <c r="BP135" i="11"/>
  <c r="BQ135" i="11"/>
  <c r="BR135" i="11"/>
  <c r="BS135" i="11"/>
  <c r="BT135" i="11"/>
  <c r="BU135" i="11"/>
  <c r="BV135" i="11"/>
  <c r="BW135" i="11"/>
  <c r="BX135" i="11"/>
  <c r="BY135" i="11"/>
  <c r="BZ135" i="11"/>
  <c r="CA135" i="11"/>
  <c r="CB135" i="11"/>
  <c r="CC135" i="11"/>
  <c r="CD135" i="11"/>
  <c r="CE135" i="11"/>
  <c r="CF135" i="11"/>
  <c r="CG135" i="11"/>
  <c r="CH135" i="11"/>
  <c r="CI135" i="11"/>
  <c r="CJ135" i="11"/>
  <c r="CK135" i="11"/>
  <c r="CL135" i="11"/>
  <c r="CM135" i="11"/>
  <c r="CN135" i="11"/>
  <c r="CO135" i="11"/>
  <c r="CP135" i="11"/>
  <c r="CQ135" i="11"/>
  <c r="CR135" i="11"/>
  <c r="CS135" i="11"/>
  <c r="CT135" i="11"/>
  <c r="CU135" i="11"/>
  <c r="CV135" i="11"/>
  <c r="CW135" i="11"/>
  <c r="CX135" i="11"/>
  <c r="CY135" i="11"/>
  <c r="CZ135" i="11"/>
  <c r="DA135" i="11"/>
  <c r="DB135" i="11"/>
  <c r="DC135" i="11"/>
  <c r="N65" i="10"/>
  <c r="K65" i="10" s="1"/>
  <c r="N65" i="5"/>
  <c r="K65" i="5" s="1"/>
  <c r="J66" i="6" l="1"/>
  <c r="J70" i="6" s="1"/>
  <c r="J67" i="6"/>
  <c r="K66" i="6"/>
  <c r="K70" i="6" s="1"/>
  <c r="K67" i="6"/>
  <c r="L66" i="6"/>
  <c r="L70" i="6" s="1"/>
  <c r="L67" i="6"/>
  <c r="M66" i="6"/>
  <c r="M70" i="6" s="1"/>
  <c r="M67" i="6"/>
  <c r="J86" i="6"/>
  <c r="J90" i="6" s="1"/>
  <c r="J87" i="6"/>
  <c r="K86" i="6"/>
  <c r="K90" i="6" s="1"/>
  <c r="K87" i="6"/>
  <c r="L86" i="6"/>
  <c r="L90" i="6" s="1"/>
  <c r="L87" i="6"/>
  <c r="H86" i="6"/>
  <c r="H90" i="6" s="1"/>
  <c r="H87" i="6"/>
  <c r="M86" i="6"/>
  <c r="M90" i="6" s="1"/>
  <c r="M87" i="6"/>
  <c r="I86" i="6"/>
  <c r="I90" i="6" s="1"/>
  <c r="I87" i="6"/>
  <c r="I66" i="6"/>
  <c r="I70" i="6" s="1"/>
  <c r="I67" i="6"/>
  <c r="I129" i="6"/>
  <c r="I124" i="6"/>
  <c r="J124" i="6"/>
  <c r="K124" i="6"/>
  <c r="L124" i="6"/>
  <c r="M124" i="6"/>
  <c r="N124" i="6"/>
  <c r="O124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AL124" i="6"/>
  <c r="AM124" i="6"/>
  <c r="AN124" i="6"/>
  <c r="AO124" i="6"/>
  <c r="AP124" i="6"/>
  <c r="AQ124" i="6"/>
  <c r="AR124" i="6"/>
  <c r="AS124" i="6"/>
  <c r="AT124" i="6"/>
  <c r="AU124" i="6"/>
  <c r="AV124" i="6"/>
  <c r="AW124" i="6"/>
  <c r="AX124" i="6"/>
  <c r="AY124" i="6"/>
  <c r="AZ124" i="6"/>
  <c r="BA124" i="6"/>
  <c r="BB124" i="6"/>
  <c r="BC124" i="6"/>
  <c r="BD124" i="6"/>
  <c r="BE124" i="6"/>
  <c r="BF124" i="6"/>
  <c r="BG124" i="6"/>
  <c r="BH124" i="6"/>
  <c r="BI124" i="6"/>
  <c r="BJ124" i="6"/>
  <c r="BK124" i="6"/>
  <c r="BL124" i="6"/>
  <c r="BM124" i="6"/>
  <c r="BN124" i="6"/>
  <c r="BO124" i="6"/>
  <c r="BP124" i="6"/>
  <c r="BQ124" i="6"/>
  <c r="BR124" i="6"/>
  <c r="BS124" i="6"/>
  <c r="BT124" i="6"/>
  <c r="BU124" i="6"/>
  <c r="BV124" i="6"/>
  <c r="BW124" i="6"/>
  <c r="BX124" i="6"/>
  <c r="BY124" i="6"/>
  <c r="BZ124" i="6"/>
  <c r="CA124" i="6"/>
  <c r="CB124" i="6"/>
  <c r="CC124" i="6"/>
  <c r="CD124" i="6"/>
  <c r="CE124" i="6"/>
  <c r="CF124" i="6"/>
  <c r="CG124" i="6"/>
  <c r="CH124" i="6"/>
  <c r="CI124" i="6"/>
  <c r="CJ124" i="6"/>
  <c r="CK124" i="6"/>
  <c r="CL124" i="6"/>
  <c r="CM124" i="6"/>
  <c r="CN124" i="6"/>
  <c r="CO124" i="6"/>
  <c r="CP124" i="6"/>
  <c r="CQ124" i="6"/>
  <c r="CR124" i="6"/>
  <c r="CS124" i="6"/>
  <c r="CT124" i="6"/>
  <c r="CU124" i="6"/>
  <c r="CV124" i="6"/>
  <c r="CW124" i="6"/>
  <c r="CX124" i="6"/>
  <c r="CY124" i="6"/>
  <c r="CZ124" i="6"/>
  <c r="DA124" i="6"/>
  <c r="DB124" i="6"/>
  <c r="DC124" i="6"/>
  <c r="J129" i="6"/>
  <c r="K129" i="6"/>
  <c r="L129" i="6"/>
  <c r="M129" i="6"/>
  <c r="N129" i="6"/>
  <c r="O129" i="6"/>
  <c r="P129" i="6"/>
  <c r="Q129" i="6"/>
  <c r="R129" i="6"/>
  <c r="S129" i="6"/>
  <c r="T129" i="6"/>
  <c r="U129" i="6"/>
  <c r="V129" i="6"/>
  <c r="W129" i="6"/>
  <c r="X129" i="6"/>
  <c r="Y129" i="6"/>
  <c r="Z129" i="6"/>
  <c r="AA129" i="6"/>
  <c r="AB129" i="6"/>
  <c r="AC129" i="6"/>
  <c r="AD129" i="6"/>
  <c r="AE129" i="6"/>
  <c r="AF129" i="6"/>
  <c r="AG129" i="6"/>
  <c r="AH129" i="6"/>
  <c r="AI129" i="6"/>
  <c r="AJ129" i="6"/>
  <c r="AK129" i="6"/>
  <c r="AL129" i="6"/>
  <c r="AM129" i="6"/>
  <c r="AN129" i="6"/>
  <c r="AO129" i="6"/>
  <c r="AP129" i="6"/>
  <c r="AQ129" i="6"/>
  <c r="AR129" i="6"/>
  <c r="AS129" i="6"/>
  <c r="AT129" i="6"/>
  <c r="AU129" i="6"/>
  <c r="AV129" i="6"/>
  <c r="AW129" i="6"/>
  <c r="AX129" i="6"/>
  <c r="AY129" i="6"/>
  <c r="AZ129" i="6"/>
  <c r="BA129" i="6"/>
  <c r="BB129" i="6"/>
  <c r="BC129" i="6"/>
  <c r="BD129" i="6"/>
  <c r="BE129" i="6"/>
  <c r="BF129" i="6"/>
  <c r="BG129" i="6"/>
  <c r="BH129" i="6"/>
  <c r="BI129" i="6"/>
  <c r="BJ129" i="6"/>
  <c r="BK129" i="6"/>
  <c r="BL129" i="6"/>
  <c r="BM129" i="6"/>
  <c r="BN129" i="6"/>
  <c r="BO129" i="6"/>
  <c r="BP129" i="6"/>
  <c r="BQ129" i="6"/>
  <c r="BR129" i="6"/>
  <c r="BS129" i="6"/>
  <c r="BT129" i="6"/>
  <c r="BU129" i="6"/>
  <c r="BV129" i="6"/>
  <c r="BW129" i="6"/>
  <c r="BX129" i="6"/>
  <c r="BY129" i="6"/>
  <c r="BZ129" i="6"/>
  <c r="CA129" i="6"/>
  <c r="CB129" i="6"/>
  <c r="CC129" i="6"/>
  <c r="CD129" i="6"/>
  <c r="CE129" i="6"/>
  <c r="CF129" i="6"/>
  <c r="CG129" i="6"/>
  <c r="CH129" i="6"/>
  <c r="CI129" i="6"/>
  <c r="CJ129" i="6"/>
  <c r="CK129" i="6"/>
  <c r="CL129" i="6"/>
  <c r="CM129" i="6"/>
  <c r="CN129" i="6"/>
  <c r="CO129" i="6"/>
  <c r="CP129" i="6"/>
  <c r="CQ129" i="6"/>
  <c r="CR129" i="6"/>
  <c r="CS129" i="6"/>
  <c r="CT129" i="6"/>
  <c r="CU129" i="6"/>
  <c r="CV129" i="6"/>
  <c r="CW129" i="6"/>
  <c r="CX129" i="6"/>
  <c r="CY129" i="6"/>
  <c r="CZ129" i="6"/>
  <c r="DA129" i="6"/>
  <c r="DB129" i="6"/>
  <c r="DC129" i="6"/>
  <c r="H129" i="6"/>
  <c r="H124" i="6"/>
  <c r="G146" i="55"/>
  <c r="H135" i="11"/>
  <c r="H92" i="55"/>
  <c r="I92" i="55"/>
  <c r="I95" i="55" s="1"/>
  <c r="I99" i="55" s="1"/>
  <c r="J92" i="55"/>
  <c r="J95" i="55" s="1"/>
  <c r="J99" i="55" s="1"/>
  <c r="K92" i="55"/>
  <c r="K95" i="55" s="1"/>
  <c r="K99" i="55" s="1"/>
  <c r="L92" i="55"/>
  <c r="L95" i="55" s="1"/>
  <c r="L99" i="55" s="1"/>
  <c r="M92" i="55"/>
  <c r="M95" i="55" s="1"/>
  <c r="M99" i="55" s="1"/>
  <c r="N92" i="55"/>
  <c r="N95" i="55" s="1"/>
  <c r="N99" i="55" s="1"/>
  <c r="O92" i="55"/>
  <c r="O95" i="55" s="1"/>
  <c r="O99" i="55" s="1"/>
  <c r="P92" i="55"/>
  <c r="P95" i="55" s="1"/>
  <c r="P99" i="55" s="1"/>
  <c r="Q92" i="55"/>
  <c r="Q95" i="55" s="1"/>
  <c r="Q99" i="55" s="1"/>
  <c r="R92" i="55"/>
  <c r="R95" i="55" s="1"/>
  <c r="R99" i="55" s="1"/>
  <c r="S92" i="55"/>
  <c r="S95" i="55" s="1"/>
  <c r="S99" i="55" s="1"/>
  <c r="T92" i="55"/>
  <c r="T95" i="55" s="1"/>
  <c r="T99" i="55" s="1"/>
  <c r="U92" i="55"/>
  <c r="U95" i="55" s="1"/>
  <c r="U99" i="55" s="1"/>
  <c r="V92" i="55"/>
  <c r="V95" i="55" s="1"/>
  <c r="V99" i="55" s="1"/>
  <c r="W92" i="55"/>
  <c r="W95" i="55" s="1"/>
  <c r="W99" i="55" s="1"/>
  <c r="X92" i="55"/>
  <c r="X95" i="55" s="1"/>
  <c r="X99" i="55" s="1"/>
  <c r="Y92" i="55"/>
  <c r="Y95" i="55" s="1"/>
  <c r="Y99" i="55" s="1"/>
  <c r="Z92" i="55"/>
  <c r="Z95" i="55" s="1"/>
  <c r="Z99" i="55" s="1"/>
  <c r="AA92" i="55"/>
  <c r="AA95" i="55" s="1"/>
  <c r="AA99" i="55" s="1"/>
  <c r="I111" i="19"/>
  <c r="J110" i="19"/>
  <c r="K110" i="19"/>
  <c r="O110" i="19"/>
  <c r="P110" i="19"/>
  <c r="Q110" i="19"/>
  <c r="R110" i="19"/>
  <c r="S111" i="19"/>
  <c r="T111" i="19"/>
  <c r="U111" i="19"/>
  <c r="V110" i="19"/>
  <c r="W110" i="19"/>
  <c r="AA110" i="19"/>
  <c r="AB110" i="19"/>
  <c r="AC110" i="19"/>
  <c r="AD110" i="19"/>
  <c r="AE111" i="19"/>
  <c r="AF111" i="19"/>
  <c r="AG111" i="19"/>
  <c r="AH110" i="19"/>
  <c r="AI110" i="19"/>
  <c r="AM110" i="19"/>
  <c r="AN110" i="19"/>
  <c r="AO110" i="19"/>
  <c r="AP110" i="19"/>
  <c r="AQ111" i="19"/>
  <c r="AR111" i="19"/>
  <c r="AS111" i="19"/>
  <c r="AT110" i="19"/>
  <c r="AU110" i="19"/>
  <c r="AY110" i="19"/>
  <c r="AZ110" i="19"/>
  <c r="BA110" i="19"/>
  <c r="BB110" i="19"/>
  <c r="BC111" i="19"/>
  <c r="BD111" i="19"/>
  <c r="BE111" i="19"/>
  <c r="BF110" i="19"/>
  <c r="BG110" i="19"/>
  <c r="BK110" i="19"/>
  <c r="BL110" i="19"/>
  <c r="BM110" i="19"/>
  <c r="BN110" i="19"/>
  <c r="BO111" i="19"/>
  <c r="BP111" i="19"/>
  <c r="BQ111" i="19"/>
  <c r="BR110" i="19"/>
  <c r="BS110" i="19"/>
  <c r="BW110" i="19"/>
  <c r="BX110" i="19"/>
  <c r="BY110" i="19"/>
  <c r="BZ110" i="19"/>
  <c r="CA111" i="19"/>
  <c r="CB111" i="19"/>
  <c r="CC111" i="19"/>
  <c r="CD110" i="19"/>
  <c r="CE110" i="19"/>
  <c r="CI110" i="19"/>
  <c r="CJ110" i="19"/>
  <c r="CK110" i="19"/>
  <c r="CL110" i="19"/>
  <c r="CM111" i="19"/>
  <c r="CN111" i="19"/>
  <c r="CO111" i="19"/>
  <c r="CP110" i="19"/>
  <c r="CQ110" i="19"/>
  <c r="CU110" i="19"/>
  <c r="CV110" i="19"/>
  <c r="CW110" i="19"/>
  <c r="CX110" i="19"/>
  <c r="CY111" i="19"/>
  <c r="CZ111" i="19"/>
  <c r="DA111" i="19"/>
  <c r="DB110" i="19"/>
  <c r="DC110" i="19"/>
  <c r="H93" i="55" l="1"/>
  <c r="G92" i="55"/>
  <c r="K35" i="58" s="1"/>
  <c r="AU25" i="58" s="1"/>
  <c r="H66" i="6"/>
  <c r="H70" i="6" s="1"/>
  <c r="H95" i="6" s="1"/>
  <c r="H67" i="6"/>
  <c r="CX111" i="19"/>
  <c r="CL111" i="19"/>
  <c r="BZ111" i="19"/>
  <c r="BN111" i="19"/>
  <c r="BB111" i="19"/>
  <c r="AP111" i="19"/>
  <c r="AD111" i="19"/>
  <c r="R111" i="19"/>
  <c r="DA110" i="19"/>
  <c r="CO110" i="19"/>
  <c r="CC110" i="19"/>
  <c r="BQ110" i="19"/>
  <c r="BE110" i="19"/>
  <c r="AS110" i="19"/>
  <c r="AG110" i="19"/>
  <c r="U110" i="19"/>
  <c r="I110" i="19"/>
  <c r="CW111" i="19"/>
  <c r="CK111" i="19"/>
  <c r="BY111" i="19"/>
  <c r="BM111" i="19"/>
  <c r="BA111" i="19"/>
  <c r="AO111" i="19"/>
  <c r="AC111" i="19"/>
  <c r="Q111" i="19"/>
  <c r="CZ110" i="19"/>
  <c r="CN110" i="19"/>
  <c r="CB110" i="19"/>
  <c r="BP110" i="19"/>
  <c r="BD110" i="19"/>
  <c r="AR110" i="19"/>
  <c r="AF110" i="19"/>
  <c r="T110" i="19"/>
  <c r="CV111" i="19"/>
  <c r="CJ111" i="19"/>
  <c r="BX111" i="19"/>
  <c r="BL111" i="19"/>
  <c r="AZ111" i="19"/>
  <c r="AN111" i="19"/>
  <c r="AB111" i="19"/>
  <c r="P111" i="19"/>
  <c r="CY110" i="19"/>
  <c r="CM110" i="19"/>
  <c r="CA110" i="19"/>
  <c r="BO110" i="19"/>
  <c r="BC110" i="19"/>
  <c r="AQ110" i="19"/>
  <c r="AE110" i="19"/>
  <c r="S110" i="19"/>
  <c r="CU111" i="19"/>
  <c r="CI111" i="19"/>
  <c r="BW111" i="19"/>
  <c r="BK111" i="19"/>
  <c r="AY111" i="19"/>
  <c r="AM111" i="19"/>
  <c r="AA111" i="19"/>
  <c r="O111" i="19"/>
  <c r="CT111" i="19"/>
  <c r="CH111" i="19"/>
  <c r="BV111" i="19"/>
  <c r="BJ111" i="19"/>
  <c r="AX111" i="19"/>
  <c r="AL111" i="19"/>
  <c r="Z111" i="19"/>
  <c r="N111" i="19"/>
  <c r="CS111" i="19"/>
  <c r="CG111" i="19"/>
  <c r="BU111" i="19"/>
  <c r="BI111" i="19"/>
  <c r="AW111" i="19"/>
  <c r="AK111" i="19"/>
  <c r="Y111" i="19"/>
  <c r="M111" i="19"/>
  <c r="CR111" i="19"/>
  <c r="CF111" i="19"/>
  <c r="BT111" i="19"/>
  <c r="BH111" i="19"/>
  <c r="AV111" i="19"/>
  <c r="AJ111" i="19"/>
  <c r="X111" i="19"/>
  <c r="L111" i="19"/>
  <c r="DC111" i="19"/>
  <c r="CQ111" i="19"/>
  <c r="CE111" i="19"/>
  <c r="BS111" i="19"/>
  <c r="BG111" i="19"/>
  <c r="AU111" i="19"/>
  <c r="AI111" i="19"/>
  <c r="W111" i="19"/>
  <c r="K111" i="19"/>
  <c r="CT110" i="19"/>
  <c r="CH110" i="19"/>
  <c r="BV110" i="19"/>
  <c r="BJ110" i="19"/>
  <c r="AX110" i="19"/>
  <c r="AL110" i="19"/>
  <c r="Z110" i="19"/>
  <c r="N110" i="19"/>
  <c r="DB111" i="19"/>
  <c r="CP111" i="19"/>
  <c r="CD111" i="19"/>
  <c r="BR111" i="19"/>
  <c r="BF111" i="19"/>
  <c r="AT111" i="19"/>
  <c r="AH111" i="19"/>
  <c r="V111" i="19"/>
  <c r="J111" i="19"/>
  <c r="CS110" i="19"/>
  <c r="CG110" i="19"/>
  <c r="BU110" i="19"/>
  <c r="BI110" i="19"/>
  <c r="AW110" i="19"/>
  <c r="AK110" i="19"/>
  <c r="Y110" i="19"/>
  <c r="M110" i="19"/>
  <c r="CR110" i="19"/>
  <c r="CF110" i="19"/>
  <c r="BT110" i="19"/>
  <c r="BH110" i="19"/>
  <c r="AV110" i="19"/>
  <c r="AJ110" i="19"/>
  <c r="X110" i="19"/>
  <c r="L110" i="19"/>
  <c r="H124" i="55" l="1"/>
  <c r="H97" i="55"/>
  <c r="AN131" i="19"/>
  <c r="AZ131" i="19"/>
  <c r="BL131" i="19"/>
  <c r="BE136" i="19"/>
  <c r="BG136" i="19"/>
  <c r="BA131" i="19"/>
  <c r="AC131" i="19"/>
  <c r="BQ136" i="19"/>
  <c r="AE131" i="19"/>
  <c r="CW131" i="19"/>
  <c r="CI131" i="19"/>
  <c r="BY131" i="19"/>
  <c r="BZ131" i="19"/>
  <c r="BC131" i="19"/>
  <c r="AS131" i="19"/>
  <c r="G69" i="19"/>
  <c r="AY131" i="19"/>
  <c r="BX131" i="19"/>
  <c r="BM131" i="19"/>
  <c r="CL131" i="19"/>
  <c r="BR131" i="19"/>
  <c r="BO131" i="19"/>
  <c r="CX131" i="19"/>
  <c r="DB131" i="19"/>
  <c r="CA131" i="19"/>
  <c r="BE131" i="19"/>
  <c r="BK131" i="19"/>
  <c r="CJ131" i="19"/>
  <c r="CM131" i="19"/>
  <c r="BU131" i="19"/>
  <c r="CY131" i="19"/>
  <c r="AW131" i="19"/>
  <c r="BW131" i="19"/>
  <c r="AB131" i="19"/>
  <c r="CV131" i="19"/>
  <c r="CB131" i="19"/>
  <c r="CE131" i="19"/>
  <c r="CG131" i="19"/>
  <c r="AX131" i="19"/>
  <c r="CF136" i="19"/>
  <c r="G89" i="19"/>
  <c r="CN131" i="19"/>
  <c r="AT131" i="19"/>
  <c r="BJ131" i="19"/>
  <c r="AA136" i="19"/>
  <c r="BI131" i="19"/>
  <c r="AD131" i="19"/>
  <c r="CD131" i="19"/>
  <c r="CS131" i="19"/>
  <c r="AP131" i="19"/>
  <c r="BS131" i="19"/>
  <c r="AF131" i="19"/>
  <c r="CZ131" i="19"/>
  <c r="BT131" i="19"/>
  <c r="BV131" i="19"/>
  <c r="BB131" i="19"/>
  <c r="DC131" i="19"/>
  <c r="AG131" i="19"/>
  <c r="DA131" i="19"/>
  <c r="BN131" i="19"/>
  <c r="AQ131" i="19"/>
  <c r="AQ134" i="13"/>
  <c r="AQ95" i="13"/>
  <c r="AQ108" i="13"/>
  <c r="P96" i="13"/>
  <c r="P129" i="13"/>
  <c r="P109" i="13"/>
  <c r="BU108" i="13"/>
  <c r="BK96" i="13"/>
  <c r="BK95" i="13"/>
  <c r="BK108" i="13"/>
  <c r="BK129" i="13"/>
  <c r="BK109" i="13"/>
  <c r="U96" i="13"/>
  <c r="U129" i="13"/>
  <c r="U109" i="13"/>
  <c r="BO134" i="13"/>
  <c r="BO95" i="13"/>
  <c r="BO108" i="13"/>
  <c r="W129" i="13"/>
  <c r="W108" i="13"/>
  <c r="W109" i="13"/>
  <c r="M96" i="13"/>
  <c r="M129" i="13"/>
  <c r="M109" i="13"/>
  <c r="L96" i="13"/>
  <c r="L129" i="13"/>
  <c r="L108" i="13"/>
  <c r="L109" i="13"/>
  <c r="L95" i="13"/>
  <c r="BN134" i="13"/>
  <c r="BN95" i="13"/>
  <c r="BN108" i="13"/>
  <c r="X96" i="13"/>
  <c r="X129" i="13"/>
  <c r="X109" i="13"/>
  <c r="AN108" i="13"/>
  <c r="CJ109" i="13"/>
  <c r="BS109" i="13"/>
  <c r="BI109" i="13"/>
  <c r="BQ95" i="13"/>
  <c r="AN129" i="13"/>
  <c r="BB129" i="13"/>
  <c r="BB138" i="13" s="1"/>
  <c r="AT109" i="13"/>
  <c r="BS129" i="13"/>
  <c r="AO108" i="13"/>
  <c r="CE108" i="13"/>
  <c r="CJ95" i="13"/>
  <c r="AB134" i="13"/>
  <c r="AR95" i="13"/>
  <c r="BX95" i="13"/>
  <c r="AE108" i="13"/>
  <c r="CN95" i="13"/>
  <c r="BH109" i="13"/>
  <c r="BX134" i="13"/>
  <c r="BH129" i="13"/>
  <c r="AN95" i="13"/>
  <c r="AZ95" i="13"/>
  <c r="AR108" i="13"/>
  <c r="CN108" i="13"/>
  <c r="M108" i="13"/>
  <c r="CX95" i="13"/>
  <c r="CX109" i="13"/>
  <c r="BQ109" i="13"/>
  <c r="CX129" i="13"/>
  <c r="BQ108" i="13"/>
  <c r="AE95" i="13"/>
  <c r="BS95" i="13"/>
  <c r="CJ108" i="13"/>
  <c r="BQ129" i="13"/>
  <c r="BL95" i="13"/>
  <c r="BL108" i="13"/>
  <c r="BL134" i="13"/>
  <c r="BB108" i="13"/>
  <c r="BB95" i="13"/>
  <c r="BB134" i="13"/>
  <c r="AH108" i="13"/>
  <c r="AH134" i="13"/>
  <c r="AH95" i="13"/>
  <c r="O134" i="13"/>
  <c r="O95" i="13"/>
  <c r="O108" i="13"/>
  <c r="AT134" i="13"/>
  <c r="AT95" i="13"/>
  <c r="AT108" i="13"/>
  <c r="T96" i="13"/>
  <c r="T129" i="13"/>
  <c r="T108" i="13"/>
  <c r="T109" i="13"/>
  <c r="T95" i="13"/>
  <c r="K134" i="13"/>
  <c r="K108" i="13"/>
  <c r="K95" i="13"/>
  <c r="AD95" i="13"/>
  <c r="AD134" i="13"/>
  <c r="AD108" i="13"/>
  <c r="S134" i="13"/>
  <c r="S108" i="13"/>
  <c r="DB108" i="13"/>
  <c r="DB134" i="13"/>
  <c r="DB95" i="13"/>
  <c r="CL108" i="13"/>
  <c r="CL134" i="13"/>
  <c r="CL95" i="13"/>
  <c r="BC134" i="13"/>
  <c r="BC95" i="13"/>
  <c r="BC108" i="13"/>
  <c r="CD95" i="13"/>
  <c r="CD96" i="13"/>
  <c r="CP96" i="13"/>
  <c r="CP95" i="13"/>
  <c r="CE95" i="13"/>
  <c r="CE96" i="13"/>
  <c r="BV96" i="13"/>
  <c r="BV95" i="13"/>
  <c r="AP95" i="13"/>
  <c r="CQ96" i="13"/>
  <c r="CQ95" i="13"/>
  <c r="BR95" i="13"/>
  <c r="CV95" i="13"/>
  <c r="DC95" i="13"/>
  <c r="DC96" i="13"/>
  <c r="CU129" i="13"/>
  <c r="CU109" i="13"/>
  <c r="CU96" i="13"/>
  <c r="BW95" i="13"/>
  <c r="BW96" i="13"/>
  <c r="BW129" i="13"/>
  <c r="BW108" i="13"/>
  <c r="BW109" i="13"/>
  <c r="CI129" i="13"/>
  <c r="CI108" i="13"/>
  <c r="CI109" i="13"/>
  <c r="CI96" i="13"/>
  <c r="CI95" i="13"/>
  <c r="AM109" i="13"/>
  <c r="AM108" i="13"/>
  <c r="BI108" i="13"/>
  <c r="AA95" i="13"/>
  <c r="AA96" i="13"/>
  <c r="CG134" i="13"/>
  <c r="CG95" i="13"/>
  <c r="AM95" i="13"/>
  <c r="AM96" i="13"/>
  <c r="BU134" i="13"/>
  <c r="BU95" i="13"/>
  <c r="BI95" i="13"/>
  <c r="P95" i="13"/>
  <c r="P108" i="13"/>
  <c r="S95" i="13"/>
  <c r="U134" i="13"/>
  <c r="U108" i="13"/>
  <c r="U95" i="13"/>
  <c r="W96" i="13"/>
  <c r="W95" i="13"/>
  <c r="AU134" i="13"/>
  <c r="AU95" i="13"/>
  <c r="BG134" i="13"/>
  <c r="BG95" i="13"/>
  <c r="Z129" i="13"/>
  <c r="Z108" i="13"/>
  <c r="Z109" i="13"/>
  <c r="Z95" i="13"/>
  <c r="Z96" i="13"/>
  <c r="AX134" i="13"/>
  <c r="AX95" i="13"/>
  <c r="AJ134" i="13"/>
  <c r="AJ95" i="13"/>
  <c r="R129" i="13"/>
  <c r="R109" i="13"/>
  <c r="R108" i="13"/>
  <c r="R95" i="13"/>
  <c r="R96" i="13"/>
  <c r="CT134" i="13"/>
  <c r="CT95" i="13"/>
  <c r="BH134" i="13"/>
  <c r="BH95" i="13"/>
  <c r="BT134" i="13"/>
  <c r="BT95" i="13"/>
  <c r="Q129" i="13"/>
  <c r="Q109" i="13"/>
  <c r="Q108" i="13"/>
  <c r="Q95" i="13"/>
  <c r="Q96" i="13"/>
  <c r="CF134" i="13"/>
  <c r="CF95" i="13"/>
  <c r="X134" i="13"/>
  <c r="X95" i="13"/>
  <c r="V129" i="13"/>
  <c r="V108" i="13"/>
  <c r="V109" i="13"/>
  <c r="V95" i="13"/>
  <c r="V96" i="13"/>
  <c r="CU95" i="13"/>
  <c r="M134" i="13"/>
  <c r="AL134" i="13"/>
  <c r="AL95" i="13"/>
  <c r="CR134" i="13"/>
  <c r="CR95" i="13"/>
  <c r="G87" i="13"/>
  <c r="CH134" i="13"/>
  <c r="CH95" i="13"/>
  <c r="CF108" i="13"/>
  <c r="N129" i="13"/>
  <c r="N108" i="13"/>
  <c r="N109" i="13"/>
  <c r="N95" i="13"/>
  <c r="N96" i="13"/>
  <c r="AV95" i="13"/>
  <c r="AI134" i="13"/>
  <c r="AI95" i="13"/>
  <c r="X108" i="13"/>
  <c r="CU108" i="13"/>
  <c r="Y129" i="13"/>
  <c r="Y108" i="13"/>
  <c r="Y109" i="13"/>
  <c r="Y95" i="13"/>
  <c r="Y96" i="13"/>
  <c r="J129" i="13"/>
  <c r="J108" i="13"/>
  <c r="J109" i="13"/>
  <c r="J95" i="13"/>
  <c r="J96" i="13"/>
  <c r="CH108" i="13"/>
  <c r="AJ108" i="13"/>
  <c r="AY134" i="13"/>
  <c r="AY95" i="13"/>
  <c r="CR108" i="13"/>
  <c r="BH108" i="13"/>
  <c r="G67" i="13"/>
  <c r="AV108" i="13"/>
  <c r="M95" i="13"/>
  <c r="AI108" i="13"/>
  <c r="J108" i="6"/>
  <c r="J109" i="6" s="1"/>
  <c r="J95" i="6"/>
  <c r="J96" i="6" s="1"/>
  <c r="AI95" i="6"/>
  <c r="BH95" i="6"/>
  <c r="AI108" i="6"/>
  <c r="BH108" i="6"/>
  <c r="CK108" i="6"/>
  <c r="CK95" i="6"/>
  <c r="AV95" i="6"/>
  <c r="Q108" i="6"/>
  <c r="K95" i="6"/>
  <c r="K96" i="6" s="1"/>
  <c r="AV108" i="6"/>
  <c r="K108" i="6"/>
  <c r="K109" i="6" s="1"/>
  <c r="Q95" i="6"/>
  <c r="BC108" i="6"/>
  <c r="AR108" i="6"/>
  <c r="CB95" i="6"/>
  <c r="CB108" i="6"/>
  <c r="BT95" i="6"/>
  <c r="BP95" i="6"/>
  <c r="CR95" i="6"/>
  <c r="Z108" i="6"/>
  <c r="BT108" i="6"/>
  <c r="BP108" i="6"/>
  <c r="CZ108" i="6"/>
  <c r="CZ95" i="6"/>
  <c r="BN95" i="6"/>
  <c r="T108" i="6"/>
  <c r="AH108" i="6"/>
  <c r="T95" i="6"/>
  <c r="BN108" i="6"/>
  <c r="BR108" i="6"/>
  <c r="BO95" i="6"/>
  <c r="BO108" i="6"/>
  <c r="CQ108" i="6"/>
  <c r="AX95" i="6"/>
  <c r="CH95" i="6"/>
  <c r="AZ95" i="6"/>
  <c r="CV95" i="6"/>
  <c r="CC95" i="6"/>
  <c r="CU95" i="6"/>
  <c r="DC95" i="6"/>
  <c r="AH95" i="6"/>
  <c r="BF95" i="6"/>
  <c r="AL95" i="6"/>
  <c r="CN95" i="6"/>
  <c r="V95" i="6"/>
  <c r="AM95" i="6"/>
  <c r="AQ95" i="6"/>
  <c r="AE95" i="6"/>
  <c r="CM108" i="6"/>
  <c r="S95" i="6"/>
  <c r="AW95" i="6"/>
  <c r="AT95" i="6"/>
  <c r="Z95" i="6"/>
  <c r="AB108" i="6"/>
  <c r="BR95" i="6"/>
  <c r="AB95" i="6"/>
  <c r="DC108" i="6"/>
  <c r="AW108" i="6"/>
  <c r="AC95" i="6"/>
  <c r="AC108" i="6"/>
  <c r="M95" i="6"/>
  <c r="M108" i="6"/>
  <c r="M109" i="6" s="1"/>
  <c r="BQ95" i="6"/>
  <c r="BJ95" i="6"/>
  <c r="BQ108" i="6"/>
  <c r="AR95" i="6"/>
  <c r="AQ108" i="6"/>
  <c r="CU108" i="6"/>
  <c r="BY95" i="6"/>
  <c r="BY108" i="6"/>
  <c r="U108" i="6"/>
  <c r="U95" i="6"/>
  <c r="BV95" i="6"/>
  <c r="BV108" i="6"/>
  <c r="BL95" i="6"/>
  <c r="BL108" i="6"/>
  <c r="BW95" i="6"/>
  <c r="BW108" i="6"/>
  <c r="V108" i="6"/>
  <c r="CW108" i="6"/>
  <c r="CW95" i="6"/>
  <c r="G67" i="6"/>
  <c r="BJ108" i="6"/>
  <c r="CM95" i="6"/>
  <c r="AZ108" i="6"/>
  <c r="BE108" i="6"/>
  <c r="BE95" i="6"/>
  <c r="R108" i="6"/>
  <c r="R95" i="6"/>
  <c r="X108" i="6"/>
  <c r="X95" i="6"/>
  <c r="AE108" i="6"/>
  <c r="CV108" i="6"/>
  <c r="H144" i="55" l="1"/>
  <c r="H146" i="55" s="1"/>
  <c r="H126" i="55"/>
  <c r="U138" i="13"/>
  <c r="E41" i="3" l="1"/>
  <c r="N118" i="5"/>
  <c r="C41" i="3" l="1"/>
  <c r="BI95" i="6" l="1"/>
  <c r="CD95" i="6"/>
  <c r="I95" i="6"/>
  <c r="I96" i="6" s="1"/>
  <c r="I108" i="6"/>
  <c r="I109" i="6" s="1"/>
  <c r="BI108" i="6"/>
  <c r="AA95" i="6"/>
  <c r="CJ95" i="6"/>
  <c r="AA108" i="6"/>
  <c r="AY95" i="6"/>
  <c r="AT108" i="6"/>
  <c r="AY108" i="6"/>
  <c r="CX95" i="6"/>
  <c r="CX108" i="6"/>
  <c r="AU95" i="6"/>
  <c r="AG108" i="6"/>
  <c r="AU108" i="6"/>
  <c r="G66" i="6"/>
  <c r="AD108" i="6"/>
  <c r="AD95" i="6"/>
  <c r="DA95" i="6"/>
  <c r="DA108" i="6"/>
  <c r="AJ95" i="6"/>
  <c r="AJ108" i="6"/>
  <c r="BM95" i="6"/>
  <c r="BM108" i="6"/>
  <c r="AO108" i="6"/>
  <c r="BC95" i="6"/>
  <c r="Y95" i="6"/>
  <c r="P95" i="6"/>
  <c r="AO95" i="6"/>
  <c r="Y108" i="6"/>
  <c r="AK108" i="6"/>
  <c r="AK95" i="6"/>
  <c r="CF108" i="6"/>
  <c r="CS108" i="6"/>
  <c r="BX108" i="6"/>
  <c r="BX95" i="6"/>
  <c r="CH108" i="6"/>
  <c r="BD108" i="6"/>
  <c r="CP95" i="6"/>
  <c r="BS95" i="6"/>
  <c r="N108" i="6"/>
  <c r="BS108" i="6"/>
  <c r="CP108" i="6"/>
  <c r="AL108" i="6"/>
  <c r="CS95" i="6"/>
  <c r="BF108" i="6"/>
  <c r="CQ95" i="6"/>
  <c r="N95" i="6"/>
  <c r="W12" i="42"/>
  <c r="W8" i="7"/>
  <c r="W13" i="16"/>
  <c r="G91" i="8"/>
  <c r="G71" i="8"/>
  <c r="G72" i="11"/>
  <c r="F30" i="58"/>
  <c r="AP20" i="58" s="1"/>
  <c r="G92" i="11"/>
  <c r="G87" i="6" l="1"/>
  <c r="H108" i="6" l="1"/>
  <c r="H109" i="6" s="1"/>
  <c r="G90" i="6"/>
  <c r="G133" i="6" s="1"/>
  <c r="H133" i="6"/>
  <c r="H132" i="6" l="1"/>
  <c r="H162" i="6" l="1"/>
  <c r="H182" i="6" s="1"/>
  <c r="D39" i="58"/>
  <c r="AY18" i="58" s="1"/>
  <c r="M96" i="6" l="1"/>
  <c r="L128" i="6"/>
  <c r="BE140" i="19"/>
  <c r="Z131" i="19"/>
  <c r="M138" i="13"/>
  <c r="X138" i="13"/>
  <c r="BH138" i="13"/>
  <c r="L108" i="6"/>
  <c r="L95" i="6"/>
  <c r="G70" i="6"/>
  <c r="L109" i="6" l="1"/>
  <c r="L96" i="6"/>
  <c r="L127" i="6"/>
  <c r="G128" i="6"/>
  <c r="DC127" i="19"/>
  <c r="DC130" i="19" s="1"/>
  <c r="DC163" i="19" s="1"/>
  <c r="DC183" i="19" s="1"/>
  <c r="DB127" i="19"/>
  <c r="DB130" i="19" s="1"/>
  <c r="DB163" i="19" s="1"/>
  <c r="DB183" i="19" s="1"/>
  <c r="DA127" i="19"/>
  <c r="DA130" i="19" s="1"/>
  <c r="DA163" i="19" s="1"/>
  <c r="DA183" i="19" s="1"/>
  <c r="CZ127" i="19"/>
  <c r="CZ130" i="19" s="1"/>
  <c r="CZ163" i="19" s="1"/>
  <c r="CZ183" i="19" s="1"/>
  <c r="CY127" i="19"/>
  <c r="CY130" i="19" s="1"/>
  <c r="CY163" i="19" s="1"/>
  <c r="CY183" i="19" s="1"/>
  <c r="CX127" i="19"/>
  <c r="CX130" i="19" s="1"/>
  <c r="CX163" i="19" s="1"/>
  <c r="CX183" i="19" s="1"/>
  <c r="CW127" i="19"/>
  <c r="CW130" i="19" s="1"/>
  <c r="CW163" i="19" s="1"/>
  <c r="CW183" i="19" s="1"/>
  <c r="CV127" i="19"/>
  <c r="CV130" i="19" s="1"/>
  <c r="CV163" i="19" s="1"/>
  <c r="CV183" i="19" s="1"/>
  <c r="CU127" i="19"/>
  <c r="CT127" i="19"/>
  <c r="CS127" i="19"/>
  <c r="CS130" i="19" s="1"/>
  <c r="CS163" i="19" s="1"/>
  <c r="CS183" i="19" s="1"/>
  <c r="CR127" i="19"/>
  <c r="CQ127" i="19"/>
  <c r="CP127" i="19"/>
  <c r="CO127" i="19"/>
  <c r="CN127" i="19"/>
  <c r="CN130" i="19" s="1"/>
  <c r="CN163" i="19" s="1"/>
  <c r="CN183" i="19" s="1"/>
  <c r="CM127" i="19"/>
  <c r="CM130" i="19" s="1"/>
  <c r="CM163" i="19" s="1"/>
  <c r="CM183" i="19" s="1"/>
  <c r="CL127" i="19"/>
  <c r="CL130" i="19" s="1"/>
  <c r="CL163" i="19" s="1"/>
  <c r="CL183" i="19" s="1"/>
  <c r="CK127" i="19"/>
  <c r="CJ127" i="19"/>
  <c r="CJ130" i="19" s="1"/>
  <c r="CJ163" i="19" s="1"/>
  <c r="CJ183" i="19" s="1"/>
  <c r="CI127" i="19"/>
  <c r="CI130" i="19" s="1"/>
  <c r="CI163" i="19" s="1"/>
  <c r="CI183" i="19" s="1"/>
  <c r="CH127" i="19"/>
  <c r="CG127" i="19"/>
  <c r="CG130" i="19" s="1"/>
  <c r="CG163" i="19" s="1"/>
  <c r="CG183" i="19" s="1"/>
  <c r="CF127" i="19"/>
  <c r="CE127" i="19"/>
  <c r="CE130" i="19" s="1"/>
  <c r="CE163" i="19" s="1"/>
  <c r="CE183" i="19" s="1"/>
  <c r="CD127" i="19"/>
  <c r="CD130" i="19" s="1"/>
  <c r="CD163" i="19" s="1"/>
  <c r="CD183" i="19" s="1"/>
  <c r="CC127" i="19"/>
  <c r="CB127" i="19"/>
  <c r="CB130" i="19" s="1"/>
  <c r="CB163" i="19" s="1"/>
  <c r="CB183" i="19" s="1"/>
  <c r="CA127" i="19"/>
  <c r="CA130" i="19" s="1"/>
  <c r="CA163" i="19" s="1"/>
  <c r="CA183" i="19" s="1"/>
  <c r="BZ127" i="19"/>
  <c r="BZ130" i="19" s="1"/>
  <c r="BZ163" i="19" s="1"/>
  <c r="BZ183" i="19" s="1"/>
  <c r="BY127" i="19"/>
  <c r="BY130" i="19" s="1"/>
  <c r="BY163" i="19" s="1"/>
  <c r="BY183" i="19" s="1"/>
  <c r="BX127" i="19"/>
  <c r="BX130" i="19" s="1"/>
  <c r="BX163" i="19" s="1"/>
  <c r="BX183" i="19" s="1"/>
  <c r="BW127" i="19"/>
  <c r="BW130" i="19" s="1"/>
  <c r="BW163" i="19" s="1"/>
  <c r="BW183" i="19" s="1"/>
  <c r="BV127" i="19"/>
  <c r="BV130" i="19" s="1"/>
  <c r="BV163" i="19" s="1"/>
  <c r="BV183" i="19" s="1"/>
  <c r="BU127" i="19"/>
  <c r="BU130" i="19" s="1"/>
  <c r="BU163" i="19" s="1"/>
  <c r="BU183" i="19" s="1"/>
  <c r="BT127" i="19"/>
  <c r="BT130" i="19" s="1"/>
  <c r="BT163" i="19" s="1"/>
  <c r="BT183" i="19" s="1"/>
  <c r="BS127" i="19"/>
  <c r="BS130" i="19" s="1"/>
  <c r="BS163" i="19" s="1"/>
  <c r="BS183" i="19" s="1"/>
  <c r="BR127" i="19"/>
  <c r="BR130" i="19" s="1"/>
  <c r="BR163" i="19" s="1"/>
  <c r="BR183" i="19" s="1"/>
  <c r="BQ127" i="19"/>
  <c r="BP127" i="19"/>
  <c r="BO127" i="19"/>
  <c r="BO130" i="19" s="1"/>
  <c r="BO163" i="19" s="1"/>
  <c r="BO183" i="19" s="1"/>
  <c r="BN127" i="19"/>
  <c r="BN130" i="19" s="1"/>
  <c r="BN163" i="19" s="1"/>
  <c r="BN183" i="19" s="1"/>
  <c r="BM127" i="19"/>
  <c r="BM130" i="19" s="1"/>
  <c r="BM163" i="19" s="1"/>
  <c r="BM183" i="19" s="1"/>
  <c r="BL127" i="19"/>
  <c r="BL130" i="19" s="1"/>
  <c r="BL163" i="19" s="1"/>
  <c r="BL183" i="19" s="1"/>
  <c r="BK127" i="19"/>
  <c r="BK130" i="19" s="1"/>
  <c r="BK163" i="19" s="1"/>
  <c r="BK183" i="19" s="1"/>
  <c r="BJ127" i="19"/>
  <c r="BJ130" i="19" s="1"/>
  <c r="BJ163" i="19" s="1"/>
  <c r="BJ183" i="19" s="1"/>
  <c r="BI127" i="19"/>
  <c r="BI130" i="19" s="1"/>
  <c r="BI163" i="19" s="1"/>
  <c r="BI183" i="19" s="1"/>
  <c r="BH127" i="19"/>
  <c r="BG127" i="19"/>
  <c r="BF127" i="19"/>
  <c r="BE127" i="19"/>
  <c r="BE130" i="19" s="1"/>
  <c r="BD127" i="19"/>
  <c r="BC127" i="19"/>
  <c r="BC130" i="19" s="1"/>
  <c r="BC163" i="19" s="1"/>
  <c r="BC183" i="19" s="1"/>
  <c r="BB127" i="19"/>
  <c r="BB130" i="19" s="1"/>
  <c r="BB163" i="19" s="1"/>
  <c r="BB183" i="19" s="1"/>
  <c r="BA127" i="19"/>
  <c r="BA130" i="19" s="1"/>
  <c r="BA163" i="19" s="1"/>
  <c r="BA183" i="19" s="1"/>
  <c r="AZ127" i="19"/>
  <c r="AZ130" i="19" s="1"/>
  <c r="AZ163" i="19" s="1"/>
  <c r="AZ183" i="19" s="1"/>
  <c r="AY127" i="19"/>
  <c r="AY130" i="19" s="1"/>
  <c r="AY163" i="19" s="1"/>
  <c r="AY183" i="19" s="1"/>
  <c r="AX127" i="19"/>
  <c r="AX130" i="19" s="1"/>
  <c r="AX163" i="19" s="1"/>
  <c r="AX183" i="19" s="1"/>
  <c r="AW127" i="19"/>
  <c r="AW130" i="19" s="1"/>
  <c r="AW163" i="19" s="1"/>
  <c r="AW183" i="19" s="1"/>
  <c r="AV127" i="19"/>
  <c r="AU127" i="19"/>
  <c r="AT127" i="19"/>
  <c r="AT130" i="19" s="1"/>
  <c r="AT163" i="19" s="1"/>
  <c r="AT183" i="19" s="1"/>
  <c r="AS127" i="19"/>
  <c r="AS130" i="19" s="1"/>
  <c r="AS163" i="19" s="1"/>
  <c r="AS183" i="19" s="1"/>
  <c r="AR127" i="19"/>
  <c r="AQ127" i="19"/>
  <c r="AQ130" i="19" s="1"/>
  <c r="AQ163" i="19" s="1"/>
  <c r="AQ183" i="19" s="1"/>
  <c r="AP127" i="19"/>
  <c r="AP130" i="19" s="1"/>
  <c r="AP163" i="19" s="1"/>
  <c r="AP183" i="19" s="1"/>
  <c r="AO127" i="19"/>
  <c r="AN127" i="19"/>
  <c r="AN130" i="19" s="1"/>
  <c r="AN163" i="19" s="1"/>
  <c r="AN183" i="19" s="1"/>
  <c r="AM127" i="19"/>
  <c r="AL127" i="19"/>
  <c r="AK127" i="19"/>
  <c r="AJ127" i="19"/>
  <c r="AI127" i="19"/>
  <c r="AH127" i="19"/>
  <c r="AG127" i="19"/>
  <c r="AG130" i="19" s="1"/>
  <c r="AG163" i="19" s="1"/>
  <c r="AG183" i="19" s="1"/>
  <c r="AF127" i="19"/>
  <c r="AF130" i="19" s="1"/>
  <c r="AF163" i="19" s="1"/>
  <c r="AF183" i="19" s="1"/>
  <c r="AE127" i="19"/>
  <c r="AE130" i="19" s="1"/>
  <c r="AE163" i="19" s="1"/>
  <c r="AE183" i="19" s="1"/>
  <c r="AD127" i="19"/>
  <c r="AD130" i="19" s="1"/>
  <c r="AD163" i="19" s="1"/>
  <c r="AD183" i="19" s="1"/>
  <c r="AC127" i="19"/>
  <c r="AC130" i="19" s="1"/>
  <c r="AC163" i="19" s="1"/>
  <c r="AC183" i="19" s="1"/>
  <c r="AB127" i="19"/>
  <c r="AB130" i="19" s="1"/>
  <c r="AB163" i="19" s="1"/>
  <c r="AB183" i="19" s="1"/>
  <c r="AA127" i="19"/>
  <c r="Z127" i="19"/>
  <c r="Z130" i="19" s="1"/>
  <c r="Y127" i="19"/>
  <c r="X127" i="19"/>
  <c r="W127" i="19"/>
  <c r="V127" i="19"/>
  <c r="U127" i="19"/>
  <c r="T127" i="19"/>
  <c r="S127" i="19"/>
  <c r="R127" i="19"/>
  <c r="Q127" i="19"/>
  <c r="P127" i="19"/>
  <c r="O127" i="19"/>
  <c r="N127" i="19"/>
  <c r="M127" i="19"/>
  <c r="L127" i="19"/>
  <c r="K127" i="19"/>
  <c r="J127" i="19"/>
  <c r="I127" i="19"/>
  <c r="H127" i="19"/>
  <c r="DC98" i="19"/>
  <c r="DB98" i="19"/>
  <c r="DA98" i="19"/>
  <c r="CZ98" i="19"/>
  <c r="CY98" i="19"/>
  <c r="CX98" i="19"/>
  <c r="CW98" i="19"/>
  <c r="CV98" i="19"/>
  <c r="CU98" i="19"/>
  <c r="CT98" i="19"/>
  <c r="CS98" i="19"/>
  <c r="CR98" i="19"/>
  <c r="CQ98" i="19"/>
  <c r="CP98" i="19"/>
  <c r="CO98" i="19"/>
  <c r="CN98" i="19"/>
  <c r="CM98" i="19"/>
  <c r="CL98" i="19"/>
  <c r="CK98" i="19"/>
  <c r="CJ98" i="19"/>
  <c r="CI98" i="19"/>
  <c r="CH98" i="19"/>
  <c r="CG98" i="19"/>
  <c r="CF98" i="19"/>
  <c r="CE98" i="19"/>
  <c r="CD98" i="19"/>
  <c r="CC98" i="19"/>
  <c r="CB98" i="19"/>
  <c r="CA98" i="19"/>
  <c r="BZ98" i="19"/>
  <c r="BY98" i="19"/>
  <c r="BX98" i="19"/>
  <c r="BW98" i="19"/>
  <c r="BV98" i="19"/>
  <c r="BU98" i="19"/>
  <c r="BT98" i="19"/>
  <c r="BS98" i="19"/>
  <c r="BR98" i="19"/>
  <c r="BQ98" i="19"/>
  <c r="BP98" i="19"/>
  <c r="BO98" i="19"/>
  <c r="BN98" i="19"/>
  <c r="BM98" i="19"/>
  <c r="BL98" i="19"/>
  <c r="BK98" i="19"/>
  <c r="BJ98" i="19"/>
  <c r="BI98" i="19"/>
  <c r="BH98" i="19"/>
  <c r="BG98" i="19"/>
  <c r="BF98" i="19"/>
  <c r="BE98" i="19"/>
  <c r="BD98" i="19"/>
  <c r="BC98" i="19"/>
  <c r="BB98" i="19"/>
  <c r="BA98" i="19"/>
  <c r="AZ98" i="19"/>
  <c r="AY98" i="19"/>
  <c r="AX98" i="19"/>
  <c r="AW98" i="19"/>
  <c r="AV98" i="19"/>
  <c r="AU98" i="19"/>
  <c r="AT98" i="19"/>
  <c r="AS98" i="19"/>
  <c r="AR98" i="19"/>
  <c r="AQ98" i="19"/>
  <c r="AP98" i="19"/>
  <c r="AO98" i="19"/>
  <c r="AN98" i="19"/>
  <c r="AM98" i="19"/>
  <c r="AL98" i="19"/>
  <c r="AK98" i="19"/>
  <c r="AJ98" i="19"/>
  <c r="AI98" i="19"/>
  <c r="AH98" i="19"/>
  <c r="AG98" i="19"/>
  <c r="AF98" i="19"/>
  <c r="AE98" i="19"/>
  <c r="AD98" i="19"/>
  <c r="AC98" i="19"/>
  <c r="AB98" i="19"/>
  <c r="AA98" i="19"/>
  <c r="Z98" i="19"/>
  <c r="Y98" i="19"/>
  <c r="X98" i="19"/>
  <c r="W98" i="19"/>
  <c r="V98" i="19"/>
  <c r="U98" i="19"/>
  <c r="T98" i="19"/>
  <c r="S98" i="19"/>
  <c r="R98" i="19"/>
  <c r="Q98" i="19"/>
  <c r="P98" i="19"/>
  <c r="O98" i="19"/>
  <c r="N98" i="19"/>
  <c r="M98" i="19"/>
  <c r="L98" i="19"/>
  <c r="K98" i="19"/>
  <c r="J98" i="19"/>
  <c r="I98" i="19"/>
  <c r="DC97" i="19"/>
  <c r="DB97" i="19"/>
  <c r="DA97" i="19"/>
  <c r="CZ97" i="19"/>
  <c r="CY97" i="19"/>
  <c r="CX97" i="19"/>
  <c r="CW97" i="19"/>
  <c r="CV97" i="19"/>
  <c r="CU97" i="19"/>
  <c r="CT97" i="19"/>
  <c r="CS97" i="19"/>
  <c r="CR97" i="19"/>
  <c r="CQ97" i="19"/>
  <c r="CP97" i="19"/>
  <c r="CO97" i="19"/>
  <c r="CN97" i="19"/>
  <c r="CM97" i="19"/>
  <c r="CL97" i="19"/>
  <c r="CK97" i="19"/>
  <c r="CJ97" i="19"/>
  <c r="CI97" i="19"/>
  <c r="CH97" i="19"/>
  <c r="CG97" i="19"/>
  <c r="CF97" i="19"/>
  <c r="CE97" i="19"/>
  <c r="CD97" i="19"/>
  <c r="CC97" i="19"/>
  <c r="CB97" i="19"/>
  <c r="CA97" i="19"/>
  <c r="BZ97" i="19"/>
  <c r="BY97" i="19"/>
  <c r="BX97" i="19"/>
  <c r="BW97" i="19"/>
  <c r="BV97" i="19"/>
  <c r="BU97" i="19"/>
  <c r="BT97" i="19"/>
  <c r="BS97" i="19"/>
  <c r="BR97" i="19"/>
  <c r="BQ97" i="19"/>
  <c r="BP97" i="19"/>
  <c r="BO97" i="19"/>
  <c r="BN97" i="19"/>
  <c r="BM97" i="19"/>
  <c r="BL97" i="19"/>
  <c r="BK97" i="19"/>
  <c r="BJ97" i="19"/>
  <c r="BI97" i="19"/>
  <c r="BH97" i="19"/>
  <c r="BG97" i="19"/>
  <c r="BF97" i="19"/>
  <c r="BE97" i="19"/>
  <c r="BD97" i="19"/>
  <c r="BC97" i="19"/>
  <c r="BB97" i="19"/>
  <c r="BA97" i="19"/>
  <c r="AZ97" i="19"/>
  <c r="AY97" i="19"/>
  <c r="AX97" i="19"/>
  <c r="AW97" i="19"/>
  <c r="AV97" i="19"/>
  <c r="AU97" i="19"/>
  <c r="AT97" i="19"/>
  <c r="AS97" i="19"/>
  <c r="AR97" i="19"/>
  <c r="AQ97" i="19"/>
  <c r="AP97" i="19"/>
  <c r="AO97" i="19"/>
  <c r="AN97" i="19"/>
  <c r="AM97" i="19"/>
  <c r="AL97" i="19"/>
  <c r="AK97" i="19"/>
  <c r="AJ97" i="19"/>
  <c r="AI97" i="19"/>
  <c r="AH97" i="19"/>
  <c r="AG97" i="19"/>
  <c r="AF97" i="19"/>
  <c r="AE97" i="19"/>
  <c r="AD97" i="19"/>
  <c r="AC97" i="19"/>
  <c r="AB97" i="19"/>
  <c r="AA97" i="19"/>
  <c r="Z97" i="19"/>
  <c r="Y97" i="19"/>
  <c r="X97" i="19"/>
  <c r="W97" i="19"/>
  <c r="V97" i="19"/>
  <c r="U97" i="19"/>
  <c r="T97" i="19"/>
  <c r="S97" i="19"/>
  <c r="R97" i="19"/>
  <c r="Q97" i="19"/>
  <c r="P97" i="19"/>
  <c r="O97" i="19"/>
  <c r="N97" i="19"/>
  <c r="M97" i="19"/>
  <c r="L97" i="19"/>
  <c r="K97" i="19"/>
  <c r="J97" i="19"/>
  <c r="I97" i="19"/>
  <c r="BE163" i="19" l="1"/>
  <c r="BE183" i="19" s="1"/>
  <c r="L160" i="6"/>
  <c r="L180" i="6" s="1"/>
  <c r="Z163" i="19"/>
  <c r="Z183" i="19" s="1"/>
  <c r="D34" i="58"/>
  <c r="AT18" i="58" s="1"/>
  <c r="G137" i="6"/>
  <c r="D43" i="58" s="1"/>
  <c r="H130" i="11" l="1"/>
  <c r="H99" i="8" l="1"/>
  <c r="H112" i="8"/>
  <c r="H71" i="11"/>
  <c r="H75" i="11" s="1"/>
  <c r="H84" i="11"/>
  <c r="H91" i="11" s="1"/>
  <c r="H87" i="11"/>
  <c r="H37" i="11"/>
  <c r="G83" i="11"/>
  <c r="K84" i="58"/>
  <c r="CG25" i="58" s="1"/>
  <c r="K85" i="58"/>
  <c r="CH25" i="58" s="1"/>
  <c r="K86" i="58"/>
  <c r="CI25" i="58" s="1"/>
  <c r="K89" i="58"/>
  <c r="CL25" i="58" s="1"/>
  <c r="K83" i="58"/>
  <c r="K66" i="58"/>
  <c r="BS25" i="58" s="1"/>
  <c r="K65" i="58"/>
  <c r="BR25" i="58" s="1"/>
  <c r="K61" i="58"/>
  <c r="BQ25" i="58" s="1"/>
  <c r="K31" i="58"/>
  <c r="AQ25" i="58" s="1"/>
  <c r="K32" i="58"/>
  <c r="AR25" i="58" s="1"/>
  <c r="K33" i="58"/>
  <c r="AS25" i="58" s="1"/>
  <c r="K34" i="58"/>
  <c r="AT25" i="58" s="1"/>
  <c r="K30" i="58"/>
  <c r="AP25" i="58" s="1"/>
  <c r="N39" i="15"/>
  <c r="N14" i="15"/>
  <c r="H95" i="11" l="1"/>
  <c r="H113" i="8"/>
  <c r="H100" i="8"/>
  <c r="H93" i="11"/>
  <c r="H134" i="11"/>
  <c r="H133" i="11" s="1"/>
  <c r="H137" i="11" l="1"/>
  <c r="H100" i="11"/>
  <c r="H166" i="11"/>
  <c r="H186" i="11" s="1"/>
  <c r="G80" i="15"/>
  <c r="G55" i="15"/>
  <c r="C34" i="2" s="1"/>
  <c r="N45" i="15"/>
  <c r="G22" i="15"/>
  <c r="H136" i="11" l="1"/>
  <c r="G68" i="15"/>
  <c r="C63" i="2" s="1"/>
  <c r="G87" i="15"/>
  <c r="G82" i="15"/>
  <c r="G81" i="15" s="1"/>
  <c r="G85" i="15"/>
  <c r="G86" i="15" l="1"/>
  <c r="G91" i="15"/>
  <c r="G115" i="15"/>
  <c r="G117" i="15"/>
  <c r="H167" i="11"/>
  <c r="H187" i="11" s="1"/>
  <c r="G119" i="15" l="1"/>
  <c r="G90" i="15"/>
  <c r="H40" i="58" s="1"/>
  <c r="G9" i="15"/>
  <c r="G10" i="15" s="1"/>
  <c r="G18" i="15"/>
  <c r="G17" i="15"/>
  <c r="H41" i="58"/>
  <c r="H83" i="58"/>
  <c r="H84" i="58"/>
  <c r="CG22" i="58" s="1"/>
  <c r="H67" i="58"/>
  <c r="BT22" i="58" s="1"/>
  <c r="H69" i="58"/>
  <c r="H65" i="58"/>
  <c r="BR22" i="58" s="1"/>
  <c r="H31" i="58"/>
  <c r="AQ22" i="58" s="1"/>
  <c r="H32" i="58"/>
  <c r="AR22" i="58" s="1"/>
  <c r="H35" i="58"/>
  <c r="AU22" i="58" s="1"/>
  <c r="H36" i="58"/>
  <c r="AV22" i="58" s="1"/>
  <c r="H37" i="58"/>
  <c r="AW22" i="58" s="1"/>
  <c r="H30" i="58"/>
  <c r="AP22" i="58" s="1"/>
  <c r="G111" i="15"/>
  <c r="H61" i="58" s="1"/>
  <c r="BQ22" i="58" s="1"/>
  <c r="R4" i="15"/>
  <c r="N8" i="15"/>
  <c r="I111" i="17"/>
  <c r="I131" i="17" s="1"/>
  <c r="J111" i="17"/>
  <c r="J131" i="17" s="1"/>
  <c r="K111" i="17"/>
  <c r="K131" i="17" s="1"/>
  <c r="L111" i="17"/>
  <c r="L131" i="17" s="1"/>
  <c r="M111" i="17"/>
  <c r="M131" i="17" s="1"/>
  <c r="N111" i="17"/>
  <c r="N131" i="17" s="1"/>
  <c r="O111" i="17"/>
  <c r="O131" i="17" s="1"/>
  <c r="P111" i="17"/>
  <c r="P131" i="17" s="1"/>
  <c r="Q111" i="17"/>
  <c r="Q131" i="17" s="1"/>
  <c r="R111" i="17"/>
  <c r="R131" i="17" s="1"/>
  <c r="S111" i="17"/>
  <c r="S131" i="17" s="1"/>
  <c r="T111" i="17"/>
  <c r="T131" i="17" s="1"/>
  <c r="U111" i="17"/>
  <c r="U131" i="17" s="1"/>
  <c r="V111" i="17"/>
  <c r="V131" i="17" s="1"/>
  <c r="W111" i="17"/>
  <c r="W131" i="17" s="1"/>
  <c r="X111" i="17"/>
  <c r="X131" i="17" s="1"/>
  <c r="Y111" i="17"/>
  <c r="Y131" i="17" s="1"/>
  <c r="Z111" i="17"/>
  <c r="Z131" i="17" s="1"/>
  <c r="AA111" i="17"/>
  <c r="AA131" i="17" s="1"/>
  <c r="I133" i="17"/>
  <c r="I135" i="17" s="1"/>
  <c r="J133" i="17"/>
  <c r="J135" i="17" s="1"/>
  <c r="K133" i="17"/>
  <c r="K135" i="17" s="1"/>
  <c r="L133" i="17"/>
  <c r="L135" i="17" s="1"/>
  <c r="M133" i="17"/>
  <c r="M135" i="17" s="1"/>
  <c r="N133" i="17"/>
  <c r="N135" i="17" s="1"/>
  <c r="O133" i="17"/>
  <c r="O135" i="17" s="1"/>
  <c r="P133" i="17"/>
  <c r="P135" i="17" s="1"/>
  <c r="Q133" i="17"/>
  <c r="Q135" i="17" s="1"/>
  <c r="R133" i="17"/>
  <c r="R135" i="17" s="1"/>
  <c r="S133" i="17"/>
  <c r="S135" i="17" s="1"/>
  <c r="T133" i="17"/>
  <c r="T135" i="17" s="1"/>
  <c r="U133" i="17"/>
  <c r="U135" i="17" s="1"/>
  <c r="V133" i="17"/>
  <c r="V135" i="17" s="1"/>
  <c r="W133" i="17"/>
  <c r="W135" i="17" s="1"/>
  <c r="X133" i="17"/>
  <c r="X135" i="17" s="1"/>
  <c r="Y133" i="17"/>
  <c r="Y135" i="17" s="1"/>
  <c r="Z133" i="17"/>
  <c r="Z135" i="17" s="1"/>
  <c r="AA133" i="17"/>
  <c r="AA135" i="17" s="1"/>
  <c r="H133" i="17"/>
  <c r="H135" i="17" s="1"/>
  <c r="H130" i="17"/>
  <c r="H111" i="17"/>
  <c r="H131" i="17" s="1"/>
  <c r="G110" i="17"/>
  <c r="I92" i="58"/>
  <c r="CO23" i="58" s="1"/>
  <c r="I95" i="58"/>
  <c r="CR23" i="58" s="1"/>
  <c r="I83" i="58"/>
  <c r="I48" i="58"/>
  <c r="BD23" i="58" s="1"/>
  <c r="I51" i="58"/>
  <c r="BG23" i="58" s="1"/>
  <c r="I32" i="58"/>
  <c r="AR23" i="58" s="1"/>
  <c r="I34" i="58"/>
  <c r="AT23" i="58" s="1"/>
  <c r="I30" i="58"/>
  <c r="AP23" i="58" s="1"/>
  <c r="G78" i="17"/>
  <c r="G111" i="17" s="1"/>
  <c r="G76" i="17"/>
  <c r="I31" i="58" s="1"/>
  <c r="AQ23" i="58" s="1"/>
  <c r="G106" i="17"/>
  <c r="I61" i="58" s="1"/>
  <c r="BQ23" i="58" s="1"/>
  <c r="BV22" i="58" l="1"/>
  <c r="BA22" i="58"/>
  <c r="AZ22" i="58"/>
  <c r="I33" i="58"/>
  <c r="AS23" i="58" s="1"/>
  <c r="I65" i="58"/>
  <c r="BR23" i="58" s="1"/>
  <c r="G130" i="17"/>
  <c r="I85" i="58" s="1"/>
  <c r="CH23" i="58" s="1"/>
  <c r="I66" i="58"/>
  <c r="BS23" i="58" s="1"/>
  <c r="G131" i="17"/>
  <c r="I86" i="58" s="1"/>
  <c r="CI23" i="58" s="1"/>
  <c r="G11" i="15"/>
  <c r="U77" i="58"/>
  <c r="V77" i="58"/>
  <c r="W77" i="58"/>
  <c r="X77" i="58"/>
  <c r="Y77" i="58"/>
  <c r="Z77" i="58"/>
  <c r="AA77" i="58"/>
  <c r="U78" i="58"/>
  <c r="V78" i="58"/>
  <c r="W78" i="58"/>
  <c r="X78" i="58"/>
  <c r="Y78" i="58"/>
  <c r="Z78" i="58"/>
  <c r="AA78" i="58"/>
  <c r="T78" i="58"/>
  <c r="T77" i="58"/>
  <c r="U67" i="58"/>
  <c r="V67" i="58"/>
  <c r="W67" i="58"/>
  <c r="X67" i="58"/>
  <c r="Y67" i="58"/>
  <c r="Z67" i="58"/>
  <c r="AA67" i="58"/>
  <c r="T67" i="58"/>
  <c r="U65" i="58"/>
  <c r="V65" i="58"/>
  <c r="W65" i="58"/>
  <c r="X65" i="58"/>
  <c r="Y65" i="58"/>
  <c r="Z65" i="58"/>
  <c r="AA65" i="58"/>
  <c r="T65" i="58"/>
  <c r="U25" i="58"/>
  <c r="V25" i="58"/>
  <c r="W23" i="58"/>
  <c r="W25" i="58" s="1"/>
  <c r="X23" i="58"/>
  <c r="X25" i="58" s="1"/>
  <c r="Y23" i="58"/>
  <c r="Y25" i="58" s="1"/>
  <c r="Z23" i="58"/>
  <c r="Z25" i="58" s="1"/>
  <c r="AA23" i="58"/>
  <c r="AA25" i="58" s="1"/>
  <c r="U47" i="58"/>
  <c r="BC30" i="58" s="1"/>
  <c r="V47" i="58"/>
  <c r="BC31" i="58" s="1"/>
  <c r="W47" i="58"/>
  <c r="BC32" i="58" s="1"/>
  <c r="X47" i="58"/>
  <c r="Z47" i="58"/>
  <c r="BC35" i="58" s="1"/>
  <c r="AA47" i="58"/>
  <c r="BC36" i="58" s="1"/>
  <c r="U48" i="58"/>
  <c r="BD30" i="58" s="1"/>
  <c r="V48" i="58"/>
  <c r="BD31" i="58" s="1"/>
  <c r="W48" i="58"/>
  <c r="BD32" i="58" s="1"/>
  <c r="X48" i="58"/>
  <c r="BD33" i="58" s="1"/>
  <c r="Z48" i="58"/>
  <c r="BD35" i="58" s="1"/>
  <c r="AA48" i="58"/>
  <c r="BD36" i="58" s="1"/>
  <c r="T43" i="58"/>
  <c r="T41" i="58"/>
  <c r="BA29" i="58" s="1"/>
  <c r="U38" i="58"/>
  <c r="V38" i="58"/>
  <c r="W38" i="58"/>
  <c r="X38" i="58"/>
  <c r="Y38" i="58"/>
  <c r="Z38" i="58"/>
  <c r="AA38" i="58"/>
  <c r="T38" i="58"/>
  <c r="U33" i="58"/>
  <c r="V33" i="58"/>
  <c r="W33" i="58"/>
  <c r="X33" i="58"/>
  <c r="Y33" i="58"/>
  <c r="AS34" i="58" s="1"/>
  <c r="Z33" i="58"/>
  <c r="AS35" i="58" s="1"/>
  <c r="AA33" i="58"/>
  <c r="AS36" i="58" s="1"/>
  <c r="T33" i="58"/>
  <c r="AS29" i="58" s="1"/>
  <c r="V40" i="58"/>
  <c r="AZ31" i="58" s="1"/>
  <c r="W40" i="58"/>
  <c r="AZ32" i="58" s="1"/>
  <c r="U51" i="58"/>
  <c r="BG30" i="58" s="1"/>
  <c r="AA50" i="58"/>
  <c r="BF36" i="58" s="1"/>
  <c r="S6" i="58"/>
  <c r="X85" i="58" l="1"/>
  <c r="CI33" i="58" s="1"/>
  <c r="BR33" i="58"/>
  <c r="T97" i="58"/>
  <c r="CU29" i="58" s="1"/>
  <c r="CD29" i="58"/>
  <c r="U66" i="58"/>
  <c r="AS30" i="58"/>
  <c r="AA98" i="58"/>
  <c r="CE36" i="58"/>
  <c r="T98" i="58"/>
  <c r="CE29" i="58"/>
  <c r="U97" i="58"/>
  <c r="CU30" i="58" s="1"/>
  <c r="CD30" i="58"/>
  <c r="Z68" i="58"/>
  <c r="AX35" i="58"/>
  <c r="V97" i="58"/>
  <c r="CU31" i="58" s="1"/>
  <c r="CD31" i="58"/>
  <c r="T68" i="58"/>
  <c r="AX29" i="58"/>
  <c r="U85" i="58"/>
  <c r="CI30" i="58" s="1"/>
  <c r="BR30" i="58"/>
  <c r="AA68" i="58"/>
  <c r="AX36" i="58"/>
  <c r="W98" i="58"/>
  <c r="CE32" i="58"/>
  <c r="X68" i="58"/>
  <c r="AX33" i="58"/>
  <c r="Y87" i="58"/>
  <c r="BT34" i="58"/>
  <c r="W87" i="58"/>
  <c r="CK32" i="58" s="1"/>
  <c r="BT32" i="58"/>
  <c r="V66" i="58"/>
  <c r="AS31" i="58"/>
  <c r="X97" i="58"/>
  <c r="CU33" i="58" s="1"/>
  <c r="CD33" i="58"/>
  <c r="W85" i="58"/>
  <c r="CI32" i="58" s="1"/>
  <c r="BR32" i="58"/>
  <c r="Y98" i="58"/>
  <c r="CE34" i="58"/>
  <c r="AA87" i="58"/>
  <c r="BT36" i="58"/>
  <c r="X98" i="58"/>
  <c r="CE33" i="58"/>
  <c r="W68" i="58"/>
  <c r="AX32" i="58"/>
  <c r="X87" i="58"/>
  <c r="CK33" i="58" s="1"/>
  <c r="BT33" i="58"/>
  <c r="U98" i="58"/>
  <c r="CE30" i="58"/>
  <c r="X49" i="58"/>
  <c r="BC33" i="58"/>
  <c r="U68" i="58"/>
  <c r="AX30" i="58"/>
  <c r="Z85" i="58"/>
  <c r="CI35" i="58" s="1"/>
  <c r="BR35" i="58"/>
  <c r="V87" i="58"/>
  <c r="CK31" i="58" s="1"/>
  <c r="BT31" i="58"/>
  <c r="Z97" i="58"/>
  <c r="CU35" i="58" s="1"/>
  <c r="CD35" i="58"/>
  <c r="W97" i="58"/>
  <c r="CU32" i="58" s="1"/>
  <c r="CD32" i="58"/>
  <c r="V85" i="58"/>
  <c r="CI31" i="58" s="1"/>
  <c r="BR31" i="58"/>
  <c r="Z98" i="58"/>
  <c r="CE35" i="58"/>
  <c r="T87" i="58"/>
  <c r="BT29" i="58"/>
  <c r="Y68" i="58"/>
  <c r="AX34" i="58"/>
  <c r="Z87" i="58"/>
  <c r="BT35" i="58"/>
  <c r="V98" i="58"/>
  <c r="CE31" i="58"/>
  <c r="T85" i="58"/>
  <c r="CI29" i="58" s="1"/>
  <c r="BR29" i="58"/>
  <c r="V68" i="58"/>
  <c r="AX31" i="58"/>
  <c r="AA85" i="58"/>
  <c r="CI36" i="58" s="1"/>
  <c r="BR36" i="58"/>
  <c r="AA97" i="58"/>
  <c r="CU36" i="58" s="1"/>
  <c r="CD36" i="58"/>
  <c r="X66" i="58"/>
  <c r="AS33" i="58"/>
  <c r="W66" i="58"/>
  <c r="W70" i="58" s="1"/>
  <c r="BW32" i="58" s="1"/>
  <c r="AS32" i="58"/>
  <c r="Y85" i="58"/>
  <c r="CI34" i="58" s="1"/>
  <c r="BR34" i="58"/>
  <c r="U87" i="58"/>
  <c r="CK30" i="58" s="1"/>
  <c r="BT30" i="58"/>
  <c r="Y97" i="58"/>
  <c r="CU34" i="58" s="1"/>
  <c r="CD34" i="58"/>
  <c r="W49" i="58"/>
  <c r="V70" i="58"/>
  <c r="BW31" i="58" s="1"/>
  <c r="X40" i="58"/>
  <c r="AZ33" i="58" s="1"/>
  <c r="V50" i="58"/>
  <c r="BF31" i="58" s="1"/>
  <c r="U50" i="58"/>
  <c r="W69" i="58"/>
  <c r="BV32" i="58" s="1"/>
  <c r="V69" i="58"/>
  <c r="BV31" i="58" s="1"/>
  <c r="U69" i="58"/>
  <c r="BV30" i="58" s="1"/>
  <c r="U40" i="58"/>
  <c r="AZ30" i="58" s="1"/>
  <c r="T42" i="58"/>
  <c r="BB29" i="58" s="1"/>
  <c r="T50" i="58"/>
  <c r="BF29" i="58" s="1"/>
  <c r="Z69" i="58"/>
  <c r="BV35" i="58" s="1"/>
  <c r="Y69" i="58"/>
  <c r="BV34" i="58" s="1"/>
  <c r="W50" i="58"/>
  <c r="BF32" i="58" s="1"/>
  <c r="X69" i="58"/>
  <c r="BV33" i="58" s="1"/>
  <c r="AA69" i="58"/>
  <c r="BV36" i="58" s="1"/>
  <c r="AA42" i="58"/>
  <c r="BB36" i="58" s="1"/>
  <c r="T51" i="58"/>
  <c r="BG29" i="58" s="1"/>
  <c r="T66" i="58"/>
  <c r="Z42" i="58"/>
  <c r="BB35" i="58" s="1"/>
  <c r="AA51" i="58"/>
  <c r="AA66" i="58"/>
  <c r="BS36" i="58" s="1"/>
  <c r="T69" i="58"/>
  <c r="BV29" i="58" s="1"/>
  <c r="Y42" i="58"/>
  <c r="BB34" i="58" s="1"/>
  <c r="Z51" i="58"/>
  <c r="BG35" i="58" s="1"/>
  <c r="AA49" i="58"/>
  <c r="Z49" i="58"/>
  <c r="V89" i="58"/>
  <c r="CM31" i="58" s="1"/>
  <c r="U89" i="58"/>
  <c r="T40" i="58"/>
  <c r="AZ29" i="58" s="1"/>
  <c r="X51" i="58"/>
  <c r="BG33" i="58" s="1"/>
  <c r="Z66" i="58"/>
  <c r="BS35" i="58" s="1"/>
  <c r="W51" i="58"/>
  <c r="BG32" i="58" s="1"/>
  <c r="Y66" i="58"/>
  <c r="BS34" i="58" s="1"/>
  <c r="V51" i="58"/>
  <c r="BG31" i="58" s="1"/>
  <c r="X42" i="58"/>
  <c r="BB33" i="58" s="1"/>
  <c r="T47" i="58"/>
  <c r="BC29" i="58" s="1"/>
  <c r="AA40" i="58"/>
  <c r="AZ36" i="58" s="1"/>
  <c r="W42" i="58"/>
  <c r="BB32" i="58" s="1"/>
  <c r="T48" i="58"/>
  <c r="BD29" i="58" s="1"/>
  <c r="Z50" i="58"/>
  <c r="BF35" i="58" s="1"/>
  <c r="Z40" i="58"/>
  <c r="AZ35" i="58" s="1"/>
  <c r="V42" i="58"/>
  <c r="BB31" i="58" s="1"/>
  <c r="Y52" i="58"/>
  <c r="Y40" i="58"/>
  <c r="AZ34" i="58" s="1"/>
  <c r="U42" i="58"/>
  <c r="BB30" i="58" s="1"/>
  <c r="X50" i="58"/>
  <c r="BF33" i="58" s="1"/>
  <c r="X58" i="58"/>
  <c r="BN33" i="58" s="1"/>
  <c r="Y49" i="58"/>
  <c r="BE34" i="58" s="1"/>
  <c r="V49" i="58"/>
  <c r="BE31" i="58" s="1"/>
  <c r="U49" i="58"/>
  <c r="BE30" i="58" s="1"/>
  <c r="G80" i="17"/>
  <c r="E10" i="52"/>
  <c r="E11" i="52"/>
  <c r="G83" i="17" l="1"/>
  <c r="G129" i="17"/>
  <c r="G134" i="17" s="1"/>
  <c r="X86" i="58"/>
  <c r="BS33" i="58"/>
  <c r="Y60" i="58"/>
  <c r="BP34" i="58" s="1"/>
  <c r="BH34" i="58"/>
  <c r="AA88" i="58"/>
  <c r="BU36" i="58"/>
  <c r="W86" i="58"/>
  <c r="BS32" i="58"/>
  <c r="Z89" i="58"/>
  <c r="CK35" i="58"/>
  <c r="BU29" i="58"/>
  <c r="T88" i="58"/>
  <c r="U86" i="58"/>
  <c r="BS30" i="58"/>
  <c r="W58" i="58"/>
  <c r="BN32" i="58" s="1"/>
  <c r="BE32" i="58"/>
  <c r="V86" i="58"/>
  <c r="BS31" i="58"/>
  <c r="AA52" i="58"/>
  <c r="BH36" i="58" s="1"/>
  <c r="BG36" i="58"/>
  <c r="X70" i="58"/>
  <c r="BW33" i="58" s="1"/>
  <c r="X89" i="58"/>
  <c r="W88" i="58"/>
  <c r="CL32" i="58" s="1"/>
  <c r="BU32" i="58"/>
  <c r="T89" i="58"/>
  <c r="CK29" i="58"/>
  <c r="W89" i="58"/>
  <c r="V88" i="58"/>
  <c r="CL31" i="58" s="1"/>
  <c r="BU31" i="58"/>
  <c r="U88" i="58"/>
  <c r="CL30" i="58" s="1"/>
  <c r="BU30" i="58"/>
  <c r="AA89" i="58"/>
  <c r="CK36" i="58"/>
  <c r="Y89" i="58"/>
  <c r="CK34" i="58"/>
  <c r="U91" i="58"/>
  <c r="CO30" i="58" s="1"/>
  <c r="CM30" i="58"/>
  <c r="T86" i="58"/>
  <c r="CJ29" i="58" s="1"/>
  <c r="BS29" i="58"/>
  <c r="Z58" i="58"/>
  <c r="BN35" i="58" s="1"/>
  <c r="BE35" i="58"/>
  <c r="AA58" i="58"/>
  <c r="BN36" i="58" s="1"/>
  <c r="BE36" i="58"/>
  <c r="U70" i="58"/>
  <c r="BW30" i="58" s="1"/>
  <c r="W57" i="58"/>
  <c r="BM32" i="58" s="1"/>
  <c r="Y88" i="58"/>
  <c r="BU34" i="58"/>
  <c r="U52" i="58"/>
  <c r="BF30" i="58"/>
  <c r="X57" i="58"/>
  <c r="BM33" i="58" s="1"/>
  <c r="BE33" i="58"/>
  <c r="X88" i="58"/>
  <c r="CL33" i="58" s="1"/>
  <c r="BU33" i="58"/>
  <c r="Z88" i="58"/>
  <c r="BU35" i="58"/>
  <c r="Y70" i="58"/>
  <c r="BW34" i="58" s="1"/>
  <c r="Y86" i="58"/>
  <c r="CJ34" i="58" s="1"/>
  <c r="U71" i="58"/>
  <c r="U74" i="58"/>
  <c r="AA71" i="58"/>
  <c r="BX36" i="58" s="1"/>
  <c r="AA74" i="58"/>
  <c r="CA36" i="58" s="1"/>
  <c r="V74" i="58"/>
  <c r="V71" i="58"/>
  <c r="Z70" i="58"/>
  <c r="BW35" i="58" s="1"/>
  <c r="Z86" i="58"/>
  <c r="CJ35" i="58" s="1"/>
  <c r="Y71" i="58"/>
  <c r="BX34" i="58" s="1"/>
  <c r="Y74" i="58"/>
  <c r="CA34" i="58" s="1"/>
  <c r="W72" i="58"/>
  <c r="BY32" i="58" s="1"/>
  <c r="W75" i="58"/>
  <c r="CB32" i="58" s="1"/>
  <c r="W74" i="58"/>
  <c r="W71" i="58"/>
  <c r="T71" i="58"/>
  <c r="BX29" i="58" s="1"/>
  <c r="T74" i="58"/>
  <c r="CA29" i="58" s="1"/>
  <c r="AA70" i="58"/>
  <c r="BW36" i="58" s="1"/>
  <c r="AA86" i="58"/>
  <c r="CJ36" i="58" s="1"/>
  <c r="Z71" i="58"/>
  <c r="BX35" i="58" s="1"/>
  <c r="Z74" i="58"/>
  <c r="CA35" i="58" s="1"/>
  <c r="X74" i="58"/>
  <c r="CA33" i="58" s="1"/>
  <c r="X71" i="58"/>
  <c r="BX33" i="58" s="1"/>
  <c r="V75" i="58"/>
  <c r="CB31" i="58" s="1"/>
  <c r="V72" i="58"/>
  <c r="BY31" i="58" s="1"/>
  <c r="V52" i="58"/>
  <c r="BH31" i="58" s="1"/>
  <c r="Z52" i="58"/>
  <c r="AA57" i="58"/>
  <c r="BM36" i="58" s="1"/>
  <c r="W52" i="58"/>
  <c r="T52" i="58"/>
  <c r="Z57" i="58"/>
  <c r="BM35" i="58" s="1"/>
  <c r="T70" i="58"/>
  <c r="BW29" i="58" s="1"/>
  <c r="W91" i="58"/>
  <c r="CO32" i="58" s="1"/>
  <c r="U94" i="58"/>
  <c r="CR30" i="58" s="1"/>
  <c r="V94" i="58"/>
  <c r="CR31" i="58" s="1"/>
  <c r="V91" i="58"/>
  <c r="CO31" i="58" s="1"/>
  <c r="X52" i="58"/>
  <c r="BH33" i="58" s="1"/>
  <c r="Y59" i="58"/>
  <c r="BO34" i="58" s="1"/>
  <c r="T49" i="58"/>
  <c r="BE29" i="58" s="1"/>
  <c r="V57" i="58"/>
  <c r="BM31" i="58" s="1"/>
  <c r="V58" i="58"/>
  <c r="BN31" i="58" s="1"/>
  <c r="U57" i="58"/>
  <c r="BM30" i="58" s="1"/>
  <c r="U58" i="58"/>
  <c r="BN30" i="58" s="1"/>
  <c r="Y58" i="58"/>
  <c r="BN34" i="58" s="1"/>
  <c r="Y57" i="58"/>
  <c r="BM34" i="58" s="1"/>
  <c r="G87" i="17"/>
  <c r="G120" i="17"/>
  <c r="I75" i="58" s="1"/>
  <c r="CB23" i="58" s="1"/>
  <c r="I35" i="58"/>
  <c r="AU23" i="58" s="1"/>
  <c r="G117" i="17"/>
  <c r="I72" i="58" s="1"/>
  <c r="BY23" i="58" s="1"/>
  <c r="E51" i="3"/>
  <c r="C51" i="3" s="1"/>
  <c r="F43" i="3"/>
  <c r="G50" i="3"/>
  <c r="F50" i="3"/>
  <c r="N118" i="56"/>
  <c r="N119" i="42"/>
  <c r="N119" i="41"/>
  <c r="N119" i="7"/>
  <c r="N119" i="14"/>
  <c r="N149" i="10"/>
  <c r="N119" i="16"/>
  <c r="L58" i="41"/>
  <c r="M58" i="41"/>
  <c r="N149" i="5"/>
  <c r="V60" i="58" l="1"/>
  <c r="BP31" i="58" s="1"/>
  <c r="AA59" i="58"/>
  <c r="BO36" i="58" s="1"/>
  <c r="V59" i="58"/>
  <c r="BO31" i="58" s="1"/>
  <c r="AA60" i="58"/>
  <c r="BP36" i="58" s="1"/>
  <c r="U72" i="58"/>
  <c r="BY30" i="58" s="1"/>
  <c r="T90" i="58"/>
  <c r="CL29" i="58"/>
  <c r="W76" i="58"/>
  <c r="CC32" i="58" s="1"/>
  <c r="CA32" i="58"/>
  <c r="T60" i="58"/>
  <c r="BP29" i="58" s="1"/>
  <c r="BH29" i="58"/>
  <c r="CJ32" i="58"/>
  <c r="W90" i="58"/>
  <c r="U60" i="58"/>
  <c r="BP30" i="58" s="1"/>
  <c r="BH30" i="58"/>
  <c r="Z91" i="58"/>
  <c r="CO35" i="58" s="1"/>
  <c r="CM35" i="58"/>
  <c r="Z94" i="58"/>
  <c r="W73" i="58"/>
  <c r="BZ32" i="58" s="1"/>
  <c r="BX32" i="58"/>
  <c r="U73" i="58"/>
  <c r="BZ30" i="58" s="1"/>
  <c r="BX30" i="58"/>
  <c r="CJ31" i="58"/>
  <c r="V90" i="58"/>
  <c r="AA90" i="58"/>
  <c r="CL36" i="58"/>
  <c r="CA30" i="58"/>
  <c r="Y91" i="58"/>
  <c r="CM34" i="58"/>
  <c r="Y94" i="58"/>
  <c r="AA91" i="58"/>
  <c r="CO36" i="58" s="1"/>
  <c r="CM36" i="58"/>
  <c r="AA94" i="58"/>
  <c r="Z90" i="58"/>
  <c r="CL35" i="58"/>
  <c r="Z59" i="58"/>
  <c r="BO35" i="58" s="1"/>
  <c r="BH35" i="58"/>
  <c r="U59" i="58"/>
  <c r="BO30" i="58" s="1"/>
  <c r="V73" i="58"/>
  <c r="BZ31" i="58" s="1"/>
  <c r="BX31" i="58"/>
  <c r="W94" i="58"/>
  <c r="CR32" i="58" s="1"/>
  <c r="CM32" i="58"/>
  <c r="X91" i="58"/>
  <c r="CO33" i="58" s="1"/>
  <c r="CM33" i="58"/>
  <c r="X94" i="58"/>
  <c r="CR33" i="58" s="1"/>
  <c r="U75" i="58"/>
  <c r="CB30" i="58" s="1"/>
  <c r="X75" i="58"/>
  <c r="X72" i="58"/>
  <c r="BY33" i="58" s="1"/>
  <c r="V76" i="58"/>
  <c r="CC31" i="58" s="1"/>
  <c r="CA31" i="58"/>
  <c r="Y90" i="58"/>
  <c r="CN34" i="58" s="1"/>
  <c r="CL34" i="58"/>
  <c r="W60" i="58"/>
  <c r="BP32" i="58" s="1"/>
  <c r="BH32" i="58"/>
  <c r="T91" i="58"/>
  <c r="CO29" i="58" s="1"/>
  <c r="CM29" i="58"/>
  <c r="T94" i="58"/>
  <c r="CJ30" i="58"/>
  <c r="U90" i="58"/>
  <c r="CJ33" i="58"/>
  <c r="X90" i="58"/>
  <c r="Z60" i="58"/>
  <c r="BP35" i="58" s="1"/>
  <c r="AA75" i="58"/>
  <c r="AA72" i="58"/>
  <c r="T72" i="58"/>
  <c r="T75" i="58"/>
  <c r="W59" i="58"/>
  <c r="BO32" i="58" s="1"/>
  <c r="Z75" i="58"/>
  <c r="Z72" i="58"/>
  <c r="Y72" i="58"/>
  <c r="Y75" i="58"/>
  <c r="T59" i="58"/>
  <c r="BO29" i="58" s="1"/>
  <c r="X60" i="58"/>
  <c r="BP33" i="58" s="1"/>
  <c r="X59" i="58"/>
  <c r="BO33" i="58" s="1"/>
  <c r="T58" i="58"/>
  <c r="BN29" i="58" s="1"/>
  <c r="T57" i="58"/>
  <c r="BM29" i="58" s="1"/>
  <c r="G115" i="17"/>
  <c r="I70" i="58" s="1"/>
  <c r="BW23" i="58" s="1"/>
  <c r="I42" i="58"/>
  <c r="BB23" i="58" s="1"/>
  <c r="G113" i="17"/>
  <c r="I38" i="58"/>
  <c r="AX23" i="58" s="1"/>
  <c r="U76" i="58" l="1"/>
  <c r="CC30" i="58" s="1"/>
  <c r="AA73" i="58"/>
  <c r="BZ36" i="58" s="1"/>
  <c r="BY36" i="58"/>
  <c r="AA76" i="58"/>
  <c r="CC36" i="58" s="1"/>
  <c r="CB36" i="58"/>
  <c r="CN33" i="58"/>
  <c r="X95" i="58"/>
  <c r="X92" i="58"/>
  <c r="X76" i="58"/>
  <c r="CC33" i="58" s="1"/>
  <c r="CB33" i="58"/>
  <c r="Z73" i="58"/>
  <c r="BZ35" i="58" s="1"/>
  <c r="BY35" i="58"/>
  <c r="CR36" i="58"/>
  <c r="Y76" i="58"/>
  <c r="CC34" i="58" s="1"/>
  <c r="CB34" i="58"/>
  <c r="CN36" i="58"/>
  <c r="AA92" i="58"/>
  <c r="AA95" i="58"/>
  <c r="CS36" i="58" s="1"/>
  <c r="CN30" i="58"/>
  <c r="U95" i="58"/>
  <c r="U92" i="58"/>
  <c r="CN31" i="58"/>
  <c r="V95" i="58"/>
  <c r="V92" i="58"/>
  <c r="Z76" i="58"/>
  <c r="CC35" i="58" s="1"/>
  <c r="CB35" i="58"/>
  <c r="T76" i="58"/>
  <c r="CC29" i="58" s="1"/>
  <c r="CB29" i="58"/>
  <c r="CR34" i="58"/>
  <c r="Y96" i="58"/>
  <c r="CT34" i="58" s="1"/>
  <c r="CO34" i="58"/>
  <c r="Y93" i="58"/>
  <c r="CQ34" i="58" s="1"/>
  <c r="CN32" i="58"/>
  <c r="W92" i="58"/>
  <c r="W95" i="58"/>
  <c r="Y73" i="58"/>
  <c r="BZ34" i="58" s="1"/>
  <c r="BY34" i="58"/>
  <c r="CN35" i="58"/>
  <c r="Z95" i="58"/>
  <c r="CS35" i="58" s="1"/>
  <c r="Z92" i="58"/>
  <c r="CR29" i="58"/>
  <c r="T96" i="58"/>
  <c r="CT29" i="58" s="1"/>
  <c r="T73" i="58"/>
  <c r="BZ29" i="58" s="1"/>
  <c r="BY29" i="58"/>
  <c r="X73" i="58"/>
  <c r="BZ33" i="58" s="1"/>
  <c r="CR35" i="58"/>
  <c r="Z96" i="58"/>
  <c r="CT35" i="58" s="1"/>
  <c r="CN29" i="58"/>
  <c r="T92" i="58"/>
  <c r="T95" i="58"/>
  <c r="CS29" i="58" s="1"/>
  <c r="AA134" i="17"/>
  <c r="Z134" i="17"/>
  <c r="AA132" i="17"/>
  <c r="Z132" i="17"/>
  <c r="I68" i="58"/>
  <c r="BU23" i="58" s="1"/>
  <c r="G133" i="17"/>
  <c r="Z63" i="17"/>
  <c r="Z64" i="17"/>
  <c r="AA63" i="17"/>
  <c r="AA64" i="17"/>
  <c r="I132" i="19"/>
  <c r="J132" i="19"/>
  <c r="K132" i="19"/>
  <c r="L132" i="19"/>
  <c r="M132" i="19"/>
  <c r="N132" i="19"/>
  <c r="O132" i="19"/>
  <c r="P132" i="19"/>
  <c r="Q132" i="19"/>
  <c r="R132" i="19"/>
  <c r="S132" i="19"/>
  <c r="T132" i="19"/>
  <c r="U132" i="19"/>
  <c r="V132" i="19"/>
  <c r="W132" i="19"/>
  <c r="X132" i="19"/>
  <c r="Y132" i="19"/>
  <c r="Z132" i="19"/>
  <c r="AA132" i="19"/>
  <c r="AB132" i="19"/>
  <c r="AC132" i="19"/>
  <c r="AD132" i="19"/>
  <c r="AE132" i="19"/>
  <c r="AF132" i="19"/>
  <c r="AG132" i="19"/>
  <c r="AH132" i="19"/>
  <c r="AI132" i="19"/>
  <c r="AJ132" i="19"/>
  <c r="AK132" i="19"/>
  <c r="AL132" i="19"/>
  <c r="AM132" i="19"/>
  <c r="AN132" i="19"/>
  <c r="AO132" i="19"/>
  <c r="AP132" i="19"/>
  <c r="AQ132" i="19"/>
  <c r="AR132" i="19"/>
  <c r="AS132" i="19"/>
  <c r="AT132" i="19"/>
  <c r="AU132" i="19"/>
  <c r="AV132" i="19"/>
  <c r="AW132" i="19"/>
  <c r="AX132" i="19"/>
  <c r="AY132" i="19"/>
  <c r="AZ132" i="19"/>
  <c r="BA132" i="19"/>
  <c r="BB132" i="19"/>
  <c r="BC132" i="19"/>
  <c r="BD132" i="19"/>
  <c r="BE132" i="19"/>
  <c r="BF132" i="19"/>
  <c r="BG132" i="19"/>
  <c r="BH132" i="19"/>
  <c r="BI132" i="19"/>
  <c r="BJ132" i="19"/>
  <c r="BK132" i="19"/>
  <c r="BL132" i="19"/>
  <c r="BM132" i="19"/>
  <c r="BN132" i="19"/>
  <c r="BO132" i="19"/>
  <c r="BP132" i="19"/>
  <c r="BQ132" i="19"/>
  <c r="BR132" i="19"/>
  <c r="BS132" i="19"/>
  <c r="BT132" i="19"/>
  <c r="BU132" i="19"/>
  <c r="BV132" i="19"/>
  <c r="BW132" i="19"/>
  <c r="BX132" i="19"/>
  <c r="BY132" i="19"/>
  <c r="BZ132" i="19"/>
  <c r="CA132" i="19"/>
  <c r="CB132" i="19"/>
  <c r="CC132" i="19"/>
  <c r="CD132" i="19"/>
  <c r="CE132" i="19"/>
  <c r="CF132" i="19"/>
  <c r="CG132" i="19"/>
  <c r="CH132" i="19"/>
  <c r="CI132" i="19"/>
  <c r="CJ132" i="19"/>
  <c r="CK132" i="19"/>
  <c r="CL132" i="19"/>
  <c r="CM132" i="19"/>
  <c r="CN132" i="19"/>
  <c r="CO132" i="19"/>
  <c r="CP132" i="19"/>
  <c r="CQ132" i="19"/>
  <c r="CR132" i="19"/>
  <c r="CS132" i="19"/>
  <c r="CT132" i="19"/>
  <c r="CU132" i="19"/>
  <c r="CV132" i="19"/>
  <c r="CW132" i="19"/>
  <c r="CX132" i="19"/>
  <c r="CY132" i="19"/>
  <c r="CZ132" i="19"/>
  <c r="DA132" i="19"/>
  <c r="DB132" i="19"/>
  <c r="DC132" i="19"/>
  <c r="J61" i="58"/>
  <c r="BQ24" i="58" s="1"/>
  <c r="H132" i="19"/>
  <c r="I129" i="8"/>
  <c r="J129" i="8"/>
  <c r="K129" i="8"/>
  <c r="L129" i="8"/>
  <c r="M129" i="8"/>
  <c r="N129" i="8"/>
  <c r="O129" i="8"/>
  <c r="P129" i="8"/>
  <c r="Q129" i="8"/>
  <c r="R129" i="8"/>
  <c r="S129" i="8"/>
  <c r="T129" i="8"/>
  <c r="U129" i="8"/>
  <c r="V129" i="8"/>
  <c r="W129" i="8"/>
  <c r="X129" i="8"/>
  <c r="Y129" i="8"/>
  <c r="Z129" i="8"/>
  <c r="AA129" i="8"/>
  <c r="AB129" i="8"/>
  <c r="AC129" i="8"/>
  <c r="AD129" i="8"/>
  <c r="AE129" i="8"/>
  <c r="AF129" i="8"/>
  <c r="AG129" i="8"/>
  <c r="AH129" i="8"/>
  <c r="AI129" i="8"/>
  <c r="AJ129" i="8"/>
  <c r="AK129" i="8"/>
  <c r="AL129" i="8"/>
  <c r="AM129" i="8"/>
  <c r="AN129" i="8"/>
  <c r="AO129" i="8"/>
  <c r="AP129" i="8"/>
  <c r="AQ129" i="8"/>
  <c r="AR129" i="8"/>
  <c r="AS129" i="8"/>
  <c r="AT129" i="8"/>
  <c r="AU129" i="8"/>
  <c r="AV129" i="8"/>
  <c r="AW129" i="8"/>
  <c r="AX129" i="8"/>
  <c r="AY129" i="8"/>
  <c r="AZ129" i="8"/>
  <c r="BA129" i="8"/>
  <c r="BB129" i="8"/>
  <c r="BC129" i="8"/>
  <c r="BD129" i="8"/>
  <c r="BE129" i="8"/>
  <c r="BF129" i="8"/>
  <c r="BG129" i="8"/>
  <c r="BH129" i="8"/>
  <c r="BI129" i="8"/>
  <c r="BJ129" i="8"/>
  <c r="BK129" i="8"/>
  <c r="BL129" i="8"/>
  <c r="BM129" i="8"/>
  <c r="BN129" i="8"/>
  <c r="BO129" i="8"/>
  <c r="BP129" i="8"/>
  <c r="BQ129" i="8"/>
  <c r="BR129" i="8"/>
  <c r="BS129" i="8"/>
  <c r="BT129" i="8"/>
  <c r="BU129" i="8"/>
  <c r="BV129" i="8"/>
  <c r="BW129" i="8"/>
  <c r="BX129" i="8"/>
  <c r="BY129" i="8"/>
  <c r="BZ129" i="8"/>
  <c r="CA129" i="8"/>
  <c r="CB129" i="8"/>
  <c r="CC129" i="8"/>
  <c r="CD129" i="8"/>
  <c r="CE129" i="8"/>
  <c r="CF129" i="8"/>
  <c r="CG129" i="8"/>
  <c r="CH129" i="8"/>
  <c r="CI129" i="8"/>
  <c r="CJ129" i="8"/>
  <c r="CK129" i="8"/>
  <c r="CL129" i="8"/>
  <c r="CM129" i="8"/>
  <c r="CN129" i="8"/>
  <c r="CO129" i="8"/>
  <c r="CP129" i="8"/>
  <c r="CQ129" i="8"/>
  <c r="CR129" i="8"/>
  <c r="CS129" i="8"/>
  <c r="CT129" i="8"/>
  <c r="CU129" i="8"/>
  <c r="CV129" i="8"/>
  <c r="CW129" i="8"/>
  <c r="CX129" i="8"/>
  <c r="CY129" i="8"/>
  <c r="CZ129" i="8"/>
  <c r="DA129" i="8"/>
  <c r="DB129" i="8"/>
  <c r="DC129" i="8"/>
  <c r="I134" i="8"/>
  <c r="J134" i="8"/>
  <c r="K134" i="8"/>
  <c r="L134" i="8"/>
  <c r="M134" i="8"/>
  <c r="N134" i="8"/>
  <c r="O134" i="8"/>
  <c r="P134" i="8"/>
  <c r="Q134" i="8"/>
  <c r="R134" i="8"/>
  <c r="S134" i="8"/>
  <c r="T134" i="8"/>
  <c r="U134" i="8"/>
  <c r="V134" i="8"/>
  <c r="W134" i="8"/>
  <c r="X134" i="8"/>
  <c r="Y134" i="8"/>
  <c r="Z134" i="8"/>
  <c r="AA134" i="8"/>
  <c r="AB134" i="8"/>
  <c r="AC134" i="8"/>
  <c r="AD134" i="8"/>
  <c r="AE134" i="8"/>
  <c r="AF134" i="8"/>
  <c r="AG134" i="8"/>
  <c r="AH134" i="8"/>
  <c r="AI134" i="8"/>
  <c r="AJ134" i="8"/>
  <c r="AK134" i="8"/>
  <c r="AL134" i="8"/>
  <c r="AM134" i="8"/>
  <c r="AN134" i="8"/>
  <c r="AO134" i="8"/>
  <c r="AP134" i="8"/>
  <c r="AQ134" i="8"/>
  <c r="AR134" i="8"/>
  <c r="AS134" i="8"/>
  <c r="AT134" i="8"/>
  <c r="AU134" i="8"/>
  <c r="AV134" i="8"/>
  <c r="AW134" i="8"/>
  <c r="AX134" i="8"/>
  <c r="AY134" i="8"/>
  <c r="AZ134" i="8"/>
  <c r="BA134" i="8"/>
  <c r="BB134" i="8"/>
  <c r="BC134" i="8"/>
  <c r="BD134" i="8"/>
  <c r="BE134" i="8"/>
  <c r="BF134" i="8"/>
  <c r="BG134" i="8"/>
  <c r="BH134" i="8"/>
  <c r="BI134" i="8"/>
  <c r="BJ134" i="8"/>
  <c r="BK134" i="8"/>
  <c r="BL134" i="8"/>
  <c r="BM134" i="8"/>
  <c r="BN134" i="8"/>
  <c r="BO134" i="8"/>
  <c r="BP134" i="8"/>
  <c r="BQ134" i="8"/>
  <c r="BR134" i="8"/>
  <c r="BS134" i="8"/>
  <c r="BT134" i="8"/>
  <c r="BU134" i="8"/>
  <c r="BV134" i="8"/>
  <c r="BW134" i="8"/>
  <c r="BX134" i="8"/>
  <c r="BY134" i="8"/>
  <c r="BZ134" i="8"/>
  <c r="CA134" i="8"/>
  <c r="CB134" i="8"/>
  <c r="CC134" i="8"/>
  <c r="CD134" i="8"/>
  <c r="CE134" i="8"/>
  <c r="CF134" i="8"/>
  <c r="CG134" i="8"/>
  <c r="CH134" i="8"/>
  <c r="CI134" i="8"/>
  <c r="CJ134" i="8"/>
  <c r="CK134" i="8"/>
  <c r="CL134" i="8"/>
  <c r="CM134" i="8"/>
  <c r="CN134" i="8"/>
  <c r="CO134" i="8"/>
  <c r="CP134" i="8"/>
  <c r="CQ134" i="8"/>
  <c r="CR134" i="8"/>
  <c r="CS134" i="8"/>
  <c r="CT134" i="8"/>
  <c r="CU134" i="8"/>
  <c r="CV134" i="8"/>
  <c r="CW134" i="8"/>
  <c r="CX134" i="8"/>
  <c r="CY134" i="8"/>
  <c r="CZ134" i="8"/>
  <c r="DA134" i="8"/>
  <c r="DB134" i="8"/>
  <c r="DC134" i="8"/>
  <c r="E61" i="58"/>
  <c r="BQ19" i="58" s="1"/>
  <c r="H134" i="8"/>
  <c r="I178" i="13"/>
  <c r="J178" i="13"/>
  <c r="J181" i="13" s="1"/>
  <c r="K178" i="13"/>
  <c r="L178" i="13"/>
  <c r="L181" i="13" s="1"/>
  <c r="M178" i="13"/>
  <c r="M181" i="13" s="1"/>
  <c r="N178" i="13"/>
  <c r="N181" i="13" s="1"/>
  <c r="O178" i="13"/>
  <c r="P178" i="13"/>
  <c r="P181" i="13" s="1"/>
  <c r="Q178" i="13"/>
  <c r="Q181" i="13" s="1"/>
  <c r="R178" i="13"/>
  <c r="R181" i="13" s="1"/>
  <c r="S178" i="13"/>
  <c r="T178" i="13"/>
  <c r="T181" i="13" s="1"/>
  <c r="U178" i="13"/>
  <c r="U181" i="13" s="1"/>
  <c r="V178" i="13"/>
  <c r="V181" i="13" s="1"/>
  <c r="W178" i="13"/>
  <c r="W181" i="13" s="1"/>
  <c r="X178" i="13"/>
  <c r="X181" i="13" s="1"/>
  <c r="Y178" i="13"/>
  <c r="Y181" i="13" s="1"/>
  <c r="Z178" i="13"/>
  <c r="Z181" i="13" s="1"/>
  <c r="AA178" i="13"/>
  <c r="AB178" i="13"/>
  <c r="AC178" i="13"/>
  <c r="AD178" i="13"/>
  <c r="AE178" i="13"/>
  <c r="AF178" i="13"/>
  <c r="AG178" i="13"/>
  <c r="AH178" i="13"/>
  <c r="AI178" i="13"/>
  <c r="AJ178" i="13"/>
  <c r="AK178" i="13"/>
  <c r="AL178" i="13"/>
  <c r="AM178" i="13"/>
  <c r="AN178" i="13"/>
  <c r="AN181" i="13" s="1"/>
  <c r="AO178" i="13"/>
  <c r="AP178" i="13"/>
  <c r="AQ178" i="13"/>
  <c r="AR178" i="13"/>
  <c r="AS178" i="13"/>
  <c r="AT178" i="13"/>
  <c r="AU178" i="13"/>
  <c r="AV178" i="13"/>
  <c r="AW178" i="13"/>
  <c r="AX178" i="13"/>
  <c r="AY178" i="13"/>
  <c r="AZ178" i="13"/>
  <c r="BA178" i="13"/>
  <c r="BB178" i="13"/>
  <c r="BB181" i="13" s="1"/>
  <c r="BC178" i="13"/>
  <c r="BD178" i="13"/>
  <c r="BE178" i="13"/>
  <c r="BF178" i="13"/>
  <c r="BG178" i="13"/>
  <c r="BH178" i="13"/>
  <c r="BH181" i="13" s="1"/>
  <c r="BI178" i="13"/>
  <c r="BJ178" i="13"/>
  <c r="BK178" i="13"/>
  <c r="BK181" i="13" s="1"/>
  <c r="BL178" i="13"/>
  <c r="BM178" i="13"/>
  <c r="BN178" i="13"/>
  <c r="BO178" i="13"/>
  <c r="BP178" i="13"/>
  <c r="BQ178" i="13"/>
  <c r="BQ181" i="13" s="1"/>
  <c r="BR178" i="13"/>
  <c r="BS178" i="13"/>
  <c r="BS181" i="13" s="1"/>
  <c r="BT178" i="13"/>
  <c r="BU178" i="13"/>
  <c r="BV178" i="13"/>
  <c r="BW178" i="13"/>
  <c r="BW181" i="13" s="1"/>
  <c r="BX178" i="13"/>
  <c r="BY178" i="13"/>
  <c r="BZ178" i="13"/>
  <c r="CA178" i="13"/>
  <c r="CB178" i="13"/>
  <c r="CC178" i="13"/>
  <c r="CD178" i="13"/>
  <c r="CE178" i="13"/>
  <c r="CF178" i="13"/>
  <c r="CG178" i="13"/>
  <c r="CH178" i="13"/>
  <c r="CI178" i="13"/>
  <c r="CI181" i="13" s="1"/>
  <c r="CJ178" i="13"/>
  <c r="CK178" i="13"/>
  <c r="CL178" i="13"/>
  <c r="CM178" i="13"/>
  <c r="CN178" i="13"/>
  <c r="CO178" i="13"/>
  <c r="CP178" i="13"/>
  <c r="CQ178" i="13"/>
  <c r="CR178" i="13"/>
  <c r="CS178" i="13"/>
  <c r="CT178" i="13"/>
  <c r="CU178" i="13"/>
  <c r="CU181" i="13" s="1"/>
  <c r="CV178" i="13"/>
  <c r="CW178" i="13"/>
  <c r="CX178" i="13"/>
  <c r="CX181" i="13" s="1"/>
  <c r="CY178" i="13"/>
  <c r="CZ178" i="13"/>
  <c r="DA178" i="13"/>
  <c r="DB178" i="13"/>
  <c r="DC178" i="13"/>
  <c r="I179" i="13"/>
  <c r="J179" i="13"/>
  <c r="K179" i="13"/>
  <c r="K183" i="13" s="1"/>
  <c r="L179" i="13"/>
  <c r="M179" i="13"/>
  <c r="M183" i="13" s="1"/>
  <c r="N179" i="13"/>
  <c r="O179" i="13"/>
  <c r="O183" i="13" s="1"/>
  <c r="P179" i="13"/>
  <c r="Q179" i="13"/>
  <c r="R179" i="13"/>
  <c r="S179" i="13"/>
  <c r="S183" i="13" s="1"/>
  <c r="T179" i="13"/>
  <c r="U179" i="13"/>
  <c r="U183" i="13" s="1"/>
  <c r="V179" i="13"/>
  <c r="W179" i="13"/>
  <c r="X179" i="13"/>
  <c r="X183" i="13" s="1"/>
  <c r="X185" i="13" s="1"/>
  <c r="Y179" i="13"/>
  <c r="Z179" i="13"/>
  <c r="AA179" i="13"/>
  <c r="AB179" i="13"/>
  <c r="AB183" i="13" s="1"/>
  <c r="AC179" i="13"/>
  <c r="AD179" i="13"/>
  <c r="AD183" i="13" s="1"/>
  <c r="AE179" i="13"/>
  <c r="AF179" i="13"/>
  <c r="AG179" i="13"/>
  <c r="AH179" i="13"/>
  <c r="AH183" i="13" s="1"/>
  <c r="AI179" i="13"/>
  <c r="AI183" i="13" s="1"/>
  <c r="AJ179" i="13"/>
  <c r="AJ183" i="13" s="1"/>
  <c r="AK179" i="13"/>
  <c r="AL179" i="13"/>
  <c r="AL183" i="13" s="1"/>
  <c r="AM179" i="13"/>
  <c r="AN179" i="13"/>
  <c r="AO179" i="13"/>
  <c r="AP179" i="13"/>
  <c r="AQ179" i="13"/>
  <c r="AQ183" i="13" s="1"/>
  <c r="AR179" i="13"/>
  <c r="AS179" i="13"/>
  <c r="AT179" i="13"/>
  <c r="AT183" i="13" s="1"/>
  <c r="AU179" i="13"/>
  <c r="AU183" i="13" s="1"/>
  <c r="AV179" i="13"/>
  <c r="AW179" i="13"/>
  <c r="AX179" i="13"/>
  <c r="AX183" i="13" s="1"/>
  <c r="AY179" i="13"/>
  <c r="AY183" i="13" s="1"/>
  <c r="AZ179" i="13"/>
  <c r="BA179" i="13"/>
  <c r="BB179" i="13"/>
  <c r="BB183" i="13" s="1"/>
  <c r="BC179" i="13"/>
  <c r="BC183" i="13" s="1"/>
  <c r="BD179" i="13"/>
  <c r="BE179" i="13"/>
  <c r="BF179" i="13"/>
  <c r="BG179" i="13"/>
  <c r="BG183" i="13" s="1"/>
  <c r="BH179" i="13"/>
  <c r="BH183" i="13" s="1"/>
  <c r="BH185" i="13" s="1"/>
  <c r="BI179" i="13"/>
  <c r="BJ179" i="13"/>
  <c r="BK179" i="13"/>
  <c r="BL179" i="13"/>
  <c r="BL183" i="13" s="1"/>
  <c r="BM179" i="13"/>
  <c r="BN179" i="13"/>
  <c r="BN183" i="13" s="1"/>
  <c r="BO179" i="13"/>
  <c r="BO183" i="13" s="1"/>
  <c r="BP179" i="13"/>
  <c r="BQ179" i="13"/>
  <c r="BR179" i="13"/>
  <c r="BS179" i="13"/>
  <c r="BT179" i="13"/>
  <c r="BT183" i="13" s="1"/>
  <c r="BU179" i="13"/>
  <c r="BU183" i="13" s="1"/>
  <c r="BV179" i="13"/>
  <c r="BW179" i="13"/>
  <c r="BX179" i="13"/>
  <c r="BX183" i="13" s="1"/>
  <c r="BY179" i="13"/>
  <c r="BZ179" i="13"/>
  <c r="CA179" i="13"/>
  <c r="CB179" i="13"/>
  <c r="CC179" i="13"/>
  <c r="CD179" i="13"/>
  <c r="CE179" i="13"/>
  <c r="CF179" i="13"/>
  <c r="CF183" i="13" s="1"/>
  <c r="CG179" i="13"/>
  <c r="CG183" i="13" s="1"/>
  <c r="CH179" i="13"/>
  <c r="CH183" i="13" s="1"/>
  <c r="CI179" i="13"/>
  <c r="CJ179" i="13"/>
  <c r="CK179" i="13"/>
  <c r="CL179" i="13"/>
  <c r="CL183" i="13" s="1"/>
  <c r="CM179" i="13"/>
  <c r="CN179" i="13"/>
  <c r="CO179" i="13"/>
  <c r="CP179" i="13"/>
  <c r="CQ179" i="13"/>
  <c r="CR179" i="13"/>
  <c r="CR183" i="13" s="1"/>
  <c r="CS179" i="13"/>
  <c r="CT179" i="13"/>
  <c r="CT183" i="13" s="1"/>
  <c r="CU179" i="13"/>
  <c r="CV179" i="13"/>
  <c r="CW179" i="13"/>
  <c r="CX179" i="13"/>
  <c r="CY179" i="13"/>
  <c r="CZ179" i="13"/>
  <c r="DA179" i="13"/>
  <c r="DB179" i="13"/>
  <c r="DB183" i="13" s="1"/>
  <c r="DC179" i="13"/>
  <c r="BL125" i="13"/>
  <c r="BM125" i="13"/>
  <c r="BN125" i="13"/>
  <c r="BO125" i="13"/>
  <c r="BP125" i="13"/>
  <c r="BQ125" i="13"/>
  <c r="BQ128" i="13" s="1"/>
  <c r="BQ161" i="13" s="1"/>
  <c r="BR125" i="13"/>
  <c r="BS125" i="13"/>
  <c r="BS128" i="13" s="1"/>
  <c r="BS161" i="13" s="1"/>
  <c r="BT125" i="13"/>
  <c r="BU125" i="13"/>
  <c r="BV125" i="13"/>
  <c r="BW125" i="13"/>
  <c r="BW128" i="13" s="1"/>
  <c r="BW161" i="13" s="1"/>
  <c r="BX125" i="13"/>
  <c r="BY125" i="13"/>
  <c r="BZ125" i="13"/>
  <c r="CA125" i="13"/>
  <c r="CB125" i="13"/>
  <c r="CC125" i="13"/>
  <c r="CD125" i="13"/>
  <c r="CE125" i="13"/>
  <c r="CF125" i="13"/>
  <c r="CG125" i="13"/>
  <c r="CH125" i="13"/>
  <c r="CI125" i="13"/>
  <c r="CI128" i="13" s="1"/>
  <c r="CI161" i="13" s="1"/>
  <c r="CJ125" i="13"/>
  <c r="CK125" i="13"/>
  <c r="CL125" i="13"/>
  <c r="CM125" i="13"/>
  <c r="CN125" i="13"/>
  <c r="CO125" i="13"/>
  <c r="CP125" i="13"/>
  <c r="CQ125" i="13"/>
  <c r="CR125" i="13"/>
  <c r="CS125" i="13"/>
  <c r="CT125" i="13"/>
  <c r="CU125" i="13"/>
  <c r="CU128" i="13" s="1"/>
  <c r="CU161" i="13" s="1"/>
  <c r="CV125" i="13"/>
  <c r="CW125" i="13"/>
  <c r="CX125" i="13"/>
  <c r="CX128" i="13" s="1"/>
  <c r="CX161" i="13" s="1"/>
  <c r="CY125" i="13"/>
  <c r="CZ125" i="13"/>
  <c r="DA125" i="13"/>
  <c r="DB125" i="13"/>
  <c r="DC125" i="13"/>
  <c r="BL130" i="13"/>
  <c r="BM130" i="13"/>
  <c r="BN130" i="13"/>
  <c r="BO130" i="13"/>
  <c r="BP130" i="13"/>
  <c r="BQ130" i="13"/>
  <c r="BR130" i="13"/>
  <c r="BS130" i="13"/>
  <c r="BT130" i="13"/>
  <c r="BT133" i="13" s="1"/>
  <c r="BT163" i="13" s="1"/>
  <c r="BU130" i="13"/>
  <c r="BV130" i="13"/>
  <c r="BW130" i="13"/>
  <c r="BX130" i="13"/>
  <c r="BX133" i="13" s="1"/>
  <c r="BX163" i="13" s="1"/>
  <c r="BY130" i="13"/>
  <c r="BZ130" i="13"/>
  <c r="CA130" i="13"/>
  <c r="CB130" i="13"/>
  <c r="CC130" i="13"/>
  <c r="CD130" i="13"/>
  <c r="CE130" i="13"/>
  <c r="CF130" i="13"/>
  <c r="CG130" i="13"/>
  <c r="CG133" i="13" s="1"/>
  <c r="CG163" i="13" s="1"/>
  <c r="CH130" i="13"/>
  <c r="CI130" i="13"/>
  <c r="CJ130" i="13"/>
  <c r="CK130" i="13"/>
  <c r="CL130" i="13"/>
  <c r="CM130" i="13"/>
  <c r="CN130" i="13"/>
  <c r="CO130" i="13"/>
  <c r="CP130" i="13"/>
  <c r="CQ130" i="13"/>
  <c r="CR130" i="13"/>
  <c r="CS130" i="13"/>
  <c r="CT130" i="13"/>
  <c r="CT133" i="13" s="1"/>
  <c r="CT163" i="13" s="1"/>
  <c r="CU130" i="13"/>
  <c r="CV130" i="13"/>
  <c r="CW130" i="13"/>
  <c r="CX130" i="13"/>
  <c r="CY130" i="13"/>
  <c r="CZ130" i="13"/>
  <c r="DA130" i="13"/>
  <c r="DB130" i="13"/>
  <c r="DC130" i="13"/>
  <c r="I125" i="13"/>
  <c r="J125" i="13"/>
  <c r="J128" i="13" s="1"/>
  <c r="J161" i="13" s="1"/>
  <c r="K125" i="13"/>
  <c r="L125" i="13"/>
  <c r="L128" i="13" s="1"/>
  <c r="L161" i="13" s="1"/>
  <c r="M125" i="13"/>
  <c r="M128" i="13" s="1"/>
  <c r="N125" i="13"/>
  <c r="N128" i="13" s="1"/>
  <c r="N161" i="13" s="1"/>
  <c r="O125" i="13"/>
  <c r="P125" i="13"/>
  <c r="P128" i="13" s="1"/>
  <c r="P161" i="13" s="1"/>
  <c r="Q125" i="13"/>
  <c r="Q128" i="13" s="1"/>
  <c r="Q161" i="13" s="1"/>
  <c r="R125" i="13"/>
  <c r="R128" i="13" s="1"/>
  <c r="R161" i="13" s="1"/>
  <c r="S125" i="13"/>
  <c r="T125" i="13"/>
  <c r="T128" i="13" s="1"/>
  <c r="T161" i="13" s="1"/>
  <c r="U125" i="13"/>
  <c r="U128" i="13" s="1"/>
  <c r="V125" i="13"/>
  <c r="V128" i="13" s="1"/>
  <c r="V161" i="13" s="1"/>
  <c r="W125" i="13"/>
  <c r="W128" i="13" s="1"/>
  <c r="W161" i="13" s="1"/>
  <c r="X125" i="13"/>
  <c r="X128" i="13" s="1"/>
  <c r="Y125" i="13"/>
  <c r="Y128" i="13" s="1"/>
  <c r="Y161" i="13" s="1"/>
  <c r="Z125" i="13"/>
  <c r="Z128" i="13" s="1"/>
  <c r="Z161" i="13" s="1"/>
  <c r="AA125" i="13"/>
  <c r="AB125" i="13"/>
  <c r="AC125" i="13"/>
  <c r="AD125" i="13"/>
  <c r="AE125" i="13"/>
  <c r="AF125" i="13"/>
  <c r="AG125" i="13"/>
  <c r="AH125" i="13"/>
  <c r="AI125" i="13"/>
  <c r="AJ125" i="13"/>
  <c r="AK125" i="13"/>
  <c r="AL125" i="13"/>
  <c r="AM125" i="13"/>
  <c r="AN125" i="13"/>
  <c r="AN128" i="13" s="1"/>
  <c r="AN161" i="13" s="1"/>
  <c r="AO125" i="13"/>
  <c r="AP125" i="13"/>
  <c r="AQ125" i="13"/>
  <c r="AR125" i="13"/>
  <c r="AS125" i="13"/>
  <c r="AT125" i="13"/>
  <c r="AU125" i="13"/>
  <c r="AV125" i="13"/>
  <c r="AW125" i="13"/>
  <c r="AX125" i="13"/>
  <c r="AY125" i="13"/>
  <c r="AZ125" i="13"/>
  <c r="BA125" i="13"/>
  <c r="BB125" i="13"/>
  <c r="BB128" i="13" s="1"/>
  <c r="BC125" i="13"/>
  <c r="BD125" i="13"/>
  <c r="BE125" i="13"/>
  <c r="BF125" i="13"/>
  <c r="BG125" i="13"/>
  <c r="BH125" i="13"/>
  <c r="BH128" i="13" s="1"/>
  <c r="BI125" i="13"/>
  <c r="BJ125" i="13"/>
  <c r="BK125" i="13"/>
  <c r="BK128" i="13" s="1"/>
  <c r="BK161" i="13" s="1"/>
  <c r="I130" i="13"/>
  <c r="J130" i="13"/>
  <c r="K130" i="13"/>
  <c r="L130" i="13"/>
  <c r="M130" i="13"/>
  <c r="N130" i="13"/>
  <c r="O130" i="13"/>
  <c r="P130" i="13"/>
  <c r="Q130" i="13"/>
  <c r="R130" i="13"/>
  <c r="S130" i="13"/>
  <c r="T130" i="13"/>
  <c r="U130" i="13"/>
  <c r="V130" i="13"/>
  <c r="W130" i="13"/>
  <c r="X130" i="13"/>
  <c r="Y130" i="13"/>
  <c r="Z130" i="13"/>
  <c r="AA130" i="13"/>
  <c r="AB130" i="13"/>
  <c r="AB133" i="13" s="1"/>
  <c r="AB163" i="13" s="1"/>
  <c r="AC130" i="13"/>
  <c r="AD130" i="13"/>
  <c r="AE130" i="13"/>
  <c r="AF130" i="13"/>
  <c r="AG130" i="13"/>
  <c r="AH130" i="13"/>
  <c r="AI130" i="13"/>
  <c r="AJ130" i="13"/>
  <c r="AK130" i="13"/>
  <c r="AL130" i="13"/>
  <c r="AL133" i="13" s="1"/>
  <c r="AL163" i="13" s="1"/>
  <c r="AM130" i="13"/>
  <c r="AN130" i="13"/>
  <c r="AO130" i="13"/>
  <c r="AP130" i="13"/>
  <c r="AQ130" i="13"/>
  <c r="AR130" i="13"/>
  <c r="AS130" i="13"/>
  <c r="AT130" i="13"/>
  <c r="AU130" i="13"/>
  <c r="AU133" i="13" s="1"/>
  <c r="AU163" i="13" s="1"/>
  <c r="AV130" i="13"/>
  <c r="AW130" i="13"/>
  <c r="AX130" i="13"/>
  <c r="AX133" i="13" s="1"/>
  <c r="AX163" i="13" s="1"/>
  <c r="AY130" i="13"/>
  <c r="AY133" i="13" s="1"/>
  <c r="AY163" i="13" s="1"/>
  <c r="AZ130" i="13"/>
  <c r="BA130" i="13"/>
  <c r="BB130" i="13"/>
  <c r="BC130" i="13"/>
  <c r="BD130" i="13"/>
  <c r="BE130" i="13"/>
  <c r="BF130" i="13"/>
  <c r="BG130" i="13"/>
  <c r="BG133" i="13" s="1"/>
  <c r="BG163" i="13" s="1"/>
  <c r="BH130" i="13"/>
  <c r="BI130" i="13"/>
  <c r="BJ130" i="13"/>
  <c r="BK130" i="13"/>
  <c r="H179" i="13"/>
  <c r="G61" i="58"/>
  <c r="BQ21" i="58" s="1"/>
  <c r="H130" i="13"/>
  <c r="H125" i="13"/>
  <c r="H32" i="19"/>
  <c r="H31" i="19"/>
  <c r="Z85" i="17" l="1"/>
  <c r="Z178" i="17"/>
  <c r="AA85" i="17"/>
  <c r="AA178" i="17"/>
  <c r="CP32" i="58"/>
  <c r="W93" i="58"/>
  <c r="CQ32" i="58" s="1"/>
  <c r="W96" i="58"/>
  <c r="CT32" i="58" s="1"/>
  <c r="CS32" i="58"/>
  <c r="CP30" i="58"/>
  <c r="U93" i="58"/>
  <c r="CQ30" i="58" s="1"/>
  <c r="CS30" i="58"/>
  <c r="U96" i="58"/>
  <c r="CT30" i="58" s="1"/>
  <c r="X93" i="58"/>
  <c r="CQ33" i="58" s="1"/>
  <c r="CP33" i="58"/>
  <c r="CS31" i="58"/>
  <c r="V96" i="58"/>
  <c r="CT31" i="58" s="1"/>
  <c r="X96" i="58"/>
  <c r="CT33" i="58" s="1"/>
  <c r="CS33" i="58"/>
  <c r="CP31" i="58"/>
  <c r="V93" i="58"/>
  <c r="CQ31" i="58" s="1"/>
  <c r="AA93" i="58"/>
  <c r="CQ36" i="58" s="1"/>
  <c r="CP36" i="58"/>
  <c r="Z93" i="58"/>
  <c r="CQ35" i="58" s="1"/>
  <c r="CP35" i="58"/>
  <c r="T93" i="58"/>
  <c r="CQ29" i="58" s="1"/>
  <c r="CP29" i="58"/>
  <c r="AA96" i="58"/>
  <c r="CT36" i="58" s="1"/>
  <c r="CF135" i="19"/>
  <c r="CF165" i="19" s="1"/>
  <c r="CF185" i="19" s="1"/>
  <c r="BG135" i="19"/>
  <c r="BG165" i="19" s="1"/>
  <c r="BG185" i="19" s="1"/>
  <c r="BQ135" i="19"/>
  <c r="BQ165" i="19" s="1"/>
  <c r="BQ185" i="19" s="1"/>
  <c r="BE135" i="19"/>
  <c r="AA135" i="19"/>
  <c r="AA165" i="19" s="1"/>
  <c r="AA185" i="19" s="1"/>
  <c r="BC133" i="13"/>
  <c r="BC163" i="13" s="1"/>
  <c r="AD133" i="13"/>
  <c r="AD163" i="13" s="1"/>
  <c r="M161" i="13"/>
  <c r="M137" i="13"/>
  <c r="M165" i="13" s="1"/>
  <c r="BL133" i="13"/>
  <c r="BL163" i="13" s="1"/>
  <c r="AT133" i="13"/>
  <c r="AT163" i="13" s="1"/>
  <c r="BN133" i="13"/>
  <c r="BN163" i="13" s="1"/>
  <c r="CH133" i="13"/>
  <c r="CH163" i="13" s="1"/>
  <c r="U185" i="13"/>
  <c r="S133" i="13"/>
  <c r="S163" i="13" s="1"/>
  <c r="O133" i="13"/>
  <c r="O163" i="13" s="1"/>
  <c r="BU133" i="13"/>
  <c r="BU163" i="13" s="1"/>
  <c r="CL133" i="13"/>
  <c r="CL163" i="13" s="1"/>
  <c r="BH161" i="13"/>
  <c r="U161" i="13"/>
  <c r="CR133" i="13"/>
  <c r="CR163" i="13" s="1"/>
  <c r="CF133" i="13"/>
  <c r="CF163" i="13" s="1"/>
  <c r="AQ133" i="13"/>
  <c r="AQ163" i="13" s="1"/>
  <c r="BB185" i="13"/>
  <c r="AH133" i="13"/>
  <c r="AH163" i="13" s="1"/>
  <c r="BB133" i="13"/>
  <c r="BB163" i="13" s="1"/>
  <c r="M133" i="13"/>
  <c r="M163" i="13" s="1"/>
  <c r="BH133" i="13"/>
  <c r="BH163" i="13" s="1"/>
  <c r="AJ133" i="13"/>
  <c r="AJ163" i="13" s="1"/>
  <c r="X133" i="13"/>
  <c r="X163" i="13" s="1"/>
  <c r="DB133" i="13"/>
  <c r="DB163" i="13" s="1"/>
  <c r="U133" i="13"/>
  <c r="U163" i="13" s="1"/>
  <c r="BO133" i="13"/>
  <c r="BO163" i="13" s="1"/>
  <c r="X161" i="13"/>
  <c r="AI133" i="13"/>
  <c r="AI163" i="13" s="1"/>
  <c r="K133" i="13"/>
  <c r="K163" i="13" s="1"/>
  <c r="BB161" i="13"/>
  <c r="M185" i="13"/>
  <c r="X137" i="13" l="1"/>
  <c r="X165" i="13" s="1"/>
  <c r="U137" i="13"/>
  <c r="U165" i="13" s="1"/>
  <c r="BE165" i="19"/>
  <c r="BE185" i="19" s="1"/>
  <c r="BE139" i="19"/>
  <c r="BE167" i="19" s="1"/>
  <c r="BE187" i="19" s="1"/>
  <c r="BB137" i="13"/>
  <c r="BB165" i="13" s="1"/>
  <c r="BH137" i="13"/>
  <c r="BH165" i="13" s="1"/>
  <c r="C6" i="58" l="1"/>
  <c r="F61" i="58"/>
  <c r="BQ20" i="58" s="1"/>
  <c r="G155" i="6"/>
  <c r="D61" i="58" s="1"/>
  <c r="BQ18" i="58" s="1"/>
  <c r="N672" i="21" l="1"/>
  <c r="M672" i="21" s="1"/>
  <c r="N673" i="21"/>
  <c r="M673" i="21" s="1"/>
  <c r="N674" i="21"/>
  <c r="M674" i="21" s="1"/>
  <c r="N675" i="21"/>
  <c r="M675" i="21" s="1"/>
  <c r="N676" i="21"/>
  <c r="M676" i="21" s="1"/>
  <c r="N677" i="21"/>
  <c r="M677" i="21" s="1"/>
  <c r="N678" i="21"/>
  <c r="M678" i="21" s="1"/>
  <c r="N679" i="21"/>
  <c r="M679" i="21" s="1"/>
  <c r="N680" i="21"/>
  <c r="M680" i="21" s="1"/>
  <c r="N671" i="21"/>
  <c r="M671" i="21" s="1"/>
  <c r="N657" i="21"/>
  <c r="M657" i="21" s="1"/>
  <c r="N658" i="21"/>
  <c r="M658" i="21" s="1"/>
  <c r="N659" i="21"/>
  <c r="M659" i="21" s="1"/>
  <c r="N660" i="21"/>
  <c r="M660" i="21" s="1"/>
  <c r="N661" i="21"/>
  <c r="M661" i="21" s="1"/>
  <c r="N662" i="21"/>
  <c r="N663" i="21"/>
  <c r="M663" i="21" s="1"/>
  <c r="N664" i="21"/>
  <c r="M664" i="21" s="1"/>
  <c r="N665" i="21"/>
  <c r="M665" i="21" s="1"/>
  <c r="N656" i="21"/>
  <c r="M656" i="21" s="1"/>
  <c r="N644" i="21"/>
  <c r="M644" i="21" s="1"/>
  <c r="N645" i="21"/>
  <c r="M645" i="21" s="1"/>
  <c r="N646" i="21"/>
  <c r="M646" i="21" s="1"/>
  <c r="N647" i="21"/>
  <c r="M647" i="21" s="1"/>
  <c r="N648" i="21"/>
  <c r="M648" i="21" s="1"/>
  <c r="N649" i="21"/>
  <c r="N650" i="21"/>
  <c r="M650" i="21" s="1"/>
  <c r="N651" i="21"/>
  <c r="M651" i="21" s="1"/>
  <c r="N652" i="21"/>
  <c r="M652" i="21" s="1"/>
  <c r="N643" i="21"/>
  <c r="M643" i="21" s="1"/>
  <c r="N629" i="21"/>
  <c r="M629" i="21" s="1"/>
  <c r="N630" i="21"/>
  <c r="M630" i="21" s="1"/>
  <c r="N631" i="21"/>
  <c r="M631" i="21" s="1"/>
  <c r="N632" i="21"/>
  <c r="M632" i="21" s="1"/>
  <c r="N633" i="21"/>
  <c r="M633" i="21" s="1"/>
  <c r="N634" i="21"/>
  <c r="N635" i="21"/>
  <c r="M635" i="21" s="1"/>
  <c r="N636" i="21"/>
  <c r="M636" i="21" s="1"/>
  <c r="N637" i="21"/>
  <c r="M637" i="21" s="1"/>
  <c r="N628" i="21"/>
  <c r="M628" i="21" s="1"/>
  <c r="N616" i="21"/>
  <c r="M616" i="21" s="1"/>
  <c r="N617" i="21"/>
  <c r="M617" i="21" s="1"/>
  <c r="N618" i="21"/>
  <c r="M618" i="21" s="1"/>
  <c r="N619" i="21"/>
  <c r="M619" i="21" s="1"/>
  <c r="N620" i="21"/>
  <c r="M620" i="21" s="1"/>
  <c r="N621" i="21"/>
  <c r="M621" i="21" s="1"/>
  <c r="N622" i="21"/>
  <c r="M622" i="21" s="1"/>
  <c r="N623" i="21"/>
  <c r="M623" i="21" s="1"/>
  <c r="N624" i="21"/>
  <c r="M624" i="21" s="1"/>
  <c r="N615" i="21"/>
  <c r="M615" i="21" s="1"/>
  <c r="N601" i="21"/>
  <c r="M601" i="21" s="1"/>
  <c r="N602" i="21"/>
  <c r="M602" i="21" s="1"/>
  <c r="N603" i="21"/>
  <c r="M603" i="21" s="1"/>
  <c r="N604" i="21"/>
  <c r="M604" i="21" s="1"/>
  <c r="N605" i="21"/>
  <c r="M605" i="21" s="1"/>
  <c r="N606" i="21"/>
  <c r="M606" i="21" s="1"/>
  <c r="N607" i="21"/>
  <c r="M607" i="21" s="1"/>
  <c r="N608" i="21"/>
  <c r="M608" i="21" s="1"/>
  <c r="N609" i="21"/>
  <c r="M609" i="21" s="1"/>
  <c r="N600" i="21"/>
  <c r="M600" i="21" s="1"/>
  <c r="N586" i="21"/>
  <c r="M586" i="21" s="1"/>
  <c r="N587" i="21"/>
  <c r="M587" i="21" s="1"/>
  <c r="N588" i="21"/>
  <c r="M588" i="21" s="1"/>
  <c r="N589" i="21"/>
  <c r="M589" i="21" s="1"/>
  <c r="N590" i="21"/>
  <c r="M590" i="21" s="1"/>
  <c r="N591" i="21"/>
  <c r="M591" i="21" s="1"/>
  <c r="N592" i="21"/>
  <c r="M592" i="21" s="1"/>
  <c r="N593" i="21"/>
  <c r="M593" i="21" s="1"/>
  <c r="N594" i="21"/>
  <c r="M594" i="21" s="1"/>
  <c r="N585" i="21"/>
  <c r="M585" i="21" s="1"/>
  <c r="N573" i="21"/>
  <c r="M573" i="21" s="1"/>
  <c r="N574" i="21"/>
  <c r="M574" i="21" s="1"/>
  <c r="N575" i="21"/>
  <c r="M575" i="21" s="1"/>
  <c r="N576" i="21"/>
  <c r="M576" i="21" s="1"/>
  <c r="N577" i="21"/>
  <c r="M577" i="21" s="1"/>
  <c r="N578" i="21"/>
  <c r="M578" i="21" s="1"/>
  <c r="N579" i="21"/>
  <c r="M579" i="21" s="1"/>
  <c r="N580" i="21"/>
  <c r="M580" i="21" s="1"/>
  <c r="N581" i="21"/>
  <c r="M581" i="21" s="1"/>
  <c r="N572" i="21"/>
  <c r="M572" i="21" s="1"/>
  <c r="N558" i="21"/>
  <c r="M558" i="21" s="1"/>
  <c r="N559" i="21"/>
  <c r="M559" i="21" s="1"/>
  <c r="N560" i="21"/>
  <c r="M560" i="21" s="1"/>
  <c r="N561" i="21"/>
  <c r="M561" i="21" s="1"/>
  <c r="N562" i="21"/>
  <c r="M562" i="21" s="1"/>
  <c r="N563" i="21"/>
  <c r="M563" i="21" s="1"/>
  <c r="N564" i="21"/>
  <c r="M564" i="21" s="1"/>
  <c r="N565" i="21"/>
  <c r="M565" i="21" s="1"/>
  <c r="N566" i="21"/>
  <c r="M566" i="21" s="1"/>
  <c r="N557" i="21"/>
  <c r="M557" i="21" s="1"/>
  <c r="N545" i="21"/>
  <c r="M545" i="21" s="1"/>
  <c r="N546" i="21"/>
  <c r="M546" i="21" s="1"/>
  <c r="N547" i="21"/>
  <c r="M547" i="21" s="1"/>
  <c r="N548" i="21"/>
  <c r="M548" i="21" s="1"/>
  <c r="N549" i="21"/>
  <c r="M549" i="21" s="1"/>
  <c r="N550" i="21"/>
  <c r="M550" i="21" s="1"/>
  <c r="N551" i="21"/>
  <c r="M551" i="21" s="1"/>
  <c r="N552" i="21"/>
  <c r="M552" i="21" s="1"/>
  <c r="N553" i="21"/>
  <c r="M553" i="21" s="1"/>
  <c r="N544" i="21"/>
  <c r="M544" i="21" s="1"/>
  <c r="N530" i="21"/>
  <c r="M530" i="21" s="1"/>
  <c r="N531" i="21"/>
  <c r="M531" i="21" s="1"/>
  <c r="N532" i="21"/>
  <c r="M532" i="21" s="1"/>
  <c r="N533" i="21"/>
  <c r="M533" i="21" s="1"/>
  <c r="N534" i="21"/>
  <c r="M534" i="21" s="1"/>
  <c r="N535" i="21"/>
  <c r="M535" i="21" s="1"/>
  <c r="N536" i="21"/>
  <c r="M536" i="21" s="1"/>
  <c r="N537" i="21"/>
  <c r="M537" i="21" s="1"/>
  <c r="N538" i="21"/>
  <c r="M538" i="21" s="1"/>
  <c r="N529" i="21"/>
  <c r="M529" i="21" s="1"/>
  <c r="N517" i="21"/>
  <c r="M517" i="21" s="1"/>
  <c r="N518" i="21"/>
  <c r="M518" i="21" s="1"/>
  <c r="N519" i="21"/>
  <c r="M519" i="21" s="1"/>
  <c r="N520" i="21"/>
  <c r="M520" i="21" s="1"/>
  <c r="N521" i="21"/>
  <c r="M521" i="21" s="1"/>
  <c r="N522" i="21"/>
  <c r="N523" i="21"/>
  <c r="M523" i="21" s="1"/>
  <c r="N524" i="21"/>
  <c r="M524" i="21" s="1"/>
  <c r="N525" i="21"/>
  <c r="M525" i="21" s="1"/>
  <c r="N516" i="21"/>
  <c r="M516" i="21" s="1"/>
  <c r="N502" i="21"/>
  <c r="M502" i="21" s="1"/>
  <c r="N503" i="21"/>
  <c r="M503" i="21" s="1"/>
  <c r="N504" i="21"/>
  <c r="M504" i="21" s="1"/>
  <c r="N505" i="21"/>
  <c r="M505" i="21" s="1"/>
  <c r="N506" i="21"/>
  <c r="M506" i="21" s="1"/>
  <c r="N507" i="21"/>
  <c r="N508" i="21"/>
  <c r="M508" i="21" s="1"/>
  <c r="N509" i="21"/>
  <c r="M509" i="21" s="1"/>
  <c r="N510" i="21"/>
  <c r="M510" i="21" s="1"/>
  <c r="N501" i="21"/>
  <c r="M501" i="21" s="1"/>
  <c r="N489" i="21"/>
  <c r="M489" i="21" s="1"/>
  <c r="N490" i="21"/>
  <c r="M490" i="21" s="1"/>
  <c r="N491" i="21"/>
  <c r="M491" i="21" s="1"/>
  <c r="N492" i="21"/>
  <c r="M492" i="21" s="1"/>
  <c r="N493" i="21"/>
  <c r="M493" i="21" s="1"/>
  <c r="N494" i="21"/>
  <c r="M494" i="21" s="1"/>
  <c r="N495" i="21"/>
  <c r="M495" i="21" s="1"/>
  <c r="N496" i="21"/>
  <c r="M496" i="21" s="1"/>
  <c r="N497" i="21"/>
  <c r="M497" i="21" s="1"/>
  <c r="N488" i="21"/>
  <c r="M488" i="21" s="1"/>
  <c r="N461" i="21"/>
  <c r="M461" i="21" s="1"/>
  <c r="N462" i="21"/>
  <c r="M462" i="21" s="1"/>
  <c r="N463" i="21"/>
  <c r="M463" i="21" s="1"/>
  <c r="N464" i="21"/>
  <c r="M464" i="21" s="1"/>
  <c r="N465" i="21"/>
  <c r="M465" i="21" s="1"/>
  <c r="N466" i="21"/>
  <c r="M466" i="21" s="1"/>
  <c r="N467" i="21"/>
  <c r="M467" i="21" s="1"/>
  <c r="N468" i="21"/>
  <c r="M468" i="21" s="1"/>
  <c r="N469" i="21"/>
  <c r="M469" i="21" s="1"/>
  <c r="N474" i="21"/>
  <c r="M474" i="21" s="1"/>
  <c r="N475" i="21"/>
  <c r="M475" i="21" s="1"/>
  <c r="N476" i="21"/>
  <c r="M476" i="21" s="1"/>
  <c r="N477" i="21"/>
  <c r="M477" i="21" s="1"/>
  <c r="N478" i="21"/>
  <c r="M478" i="21" s="1"/>
  <c r="N479" i="21"/>
  <c r="M479" i="21" s="1"/>
  <c r="N480" i="21"/>
  <c r="M480" i="21" s="1"/>
  <c r="N481" i="21"/>
  <c r="M481" i="21" s="1"/>
  <c r="N482" i="21"/>
  <c r="M482" i="21" s="1"/>
  <c r="N473" i="21"/>
  <c r="M473" i="21" s="1"/>
  <c r="N460" i="21"/>
  <c r="M460" i="21" s="1"/>
  <c r="A2" i="53"/>
  <c r="H19" i="58"/>
  <c r="AI22" i="58" s="1"/>
  <c r="K112" i="42"/>
  <c r="AA55" i="55"/>
  <c r="U55" i="55"/>
  <c r="O55" i="55"/>
  <c r="I55" i="55"/>
  <c r="AA47" i="55"/>
  <c r="AA48" i="55" s="1"/>
  <c r="AA94" i="55" s="1"/>
  <c r="Z47" i="55"/>
  <c r="Z48" i="55" s="1"/>
  <c r="Z94" i="55" s="1"/>
  <c r="Y47" i="55"/>
  <c r="Y48" i="55" s="1"/>
  <c r="Y94" i="55" s="1"/>
  <c r="X47" i="55"/>
  <c r="X48" i="55" s="1"/>
  <c r="X94" i="55" s="1"/>
  <c r="W47" i="55"/>
  <c r="W48" i="55" s="1"/>
  <c r="W94" i="55" s="1"/>
  <c r="V47" i="55"/>
  <c r="V48" i="55" s="1"/>
  <c r="V94" i="55" s="1"/>
  <c r="U47" i="55"/>
  <c r="U48" i="55" s="1"/>
  <c r="U94" i="55" s="1"/>
  <c r="T47" i="55"/>
  <c r="T48" i="55" s="1"/>
  <c r="T94" i="55" s="1"/>
  <c r="S47" i="55"/>
  <c r="S48" i="55" s="1"/>
  <c r="S94" i="55" s="1"/>
  <c r="R47" i="55"/>
  <c r="R48" i="55" s="1"/>
  <c r="R94" i="55" s="1"/>
  <c r="Q47" i="55"/>
  <c r="Q48" i="55" s="1"/>
  <c r="Q94" i="55" s="1"/>
  <c r="P47" i="55"/>
  <c r="P48" i="55" s="1"/>
  <c r="P94" i="55" s="1"/>
  <c r="O47" i="55"/>
  <c r="O48" i="55" s="1"/>
  <c r="O94" i="55" s="1"/>
  <c r="N47" i="55"/>
  <c r="N48" i="55" s="1"/>
  <c r="N94" i="55" s="1"/>
  <c r="M47" i="55"/>
  <c r="M48" i="55" s="1"/>
  <c r="M94" i="55" s="1"/>
  <c r="L47" i="55"/>
  <c r="L48" i="55" s="1"/>
  <c r="L94" i="55" s="1"/>
  <c r="K47" i="55"/>
  <c r="K48" i="55" s="1"/>
  <c r="K94" i="55" s="1"/>
  <c r="J47" i="55"/>
  <c r="J48" i="55" s="1"/>
  <c r="J94" i="55" s="1"/>
  <c r="I47" i="55"/>
  <c r="I48" i="55" s="1"/>
  <c r="I94" i="55" s="1"/>
  <c r="Z55" i="55"/>
  <c r="Y55" i="55"/>
  <c r="X55" i="55"/>
  <c r="W55" i="55"/>
  <c r="S55" i="55"/>
  <c r="R55" i="55"/>
  <c r="Q55" i="55"/>
  <c r="P55" i="55"/>
  <c r="N55" i="55"/>
  <c r="M55" i="55"/>
  <c r="L55" i="55"/>
  <c r="K55" i="55"/>
  <c r="G46" i="55"/>
  <c r="G42" i="55"/>
  <c r="H15" i="55"/>
  <c r="H16" i="55" s="1"/>
  <c r="H28" i="55" s="1"/>
  <c r="H21" i="55"/>
  <c r="I21" i="55"/>
  <c r="J21" i="55"/>
  <c r="K21" i="55"/>
  <c r="L21" i="55"/>
  <c r="M21" i="55"/>
  <c r="N21" i="55"/>
  <c r="O21" i="55"/>
  <c r="P21" i="55"/>
  <c r="Q21" i="55"/>
  <c r="R21" i="55"/>
  <c r="S21" i="55"/>
  <c r="T21" i="55"/>
  <c r="U21" i="55"/>
  <c r="V21" i="55"/>
  <c r="W21" i="55"/>
  <c r="X21" i="55"/>
  <c r="Y21" i="55"/>
  <c r="Z21" i="55"/>
  <c r="AA21" i="55"/>
  <c r="I15" i="55"/>
  <c r="I16" i="55" s="1"/>
  <c r="I28" i="55" s="1"/>
  <c r="J15" i="55"/>
  <c r="J16" i="55" s="1"/>
  <c r="J28" i="55" s="1"/>
  <c r="K15" i="55"/>
  <c r="K16" i="55" s="1"/>
  <c r="K28" i="55" s="1"/>
  <c r="L15" i="55"/>
  <c r="L16" i="55" s="1"/>
  <c r="L28" i="55" s="1"/>
  <c r="M15" i="55"/>
  <c r="M16" i="55" s="1"/>
  <c r="M28" i="55" s="1"/>
  <c r="N15" i="55"/>
  <c r="N16" i="55" s="1"/>
  <c r="N28" i="55" s="1"/>
  <c r="O15" i="55"/>
  <c r="O16" i="55" s="1"/>
  <c r="O28" i="55" s="1"/>
  <c r="P15" i="55"/>
  <c r="P16" i="55" s="1"/>
  <c r="P28" i="55" s="1"/>
  <c r="Q15" i="55"/>
  <c r="Q16" i="55" s="1"/>
  <c r="Q28" i="55" s="1"/>
  <c r="R15" i="55"/>
  <c r="R16" i="55" s="1"/>
  <c r="R28" i="55" s="1"/>
  <c r="S15" i="55"/>
  <c r="S16" i="55" s="1"/>
  <c r="S28" i="55" s="1"/>
  <c r="T15" i="55"/>
  <c r="T16" i="55" s="1"/>
  <c r="T28" i="55" s="1"/>
  <c r="U15" i="55"/>
  <c r="U16" i="55" s="1"/>
  <c r="U28" i="55" s="1"/>
  <c r="V15" i="55"/>
  <c r="V16" i="55" s="1"/>
  <c r="V28" i="55" s="1"/>
  <c r="W15" i="55"/>
  <c r="W16" i="55" s="1"/>
  <c r="W28" i="55" s="1"/>
  <c r="X15" i="55"/>
  <c r="X16" i="55" s="1"/>
  <c r="X28" i="55" s="1"/>
  <c r="Y15" i="55"/>
  <c r="Y16" i="55" s="1"/>
  <c r="Y28" i="55" s="1"/>
  <c r="Z15" i="55"/>
  <c r="Z16" i="55" s="1"/>
  <c r="Z28" i="55" s="1"/>
  <c r="AA15" i="55"/>
  <c r="AA16" i="55" s="1"/>
  <c r="AA28" i="55" s="1"/>
  <c r="Z84" i="19"/>
  <c r="AA84" i="19"/>
  <c r="AB84" i="19"/>
  <c r="AC84" i="19"/>
  <c r="AD84" i="19"/>
  <c r="AE84" i="19"/>
  <c r="AF84" i="19"/>
  <c r="AG84" i="19"/>
  <c r="AH84" i="19"/>
  <c r="AI84" i="19"/>
  <c r="AJ84" i="19"/>
  <c r="AK84" i="19"/>
  <c r="AL84" i="19"/>
  <c r="AM84" i="19"/>
  <c r="AN84" i="19"/>
  <c r="AO84" i="19"/>
  <c r="AP84" i="19"/>
  <c r="AQ84" i="19"/>
  <c r="AR84" i="19"/>
  <c r="AS84" i="19"/>
  <c r="AT84" i="19"/>
  <c r="AU84" i="19"/>
  <c r="AV84" i="19"/>
  <c r="AW84" i="19"/>
  <c r="AX84" i="19"/>
  <c r="AY84" i="19"/>
  <c r="AZ84" i="19"/>
  <c r="BA84" i="19"/>
  <c r="BB84" i="19"/>
  <c r="BC84" i="19"/>
  <c r="BD84" i="19"/>
  <c r="BE84" i="19"/>
  <c r="BF84" i="19"/>
  <c r="BG84" i="19"/>
  <c r="BH84" i="19"/>
  <c r="BI84" i="19"/>
  <c r="BJ84" i="19"/>
  <c r="BK84" i="19"/>
  <c r="BL84" i="19"/>
  <c r="BM84" i="19"/>
  <c r="BN84" i="19"/>
  <c r="BO84" i="19"/>
  <c r="BP84" i="19"/>
  <c r="BQ84" i="19"/>
  <c r="BR84" i="19"/>
  <c r="BS84" i="19"/>
  <c r="BT84" i="19"/>
  <c r="BU84" i="19"/>
  <c r="BV84" i="19"/>
  <c r="BW84" i="19"/>
  <c r="BX84" i="19"/>
  <c r="BY84" i="19"/>
  <c r="BZ84" i="19"/>
  <c r="CA84" i="19"/>
  <c r="CB84" i="19"/>
  <c r="CC84" i="19"/>
  <c r="CD84" i="19"/>
  <c r="CE84" i="19"/>
  <c r="CF84" i="19"/>
  <c r="CG84" i="19"/>
  <c r="CH84" i="19"/>
  <c r="CI84" i="19"/>
  <c r="CJ84" i="19"/>
  <c r="CK84" i="19"/>
  <c r="CL84" i="19"/>
  <c r="CM84" i="19"/>
  <c r="CN84" i="19"/>
  <c r="CO84" i="19"/>
  <c r="CP84" i="19"/>
  <c r="CQ84" i="19"/>
  <c r="CR84" i="19"/>
  <c r="CS84" i="19"/>
  <c r="CT84" i="19"/>
  <c r="CU84" i="19"/>
  <c r="CV84" i="19"/>
  <c r="CW84" i="19"/>
  <c r="CX84" i="19"/>
  <c r="CY84" i="19"/>
  <c r="CZ84" i="19"/>
  <c r="DA84" i="19"/>
  <c r="DB84" i="19"/>
  <c r="DC84" i="19"/>
  <c r="Z81" i="19"/>
  <c r="AA81" i="19"/>
  <c r="AB81" i="19"/>
  <c r="AC81" i="19"/>
  <c r="AD81" i="19"/>
  <c r="AE81" i="19"/>
  <c r="AF81" i="19"/>
  <c r="AG81" i="19"/>
  <c r="AH81" i="19"/>
  <c r="AI81" i="19"/>
  <c r="AJ81" i="19"/>
  <c r="AK81" i="19"/>
  <c r="AL81" i="19"/>
  <c r="AM81" i="19"/>
  <c r="AN81" i="19"/>
  <c r="AO81" i="19"/>
  <c r="AP81" i="19"/>
  <c r="AQ81" i="19"/>
  <c r="AR81" i="19"/>
  <c r="AS81" i="19"/>
  <c r="AT81" i="19"/>
  <c r="AU81" i="19"/>
  <c r="AV81" i="19"/>
  <c r="AW81" i="19"/>
  <c r="AX81" i="19"/>
  <c r="AY81" i="19"/>
  <c r="AZ81" i="19"/>
  <c r="BA81" i="19"/>
  <c r="BB81" i="19"/>
  <c r="BC81" i="19"/>
  <c r="BD81" i="19"/>
  <c r="BE81" i="19"/>
  <c r="BF81" i="19"/>
  <c r="BG81" i="19"/>
  <c r="BH81" i="19"/>
  <c r="BI81" i="19"/>
  <c r="BJ81" i="19"/>
  <c r="BK81" i="19"/>
  <c r="BL81" i="19"/>
  <c r="BM81" i="19"/>
  <c r="BN81" i="19"/>
  <c r="BO81" i="19"/>
  <c r="BP81" i="19"/>
  <c r="BQ81" i="19"/>
  <c r="BR81" i="19"/>
  <c r="BS81" i="19"/>
  <c r="BT81" i="19"/>
  <c r="BU81" i="19"/>
  <c r="BV81" i="19"/>
  <c r="BW81" i="19"/>
  <c r="BX81" i="19"/>
  <c r="BY81" i="19"/>
  <c r="BZ81" i="19"/>
  <c r="CA81" i="19"/>
  <c r="CB81" i="19"/>
  <c r="CC81" i="19"/>
  <c r="CD81" i="19"/>
  <c r="CE81" i="19"/>
  <c r="CF81" i="19"/>
  <c r="CG81" i="19"/>
  <c r="CH81" i="19"/>
  <c r="CI81" i="19"/>
  <c r="CJ81" i="19"/>
  <c r="CK81" i="19"/>
  <c r="CL81" i="19"/>
  <c r="CM81" i="19"/>
  <c r="CN81" i="19"/>
  <c r="CO81" i="19"/>
  <c r="CP81" i="19"/>
  <c r="CQ81" i="19"/>
  <c r="CR81" i="19"/>
  <c r="CS81" i="19"/>
  <c r="CT81" i="19"/>
  <c r="CU81" i="19"/>
  <c r="CV81" i="19"/>
  <c r="CW81" i="19"/>
  <c r="CX81" i="19"/>
  <c r="CY81" i="19"/>
  <c r="CZ81" i="19"/>
  <c r="DA81" i="19"/>
  <c r="DB81" i="19"/>
  <c r="DC81" i="19"/>
  <c r="Z64" i="19"/>
  <c r="AA64" i="19"/>
  <c r="AB64" i="19"/>
  <c r="AC64" i="19"/>
  <c r="AD64" i="19"/>
  <c r="AE64" i="19"/>
  <c r="AF64" i="19"/>
  <c r="AG64" i="19"/>
  <c r="AH64" i="19"/>
  <c r="AI64" i="19"/>
  <c r="AJ64" i="19"/>
  <c r="AK64" i="19"/>
  <c r="AL64" i="19"/>
  <c r="AM64" i="19"/>
  <c r="AN64" i="19"/>
  <c r="AO64" i="19"/>
  <c r="AP64" i="19"/>
  <c r="AQ64" i="19"/>
  <c r="AR64" i="19"/>
  <c r="AS64" i="19"/>
  <c r="AT64" i="19"/>
  <c r="AU64" i="19"/>
  <c r="AV64" i="19"/>
  <c r="AW64" i="19"/>
  <c r="AX64" i="19"/>
  <c r="AY64" i="19"/>
  <c r="AZ64" i="19"/>
  <c r="BA64" i="19"/>
  <c r="BB64" i="19"/>
  <c r="BC64" i="19"/>
  <c r="BD64" i="19"/>
  <c r="BE64" i="19"/>
  <c r="BF64" i="19"/>
  <c r="BG64" i="19"/>
  <c r="BH64" i="19"/>
  <c r="BI64" i="19"/>
  <c r="BJ64" i="19"/>
  <c r="BK64" i="19"/>
  <c r="BL64" i="19"/>
  <c r="BM64" i="19"/>
  <c r="BN64" i="19"/>
  <c r="BO64" i="19"/>
  <c r="BP64" i="19"/>
  <c r="BQ64" i="19"/>
  <c r="BR64" i="19"/>
  <c r="BS64" i="19"/>
  <c r="BT64" i="19"/>
  <c r="BU64" i="19"/>
  <c r="BV64" i="19"/>
  <c r="BW64" i="19"/>
  <c r="BX64" i="19"/>
  <c r="BY64" i="19"/>
  <c r="BZ64" i="19"/>
  <c r="CA64" i="19"/>
  <c r="CB64" i="19"/>
  <c r="CC64" i="19"/>
  <c r="CD64" i="19"/>
  <c r="CE64" i="19"/>
  <c r="CF64" i="19"/>
  <c r="CG64" i="19"/>
  <c r="CH64" i="19"/>
  <c r="CI64" i="19"/>
  <c r="CJ64" i="19"/>
  <c r="CK64" i="19"/>
  <c r="CL64" i="19"/>
  <c r="CM64" i="19"/>
  <c r="CN64" i="19"/>
  <c r="CO64" i="19"/>
  <c r="CP64" i="19"/>
  <c r="CQ64" i="19"/>
  <c r="CR64" i="19"/>
  <c r="CS64" i="19"/>
  <c r="CT64" i="19"/>
  <c r="CU64" i="19"/>
  <c r="CV64" i="19"/>
  <c r="CW64" i="19"/>
  <c r="CX64" i="19"/>
  <c r="CY64" i="19"/>
  <c r="CZ64" i="19"/>
  <c r="DA64" i="19"/>
  <c r="DB64" i="19"/>
  <c r="DC64" i="19"/>
  <c r="Z61" i="19"/>
  <c r="AA61" i="19"/>
  <c r="AB61" i="19"/>
  <c r="AC61" i="19"/>
  <c r="AD61" i="19"/>
  <c r="AE61" i="19"/>
  <c r="AF61" i="19"/>
  <c r="AG61" i="19"/>
  <c r="AH61" i="19"/>
  <c r="AI61" i="19"/>
  <c r="AJ61" i="19"/>
  <c r="AK61" i="19"/>
  <c r="AL61" i="19"/>
  <c r="AM61" i="19"/>
  <c r="AN61" i="19"/>
  <c r="AO61" i="19"/>
  <c r="AP61" i="19"/>
  <c r="AQ61" i="19"/>
  <c r="AR61" i="19"/>
  <c r="AS61" i="19"/>
  <c r="AT61" i="19"/>
  <c r="AU61" i="19"/>
  <c r="AV61" i="19"/>
  <c r="AW61" i="19"/>
  <c r="AX61" i="19"/>
  <c r="AY61" i="19"/>
  <c r="AZ61" i="19"/>
  <c r="BA61" i="19"/>
  <c r="BB61" i="19"/>
  <c r="BC61" i="19"/>
  <c r="BD61" i="19"/>
  <c r="BE61" i="19"/>
  <c r="BF61" i="19"/>
  <c r="BG61" i="19"/>
  <c r="BH61" i="19"/>
  <c r="BI61" i="19"/>
  <c r="BJ61" i="19"/>
  <c r="BK61" i="19"/>
  <c r="BL61" i="19"/>
  <c r="BM61" i="19"/>
  <c r="BN61" i="19"/>
  <c r="BO61" i="19"/>
  <c r="BP61" i="19"/>
  <c r="BQ61" i="19"/>
  <c r="BR61" i="19"/>
  <c r="BS61" i="19"/>
  <c r="BT61" i="19"/>
  <c r="BU61" i="19"/>
  <c r="BV61" i="19"/>
  <c r="BW61" i="19"/>
  <c r="BX61" i="19"/>
  <c r="BY61" i="19"/>
  <c r="BZ61" i="19"/>
  <c r="CA61" i="19"/>
  <c r="CB61" i="19"/>
  <c r="CC61" i="19"/>
  <c r="CD61" i="19"/>
  <c r="CE61" i="19"/>
  <c r="CF61" i="19"/>
  <c r="CG61" i="19"/>
  <c r="CH61" i="19"/>
  <c r="CI61" i="19"/>
  <c r="CJ61" i="19"/>
  <c r="CK61" i="19"/>
  <c r="CL61" i="19"/>
  <c r="CM61" i="19"/>
  <c r="CN61" i="19"/>
  <c r="CO61" i="19"/>
  <c r="CP61" i="19"/>
  <c r="CQ61" i="19"/>
  <c r="CR61" i="19"/>
  <c r="CS61" i="19"/>
  <c r="CT61" i="19"/>
  <c r="CU61" i="19"/>
  <c r="CV61" i="19"/>
  <c r="CW61" i="19"/>
  <c r="CX61" i="19"/>
  <c r="CY61" i="19"/>
  <c r="CZ61" i="19"/>
  <c r="DA61" i="19"/>
  <c r="DB61" i="19"/>
  <c r="DC61" i="19"/>
  <c r="H64" i="19"/>
  <c r="H70" i="19" s="1"/>
  <c r="H84" i="19"/>
  <c r="H90" i="19" s="1"/>
  <c r="I61" i="19"/>
  <c r="I81" i="19"/>
  <c r="I64" i="19"/>
  <c r="I84" i="19"/>
  <c r="J61" i="19"/>
  <c r="J81" i="19"/>
  <c r="J64" i="19"/>
  <c r="J84" i="19"/>
  <c r="K61" i="19"/>
  <c r="K81" i="19"/>
  <c r="K64" i="19"/>
  <c r="K84" i="19"/>
  <c r="L61" i="19"/>
  <c r="L81" i="19"/>
  <c r="L64" i="19"/>
  <c r="L84" i="19"/>
  <c r="M61" i="19"/>
  <c r="M81" i="19"/>
  <c r="M64" i="19"/>
  <c r="M84" i="19"/>
  <c r="N61" i="19"/>
  <c r="N81" i="19"/>
  <c r="N64" i="19"/>
  <c r="N84" i="19"/>
  <c r="O61" i="19"/>
  <c r="O81" i="19"/>
  <c r="O64" i="19"/>
  <c r="O84" i="19"/>
  <c r="P61" i="19"/>
  <c r="P81" i="19"/>
  <c r="P64" i="19"/>
  <c r="P84" i="19"/>
  <c r="Q61" i="19"/>
  <c r="Q81" i="19"/>
  <c r="Q64" i="19"/>
  <c r="Q84" i="19"/>
  <c r="R61" i="19"/>
  <c r="R81" i="19"/>
  <c r="R64" i="19"/>
  <c r="R84" i="19"/>
  <c r="S61" i="19"/>
  <c r="S81" i="19"/>
  <c r="S64" i="19"/>
  <c r="S84" i="19"/>
  <c r="T61" i="19"/>
  <c r="T81" i="19"/>
  <c r="T64" i="19"/>
  <c r="T84" i="19"/>
  <c r="U61" i="19"/>
  <c r="U81" i="19"/>
  <c r="U64" i="19"/>
  <c r="U84" i="19"/>
  <c r="V61" i="19"/>
  <c r="V81" i="19"/>
  <c r="V64" i="19"/>
  <c r="V84" i="19"/>
  <c r="W61" i="19"/>
  <c r="W81" i="19"/>
  <c r="W64" i="19"/>
  <c r="W84" i="19"/>
  <c r="X61" i="19"/>
  <c r="X81" i="19"/>
  <c r="X64" i="19"/>
  <c r="X84" i="19"/>
  <c r="Y61" i="19"/>
  <c r="Y81" i="19"/>
  <c r="Y64" i="19"/>
  <c r="Y84" i="19"/>
  <c r="AA59" i="13"/>
  <c r="AB59" i="13"/>
  <c r="AC59" i="13"/>
  <c r="AD59" i="13"/>
  <c r="AE59" i="13"/>
  <c r="AF59" i="13"/>
  <c r="AG59" i="13"/>
  <c r="AH59" i="13"/>
  <c r="AI59" i="13"/>
  <c r="AJ59" i="13"/>
  <c r="AK59" i="13"/>
  <c r="AL59" i="13"/>
  <c r="AM59" i="13"/>
  <c r="AN59" i="13"/>
  <c r="AO59" i="13"/>
  <c r="AP59" i="13"/>
  <c r="AQ59" i="13"/>
  <c r="AR59" i="13"/>
  <c r="AS59" i="13"/>
  <c r="AT59" i="13"/>
  <c r="AU59" i="13"/>
  <c r="AV59" i="13"/>
  <c r="AW59" i="13"/>
  <c r="AX59" i="13"/>
  <c r="AY59" i="13"/>
  <c r="AZ59" i="13"/>
  <c r="BA59" i="13"/>
  <c r="BB59" i="13"/>
  <c r="BC59" i="13"/>
  <c r="BD59" i="13"/>
  <c r="BE59" i="13"/>
  <c r="BF59" i="13"/>
  <c r="BG59" i="13"/>
  <c r="BH59" i="13"/>
  <c r="BI59" i="13"/>
  <c r="BJ59" i="13"/>
  <c r="BK59" i="13"/>
  <c r="BL59" i="13"/>
  <c r="BM59" i="13"/>
  <c r="BN59" i="13"/>
  <c r="BO59" i="13"/>
  <c r="BP59" i="13"/>
  <c r="BQ59" i="13"/>
  <c r="BR59" i="13"/>
  <c r="BS59" i="13"/>
  <c r="BT59" i="13"/>
  <c r="BU59" i="13"/>
  <c r="BV59" i="13"/>
  <c r="BW59" i="13"/>
  <c r="BX59" i="13"/>
  <c r="BY59" i="13"/>
  <c r="BZ59" i="13"/>
  <c r="CA59" i="13"/>
  <c r="CB59" i="13"/>
  <c r="CC59" i="13"/>
  <c r="CD59" i="13"/>
  <c r="CE59" i="13"/>
  <c r="CF59" i="13"/>
  <c r="CG59" i="13"/>
  <c r="CH59" i="13"/>
  <c r="CI59" i="13"/>
  <c r="CJ59" i="13"/>
  <c r="CK59" i="13"/>
  <c r="CL59" i="13"/>
  <c r="CM59" i="13"/>
  <c r="CN59" i="13"/>
  <c r="CO59" i="13"/>
  <c r="CP59" i="13"/>
  <c r="CQ59" i="13"/>
  <c r="CR59" i="13"/>
  <c r="CS59" i="13"/>
  <c r="CT59" i="13"/>
  <c r="CU59" i="13"/>
  <c r="CV59" i="13"/>
  <c r="CW59" i="13"/>
  <c r="CX59" i="13"/>
  <c r="CY59" i="13"/>
  <c r="CZ59" i="13"/>
  <c r="DA59" i="13"/>
  <c r="DB59" i="13"/>
  <c r="DC59" i="13"/>
  <c r="AA62" i="13"/>
  <c r="AB62" i="13"/>
  <c r="AC62" i="13"/>
  <c r="AD62" i="13"/>
  <c r="AE62" i="13"/>
  <c r="AF62" i="13"/>
  <c r="AG62" i="13"/>
  <c r="AH62" i="13"/>
  <c r="AI62" i="13"/>
  <c r="AJ62" i="13"/>
  <c r="AK62" i="13"/>
  <c r="AL62" i="13"/>
  <c r="AM62" i="13"/>
  <c r="AN62" i="13"/>
  <c r="AO62" i="13"/>
  <c r="AP62" i="13"/>
  <c r="AQ62" i="13"/>
  <c r="AR62" i="13"/>
  <c r="AS62" i="13"/>
  <c r="AT62" i="13"/>
  <c r="AU62" i="13"/>
  <c r="AV62" i="13"/>
  <c r="AW62" i="13"/>
  <c r="AX62" i="13"/>
  <c r="AY62" i="13"/>
  <c r="AZ62" i="13"/>
  <c r="BA62" i="13"/>
  <c r="BB62" i="13"/>
  <c r="BC62" i="13"/>
  <c r="BD62" i="13"/>
  <c r="BE62" i="13"/>
  <c r="BF62" i="13"/>
  <c r="BG62" i="13"/>
  <c r="BH62" i="13"/>
  <c r="BI62" i="13"/>
  <c r="BJ62" i="13"/>
  <c r="BK62" i="13"/>
  <c r="BL62" i="13"/>
  <c r="BM62" i="13"/>
  <c r="BN62" i="13"/>
  <c r="BO62" i="13"/>
  <c r="BP62" i="13"/>
  <c r="BQ62" i="13"/>
  <c r="BR62" i="13"/>
  <c r="BS62" i="13"/>
  <c r="BT62" i="13"/>
  <c r="BU62" i="13"/>
  <c r="BV62" i="13"/>
  <c r="BW62" i="13"/>
  <c r="BX62" i="13"/>
  <c r="BY62" i="13"/>
  <c r="BZ62" i="13"/>
  <c r="CA62" i="13"/>
  <c r="CB62" i="13"/>
  <c r="CC62" i="13"/>
  <c r="CD62" i="13"/>
  <c r="CE62" i="13"/>
  <c r="CF62" i="13"/>
  <c r="CG62" i="13"/>
  <c r="CH62" i="13"/>
  <c r="CI62" i="13"/>
  <c r="CJ62" i="13"/>
  <c r="CK62" i="13"/>
  <c r="CL62" i="13"/>
  <c r="CM62" i="13"/>
  <c r="CN62" i="13"/>
  <c r="CO62" i="13"/>
  <c r="CP62" i="13"/>
  <c r="CQ62" i="13"/>
  <c r="CR62" i="13"/>
  <c r="CS62" i="13"/>
  <c r="CT62" i="13"/>
  <c r="CU62" i="13"/>
  <c r="CV62" i="13"/>
  <c r="CW62" i="13"/>
  <c r="CX62" i="13"/>
  <c r="CY62" i="13"/>
  <c r="CZ62" i="13"/>
  <c r="DA62" i="13"/>
  <c r="DB62" i="13"/>
  <c r="DC62" i="13"/>
  <c r="AA8" i="13"/>
  <c r="AA12" i="13"/>
  <c r="AB8" i="13"/>
  <c r="AB17" i="13" s="1"/>
  <c r="AB12" i="13"/>
  <c r="AC8" i="13"/>
  <c r="AC12" i="13"/>
  <c r="AD8" i="13"/>
  <c r="AD18" i="13" s="1"/>
  <c r="AD12" i="13"/>
  <c r="AE8" i="13"/>
  <c r="AE12" i="13"/>
  <c r="AF8" i="13"/>
  <c r="AF12" i="13"/>
  <c r="AG8" i="13"/>
  <c r="AG17" i="13" s="1"/>
  <c r="AG19" i="13" s="1"/>
  <c r="AG71" i="13" s="1"/>
  <c r="AG12" i="13"/>
  <c r="AH8" i="13"/>
  <c r="AH16" i="13" s="1"/>
  <c r="AH12" i="13"/>
  <c r="AI8" i="13"/>
  <c r="AI12" i="13"/>
  <c r="AJ8" i="13"/>
  <c r="AJ12" i="13"/>
  <c r="AK8" i="13"/>
  <c r="AK17" i="13" s="1"/>
  <c r="AK19" i="13" s="1"/>
  <c r="AK71" i="13" s="1"/>
  <c r="AK12" i="13"/>
  <c r="AL8" i="13"/>
  <c r="AL17" i="13" s="1"/>
  <c r="AL12" i="13"/>
  <c r="AM8" i="13"/>
  <c r="AM12" i="13"/>
  <c r="AN8" i="13"/>
  <c r="AN17" i="13" s="1"/>
  <c r="AN12" i="13"/>
  <c r="AO8" i="13"/>
  <c r="AO17" i="13" s="1"/>
  <c r="AO19" i="13" s="1"/>
  <c r="AO71" i="13" s="1"/>
  <c r="AO12" i="13"/>
  <c r="AP8" i="13"/>
  <c r="AP12" i="13"/>
  <c r="AQ8" i="13"/>
  <c r="AQ12" i="13"/>
  <c r="AR8" i="13"/>
  <c r="AR16" i="13" s="1"/>
  <c r="AR12" i="13"/>
  <c r="AS8" i="13"/>
  <c r="AS12" i="13"/>
  <c r="AT8" i="13"/>
  <c r="AT17" i="13" s="1"/>
  <c r="AT19" i="13" s="1"/>
  <c r="AT12" i="13"/>
  <c r="AU8" i="13"/>
  <c r="AU12" i="13"/>
  <c r="AV8" i="13"/>
  <c r="AV12" i="13"/>
  <c r="AW8" i="13"/>
  <c r="AW12" i="13"/>
  <c r="AX8" i="13"/>
  <c r="AX17" i="13" s="1"/>
  <c r="AX19" i="13" s="1"/>
  <c r="AX12" i="13"/>
  <c r="AY8" i="13"/>
  <c r="AY12" i="13"/>
  <c r="AZ8" i="13"/>
  <c r="AZ17" i="13" s="1"/>
  <c r="AZ12" i="13"/>
  <c r="BA8" i="13"/>
  <c r="BA17" i="13" s="1"/>
  <c r="BA19" i="13" s="1"/>
  <c r="BA71" i="13" s="1"/>
  <c r="BA12" i="13"/>
  <c r="BB8" i="13"/>
  <c r="BB12" i="13"/>
  <c r="BC8" i="13"/>
  <c r="BC17" i="13" s="1"/>
  <c r="BC19" i="13" s="1"/>
  <c r="BC12" i="13"/>
  <c r="BD8" i="13"/>
  <c r="BD16" i="13" s="1"/>
  <c r="BD12" i="13"/>
  <c r="BE8" i="13"/>
  <c r="BE12" i="13"/>
  <c r="BF8" i="13"/>
  <c r="BF17" i="13" s="1"/>
  <c r="BF19" i="13" s="1"/>
  <c r="BF12" i="13"/>
  <c r="BG8" i="13"/>
  <c r="BG17" i="13" s="1"/>
  <c r="BG19" i="13" s="1"/>
  <c r="BG12" i="13"/>
  <c r="BH8" i="13"/>
  <c r="BH12" i="13"/>
  <c r="BI8" i="13"/>
  <c r="BI12" i="13"/>
  <c r="BJ8" i="13"/>
  <c r="BJ16" i="13" s="1"/>
  <c r="BJ12" i="13"/>
  <c r="BK8" i="13"/>
  <c r="BK12" i="13"/>
  <c r="BL8" i="13"/>
  <c r="BL16" i="13" s="1"/>
  <c r="BL12" i="13"/>
  <c r="BM8" i="13"/>
  <c r="BM17" i="13" s="1"/>
  <c r="BM19" i="13" s="1"/>
  <c r="BM71" i="13" s="1"/>
  <c r="BM12" i="13"/>
  <c r="BN8" i="13"/>
  <c r="BN12" i="13"/>
  <c r="BO8" i="13"/>
  <c r="BO12" i="13"/>
  <c r="BP8" i="13"/>
  <c r="BP17" i="13" s="1"/>
  <c r="BP12" i="13"/>
  <c r="BQ8" i="13"/>
  <c r="BQ12" i="13"/>
  <c r="BR8" i="13"/>
  <c r="BR17" i="13" s="1"/>
  <c r="BR19" i="13" s="1"/>
  <c r="BR12" i="13"/>
  <c r="BS8" i="13"/>
  <c r="BS17" i="13" s="1"/>
  <c r="BS19" i="13" s="1"/>
  <c r="BS12" i="13"/>
  <c r="BT8" i="13"/>
  <c r="BT12" i="13"/>
  <c r="BU8" i="13"/>
  <c r="BU12" i="13"/>
  <c r="BV8" i="13"/>
  <c r="BV17" i="13" s="1"/>
  <c r="BV19" i="13" s="1"/>
  <c r="BV71" i="13" s="1"/>
  <c r="BV12" i="13"/>
  <c r="BW8" i="13"/>
  <c r="BW12" i="13"/>
  <c r="BX8" i="13"/>
  <c r="BX17" i="13" s="1"/>
  <c r="BX12" i="13"/>
  <c r="BY8" i="13"/>
  <c r="BY17" i="13" s="1"/>
  <c r="BY19" i="13" s="1"/>
  <c r="BY71" i="13" s="1"/>
  <c r="BY12" i="13"/>
  <c r="BZ8" i="13"/>
  <c r="BZ12" i="13"/>
  <c r="CA8" i="13"/>
  <c r="CA12" i="13"/>
  <c r="CB8" i="13"/>
  <c r="CB16" i="13" s="1"/>
  <c r="CB12" i="13"/>
  <c r="CC8" i="13"/>
  <c r="CC12" i="13"/>
  <c r="CD8" i="13"/>
  <c r="CD17" i="13" s="1"/>
  <c r="CD19" i="13" s="1"/>
  <c r="CD12" i="13"/>
  <c r="CE8" i="13"/>
  <c r="CE17" i="13" s="1"/>
  <c r="CE19" i="13" s="1"/>
  <c r="CE12" i="13"/>
  <c r="CF8" i="13"/>
  <c r="CF12" i="13"/>
  <c r="CG8" i="13"/>
  <c r="CG12" i="13"/>
  <c r="CH8" i="13"/>
  <c r="CH17" i="13" s="1"/>
  <c r="CH19" i="13" s="1"/>
  <c r="CH12" i="13"/>
  <c r="CI8" i="13"/>
  <c r="CI12" i="13"/>
  <c r="CJ8" i="13"/>
  <c r="CJ17" i="13" s="1"/>
  <c r="CJ12" i="13"/>
  <c r="CK8" i="13"/>
  <c r="CK17" i="13" s="1"/>
  <c r="CK19" i="13" s="1"/>
  <c r="CK71" i="13" s="1"/>
  <c r="CK12" i="13"/>
  <c r="CL8" i="13"/>
  <c r="CL12" i="13"/>
  <c r="CM8" i="13"/>
  <c r="CM12" i="13"/>
  <c r="CN8" i="13"/>
  <c r="CN16" i="13" s="1"/>
  <c r="CN12" i="13"/>
  <c r="CO8" i="13"/>
  <c r="CO12" i="13"/>
  <c r="CP8" i="13"/>
  <c r="CP16" i="13" s="1"/>
  <c r="CP12" i="13"/>
  <c r="CQ8" i="13"/>
  <c r="CQ17" i="13" s="1"/>
  <c r="CQ19" i="13" s="1"/>
  <c r="CQ71" i="13" s="1"/>
  <c r="CQ12" i="13"/>
  <c r="CR8" i="13"/>
  <c r="CR12" i="13"/>
  <c r="CS8" i="13"/>
  <c r="CS12" i="13"/>
  <c r="CT8" i="13"/>
  <c r="CT17" i="13" s="1"/>
  <c r="CT19" i="13" s="1"/>
  <c r="CT71" i="13" s="1"/>
  <c r="CT12" i="13"/>
  <c r="CU8" i="13"/>
  <c r="CU12" i="13"/>
  <c r="CV8" i="13"/>
  <c r="CV17" i="13" s="1"/>
  <c r="CV12" i="13"/>
  <c r="CW8" i="13"/>
  <c r="CW17" i="13" s="1"/>
  <c r="CW19" i="13" s="1"/>
  <c r="CW71" i="13" s="1"/>
  <c r="CW12" i="13"/>
  <c r="CX8" i="13"/>
  <c r="CX12" i="13"/>
  <c r="CY8" i="13"/>
  <c r="CY12" i="13"/>
  <c r="CZ8" i="13"/>
  <c r="CZ16" i="13" s="1"/>
  <c r="CZ12" i="13"/>
  <c r="DA8" i="13"/>
  <c r="DA12" i="13"/>
  <c r="DB8" i="13"/>
  <c r="DB17" i="13" s="1"/>
  <c r="DB19" i="13" s="1"/>
  <c r="DB12" i="13"/>
  <c r="DC8" i="13"/>
  <c r="DC17" i="13" s="1"/>
  <c r="DC19" i="13" s="1"/>
  <c r="DC12" i="13"/>
  <c r="AD17" i="13"/>
  <c r="AD19" i="13" s="1"/>
  <c r="AD71" i="13" s="1"/>
  <c r="AE17" i="13"/>
  <c r="AE19" i="13" s="1"/>
  <c r="AE71" i="13" s="1"/>
  <c r="AF17" i="13"/>
  <c r="AI17" i="13"/>
  <c r="AI19" i="13" s="1"/>
  <c r="AI71" i="13" s="1"/>
  <c r="AJ17" i="13"/>
  <c r="AJ19" i="13" s="1"/>
  <c r="AM17" i="13"/>
  <c r="AQ17" i="13"/>
  <c r="AQ19" i="13" s="1"/>
  <c r="AQ71" i="13" s="1"/>
  <c r="AR17" i="13"/>
  <c r="AU17" i="13"/>
  <c r="AU19" i="13" s="1"/>
  <c r="AU71" i="13" s="1"/>
  <c r="AW17" i="13"/>
  <c r="AW19" i="13" s="1"/>
  <c r="BH17" i="13"/>
  <c r="BI17" i="13"/>
  <c r="BI19" i="13" s="1"/>
  <c r="BO17" i="13"/>
  <c r="BO19" i="13" s="1"/>
  <c r="BO71" i="13" s="1"/>
  <c r="BT17" i="13"/>
  <c r="BU17" i="13"/>
  <c r="BU19" i="13" s="1"/>
  <c r="CA17" i="13"/>
  <c r="CA19" i="13" s="1"/>
  <c r="CG17" i="13"/>
  <c r="CG19" i="13" s="1"/>
  <c r="CM17" i="13"/>
  <c r="CM19" i="13" s="1"/>
  <c r="CM71" i="13" s="1"/>
  <c r="CR17" i="13"/>
  <c r="CS17" i="13"/>
  <c r="CS19" i="13" s="1"/>
  <c r="CY17" i="13"/>
  <c r="CY19" i="13" s="1"/>
  <c r="CY71" i="13" s="1"/>
  <c r="AA79" i="13"/>
  <c r="AB79" i="13"/>
  <c r="AC79" i="13"/>
  <c r="AD79" i="13"/>
  <c r="AE79" i="13"/>
  <c r="AF79" i="13"/>
  <c r="AG79" i="13"/>
  <c r="AH79" i="13"/>
  <c r="AI79" i="13"/>
  <c r="AJ79" i="13"/>
  <c r="AK79" i="13"/>
  <c r="AL79" i="13"/>
  <c r="AM79" i="13"/>
  <c r="AN79" i="13"/>
  <c r="AO79" i="13"/>
  <c r="AP79" i="13"/>
  <c r="AQ79" i="13"/>
  <c r="AR79" i="13"/>
  <c r="AS79" i="13"/>
  <c r="AT79" i="13"/>
  <c r="AU79" i="13"/>
  <c r="AV79" i="13"/>
  <c r="AW79" i="13"/>
  <c r="AX79" i="13"/>
  <c r="AY79" i="13"/>
  <c r="AZ79" i="13"/>
  <c r="BA79" i="13"/>
  <c r="BB79" i="13"/>
  <c r="BC79" i="13"/>
  <c r="BD79" i="13"/>
  <c r="BE79" i="13"/>
  <c r="BF79" i="13"/>
  <c r="BG79" i="13"/>
  <c r="BH79" i="13"/>
  <c r="BI79" i="13"/>
  <c r="BJ79" i="13"/>
  <c r="BK79" i="13"/>
  <c r="BL79" i="13"/>
  <c r="BM79" i="13"/>
  <c r="BN79" i="13"/>
  <c r="BO79" i="13"/>
  <c r="BP79" i="13"/>
  <c r="BQ79" i="13"/>
  <c r="BR79" i="13"/>
  <c r="BS79" i="13"/>
  <c r="BT79" i="13"/>
  <c r="BU79" i="13"/>
  <c r="BV79" i="13"/>
  <c r="BW79" i="13"/>
  <c r="BX79" i="13"/>
  <c r="BY79" i="13"/>
  <c r="BZ79" i="13"/>
  <c r="CA79" i="13"/>
  <c r="CB79" i="13"/>
  <c r="CC79" i="13"/>
  <c r="CD79" i="13"/>
  <c r="CE79" i="13"/>
  <c r="CF79" i="13"/>
  <c r="CG79" i="13"/>
  <c r="CH79" i="13"/>
  <c r="CI79" i="13"/>
  <c r="CJ79" i="13"/>
  <c r="CK79" i="13"/>
  <c r="CL79" i="13"/>
  <c r="CM79" i="13"/>
  <c r="CN79" i="13"/>
  <c r="CO79" i="13"/>
  <c r="CP79" i="13"/>
  <c r="CQ79" i="13"/>
  <c r="CR79" i="13"/>
  <c r="CS79" i="13"/>
  <c r="CT79" i="13"/>
  <c r="CU79" i="13"/>
  <c r="CV79" i="13"/>
  <c r="CW79" i="13"/>
  <c r="CX79" i="13"/>
  <c r="CY79" i="13"/>
  <c r="CZ79" i="13"/>
  <c r="DA79" i="13"/>
  <c r="DB79" i="13"/>
  <c r="DC79" i="13"/>
  <c r="AA82" i="13"/>
  <c r="AB82" i="13"/>
  <c r="AC82" i="13"/>
  <c r="AD82" i="13"/>
  <c r="AE82" i="13"/>
  <c r="AF82" i="13"/>
  <c r="AG82" i="13"/>
  <c r="AH82" i="13"/>
  <c r="AI82" i="13"/>
  <c r="AJ82" i="13"/>
  <c r="AK82" i="13"/>
  <c r="AL82" i="13"/>
  <c r="AM82" i="13"/>
  <c r="AN82" i="13"/>
  <c r="AO82" i="13"/>
  <c r="AP82" i="13"/>
  <c r="AQ82" i="13"/>
  <c r="AR82" i="13"/>
  <c r="AS82" i="13"/>
  <c r="AT82" i="13"/>
  <c r="AU82" i="13"/>
  <c r="AV82" i="13"/>
  <c r="AW82" i="13"/>
  <c r="AX82" i="13"/>
  <c r="AY82" i="13"/>
  <c r="AZ82" i="13"/>
  <c r="BA82" i="13"/>
  <c r="BB82" i="13"/>
  <c r="BC82" i="13"/>
  <c r="BD82" i="13"/>
  <c r="BE82" i="13"/>
  <c r="BF82" i="13"/>
  <c r="BG82" i="13"/>
  <c r="BH82" i="13"/>
  <c r="BI82" i="13"/>
  <c r="BJ82" i="13"/>
  <c r="BK82" i="13"/>
  <c r="BL82" i="13"/>
  <c r="BM82" i="13"/>
  <c r="BN82" i="13"/>
  <c r="BO82" i="13"/>
  <c r="BP82" i="13"/>
  <c r="BQ82" i="13"/>
  <c r="BR82" i="13"/>
  <c r="BS82" i="13"/>
  <c r="BT82" i="13"/>
  <c r="BU82" i="13"/>
  <c r="BV82" i="13"/>
  <c r="BW82" i="13"/>
  <c r="BX82" i="13"/>
  <c r="BY82" i="13"/>
  <c r="BZ82" i="13"/>
  <c r="CA82" i="13"/>
  <c r="CB82" i="13"/>
  <c r="CC82" i="13"/>
  <c r="CD82" i="13"/>
  <c r="CE82" i="13"/>
  <c r="CF82" i="13"/>
  <c r="CG82" i="13"/>
  <c r="CH82" i="13"/>
  <c r="CI82" i="13"/>
  <c r="CJ82" i="13"/>
  <c r="CK82" i="13"/>
  <c r="CL82" i="13"/>
  <c r="CM82" i="13"/>
  <c r="CN82" i="13"/>
  <c r="CO82" i="13"/>
  <c r="CP82" i="13"/>
  <c r="CQ82" i="13"/>
  <c r="CR82" i="13"/>
  <c r="CS82" i="13"/>
  <c r="CT82" i="13"/>
  <c r="CU82" i="13"/>
  <c r="CV82" i="13"/>
  <c r="CW82" i="13"/>
  <c r="CX82" i="13"/>
  <c r="CY82" i="13"/>
  <c r="CZ82" i="13"/>
  <c r="DA82" i="13"/>
  <c r="DB82" i="13"/>
  <c r="DC82" i="13"/>
  <c r="AA27" i="13"/>
  <c r="AA36" i="13" s="1"/>
  <c r="AA38" i="13" s="1"/>
  <c r="AB27" i="13"/>
  <c r="AB36" i="13" s="1"/>
  <c r="AB38" i="13" s="1"/>
  <c r="AB91" i="13" s="1"/>
  <c r="AC27" i="13"/>
  <c r="AC36" i="13" s="1"/>
  <c r="AD27" i="13"/>
  <c r="AE27" i="13"/>
  <c r="AE36" i="13" s="1"/>
  <c r="AF27" i="13"/>
  <c r="AF36" i="13" s="1"/>
  <c r="AF38" i="13" s="1"/>
  <c r="AF91" i="13" s="1"/>
  <c r="AG27" i="13"/>
  <c r="AH27" i="13"/>
  <c r="AH36" i="13" s="1"/>
  <c r="AH38" i="13" s="1"/>
  <c r="AH91" i="13" s="1"/>
  <c r="AI27" i="13"/>
  <c r="AI36" i="13" s="1"/>
  <c r="AJ27" i="13"/>
  <c r="AK27" i="13"/>
  <c r="AK36" i="13" s="1"/>
  <c r="AK38" i="13" s="1"/>
  <c r="AL27" i="13"/>
  <c r="AL36" i="13" s="1"/>
  <c r="AM27" i="13"/>
  <c r="AN27" i="13"/>
  <c r="AN36" i="13" s="1"/>
  <c r="AN38" i="13" s="1"/>
  <c r="AN91" i="13" s="1"/>
  <c r="AO27" i="13"/>
  <c r="AO36" i="13" s="1"/>
  <c r="AO38" i="13" s="1"/>
  <c r="AP27" i="13"/>
  <c r="AP36" i="13" s="1"/>
  <c r="AQ27" i="13"/>
  <c r="AQ36" i="13" s="1"/>
  <c r="AR27" i="13"/>
  <c r="AR36" i="13" s="1"/>
  <c r="AS27" i="13"/>
  <c r="AS36" i="13" s="1"/>
  <c r="AS38" i="13" s="1"/>
  <c r="AS91" i="13" s="1"/>
  <c r="AT27" i="13"/>
  <c r="AT36" i="13" s="1"/>
  <c r="AU27" i="13"/>
  <c r="AV27" i="13"/>
  <c r="AV36" i="13" s="1"/>
  <c r="AW27" i="13"/>
  <c r="AW36" i="13" s="1"/>
  <c r="AW38" i="13" s="1"/>
  <c r="AW91" i="13" s="1"/>
  <c r="AX27" i="13"/>
  <c r="AX36" i="13" s="1"/>
  <c r="AX38" i="13" s="1"/>
  <c r="AX91" i="13" s="1"/>
  <c r="AY27" i="13"/>
  <c r="AZ27" i="13"/>
  <c r="AZ36" i="13" s="1"/>
  <c r="BA27" i="13"/>
  <c r="BA36" i="13" s="1"/>
  <c r="BB27" i="13"/>
  <c r="BB36" i="13" s="1"/>
  <c r="BB38" i="13" s="1"/>
  <c r="BB91" i="13" s="1"/>
  <c r="BC27" i="13"/>
  <c r="BC36" i="13" s="1"/>
  <c r="BC38" i="13" s="1"/>
  <c r="BD27" i="13"/>
  <c r="BD36" i="13" s="1"/>
  <c r="BE27" i="13"/>
  <c r="BE36" i="13" s="1"/>
  <c r="BE38" i="13" s="1"/>
  <c r="BE91" i="13" s="1"/>
  <c r="BF27" i="13"/>
  <c r="BF36" i="13" s="1"/>
  <c r="BG27" i="13"/>
  <c r="BG36" i="13" s="1"/>
  <c r="BH27" i="13"/>
  <c r="BH36" i="13" s="1"/>
  <c r="BI27" i="13"/>
  <c r="BI36" i="13" s="1"/>
  <c r="BI38" i="13" s="1"/>
  <c r="BI91" i="13" s="1"/>
  <c r="BJ27" i="13"/>
  <c r="BJ36" i="13" s="1"/>
  <c r="BJ38" i="13" s="1"/>
  <c r="BJ91" i="13" s="1"/>
  <c r="BK27" i="13"/>
  <c r="BL27" i="13"/>
  <c r="BL36" i="13" s="1"/>
  <c r="BM27" i="13"/>
  <c r="BM36" i="13" s="1"/>
  <c r="BN27" i="13"/>
  <c r="BN36" i="13" s="1"/>
  <c r="BN38" i="13" s="1"/>
  <c r="BN91" i="13" s="1"/>
  <c r="BO27" i="13"/>
  <c r="BO36" i="13" s="1"/>
  <c r="BO38" i="13" s="1"/>
  <c r="BO91" i="13" s="1"/>
  <c r="BP27" i="13"/>
  <c r="BP36" i="13" s="1"/>
  <c r="BQ27" i="13"/>
  <c r="BQ36" i="13" s="1"/>
  <c r="BQ38" i="13" s="1"/>
  <c r="BQ91" i="13" s="1"/>
  <c r="BR27" i="13"/>
  <c r="BR36" i="13" s="1"/>
  <c r="BS27" i="13"/>
  <c r="BS36" i="13" s="1"/>
  <c r="BS38" i="13" s="1"/>
  <c r="BS91" i="13" s="1"/>
  <c r="BT27" i="13"/>
  <c r="BT36" i="13" s="1"/>
  <c r="BU27" i="13"/>
  <c r="BU36" i="13" s="1"/>
  <c r="BU38" i="13" s="1"/>
  <c r="BV27" i="13"/>
  <c r="BV36" i="13" s="1"/>
  <c r="BV38" i="13" s="1"/>
  <c r="BV91" i="13" s="1"/>
  <c r="BW27" i="13"/>
  <c r="BX27" i="13"/>
  <c r="BX36" i="13" s="1"/>
  <c r="BY27" i="13"/>
  <c r="BY36" i="13" s="1"/>
  <c r="BZ27" i="13"/>
  <c r="BZ36" i="13" s="1"/>
  <c r="BZ38" i="13" s="1"/>
  <c r="BZ91" i="13" s="1"/>
  <c r="CA27" i="13"/>
  <c r="CA36" i="13" s="1"/>
  <c r="CA38" i="13" s="1"/>
  <c r="CA91" i="13" s="1"/>
  <c r="CB27" i="13"/>
  <c r="CB36" i="13" s="1"/>
  <c r="CC27" i="13"/>
  <c r="CC36" i="13" s="1"/>
  <c r="CC38" i="13" s="1"/>
  <c r="CC91" i="13" s="1"/>
  <c r="CD27" i="13"/>
  <c r="CD36" i="13" s="1"/>
  <c r="CE27" i="13"/>
  <c r="CE36" i="13" s="1"/>
  <c r="CE38" i="13" s="1"/>
  <c r="CE91" i="13" s="1"/>
  <c r="CF27" i="13"/>
  <c r="CF36" i="13" s="1"/>
  <c r="CG27" i="13"/>
  <c r="CG36" i="13" s="1"/>
  <c r="CG38" i="13" s="1"/>
  <c r="CG91" i="13" s="1"/>
  <c r="CH27" i="13"/>
  <c r="CH36" i="13" s="1"/>
  <c r="CH38" i="13" s="1"/>
  <c r="CH91" i="13" s="1"/>
  <c r="CI27" i="13"/>
  <c r="CJ27" i="13"/>
  <c r="CJ36" i="13" s="1"/>
  <c r="CK27" i="13"/>
  <c r="CK36" i="13" s="1"/>
  <c r="CL27" i="13"/>
  <c r="CL36" i="13" s="1"/>
  <c r="CL38" i="13" s="1"/>
  <c r="CL91" i="13" s="1"/>
  <c r="CM27" i="13"/>
  <c r="CM36" i="13" s="1"/>
  <c r="CM38" i="13" s="1"/>
  <c r="CM91" i="13" s="1"/>
  <c r="CN27" i="13"/>
  <c r="CN36" i="13" s="1"/>
  <c r="CN38" i="13" s="1"/>
  <c r="CN91" i="13" s="1"/>
  <c r="CO27" i="13"/>
  <c r="CO36" i="13" s="1"/>
  <c r="CO38" i="13" s="1"/>
  <c r="CO91" i="13" s="1"/>
  <c r="CP27" i="13"/>
  <c r="CP36" i="13" s="1"/>
  <c r="CQ27" i="13"/>
  <c r="CQ36" i="13" s="1"/>
  <c r="CR27" i="13"/>
  <c r="CR36" i="13" s="1"/>
  <c r="CS27" i="13"/>
  <c r="CS36" i="13" s="1"/>
  <c r="CS38" i="13" s="1"/>
  <c r="CT27" i="13"/>
  <c r="CT36" i="13" s="1"/>
  <c r="CT38" i="13" s="1"/>
  <c r="CT91" i="13" s="1"/>
  <c r="CU27" i="13"/>
  <c r="CV27" i="13"/>
  <c r="CV36" i="13" s="1"/>
  <c r="CW27" i="13"/>
  <c r="CW36" i="13" s="1"/>
  <c r="CX27" i="13"/>
  <c r="CX36" i="13" s="1"/>
  <c r="CX38" i="13" s="1"/>
  <c r="CX91" i="13" s="1"/>
  <c r="CY27" i="13"/>
  <c r="CY36" i="13" s="1"/>
  <c r="CY38" i="13" s="1"/>
  <c r="CY91" i="13" s="1"/>
  <c r="CZ27" i="13"/>
  <c r="DA27" i="13"/>
  <c r="DA36" i="13" s="1"/>
  <c r="DA38" i="13" s="1"/>
  <c r="DA91" i="13" s="1"/>
  <c r="DB27" i="13"/>
  <c r="DB36" i="13" s="1"/>
  <c r="DC27" i="13"/>
  <c r="DC36" i="13" s="1"/>
  <c r="DC38" i="13" s="1"/>
  <c r="DC91" i="13" s="1"/>
  <c r="H59" i="13"/>
  <c r="H79" i="13"/>
  <c r="H62" i="13"/>
  <c r="H82" i="13"/>
  <c r="I59" i="13"/>
  <c r="I79" i="13"/>
  <c r="I62" i="13"/>
  <c r="I82" i="13"/>
  <c r="J59" i="13"/>
  <c r="J79" i="13"/>
  <c r="J62" i="13"/>
  <c r="J82" i="13"/>
  <c r="K59" i="13"/>
  <c r="K79" i="13"/>
  <c r="K62" i="13"/>
  <c r="K82" i="13"/>
  <c r="L59" i="13"/>
  <c r="L79" i="13"/>
  <c r="L62" i="13"/>
  <c r="L82" i="13"/>
  <c r="M59" i="13"/>
  <c r="M79" i="13"/>
  <c r="M62" i="13"/>
  <c r="M82" i="13"/>
  <c r="N59" i="13"/>
  <c r="N79" i="13"/>
  <c r="N62" i="13"/>
  <c r="N82" i="13"/>
  <c r="O59" i="13"/>
  <c r="O79" i="13"/>
  <c r="O62" i="13"/>
  <c r="O82" i="13"/>
  <c r="P59" i="13"/>
  <c r="P79" i="13"/>
  <c r="P62" i="13"/>
  <c r="P82" i="13"/>
  <c r="Q59" i="13"/>
  <c r="Q79" i="13"/>
  <c r="Q62" i="13"/>
  <c r="Q82" i="13"/>
  <c r="R59" i="13"/>
  <c r="R79" i="13"/>
  <c r="R62" i="13"/>
  <c r="R82" i="13"/>
  <c r="S59" i="13"/>
  <c r="S79" i="13"/>
  <c r="S62" i="13"/>
  <c r="S82" i="13"/>
  <c r="T59" i="13"/>
  <c r="T79" i="13"/>
  <c r="T62" i="13"/>
  <c r="T82" i="13"/>
  <c r="U59" i="13"/>
  <c r="U79" i="13"/>
  <c r="U62" i="13"/>
  <c r="U82" i="13"/>
  <c r="V59" i="13"/>
  <c r="V79" i="13"/>
  <c r="V62" i="13"/>
  <c r="V82" i="13"/>
  <c r="W59" i="13"/>
  <c r="W79" i="13"/>
  <c r="W62" i="13"/>
  <c r="W82" i="13"/>
  <c r="X59" i="13"/>
  <c r="X79" i="13"/>
  <c r="X62" i="13"/>
  <c r="X82" i="13"/>
  <c r="Y59" i="13"/>
  <c r="Y79" i="13"/>
  <c r="Y62" i="13"/>
  <c r="Y82" i="13"/>
  <c r="Z59" i="13"/>
  <c r="Z79" i="13"/>
  <c r="Z62" i="13"/>
  <c r="Z82" i="13"/>
  <c r="AA66" i="8"/>
  <c r="AB66" i="8"/>
  <c r="AC66" i="8"/>
  <c r="AD66" i="8"/>
  <c r="AE66" i="8"/>
  <c r="AF66" i="8"/>
  <c r="AG66" i="8"/>
  <c r="AH66" i="8"/>
  <c r="AI66" i="8"/>
  <c r="AJ66" i="8"/>
  <c r="AK66" i="8"/>
  <c r="AL66" i="8"/>
  <c r="AM66" i="8"/>
  <c r="AN66" i="8"/>
  <c r="AO66" i="8"/>
  <c r="AP66" i="8"/>
  <c r="AQ66" i="8"/>
  <c r="AR66" i="8"/>
  <c r="AS66" i="8"/>
  <c r="AT66" i="8"/>
  <c r="AU66" i="8"/>
  <c r="AV66" i="8"/>
  <c r="AW66" i="8"/>
  <c r="AX66" i="8"/>
  <c r="AY66" i="8"/>
  <c r="AZ66" i="8"/>
  <c r="BA66" i="8"/>
  <c r="BB66" i="8"/>
  <c r="BC66" i="8"/>
  <c r="BD66" i="8"/>
  <c r="BE66" i="8"/>
  <c r="BF66" i="8"/>
  <c r="BG66" i="8"/>
  <c r="BH66" i="8"/>
  <c r="BI66" i="8"/>
  <c r="BJ66" i="8"/>
  <c r="BK66" i="8"/>
  <c r="BL66" i="8"/>
  <c r="BM66" i="8"/>
  <c r="BN66" i="8"/>
  <c r="BO66" i="8"/>
  <c r="BP66" i="8"/>
  <c r="BQ66" i="8"/>
  <c r="BR66" i="8"/>
  <c r="BS66" i="8"/>
  <c r="BT66" i="8"/>
  <c r="BU66" i="8"/>
  <c r="BV66" i="8"/>
  <c r="BW66" i="8"/>
  <c r="BX66" i="8"/>
  <c r="BY66" i="8"/>
  <c r="BZ66" i="8"/>
  <c r="CA66" i="8"/>
  <c r="CB66" i="8"/>
  <c r="CC66" i="8"/>
  <c r="CD66" i="8"/>
  <c r="CE66" i="8"/>
  <c r="CF66" i="8"/>
  <c r="CG66" i="8"/>
  <c r="CH66" i="8"/>
  <c r="CI66" i="8"/>
  <c r="CJ66" i="8"/>
  <c r="CK66" i="8"/>
  <c r="CL66" i="8"/>
  <c r="CM66" i="8"/>
  <c r="CN66" i="8"/>
  <c r="CO66" i="8"/>
  <c r="CP66" i="8"/>
  <c r="CQ66" i="8"/>
  <c r="CR66" i="8"/>
  <c r="CS66" i="8"/>
  <c r="CT66" i="8"/>
  <c r="CU66" i="8"/>
  <c r="CV66" i="8"/>
  <c r="CW66" i="8"/>
  <c r="CX66" i="8"/>
  <c r="CY66" i="8"/>
  <c r="CZ66" i="8"/>
  <c r="DA66" i="8"/>
  <c r="DB66" i="8"/>
  <c r="DC66" i="8"/>
  <c r="AA63" i="8"/>
  <c r="AA70" i="8" s="1"/>
  <c r="AB63" i="8"/>
  <c r="AB70" i="8" s="1"/>
  <c r="AC63" i="8"/>
  <c r="AC70" i="8" s="1"/>
  <c r="AD63" i="8"/>
  <c r="AE63" i="8"/>
  <c r="AF63" i="8"/>
  <c r="AG63" i="8"/>
  <c r="AH63" i="8"/>
  <c r="AI63" i="8"/>
  <c r="AJ63" i="8"/>
  <c r="AK63" i="8"/>
  <c r="AL63" i="8"/>
  <c r="AM63" i="8"/>
  <c r="AM70" i="8" s="1"/>
  <c r="AN63" i="8"/>
  <c r="AN70" i="8" s="1"/>
  <c r="AO63" i="8"/>
  <c r="AO70" i="8" s="1"/>
  <c r="AP63" i="8"/>
  <c r="AQ63" i="8"/>
  <c r="AR63" i="8"/>
  <c r="AS63" i="8"/>
  <c r="AT63" i="8"/>
  <c r="AU63" i="8"/>
  <c r="AV63" i="8"/>
  <c r="AW63" i="8"/>
  <c r="AX63" i="8"/>
  <c r="AY63" i="8"/>
  <c r="AY70" i="8" s="1"/>
  <c r="AZ63" i="8"/>
  <c r="AZ70" i="8" s="1"/>
  <c r="BA63" i="8"/>
  <c r="BA70" i="8" s="1"/>
  <c r="BB63" i="8"/>
  <c r="BC63" i="8"/>
  <c r="BD63" i="8"/>
  <c r="BE63" i="8"/>
  <c r="BF63" i="8"/>
  <c r="BG63" i="8"/>
  <c r="BH63" i="8"/>
  <c r="BI63" i="8"/>
  <c r="BJ63" i="8"/>
  <c r="BK63" i="8"/>
  <c r="BK70" i="8" s="1"/>
  <c r="BL63" i="8"/>
  <c r="BL70" i="8" s="1"/>
  <c r="BM63" i="8"/>
  <c r="BM70" i="8" s="1"/>
  <c r="BN63" i="8"/>
  <c r="BO63" i="8"/>
  <c r="BP63" i="8"/>
  <c r="BQ63" i="8"/>
  <c r="BR63" i="8"/>
  <c r="BS63" i="8"/>
  <c r="BT63" i="8"/>
  <c r="BU63" i="8"/>
  <c r="BV63" i="8"/>
  <c r="BW63" i="8"/>
  <c r="BW70" i="8" s="1"/>
  <c r="BX63" i="8"/>
  <c r="BX70" i="8" s="1"/>
  <c r="BY63" i="8"/>
  <c r="BY70" i="8" s="1"/>
  <c r="BZ63" i="8"/>
  <c r="CA63" i="8"/>
  <c r="CB63" i="8"/>
  <c r="CC63" i="8"/>
  <c r="CD63" i="8"/>
  <c r="CE63" i="8"/>
  <c r="CF63" i="8"/>
  <c r="CG63" i="8"/>
  <c r="CH63" i="8"/>
  <c r="CI63" i="8"/>
  <c r="CI70" i="8" s="1"/>
  <c r="CJ63" i="8"/>
  <c r="CJ70" i="8" s="1"/>
  <c r="CK63" i="8"/>
  <c r="CK70" i="8" s="1"/>
  <c r="CL63" i="8"/>
  <c r="CM63" i="8"/>
  <c r="CN63" i="8"/>
  <c r="CO63" i="8"/>
  <c r="CP63" i="8"/>
  <c r="CQ63" i="8"/>
  <c r="CR63" i="8"/>
  <c r="CS63" i="8"/>
  <c r="CT63" i="8"/>
  <c r="CU63" i="8"/>
  <c r="CU70" i="8" s="1"/>
  <c r="CV63" i="8"/>
  <c r="CV70" i="8" s="1"/>
  <c r="CW63" i="8"/>
  <c r="CW70" i="8" s="1"/>
  <c r="CX63" i="8"/>
  <c r="CY63" i="8"/>
  <c r="CZ63" i="8"/>
  <c r="DA63" i="8"/>
  <c r="DB63" i="8"/>
  <c r="DC63" i="8"/>
  <c r="AA83" i="8"/>
  <c r="AA90" i="8" s="1"/>
  <c r="AA94" i="8" s="1"/>
  <c r="AB83" i="8"/>
  <c r="AB90" i="8" s="1"/>
  <c r="AC83" i="8"/>
  <c r="AC90" i="8" s="1"/>
  <c r="AD83" i="8"/>
  <c r="AD90" i="8" s="1"/>
  <c r="AD94" i="8" s="1"/>
  <c r="AE83" i="8"/>
  <c r="AE90" i="8" s="1"/>
  <c r="AE94" i="8" s="1"/>
  <c r="AF83" i="8"/>
  <c r="AF90" i="8" s="1"/>
  <c r="AF94" i="8" s="1"/>
  <c r="AG83" i="8"/>
  <c r="AG90" i="8" s="1"/>
  <c r="AG94" i="8" s="1"/>
  <c r="AH83" i="8"/>
  <c r="AH90" i="8" s="1"/>
  <c r="AI83" i="8"/>
  <c r="AI90" i="8" s="1"/>
  <c r="AJ83" i="8"/>
  <c r="AJ90" i="8" s="1"/>
  <c r="AK83" i="8"/>
  <c r="AK90" i="8" s="1"/>
  <c r="AL83" i="8"/>
  <c r="AL90" i="8" s="1"/>
  <c r="AM83" i="8"/>
  <c r="AM90" i="8" s="1"/>
  <c r="AN83" i="8"/>
  <c r="AN90" i="8" s="1"/>
  <c r="AN94" i="8" s="1"/>
  <c r="AO83" i="8"/>
  <c r="AO90" i="8" s="1"/>
  <c r="AO94" i="8" s="1"/>
  <c r="AP83" i="8"/>
  <c r="AP90" i="8" s="1"/>
  <c r="AP94" i="8" s="1"/>
  <c r="AQ83" i="8"/>
  <c r="AQ90" i="8" s="1"/>
  <c r="AQ94" i="8" s="1"/>
  <c r="AR83" i="8"/>
  <c r="AR90" i="8" s="1"/>
  <c r="AR94" i="8" s="1"/>
  <c r="AS83" i="8"/>
  <c r="AS90" i="8" s="1"/>
  <c r="AS94" i="8" s="1"/>
  <c r="AT83" i="8"/>
  <c r="AT90" i="8" s="1"/>
  <c r="AT94" i="8" s="1"/>
  <c r="AU83" i="8"/>
  <c r="AU90" i="8" s="1"/>
  <c r="AV83" i="8"/>
  <c r="AV90" i="8" s="1"/>
  <c r="AW83" i="8"/>
  <c r="AW90" i="8" s="1"/>
  <c r="AW94" i="8" s="1"/>
  <c r="AX83" i="8"/>
  <c r="AX90" i="8" s="1"/>
  <c r="AY83" i="8"/>
  <c r="AY90" i="8" s="1"/>
  <c r="AY94" i="8" s="1"/>
  <c r="AZ83" i="8"/>
  <c r="AZ90" i="8" s="1"/>
  <c r="AZ94" i="8" s="1"/>
  <c r="BA83" i="8"/>
  <c r="BA90" i="8" s="1"/>
  <c r="BA94" i="8" s="1"/>
  <c r="BB83" i="8"/>
  <c r="BB90" i="8" s="1"/>
  <c r="BB94" i="8" s="1"/>
  <c r="BC83" i="8"/>
  <c r="BC90" i="8" s="1"/>
  <c r="BC94" i="8" s="1"/>
  <c r="BD83" i="8"/>
  <c r="BD90" i="8" s="1"/>
  <c r="BD94" i="8" s="1"/>
  <c r="BE83" i="8"/>
  <c r="BE90" i="8" s="1"/>
  <c r="BF83" i="8"/>
  <c r="BF90" i="8" s="1"/>
  <c r="BF94" i="8" s="1"/>
  <c r="BG83" i="8"/>
  <c r="BG90" i="8" s="1"/>
  <c r="BG94" i="8" s="1"/>
  <c r="BH83" i="8"/>
  <c r="BH90" i="8" s="1"/>
  <c r="BI83" i="8"/>
  <c r="BI90" i="8" s="1"/>
  <c r="BI94" i="8" s="1"/>
  <c r="BJ83" i="8"/>
  <c r="BJ90" i="8" s="1"/>
  <c r="BK83" i="8"/>
  <c r="BK90" i="8" s="1"/>
  <c r="BL83" i="8"/>
  <c r="BL90" i="8" s="1"/>
  <c r="BL94" i="8" s="1"/>
  <c r="BM83" i="8"/>
  <c r="BM90" i="8" s="1"/>
  <c r="BM94" i="8" s="1"/>
  <c r="BN83" i="8"/>
  <c r="BN90" i="8" s="1"/>
  <c r="BO83" i="8"/>
  <c r="BO90" i="8" s="1"/>
  <c r="BP83" i="8"/>
  <c r="BP90" i="8" s="1"/>
  <c r="BQ83" i="8"/>
  <c r="BQ90" i="8" s="1"/>
  <c r="BR83" i="8"/>
  <c r="BR90" i="8" s="1"/>
  <c r="BS83" i="8"/>
  <c r="BS90" i="8" s="1"/>
  <c r="BS94" i="8" s="1"/>
  <c r="BT83" i="8"/>
  <c r="BT90" i="8" s="1"/>
  <c r="BT94" i="8" s="1"/>
  <c r="BU83" i="8"/>
  <c r="BU90" i="8" s="1"/>
  <c r="BV83" i="8"/>
  <c r="BV90" i="8" s="1"/>
  <c r="BW83" i="8"/>
  <c r="BW90" i="8" s="1"/>
  <c r="BW94" i="8" s="1"/>
  <c r="BX83" i="8"/>
  <c r="BX90" i="8" s="1"/>
  <c r="BX94" i="8" s="1"/>
  <c r="BY83" i="8"/>
  <c r="BY90" i="8" s="1"/>
  <c r="BZ83" i="8"/>
  <c r="BZ90" i="8" s="1"/>
  <c r="BZ94" i="8" s="1"/>
  <c r="CA83" i="8"/>
  <c r="CA90" i="8" s="1"/>
  <c r="CA94" i="8" s="1"/>
  <c r="CB83" i="8"/>
  <c r="CB90" i="8" s="1"/>
  <c r="CB94" i="8" s="1"/>
  <c r="CC83" i="8"/>
  <c r="CC90" i="8" s="1"/>
  <c r="CC94" i="8" s="1"/>
  <c r="CD83" i="8"/>
  <c r="CD90" i="8" s="1"/>
  <c r="CE83" i="8"/>
  <c r="CE90" i="8" s="1"/>
  <c r="CF83" i="8"/>
  <c r="CF90" i="8" s="1"/>
  <c r="CG83" i="8"/>
  <c r="CG90" i="8" s="1"/>
  <c r="CG94" i="8" s="1"/>
  <c r="CH83" i="8"/>
  <c r="CH90" i="8" s="1"/>
  <c r="CI83" i="8"/>
  <c r="CI90" i="8" s="1"/>
  <c r="CJ83" i="8"/>
  <c r="CJ90" i="8" s="1"/>
  <c r="CJ94" i="8" s="1"/>
  <c r="CK83" i="8"/>
  <c r="CK90" i="8" s="1"/>
  <c r="CK94" i="8" s="1"/>
  <c r="CL83" i="8"/>
  <c r="CL90" i="8" s="1"/>
  <c r="CM83" i="8"/>
  <c r="CM90" i="8" s="1"/>
  <c r="CM94" i="8" s="1"/>
  <c r="CN83" i="8"/>
  <c r="CN90" i="8" s="1"/>
  <c r="CN94" i="8" s="1"/>
  <c r="CO83" i="8"/>
  <c r="CO90" i="8" s="1"/>
  <c r="CO94" i="8" s="1"/>
  <c r="CP83" i="8"/>
  <c r="CP90" i="8" s="1"/>
  <c r="CP94" i="8" s="1"/>
  <c r="CQ83" i="8"/>
  <c r="CQ90" i="8" s="1"/>
  <c r="CR83" i="8"/>
  <c r="CR90" i="8" s="1"/>
  <c r="CS83" i="8"/>
  <c r="CS90" i="8" s="1"/>
  <c r="CS94" i="8" s="1"/>
  <c r="CT83" i="8"/>
  <c r="CT90" i="8" s="1"/>
  <c r="CU83" i="8"/>
  <c r="CU90" i="8" s="1"/>
  <c r="CU94" i="8" s="1"/>
  <c r="CV83" i="8"/>
  <c r="CV90" i="8" s="1"/>
  <c r="CW83" i="8"/>
  <c r="CW90" i="8" s="1"/>
  <c r="CW94" i="8" s="1"/>
  <c r="CX83" i="8"/>
  <c r="CX90" i="8" s="1"/>
  <c r="CX94" i="8" s="1"/>
  <c r="CY83" i="8"/>
  <c r="CY90" i="8" s="1"/>
  <c r="CZ83" i="8"/>
  <c r="CZ90" i="8" s="1"/>
  <c r="CZ94" i="8" s="1"/>
  <c r="DA83" i="8"/>
  <c r="DA90" i="8" s="1"/>
  <c r="DB83" i="8"/>
  <c r="DB90" i="8" s="1"/>
  <c r="DB94" i="8" s="1"/>
  <c r="DC83" i="8"/>
  <c r="DC90" i="8" s="1"/>
  <c r="AA86" i="8"/>
  <c r="AB86" i="8"/>
  <c r="AC86" i="8"/>
  <c r="AD86" i="8"/>
  <c r="AE86" i="8"/>
  <c r="AF86" i="8"/>
  <c r="AG86" i="8"/>
  <c r="AH86" i="8"/>
  <c r="AI86" i="8"/>
  <c r="AJ86" i="8"/>
  <c r="AK86" i="8"/>
  <c r="AL86" i="8"/>
  <c r="AM86" i="8"/>
  <c r="AN86" i="8"/>
  <c r="AO86" i="8"/>
  <c r="AP86" i="8"/>
  <c r="AQ86" i="8"/>
  <c r="AR86" i="8"/>
  <c r="AS86" i="8"/>
  <c r="AT86" i="8"/>
  <c r="AU86" i="8"/>
  <c r="AV86" i="8"/>
  <c r="AW86" i="8"/>
  <c r="AX86" i="8"/>
  <c r="AY86" i="8"/>
  <c r="AZ86" i="8"/>
  <c r="BA86" i="8"/>
  <c r="BB86" i="8"/>
  <c r="BC86" i="8"/>
  <c r="BD86" i="8"/>
  <c r="BE86" i="8"/>
  <c r="BF86" i="8"/>
  <c r="BG86" i="8"/>
  <c r="BH86" i="8"/>
  <c r="BI86" i="8"/>
  <c r="BJ86" i="8"/>
  <c r="BK86" i="8"/>
  <c r="BL86" i="8"/>
  <c r="BM86" i="8"/>
  <c r="BN86" i="8"/>
  <c r="BO86" i="8"/>
  <c r="BP86" i="8"/>
  <c r="BQ86" i="8"/>
  <c r="BR86" i="8"/>
  <c r="BS86" i="8"/>
  <c r="BT86" i="8"/>
  <c r="BU86" i="8"/>
  <c r="BV86" i="8"/>
  <c r="BW86" i="8"/>
  <c r="BX86" i="8"/>
  <c r="BY86" i="8"/>
  <c r="BZ86" i="8"/>
  <c r="CA86" i="8"/>
  <c r="CB86" i="8"/>
  <c r="CC86" i="8"/>
  <c r="CD86" i="8"/>
  <c r="CE86" i="8"/>
  <c r="CF86" i="8"/>
  <c r="CG86" i="8"/>
  <c r="CH86" i="8"/>
  <c r="CI86" i="8"/>
  <c r="CJ86" i="8"/>
  <c r="CK86" i="8"/>
  <c r="CL86" i="8"/>
  <c r="CM86" i="8"/>
  <c r="CN86" i="8"/>
  <c r="CO86" i="8"/>
  <c r="CP86" i="8"/>
  <c r="CQ86" i="8"/>
  <c r="CR86" i="8"/>
  <c r="CS86" i="8"/>
  <c r="CT86" i="8"/>
  <c r="CU86" i="8"/>
  <c r="CV86" i="8"/>
  <c r="CW86" i="8"/>
  <c r="CX86" i="8"/>
  <c r="CY86" i="8"/>
  <c r="CZ86" i="8"/>
  <c r="DA86" i="8"/>
  <c r="DB86" i="8"/>
  <c r="DC86" i="8"/>
  <c r="H66" i="8"/>
  <c r="H72" i="8" s="1"/>
  <c r="H131" i="8" s="1"/>
  <c r="H86" i="8"/>
  <c r="H92" i="8" s="1"/>
  <c r="I83" i="8"/>
  <c r="I90" i="8" s="1"/>
  <c r="I94" i="8" s="1"/>
  <c r="I66" i="8"/>
  <c r="I72" i="8" s="1"/>
  <c r="I86" i="8"/>
  <c r="J63" i="8"/>
  <c r="J70" i="8" s="1"/>
  <c r="J74" i="8" s="1"/>
  <c r="J83" i="8"/>
  <c r="J66" i="8"/>
  <c r="J86" i="8"/>
  <c r="K63" i="8"/>
  <c r="K70" i="8" s="1"/>
  <c r="K74" i="8" s="1"/>
  <c r="K83" i="8"/>
  <c r="K66" i="8"/>
  <c r="K86" i="8"/>
  <c r="L63" i="8"/>
  <c r="L70" i="8" s="1"/>
  <c r="L74" i="8" s="1"/>
  <c r="L83" i="8"/>
  <c r="L66" i="8"/>
  <c r="L86" i="8"/>
  <c r="M63" i="8"/>
  <c r="M70" i="8" s="1"/>
  <c r="M74" i="8" s="1"/>
  <c r="M83" i="8"/>
  <c r="M66" i="8"/>
  <c r="M86" i="8"/>
  <c r="N63" i="8"/>
  <c r="N70" i="8" s="1"/>
  <c r="N74" i="8" s="1"/>
  <c r="N83" i="8"/>
  <c r="N90" i="8" s="1"/>
  <c r="N66" i="8"/>
  <c r="N86" i="8"/>
  <c r="O63" i="8"/>
  <c r="O70" i="8" s="1"/>
  <c r="O83" i="8"/>
  <c r="O90" i="8" s="1"/>
  <c r="O66" i="8"/>
  <c r="O86" i="8"/>
  <c r="P63" i="8"/>
  <c r="P83" i="8"/>
  <c r="P90" i="8" s="1"/>
  <c r="P66" i="8"/>
  <c r="P86" i="8"/>
  <c r="Q63" i="8"/>
  <c r="Q70" i="8" s="1"/>
  <c r="Q83" i="8"/>
  <c r="Q90" i="8" s="1"/>
  <c r="Q66" i="8"/>
  <c r="Q86" i="8"/>
  <c r="R63" i="8"/>
  <c r="R70" i="8" s="1"/>
  <c r="R83" i="8"/>
  <c r="R90" i="8" s="1"/>
  <c r="R66" i="8"/>
  <c r="R86" i="8"/>
  <c r="S63" i="8"/>
  <c r="S83" i="8"/>
  <c r="S90" i="8" s="1"/>
  <c r="S66" i="8"/>
  <c r="S86" i="8"/>
  <c r="T63" i="8"/>
  <c r="T83" i="8"/>
  <c r="T90" i="8" s="1"/>
  <c r="T66" i="8"/>
  <c r="T86" i="8"/>
  <c r="U63" i="8"/>
  <c r="U70" i="8" s="1"/>
  <c r="U83" i="8"/>
  <c r="U90" i="8" s="1"/>
  <c r="U66" i="8"/>
  <c r="U86" i="8"/>
  <c r="V63" i="8"/>
  <c r="V70" i="8" s="1"/>
  <c r="V83" i="8"/>
  <c r="V90" i="8" s="1"/>
  <c r="V66" i="8"/>
  <c r="V86" i="8"/>
  <c r="W63" i="8"/>
  <c r="W83" i="8"/>
  <c r="W90" i="8" s="1"/>
  <c r="W66" i="8"/>
  <c r="W86" i="8"/>
  <c r="X63" i="8"/>
  <c r="X70" i="8" s="1"/>
  <c r="X83" i="8"/>
  <c r="X90" i="8" s="1"/>
  <c r="X66" i="8"/>
  <c r="X86" i="8"/>
  <c r="Y63" i="8"/>
  <c r="Y70" i="8" s="1"/>
  <c r="Y83" i="8"/>
  <c r="Y90" i="8" s="1"/>
  <c r="Y66" i="8"/>
  <c r="Y86" i="8"/>
  <c r="Z63" i="8"/>
  <c r="Z83" i="8"/>
  <c r="Z90" i="8" s="1"/>
  <c r="Z66" i="8"/>
  <c r="Z86" i="8"/>
  <c r="I64" i="11"/>
  <c r="I71" i="11" s="1"/>
  <c r="I84" i="11"/>
  <c r="I91" i="11" s="1"/>
  <c r="J64" i="11"/>
  <c r="J84" i="11"/>
  <c r="K64" i="11"/>
  <c r="K71" i="11" s="1"/>
  <c r="K75" i="11" s="1"/>
  <c r="K84" i="11"/>
  <c r="L64" i="11"/>
  <c r="L84" i="11"/>
  <c r="M64" i="11"/>
  <c r="M84" i="11"/>
  <c r="N64" i="11"/>
  <c r="N84" i="11"/>
  <c r="O64" i="11"/>
  <c r="O84" i="11"/>
  <c r="P64" i="11"/>
  <c r="P84" i="11"/>
  <c r="Q64" i="11"/>
  <c r="Q84" i="11"/>
  <c r="R64" i="11"/>
  <c r="R84" i="11"/>
  <c r="S64" i="11"/>
  <c r="S84" i="11"/>
  <c r="T64" i="11"/>
  <c r="T84" i="11"/>
  <c r="U64" i="11"/>
  <c r="U84" i="11"/>
  <c r="V64" i="11"/>
  <c r="V84" i="11"/>
  <c r="W64" i="11"/>
  <c r="W84" i="11"/>
  <c r="X64" i="11"/>
  <c r="X84" i="11"/>
  <c r="Y64" i="11"/>
  <c r="Y84" i="11"/>
  <c r="Z64" i="11"/>
  <c r="Z84" i="11"/>
  <c r="AA64" i="11"/>
  <c r="AA84" i="11"/>
  <c r="AB64" i="11"/>
  <c r="AB84" i="11"/>
  <c r="AC64" i="11"/>
  <c r="AC84" i="11"/>
  <c r="AD64" i="11"/>
  <c r="AD84" i="11"/>
  <c r="AE64" i="11"/>
  <c r="AE84" i="11"/>
  <c r="AF64" i="11"/>
  <c r="AF84" i="11"/>
  <c r="AG64" i="11"/>
  <c r="AG84" i="11"/>
  <c r="AH64" i="11"/>
  <c r="AH84" i="11"/>
  <c r="AI64" i="11"/>
  <c r="AI84" i="11"/>
  <c r="AJ64" i="11"/>
  <c r="AJ84" i="11"/>
  <c r="AK64" i="11"/>
  <c r="AK84" i="11"/>
  <c r="AL64" i="11"/>
  <c r="AL84" i="11"/>
  <c r="AM64" i="11"/>
  <c r="AM84" i="11"/>
  <c r="AN64" i="11"/>
  <c r="AN84" i="11"/>
  <c r="AO64" i="11"/>
  <c r="AO84" i="11"/>
  <c r="AP64" i="11"/>
  <c r="AP84" i="11"/>
  <c r="AQ64" i="11"/>
  <c r="AQ84" i="11"/>
  <c r="AR64" i="11"/>
  <c r="AR84" i="11"/>
  <c r="AS64" i="11"/>
  <c r="AS84" i="11"/>
  <c r="AT64" i="11"/>
  <c r="AT84" i="11"/>
  <c r="AU64" i="11"/>
  <c r="AU84" i="11"/>
  <c r="AV64" i="11"/>
  <c r="AV84" i="11"/>
  <c r="AW64" i="11"/>
  <c r="AW84" i="11"/>
  <c r="AX64" i="11"/>
  <c r="AX84" i="11"/>
  <c r="AY64" i="11"/>
  <c r="AY84" i="11"/>
  <c r="AZ64" i="11"/>
  <c r="AZ84" i="11"/>
  <c r="BA64" i="11"/>
  <c r="BA84" i="11"/>
  <c r="BB64" i="11"/>
  <c r="BB84" i="11"/>
  <c r="BC64" i="11"/>
  <c r="BC84" i="11"/>
  <c r="BD64" i="11"/>
  <c r="BD84" i="11"/>
  <c r="BE64" i="11"/>
  <c r="BE84" i="11"/>
  <c r="BF64" i="11"/>
  <c r="BF84" i="11"/>
  <c r="BG64" i="11"/>
  <c r="BG84" i="11"/>
  <c r="BH64" i="11"/>
  <c r="BH84" i="11"/>
  <c r="BI64" i="11"/>
  <c r="BI84" i="11"/>
  <c r="BJ64" i="11"/>
  <c r="BJ84" i="11"/>
  <c r="BK64" i="11"/>
  <c r="BK84" i="11"/>
  <c r="BL64" i="11"/>
  <c r="BL84" i="11"/>
  <c r="BM64" i="11"/>
  <c r="BM84" i="11"/>
  <c r="BN64" i="11"/>
  <c r="BN84" i="11"/>
  <c r="BO64" i="11"/>
  <c r="BO84" i="11"/>
  <c r="BP64" i="11"/>
  <c r="BP84" i="11"/>
  <c r="BQ64" i="11"/>
  <c r="BQ84" i="11"/>
  <c r="BR64" i="11"/>
  <c r="BR84" i="11"/>
  <c r="BS64" i="11"/>
  <c r="BS84" i="11"/>
  <c r="BT64" i="11"/>
  <c r="BT84" i="11"/>
  <c r="BU64" i="11"/>
  <c r="BU84" i="11"/>
  <c r="BV64" i="11"/>
  <c r="BV84" i="11"/>
  <c r="BW64" i="11"/>
  <c r="BW84" i="11"/>
  <c r="BX64" i="11"/>
  <c r="BX84" i="11"/>
  <c r="BY64" i="11"/>
  <c r="BY84" i="11"/>
  <c r="BZ64" i="11"/>
  <c r="BZ84" i="11"/>
  <c r="CA64" i="11"/>
  <c r="CA84" i="11"/>
  <c r="CB64" i="11"/>
  <c r="CB84" i="11"/>
  <c r="CC64" i="11"/>
  <c r="CC84" i="11"/>
  <c r="CD64" i="11"/>
  <c r="CD84" i="11"/>
  <c r="CE64" i="11"/>
  <c r="CE84" i="11"/>
  <c r="CF64" i="11"/>
  <c r="CF84" i="11"/>
  <c r="CG64" i="11"/>
  <c r="CG84" i="11"/>
  <c r="CH64" i="11"/>
  <c r="CH84" i="11"/>
  <c r="CI64" i="11"/>
  <c r="CI84" i="11"/>
  <c r="CJ64" i="11"/>
  <c r="CJ84" i="11"/>
  <c r="CK64" i="11"/>
  <c r="CK84" i="11"/>
  <c r="CL64" i="11"/>
  <c r="CL84" i="11"/>
  <c r="CM64" i="11"/>
  <c r="CM84" i="11"/>
  <c r="CN64" i="11"/>
  <c r="CN84" i="11"/>
  <c r="CO64" i="11"/>
  <c r="CO84" i="11"/>
  <c r="CP64" i="11"/>
  <c r="CP84" i="11"/>
  <c r="CQ64" i="11"/>
  <c r="CQ84" i="11"/>
  <c r="CR64" i="11"/>
  <c r="CR84" i="11"/>
  <c r="CS64" i="11"/>
  <c r="CS84" i="11"/>
  <c r="CT64" i="11"/>
  <c r="CT84" i="11"/>
  <c r="CU64" i="11"/>
  <c r="CU84" i="11"/>
  <c r="CV64" i="11"/>
  <c r="CV84" i="11"/>
  <c r="CW64" i="11"/>
  <c r="CW84" i="11"/>
  <c r="CX64" i="11"/>
  <c r="CX84" i="11"/>
  <c r="CY64" i="11"/>
  <c r="CY84" i="11"/>
  <c r="CZ64" i="11"/>
  <c r="CZ84" i="11"/>
  <c r="DA64" i="11"/>
  <c r="DA84" i="11"/>
  <c r="DB64" i="11"/>
  <c r="DB84" i="11"/>
  <c r="DC64" i="11"/>
  <c r="DC84" i="11"/>
  <c r="H67" i="11"/>
  <c r="H73" i="11" s="1"/>
  <c r="I67" i="11"/>
  <c r="I87" i="11"/>
  <c r="J67" i="11"/>
  <c r="J87" i="11"/>
  <c r="K67" i="11"/>
  <c r="K87" i="11"/>
  <c r="L67" i="11"/>
  <c r="L87" i="11"/>
  <c r="M67" i="11"/>
  <c r="M87" i="11"/>
  <c r="N67" i="11"/>
  <c r="N87" i="11"/>
  <c r="O67" i="11"/>
  <c r="O87" i="11"/>
  <c r="P67" i="11"/>
  <c r="P87" i="11"/>
  <c r="Q67" i="11"/>
  <c r="Q87" i="11"/>
  <c r="R67" i="11"/>
  <c r="R87" i="11"/>
  <c r="S67" i="11"/>
  <c r="S87" i="11"/>
  <c r="T67" i="11"/>
  <c r="T87" i="11"/>
  <c r="U67" i="11"/>
  <c r="U87" i="11"/>
  <c r="V67" i="11"/>
  <c r="V87" i="11"/>
  <c r="W67" i="11"/>
  <c r="W87" i="11"/>
  <c r="X67" i="11"/>
  <c r="X87" i="11"/>
  <c r="Y67" i="11"/>
  <c r="Y87" i="11"/>
  <c r="Z67" i="11"/>
  <c r="Z87" i="11"/>
  <c r="AA67" i="11"/>
  <c r="AA87" i="11"/>
  <c r="AB67" i="11"/>
  <c r="AB87" i="11"/>
  <c r="AC67" i="11"/>
  <c r="AC87" i="11"/>
  <c r="AD67" i="11"/>
  <c r="AD87" i="11"/>
  <c r="AE67" i="11"/>
  <c r="AE87" i="11"/>
  <c r="AF67" i="11"/>
  <c r="AF87" i="11"/>
  <c r="AG67" i="11"/>
  <c r="AG87" i="11"/>
  <c r="AH67" i="11"/>
  <c r="AH87" i="11"/>
  <c r="AI67" i="11"/>
  <c r="AI87" i="11"/>
  <c r="AJ67" i="11"/>
  <c r="AJ87" i="11"/>
  <c r="AK67" i="11"/>
  <c r="AK87" i="11"/>
  <c r="AL67" i="11"/>
  <c r="AL87" i="11"/>
  <c r="AM67" i="11"/>
  <c r="AM87" i="11"/>
  <c r="AN67" i="11"/>
  <c r="AN87" i="11"/>
  <c r="AO67" i="11"/>
  <c r="AO87" i="11"/>
  <c r="AP67" i="11"/>
  <c r="AP87" i="11"/>
  <c r="AQ67" i="11"/>
  <c r="AQ87" i="11"/>
  <c r="AR67" i="11"/>
  <c r="AR87" i="11"/>
  <c r="AS67" i="11"/>
  <c r="AS87" i="11"/>
  <c r="AT67" i="11"/>
  <c r="AT87" i="11"/>
  <c r="AU67" i="11"/>
  <c r="AU87" i="11"/>
  <c r="AV67" i="11"/>
  <c r="AV87" i="11"/>
  <c r="AW67" i="11"/>
  <c r="AW87" i="11"/>
  <c r="AX67" i="11"/>
  <c r="AX87" i="11"/>
  <c r="AY67" i="11"/>
  <c r="AY87" i="11"/>
  <c r="AZ67" i="11"/>
  <c r="AZ87" i="11"/>
  <c r="BA67" i="11"/>
  <c r="BA87" i="11"/>
  <c r="BB67" i="11"/>
  <c r="BB87" i="11"/>
  <c r="BC67" i="11"/>
  <c r="BC87" i="11"/>
  <c r="BD67" i="11"/>
  <c r="BD87" i="11"/>
  <c r="BE67" i="11"/>
  <c r="BE87" i="11"/>
  <c r="BF67" i="11"/>
  <c r="BF87" i="11"/>
  <c r="BG67" i="11"/>
  <c r="BG87" i="11"/>
  <c r="BH67" i="11"/>
  <c r="BH87" i="11"/>
  <c r="BI67" i="11"/>
  <c r="BI87" i="11"/>
  <c r="BJ67" i="11"/>
  <c r="BJ87" i="11"/>
  <c r="BK67" i="11"/>
  <c r="BK87" i="11"/>
  <c r="BL67" i="11"/>
  <c r="BL87" i="11"/>
  <c r="BM67" i="11"/>
  <c r="BM87" i="11"/>
  <c r="BN67" i="11"/>
  <c r="BN87" i="11"/>
  <c r="BO67" i="11"/>
  <c r="BO87" i="11"/>
  <c r="BP67" i="11"/>
  <c r="BP87" i="11"/>
  <c r="BQ67" i="11"/>
  <c r="BQ87" i="11"/>
  <c r="BR67" i="11"/>
  <c r="BR87" i="11"/>
  <c r="BS67" i="11"/>
  <c r="BS87" i="11"/>
  <c r="BT67" i="11"/>
  <c r="BT87" i="11"/>
  <c r="BU67" i="11"/>
  <c r="BU87" i="11"/>
  <c r="BV67" i="11"/>
  <c r="BV87" i="11"/>
  <c r="BW67" i="11"/>
  <c r="BW87" i="11"/>
  <c r="BX67" i="11"/>
  <c r="BX87" i="11"/>
  <c r="BY67" i="11"/>
  <c r="BY87" i="11"/>
  <c r="BZ67" i="11"/>
  <c r="BZ87" i="11"/>
  <c r="CA67" i="11"/>
  <c r="CA87" i="11"/>
  <c r="CB67" i="11"/>
  <c r="CB87" i="11"/>
  <c r="CC67" i="11"/>
  <c r="CC87" i="11"/>
  <c r="CD67" i="11"/>
  <c r="CD87" i="11"/>
  <c r="CE67" i="11"/>
  <c r="CE87" i="11"/>
  <c r="CF67" i="11"/>
  <c r="CF87" i="11"/>
  <c r="CG67" i="11"/>
  <c r="CG87" i="11"/>
  <c r="CH67" i="11"/>
  <c r="CH87" i="11"/>
  <c r="CI67" i="11"/>
  <c r="CI87" i="11"/>
  <c r="CJ67" i="11"/>
  <c r="CJ87" i="11"/>
  <c r="CK67" i="11"/>
  <c r="CK87" i="11"/>
  <c r="CL67" i="11"/>
  <c r="CL87" i="11"/>
  <c r="CM67" i="11"/>
  <c r="CM87" i="11"/>
  <c r="CN67" i="11"/>
  <c r="CN87" i="11"/>
  <c r="CO67" i="11"/>
  <c r="CO87" i="11"/>
  <c r="CP67" i="11"/>
  <c r="CP87" i="11"/>
  <c r="CQ67" i="11"/>
  <c r="CQ87" i="11"/>
  <c r="CR67" i="11"/>
  <c r="CR87" i="11"/>
  <c r="CS67" i="11"/>
  <c r="CS87" i="11"/>
  <c r="CT67" i="11"/>
  <c r="CT87" i="11"/>
  <c r="CU67" i="11"/>
  <c r="CU87" i="11"/>
  <c r="CV67" i="11"/>
  <c r="CV87" i="11"/>
  <c r="CW67" i="11"/>
  <c r="CW87" i="11"/>
  <c r="CX67" i="11"/>
  <c r="CX87" i="11"/>
  <c r="CY67" i="11"/>
  <c r="CY87" i="11"/>
  <c r="CZ67" i="11"/>
  <c r="CZ87" i="11"/>
  <c r="DA67" i="11"/>
  <c r="DA87" i="11"/>
  <c r="DB67" i="11"/>
  <c r="DB87" i="11"/>
  <c r="DC67" i="11"/>
  <c r="DC87" i="11"/>
  <c r="BE12" i="11"/>
  <c r="BE20" i="11" s="1"/>
  <c r="BE22" i="11" s="1"/>
  <c r="BE15" i="11"/>
  <c r="BF12" i="11"/>
  <c r="BF19" i="11" s="1"/>
  <c r="BF15" i="11"/>
  <c r="BG12" i="11"/>
  <c r="BG20" i="11" s="1"/>
  <c r="BG22" i="11" s="1"/>
  <c r="BG15" i="11"/>
  <c r="BH12" i="11"/>
  <c r="BH19" i="11" s="1"/>
  <c r="BH15" i="11"/>
  <c r="BI12" i="11"/>
  <c r="BI19" i="11" s="1"/>
  <c r="BI15" i="11"/>
  <c r="BJ12" i="11"/>
  <c r="BJ20" i="11" s="1"/>
  <c r="BJ22" i="11" s="1"/>
  <c r="BJ15" i="11"/>
  <c r="BK12" i="11"/>
  <c r="BK20" i="11" s="1"/>
  <c r="BK22" i="11" s="1"/>
  <c r="BK15" i="11"/>
  <c r="BL12" i="11"/>
  <c r="BL20" i="11" s="1"/>
  <c r="BL15" i="11"/>
  <c r="BM12" i="11"/>
  <c r="BM20" i="11" s="1"/>
  <c r="BM22" i="11" s="1"/>
  <c r="BM15" i="11"/>
  <c r="BN12" i="11"/>
  <c r="BN19" i="11" s="1"/>
  <c r="BN15" i="11"/>
  <c r="BO12" i="11"/>
  <c r="BO19" i="11" s="1"/>
  <c r="BO15" i="11"/>
  <c r="BP12" i="11"/>
  <c r="BP19" i="11" s="1"/>
  <c r="BP15" i="11"/>
  <c r="BQ12" i="11"/>
  <c r="BQ20" i="11" s="1"/>
  <c r="BQ22" i="11" s="1"/>
  <c r="BQ15" i="11"/>
  <c r="BR12" i="11"/>
  <c r="BR19" i="11" s="1"/>
  <c r="BR15" i="11"/>
  <c r="BS12" i="11"/>
  <c r="BS20" i="11" s="1"/>
  <c r="BS22" i="11" s="1"/>
  <c r="BS15" i="11"/>
  <c r="BT12" i="11"/>
  <c r="BT20" i="11" s="1"/>
  <c r="BT22" i="11" s="1"/>
  <c r="BT15" i="11"/>
  <c r="BU12" i="11"/>
  <c r="BU19" i="11" s="1"/>
  <c r="BU15" i="11"/>
  <c r="BV12" i="11"/>
  <c r="BV20" i="11" s="1"/>
  <c r="BV15" i="11"/>
  <c r="BW12" i="11"/>
  <c r="BW20" i="11" s="1"/>
  <c r="BW22" i="11" s="1"/>
  <c r="BW15" i="11"/>
  <c r="BX12" i="11"/>
  <c r="BX20" i="11" s="1"/>
  <c r="BX15" i="11"/>
  <c r="BY12" i="11"/>
  <c r="BY20" i="11" s="1"/>
  <c r="BY22" i="11" s="1"/>
  <c r="BY15" i="11"/>
  <c r="BZ12" i="11"/>
  <c r="BZ20" i="11" s="1"/>
  <c r="BZ22" i="11" s="1"/>
  <c r="BZ15" i="11"/>
  <c r="CA12" i="11"/>
  <c r="CA19" i="11" s="1"/>
  <c r="CA15" i="11"/>
  <c r="CB12" i="11"/>
  <c r="CB20" i="11" s="1"/>
  <c r="CB22" i="11" s="1"/>
  <c r="CB15" i="11"/>
  <c r="CC12" i="11"/>
  <c r="CC20" i="11" s="1"/>
  <c r="CC22" i="11" s="1"/>
  <c r="CC15" i="11"/>
  <c r="CD12" i="11"/>
  <c r="CD19" i="11" s="1"/>
  <c r="CD15" i="11"/>
  <c r="CE12" i="11"/>
  <c r="CE20" i="11" s="1"/>
  <c r="CE22" i="11" s="1"/>
  <c r="CE15" i="11"/>
  <c r="CF12" i="11"/>
  <c r="CF20" i="11" s="1"/>
  <c r="CF22" i="11" s="1"/>
  <c r="CF15" i="11"/>
  <c r="CG12" i="11"/>
  <c r="CG19" i="11" s="1"/>
  <c r="CG15" i="11"/>
  <c r="CH12" i="11"/>
  <c r="CH20" i="11" s="1"/>
  <c r="CH22" i="11" s="1"/>
  <c r="CH15" i="11"/>
  <c r="CI12" i="11"/>
  <c r="CI20" i="11" s="1"/>
  <c r="CI15" i="11"/>
  <c r="CJ12" i="11"/>
  <c r="CJ20" i="11" s="1"/>
  <c r="CJ15" i="11"/>
  <c r="CK12" i="11"/>
  <c r="CK20" i="11" s="1"/>
  <c r="CK22" i="11" s="1"/>
  <c r="CK15" i="11"/>
  <c r="CL12" i="11"/>
  <c r="CL19" i="11" s="1"/>
  <c r="CL15" i="11"/>
  <c r="CM12" i="11"/>
  <c r="CM19" i="11" s="1"/>
  <c r="CM15" i="11"/>
  <c r="CN12" i="11"/>
  <c r="CN20" i="11" s="1"/>
  <c r="CN22" i="11" s="1"/>
  <c r="CN15" i="11"/>
  <c r="CO12" i="11"/>
  <c r="CO20" i="11" s="1"/>
  <c r="CO22" i="11" s="1"/>
  <c r="CO15" i="11"/>
  <c r="CP12" i="11"/>
  <c r="CP19" i="11" s="1"/>
  <c r="CP15" i="11"/>
  <c r="CQ12" i="11"/>
  <c r="CQ20" i="11" s="1"/>
  <c r="CQ22" i="11" s="1"/>
  <c r="CQ15" i="11"/>
  <c r="CR12" i="11"/>
  <c r="CR19" i="11" s="1"/>
  <c r="CR15" i="11"/>
  <c r="CS12" i="11"/>
  <c r="CS19" i="11" s="1"/>
  <c r="CS15" i="11"/>
  <c r="CT12" i="11"/>
  <c r="CT20" i="11" s="1"/>
  <c r="CT22" i="11" s="1"/>
  <c r="CT15" i="11"/>
  <c r="CU12" i="11"/>
  <c r="CU20" i="11" s="1"/>
  <c r="CU22" i="11" s="1"/>
  <c r="CU15" i="11"/>
  <c r="CV12" i="11"/>
  <c r="CV20" i="11" s="1"/>
  <c r="CV15" i="11"/>
  <c r="CW12" i="11"/>
  <c r="CW20" i="11" s="1"/>
  <c r="CW22" i="11" s="1"/>
  <c r="CW15" i="11"/>
  <c r="CX12" i="11"/>
  <c r="CX19" i="11" s="1"/>
  <c r="CX15" i="11"/>
  <c r="CY12" i="11"/>
  <c r="CY19" i="11" s="1"/>
  <c r="CY15" i="11"/>
  <c r="CZ12" i="11"/>
  <c r="CZ20" i="11" s="1"/>
  <c r="CZ22" i="11" s="1"/>
  <c r="CZ15" i="11"/>
  <c r="DA12" i="11"/>
  <c r="DA20" i="11" s="1"/>
  <c r="DA22" i="11" s="1"/>
  <c r="DA15" i="11"/>
  <c r="DB12" i="11"/>
  <c r="DB19" i="11" s="1"/>
  <c r="DB15" i="11"/>
  <c r="DC12" i="11"/>
  <c r="DC15" i="11"/>
  <c r="H12" i="11"/>
  <c r="H20" i="11" s="1"/>
  <c r="H33" i="11"/>
  <c r="H41" i="11" s="1"/>
  <c r="H15" i="11"/>
  <c r="H34" i="11"/>
  <c r="H35" i="11"/>
  <c r="I12" i="11"/>
  <c r="I19" i="11" s="1"/>
  <c r="I33" i="11"/>
  <c r="I15" i="11"/>
  <c r="I34" i="11"/>
  <c r="I35" i="11"/>
  <c r="J12" i="11"/>
  <c r="J19" i="11" s="1"/>
  <c r="J33" i="11"/>
  <c r="J15" i="11"/>
  <c r="J34" i="11"/>
  <c r="J35" i="11"/>
  <c r="K12" i="11"/>
  <c r="K19" i="11" s="1"/>
  <c r="K33" i="11"/>
  <c r="K41" i="11" s="1"/>
  <c r="K15" i="11"/>
  <c r="K34" i="11"/>
  <c r="K35" i="11"/>
  <c r="L12" i="11"/>
  <c r="L20" i="11" s="1"/>
  <c r="L33" i="11"/>
  <c r="L41" i="11" s="1"/>
  <c r="L43" i="11" s="1"/>
  <c r="L15" i="11"/>
  <c r="L34" i="11"/>
  <c r="L35" i="11"/>
  <c r="M12" i="11"/>
  <c r="M20" i="11" s="1"/>
  <c r="M22" i="11" s="1"/>
  <c r="M33" i="11"/>
  <c r="M41" i="11" s="1"/>
  <c r="M43" i="11" s="1"/>
  <c r="M15" i="11"/>
  <c r="M34" i="11"/>
  <c r="M35" i="11"/>
  <c r="N12" i="11"/>
  <c r="N20" i="11" s="1"/>
  <c r="N33" i="11"/>
  <c r="N15" i="11"/>
  <c r="N34" i="11"/>
  <c r="N35" i="11"/>
  <c r="O12" i="11"/>
  <c r="O33" i="11"/>
  <c r="O41" i="11" s="1"/>
  <c r="O15" i="11"/>
  <c r="O34" i="11"/>
  <c r="O35" i="11"/>
  <c r="P12" i="11"/>
  <c r="P20" i="11" s="1"/>
  <c r="P22" i="11" s="1"/>
  <c r="P33" i="11"/>
  <c r="P15" i="11"/>
  <c r="P34" i="11"/>
  <c r="P35" i="11"/>
  <c r="Q12" i="11"/>
  <c r="Q20" i="11" s="1"/>
  <c r="Q22" i="11" s="1"/>
  <c r="Q33" i="11"/>
  <c r="Q41" i="11" s="1"/>
  <c r="Q15" i="11"/>
  <c r="Q34" i="11"/>
  <c r="Q35" i="11"/>
  <c r="R12" i="11"/>
  <c r="R20" i="11" s="1"/>
  <c r="R22" i="11" s="1"/>
  <c r="R33" i="11"/>
  <c r="R15" i="11"/>
  <c r="R34" i="11"/>
  <c r="R35" i="11"/>
  <c r="S12" i="11"/>
  <c r="S19" i="11" s="1"/>
  <c r="S33" i="11"/>
  <c r="S41" i="11" s="1"/>
  <c r="S15" i="11"/>
  <c r="S34" i="11"/>
  <c r="S35" i="11"/>
  <c r="T12" i="11"/>
  <c r="T19" i="11" s="1"/>
  <c r="T33" i="11"/>
  <c r="T41" i="11" s="1"/>
  <c r="T15" i="11"/>
  <c r="T34" i="11"/>
  <c r="T35" i="11"/>
  <c r="U12" i="11"/>
  <c r="U20" i="11" s="1"/>
  <c r="U22" i="11" s="1"/>
  <c r="U33" i="11"/>
  <c r="U41" i="11" s="1"/>
  <c r="U43" i="11" s="1"/>
  <c r="U15" i="11"/>
  <c r="U34" i="11"/>
  <c r="U35" i="11"/>
  <c r="V12" i="11"/>
  <c r="V19" i="11" s="1"/>
  <c r="V33" i="11"/>
  <c r="V41" i="11" s="1"/>
  <c r="V15" i="11"/>
  <c r="V34" i="11"/>
  <c r="V35" i="11"/>
  <c r="W12" i="11"/>
  <c r="W20" i="11" s="1"/>
  <c r="W33" i="11"/>
  <c r="W15" i="11"/>
  <c r="W34" i="11"/>
  <c r="W35" i="11"/>
  <c r="X12" i="11"/>
  <c r="X19" i="11" s="1"/>
  <c r="X33" i="11"/>
  <c r="X15" i="11"/>
  <c r="X34" i="11"/>
  <c r="X35" i="11"/>
  <c r="Y12" i="11"/>
  <c r="Y19" i="11" s="1"/>
  <c r="Y33" i="11"/>
  <c r="Y41" i="11" s="1"/>
  <c r="Y43" i="11" s="1"/>
  <c r="Y15" i="11"/>
  <c r="Y34" i="11"/>
  <c r="Y35" i="11"/>
  <c r="Z12" i="11"/>
  <c r="Z20" i="11" s="1"/>
  <c r="Z22" i="11" s="1"/>
  <c r="Z33" i="11"/>
  <c r="Z41" i="11" s="1"/>
  <c r="Z15" i="11"/>
  <c r="Z34" i="11"/>
  <c r="Z35" i="11"/>
  <c r="AA12" i="11"/>
  <c r="AA20" i="11" s="1"/>
  <c r="AA33" i="11"/>
  <c r="AA15" i="11"/>
  <c r="AA34" i="11"/>
  <c r="AA35" i="11"/>
  <c r="AB12" i="11"/>
  <c r="AB19" i="11" s="1"/>
  <c r="AB33" i="11"/>
  <c r="AB15" i="11"/>
  <c r="AB34" i="11"/>
  <c r="AB35" i="11"/>
  <c r="AC12" i="11"/>
  <c r="AC19" i="11" s="1"/>
  <c r="AC33" i="11"/>
  <c r="AC15" i="11"/>
  <c r="AC34" i="11"/>
  <c r="AC35" i="11"/>
  <c r="AD12" i="11"/>
  <c r="AD20" i="11" s="1"/>
  <c r="AD22" i="11" s="1"/>
  <c r="AD33" i="11"/>
  <c r="AD41" i="11" s="1"/>
  <c r="AD15" i="11"/>
  <c r="AD34" i="11"/>
  <c r="AD35" i="11"/>
  <c r="AE12" i="11"/>
  <c r="AE20" i="11" s="1"/>
  <c r="AE33" i="11"/>
  <c r="AE15" i="11"/>
  <c r="AE34" i="11"/>
  <c r="AE35" i="11"/>
  <c r="AF12" i="11"/>
  <c r="AF19" i="11" s="1"/>
  <c r="AF33" i="11"/>
  <c r="AF15" i="11"/>
  <c r="AF34" i="11"/>
  <c r="AF35" i="11"/>
  <c r="AG12" i="11"/>
  <c r="AG19" i="11" s="1"/>
  <c r="AG33" i="11"/>
  <c r="AG41" i="11" s="1"/>
  <c r="AG43" i="11" s="1"/>
  <c r="AG15" i="11"/>
  <c r="AG34" i="11"/>
  <c r="AG35" i="11"/>
  <c r="AH12" i="11"/>
  <c r="AH19" i="11" s="1"/>
  <c r="AH33" i="11"/>
  <c r="AH41" i="11" s="1"/>
  <c r="AH15" i="11"/>
  <c r="AH34" i="11"/>
  <c r="AH35" i="11"/>
  <c r="AI12" i="11"/>
  <c r="AI20" i="11" s="1"/>
  <c r="AI33" i="11"/>
  <c r="AI15" i="11"/>
  <c r="AI34" i="11"/>
  <c r="AI35" i="11"/>
  <c r="AJ12" i="11"/>
  <c r="AJ19" i="11" s="1"/>
  <c r="AJ33" i="11"/>
  <c r="AJ41" i="11" s="1"/>
  <c r="AJ15" i="11"/>
  <c r="AJ34" i="11"/>
  <c r="AJ35" i="11"/>
  <c r="AK12" i="11"/>
  <c r="AK20" i="11" s="1"/>
  <c r="AK33" i="11"/>
  <c r="AK41" i="11" s="1"/>
  <c r="AK43" i="11" s="1"/>
  <c r="AK15" i="11"/>
  <c r="AK34" i="11"/>
  <c r="AK35" i="11"/>
  <c r="AL12" i="11"/>
  <c r="AL20" i="11" s="1"/>
  <c r="AL22" i="11" s="1"/>
  <c r="AL33" i="11"/>
  <c r="AL41" i="11" s="1"/>
  <c r="AL15" i="11"/>
  <c r="AL34" i="11"/>
  <c r="AL35" i="11"/>
  <c r="AM12" i="11"/>
  <c r="AM20" i="11" s="1"/>
  <c r="AM33" i="11"/>
  <c r="AM15" i="11"/>
  <c r="AM34" i="11"/>
  <c r="AM35" i="11"/>
  <c r="AN12" i="11"/>
  <c r="AN19" i="11" s="1"/>
  <c r="AN33" i="11"/>
  <c r="AN41" i="11" s="1"/>
  <c r="AN15" i="11"/>
  <c r="AN34" i="11"/>
  <c r="AN35" i="11"/>
  <c r="AO12" i="11"/>
  <c r="AO19" i="11" s="1"/>
  <c r="AO33" i="11"/>
  <c r="AO41" i="11" s="1"/>
  <c r="AO43" i="11" s="1"/>
  <c r="AO15" i="11"/>
  <c r="AO34" i="11"/>
  <c r="AO35" i="11"/>
  <c r="AP12" i="11"/>
  <c r="AP19" i="11" s="1"/>
  <c r="AP33" i="11"/>
  <c r="AP41" i="11" s="1"/>
  <c r="AP15" i="11"/>
  <c r="AP34" i="11"/>
  <c r="AP35" i="11"/>
  <c r="AQ12" i="11"/>
  <c r="AQ20" i="11" s="1"/>
  <c r="AQ33" i="11"/>
  <c r="AQ15" i="11"/>
  <c r="AQ34" i="11"/>
  <c r="AQ35" i="11"/>
  <c r="AR12" i="11"/>
  <c r="AR19" i="11" s="1"/>
  <c r="AR33" i="11"/>
  <c r="AR41" i="11" s="1"/>
  <c r="AR15" i="11"/>
  <c r="AR34" i="11"/>
  <c r="AR35" i="11"/>
  <c r="AS12" i="11"/>
  <c r="AS19" i="11" s="1"/>
  <c r="AS33" i="11"/>
  <c r="AS41" i="11" s="1"/>
  <c r="AS43" i="11" s="1"/>
  <c r="AS15" i="11"/>
  <c r="AS34" i="11"/>
  <c r="AS35" i="11"/>
  <c r="AT12" i="11"/>
  <c r="AT19" i="11" s="1"/>
  <c r="AT33" i="11"/>
  <c r="AT41" i="11" s="1"/>
  <c r="AT15" i="11"/>
  <c r="AT34" i="11"/>
  <c r="AT35" i="11"/>
  <c r="AU12" i="11"/>
  <c r="AU20" i="11" s="1"/>
  <c r="AU33" i="11"/>
  <c r="AU15" i="11"/>
  <c r="AU34" i="11"/>
  <c r="AU35" i="11"/>
  <c r="AV12" i="11"/>
  <c r="AV19" i="11" s="1"/>
  <c r="AV33" i="11"/>
  <c r="AV41" i="11" s="1"/>
  <c r="AV15" i="11"/>
  <c r="AV34" i="11"/>
  <c r="AV35" i="11"/>
  <c r="AW12" i="11"/>
  <c r="AW19" i="11" s="1"/>
  <c r="AW33" i="11"/>
  <c r="AW41" i="11" s="1"/>
  <c r="AW43" i="11" s="1"/>
  <c r="AW15" i="11"/>
  <c r="AW34" i="11"/>
  <c r="AW35" i="11"/>
  <c r="AX12" i="11"/>
  <c r="AX33" i="11"/>
  <c r="AX41" i="11" s="1"/>
  <c r="AX15" i="11"/>
  <c r="AX34" i="11"/>
  <c r="AX35" i="11"/>
  <c r="AY12" i="11"/>
  <c r="AY20" i="11" s="1"/>
  <c r="AY33" i="11"/>
  <c r="AY15" i="11"/>
  <c r="AY34" i="11"/>
  <c r="AY35" i="11"/>
  <c r="AZ12" i="11"/>
  <c r="AZ19" i="11" s="1"/>
  <c r="AZ33" i="11"/>
  <c r="AZ15" i="11"/>
  <c r="AZ34" i="11"/>
  <c r="AZ35" i="11"/>
  <c r="BA12" i="11"/>
  <c r="BA19" i="11" s="1"/>
  <c r="BA33" i="11"/>
  <c r="BA41" i="11" s="1"/>
  <c r="BA43" i="11" s="1"/>
  <c r="BA15" i="11"/>
  <c r="BA34" i="11"/>
  <c r="BA35" i="11"/>
  <c r="BB12" i="11"/>
  <c r="BB20" i="11" s="1"/>
  <c r="BB22" i="11" s="1"/>
  <c r="BB33" i="11"/>
  <c r="BB41" i="11" s="1"/>
  <c r="BB15" i="11"/>
  <c r="BB34" i="11"/>
  <c r="BB35" i="11"/>
  <c r="BC12" i="11"/>
  <c r="BC20" i="11" s="1"/>
  <c r="BC33" i="11"/>
  <c r="BC15" i="11"/>
  <c r="BC34" i="11"/>
  <c r="BC35" i="11"/>
  <c r="BD12" i="11"/>
  <c r="BD19" i="11" s="1"/>
  <c r="BD33" i="11"/>
  <c r="BD41" i="11" s="1"/>
  <c r="BD43" i="11" s="1"/>
  <c r="BD15" i="11"/>
  <c r="BD34" i="11"/>
  <c r="BD35" i="11"/>
  <c r="BE33" i="11"/>
  <c r="BE34" i="11"/>
  <c r="BE35" i="11"/>
  <c r="BF33" i="11"/>
  <c r="BF41" i="11" s="1"/>
  <c r="BF34" i="11"/>
  <c r="BF35" i="11"/>
  <c r="BG33" i="11"/>
  <c r="BG41" i="11" s="1"/>
  <c r="BG43" i="11" s="1"/>
  <c r="BG34" i="11"/>
  <c r="BG35" i="11"/>
  <c r="BH33" i="11"/>
  <c r="BH41" i="11" s="1"/>
  <c r="BH34" i="11"/>
  <c r="BH35" i="11"/>
  <c r="BI33" i="11"/>
  <c r="BI41" i="11" s="1"/>
  <c r="BI43" i="11" s="1"/>
  <c r="BI34" i="11"/>
  <c r="BI35" i="11"/>
  <c r="BJ33" i="11"/>
  <c r="BJ34" i="11"/>
  <c r="BJ35" i="11"/>
  <c r="BK33" i="11"/>
  <c r="BK41" i="11" s="1"/>
  <c r="BK34" i="11"/>
  <c r="BK35" i="11"/>
  <c r="BL33" i="11"/>
  <c r="BL34" i="11"/>
  <c r="BL35" i="11"/>
  <c r="BM33" i="11"/>
  <c r="BM41" i="11" s="1"/>
  <c r="BM43" i="11" s="1"/>
  <c r="BM34" i="11"/>
  <c r="BM35" i="11"/>
  <c r="BN33" i="11"/>
  <c r="BN41" i="11" s="1"/>
  <c r="BN34" i="11"/>
  <c r="BN35" i="11"/>
  <c r="BO33" i="11"/>
  <c r="BO41" i="11" s="1"/>
  <c r="BO43" i="11" s="1"/>
  <c r="BO34" i="11"/>
  <c r="BO35" i="11"/>
  <c r="BP33" i="11"/>
  <c r="BP34" i="11"/>
  <c r="BP35" i="11"/>
  <c r="BQ33" i="11"/>
  <c r="BQ41" i="11" s="1"/>
  <c r="BQ34" i="11"/>
  <c r="BQ35" i="11"/>
  <c r="BR33" i="11"/>
  <c r="BR41" i="11" s="1"/>
  <c r="BR34" i="11"/>
  <c r="BR35" i="11"/>
  <c r="BS33" i="11"/>
  <c r="BS41" i="11" s="1"/>
  <c r="BS43" i="11" s="1"/>
  <c r="BS34" i="11"/>
  <c r="BS35" i="11"/>
  <c r="BT33" i="11"/>
  <c r="BT41" i="11" s="1"/>
  <c r="BT34" i="11"/>
  <c r="BT35" i="11"/>
  <c r="BU33" i="11"/>
  <c r="BU41" i="11" s="1"/>
  <c r="BU34" i="11"/>
  <c r="BU35" i="11"/>
  <c r="BV33" i="11"/>
  <c r="BV34" i="11"/>
  <c r="BV35" i="11"/>
  <c r="BW33" i="11"/>
  <c r="BW41" i="11" s="1"/>
  <c r="BW34" i="11"/>
  <c r="BW35" i="11"/>
  <c r="BX33" i="11"/>
  <c r="BX34" i="11"/>
  <c r="BX35" i="11"/>
  <c r="BY33" i="11"/>
  <c r="BY41" i="11" s="1"/>
  <c r="BY43" i="11" s="1"/>
  <c r="BY34" i="11"/>
  <c r="BY35" i="11"/>
  <c r="BZ33" i="11"/>
  <c r="BZ41" i="11" s="1"/>
  <c r="BZ34" i="11"/>
  <c r="BZ35" i="11"/>
  <c r="CA33" i="11"/>
  <c r="CA41" i="11" s="1"/>
  <c r="CA43" i="11" s="1"/>
  <c r="CA34" i="11"/>
  <c r="CA35" i="11"/>
  <c r="CB33" i="11"/>
  <c r="CB34" i="11"/>
  <c r="CB35" i="11"/>
  <c r="CC33" i="11"/>
  <c r="CC34" i="11"/>
  <c r="CC35" i="11"/>
  <c r="CD33" i="11"/>
  <c r="CD41" i="11" s="1"/>
  <c r="CD43" i="11" s="1"/>
  <c r="CD34" i="11"/>
  <c r="CD35" i="11"/>
  <c r="CE33" i="11"/>
  <c r="CE41" i="11" s="1"/>
  <c r="CE34" i="11"/>
  <c r="CE35" i="11"/>
  <c r="CF33" i="11"/>
  <c r="CF34" i="11"/>
  <c r="CF35" i="11"/>
  <c r="CG33" i="11"/>
  <c r="CG41" i="11" s="1"/>
  <c r="CG34" i="11"/>
  <c r="CG35" i="11"/>
  <c r="CH33" i="11"/>
  <c r="CH34" i="11"/>
  <c r="CH35" i="11"/>
  <c r="CI33" i="11"/>
  <c r="CI34" i="11"/>
  <c r="CI35" i="11"/>
  <c r="CJ33" i="11"/>
  <c r="CJ41" i="11" s="1"/>
  <c r="CJ34" i="11"/>
  <c r="CJ35" i="11"/>
  <c r="CK33" i="11"/>
  <c r="CK41" i="11" s="1"/>
  <c r="CK34" i="11"/>
  <c r="CK35" i="11"/>
  <c r="CL33" i="11"/>
  <c r="CL41" i="11" s="1"/>
  <c r="CL34" i="11"/>
  <c r="CL35" i="11"/>
  <c r="CM33" i="11"/>
  <c r="CM41" i="11" s="1"/>
  <c r="CM34" i="11"/>
  <c r="CM35" i="11"/>
  <c r="CN33" i="11"/>
  <c r="CN34" i="11"/>
  <c r="CN35" i="11"/>
  <c r="CO33" i="11"/>
  <c r="CO34" i="11"/>
  <c r="CO35" i="11"/>
  <c r="CP33" i="11"/>
  <c r="CP41" i="11" s="1"/>
  <c r="CP34" i="11"/>
  <c r="CP35" i="11"/>
  <c r="CQ33" i="11"/>
  <c r="CQ41" i="11" s="1"/>
  <c r="CQ43" i="11" s="1"/>
  <c r="CQ34" i="11"/>
  <c r="CQ35" i="11"/>
  <c r="CR33" i="11"/>
  <c r="CR34" i="11"/>
  <c r="CR35" i="11"/>
  <c r="CS33" i="11"/>
  <c r="CS41" i="11" s="1"/>
  <c r="CS34" i="11"/>
  <c r="CS35" i="11"/>
  <c r="CT33" i="11"/>
  <c r="CT41" i="11" s="1"/>
  <c r="CT34" i="11"/>
  <c r="CT35" i="11"/>
  <c r="CU33" i="11"/>
  <c r="CU41" i="11" s="1"/>
  <c r="CU43" i="11" s="1"/>
  <c r="CU34" i="11"/>
  <c r="CU35" i="11"/>
  <c r="CV33" i="11"/>
  <c r="CV34" i="11"/>
  <c r="CV35" i="11"/>
  <c r="CW33" i="11"/>
  <c r="CW41" i="11" s="1"/>
  <c r="CW43" i="11" s="1"/>
  <c r="CW34" i="11"/>
  <c r="CW35" i="11"/>
  <c r="CX33" i="11"/>
  <c r="CX41" i="11" s="1"/>
  <c r="CX34" i="11"/>
  <c r="CX35" i="11"/>
  <c r="CY33" i="11"/>
  <c r="CY41" i="11" s="1"/>
  <c r="CY34" i="11"/>
  <c r="CY35" i="11"/>
  <c r="CZ33" i="11"/>
  <c r="CZ41" i="11" s="1"/>
  <c r="CZ43" i="11" s="1"/>
  <c r="CZ34" i="11"/>
  <c r="CZ35" i="11"/>
  <c r="DA33" i="11"/>
  <c r="DA41" i="11" s="1"/>
  <c r="DA34" i="11"/>
  <c r="DA35" i="11"/>
  <c r="DB33" i="11"/>
  <c r="DB34" i="11"/>
  <c r="DB35" i="11"/>
  <c r="DC33" i="11"/>
  <c r="DC41" i="11" s="1"/>
  <c r="DC34" i="11"/>
  <c r="DC35" i="11"/>
  <c r="H9" i="8"/>
  <c r="H11" i="8" s="1"/>
  <c r="H30" i="8"/>
  <c r="H32" i="8" s="1"/>
  <c r="H14" i="8"/>
  <c r="H33" i="8"/>
  <c r="H34" i="8"/>
  <c r="I9" i="8"/>
  <c r="I11" i="8" s="1"/>
  <c r="I30" i="8"/>
  <c r="I32" i="8" s="1"/>
  <c r="I14" i="8"/>
  <c r="I33" i="8"/>
  <c r="I34" i="8"/>
  <c r="J9" i="8"/>
  <c r="J11" i="8" s="1"/>
  <c r="J18" i="8" s="1"/>
  <c r="J30" i="8"/>
  <c r="J32" i="8" s="1"/>
  <c r="J14" i="8"/>
  <c r="J33" i="8"/>
  <c r="J34" i="8"/>
  <c r="K9" i="8"/>
  <c r="K11" i="8" s="1"/>
  <c r="K30" i="8"/>
  <c r="K32" i="8" s="1"/>
  <c r="K14" i="8"/>
  <c r="K33" i="8"/>
  <c r="K34" i="8"/>
  <c r="L9" i="8"/>
  <c r="L11" i="8" s="1"/>
  <c r="L30" i="8"/>
  <c r="L32" i="8" s="1"/>
  <c r="L14" i="8"/>
  <c r="L33" i="8"/>
  <c r="L34" i="8"/>
  <c r="M9" i="8"/>
  <c r="M11" i="8" s="1"/>
  <c r="M18" i="8" s="1"/>
  <c r="M30" i="8"/>
  <c r="M32" i="8" s="1"/>
  <c r="M14" i="8"/>
  <c r="M33" i="8"/>
  <c r="M35" i="8" s="1"/>
  <c r="M34" i="8"/>
  <c r="N9" i="8"/>
  <c r="N11" i="8" s="1"/>
  <c r="N30" i="8"/>
  <c r="N32" i="8" s="1"/>
  <c r="N14" i="8"/>
  <c r="N33" i="8"/>
  <c r="N34" i="8"/>
  <c r="O9" i="8"/>
  <c r="O11" i="8" s="1"/>
  <c r="O18" i="8" s="1"/>
  <c r="O30" i="8"/>
  <c r="O32" i="8" s="1"/>
  <c r="O14" i="8"/>
  <c r="O33" i="8"/>
  <c r="O34" i="8"/>
  <c r="P9" i="8"/>
  <c r="P11" i="8" s="1"/>
  <c r="P30" i="8"/>
  <c r="P32" i="8" s="1"/>
  <c r="P40" i="8" s="1"/>
  <c r="P42" i="8" s="1"/>
  <c r="P14" i="8"/>
  <c r="P33" i="8"/>
  <c r="P34" i="8"/>
  <c r="Q9" i="8"/>
  <c r="Q11" i="8" s="1"/>
  <c r="Q18" i="8" s="1"/>
  <c r="Q30" i="8"/>
  <c r="Q32" i="8" s="1"/>
  <c r="Q14" i="8"/>
  <c r="Q33" i="8"/>
  <c r="Q34" i="8"/>
  <c r="R9" i="8"/>
  <c r="R11" i="8" s="1"/>
  <c r="R30" i="8"/>
  <c r="R32" i="8" s="1"/>
  <c r="R14" i="8"/>
  <c r="R33" i="8"/>
  <c r="R34" i="8"/>
  <c r="S9" i="8"/>
  <c r="S11" i="8" s="1"/>
  <c r="S30" i="8"/>
  <c r="S32" i="8" s="1"/>
  <c r="S14" i="8"/>
  <c r="S33" i="8"/>
  <c r="S34" i="8"/>
  <c r="T9" i="8"/>
  <c r="T11" i="8" s="1"/>
  <c r="T30" i="8"/>
  <c r="T32" i="8" s="1"/>
  <c r="T14" i="8"/>
  <c r="T33" i="8"/>
  <c r="T34" i="8"/>
  <c r="T35" i="8" s="1"/>
  <c r="U9" i="8"/>
  <c r="U11" i="8" s="1"/>
  <c r="U30" i="8"/>
  <c r="U32" i="8" s="1"/>
  <c r="U14" i="8"/>
  <c r="U33" i="8"/>
  <c r="U34" i="8"/>
  <c r="V9" i="8"/>
  <c r="V11" i="8" s="1"/>
  <c r="V18" i="8" s="1"/>
  <c r="V30" i="8"/>
  <c r="V32" i="8" s="1"/>
  <c r="V14" i="8"/>
  <c r="V33" i="8"/>
  <c r="V34" i="8"/>
  <c r="W9" i="8"/>
  <c r="W11" i="8" s="1"/>
  <c r="W18" i="8" s="1"/>
  <c r="W30" i="8"/>
  <c r="W32" i="8" s="1"/>
  <c r="W14" i="8"/>
  <c r="W33" i="8"/>
  <c r="W34" i="8"/>
  <c r="X9" i="8"/>
  <c r="X11" i="8" s="1"/>
  <c r="X18" i="8" s="1"/>
  <c r="X30" i="8"/>
  <c r="X32" i="8" s="1"/>
  <c r="X14" i="8"/>
  <c r="X33" i="8"/>
  <c r="X34" i="8"/>
  <c r="Y9" i="8"/>
  <c r="Y11" i="8" s="1"/>
  <c r="Y18" i="8" s="1"/>
  <c r="Y30" i="8"/>
  <c r="Y32" i="8" s="1"/>
  <c r="Y14" i="8"/>
  <c r="Y33" i="8"/>
  <c r="Y34" i="8"/>
  <c r="Z9" i="8"/>
  <c r="Z11" i="8" s="1"/>
  <c r="Z30" i="8"/>
  <c r="Z32" i="8" s="1"/>
  <c r="Z14" i="8"/>
  <c r="Z33" i="8"/>
  <c r="Z34" i="8"/>
  <c r="AA9" i="8"/>
  <c r="AA11" i="8" s="1"/>
  <c r="AA30" i="8"/>
  <c r="AA32" i="8" s="1"/>
  <c r="AA14" i="8"/>
  <c r="AA33" i="8"/>
  <c r="AA34" i="8"/>
  <c r="AB9" i="8"/>
  <c r="AB11" i="8" s="1"/>
  <c r="AB30" i="8"/>
  <c r="AB32" i="8" s="1"/>
  <c r="AB14" i="8"/>
  <c r="AB33" i="8"/>
  <c r="AB34" i="8"/>
  <c r="AC9" i="8"/>
  <c r="AC11" i="8" s="1"/>
  <c r="AC30" i="8"/>
  <c r="AC32" i="8" s="1"/>
  <c r="AC14" i="8"/>
  <c r="AC33" i="8"/>
  <c r="AC34" i="8"/>
  <c r="AD9" i="8"/>
  <c r="AD11" i="8" s="1"/>
  <c r="AD30" i="8"/>
  <c r="AD32" i="8" s="1"/>
  <c r="AD14" i="8"/>
  <c r="AD33" i="8"/>
  <c r="AD34" i="8"/>
  <c r="AE9" i="8"/>
  <c r="AE11" i="8" s="1"/>
  <c r="AE30" i="8"/>
  <c r="AE32" i="8" s="1"/>
  <c r="AE14" i="8"/>
  <c r="AE33" i="8"/>
  <c r="AE34" i="8"/>
  <c r="AF9" i="8"/>
  <c r="AF11" i="8" s="1"/>
  <c r="AF30" i="8"/>
  <c r="AF32" i="8" s="1"/>
  <c r="AF14" i="8"/>
  <c r="AF33" i="8"/>
  <c r="AF34" i="8"/>
  <c r="AG9" i="8"/>
  <c r="AG11" i="8" s="1"/>
  <c r="AG18" i="8" s="1"/>
  <c r="AG30" i="8"/>
  <c r="AG32" i="8" s="1"/>
  <c r="AG14" i="8"/>
  <c r="AG33" i="8"/>
  <c r="AG34" i="8"/>
  <c r="AH9" i="8"/>
  <c r="AH11" i="8" s="1"/>
  <c r="AH18" i="8" s="1"/>
  <c r="AH30" i="8"/>
  <c r="AH32" i="8" s="1"/>
  <c r="AH40" i="8" s="1"/>
  <c r="AH14" i="8"/>
  <c r="AH33" i="8"/>
  <c r="AH34" i="8"/>
  <c r="AI9" i="8"/>
  <c r="AI11" i="8" s="1"/>
  <c r="AI30" i="8"/>
  <c r="AI32" i="8" s="1"/>
  <c r="AI14" i="8"/>
  <c r="AI33" i="8"/>
  <c r="AI34" i="8"/>
  <c r="AJ9" i="8"/>
  <c r="AJ11" i="8" s="1"/>
  <c r="AJ30" i="8"/>
  <c r="AJ32" i="8" s="1"/>
  <c r="AJ14" i="8"/>
  <c r="AJ33" i="8"/>
  <c r="AJ34" i="8"/>
  <c r="AK9" i="8"/>
  <c r="AK11" i="8" s="1"/>
  <c r="AK18" i="8" s="1"/>
  <c r="AK30" i="8"/>
  <c r="AK32" i="8" s="1"/>
  <c r="AK14" i="8"/>
  <c r="AK33" i="8"/>
  <c r="AK34" i="8"/>
  <c r="AL9" i="8"/>
  <c r="AL11" i="8" s="1"/>
  <c r="AL30" i="8"/>
  <c r="AL32" i="8" s="1"/>
  <c r="AL14" i="8"/>
  <c r="AL33" i="8"/>
  <c r="AL34" i="8"/>
  <c r="AM9" i="8"/>
  <c r="AM11" i="8" s="1"/>
  <c r="AM18" i="8" s="1"/>
  <c r="AM30" i="8"/>
  <c r="AM32" i="8" s="1"/>
  <c r="AM14" i="8"/>
  <c r="AM33" i="8"/>
  <c r="AM34" i="8"/>
  <c r="AN9" i="8"/>
  <c r="AN11" i="8" s="1"/>
  <c r="AN30" i="8"/>
  <c r="AN32" i="8" s="1"/>
  <c r="AN14" i="8"/>
  <c r="AN33" i="8"/>
  <c r="AN34" i="8"/>
  <c r="AO9" i="8"/>
  <c r="AO11" i="8" s="1"/>
  <c r="AO18" i="8" s="1"/>
  <c r="AO30" i="8"/>
  <c r="AO32" i="8" s="1"/>
  <c r="AO14" i="8"/>
  <c r="AO33" i="8"/>
  <c r="AO34" i="8"/>
  <c r="AP9" i="8"/>
  <c r="AP11" i="8" s="1"/>
  <c r="AP30" i="8"/>
  <c r="AP32" i="8" s="1"/>
  <c r="AP14" i="8"/>
  <c r="AP33" i="8"/>
  <c r="AP34" i="8"/>
  <c r="AQ9" i="8"/>
  <c r="AQ11" i="8" s="1"/>
  <c r="AQ30" i="8"/>
  <c r="AQ32" i="8" s="1"/>
  <c r="AQ40" i="8" s="1"/>
  <c r="AQ14" i="8"/>
  <c r="AQ33" i="8"/>
  <c r="AQ34" i="8"/>
  <c r="AR9" i="8"/>
  <c r="AR11" i="8" s="1"/>
  <c r="AR30" i="8"/>
  <c r="AR32" i="8" s="1"/>
  <c r="AR40" i="8" s="1"/>
  <c r="AR14" i="8"/>
  <c r="AR33" i="8"/>
  <c r="AR34" i="8"/>
  <c r="AS9" i="8"/>
  <c r="AS11" i="8" s="1"/>
  <c r="AS18" i="8" s="1"/>
  <c r="AS30" i="8"/>
  <c r="AS32" i="8" s="1"/>
  <c r="AS14" i="8"/>
  <c r="AS33" i="8"/>
  <c r="AS34" i="8"/>
  <c r="AT9" i="8"/>
  <c r="AT11" i="8" s="1"/>
  <c r="AT30" i="8"/>
  <c r="AT32" i="8" s="1"/>
  <c r="AT40" i="8" s="1"/>
  <c r="AT14" i="8"/>
  <c r="AT33" i="8"/>
  <c r="AT34" i="8"/>
  <c r="AU9" i="8"/>
  <c r="AU11" i="8" s="1"/>
  <c r="AU30" i="8"/>
  <c r="AU32" i="8" s="1"/>
  <c r="AU40" i="8" s="1"/>
  <c r="AU14" i="8"/>
  <c r="AU33" i="8"/>
  <c r="AU34" i="8"/>
  <c r="AV9" i="8"/>
  <c r="AV11" i="8" s="1"/>
  <c r="AV18" i="8" s="1"/>
  <c r="AV30" i="8"/>
  <c r="AV32" i="8" s="1"/>
  <c r="AV40" i="8" s="1"/>
  <c r="AV14" i="8"/>
  <c r="AV33" i="8"/>
  <c r="AV34" i="8"/>
  <c r="AW9" i="8"/>
  <c r="AW11" i="8" s="1"/>
  <c r="AW30" i="8"/>
  <c r="AW32" i="8" s="1"/>
  <c r="AW14" i="8"/>
  <c r="AW33" i="8"/>
  <c r="AW34" i="8"/>
  <c r="AX9" i="8"/>
  <c r="AX11" i="8" s="1"/>
  <c r="AX30" i="8"/>
  <c r="AX32" i="8" s="1"/>
  <c r="AX14" i="8"/>
  <c r="AX33" i="8"/>
  <c r="AX34" i="8"/>
  <c r="AY9" i="8"/>
  <c r="AY11" i="8" s="1"/>
  <c r="AY18" i="8" s="1"/>
  <c r="AY30" i="8"/>
  <c r="AY32" i="8" s="1"/>
  <c r="AY14" i="8"/>
  <c r="AY33" i="8"/>
  <c r="AY34" i="8"/>
  <c r="AZ9" i="8"/>
  <c r="AZ11" i="8" s="1"/>
  <c r="AZ30" i="8"/>
  <c r="AZ32" i="8" s="1"/>
  <c r="AZ40" i="8" s="1"/>
  <c r="AZ14" i="8"/>
  <c r="AZ33" i="8"/>
  <c r="AZ34" i="8"/>
  <c r="BA9" i="8"/>
  <c r="BA11" i="8" s="1"/>
  <c r="BA18" i="8" s="1"/>
  <c r="BA30" i="8"/>
  <c r="BA32" i="8" s="1"/>
  <c r="BA14" i="8"/>
  <c r="BA33" i="8"/>
  <c r="BA34" i="8"/>
  <c r="BB9" i="8"/>
  <c r="BB11" i="8" s="1"/>
  <c r="BB30" i="8"/>
  <c r="BB32" i="8" s="1"/>
  <c r="BB14" i="8"/>
  <c r="BB33" i="8"/>
  <c r="BB34" i="8"/>
  <c r="BC9" i="8"/>
  <c r="BC11" i="8" s="1"/>
  <c r="BC30" i="8"/>
  <c r="BC32" i="8" s="1"/>
  <c r="BC14" i="8"/>
  <c r="BC33" i="8"/>
  <c r="BC34" i="8"/>
  <c r="BD9" i="8"/>
  <c r="BD11" i="8" s="1"/>
  <c r="BD30" i="8"/>
  <c r="BD32" i="8" s="1"/>
  <c r="BD14" i="8"/>
  <c r="BD33" i="8"/>
  <c r="BD34" i="8"/>
  <c r="BE9" i="8"/>
  <c r="BE11" i="8" s="1"/>
  <c r="BE30" i="8"/>
  <c r="BE32" i="8" s="1"/>
  <c r="BE14" i="8"/>
  <c r="BE33" i="8"/>
  <c r="BE34" i="8"/>
  <c r="BF9" i="8"/>
  <c r="BF11" i="8" s="1"/>
  <c r="BF18" i="8" s="1"/>
  <c r="BF30" i="8"/>
  <c r="BF32" i="8" s="1"/>
  <c r="BF14" i="8"/>
  <c r="BF33" i="8"/>
  <c r="BF34" i="8"/>
  <c r="BG9" i="8"/>
  <c r="BG11" i="8" s="1"/>
  <c r="BG30" i="8"/>
  <c r="BG32" i="8" s="1"/>
  <c r="BG40" i="8" s="1"/>
  <c r="BG42" i="8" s="1"/>
  <c r="BG14" i="8"/>
  <c r="BG33" i="8"/>
  <c r="BG34" i="8"/>
  <c r="BH9" i="8"/>
  <c r="BH11" i="8" s="1"/>
  <c r="BH30" i="8"/>
  <c r="BH32" i="8" s="1"/>
  <c r="BH40" i="8" s="1"/>
  <c r="BH14" i="8"/>
  <c r="BH33" i="8"/>
  <c r="BH34" i="8"/>
  <c r="BI9" i="8"/>
  <c r="BI11" i="8" s="1"/>
  <c r="BI30" i="8"/>
  <c r="BI32" i="8" s="1"/>
  <c r="BI14" i="8"/>
  <c r="BI33" i="8"/>
  <c r="BI34" i="8"/>
  <c r="BJ9" i="8"/>
  <c r="BJ11" i="8" s="1"/>
  <c r="BJ30" i="8"/>
  <c r="BJ32" i="8" s="1"/>
  <c r="BJ14" i="8"/>
  <c r="BJ33" i="8"/>
  <c r="BJ34" i="8"/>
  <c r="BK9" i="8"/>
  <c r="BK11" i="8" s="1"/>
  <c r="BK30" i="8"/>
  <c r="BK32" i="8" s="1"/>
  <c r="BK14" i="8"/>
  <c r="BK33" i="8"/>
  <c r="BK34" i="8"/>
  <c r="BL9" i="8"/>
  <c r="BL11" i="8" s="1"/>
  <c r="BL18" i="8" s="1"/>
  <c r="BL30" i="8"/>
  <c r="BL32" i="8" s="1"/>
  <c r="BL14" i="8"/>
  <c r="BL33" i="8"/>
  <c r="BL34" i="8"/>
  <c r="BM9" i="8"/>
  <c r="BM11" i="8" s="1"/>
  <c r="BM18" i="8" s="1"/>
  <c r="BM30" i="8"/>
  <c r="BM32" i="8" s="1"/>
  <c r="BM14" i="8"/>
  <c r="BM33" i="8"/>
  <c r="BM34" i="8"/>
  <c r="BN9" i="8"/>
  <c r="BN11" i="8" s="1"/>
  <c r="BN30" i="8"/>
  <c r="BN32" i="8" s="1"/>
  <c r="BN14" i="8"/>
  <c r="BN33" i="8"/>
  <c r="BN34" i="8"/>
  <c r="BO9" i="8"/>
  <c r="BO11" i="8" s="1"/>
  <c r="BO30" i="8"/>
  <c r="BO32" i="8" s="1"/>
  <c r="BO14" i="8"/>
  <c r="BO33" i="8"/>
  <c r="BO34" i="8"/>
  <c r="BP9" i="8"/>
  <c r="BP11" i="8" s="1"/>
  <c r="BP30" i="8"/>
  <c r="BP32" i="8" s="1"/>
  <c r="BP14" i="8"/>
  <c r="BP33" i="8"/>
  <c r="BP34" i="8"/>
  <c r="BQ9" i="8"/>
  <c r="BQ11" i="8" s="1"/>
  <c r="BQ30" i="8"/>
  <c r="BQ32" i="8" s="1"/>
  <c r="BQ14" i="8"/>
  <c r="BQ33" i="8"/>
  <c r="BQ34" i="8"/>
  <c r="BR9" i="8"/>
  <c r="BR11" i="8" s="1"/>
  <c r="BR18" i="8" s="1"/>
  <c r="BR30" i="8"/>
  <c r="BR32" i="8" s="1"/>
  <c r="BR14" i="8"/>
  <c r="BR33" i="8"/>
  <c r="BR34" i="8"/>
  <c r="BS9" i="8"/>
  <c r="BS11" i="8" s="1"/>
  <c r="BS30" i="8"/>
  <c r="BS32" i="8" s="1"/>
  <c r="BS14" i="8"/>
  <c r="BS33" i="8"/>
  <c r="BS34" i="8"/>
  <c r="BT9" i="8"/>
  <c r="BT11" i="8" s="1"/>
  <c r="BT30" i="8"/>
  <c r="BT32" i="8" s="1"/>
  <c r="BT40" i="8" s="1"/>
  <c r="BT14" i="8"/>
  <c r="BT33" i="8"/>
  <c r="BT34" i="8"/>
  <c r="BU9" i="8"/>
  <c r="BU11" i="8" s="1"/>
  <c r="BU30" i="8"/>
  <c r="BU32" i="8" s="1"/>
  <c r="BU14" i="8"/>
  <c r="BU33" i="8"/>
  <c r="BU34" i="8"/>
  <c r="BV9" i="8"/>
  <c r="BV11" i="8" s="1"/>
  <c r="BV30" i="8"/>
  <c r="BV32" i="8" s="1"/>
  <c r="BV14" i="8"/>
  <c r="BV33" i="8"/>
  <c r="BV34" i="8"/>
  <c r="BW9" i="8"/>
  <c r="BW11" i="8" s="1"/>
  <c r="BW30" i="8"/>
  <c r="BW32" i="8" s="1"/>
  <c r="BW14" i="8"/>
  <c r="BW33" i="8"/>
  <c r="BW34" i="8"/>
  <c r="BX9" i="8"/>
  <c r="BX11" i="8" s="1"/>
  <c r="BX18" i="8" s="1"/>
  <c r="BX30" i="8"/>
  <c r="BX32" i="8" s="1"/>
  <c r="BX40" i="8" s="1"/>
  <c r="BX14" i="8"/>
  <c r="BX33" i="8"/>
  <c r="BX34" i="8"/>
  <c r="BY9" i="8"/>
  <c r="BY11" i="8" s="1"/>
  <c r="BY18" i="8" s="1"/>
  <c r="BY30" i="8"/>
  <c r="BY32" i="8" s="1"/>
  <c r="BY14" i="8"/>
  <c r="BY33" i="8"/>
  <c r="BY34" i="8"/>
  <c r="BZ9" i="8"/>
  <c r="BZ11" i="8" s="1"/>
  <c r="BZ30" i="8"/>
  <c r="BZ32" i="8" s="1"/>
  <c r="BZ14" i="8"/>
  <c r="BZ33" i="8"/>
  <c r="BZ34" i="8"/>
  <c r="CA9" i="8"/>
  <c r="CA11" i="8" s="1"/>
  <c r="CA30" i="8"/>
  <c r="CA32" i="8" s="1"/>
  <c r="CA14" i="8"/>
  <c r="CA33" i="8"/>
  <c r="CA34" i="8"/>
  <c r="CB9" i="8"/>
  <c r="CB11" i="8" s="1"/>
  <c r="CB30" i="8"/>
  <c r="CB32" i="8" s="1"/>
  <c r="CB14" i="8"/>
  <c r="CB33" i="8"/>
  <c r="CB34" i="8"/>
  <c r="CC9" i="8"/>
  <c r="CC11" i="8" s="1"/>
  <c r="CC30" i="8"/>
  <c r="CC32" i="8" s="1"/>
  <c r="CC14" i="8"/>
  <c r="CC33" i="8"/>
  <c r="CC34" i="8"/>
  <c r="CD9" i="8"/>
  <c r="CD11" i="8" s="1"/>
  <c r="CD18" i="8" s="1"/>
  <c r="CD30" i="8"/>
  <c r="CD32" i="8" s="1"/>
  <c r="CD14" i="8"/>
  <c r="CD33" i="8"/>
  <c r="CD34" i="8"/>
  <c r="CE9" i="8"/>
  <c r="CE11" i="8" s="1"/>
  <c r="CE30" i="8"/>
  <c r="CE32" i="8" s="1"/>
  <c r="CE14" i="8"/>
  <c r="CE33" i="8"/>
  <c r="CE34" i="8"/>
  <c r="CF9" i="8"/>
  <c r="CF11" i="8" s="1"/>
  <c r="CF30" i="8"/>
  <c r="CF32" i="8" s="1"/>
  <c r="CF14" i="8"/>
  <c r="CF33" i="8"/>
  <c r="CF34" i="8"/>
  <c r="CG9" i="8"/>
  <c r="CG11" i="8" s="1"/>
  <c r="CG30" i="8"/>
  <c r="CG32" i="8" s="1"/>
  <c r="CG14" i="8"/>
  <c r="CG33" i="8"/>
  <c r="CG34" i="8"/>
  <c r="CH9" i="8"/>
  <c r="CH11" i="8" s="1"/>
  <c r="CH30" i="8"/>
  <c r="CH32" i="8" s="1"/>
  <c r="CH14" i="8"/>
  <c r="CH33" i="8"/>
  <c r="CH34" i="8"/>
  <c r="CI9" i="8"/>
  <c r="CI11" i="8" s="1"/>
  <c r="CI30" i="8"/>
  <c r="CI32" i="8" s="1"/>
  <c r="CI14" i="8"/>
  <c r="CI33" i="8"/>
  <c r="CI34" i="8"/>
  <c r="CJ9" i="8"/>
  <c r="CJ11" i="8" s="1"/>
  <c r="CJ30" i="8"/>
  <c r="CJ32" i="8" s="1"/>
  <c r="CJ14" i="8"/>
  <c r="CJ33" i="8"/>
  <c r="CJ34" i="8"/>
  <c r="CK9" i="8"/>
  <c r="CK11" i="8" s="1"/>
  <c r="CK18" i="8" s="1"/>
  <c r="CK30" i="8"/>
  <c r="CK32" i="8" s="1"/>
  <c r="CK14" i="8"/>
  <c r="CK33" i="8"/>
  <c r="CK34" i="8"/>
  <c r="CL9" i="8"/>
  <c r="CL11" i="8" s="1"/>
  <c r="CL18" i="8" s="1"/>
  <c r="CL30" i="8"/>
  <c r="CL32" i="8" s="1"/>
  <c r="CL14" i="8"/>
  <c r="CL33" i="8"/>
  <c r="CL34" i="8"/>
  <c r="CM9" i="8"/>
  <c r="CM11" i="8" s="1"/>
  <c r="CM18" i="8" s="1"/>
  <c r="CM30" i="8"/>
  <c r="CM32" i="8" s="1"/>
  <c r="CM14" i="8"/>
  <c r="CM33" i="8"/>
  <c r="CM34" i="8"/>
  <c r="CN9" i="8"/>
  <c r="CN11" i="8" s="1"/>
  <c r="CN30" i="8"/>
  <c r="CN32" i="8" s="1"/>
  <c r="CN14" i="8"/>
  <c r="CN33" i="8"/>
  <c r="CN34" i="8"/>
  <c r="CO9" i="8"/>
  <c r="CO11" i="8" s="1"/>
  <c r="CO30" i="8"/>
  <c r="CO32" i="8" s="1"/>
  <c r="CO14" i="8"/>
  <c r="CO33" i="8"/>
  <c r="CO34" i="8"/>
  <c r="CP9" i="8"/>
  <c r="CP11" i="8" s="1"/>
  <c r="CP18" i="8" s="1"/>
  <c r="CP30" i="8"/>
  <c r="CP32" i="8" s="1"/>
  <c r="CP14" i="8"/>
  <c r="CP33" i="8"/>
  <c r="CP34" i="8"/>
  <c r="CQ9" i="8"/>
  <c r="CQ11" i="8" s="1"/>
  <c r="CQ30" i="8"/>
  <c r="CQ32" i="8" s="1"/>
  <c r="CQ14" i="8"/>
  <c r="CQ33" i="8"/>
  <c r="CQ34" i="8"/>
  <c r="CR9" i="8"/>
  <c r="CR11" i="8" s="1"/>
  <c r="CR30" i="8"/>
  <c r="CR32" i="8" s="1"/>
  <c r="CR14" i="8"/>
  <c r="CR33" i="8"/>
  <c r="CR34" i="8"/>
  <c r="CS9" i="8"/>
  <c r="CS11" i="8" s="1"/>
  <c r="CS30" i="8"/>
  <c r="CS32" i="8" s="1"/>
  <c r="CS14" i="8"/>
  <c r="CS33" i="8"/>
  <c r="CS34" i="8"/>
  <c r="CT9" i="8"/>
  <c r="CT11" i="8" s="1"/>
  <c r="CT30" i="8"/>
  <c r="CT32" i="8" s="1"/>
  <c r="CT14" i="8"/>
  <c r="CT33" i="8"/>
  <c r="CT34" i="8"/>
  <c r="CU9" i="8"/>
  <c r="CU11" i="8" s="1"/>
  <c r="CU18" i="8" s="1"/>
  <c r="CU30" i="8"/>
  <c r="CU32" i="8" s="1"/>
  <c r="CU14" i="8"/>
  <c r="CU33" i="8"/>
  <c r="CU34" i="8"/>
  <c r="CV9" i="8"/>
  <c r="CV11" i="8" s="1"/>
  <c r="CV30" i="8"/>
  <c r="CV32" i="8" s="1"/>
  <c r="CV40" i="8" s="1"/>
  <c r="CV14" i="8"/>
  <c r="CV33" i="8"/>
  <c r="CV34" i="8"/>
  <c r="CW9" i="8"/>
  <c r="CW11" i="8" s="1"/>
  <c r="CW18" i="8" s="1"/>
  <c r="CW30" i="8"/>
  <c r="CW32" i="8" s="1"/>
  <c r="CW14" i="8"/>
  <c r="CW33" i="8"/>
  <c r="CW34" i="8"/>
  <c r="CX9" i="8"/>
  <c r="CX11" i="8" s="1"/>
  <c r="CX30" i="8"/>
  <c r="CX32" i="8" s="1"/>
  <c r="CX14" i="8"/>
  <c r="CX33" i="8"/>
  <c r="CX34" i="8"/>
  <c r="CY9" i="8"/>
  <c r="CY11" i="8" s="1"/>
  <c r="CY30" i="8"/>
  <c r="CY32" i="8" s="1"/>
  <c r="CY14" i="8"/>
  <c r="CY33" i="8"/>
  <c r="CY34" i="8"/>
  <c r="CZ9" i="8"/>
  <c r="CZ11" i="8" s="1"/>
  <c r="CZ30" i="8"/>
  <c r="CZ32" i="8" s="1"/>
  <c r="CZ14" i="8"/>
  <c r="CZ33" i="8"/>
  <c r="CZ34" i="8"/>
  <c r="DA9" i="8"/>
  <c r="DA11" i="8" s="1"/>
  <c r="DA30" i="8"/>
  <c r="DA32" i="8" s="1"/>
  <c r="DA14" i="8"/>
  <c r="DA33" i="8"/>
  <c r="DA34" i="8"/>
  <c r="DB9" i="8"/>
  <c r="DB11" i="8" s="1"/>
  <c r="DB18" i="8" s="1"/>
  <c r="DB30" i="8"/>
  <c r="DB32" i="8" s="1"/>
  <c r="DB14" i="8"/>
  <c r="DB33" i="8"/>
  <c r="DB34" i="8"/>
  <c r="DC9" i="8"/>
  <c r="DC11" i="8" s="1"/>
  <c r="DC30" i="8"/>
  <c r="DC32" i="8" s="1"/>
  <c r="DC40" i="8" s="1"/>
  <c r="DC42" i="8" s="1"/>
  <c r="DC14" i="8"/>
  <c r="DC33" i="8"/>
  <c r="DC34" i="8"/>
  <c r="H8" i="13"/>
  <c r="H27" i="13"/>
  <c r="H12" i="13"/>
  <c r="H29" i="13"/>
  <c r="H30" i="13"/>
  <c r="I8" i="13"/>
  <c r="I17" i="13" s="1"/>
  <c r="I19" i="13" s="1"/>
  <c r="I71" i="13" s="1"/>
  <c r="I27" i="13"/>
  <c r="I36" i="13" s="1"/>
  <c r="I38" i="13" s="1"/>
  <c r="I91" i="13" s="1"/>
  <c r="I12" i="13"/>
  <c r="I29" i="13"/>
  <c r="I30" i="13"/>
  <c r="J8" i="13"/>
  <c r="J27" i="13"/>
  <c r="J36" i="13" s="1"/>
  <c r="J12" i="13"/>
  <c r="J29" i="13"/>
  <c r="J30" i="13"/>
  <c r="K8" i="13"/>
  <c r="K27" i="13"/>
  <c r="K36" i="13" s="1"/>
  <c r="K12" i="13"/>
  <c r="K29" i="13"/>
  <c r="K30" i="13"/>
  <c r="L8" i="13"/>
  <c r="L18" i="13" s="1"/>
  <c r="L27" i="13"/>
  <c r="L36" i="13" s="1"/>
  <c r="L12" i="13"/>
  <c r="L29" i="13"/>
  <c r="L30" i="13"/>
  <c r="M8" i="13"/>
  <c r="M27" i="13"/>
  <c r="M12" i="13"/>
  <c r="M29" i="13"/>
  <c r="M30" i="13"/>
  <c r="M31" i="13" s="1"/>
  <c r="N8" i="13"/>
  <c r="N17" i="13" s="1"/>
  <c r="N27" i="13"/>
  <c r="N36" i="13" s="1"/>
  <c r="N38" i="13" s="1"/>
  <c r="N91" i="13" s="1"/>
  <c r="N12" i="13"/>
  <c r="N29" i="13"/>
  <c r="N30" i="13"/>
  <c r="O8" i="13"/>
  <c r="O27" i="13"/>
  <c r="O36" i="13" s="1"/>
  <c r="O12" i="13"/>
  <c r="O29" i="13"/>
  <c r="O30" i="13"/>
  <c r="P8" i="13"/>
  <c r="P27" i="13"/>
  <c r="P36" i="13" s="1"/>
  <c r="P38" i="13" s="1"/>
  <c r="P91" i="13" s="1"/>
  <c r="P12" i="13"/>
  <c r="P29" i="13"/>
  <c r="P30" i="13"/>
  <c r="Q8" i="13"/>
  <c r="Q17" i="13" s="1"/>
  <c r="Q27" i="13"/>
  <c r="Q36" i="13" s="1"/>
  <c r="Q12" i="13"/>
  <c r="Q29" i="13"/>
  <c r="Q30" i="13"/>
  <c r="R8" i="13"/>
  <c r="R27" i="13"/>
  <c r="R12" i="13"/>
  <c r="R29" i="13"/>
  <c r="R30" i="13"/>
  <c r="S8" i="13"/>
  <c r="S18" i="13" s="1"/>
  <c r="S27" i="13"/>
  <c r="S12" i="13"/>
  <c r="S29" i="13"/>
  <c r="S30" i="13"/>
  <c r="T8" i="13"/>
  <c r="T27" i="13"/>
  <c r="T36" i="13" s="1"/>
  <c r="T38" i="13" s="1"/>
  <c r="T91" i="13" s="1"/>
  <c r="T12" i="13"/>
  <c r="T29" i="13"/>
  <c r="T30" i="13"/>
  <c r="U8" i="13"/>
  <c r="U17" i="13" s="1"/>
  <c r="U19" i="13" s="1"/>
  <c r="U71" i="13" s="1"/>
  <c r="U27" i="13"/>
  <c r="U36" i="13" s="1"/>
  <c r="U12" i="13"/>
  <c r="U29" i="13"/>
  <c r="U30" i="13"/>
  <c r="V8" i="13"/>
  <c r="V17" i="13" s="1"/>
  <c r="V27" i="13"/>
  <c r="V12" i="13"/>
  <c r="V29" i="13"/>
  <c r="V30" i="13"/>
  <c r="W8" i="13"/>
  <c r="W27" i="13"/>
  <c r="W12" i="13"/>
  <c r="W29" i="13"/>
  <c r="W30" i="13"/>
  <c r="X8" i="13"/>
  <c r="X16" i="13" s="1"/>
  <c r="X27" i="13"/>
  <c r="X36" i="13" s="1"/>
  <c r="X38" i="13" s="1"/>
  <c r="X91" i="13" s="1"/>
  <c r="X12" i="13"/>
  <c r="X29" i="13"/>
  <c r="X30" i="13"/>
  <c r="Y8" i="13"/>
  <c r="Y17" i="13" s="1"/>
  <c r="Y19" i="13" s="1"/>
  <c r="Y27" i="13"/>
  <c r="Y36" i="13" s="1"/>
  <c r="Y12" i="13"/>
  <c r="Y29" i="13"/>
  <c r="Y30" i="13"/>
  <c r="Z8" i="13"/>
  <c r="Z17" i="13" s="1"/>
  <c r="Z27" i="13"/>
  <c r="Z12" i="13"/>
  <c r="Z29" i="13"/>
  <c r="Z30" i="13"/>
  <c r="AA29" i="13"/>
  <c r="AA30" i="13"/>
  <c r="AB29" i="13"/>
  <c r="AB30" i="13"/>
  <c r="AC29" i="13"/>
  <c r="AC30" i="13"/>
  <c r="AD29" i="13"/>
  <c r="AD30" i="13"/>
  <c r="AE29" i="13"/>
  <c r="AE30" i="13"/>
  <c r="AF29" i="13"/>
  <c r="AF30" i="13"/>
  <c r="AG29" i="13"/>
  <c r="AG30" i="13"/>
  <c r="AH29" i="13"/>
  <c r="AH30" i="13"/>
  <c r="AI29" i="13"/>
  <c r="AI30" i="13"/>
  <c r="AJ29" i="13"/>
  <c r="AJ30" i="13"/>
  <c r="AK29" i="13"/>
  <c r="AK30" i="13"/>
  <c r="AK31" i="13" s="1"/>
  <c r="AK37" i="13" s="1"/>
  <c r="AL29" i="13"/>
  <c r="AL30" i="13"/>
  <c r="AM29" i="13"/>
  <c r="AM30" i="13"/>
  <c r="AN29" i="13"/>
  <c r="AN30" i="13"/>
  <c r="AO29" i="13"/>
  <c r="AO30" i="13"/>
  <c r="AP29" i="13"/>
  <c r="AP30" i="13"/>
  <c r="AQ29" i="13"/>
  <c r="AQ30" i="13"/>
  <c r="AR29" i="13"/>
  <c r="AR30" i="13"/>
  <c r="AS29" i="13"/>
  <c r="AS30" i="13"/>
  <c r="AT29" i="13"/>
  <c r="AT30" i="13"/>
  <c r="AU29" i="13"/>
  <c r="AU30" i="13"/>
  <c r="AV29" i="13"/>
  <c r="AV30" i="13"/>
  <c r="AW29" i="13"/>
  <c r="AW30" i="13"/>
  <c r="AX29" i="13"/>
  <c r="AX30" i="13"/>
  <c r="AY29" i="13"/>
  <c r="AY30" i="13"/>
  <c r="AZ29" i="13"/>
  <c r="AZ30" i="13"/>
  <c r="BA29" i="13"/>
  <c r="BA30" i="13"/>
  <c r="BB29" i="13"/>
  <c r="BB30" i="13"/>
  <c r="BC29" i="13"/>
  <c r="BC30" i="13"/>
  <c r="BD29" i="13"/>
  <c r="BD30" i="13"/>
  <c r="BE29" i="13"/>
  <c r="BE30" i="13"/>
  <c r="BF29" i="13"/>
  <c r="BF30" i="13"/>
  <c r="BG29" i="13"/>
  <c r="BG30" i="13"/>
  <c r="BH29" i="13"/>
  <c r="BH30" i="13"/>
  <c r="BI29" i="13"/>
  <c r="BI30" i="13"/>
  <c r="BJ29" i="13"/>
  <c r="BJ30" i="13"/>
  <c r="BK29" i="13"/>
  <c r="BK30" i="13"/>
  <c r="BL29" i="13"/>
  <c r="BL30" i="13"/>
  <c r="BM29" i="13"/>
  <c r="BM30" i="13"/>
  <c r="BN29" i="13"/>
  <c r="BN30" i="13"/>
  <c r="BO29" i="13"/>
  <c r="BO30" i="13"/>
  <c r="BP29" i="13"/>
  <c r="BP30" i="13"/>
  <c r="BQ29" i="13"/>
  <c r="BQ30" i="13"/>
  <c r="BR29" i="13"/>
  <c r="BR30" i="13"/>
  <c r="BS29" i="13"/>
  <c r="BS30" i="13"/>
  <c r="BT29" i="13"/>
  <c r="BT30" i="13"/>
  <c r="BU29" i="13"/>
  <c r="BU30" i="13"/>
  <c r="BV29" i="13"/>
  <c r="BV30" i="13"/>
  <c r="BW29" i="13"/>
  <c r="BW30" i="13"/>
  <c r="BX29" i="13"/>
  <c r="BX30" i="13"/>
  <c r="BY29" i="13"/>
  <c r="BY30" i="13"/>
  <c r="BZ29" i="13"/>
  <c r="BZ30" i="13"/>
  <c r="CA29" i="13"/>
  <c r="CA30" i="13"/>
  <c r="CB29" i="13"/>
  <c r="CB30" i="13"/>
  <c r="CC29" i="13"/>
  <c r="CC30" i="13"/>
  <c r="CD29" i="13"/>
  <c r="CD30" i="13"/>
  <c r="CE29" i="13"/>
  <c r="CE30" i="13"/>
  <c r="CF29" i="13"/>
  <c r="CF30" i="13"/>
  <c r="CG29" i="13"/>
  <c r="CG30" i="13"/>
  <c r="CH29" i="13"/>
  <c r="CH30" i="13"/>
  <c r="CI29" i="13"/>
  <c r="CI30" i="13"/>
  <c r="CJ29" i="13"/>
  <c r="CJ30" i="13"/>
  <c r="CK29" i="13"/>
  <c r="CK30" i="13"/>
  <c r="CL29" i="13"/>
  <c r="CL30" i="13"/>
  <c r="CM29" i="13"/>
  <c r="CM30" i="13"/>
  <c r="CN29" i="13"/>
  <c r="CN30" i="13"/>
  <c r="CO29" i="13"/>
  <c r="CO30" i="13"/>
  <c r="CP29" i="13"/>
  <c r="CP30" i="13"/>
  <c r="CQ29" i="13"/>
  <c r="CQ30" i="13"/>
  <c r="CR29" i="13"/>
  <c r="CR30" i="13"/>
  <c r="CS29" i="13"/>
  <c r="CS30" i="13"/>
  <c r="CT29" i="13"/>
  <c r="CT30" i="13"/>
  <c r="CU29" i="13"/>
  <c r="CU30" i="13"/>
  <c r="CV29" i="13"/>
  <c r="CV30" i="13"/>
  <c r="CW29" i="13"/>
  <c r="CW30" i="13"/>
  <c r="CX29" i="13"/>
  <c r="CX30" i="13"/>
  <c r="CY29" i="13"/>
  <c r="CY30" i="13"/>
  <c r="CZ29" i="13"/>
  <c r="CZ30" i="13"/>
  <c r="DA29" i="13"/>
  <c r="DA30" i="13"/>
  <c r="DB29" i="13"/>
  <c r="DB30" i="13"/>
  <c r="DC29" i="13"/>
  <c r="DC30" i="13"/>
  <c r="H8" i="19"/>
  <c r="H10" i="19" s="1"/>
  <c r="H17" i="19" s="1"/>
  <c r="H28" i="19"/>
  <c r="H30" i="19" s="1"/>
  <c r="H13" i="19"/>
  <c r="H33" i="19"/>
  <c r="I8" i="19"/>
  <c r="I10" i="19" s="1"/>
  <c r="I17" i="19" s="1"/>
  <c r="I28" i="19"/>
  <c r="I30" i="19" s="1"/>
  <c r="I13" i="19"/>
  <c r="I31" i="19"/>
  <c r="I33" i="19" s="1"/>
  <c r="I32" i="19"/>
  <c r="J8" i="19"/>
  <c r="J10" i="19" s="1"/>
  <c r="J28" i="19"/>
  <c r="J30" i="19" s="1"/>
  <c r="J13" i="19"/>
  <c r="J31" i="19"/>
  <c r="J32" i="19"/>
  <c r="K8" i="19"/>
  <c r="K10" i="19" s="1"/>
  <c r="K28" i="19"/>
  <c r="K30" i="19" s="1"/>
  <c r="K13" i="19"/>
  <c r="K31" i="19"/>
  <c r="K33" i="19" s="1"/>
  <c r="K32" i="19"/>
  <c r="L8" i="19"/>
  <c r="L10" i="19" s="1"/>
  <c r="L28" i="19"/>
  <c r="L30" i="19" s="1"/>
  <c r="L13" i="19"/>
  <c r="L31" i="19"/>
  <c r="L32" i="19"/>
  <c r="M8" i="19"/>
  <c r="M10" i="19" s="1"/>
  <c r="M17" i="19" s="1"/>
  <c r="M28" i="19"/>
  <c r="M30" i="19" s="1"/>
  <c r="M13" i="19"/>
  <c r="M31" i="19"/>
  <c r="M32" i="19"/>
  <c r="N8" i="19"/>
  <c r="N10" i="19" s="1"/>
  <c r="N17" i="19" s="1"/>
  <c r="N28" i="19"/>
  <c r="N30" i="19" s="1"/>
  <c r="N13" i="19"/>
  <c r="N31" i="19"/>
  <c r="N32" i="19"/>
  <c r="O8" i="19"/>
  <c r="O10" i="19" s="1"/>
  <c r="O17" i="19" s="1"/>
  <c r="O28" i="19"/>
  <c r="O30" i="19" s="1"/>
  <c r="O13" i="19"/>
  <c r="O31" i="19"/>
  <c r="O32" i="19"/>
  <c r="P8" i="19"/>
  <c r="P10" i="19" s="1"/>
  <c r="P28" i="19"/>
  <c r="P30" i="19" s="1"/>
  <c r="P13" i="19"/>
  <c r="P31" i="19"/>
  <c r="P32" i="19"/>
  <c r="Q8" i="19"/>
  <c r="Q10" i="19" s="1"/>
  <c r="Q28" i="19"/>
  <c r="Q30" i="19" s="1"/>
  <c r="Q13" i="19"/>
  <c r="Q31" i="19"/>
  <c r="Q32" i="19"/>
  <c r="R8" i="19"/>
  <c r="R10" i="19" s="1"/>
  <c r="R17" i="19" s="1"/>
  <c r="R28" i="19"/>
  <c r="R30" i="19" s="1"/>
  <c r="R13" i="19"/>
  <c r="R31" i="19"/>
  <c r="R32" i="19"/>
  <c r="S8" i="19"/>
  <c r="S10" i="19" s="1"/>
  <c r="S28" i="19"/>
  <c r="S30" i="19" s="1"/>
  <c r="S13" i="19"/>
  <c r="S31" i="19"/>
  <c r="S32" i="19"/>
  <c r="T8" i="19"/>
  <c r="T10" i="19" s="1"/>
  <c r="T17" i="19" s="1"/>
  <c r="T28" i="19"/>
  <c r="T30" i="19" s="1"/>
  <c r="T13" i="19"/>
  <c r="T31" i="19"/>
  <c r="T32" i="19"/>
  <c r="U8" i="19"/>
  <c r="U10" i="19" s="1"/>
  <c r="U28" i="19"/>
  <c r="U30" i="19" s="1"/>
  <c r="U13" i="19"/>
  <c r="U31" i="19"/>
  <c r="U32" i="19"/>
  <c r="V8" i="19"/>
  <c r="V10" i="19" s="1"/>
  <c r="V28" i="19"/>
  <c r="V30" i="19" s="1"/>
  <c r="V13" i="19"/>
  <c r="V31" i="19"/>
  <c r="V32" i="19"/>
  <c r="W8" i="19"/>
  <c r="W10" i="19" s="1"/>
  <c r="W28" i="19"/>
  <c r="W30" i="19" s="1"/>
  <c r="W13" i="19"/>
  <c r="W31" i="19"/>
  <c r="W32" i="19"/>
  <c r="X8" i="19"/>
  <c r="X10" i="19" s="1"/>
  <c r="X28" i="19"/>
  <c r="X30" i="19" s="1"/>
  <c r="X13" i="19"/>
  <c r="X31" i="19"/>
  <c r="X32" i="19"/>
  <c r="Y8" i="19"/>
  <c r="Y10" i="19" s="1"/>
  <c r="Y17" i="19" s="1"/>
  <c r="Y28" i="19"/>
  <c r="Y30" i="19" s="1"/>
  <c r="Y13" i="19"/>
  <c r="Y31" i="19"/>
  <c r="Y32" i="19"/>
  <c r="Z8" i="19"/>
  <c r="Z10" i="19" s="1"/>
  <c r="Z17" i="19" s="1"/>
  <c r="Z28" i="19"/>
  <c r="Z30" i="19" s="1"/>
  <c r="Z13" i="19"/>
  <c r="Z31" i="19"/>
  <c r="Z32" i="19"/>
  <c r="AA8" i="19"/>
  <c r="AA10" i="19" s="1"/>
  <c r="AA17" i="19" s="1"/>
  <c r="AA28" i="19"/>
  <c r="AA30" i="19" s="1"/>
  <c r="AA38" i="19" s="1"/>
  <c r="AA40" i="19" s="1"/>
  <c r="AA93" i="19" s="1"/>
  <c r="AA13" i="19"/>
  <c r="AA31" i="19"/>
  <c r="AA32" i="19"/>
  <c r="AB8" i="19"/>
  <c r="AB10" i="19" s="1"/>
  <c r="AB28" i="19"/>
  <c r="AB30" i="19" s="1"/>
  <c r="AB13" i="19"/>
  <c r="AB31" i="19"/>
  <c r="AB32" i="19"/>
  <c r="AC8" i="19"/>
  <c r="AC10" i="19" s="1"/>
  <c r="AC28" i="19"/>
  <c r="AC30" i="19" s="1"/>
  <c r="AC13" i="19"/>
  <c r="AC31" i="19"/>
  <c r="AC32" i="19"/>
  <c r="AD8" i="19"/>
  <c r="AD10" i="19" s="1"/>
  <c r="AD17" i="19" s="1"/>
  <c r="AD28" i="19"/>
  <c r="AD30" i="19" s="1"/>
  <c r="AD13" i="19"/>
  <c r="AD31" i="19"/>
  <c r="AD32" i="19"/>
  <c r="AE8" i="19"/>
  <c r="AE10" i="19" s="1"/>
  <c r="AE28" i="19"/>
  <c r="AE30" i="19" s="1"/>
  <c r="AE13" i="19"/>
  <c r="AE31" i="19"/>
  <c r="AE32" i="19"/>
  <c r="AF8" i="19"/>
  <c r="AF10" i="19" s="1"/>
  <c r="AF17" i="19" s="1"/>
  <c r="AF28" i="19"/>
  <c r="AF30" i="19" s="1"/>
  <c r="AF13" i="19"/>
  <c r="AF31" i="19"/>
  <c r="AF32" i="19"/>
  <c r="AG8" i="19"/>
  <c r="AG10" i="19" s="1"/>
  <c r="AG28" i="19"/>
  <c r="AG30" i="19" s="1"/>
  <c r="AG13" i="19"/>
  <c r="AG31" i="19"/>
  <c r="AG32" i="19"/>
  <c r="AH8" i="19"/>
  <c r="AH10" i="19" s="1"/>
  <c r="AH17" i="19" s="1"/>
  <c r="AH28" i="19"/>
  <c r="AH30" i="19" s="1"/>
  <c r="AH13" i="19"/>
  <c r="AH31" i="19"/>
  <c r="AH32" i="19"/>
  <c r="AI8" i="19"/>
  <c r="AI10" i="19" s="1"/>
  <c r="AI28" i="19"/>
  <c r="AI30" i="19" s="1"/>
  <c r="AI13" i="19"/>
  <c r="AI31" i="19"/>
  <c r="AI32" i="19"/>
  <c r="AJ8" i="19"/>
  <c r="AJ10" i="19" s="1"/>
  <c r="AJ28" i="19"/>
  <c r="AJ30" i="19" s="1"/>
  <c r="AJ13" i="19"/>
  <c r="AJ31" i="19"/>
  <c r="AJ32" i="19"/>
  <c r="AK8" i="19"/>
  <c r="AK10" i="19" s="1"/>
  <c r="AK17" i="19" s="1"/>
  <c r="AK28" i="19"/>
  <c r="AK30" i="19" s="1"/>
  <c r="AK13" i="19"/>
  <c r="AK31" i="19"/>
  <c r="AK32" i="19"/>
  <c r="AL8" i="19"/>
  <c r="AL10" i="19" s="1"/>
  <c r="AL17" i="19" s="1"/>
  <c r="AL28" i="19"/>
  <c r="AL30" i="19" s="1"/>
  <c r="AL38" i="19" s="1"/>
  <c r="AL13" i="19"/>
  <c r="AL31" i="19"/>
  <c r="AL32" i="19"/>
  <c r="AM8" i="19"/>
  <c r="AM10" i="19" s="1"/>
  <c r="AM17" i="19" s="1"/>
  <c r="AM28" i="19"/>
  <c r="AM30" i="19" s="1"/>
  <c r="AM38" i="19" s="1"/>
  <c r="AM40" i="19" s="1"/>
  <c r="AM93" i="19" s="1"/>
  <c r="AM13" i="19"/>
  <c r="AM31" i="19"/>
  <c r="AM32" i="19"/>
  <c r="AN8" i="19"/>
  <c r="AN10" i="19" s="1"/>
  <c r="AN18" i="19" s="1"/>
  <c r="AN28" i="19"/>
  <c r="AN30" i="19" s="1"/>
  <c r="AN13" i="19"/>
  <c r="AN31" i="19"/>
  <c r="AN32" i="19"/>
  <c r="AO8" i="19"/>
  <c r="AO10" i="19" s="1"/>
  <c r="AO17" i="19" s="1"/>
  <c r="AO28" i="19"/>
  <c r="AO30" i="19" s="1"/>
  <c r="AO13" i="19"/>
  <c r="AO31" i="19"/>
  <c r="AO32" i="19"/>
  <c r="AP8" i="19"/>
  <c r="AP10" i="19" s="1"/>
  <c r="AP28" i="19"/>
  <c r="AP30" i="19" s="1"/>
  <c r="AP13" i="19"/>
  <c r="AP31" i="19"/>
  <c r="AP32" i="19"/>
  <c r="AQ8" i="19"/>
  <c r="AQ10" i="19" s="1"/>
  <c r="AQ28" i="19"/>
  <c r="AQ30" i="19" s="1"/>
  <c r="AQ13" i="19"/>
  <c r="AQ31" i="19"/>
  <c r="AQ32" i="19"/>
  <c r="AR8" i="19"/>
  <c r="AR10" i="19" s="1"/>
  <c r="AR17" i="19" s="1"/>
  <c r="AR28" i="19"/>
  <c r="AR30" i="19" s="1"/>
  <c r="AR38" i="19" s="1"/>
  <c r="AR13" i="19"/>
  <c r="AR31" i="19"/>
  <c r="AR32" i="19"/>
  <c r="AS8" i="19"/>
  <c r="AS10" i="19" s="1"/>
  <c r="AS17" i="19" s="1"/>
  <c r="AS28" i="19"/>
  <c r="AS30" i="19" s="1"/>
  <c r="AS13" i="19"/>
  <c r="AS31" i="19"/>
  <c r="AS32" i="19"/>
  <c r="AT8" i="19"/>
  <c r="AT10" i="19" s="1"/>
  <c r="AT28" i="19"/>
  <c r="AT30" i="19" s="1"/>
  <c r="AT38" i="19" s="1"/>
  <c r="AT13" i="19"/>
  <c r="AT31" i="19"/>
  <c r="AT32" i="19"/>
  <c r="AU8" i="19"/>
  <c r="AU10" i="19" s="1"/>
  <c r="AU28" i="19"/>
  <c r="AU30" i="19" s="1"/>
  <c r="AU13" i="19"/>
  <c r="AU31" i="19"/>
  <c r="AU32" i="19"/>
  <c r="AV8" i="19"/>
  <c r="AV10" i="19" s="1"/>
  <c r="AV28" i="19"/>
  <c r="AV30" i="19" s="1"/>
  <c r="AV13" i="19"/>
  <c r="AV31" i="19"/>
  <c r="AV32" i="19"/>
  <c r="AW8" i="19"/>
  <c r="AW10" i="19" s="1"/>
  <c r="AW28" i="19"/>
  <c r="AW30" i="19" s="1"/>
  <c r="AW13" i="19"/>
  <c r="AW31" i="19"/>
  <c r="AW32" i="19"/>
  <c r="AX8" i="19"/>
  <c r="AX10" i="19" s="1"/>
  <c r="AX17" i="19" s="1"/>
  <c r="AX28" i="19"/>
  <c r="AX30" i="19" s="1"/>
  <c r="AX13" i="19"/>
  <c r="AX31" i="19"/>
  <c r="AX32" i="19"/>
  <c r="AY8" i="19"/>
  <c r="AY10" i="19" s="1"/>
  <c r="AY28" i="19"/>
  <c r="AY30" i="19" s="1"/>
  <c r="AY13" i="19"/>
  <c r="AY31" i="19"/>
  <c r="AY32" i="19"/>
  <c r="AZ8" i="19"/>
  <c r="AZ10" i="19" s="1"/>
  <c r="AZ17" i="19" s="1"/>
  <c r="AZ28" i="19"/>
  <c r="AZ30" i="19" s="1"/>
  <c r="AZ13" i="19"/>
  <c r="AZ31" i="19"/>
  <c r="AZ32" i="19"/>
  <c r="BA8" i="19"/>
  <c r="BA10" i="19" s="1"/>
  <c r="BA28" i="19"/>
  <c r="BA30" i="19" s="1"/>
  <c r="BA13" i="19"/>
  <c r="BA31" i="19"/>
  <c r="BA32" i="19"/>
  <c r="BB8" i="19"/>
  <c r="BB10" i="19" s="1"/>
  <c r="BB28" i="19"/>
  <c r="BB30" i="19" s="1"/>
  <c r="BB13" i="19"/>
  <c r="BB31" i="19"/>
  <c r="BB32" i="19"/>
  <c r="BC8" i="19"/>
  <c r="BC10" i="19" s="1"/>
  <c r="BC28" i="19"/>
  <c r="BC30" i="19" s="1"/>
  <c r="BC13" i="19"/>
  <c r="BC31" i="19"/>
  <c r="BC32" i="19"/>
  <c r="BD8" i="19"/>
  <c r="BD10" i="19" s="1"/>
  <c r="BD17" i="19" s="1"/>
  <c r="BD28" i="19"/>
  <c r="BD30" i="19" s="1"/>
  <c r="BD13" i="19"/>
  <c r="BD31" i="19"/>
  <c r="BD32" i="19"/>
  <c r="BE8" i="19"/>
  <c r="BE10" i="19" s="1"/>
  <c r="BE28" i="19"/>
  <c r="BE30" i="19" s="1"/>
  <c r="BE13" i="19"/>
  <c r="BE31" i="19"/>
  <c r="BE32" i="19"/>
  <c r="BF8" i="19"/>
  <c r="BF10" i="19" s="1"/>
  <c r="BF28" i="19"/>
  <c r="BF30" i="19" s="1"/>
  <c r="BF13" i="19"/>
  <c r="BF31" i="19"/>
  <c r="BF32" i="19"/>
  <c r="BG8" i="19"/>
  <c r="BG10" i="19" s="1"/>
  <c r="BG18" i="19" s="1"/>
  <c r="BG28" i="19"/>
  <c r="BG30" i="19" s="1"/>
  <c r="BG13" i="19"/>
  <c r="BG31" i="19"/>
  <c r="BG32" i="19"/>
  <c r="BH8" i="19"/>
  <c r="BH10" i="19" s="1"/>
  <c r="BH28" i="19"/>
  <c r="BH30" i="19" s="1"/>
  <c r="BH13" i="19"/>
  <c r="BH31" i="19"/>
  <c r="BH32" i="19"/>
  <c r="BI8" i="19"/>
  <c r="BI10" i="19" s="1"/>
  <c r="BI28" i="19"/>
  <c r="BI30" i="19" s="1"/>
  <c r="BI13" i="19"/>
  <c r="BI31" i="19"/>
  <c r="BI32" i="19"/>
  <c r="BJ8" i="19"/>
  <c r="BJ10" i="19" s="1"/>
  <c r="BJ28" i="19"/>
  <c r="BJ30" i="19" s="1"/>
  <c r="BJ13" i="19"/>
  <c r="BJ31" i="19"/>
  <c r="BJ32" i="19"/>
  <c r="BK8" i="19"/>
  <c r="BK10" i="19" s="1"/>
  <c r="BK28" i="19"/>
  <c r="BK30" i="19" s="1"/>
  <c r="BK38" i="19" s="1"/>
  <c r="BK13" i="19"/>
  <c r="BK31" i="19"/>
  <c r="BK32" i="19"/>
  <c r="BL8" i="19"/>
  <c r="BL10" i="19" s="1"/>
  <c r="BL17" i="19" s="1"/>
  <c r="BL28" i="19"/>
  <c r="BL30" i="19" s="1"/>
  <c r="BL13" i="19"/>
  <c r="BL31" i="19"/>
  <c r="BL32" i="19"/>
  <c r="BM8" i="19"/>
  <c r="BM10" i="19" s="1"/>
  <c r="BM28" i="19"/>
  <c r="BM30" i="19" s="1"/>
  <c r="BM13" i="19"/>
  <c r="BM31" i="19"/>
  <c r="BM32" i="19"/>
  <c r="BN8" i="19"/>
  <c r="BN10" i="19" s="1"/>
  <c r="BN17" i="19" s="1"/>
  <c r="BN28" i="19"/>
  <c r="BN30" i="19" s="1"/>
  <c r="BN13" i="19"/>
  <c r="BN31" i="19"/>
  <c r="BN32" i="19"/>
  <c r="BO8" i="19"/>
  <c r="BO10" i="19" s="1"/>
  <c r="BO28" i="19"/>
  <c r="BO30" i="19" s="1"/>
  <c r="BO13" i="19"/>
  <c r="BO31" i="19"/>
  <c r="BO32" i="19"/>
  <c r="BP8" i="19"/>
  <c r="BP10" i="19" s="1"/>
  <c r="BP28" i="19"/>
  <c r="BP30" i="19" s="1"/>
  <c r="BP13" i="19"/>
  <c r="BP31" i="19"/>
  <c r="BP32" i="19"/>
  <c r="BQ8" i="19"/>
  <c r="BQ10" i="19" s="1"/>
  <c r="BQ28" i="19"/>
  <c r="BQ30" i="19" s="1"/>
  <c r="BQ13" i="19"/>
  <c r="BQ31" i="19"/>
  <c r="BQ32" i="19"/>
  <c r="BR8" i="19"/>
  <c r="BR10" i="19" s="1"/>
  <c r="BR17" i="19" s="1"/>
  <c r="BR28" i="19"/>
  <c r="BR30" i="19" s="1"/>
  <c r="BR13" i="19"/>
  <c r="BR31" i="19"/>
  <c r="BR32" i="19"/>
  <c r="BS8" i="19"/>
  <c r="BS10" i="19" s="1"/>
  <c r="BS28" i="19"/>
  <c r="BS30" i="19" s="1"/>
  <c r="BS13" i="19"/>
  <c r="BS31" i="19"/>
  <c r="BS32" i="19"/>
  <c r="BT8" i="19"/>
  <c r="BT10" i="19" s="1"/>
  <c r="BT17" i="19" s="1"/>
  <c r="BT28" i="19"/>
  <c r="BT30" i="19" s="1"/>
  <c r="BT13" i="19"/>
  <c r="BT31" i="19"/>
  <c r="BT32" i="19"/>
  <c r="BU8" i="19"/>
  <c r="BU10" i="19" s="1"/>
  <c r="BU28" i="19"/>
  <c r="BU30" i="19" s="1"/>
  <c r="BU13" i="19"/>
  <c r="BU31" i="19"/>
  <c r="BU32" i="19"/>
  <c r="BV8" i="19"/>
  <c r="BV10" i="19" s="1"/>
  <c r="BV28" i="19"/>
  <c r="BV30" i="19" s="1"/>
  <c r="BV13" i="19"/>
  <c r="BV31" i="19"/>
  <c r="BV32" i="19"/>
  <c r="BW8" i="19"/>
  <c r="BW10" i="19" s="1"/>
  <c r="BW17" i="19" s="1"/>
  <c r="BW28" i="19"/>
  <c r="BW30" i="19" s="1"/>
  <c r="BW13" i="19"/>
  <c r="BW31" i="19"/>
  <c r="BW32" i="19"/>
  <c r="BX8" i="19"/>
  <c r="BX10" i="19" s="1"/>
  <c r="BX28" i="19"/>
  <c r="BX30" i="19" s="1"/>
  <c r="BX13" i="19"/>
  <c r="BX31" i="19"/>
  <c r="BX32" i="19"/>
  <c r="BY8" i="19"/>
  <c r="BY10" i="19" s="1"/>
  <c r="BY28" i="19"/>
  <c r="BY30" i="19" s="1"/>
  <c r="BY13" i="19"/>
  <c r="BY31" i="19"/>
  <c r="BY32" i="19"/>
  <c r="BZ8" i="19"/>
  <c r="BZ10" i="19" s="1"/>
  <c r="BZ17" i="19" s="1"/>
  <c r="BZ28" i="19"/>
  <c r="BZ30" i="19" s="1"/>
  <c r="BZ38" i="19" s="1"/>
  <c r="BZ13" i="19"/>
  <c r="BZ31" i="19"/>
  <c r="BZ32" i="19"/>
  <c r="CA8" i="19"/>
  <c r="CA10" i="19" s="1"/>
  <c r="CA28" i="19"/>
  <c r="CA30" i="19" s="1"/>
  <c r="CA13" i="19"/>
  <c r="CA31" i="19"/>
  <c r="CA32" i="19"/>
  <c r="CB8" i="19"/>
  <c r="CB10" i="19" s="1"/>
  <c r="CB17" i="19" s="1"/>
  <c r="CB28" i="19"/>
  <c r="CB30" i="19" s="1"/>
  <c r="CB13" i="19"/>
  <c r="CB31" i="19"/>
  <c r="CB32" i="19"/>
  <c r="CC8" i="19"/>
  <c r="CC10" i="19" s="1"/>
  <c r="CC28" i="19"/>
  <c r="CC30" i="19" s="1"/>
  <c r="CC13" i="19"/>
  <c r="CC31" i="19"/>
  <c r="CC32" i="19"/>
  <c r="CD8" i="19"/>
  <c r="CD10" i="19" s="1"/>
  <c r="CD17" i="19" s="1"/>
  <c r="CD28" i="19"/>
  <c r="CD30" i="19" s="1"/>
  <c r="CD13" i="19"/>
  <c r="CD31" i="19"/>
  <c r="CD32" i="19"/>
  <c r="CE8" i="19"/>
  <c r="CE10" i="19" s="1"/>
  <c r="CE28" i="19"/>
  <c r="CE30" i="19" s="1"/>
  <c r="CE13" i="19"/>
  <c r="CE31" i="19"/>
  <c r="CE32" i="19"/>
  <c r="CF8" i="19"/>
  <c r="CF10" i="19" s="1"/>
  <c r="CF17" i="19" s="1"/>
  <c r="CF28" i="19"/>
  <c r="CF30" i="19" s="1"/>
  <c r="CF13" i="19"/>
  <c r="CF31" i="19"/>
  <c r="CF32" i="19"/>
  <c r="CG8" i="19"/>
  <c r="CG10" i="19" s="1"/>
  <c r="CG28" i="19"/>
  <c r="CG30" i="19" s="1"/>
  <c r="CG13" i="19"/>
  <c r="CG31" i="19"/>
  <c r="CG32" i="19"/>
  <c r="CH8" i="19"/>
  <c r="CH10" i="19" s="1"/>
  <c r="CH28" i="19"/>
  <c r="CH30" i="19" s="1"/>
  <c r="CH13" i="19"/>
  <c r="CH31" i="19"/>
  <c r="CH32" i="19"/>
  <c r="CI8" i="19"/>
  <c r="CI10" i="19" s="1"/>
  <c r="CI28" i="19"/>
  <c r="CI30" i="19" s="1"/>
  <c r="CI38" i="19" s="1"/>
  <c r="CI13" i="19"/>
  <c r="CI31" i="19"/>
  <c r="CI32" i="19"/>
  <c r="CJ8" i="19"/>
  <c r="CJ10" i="19" s="1"/>
  <c r="CJ28" i="19"/>
  <c r="CJ30" i="19" s="1"/>
  <c r="CJ13" i="19"/>
  <c r="CJ31" i="19"/>
  <c r="CJ32" i="19"/>
  <c r="CK8" i="19"/>
  <c r="CK10" i="19" s="1"/>
  <c r="CK28" i="19"/>
  <c r="CK30" i="19" s="1"/>
  <c r="CK13" i="19"/>
  <c r="CK31" i="19"/>
  <c r="CK33" i="19" s="1"/>
  <c r="CK32" i="19"/>
  <c r="CL8" i="19"/>
  <c r="CL10" i="19" s="1"/>
  <c r="CL28" i="19"/>
  <c r="CL30" i="19" s="1"/>
  <c r="CL38" i="19" s="1"/>
  <c r="CL13" i="19"/>
  <c r="CL31" i="19"/>
  <c r="CL32" i="19"/>
  <c r="CM8" i="19"/>
  <c r="CM10" i="19" s="1"/>
  <c r="CM28" i="19"/>
  <c r="CM30" i="19" s="1"/>
  <c r="CM13" i="19"/>
  <c r="CM31" i="19"/>
  <c r="CM32" i="19"/>
  <c r="CN8" i="19"/>
  <c r="CN10" i="19" s="1"/>
  <c r="CN28" i="19"/>
  <c r="CN30" i="19" s="1"/>
  <c r="CN13" i="19"/>
  <c r="CN31" i="19"/>
  <c r="CN32" i="19"/>
  <c r="CO8" i="19"/>
  <c r="CO10" i="19" s="1"/>
  <c r="CO28" i="19"/>
  <c r="CO30" i="19" s="1"/>
  <c r="CO13" i="19"/>
  <c r="CO31" i="19"/>
  <c r="CO32" i="19"/>
  <c r="CP8" i="19"/>
  <c r="CP10" i="19" s="1"/>
  <c r="CP17" i="19" s="1"/>
  <c r="CP28" i="19"/>
  <c r="CP30" i="19" s="1"/>
  <c r="CP13" i="19"/>
  <c r="CP31" i="19"/>
  <c r="CP32" i="19"/>
  <c r="CQ8" i="19"/>
  <c r="CQ10" i="19" s="1"/>
  <c r="CQ28" i="19"/>
  <c r="CQ30" i="19" s="1"/>
  <c r="CQ13" i="19"/>
  <c r="CQ31" i="19"/>
  <c r="CQ32" i="19"/>
  <c r="CR8" i="19"/>
  <c r="CR10" i="19" s="1"/>
  <c r="CR28" i="19"/>
  <c r="CR30" i="19" s="1"/>
  <c r="CR13" i="19"/>
  <c r="CR31" i="19"/>
  <c r="CR32" i="19"/>
  <c r="CS8" i="19"/>
  <c r="CS10" i="19" s="1"/>
  <c r="CS28" i="19"/>
  <c r="CS30" i="19" s="1"/>
  <c r="CS13" i="19"/>
  <c r="CS31" i="19"/>
  <c r="CS32" i="19"/>
  <c r="CT8" i="19"/>
  <c r="CT10" i="19" s="1"/>
  <c r="CT28" i="19"/>
  <c r="CT30" i="19" s="1"/>
  <c r="CT13" i="19"/>
  <c r="CT31" i="19"/>
  <c r="CT32" i="19"/>
  <c r="CU8" i="19"/>
  <c r="CU10" i="19" s="1"/>
  <c r="CU17" i="19" s="1"/>
  <c r="CU28" i="19"/>
  <c r="CU30" i="19" s="1"/>
  <c r="CU13" i="19"/>
  <c r="CU31" i="19"/>
  <c r="CU32" i="19"/>
  <c r="CV8" i="19"/>
  <c r="CV10" i="19" s="1"/>
  <c r="CV28" i="19"/>
  <c r="CV30" i="19" s="1"/>
  <c r="CV13" i="19"/>
  <c r="CV31" i="19"/>
  <c r="CV32" i="19"/>
  <c r="CW8" i="19"/>
  <c r="CW10" i="19" s="1"/>
  <c r="CW28" i="19"/>
  <c r="CW30" i="19" s="1"/>
  <c r="CW13" i="19"/>
  <c r="CW31" i="19"/>
  <c r="CW32" i="19"/>
  <c r="CX8" i="19"/>
  <c r="CX10" i="19" s="1"/>
  <c r="CX17" i="19" s="1"/>
  <c r="CX28" i="19"/>
  <c r="CX30" i="19" s="1"/>
  <c r="CX13" i="19"/>
  <c r="CX31" i="19"/>
  <c r="CX32" i="19"/>
  <c r="CY8" i="19"/>
  <c r="CY10" i="19" s="1"/>
  <c r="CY17" i="19" s="1"/>
  <c r="CY28" i="19"/>
  <c r="CY30" i="19" s="1"/>
  <c r="CY13" i="19"/>
  <c r="CY31" i="19"/>
  <c r="CY32" i="19"/>
  <c r="CZ8" i="19"/>
  <c r="CZ10" i="19" s="1"/>
  <c r="CZ28" i="19"/>
  <c r="CZ30" i="19" s="1"/>
  <c r="CZ13" i="19"/>
  <c r="CZ31" i="19"/>
  <c r="CZ32" i="19"/>
  <c r="DA8" i="19"/>
  <c r="DA10" i="19" s="1"/>
  <c r="DA28" i="19"/>
  <c r="DA30" i="19" s="1"/>
  <c r="DA13" i="19"/>
  <c r="DA31" i="19"/>
  <c r="DA32" i="19"/>
  <c r="DB8" i="19"/>
  <c r="DB10" i="19" s="1"/>
  <c r="DB17" i="19" s="1"/>
  <c r="DB28" i="19"/>
  <c r="DB30" i="19" s="1"/>
  <c r="DB13" i="19"/>
  <c r="DB31" i="19"/>
  <c r="DB32" i="19"/>
  <c r="DC8" i="19"/>
  <c r="DC10" i="19" s="1"/>
  <c r="DC28" i="19"/>
  <c r="DC30" i="19" s="1"/>
  <c r="DC13" i="19"/>
  <c r="DC31" i="19"/>
  <c r="DC32" i="19"/>
  <c r="H36" i="17"/>
  <c r="H62" i="6"/>
  <c r="J9" i="27"/>
  <c r="J14" i="27"/>
  <c r="K451" i="21"/>
  <c r="N451" i="21" s="1"/>
  <c r="M451" i="21"/>
  <c r="K422" i="21"/>
  <c r="N422" i="21" s="1"/>
  <c r="M422" i="21" s="1"/>
  <c r="K423" i="21"/>
  <c r="N423" i="21"/>
  <c r="M423" i="21"/>
  <c r="K424" i="21"/>
  <c r="N424" i="21"/>
  <c r="M424" i="21" s="1"/>
  <c r="K425" i="21"/>
  <c r="N425" i="21" s="1"/>
  <c r="M425" i="21"/>
  <c r="K426" i="21"/>
  <c r="N426" i="21" s="1"/>
  <c r="M426" i="21" s="1"/>
  <c r="K427" i="21"/>
  <c r="N427" i="21"/>
  <c r="M427" i="21"/>
  <c r="K428" i="21"/>
  <c r="N428" i="21"/>
  <c r="M428" i="21" s="1"/>
  <c r="K429" i="21"/>
  <c r="N429" i="21" s="1"/>
  <c r="M429" i="21"/>
  <c r="K430" i="21"/>
  <c r="N430" i="21" s="1"/>
  <c r="M430" i="21" s="1"/>
  <c r="K431" i="21"/>
  <c r="N431" i="21"/>
  <c r="M431" i="21"/>
  <c r="K432" i="21"/>
  <c r="N432" i="21"/>
  <c r="M432" i="21" s="1"/>
  <c r="K433" i="21"/>
  <c r="N433" i="21" s="1"/>
  <c r="M433" i="21" s="1"/>
  <c r="K434" i="21"/>
  <c r="N434" i="21" s="1"/>
  <c r="M434" i="21" s="1"/>
  <c r="K435" i="21"/>
  <c r="N435" i="21"/>
  <c r="M435" i="21"/>
  <c r="K436" i="21"/>
  <c r="N436" i="21" s="1"/>
  <c r="M436" i="21" s="1"/>
  <c r="K437" i="21"/>
  <c r="N437" i="21" s="1"/>
  <c r="M437" i="21" s="1"/>
  <c r="K438" i="21"/>
  <c r="N438" i="21" s="1"/>
  <c r="M438" i="21" s="1"/>
  <c r="K439" i="21"/>
  <c r="N439" i="21"/>
  <c r="M439" i="21"/>
  <c r="K440" i="21"/>
  <c r="N440" i="21" s="1"/>
  <c r="M440" i="21" s="1"/>
  <c r="K441" i="21"/>
  <c r="N441" i="21" s="1"/>
  <c r="M441" i="21"/>
  <c r="K442" i="21"/>
  <c r="N442" i="21" s="1"/>
  <c r="M442" i="21" s="1"/>
  <c r="K443" i="21"/>
  <c r="N443" i="21" s="1"/>
  <c r="M443" i="21"/>
  <c r="K444" i="21"/>
  <c r="N444" i="21" s="1"/>
  <c r="M444" i="21" s="1"/>
  <c r="K445" i="21"/>
  <c r="N445" i="21" s="1"/>
  <c r="M445" i="21"/>
  <c r="K446" i="21"/>
  <c r="N446" i="21" s="1"/>
  <c r="M446" i="21" s="1"/>
  <c r="K447" i="21"/>
  <c r="N447" i="21" s="1"/>
  <c r="M447" i="21"/>
  <c r="K448" i="21"/>
  <c r="N448" i="21" s="1"/>
  <c r="M448" i="21" s="1"/>
  <c r="K449" i="21"/>
  <c r="N449" i="21" s="1"/>
  <c r="M449" i="21"/>
  <c r="K450" i="21"/>
  <c r="N450" i="21" s="1"/>
  <c r="M450" i="21" s="1"/>
  <c r="G49" i="3"/>
  <c r="F49" i="3"/>
  <c r="N113" i="41"/>
  <c r="N108" i="56"/>
  <c r="K108" i="56" s="1"/>
  <c r="N109" i="56"/>
  <c r="K109" i="56" s="1"/>
  <c r="N110" i="56"/>
  <c r="K110" i="56" s="1"/>
  <c r="M111" i="41"/>
  <c r="M111" i="56"/>
  <c r="L111" i="56"/>
  <c r="E47" i="3"/>
  <c r="G47" i="3"/>
  <c r="F47" i="3"/>
  <c r="N103" i="56"/>
  <c r="K103" i="56" s="1"/>
  <c r="N104" i="56"/>
  <c r="K104" i="56" s="1"/>
  <c r="N105" i="56"/>
  <c r="K105" i="56" s="1"/>
  <c r="M106" i="56"/>
  <c r="L106" i="56"/>
  <c r="E43" i="3"/>
  <c r="G43" i="3"/>
  <c r="N65" i="56"/>
  <c r="K65" i="56" s="1"/>
  <c r="N66" i="56"/>
  <c r="K66" i="56" s="1"/>
  <c r="N67" i="56"/>
  <c r="K67" i="56" s="1"/>
  <c r="N68" i="56"/>
  <c r="K68" i="56" s="1"/>
  <c r="N69" i="56"/>
  <c r="K69" i="56" s="1"/>
  <c r="N70" i="56"/>
  <c r="K70" i="56" s="1"/>
  <c r="N71" i="56"/>
  <c r="K71" i="56" s="1"/>
  <c r="N72" i="56"/>
  <c r="K72" i="56" s="1"/>
  <c r="N73" i="56"/>
  <c r="K73" i="56" s="1"/>
  <c r="N74" i="56"/>
  <c r="K74" i="56" s="1"/>
  <c r="N75" i="56"/>
  <c r="K75" i="56" s="1"/>
  <c r="N76" i="56"/>
  <c r="K76" i="56" s="1"/>
  <c r="N77" i="56"/>
  <c r="K77" i="56" s="1"/>
  <c r="N78" i="56"/>
  <c r="K78" i="56" s="1"/>
  <c r="N79" i="56"/>
  <c r="K79" i="56" s="1"/>
  <c r="N80" i="56"/>
  <c r="K80" i="56" s="1"/>
  <c r="N81" i="56"/>
  <c r="K81" i="56" s="1"/>
  <c r="N82" i="56"/>
  <c r="K82" i="56" s="1"/>
  <c r="N83" i="56"/>
  <c r="K83" i="56" s="1"/>
  <c r="N84" i="56"/>
  <c r="K84" i="56" s="1"/>
  <c r="N85" i="56"/>
  <c r="K85" i="56" s="1"/>
  <c r="L86" i="56"/>
  <c r="M86" i="56"/>
  <c r="N90" i="56"/>
  <c r="K90" i="56" s="1"/>
  <c r="N91" i="56"/>
  <c r="K91" i="56" s="1"/>
  <c r="N92" i="56"/>
  <c r="K92" i="56" s="1"/>
  <c r="N93" i="56"/>
  <c r="K93" i="56" s="1"/>
  <c r="N94" i="56"/>
  <c r="K94" i="56" s="1"/>
  <c r="L95" i="56"/>
  <c r="L96" i="56" s="1"/>
  <c r="M95" i="56"/>
  <c r="M96" i="56" s="1"/>
  <c r="N11" i="21"/>
  <c r="M11" i="21" s="1"/>
  <c r="K13" i="21"/>
  <c r="N13" i="21" s="1"/>
  <c r="M13" i="21" s="1"/>
  <c r="K14" i="21"/>
  <c r="N14" i="21" s="1"/>
  <c r="M14" i="21" s="1"/>
  <c r="K15" i="21"/>
  <c r="N15" i="21" s="1"/>
  <c r="M15" i="21" s="1"/>
  <c r="K16" i="21"/>
  <c r="N16" i="21" s="1"/>
  <c r="M16" i="21"/>
  <c r="K17" i="21"/>
  <c r="N17" i="21" s="1"/>
  <c r="M17" i="21" s="1"/>
  <c r="K18" i="21"/>
  <c r="N18" i="21" s="1"/>
  <c r="M18" i="21" s="1"/>
  <c r="K19" i="21"/>
  <c r="N19" i="21" s="1"/>
  <c r="M19" i="21" s="1"/>
  <c r="K20" i="21"/>
  <c r="N20" i="21" s="1"/>
  <c r="M20" i="21" s="1"/>
  <c r="K21" i="21"/>
  <c r="N21" i="21" s="1"/>
  <c r="M21" i="21" s="1"/>
  <c r="K22" i="21"/>
  <c r="N22" i="21" s="1"/>
  <c r="M22" i="21" s="1"/>
  <c r="K23" i="21"/>
  <c r="N23" i="21" s="1"/>
  <c r="M23" i="21" s="1"/>
  <c r="K24" i="21"/>
  <c r="N24" i="21" s="1"/>
  <c r="M24" i="21"/>
  <c r="K25" i="21"/>
  <c r="N25" i="21" s="1"/>
  <c r="M25" i="21" s="1"/>
  <c r="K26" i="21"/>
  <c r="N26" i="21" s="1"/>
  <c r="M26" i="21" s="1"/>
  <c r="K27" i="21"/>
  <c r="N27" i="21" s="1"/>
  <c r="M27" i="21" s="1"/>
  <c r="K28" i="21"/>
  <c r="N28" i="21" s="1"/>
  <c r="M28" i="21" s="1"/>
  <c r="K29" i="21"/>
  <c r="N29" i="21" s="1"/>
  <c r="M29" i="21" s="1"/>
  <c r="K30" i="21"/>
  <c r="N30" i="21" s="1"/>
  <c r="M30" i="21" s="1"/>
  <c r="K31" i="21"/>
  <c r="N31" i="21" s="1"/>
  <c r="M31" i="21" s="1"/>
  <c r="K32" i="21"/>
  <c r="N32" i="21" s="1"/>
  <c r="M32" i="21"/>
  <c r="K33" i="21"/>
  <c r="N33" i="21" s="1"/>
  <c r="M33" i="21" s="1"/>
  <c r="K34" i="21"/>
  <c r="N34" i="21" s="1"/>
  <c r="M34" i="21" s="1"/>
  <c r="K35" i="21"/>
  <c r="N35" i="21" s="1"/>
  <c r="M35" i="21" s="1"/>
  <c r="K36" i="21"/>
  <c r="N36" i="21" s="1"/>
  <c r="M36" i="21" s="1"/>
  <c r="K37" i="21"/>
  <c r="N37" i="21" s="1"/>
  <c r="M37" i="21" s="1"/>
  <c r="K38" i="21"/>
  <c r="N38" i="21" s="1"/>
  <c r="M38" i="21" s="1"/>
  <c r="K39" i="21"/>
  <c r="N39" i="21" s="1"/>
  <c r="M39" i="21" s="1"/>
  <c r="K40" i="21"/>
  <c r="N40" i="21" s="1"/>
  <c r="M40" i="21"/>
  <c r="K41" i="21"/>
  <c r="N41" i="21" s="1"/>
  <c r="M41" i="21" s="1"/>
  <c r="K42" i="21"/>
  <c r="N42" i="21" s="1"/>
  <c r="M42" i="21" s="1"/>
  <c r="N46" i="21"/>
  <c r="K48" i="21"/>
  <c r="N48" i="21" s="1"/>
  <c r="M48" i="21" s="1"/>
  <c r="K49" i="21"/>
  <c r="N49" i="21"/>
  <c r="M49" i="21" s="1"/>
  <c r="K50" i="21"/>
  <c r="N50" i="21" s="1"/>
  <c r="K51" i="21"/>
  <c r="N51" i="21"/>
  <c r="K52" i="21"/>
  <c r="N52" i="21"/>
  <c r="K53" i="21"/>
  <c r="N53" i="21" s="1"/>
  <c r="K54" i="21"/>
  <c r="N54" i="21"/>
  <c r="K55" i="21"/>
  <c r="N55" i="21"/>
  <c r="K56" i="21"/>
  <c r="N56" i="21" s="1"/>
  <c r="M56" i="21" s="1"/>
  <c r="K57" i="21"/>
  <c r="N57" i="21"/>
  <c r="K58" i="21"/>
  <c r="N58" i="21"/>
  <c r="K59" i="21"/>
  <c r="N59" i="21" s="1"/>
  <c r="K60" i="21"/>
  <c r="N60" i="21"/>
  <c r="K61" i="21"/>
  <c r="N61" i="21"/>
  <c r="K62" i="21"/>
  <c r="N62" i="21" s="1"/>
  <c r="K63" i="21"/>
  <c r="N63" i="21"/>
  <c r="M63" i="21" s="1"/>
  <c r="K64" i="21"/>
  <c r="N64" i="21"/>
  <c r="K65" i="21"/>
  <c r="N65" i="21" s="1"/>
  <c r="K66" i="21"/>
  <c r="N66" i="21"/>
  <c r="K67" i="21"/>
  <c r="N67" i="21"/>
  <c r="K68" i="21"/>
  <c r="N68" i="21" s="1"/>
  <c r="K69" i="21"/>
  <c r="N69" i="21"/>
  <c r="K70" i="21"/>
  <c r="N70" i="21"/>
  <c r="M70" i="21" s="1"/>
  <c r="K71" i="21"/>
  <c r="N71" i="21" s="1"/>
  <c r="M71" i="21" s="1"/>
  <c r="K72" i="21"/>
  <c r="N72" i="21"/>
  <c r="K73" i="21"/>
  <c r="N73" i="21"/>
  <c r="K74" i="21"/>
  <c r="N74" i="21" s="1"/>
  <c r="K75" i="21"/>
  <c r="N75" i="21"/>
  <c r="K76" i="21"/>
  <c r="N76" i="21"/>
  <c r="K77" i="21"/>
  <c r="N77" i="21" s="1"/>
  <c r="N311" i="21"/>
  <c r="M311" i="21" s="1"/>
  <c r="K313" i="21"/>
  <c r="N313" i="21" s="1"/>
  <c r="M313" i="21" s="1"/>
  <c r="K314" i="21"/>
  <c r="N314" i="21" s="1"/>
  <c r="M314" i="21" s="1"/>
  <c r="K315" i="21"/>
  <c r="N315" i="21" s="1"/>
  <c r="M315" i="21"/>
  <c r="K316" i="21"/>
  <c r="N316" i="21" s="1"/>
  <c r="M316" i="21" s="1"/>
  <c r="K317" i="21"/>
  <c r="N317" i="21" s="1"/>
  <c r="M317" i="21"/>
  <c r="K318" i="21"/>
  <c r="N318" i="21" s="1"/>
  <c r="M318" i="21" s="1"/>
  <c r="K319" i="21"/>
  <c r="N319" i="21" s="1"/>
  <c r="M319" i="21"/>
  <c r="K320" i="21"/>
  <c r="N320" i="21" s="1"/>
  <c r="M320" i="21" s="1"/>
  <c r="K321" i="21"/>
  <c r="N321" i="21" s="1"/>
  <c r="M321" i="21"/>
  <c r="K322" i="21"/>
  <c r="N322" i="21" s="1"/>
  <c r="M322" i="21" s="1"/>
  <c r="K323" i="21"/>
  <c r="N323" i="21" s="1"/>
  <c r="M323" i="21"/>
  <c r="K324" i="21"/>
  <c r="N324" i="21" s="1"/>
  <c r="M324" i="21" s="1"/>
  <c r="K325" i="21"/>
  <c r="N325" i="21" s="1"/>
  <c r="M325" i="21"/>
  <c r="K326" i="21"/>
  <c r="N326" i="21" s="1"/>
  <c r="M326" i="21" s="1"/>
  <c r="K327" i="21"/>
  <c r="N327" i="21" s="1"/>
  <c r="M327" i="21"/>
  <c r="K328" i="21"/>
  <c r="N328" i="21" s="1"/>
  <c r="M328" i="21" s="1"/>
  <c r="K329" i="21"/>
  <c r="N329" i="21" s="1"/>
  <c r="M329" i="21"/>
  <c r="K330" i="21"/>
  <c r="N330" i="21" s="1"/>
  <c r="M330" i="21" s="1"/>
  <c r="K331" i="21"/>
  <c r="N331" i="21" s="1"/>
  <c r="M331" i="21"/>
  <c r="K332" i="21"/>
  <c r="N332" i="21" s="1"/>
  <c r="M332" i="21" s="1"/>
  <c r="K333" i="21"/>
  <c r="N333" i="21" s="1"/>
  <c r="M333" i="21"/>
  <c r="K334" i="21"/>
  <c r="N334" i="21" s="1"/>
  <c r="M334" i="21" s="1"/>
  <c r="K335" i="21"/>
  <c r="N335" i="21" s="1"/>
  <c r="M335" i="21"/>
  <c r="K336" i="21"/>
  <c r="N336" i="21" s="1"/>
  <c r="M336" i="21" s="1"/>
  <c r="K337" i="21"/>
  <c r="N337" i="21" s="1"/>
  <c r="M337" i="21"/>
  <c r="K338" i="21"/>
  <c r="N338" i="21" s="1"/>
  <c r="M338" i="21" s="1"/>
  <c r="K339" i="21"/>
  <c r="N339" i="21" s="1"/>
  <c r="M339" i="21"/>
  <c r="K340" i="21"/>
  <c r="N340" i="21" s="1"/>
  <c r="M340" i="21" s="1"/>
  <c r="K341" i="21"/>
  <c r="N341" i="21" s="1"/>
  <c r="M341" i="21"/>
  <c r="K342" i="21"/>
  <c r="N342" i="21" s="1"/>
  <c r="M342" i="21" s="1"/>
  <c r="L70" i="22"/>
  <c r="K70" i="22" s="1"/>
  <c r="L71" i="22"/>
  <c r="K71" i="22" s="1"/>
  <c r="L72" i="22"/>
  <c r="K72" i="22" s="1"/>
  <c r="L73" i="22"/>
  <c r="K73" i="22" s="1"/>
  <c r="L74" i="22"/>
  <c r="K74" i="22"/>
  <c r="L75" i="22"/>
  <c r="K75" i="22" s="1"/>
  <c r="L76" i="22"/>
  <c r="K76" i="22"/>
  <c r="L77" i="22"/>
  <c r="K77" i="22" s="1"/>
  <c r="L78" i="22"/>
  <c r="K78" i="22" s="1"/>
  <c r="L79" i="22"/>
  <c r="K79" i="22" s="1"/>
  <c r="N180" i="21"/>
  <c r="M180" i="21" s="1"/>
  <c r="K182" i="21"/>
  <c r="N182" i="21" s="1"/>
  <c r="M182" i="21" s="1"/>
  <c r="K183" i="21"/>
  <c r="N183" i="21" s="1"/>
  <c r="M183" i="21" s="1"/>
  <c r="K184" i="21"/>
  <c r="N184" i="21"/>
  <c r="M184" i="21" s="1"/>
  <c r="K185" i="21"/>
  <c r="N185" i="21" s="1"/>
  <c r="M185" i="21" s="1"/>
  <c r="K186" i="21"/>
  <c r="N186" i="21"/>
  <c r="M186" i="21" s="1"/>
  <c r="K187" i="21"/>
  <c r="N187" i="21" s="1"/>
  <c r="M187" i="21" s="1"/>
  <c r="K188" i="21"/>
  <c r="N188" i="21"/>
  <c r="M188" i="21" s="1"/>
  <c r="K189" i="21"/>
  <c r="N189" i="21" s="1"/>
  <c r="M189" i="21" s="1"/>
  <c r="K190" i="21"/>
  <c r="N190" i="21"/>
  <c r="M190" i="21" s="1"/>
  <c r="K191" i="21"/>
  <c r="N191" i="21" s="1"/>
  <c r="M191" i="21" s="1"/>
  <c r="K192" i="21"/>
  <c r="N192" i="21"/>
  <c r="M192" i="21" s="1"/>
  <c r="K193" i="21"/>
  <c r="N193" i="21" s="1"/>
  <c r="M193" i="21" s="1"/>
  <c r="K194" i="21"/>
  <c r="N194" i="21"/>
  <c r="M194" i="21" s="1"/>
  <c r="K195" i="21"/>
  <c r="N195" i="21" s="1"/>
  <c r="M195" i="21" s="1"/>
  <c r="K196" i="21"/>
  <c r="N196" i="21"/>
  <c r="M196" i="21" s="1"/>
  <c r="K197" i="21"/>
  <c r="N197" i="21" s="1"/>
  <c r="M197" i="21" s="1"/>
  <c r="K198" i="21"/>
  <c r="N198" i="21"/>
  <c r="M198" i="21" s="1"/>
  <c r="K199" i="21"/>
  <c r="N199" i="21" s="1"/>
  <c r="M199" i="21" s="1"/>
  <c r="K200" i="21"/>
  <c r="N200" i="21"/>
  <c r="M200" i="21" s="1"/>
  <c r="K201" i="21"/>
  <c r="N201" i="21" s="1"/>
  <c r="M201" i="21" s="1"/>
  <c r="N155" i="21"/>
  <c r="M155" i="21" s="1"/>
  <c r="K157" i="21"/>
  <c r="N157" i="21" s="1"/>
  <c r="M157" i="21" s="1"/>
  <c r="K158" i="21"/>
  <c r="N158" i="21"/>
  <c r="M158" i="21" s="1"/>
  <c r="K159" i="21"/>
  <c r="N159" i="21" s="1"/>
  <c r="M159" i="21" s="1"/>
  <c r="K160" i="21"/>
  <c r="N160" i="21"/>
  <c r="M160" i="21" s="1"/>
  <c r="K161" i="21"/>
  <c r="N161" i="21" s="1"/>
  <c r="M161" i="21" s="1"/>
  <c r="K162" i="21"/>
  <c r="N162" i="21"/>
  <c r="M162" i="21" s="1"/>
  <c r="K163" i="21"/>
  <c r="N163" i="21" s="1"/>
  <c r="M163" i="21" s="1"/>
  <c r="K164" i="21"/>
  <c r="N164" i="21"/>
  <c r="M164" i="21" s="1"/>
  <c r="K165" i="21"/>
  <c r="N165" i="21" s="1"/>
  <c r="M165" i="21" s="1"/>
  <c r="K166" i="21"/>
  <c r="N166" i="21"/>
  <c r="M166" i="21" s="1"/>
  <c r="K167" i="21"/>
  <c r="N167" i="21" s="1"/>
  <c r="M167" i="21" s="1"/>
  <c r="K168" i="21"/>
  <c r="N168" i="21"/>
  <c r="M168" i="21" s="1"/>
  <c r="K169" i="21"/>
  <c r="N169" i="21" s="1"/>
  <c r="M169" i="21" s="1"/>
  <c r="K170" i="21"/>
  <c r="N170" i="21"/>
  <c r="M170" i="21" s="1"/>
  <c r="K171" i="21"/>
  <c r="N171" i="21" s="1"/>
  <c r="M171" i="21" s="1"/>
  <c r="K172" i="21"/>
  <c r="N172" i="21"/>
  <c r="M172" i="21" s="1"/>
  <c r="K173" i="21"/>
  <c r="N173" i="21" s="1"/>
  <c r="M173" i="21" s="1"/>
  <c r="K174" i="21"/>
  <c r="N174" i="21"/>
  <c r="M174" i="21" s="1"/>
  <c r="K175" i="21"/>
  <c r="N175" i="21" s="1"/>
  <c r="M175" i="21" s="1"/>
  <c r="K176" i="21"/>
  <c r="N176" i="21"/>
  <c r="M176" i="21" s="1"/>
  <c r="N259" i="21"/>
  <c r="M259" i="21" s="1"/>
  <c r="K261" i="21"/>
  <c r="N261" i="21" s="1"/>
  <c r="M261" i="21" s="1"/>
  <c r="K262" i="21"/>
  <c r="N262" i="21"/>
  <c r="M262" i="21" s="1"/>
  <c r="K263" i="21"/>
  <c r="N263" i="21"/>
  <c r="M263" i="21"/>
  <c r="K264" i="21"/>
  <c r="N264" i="21"/>
  <c r="M264" i="21" s="1"/>
  <c r="K265" i="21"/>
  <c r="N265" i="21"/>
  <c r="M265" i="21"/>
  <c r="K266" i="21"/>
  <c r="N266" i="21"/>
  <c r="M266" i="21" s="1"/>
  <c r="K267" i="21"/>
  <c r="N267" i="21"/>
  <c r="M267" i="21"/>
  <c r="K268" i="21"/>
  <c r="N268" i="21"/>
  <c r="M268" i="21" s="1"/>
  <c r="K269" i="21"/>
  <c r="N269" i="21"/>
  <c r="M269" i="21"/>
  <c r="K270" i="21"/>
  <c r="N270" i="21"/>
  <c r="M270" i="21" s="1"/>
  <c r="K271" i="21"/>
  <c r="N271" i="21"/>
  <c r="M271" i="21"/>
  <c r="K272" i="21"/>
  <c r="N272" i="21"/>
  <c r="M272" i="21" s="1"/>
  <c r="K273" i="21"/>
  <c r="N273" i="21" s="1"/>
  <c r="M273" i="21"/>
  <c r="K274" i="21"/>
  <c r="N274" i="21"/>
  <c r="M274" i="21" s="1"/>
  <c r="K275" i="21"/>
  <c r="N275" i="21"/>
  <c r="M275" i="21"/>
  <c r="K276" i="21"/>
  <c r="N276" i="21"/>
  <c r="M276" i="21" s="1"/>
  <c r="K277" i="21"/>
  <c r="N277" i="21" s="1"/>
  <c r="M277" i="21"/>
  <c r="K278" i="21"/>
  <c r="N278" i="21"/>
  <c r="M278" i="21" s="1"/>
  <c r="K279" i="21"/>
  <c r="N279" i="21"/>
  <c r="M279" i="21"/>
  <c r="K280" i="21"/>
  <c r="N280" i="21"/>
  <c r="M280" i="21" s="1"/>
  <c r="N284" i="21"/>
  <c r="M284" i="21" s="1"/>
  <c r="K286" i="21"/>
  <c r="N286" i="21" s="1"/>
  <c r="M286" i="21" s="1"/>
  <c r="K287" i="21"/>
  <c r="N287" i="21"/>
  <c r="M287" i="21"/>
  <c r="K288" i="21"/>
  <c r="N288" i="21"/>
  <c r="M288" i="21" s="1"/>
  <c r="K289" i="21"/>
  <c r="N289" i="21" s="1"/>
  <c r="M289" i="21"/>
  <c r="K290" i="21"/>
  <c r="N290" i="21"/>
  <c r="M290" i="21" s="1"/>
  <c r="K291" i="21"/>
  <c r="N291" i="21"/>
  <c r="M291" i="21"/>
  <c r="K292" i="21"/>
  <c r="N292" i="21"/>
  <c r="M292" i="21" s="1"/>
  <c r="K293" i="21"/>
  <c r="N293" i="21" s="1"/>
  <c r="M293" i="21"/>
  <c r="K294" i="21"/>
  <c r="N294" i="21"/>
  <c r="M294" i="21" s="1"/>
  <c r="K295" i="21"/>
  <c r="N295" i="21" s="1"/>
  <c r="M295" i="21"/>
  <c r="K296" i="21"/>
  <c r="N296" i="21"/>
  <c r="M296" i="21" s="1"/>
  <c r="K297" i="21"/>
  <c r="N297" i="21" s="1"/>
  <c r="M297" i="21"/>
  <c r="K298" i="21"/>
  <c r="N298" i="21"/>
  <c r="M298" i="21" s="1"/>
  <c r="K299" i="21"/>
  <c r="N299" i="21" s="1"/>
  <c r="M299" i="21"/>
  <c r="K300" i="21"/>
  <c r="N300" i="21"/>
  <c r="M300" i="21" s="1"/>
  <c r="K301" i="21"/>
  <c r="N301" i="21" s="1"/>
  <c r="M301" i="21"/>
  <c r="K302" i="21"/>
  <c r="N302" i="21"/>
  <c r="M302" i="21" s="1"/>
  <c r="K303" i="21"/>
  <c r="N303" i="21" s="1"/>
  <c r="M303" i="21"/>
  <c r="K304" i="21"/>
  <c r="N304" i="21"/>
  <c r="M304" i="21" s="1"/>
  <c r="K305" i="21"/>
  <c r="N305" i="21" s="1"/>
  <c r="M305" i="21"/>
  <c r="N83" i="21"/>
  <c r="M83" i="21" s="1"/>
  <c r="K85" i="21"/>
  <c r="N85" i="21" s="1"/>
  <c r="M85" i="21" s="1"/>
  <c r="K86" i="21"/>
  <c r="N86" i="21"/>
  <c r="M86" i="21" s="1"/>
  <c r="K87" i="21"/>
  <c r="N87" i="21"/>
  <c r="M87" i="21"/>
  <c r="K88" i="21"/>
  <c r="N88" i="21"/>
  <c r="M88" i="21" s="1"/>
  <c r="K89" i="21"/>
  <c r="N89" i="21" s="1"/>
  <c r="M89" i="21"/>
  <c r="K90" i="21"/>
  <c r="N90" i="21"/>
  <c r="M90" i="21" s="1"/>
  <c r="K91" i="21"/>
  <c r="N91" i="21"/>
  <c r="M91" i="21"/>
  <c r="K92" i="21"/>
  <c r="N92" i="21"/>
  <c r="M92" i="21" s="1"/>
  <c r="K93" i="21"/>
  <c r="N93" i="21" s="1"/>
  <c r="M93" i="21"/>
  <c r="K94" i="21"/>
  <c r="N94" i="21"/>
  <c r="M94" i="21" s="1"/>
  <c r="K95" i="21"/>
  <c r="N95" i="21"/>
  <c r="M95" i="21"/>
  <c r="K96" i="21"/>
  <c r="N96" i="21"/>
  <c r="M96" i="21" s="1"/>
  <c r="K97" i="21"/>
  <c r="N97" i="21" s="1"/>
  <c r="M97" i="21"/>
  <c r="K98" i="21"/>
  <c r="N98" i="21"/>
  <c r="M98" i="21" s="1"/>
  <c r="K99" i="21"/>
  <c r="N99" i="21"/>
  <c r="M99" i="21"/>
  <c r="K100" i="21"/>
  <c r="N100" i="21"/>
  <c r="M100" i="21" s="1"/>
  <c r="K101" i="21"/>
  <c r="N101" i="21" s="1"/>
  <c r="M101" i="21"/>
  <c r="K102" i="21"/>
  <c r="N102" i="21"/>
  <c r="M102" i="21" s="1"/>
  <c r="K103" i="21"/>
  <c r="N103" i="21" s="1"/>
  <c r="M103" i="21" s="1"/>
  <c r="K104" i="21"/>
  <c r="N104" i="21"/>
  <c r="M104" i="21" s="1"/>
  <c r="K105" i="21"/>
  <c r="N105" i="21" s="1"/>
  <c r="M105" i="21"/>
  <c r="K106" i="21"/>
  <c r="N106" i="21"/>
  <c r="M106" i="21" s="1"/>
  <c r="K107" i="21"/>
  <c r="N107" i="21" s="1"/>
  <c r="M107" i="21"/>
  <c r="K108" i="21"/>
  <c r="N108" i="21"/>
  <c r="M108" i="21" s="1"/>
  <c r="K109" i="21"/>
  <c r="N109" i="21" s="1"/>
  <c r="M109" i="21" s="1"/>
  <c r="K110" i="21"/>
  <c r="N110" i="21"/>
  <c r="M110" i="21" s="1"/>
  <c r="K111" i="21"/>
  <c r="N111" i="21" s="1"/>
  <c r="M111" i="21"/>
  <c r="K112" i="21"/>
  <c r="N112" i="21"/>
  <c r="M112" i="21" s="1"/>
  <c r="K113" i="21"/>
  <c r="N113" i="21" s="1"/>
  <c r="M113" i="21"/>
  <c r="K114" i="21"/>
  <c r="N114" i="21"/>
  <c r="M114" i="21" s="1"/>
  <c r="N118" i="21"/>
  <c r="M118" i="21" s="1"/>
  <c r="K120" i="21"/>
  <c r="N120" i="21" s="1"/>
  <c r="K121" i="21"/>
  <c r="N121" i="21" s="1"/>
  <c r="M121" i="21"/>
  <c r="K122" i="21"/>
  <c r="N122" i="21"/>
  <c r="M122" i="21" s="1"/>
  <c r="K123" i="21"/>
  <c r="N123" i="21" s="1"/>
  <c r="M123" i="21"/>
  <c r="K124" i="21"/>
  <c r="N124" i="21"/>
  <c r="M124" i="21" s="1"/>
  <c r="K125" i="21"/>
  <c r="N125" i="21" s="1"/>
  <c r="M125" i="21" s="1"/>
  <c r="K126" i="21"/>
  <c r="N126" i="21"/>
  <c r="M126" i="21" s="1"/>
  <c r="K127" i="21"/>
  <c r="N127" i="21" s="1"/>
  <c r="M127" i="21"/>
  <c r="K128" i="21"/>
  <c r="N128" i="21"/>
  <c r="M128" i="21" s="1"/>
  <c r="K129" i="21"/>
  <c r="N129" i="21" s="1"/>
  <c r="M129" i="21"/>
  <c r="K130" i="21"/>
  <c r="N130" i="21"/>
  <c r="M130" i="21" s="1"/>
  <c r="K131" i="21"/>
  <c r="N131" i="21" s="1"/>
  <c r="M131" i="21" s="1"/>
  <c r="K132" i="21"/>
  <c r="N132" i="21"/>
  <c r="M132" i="21" s="1"/>
  <c r="K133" i="21"/>
  <c r="N133" i="21" s="1"/>
  <c r="M133" i="21"/>
  <c r="K134" i="21"/>
  <c r="N134" i="21"/>
  <c r="M134" i="21" s="1"/>
  <c r="K135" i="21"/>
  <c r="N135" i="21" s="1"/>
  <c r="M135" i="21"/>
  <c r="K136" i="21"/>
  <c r="N136" i="21"/>
  <c r="M136" i="21" s="1"/>
  <c r="K137" i="21"/>
  <c r="N137" i="21" s="1"/>
  <c r="M137" i="21" s="1"/>
  <c r="K138" i="21"/>
  <c r="N138" i="21"/>
  <c r="M138" i="21" s="1"/>
  <c r="K139" i="21"/>
  <c r="N139" i="21" s="1"/>
  <c r="M139" i="21"/>
  <c r="K140" i="21"/>
  <c r="N140" i="21"/>
  <c r="M140" i="21" s="1"/>
  <c r="K141" i="21"/>
  <c r="N141" i="21" s="1"/>
  <c r="M141" i="21"/>
  <c r="K142" i="21"/>
  <c r="N142" i="21"/>
  <c r="M142" i="21" s="1"/>
  <c r="K143" i="21"/>
  <c r="N143" i="21" s="1"/>
  <c r="M143" i="21" s="1"/>
  <c r="K144" i="21"/>
  <c r="N144" i="21"/>
  <c r="M144" i="21" s="1"/>
  <c r="K145" i="21"/>
  <c r="N145" i="21" s="1"/>
  <c r="M145" i="21"/>
  <c r="K146" i="21"/>
  <c r="N146" i="21"/>
  <c r="M146" i="21" s="1"/>
  <c r="K147" i="21"/>
  <c r="N147" i="21" s="1"/>
  <c r="M147" i="21"/>
  <c r="K148" i="21"/>
  <c r="N148" i="21"/>
  <c r="M148" i="21" s="1"/>
  <c r="K149" i="21"/>
  <c r="N149" i="21" s="1"/>
  <c r="M149" i="21" s="1"/>
  <c r="N207" i="21"/>
  <c r="M207" i="21" s="1"/>
  <c r="K209" i="21"/>
  <c r="N209" i="21" s="1"/>
  <c r="M209" i="21" s="1"/>
  <c r="K210" i="21"/>
  <c r="N210" i="21" s="1"/>
  <c r="M210" i="21"/>
  <c r="K211" i="21"/>
  <c r="N211" i="21"/>
  <c r="M211" i="21" s="1"/>
  <c r="K212" i="21"/>
  <c r="N212" i="21" s="1"/>
  <c r="M212" i="21" s="1"/>
  <c r="K213" i="21"/>
  <c r="N213" i="21"/>
  <c r="M213" i="21" s="1"/>
  <c r="K214" i="21"/>
  <c r="N214" i="21" s="1"/>
  <c r="M214" i="21"/>
  <c r="K215" i="21"/>
  <c r="N215" i="21"/>
  <c r="M215" i="21" s="1"/>
  <c r="K216" i="21"/>
  <c r="N216" i="21"/>
  <c r="M216" i="21" s="1"/>
  <c r="K217" i="21"/>
  <c r="N217" i="21"/>
  <c r="M217" i="21" s="1"/>
  <c r="K218" i="21"/>
  <c r="N218" i="21" s="1"/>
  <c r="M218" i="21"/>
  <c r="K219" i="21"/>
  <c r="N219" i="21"/>
  <c r="M219" i="21" s="1"/>
  <c r="K220" i="21"/>
  <c r="N220" i="21"/>
  <c r="M220" i="21"/>
  <c r="K221" i="21"/>
  <c r="N221" i="21"/>
  <c r="M221" i="21" s="1"/>
  <c r="K222" i="21"/>
  <c r="N222" i="21" s="1"/>
  <c r="M222" i="21"/>
  <c r="K223" i="21"/>
  <c r="N223" i="21"/>
  <c r="M223" i="21" s="1"/>
  <c r="K224" i="21"/>
  <c r="N224" i="21"/>
  <c r="M224" i="21" s="1"/>
  <c r="K225" i="21"/>
  <c r="N225" i="21"/>
  <c r="M225" i="21" s="1"/>
  <c r="K226" i="21"/>
  <c r="N226" i="21" s="1"/>
  <c r="M226" i="21"/>
  <c r="K227" i="21"/>
  <c r="N227" i="21"/>
  <c r="M227" i="21" s="1"/>
  <c r="K228" i="21"/>
  <c r="N228" i="21"/>
  <c r="M228" i="21" s="1"/>
  <c r="N232" i="21"/>
  <c r="M232" i="21" s="1"/>
  <c r="K234" i="21"/>
  <c r="N234" i="21" s="1"/>
  <c r="M234" i="21" s="1"/>
  <c r="K235" i="21"/>
  <c r="N235" i="21"/>
  <c r="M235" i="21" s="1"/>
  <c r="K236" i="21"/>
  <c r="N236" i="21"/>
  <c r="M236" i="21"/>
  <c r="K237" i="21"/>
  <c r="N237" i="21"/>
  <c r="M237" i="21" s="1"/>
  <c r="K238" i="21"/>
  <c r="N238" i="21" s="1"/>
  <c r="M238" i="21" s="1"/>
  <c r="K239" i="21"/>
  <c r="N239" i="21"/>
  <c r="M239" i="21" s="1"/>
  <c r="K240" i="21"/>
  <c r="N240" i="21"/>
  <c r="M240" i="21"/>
  <c r="K241" i="21"/>
  <c r="N241" i="21"/>
  <c r="M241" i="21" s="1"/>
  <c r="K242" i="21"/>
  <c r="N242" i="21" s="1"/>
  <c r="M242" i="21" s="1"/>
  <c r="K243" i="21"/>
  <c r="N243" i="21"/>
  <c r="M243" i="21" s="1"/>
  <c r="K244" i="21"/>
  <c r="N244" i="21"/>
  <c r="M244" i="21"/>
  <c r="K245" i="21"/>
  <c r="N245" i="21"/>
  <c r="M245" i="21" s="1"/>
  <c r="K246" i="21"/>
  <c r="N246" i="21" s="1"/>
  <c r="M246" i="21"/>
  <c r="K247" i="21"/>
  <c r="N247" i="21"/>
  <c r="M247" i="21" s="1"/>
  <c r="K248" i="21"/>
  <c r="N248" i="21"/>
  <c r="M248" i="21"/>
  <c r="K249" i="21"/>
  <c r="N249" i="21" s="1"/>
  <c r="M249" i="21" s="1"/>
  <c r="K250" i="21"/>
  <c r="N250" i="21" s="1"/>
  <c r="M250" i="21"/>
  <c r="K251" i="21"/>
  <c r="N251" i="21"/>
  <c r="M251" i="21" s="1"/>
  <c r="K252" i="21"/>
  <c r="N252" i="21"/>
  <c r="M252" i="21"/>
  <c r="K253" i="21"/>
  <c r="N253" i="21" s="1"/>
  <c r="M253" i="21" s="1"/>
  <c r="N420" i="21"/>
  <c r="N452" i="21" s="1"/>
  <c r="N453" i="21" s="1"/>
  <c r="N52" i="56" s="1"/>
  <c r="N50" i="56"/>
  <c r="L50" i="56"/>
  <c r="M50" i="56"/>
  <c r="N47" i="56"/>
  <c r="K47" i="56" s="1"/>
  <c r="N48" i="56"/>
  <c r="K48" i="56" s="1"/>
  <c r="N49" i="56"/>
  <c r="K49" i="56" s="1"/>
  <c r="N54" i="56"/>
  <c r="K54" i="56" s="1"/>
  <c r="K57" i="56" s="1"/>
  <c r="N55" i="56"/>
  <c r="K55" i="56" s="1"/>
  <c r="N56" i="56"/>
  <c r="K56" i="56" s="1"/>
  <c r="N31" i="56"/>
  <c r="K31" i="56" s="1"/>
  <c r="N32" i="56"/>
  <c r="K32" i="56" s="1"/>
  <c r="N33" i="56"/>
  <c r="K33" i="56" s="1"/>
  <c r="N34" i="56"/>
  <c r="K34" i="56" s="1"/>
  <c r="N35" i="56"/>
  <c r="K35" i="56" s="1"/>
  <c r="N36" i="56"/>
  <c r="K36" i="56" s="1"/>
  <c r="N37" i="56"/>
  <c r="K37" i="56" s="1"/>
  <c r="N6" i="56"/>
  <c r="K6" i="56" s="1"/>
  <c r="N7" i="56"/>
  <c r="K7" i="56" s="1"/>
  <c r="N8" i="56"/>
  <c r="K8" i="56" s="1"/>
  <c r="N9" i="56"/>
  <c r="K9" i="56" s="1"/>
  <c r="N10" i="56"/>
  <c r="K10" i="56" s="1"/>
  <c r="N11" i="56"/>
  <c r="K11" i="56" s="1"/>
  <c r="N12" i="56"/>
  <c r="K12" i="56" s="1"/>
  <c r="N13" i="56"/>
  <c r="K13" i="56" s="1"/>
  <c r="N14" i="56"/>
  <c r="K14" i="56" s="1"/>
  <c r="N15" i="56"/>
  <c r="K15" i="56" s="1"/>
  <c r="N16" i="56"/>
  <c r="K16" i="56" s="1"/>
  <c r="N17" i="56"/>
  <c r="K17" i="56" s="1"/>
  <c r="N18" i="56"/>
  <c r="K18" i="56" s="1"/>
  <c r="N19" i="56"/>
  <c r="K19" i="56" s="1"/>
  <c r="N20" i="56"/>
  <c r="K20" i="56" s="1"/>
  <c r="N21" i="56"/>
  <c r="K21" i="56" s="1"/>
  <c r="N22" i="56"/>
  <c r="K22" i="56" s="1"/>
  <c r="N23" i="56"/>
  <c r="K23" i="56" s="1"/>
  <c r="N24" i="56"/>
  <c r="K24" i="56" s="1"/>
  <c r="N25" i="56"/>
  <c r="K25" i="56" s="1"/>
  <c r="N26" i="56"/>
  <c r="K26" i="56" s="1"/>
  <c r="N348" i="21"/>
  <c r="M348" i="21" s="1"/>
  <c r="K350" i="21"/>
  <c r="N350" i="21" s="1"/>
  <c r="M350" i="21" s="1"/>
  <c r="K351" i="21"/>
  <c r="N351" i="21"/>
  <c r="M351" i="21" s="1"/>
  <c r="K352" i="21"/>
  <c r="N352" i="21" s="1"/>
  <c r="M352" i="21" s="1"/>
  <c r="K353" i="21"/>
  <c r="N353" i="21" s="1"/>
  <c r="M353" i="21" s="1"/>
  <c r="K354" i="21"/>
  <c r="N354" i="21"/>
  <c r="M354" i="21" s="1"/>
  <c r="K355" i="21"/>
  <c r="N355" i="21"/>
  <c r="M355" i="21" s="1"/>
  <c r="K356" i="21"/>
  <c r="N356" i="21" s="1"/>
  <c r="M356" i="21" s="1"/>
  <c r="K357" i="21"/>
  <c r="N357" i="21" s="1"/>
  <c r="M357" i="21" s="1"/>
  <c r="K358" i="21"/>
  <c r="N358" i="21" s="1"/>
  <c r="M358" i="21" s="1"/>
  <c r="K359" i="21"/>
  <c r="N359" i="21"/>
  <c r="M359" i="21"/>
  <c r="K360" i="21"/>
  <c r="N360" i="21" s="1"/>
  <c r="M360" i="21" s="1"/>
  <c r="K361" i="21"/>
  <c r="N361" i="21" s="1"/>
  <c r="M361" i="21" s="1"/>
  <c r="K362" i="21"/>
  <c r="N362" i="21" s="1"/>
  <c r="M362" i="21" s="1"/>
  <c r="K363" i="21"/>
  <c r="N363" i="21"/>
  <c r="M363" i="21" s="1"/>
  <c r="K364" i="21"/>
  <c r="N364" i="21" s="1"/>
  <c r="M364" i="21" s="1"/>
  <c r="K365" i="21"/>
  <c r="N365" i="21"/>
  <c r="M365" i="21"/>
  <c r="K366" i="21"/>
  <c r="N366" i="21" s="1"/>
  <c r="M366" i="21" s="1"/>
  <c r="K367" i="21"/>
  <c r="N367" i="21"/>
  <c r="M367" i="21" s="1"/>
  <c r="K368" i="21"/>
  <c r="N368" i="21" s="1"/>
  <c r="M368" i="21" s="1"/>
  <c r="K369" i="21"/>
  <c r="N369" i="21" s="1"/>
  <c r="M369" i="21" s="1"/>
  <c r="K370" i="21"/>
  <c r="N370" i="21"/>
  <c r="M370" i="21" s="1"/>
  <c r="K371" i="21"/>
  <c r="N371" i="21"/>
  <c r="M371" i="21" s="1"/>
  <c r="K372" i="21"/>
  <c r="N372" i="21" s="1"/>
  <c r="M372" i="21" s="1"/>
  <c r="K373" i="21"/>
  <c r="N373" i="21" s="1"/>
  <c r="M373" i="21" s="1"/>
  <c r="K374" i="21"/>
  <c r="N374" i="21" s="1"/>
  <c r="M374" i="21" s="1"/>
  <c r="K375" i="21"/>
  <c r="N375" i="21"/>
  <c r="M375" i="21"/>
  <c r="K376" i="21"/>
  <c r="N376" i="21" s="1"/>
  <c r="M376" i="21" s="1"/>
  <c r="K377" i="21"/>
  <c r="N377" i="21"/>
  <c r="M377" i="21"/>
  <c r="K378" i="21"/>
  <c r="N378" i="21"/>
  <c r="M378" i="21"/>
  <c r="K379" i="21"/>
  <c r="N379" i="21"/>
  <c r="M379" i="21"/>
  <c r="N383" i="21"/>
  <c r="M383" i="21" s="1"/>
  <c r="K385" i="21"/>
  <c r="N385" i="21" s="1"/>
  <c r="M385" i="21" s="1"/>
  <c r="K386" i="21"/>
  <c r="N386" i="21" s="1"/>
  <c r="M386" i="21" s="1"/>
  <c r="K387" i="21"/>
  <c r="N387" i="21"/>
  <c r="M387" i="21"/>
  <c r="K388" i="21"/>
  <c r="N388" i="21" s="1"/>
  <c r="M388" i="21" s="1"/>
  <c r="K389" i="21"/>
  <c r="N389" i="21" s="1"/>
  <c r="M389" i="21" s="1"/>
  <c r="K390" i="21"/>
  <c r="N390" i="21" s="1"/>
  <c r="M390" i="21" s="1"/>
  <c r="K391" i="21"/>
  <c r="N391" i="21" s="1"/>
  <c r="M391" i="21" s="1"/>
  <c r="K392" i="21"/>
  <c r="N392" i="21"/>
  <c r="M392" i="21" s="1"/>
  <c r="K393" i="21"/>
  <c r="N393" i="21" s="1"/>
  <c r="M393" i="21" s="1"/>
  <c r="K394" i="21"/>
  <c r="N394" i="21" s="1"/>
  <c r="M394" i="21" s="1"/>
  <c r="K395" i="21"/>
  <c r="N395" i="21" s="1"/>
  <c r="M395" i="21" s="1"/>
  <c r="K396" i="21"/>
  <c r="N396" i="21"/>
  <c r="M396" i="21" s="1"/>
  <c r="K397" i="21"/>
  <c r="N397" i="21" s="1"/>
  <c r="M397" i="21" s="1"/>
  <c r="K398" i="21"/>
  <c r="N398" i="21" s="1"/>
  <c r="M398" i="21" s="1"/>
  <c r="K399" i="21"/>
  <c r="N399" i="21" s="1"/>
  <c r="M399" i="21" s="1"/>
  <c r="K400" i="21"/>
  <c r="N400" i="21"/>
  <c r="M400" i="21" s="1"/>
  <c r="K401" i="21"/>
  <c r="N401" i="21" s="1"/>
  <c r="M401" i="21" s="1"/>
  <c r="K402" i="21"/>
  <c r="N402" i="21" s="1"/>
  <c r="M402" i="21" s="1"/>
  <c r="K403" i="21"/>
  <c r="N403" i="21" s="1"/>
  <c r="M403" i="21" s="1"/>
  <c r="K404" i="21"/>
  <c r="N404" i="21"/>
  <c r="M404" i="21" s="1"/>
  <c r="K405" i="21"/>
  <c r="N405" i="21" s="1"/>
  <c r="M405" i="21" s="1"/>
  <c r="K406" i="21"/>
  <c r="N406" i="21" s="1"/>
  <c r="M406" i="21" s="1"/>
  <c r="K407" i="21"/>
  <c r="N407" i="21" s="1"/>
  <c r="M407" i="21" s="1"/>
  <c r="K408" i="21"/>
  <c r="N408" i="21"/>
  <c r="M408" i="21" s="1"/>
  <c r="K409" i="21"/>
  <c r="N409" i="21" s="1"/>
  <c r="M409" i="21" s="1"/>
  <c r="K410" i="21"/>
  <c r="N410" i="21" s="1"/>
  <c r="M410" i="21" s="1"/>
  <c r="K411" i="21"/>
  <c r="N411" i="21" s="1"/>
  <c r="M411" i="21" s="1"/>
  <c r="K412" i="21"/>
  <c r="N412" i="21"/>
  <c r="M412" i="21" s="1"/>
  <c r="K413" i="21"/>
  <c r="N413" i="21" s="1"/>
  <c r="M413" i="21" s="1"/>
  <c r="K414" i="21"/>
  <c r="N414" i="21" s="1"/>
  <c r="M414" i="21" s="1"/>
  <c r="N76" i="10"/>
  <c r="K76" i="10" s="1"/>
  <c r="N92" i="10"/>
  <c r="K92" i="10" s="1"/>
  <c r="N91" i="10"/>
  <c r="K91" i="10" s="1"/>
  <c r="N84" i="10"/>
  <c r="K84" i="10" s="1"/>
  <c r="J10" i="27"/>
  <c r="J11" i="27"/>
  <c r="J12" i="27"/>
  <c r="J13" i="27"/>
  <c r="J15" i="27"/>
  <c r="J16" i="27"/>
  <c r="J17" i="27"/>
  <c r="J18" i="27"/>
  <c r="J19" i="27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AL79" i="6"/>
  <c r="AM79" i="6"/>
  <c r="AN79" i="6"/>
  <c r="AO79" i="6"/>
  <c r="AP79" i="6"/>
  <c r="AQ79" i="6"/>
  <c r="AR79" i="6"/>
  <c r="AS79" i="6"/>
  <c r="AT79" i="6"/>
  <c r="AU79" i="6"/>
  <c r="AV79" i="6"/>
  <c r="AW79" i="6"/>
  <c r="AX79" i="6"/>
  <c r="AY79" i="6"/>
  <c r="AZ79" i="6"/>
  <c r="BA79" i="6"/>
  <c r="BB79" i="6"/>
  <c r="BC79" i="6"/>
  <c r="BD79" i="6"/>
  <c r="BE79" i="6"/>
  <c r="BF79" i="6"/>
  <c r="BG79" i="6"/>
  <c r="BH79" i="6"/>
  <c r="BI79" i="6"/>
  <c r="BJ79" i="6"/>
  <c r="BK79" i="6"/>
  <c r="BL79" i="6"/>
  <c r="BM79" i="6"/>
  <c r="BN79" i="6"/>
  <c r="BO79" i="6"/>
  <c r="BP79" i="6"/>
  <c r="BQ79" i="6"/>
  <c r="BR79" i="6"/>
  <c r="BS79" i="6"/>
  <c r="BT79" i="6"/>
  <c r="BU79" i="6"/>
  <c r="BV79" i="6"/>
  <c r="BW79" i="6"/>
  <c r="BX79" i="6"/>
  <c r="BY79" i="6"/>
  <c r="BZ79" i="6"/>
  <c r="CA79" i="6"/>
  <c r="CB79" i="6"/>
  <c r="CC79" i="6"/>
  <c r="CD79" i="6"/>
  <c r="CE79" i="6"/>
  <c r="CF79" i="6"/>
  <c r="CG79" i="6"/>
  <c r="CH79" i="6"/>
  <c r="CI79" i="6"/>
  <c r="CJ79" i="6"/>
  <c r="CK79" i="6"/>
  <c r="CL79" i="6"/>
  <c r="CM79" i="6"/>
  <c r="CN79" i="6"/>
  <c r="CO79" i="6"/>
  <c r="CP79" i="6"/>
  <c r="CQ79" i="6"/>
  <c r="CR79" i="6"/>
  <c r="CS79" i="6"/>
  <c r="CT79" i="6"/>
  <c r="CU79" i="6"/>
  <c r="CV79" i="6"/>
  <c r="CW79" i="6"/>
  <c r="CX79" i="6"/>
  <c r="CY79" i="6"/>
  <c r="CZ79" i="6"/>
  <c r="DA79" i="6"/>
  <c r="DB79" i="6"/>
  <c r="DC79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V82" i="6"/>
  <c r="W82" i="6"/>
  <c r="X82" i="6"/>
  <c r="X88" i="6" s="1"/>
  <c r="X131" i="6" s="1"/>
  <c r="X130" i="6" s="1"/>
  <c r="X161" i="6" s="1"/>
  <c r="X181" i="6" s="1"/>
  <c r="Y82" i="6"/>
  <c r="Z82" i="6"/>
  <c r="AA82" i="6"/>
  <c r="AB82" i="6"/>
  <c r="AC82" i="6"/>
  <c r="AD82" i="6"/>
  <c r="AE82" i="6"/>
  <c r="AF82" i="6"/>
  <c r="AG82" i="6"/>
  <c r="AH82" i="6"/>
  <c r="AI82" i="6"/>
  <c r="AJ82" i="6"/>
  <c r="AJ88" i="6" s="1"/>
  <c r="AJ131" i="6" s="1"/>
  <c r="AJ130" i="6" s="1"/>
  <c r="AJ161" i="6" s="1"/>
  <c r="AJ181" i="6" s="1"/>
  <c r="AK82" i="6"/>
  <c r="AL82" i="6"/>
  <c r="AM82" i="6"/>
  <c r="AN82" i="6"/>
  <c r="AO82" i="6"/>
  <c r="AP82" i="6"/>
  <c r="AQ82" i="6"/>
  <c r="AR82" i="6"/>
  <c r="AS82" i="6"/>
  <c r="AT82" i="6"/>
  <c r="AU82" i="6"/>
  <c r="AV82" i="6"/>
  <c r="AV88" i="6" s="1"/>
  <c r="AV131" i="6" s="1"/>
  <c r="AV130" i="6" s="1"/>
  <c r="AV161" i="6" s="1"/>
  <c r="AV181" i="6" s="1"/>
  <c r="AW82" i="6"/>
  <c r="AX82" i="6"/>
  <c r="AY82" i="6"/>
  <c r="AZ82" i="6"/>
  <c r="BA82" i="6"/>
  <c r="BB82" i="6"/>
  <c r="BC82" i="6"/>
  <c r="BD82" i="6"/>
  <c r="BE82" i="6"/>
  <c r="BF82" i="6"/>
  <c r="BG82" i="6"/>
  <c r="BH82" i="6"/>
  <c r="BH88" i="6" s="1"/>
  <c r="BH131" i="6" s="1"/>
  <c r="BH130" i="6" s="1"/>
  <c r="BH161" i="6" s="1"/>
  <c r="BH181" i="6" s="1"/>
  <c r="BI82" i="6"/>
  <c r="BJ82" i="6"/>
  <c r="BK82" i="6"/>
  <c r="BL82" i="6"/>
  <c r="BM82" i="6"/>
  <c r="BN82" i="6"/>
  <c r="BO82" i="6"/>
  <c r="BP82" i="6"/>
  <c r="BQ82" i="6"/>
  <c r="BR82" i="6"/>
  <c r="BS82" i="6"/>
  <c r="BT82" i="6"/>
  <c r="BT88" i="6" s="1"/>
  <c r="BT131" i="6" s="1"/>
  <c r="BT130" i="6" s="1"/>
  <c r="BT161" i="6" s="1"/>
  <c r="BT181" i="6" s="1"/>
  <c r="BU82" i="6"/>
  <c r="BV82" i="6"/>
  <c r="BW82" i="6"/>
  <c r="BX82" i="6"/>
  <c r="BY82" i="6"/>
  <c r="BZ82" i="6"/>
  <c r="CA82" i="6"/>
  <c r="CB82" i="6"/>
  <c r="CC82" i="6"/>
  <c r="CD82" i="6"/>
  <c r="CE82" i="6"/>
  <c r="CF82" i="6"/>
  <c r="CF88" i="6" s="1"/>
  <c r="CF131" i="6" s="1"/>
  <c r="CF130" i="6" s="1"/>
  <c r="CF161" i="6" s="1"/>
  <c r="CF181" i="6" s="1"/>
  <c r="CG82" i="6"/>
  <c r="CH82" i="6"/>
  <c r="CI82" i="6"/>
  <c r="CJ82" i="6"/>
  <c r="CK82" i="6"/>
  <c r="CL82" i="6"/>
  <c r="CM82" i="6"/>
  <c r="CN82" i="6"/>
  <c r="CO82" i="6"/>
  <c r="CP82" i="6"/>
  <c r="CQ82" i="6"/>
  <c r="CR82" i="6"/>
  <c r="CS82" i="6"/>
  <c r="CT82" i="6"/>
  <c r="CU82" i="6"/>
  <c r="CV82" i="6"/>
  <c r="CW82" i="6"/>
  <c r="CX82" i="6"/>
  <c r="CY82" i="6"/>
  <c r="CZ82" i="6"/>
  <c r="DA82" i="6"/>
  <c r="DB82" i="6"/>
  <c r="DC82" i="6"/>
  <c r="I28" i="6"/>
  <c r="I36" i="6" s="1"/>
  <c r="I31" i="6"/>
  <c r="J28" i="6"/>
  <c r="J35" i="6" s="1"/>
  <c r="J31" i="6"/>
  <c r="K28" i="6"/>
  <c r="K36" i="6" s="1"/>
  <c r="K31" i="6"/>
  <c r="L28" i="6"/>
  <c r="L36" i="6" s="1"/>
  <c r="L38" i="6" s="1"/>
  <c r="L31" i="6"/>
  <c r="M28" i="6"/>
  <c r="M36" i="6" s="1"/>
  <c r="M38" i="6" s="1"/>
  <c r="M31" i="6"/>
  <c r="N28" i="6"/>
  <c r="N35" i="6" s="1"/>
  <c r="N31" i="6"/>
  <c r="O28" i="6"/>
  <c r="O36" i="6" s="1"/>
  <c r="O31" i="6"/>
  <c r="P28" i="6"/>
  <c r="P31" i="6"/>
  <c r="Q28" i="6"/>
  <c r="Q31" i="6"/>
  <c r="R28" i="6"/>
  <c r="R36" i="6" s="1"/>
  <c r="R31" i="6"/>
  <c r="S28" i="6"/>
  <c r="S35" i="6" s="1"/>
  <c r="S31" i="6"/>
  <c r="T28" i="6"/>
  <c r="T35" i="6" s="1"/>
  <c r="T31" i="6"/>
  <c r="U28" i="6"/>
  <c r="U31" i="6"/>
  <c r="V28" i="6"/>
  <c r="V35" i="6" s="1"/>
  <c r="V31" i="6"/>
  <c r="W28" i="6"/>
  <c r="W31" i="6"/>
  <c r="X28" i="6"/>
  <c r="X36" i="6" s="1"/>
  <c r="X31" i="6"/>
  <c r="Y28" i="6"/>
  <c r="Y35" i="6" s="1"/>
  <c r="Y31" i="6"/>
  <c r="Z28" i="6"/>
  <c r="Z36" i="6" s="1"/>
  <c r="Z38" i="6" s="1"/>
  <c r="Z31" i="6"/>
  <c r="AA28" i="6"/>
  <c r="AA31" i="6"/>
  <c r="AB28" i="6"/>
  <c r="AB35" i="6" s="1"/>
  <c r="AB31" i="6"/>
  <c r="AC28" i="6"/>
  <c r="AC36" i="6" s="1"/>
  <c r="AC38" i="6" s="1"/>
  <c r="AC31" i="6"/>
  <c r="AD28" i="6"/>
  <c r="AD35" i="6" s="1"/>
  <c r="AD31" i="6"/>
  <c r="AE28" i="6"/>
  <c r="AE35" i="6" s="1"/>
  <c r="AE31" i="6"/>
  <c r="AF28" i="6"/>
  <c r="AF36" i="6" s="1"/>
  <c r="AF38" i="6" s="1"/>
  <c r="AF31" i="6"/>
  <c r="AG28" i="6"/>
  <c r="AG35" i="6" s="1"/>
  <c r="AG31" i="6"/>
  <c r="AH28" i="6"/>
  <c r="AH35" i="6" s="1"/>
  <c r="AH31" i="6"/>
  <c r="AI28" i="6"/>
  <c r="AI36" i="6" s="1"/>
  <c r="AI31" i="6"/>
  <c r="AJ28" i="6"/>
  <c r="AJ31" i="6"/>
  <c r="AK28" i="6"/>
  <c r="AK36" i="6" s="1"/>
  <c r="AK38" i="6" s="1"/>
  <c r="AK31" i="6"/>
  <c r="AL28" i="6"/>
  <c r="AL36" i="6" s="1"/>
  <c r="AL38" i="6" s="1"/>
  <c r="AL31" i="6"/>
  <c r="AM28" i="6"/>
  <c r="AM35" i="6" s="1"/>
  <c r="AM31" i="6"/>
  <c r="AN28" i="6"/>
  <c r="AN36" i="6" s="1"/>
  <c r="AN31" i="6"/>
  <c r="AO28" i="6"/>
  <c r="AO36" i="6" s="1"/>
  <c r="AO38" i="6" s="1"/>
  <c r="AO31" i="6"/>
  <c r="AP28" i="6"/>
  <c r="AP31" i="6"/>
  <c r="AQ28" i="6"/>
  <c r="AQ35" i="6" s="1"/>
  <c r="AQ31" i="6"/>
  <c r="AR28" i="6"/>
  <c r="AR35" i="6" s="1"/>
  <c r="AR31" i="6"/>
  <c r="AS28" i="6"/>
  <c r="AS31" i="6"/>
  <c r="AT28" i="6"/>
  <c r="AT35" i="6" s="1"/>
  <c r="AT31" i="6"/>
  <c r="AU28" i="6"/>
  <c r="AU36" i="6" s="1"/>
  <c r="AU31" i="6"/>
  <c r="AV28" i="6"/>
  <c r="AV36" i="6" s="1"/>
  <c r="AV31" i="6"/>
  <c r="AW28" i="6"/>
  <c r="AW36" i="6" s="1"/>
  <c r="AW38" i="6" s="1"/>
  <c r="AW31" i="6"/>
  <c r="AX28" i="6"/>
  <c r="AX35" i="6" s="1"/>
  <c r="AX31" i="6"/>
  <c r="AY28" i="6"/>
  <c r="AY35" i="6" s="1"/>
  <c r="AY31" i="6"/>
  <c r="AZ28" i="6"/>
  <c r="AZ35" i="6" s="1"/>
  <c r="AZ31" i="6"/>
  <c r="BA28" i="6"/>
  <c r="BA36" i="6" s="1"/>
  <c r="BA38" i="6" s="1"/>
  <c r="BA31" i="6"/>
  <c r="BB28" i="6"/>
  <c r="BB31" i="6"/>
  <c r="BC28" i="6"/>
  <c r="BC36" i="6" s="1"/>
  <c r="BC31" i="6"/>
  <c r="BD28" i="6"/>
  <c r="BD36" i="6" s="1"/>
  <c r="BD38" i="6" s="1"/>
  <c r="BD31" i="6"/>
  <c r="BE28" i="6"/>
  <c r="BE35" i="6" s="1"/>
  <c r="BE31" i="6"/>
  <c r="BF28" i="6"/>
  <c r="BF35" i="6" s="1"/>
  <c r="BF31" i="6"/>
  <c r="BG28" i="6"/>
  <c r="BG36" i="6" s="1"/>
  <c r="BG31" i="6"/>
  <c r="BH28" i="6"/>
  <c r="BH36" i="6" s="1"/>
  <c r="BH31" i="6"/>
  <c r="BI28" i="6"/>
  <c r="BI35" i="6" s="1"/>
  <c r="BI31" i="6"/>
  <c r="BJ28" i="6"/>
  <c r="BJ36" i="6" s="1"/>
  <c r="BJ38" i="6" s="1"/>
  <c r="BJ31" i="6"/>
  <c r="BK28" i="6"/>
  <c r="BK36" i="6" s="1"/>
  <c r="BK31" i="6"/>
  <c r="BL28" i="6"/>
  <c r="BL35" i="6" s="1"/>
  <c r="BL31" i="6"/>
  <c r="BM28" i="6"/>
  <c r="BM36" i="6" s="1"/>
  <c r="BM38" i="6" s="1"/>
  <c r="BM31" i="6"/>
  <c r="BN28" i="6"/>
  <c r="BN31" i="6"/>
  <c r="BO28" i="6"/>
  <c r="BO35" i="6" s="1"/>
  <c r="BO31" i="6"/>
  <c r="BP28" i="6"/>
  <c r="BP36" i="6" s="1"/>
  <c r="BP38" i="6" s="1"/>
  <c r="BP31" i="6"/>
  <c r="BQ28" i="6"/>
  <c r="BQ36" i="6" s="1"/>
  <c r="BQ31" i="6"/>
  <c r="BR28" i="6"/>
  <c r="BR31" i="6"/>
  <c r="BS28" i="6"/>
  <c r="BS36" i="6" s="1"/>
  <c r="BS31" i="6"/>
  <c r="BT28" i="6"/>
  <c r="BT36" i="6" s="1"/>
  <c r="BT38" i="6" s="1"/>
  <c r="BT31" i="6"/>
  <c r="BU28" i="6"/>
  <c r="BU35" i="6" s="1"/>
  <c r="BU31" i="6"/>
  <c r="BV28" i="6"/>
  <c r="BV36" i="6" s="1"/>
  <c r="BV38" i="6" s="1"/>
  <c r="BV31" i="6"/>
  <c r="BW28" i="6"/>
  <c r="BW35" i="6" s="1"/>
  <c r="BW31" i="6"/>
  <c r="BX28" i="6"/>
  <c r="BX36" i="6" s="1"/>
  <c r="BX38" i="6" s="1"/>
  <c r="BX31" i="6"/>
  <c r="BY28" i="6"/>
  <c r="BY36" i="6" s="1"/>
  <c r="BY38" i="6" s="1"/>
  <c r="BY31" i="6"/>
  <c r="BZ28" i="6"/>
  <c r="BZ35" i="6" s="1"/>
  <c r="BZ31" i="6"/>
  <c r="CA28" i="6"/>
  <c r="CA36" i="6" s="1"/>
  <c r="CA31" i="6"/>
  <c r="CB28" i="6"/>
  <c r="CB35" i="6" s="1"/>
  <c r="CB31" i="6"/>
  <c r="CC28" i="6"/>
  <c r="CC36" i="6" s="1"/>
  <c r="CC38" i="6" s="1"/>
  <c r="CC31" i="6"/>
  <c r="CD28" i="6"/>
  <c r="CD35" i="6" s="1"/>
  <c r="CD31" i="6"/>
  <c r="CE28" i="6"/>
  <c r="CE31" i="6"/>
  <c r="CF28" i="6"/>
  <c r="CF36" i="6" s="1"/>
  <c r="CF38" i="6" s="1"/>
  <c r="CF31" i="6"/>
  <c r="CG28" i="6"/>
  <c r="CG36" i="6" s="1"/>
  <c r="CG38" i="6" s="1"/>
  <c r="CG31" i="6"/>
  <c r="CH28" i="6"/>
  <c r="CH36" i="6" s="1"/>
  <c r="CH38" i="6" s="1"/>
  <c r="CH31" i="6"/>
  <c r="CI28" i="6"/>
  <c r="CI35" i="6" s="1"/>
  <c r="CI31" i="6"/>
  <c r="CJ28" i="6"/>
  <c r="CJ35" i="6" s="1"/>
  <c r="CJ31" i="6"/>
  <c r="CK28" i="6"/>
  <c r="CK36" i="6" s="1"/>
  <c r="CK38" i="6" s="1"/>
  <c r="CK31" i="6"/>
  <c r="CL28" i="6"/>
  <c r="CL36" i="6" s="1"/>
  <c r="CL31" i="6"/>
  <c r="CM28" i="6"/>
  <c r="CM35" i="6" s="1"/>
  <c r="CM31" i="6"/>
  <c r="CN28" i="6"/>
  <c r="CN31" i="6"/>
  <c r="CO28" i="6"/>
  <c r="CO35" i="6" s="1"/>
  <c r="CO31" i="6"/>
  <c r="CP28" i="6"/>
  <c r="CP35" i="6" s="1"/>
  <c r="CP31" i="6"/>
  <c r="CQ28" i="6"/>
  <c r="CQ36" i="6" s="1"/>
  <c r="CQ31" i="6"/>
  <c r="CR28" i="6"/>
  <c r="CR36" i="6" s="1"/>
  <c r="CR38" i="6" s="1"/>
  <c r="CR31" i="6"/>
  <c r="CS28" i="6"/>
  <c r="CS35" i="6" s="1"/>
  <c r="CS31" i="6"/>
  <c r="CT28" i="6"/>
  <c r="CT31" i="6"/>
  <c r="CU28" i="6"/>
  <c r="CU31" i="6"/>
  <c r="CV28" i="6"/>
  <c r="CV35" i="6" s="1"/>
  <c r="CV31" i="6"/>
  <c r="CW28" i="6"/>
  <c r="CW36" i="6" s="1"/>
  <c r="CW38" i="6" s="1"/>
  <c r="CW31" i="6"/>
  <c r="CX28" i="6"/>
  <c r="CX31" i="6"/>
  <c r="CY28" i="6"/>
  <c r="CY36" i="6" s="1"/>
  <c r="CY31" i="6"/>
  <c r="CZ28" i="6"/>
  <c r="CZ35" i="6" s="1"/>
  <c r="CZ31" i="6"/>
  <c r="DA28" i="6"/>
  <c r="DA35" i="6" s="1"/>
  <c r="DA31" i="6"/>
  <c r="DB28" i="6"/>
  <c r="DB35" i="6" s="1"/>
  <c r="DB31" i="6"/>
  <c r="DC28" i="6"/>
  <c r="DC36" i="6" s="1"/>
  <c r="DC31" i="6"/>
  <c r="Q36" i="6"/>
  <c r="Q38" i="6" s="1"/>
  <c r="W36" i="6"/>
  <c r="I59" i="6"/>
  <c r="I62" i="6"/>
  <c r="J59" i="6"/>
  <c r="J62" i="6"/>
  <c r="K59" i="6"/>
  <c r="K62" i="6"/>
  <c r="L59" i="6"/>
  <c r="L62" i="6"/>
  <c r="M59" i="6"/>
  <c r="M62" i="6"/>
  <c r="N59" i="6"/>
  <c r="N62" i="6"/>
  <c r="O59" i="6"/>
  <c r="O62" i="6"/>
  <c r="P59" i="6"/>
  <c r="P62" i="6"/>
  <c r="Q59" i="6"/>
  <c r="Q62" i="6"/>
  <c r="R59" i="6"/>
  <c r="R62" i="6"/>
  <c r="S59" i="6"/>
  <c r="S62" i="6"/>
  <c r="T59" i="6"/>
  <c r="T62" i="6"/>
  <c r="U59" i="6"/>
  <c r="U62" i="6"/>
  <c r="V59" i="6"/>
  <c r="V62" i="6"/>
  <c r="W59" i="6"/>
  <c r="W62" i="6"/>
  <c r="X59" i="6"/>
  <c r="X62" i="6"/>
  <c r="Y59" i="6"/>
  <c r="Y62" i="6"/>
  <c r="Z59" i="6"/>
  <c r="Z62" i="6"/>
  <c r="AA59" i="6"/>
  <c r="AA62" i="6"/>
  <c r="AB59" i="6"/>
  <c r="AB62" i="6"/>
  <c r="AC59" i="6"/>
  <c r="AC62" i="6"/>
  <c r="AD59" i="6"/>
  <c r="AD62" i="6"/>
  <c r="AE59" i="6"/>
  <c r="AE62" i="6"/>
  <c r="AF59" i="6"/>
  <c r="AF62" i="6"/>
  <c r="AG59" i="6"/>
  <c r="AG62" i="6"/>
  <c r="AH59" i="6"/>
  <c r="AH62" i="6"/>
  <c r="AI59" i="6"/>
  <c r="AI62" i="6"/>
  <c r="AJ59" i="6"/>
  <c r="AJ62" i="6"/>
  <c r="AK59" i="6"/>
  <c r="AK62" i="6"/>
  <c r="AL59" i="6"/>
  <c r="AL62" i="6"/>
  <c r="AM59" i="6"/>
  <c r="AM62" i="6"/>
  <c r="AN59" i="6"/>
  <c r="AN62" i="6"/>
  <c r="AO59" i="6"/>
  <c r="AO62" i="6"/>
  <c r="AP59" i="6"/>
  <c r="AP62" i="6"/>
  <c r="AQ59" i="6"/>
  <c r="AQ62" i="6"/>
  <c r="AR59" i="6"/>
  <c r="AR62" i="6"/>
  <c r="AS59" i="6"/>
  <c r="AS62" i="6"/>
  <c r="AT59" i="6"/>
  <c r="AT62" i="6"/>
  <c r="AU59" i="6"/>
  <c r="AU62" i="6"/>
  <c r="AV59" i="6"/>
  <c r="AV62" i="6"/>
  <c r="AW59" i="6"/>
  <c r="AW62" i="6"/>
  <c r="AX59" i="6"/>
  <c r="AX62" i="6"/>
  <c r="AY59" i="6"/>
  <c r="AY62" i="6"/>
  <c r="AZ59" i="6"/>
  <c r="AZ62" i="6"/>
  <c r="BA59" i="6"/>
  <c r="BA62" i="6"/>
  <c r="BB59" i="6"/>
  <c r="BB62" i="6"/>
  <c r="BC59" i="6"/>
  <c r="BC62" i="6"/>
  <c r="BD59" i="6"/>
  <c r="BD62" i="6"/>
  <c r="BE59" i="6"/>
  <c r="BE62" i="6"/>
  <c r="BF59" i="6"/>
  <c r="BF62" i="6"/>
  <c r="BG59" i="6"/>
  <c r="BG62" i="6"/>
  <c r="BH59" i="6"/>
  <c r="BH62" i="6"/>
  <c r="BI59" i="6"/>
  <c r="BI62" i="6"/>
  <c r="BJ59" i="6"/>
  <c r="BJ62" i="6"/>
  <c r="BK59" i="6"/>
  <c r="BK62" i="6"/>
  <c r="BL59" i="6"/>
  <c r="BL62" i="6"/>
  <c r="BM59" i="6"/>
  <c r="BM62" i="6"/>
  <c r="BN59" i="6"/>
  <c r="BN62" i="6"/>
  <c r="BO59" i="6"/>
  <c r="BO62" i="6"/>
  <c r="BP59" i="6"/>
  <c r="BP62" i="6"/>
  <c r="BQ59" i="6"/>
  <c r="BQ62" i="6"/>
  <c r="BR59" i="6"/>
  <c r="BR62" i="6"/>
  <c r="BS59" i="6"/>
  <c r="BS62" i="6"/>
  <c r="BT59" i="6"/>
  <c r="BT62" i="6"/>
  <c r="BU59" i="6"/>
  <c r="BU62" i="6"/>
  <c r="BV59" i="6"/>
  <c r="BV62" i="6"/>
  <c r="BW59" i="6"/>
  <c r="BW62" i="6"/>
  <c r="BX59" i="6"/>
  <c r="BX62" i="6"/>
  <c r="BY59" i="6"/>
  <c r="BY62" i="6"/>
  <c r="BZ59" i="6"/>
  <c r="BZ62" i="6"/>
  <c r="CA59" i="6"/>
  <c r="CA62" i="6"/>
  <c r="CB59" i="6"/>
  <c r="CB62" i="6"/>
  <c r="CC59" i="6"/>
  <c r="CC62" i="6"/>
  <c r="CD59" i="6"/>
  <c r="CD62" i="6"/>
  <c r="CE59" i="6"/>
  <c r="CE62" i="6"/>
  <c r="CF59" i="6"/>
  <c r="CF62" i="6"/>
  <c r="CG59" i="6"/>
  <c r="CG62" i="6"/>
  <c r="CH59" i="6"/>
  <c r="CH62" i="6"/>
  <c r="CI59" i="6"/>
  <c r="CI62" i="6"/>
  <c r="CJ59" i="6"/>
  <c r="CJ62" i="6"/>
  <c r="CK59" i="6"/>
  <c r="CK62" i="6"/>
  <c r="CL59" i="6"/>
  <c r="CL62" i="6"/>
  <c r="CM59" i="6"/>
  <c r="CM62" i="6"/>
  <c r="CN59" i="6"/>
  <c r="CN62" i="6"/>
  <c r="CO59" i="6"/>
  <c r="CO62" i="6"/>
  <c r="CP59" i="6"/>
  <c r="CP62" i="6"/>
  <c r="CQ59" i="6"/>
  <c r="CQ62" i="6"/>
  <c r="CR59" i="6"/>
  <c r="CR62" i="6"/>
  <c r="CS59" i="6"/>
  <c r="CS62" i="6"/>
  <c r="CT59" i="6"/>
  <c r="CT62" i="6"/>
  <c r="CU59" i="6"/>
  <c r="CU62" i="6"/>
  <c r="CV59" i="6"/>
  <c r="CV62" i="6"/>
  <c r="CW59" i="6"/>
  <c r="CW62" i="6"/>
  <c r="CX59" i="6"/>
  <c r="CX62" i="6"/>
  <c r="CY59" i="6"/>
  <c r="CY62" i="6"/>
  <c r="CZ59" i="6"/>
  <c r="CZ62" i="6"/>
  <c r="DA59" i="6"/>
  <c r="DA62" i="6"/>
  <c r="DB59" i="6"/>
  <c r="DB62" i="6"/>
  <c r="DC59" i="6"/>
  <c r="DC62" i="6"/>
  <c r="I10" i="6"/>
  <c r="I18" i="6" s="1"/>
  <c r="I13" i="6"/>
  <c r="J10" i="6"/>
  <c r="J18" i="6" s="1"/>
  <c r="J20" i="6" s="1"/>
  <c r="J13" i="6"/>
  <c r="K10" i="6"/>
  <c r="K13" i="6"/>
  <c r="L10" i="6"/>
  <c r="L13" i="6"/>
  <c r="M10" i="6"/>
  <c r="M17" i="6" s="1"/>
  <c r="M13" i="6"/>
  <c r="N10" i="6"/>
  <c r="N17" i="6" s="1"/>
  <c r="N13" i="6"/>
  <c r="O10" i="6"/>
  <c r="O18" i="6" s="1"/>
  <c r="O20" i="6" s="1"/>
  <c r="O13" i="6"/>
  <c r="P10" i="6"/>
  <c r="P18" i="6" s="1"/>
  <c r="P20" i="6" s="1"/>
  <c r="P13" i="6"/>
  <c r="Q10" i="6"/>
  <c r="Q18" i="6" s="1"/>
  <c r="Q13" i="6"/>
  <c r="R10" i="6"/>
  <c r="R18" i="6" s="1"/>
  <c r="R20" i="6" s="1"/>
  <c r="R13" i="6"/>
  <c r="S10" i="6"/>
  <c r="S17" i="6" s="1"/>
  <c r="S13" i="6"/>
  <c r="T10" i="6"/>
  <c r="T18" i="6" s="1"/>
  <c r="T20" i="6" s="1"/>
  <c r="T13" i="6"/>
  <c r="U10" i="6"/>
  <c r="U18" i="6" s="1"/>
  <c r="U13" i="6"/>
  <c r="V10" i="6"/>
  <c r="V18" i="6" s="1"/>
  <c r="V20" i="6" s="1"/>
  <c r="V13" i="6"/>
  <c r="W10" i="6"/>
  <c r="W18" i="6" s="1"/>
  <c r="W13" i="6"/>
  <c r="X10" i="6"/>
  <c r="X13" i="6"/>
  <c r="Y10" i="6"/>
  <c r="Y17" i="6" s="1"/>
  <c r="Y13" i="6"/>
  <c r="Z10" i="6"/>
  <c r="Z18" i="6" s="1"/>
  <c r="Z20" i="6" s="1"/>
  <c r="Z13" i="6"/>
  <c r="AA10" i="6"/>
  <c r="AA17" i="6" s="1"/>
  <c r="AA13" i="6"/>
  <c r="AB10" i="6"/>
  <c r="AB18" i="6" s="1"/>
  <c r="AB20" i="6" s="1"/>
  <c r="AB13" i="6"/>
  <c r="AC10" i="6"/>
  <c r="AC18" i="6" s="1"/>
  <c r="AC13" i="6"/>
  <c r="AD10" i="6"/>
  <c r="AD13" i="6"/>
  <c r="AE10" i="6"/>
  <c r="AE18" i="6" s="1"/>
  <c r="AE20" i="6" s="1"/>
  <c r="AE13" i="6"/>
  <c r="AF10" i="6"/>
  <c r="AF13" i="6"/>
  <c r="AG10" i="6"/>
  <c r="AG18" i="6" s="1"/>
  <c r="AG13" i="6"/>
  <c r="AH10" i="6"/>
  <c r="AH13" i="6"/>
  <c r="AI10" i="6"/>
  <c r="AI13" i="6"/>
  <c r="AJ10" i="6"/>
  <c r="AJ18" i="6" s="1"/>
  <c r="AJ13" i="6"/>
  <c r="AK10" i="6"/>
  <c r="AK17" i="6" s="1"/>
  <c r="AK13" i="6"/>
  <c r="AL10" i="6"/>
  <c r="AL13" i="6"/>
  <c r="AM10" i="6"/>
  <c r="AM18" i="6" s="1"/>
  <c r="AM20" i="6" s="1"/>
  <c r="AM13" i="6"/>
  <c r="AN10" i="6"/>
  <c r="AN13" i="6"/>
  <c r="AO10" i="6"/>
  <c r="AO18" i="6" s="1"/>
  <c r="AO13" i="6"/>
  <c r="AP10" i="6"/>
  <c r="AP17" i="6" s="1"/>
  <c r="AP13" i="6"/>
  <c r="AQ10" i="6"/>
  <c r="AQ17" i="6" s="1"/>
  <c r="AQ13" i="6"/>
  <c r="AR10" i="6"/>
  <c r="AR18" i="6" s="1"/>
  <c r="AR13" i="6"/>
  <c r="AS10" i="6"/>
  <c r="AS18" i="6" s="1"/>
  <c r="AS13" i="6"/>
  <c r="AT10" i="6"/>
  <c r="AT18" i="6" s="1"/>
  <c r="AT20" i="6" s="1"/>
  <c r="AT13" i="6"/>
  <c r="AU10" i="6"/>
  <c r="AU18" i="6" s="1"/>
  <c r="AU13" i="6"/>
  <c r="AV10" i="6"/>
  <c r="AV18" i="6" s="1"/>
  <c r="AV13" i="6"/>
  <c r="AW10" i="6"/>
  <c r="AW17" i="6" s="1"/>
  <c r="AW13" i="6"/>
  <c r="AX10" i="6"/>
  <c r="AX18" i="6" s="1"/>
  <c r="AX20" i="6" s="1"/>
  <c r="AX13" i="6"/>
  <c r="AY10" i="6"/>
  <c r="AY18" i="6" s="1"/>
  <c r="AY20" i="6" s="1"/>
  <c r="AY13" i="6"/>
  <c r="AZ10" i="6"/>
  <c r="AZ18" i="6" s="1"/>
  <c r="AZ20" i="6" s="1"/>
  <c r="AZ13" i="6"/>
  <c r="BA10" i="6"/>
  <c r="BA18" i="6" s="1"/>
  <c r="BA13" i="6"/>
  <c r="BB10" i="6"/>
  <c r="BB18" i="6" s="1"/>
  <c r="BB13" i="6"/>
  <c r="BC10" i="6"/>
  <c r="BC17" i="6" s="1"/>
  <c r="BC13" i="6"/>
  <c r="BD10" i="6"/>
  <c r="BD18" i="6" s="1"/>
  <c r="BD13" i="6"/>
  <c r="BE10" i="6"/>
  <c r="BE18" i="6" s="1"/>
  <c r="BE13" i="6"/>
  <c r="BF10" i="6"/>
  <c r="BF18" i="6" s="1"/>
  <c r="BF20" i="6" s="1"/>
  <c r="BF13" i="6"/>
  <c r="BG10" i="6"/>
  <c r="BG18" i="6" s="1"/>
  <c r="BG20" i="6" s="1"/>
  <c r="BG13" i="6"/>
  <c r="BH10" i="6"/>
  <c r="BH18" i="6" s="1"/>
  <c r="BH13" i="6"/>
  <c r="BI10" i="6"/>
  <c r="BI17" i="6" s="1"/>
  <c r="BI13" i="6"/>
  <c r="BJ10" i="6"/>
  <c r="BJ18" i="6" s="1"/>
  <c r="BJ20" i="6" s="1"/>
  <c r="BJ13" i="6"/>
  <c r="BK10" i="6"/>
  <c r="BK13" i="6"/>
  <c r="BL10" i="6"/>
  <c r="BL18" i="6" s="1"/>
  <c r="BL20" i="6" s="1"/>
  <c r="BL13" i="6"/>
  <c r="BM10" i="6"/>
  <c r="BM18" i="6" s="1"/>
  <c r="BM13" i="6"/>
  <c r="BN10" i="6"/>
  <c r="BN13" i="6"/>
  <c r="BO10" i="6"/>
  <c r="BO17" i="6" s="1"/>
  <c r="BO13" i="6"/>
  <c r="BP10" i="6"/>
  <c r="BP18" i="6" s="1"/>
  <c r="BP20" i="6" s="1"/>
  <c r="BP43" i="6" s="1"/>
  <c r="BP13" i="6"/>
  <c r="BQ10" i="6"/>
  <c r="BQ18" i="6" s="1"/>
  <c r="BQ13" i="6"/>
  <c r="BR10" i="6"/>
  <c r="BR13" i="6"/>
  <c r="BS10" i="6"/>
  <c r="BS18" i="6" s="1"/>
  <c r="BS20" i="6" s="1"/>
  <c r="BS13" i="6"/>
  <c r="BT10" i="6"/>
  <c r="BT13" i="6"/>
  <c r="BU10" i="6"/>
  <c r="BU18" i="6" s="1"/>
  <c r="BU13" i="6"/>
  <c r="BV10" i="6"/>
  <c r="BV18" i="6" s="1"/>
  <c r="BV20" i="6" s="1"/>
  <c r="BV43" i="6" s="1"/>
  <c r="BV13" i="6"/>
  <c r="BW10" i="6"/>
  <c r="BW13" i="6"/>
  <c r="BX10" i="6"/>
  <c r="BX18" i="6" s="1"/>
  <c r="BX20" i="6" s="1"/>
  <c r="BX13" i="6"/>
  <c r="BY10" i="6"/>
  <c r="BY18" i="6" s="1"/>
  <c r="BY20" i="6" s="1"/>
  <c r="BY13" i="6"/>
  <c r="BZ10" i="6"/>
  <c r="BZ17" i="6" s="1"/>
  <c r="BZ13" i="6"/>
  <c r="CA10" i="6"/>
  <c r="CA17" i="6" s="1"/>
  <c r="CA13" i="6"/>
  <c r="CB10" i="6"/>
  <c r="CB13" i="6"/>
  <c r="CC10" i="6"/>
  <c r="CC18" i="6" s="1"/>
  <c r="CC20" i="6" s="1"/>
  <c r="CC13" i="6"/>
  <c r="CD10" i="6"/>
  <c r="CD18" i="6" s="1"/>
  <c r="CD20" i="6" s="1"/>
  <c r="CD13" i="6"/>
  <c r="CE10" i="6"/>
  <c r="CE13" i="6"/>
  <c r="CF10" i="6"/>
  <c r="CF13" i="6"/>
  <c r="CG10" i="6"/>
  <c r="CG18" i="6" s="1"/>
  <c r="CG13" i="6"/>
  <c r="CH10" i="6"/>
  <c r="CH17" i="6" s="1"/>
  <c r="CH13" i="6"/>
  <c r="CI10" i="6"/>
  <c r="CI18" i="6" s="1"/>
  <c r="CI20" i="6" s="1"/>
  <c r="CI13" i="6"/>
  <c r="CJ10" i="6"/>
  <c r="CJ18" i="6" s="1"/>
  <c r="CJ13" i="6"/>
  <c r="CK10" i="6"/>
  <c r="CK13" i="6"/>
  <c r="CL10" i="6"/>
  <c r="CL18" i="6" s="1"/>
  <c r="CL20" i="6" s="1"/>
  <c r="CL13" i="6"/>
  <c r="CM10" i="6"/>
  <c r="CM18" i="6" s="1"/>
  <c r="CM20" i="6" s="1"/>
  <c r="CM13" i="6"/>
  <c r="CN10" i="6"/>
  <c r="CN18" i="6" s="1"/>
  <c r="CN20" i="6" s="1"/>
  <c r="CN13" i="6"/>
  <c r="CO10" i="6"/>
  <c r="CO17" i="6" s="1"/>
  <c r="CO13" i="6"/>
  <c r="CP10" i="6"/>
  <c r="CP18" i="6" s="1"/>
  <c r="CP20" i="6" s="1"/>
  <c r="CP13" i="6"/>
  <c r="CQ10" i="6"/>
  <c r="CQ13" i="6"/>
  <c r="CR10" i="6"/>
  <c r="CR13" i="6"/>
  <c r="CS10" i="6"/>
  <c r="CS17" i="6" s="1"/>
  <c r="CS13" i="6"/>
  <c r="CT10" i="6"/>
  <c r="CT18" i="6" s="1"/>
  <c r="CT20" i="6" s="1"/>
  <c r="CT13" i="6"/>
  <c r="CU10" i="6"/>
  <c r="CU17" i="6" s="1"/>
  <c r="CU13" i="6"/>
  <c r="CV10" i="6"/>
  <c r="CV18" i="6" s="1"/>
  <c r="CV20" i="6" s="1"/>
  <c r="CV13" i="6"/>
  <c r="CW10" i="6"/>
  <c r="CW18" i="6" s="1"/>
  <c r="CW20" i="6" s="1"/>
  <c r="CW43" i="6" s="1"/>
  <c r="CW13" i="6"/>
  <c r="CX10" i="6"/>
  <c r="CX18" i="6" s="1"/>
  <c r="CX13" i="6"/>
  <c r="CY10" i="6"/>
  <c r="CY18" i="6" s="1"/>
  <c r="CY13" i="6"/>
  <c r="CZ10" i="6"/>
  <c r="CZ18" i="6" s="1"/>
  <c r="CZ20" i="6" s="1"/>
  <c r="CZ13" i="6"/>
  <c r="DA10" i="6"/>
  <c r="DA18" i="6" s="1"/>
  <c r="DA20" i="6" s="1"/>
  <c r="DA13" i="6"/>
  <c r="DB10" i="6"/>
  <c r="DB13" i="6"/>
  <c r="DC10" i="6"/>
  <c r="DC18" i="6" s="1"/>
  <c r="DC20" i="6" s="1"/>
  <c r="DC13" i="6"/>
  <c r="K18" i="6"/>
  <c r="K20" i="6" s="1"/>
  <c r="AI18" i="6"/>
  <c r="AI20" i="6" s="1"/>
  <c r="H79" i="6"/>
  <c r="H10" i="6"/>
  <c r="H13" i="6"/>
  <c r="H28" i="6"/>
  <c r="H31" i="6"/>
  <c r="H82" i="6"/>
  <c r="M57" i="56"/>
  <c r="L57" i="56"/>
  <c r="M38" i="56"/>
  <c r="L38" i="56"/>
  <c r="M27" i="56"/>
  <c r="M40" i="56" s="1"/>
  <c r="L27" i="56"/>
  <c r="L40" i="56" s="1"/>
  <c r="Q8" i="56"/>
  <c r="CV45" i="52"/>
  <c r="CV44" i="52"/>
  <c r="CV43" i="52"/>
  <c r="CV42" i="52"/>
  <c r="CV41" i="52"/>
  <c r="CQ45" i="52"/>
  <c r="CQ44" i="52"/>
  <c r="CQ43" i="52"/>
  <c r="CQ42" i="52"/>
  <c r="CQ41" i="52"/>
  <c r="CL45" i="52"/>
  <c r="CL44" i="52"/>
  <c r="CL43" i="52"/>
  <c r="CL42" i="52"/>
  <c r="CL41" i="52"/>
  <c r="CG45" i="52"/>
  <c r="CG44" i="52"/>
  <c r="CG43" i="52"/>
  <c r="CG42" i="52"/>
  <c r="CG41" i="52"/>
  <c r="CB45" i="52"/>
  <c r="CB44" i="52"/>
  <c r="CB43" i="52"/>
  <c r="CB42" i="52"/>
  <c r="CB41" i="52"/>
  <c r="BW45" i="52"/>
  <c r="BW44" i="52"/>
  <c r="BW43" i="52"/>
  <c r="BW42" i="52"/>
  <c r="BW41" i="52"/>
  <c r="BR45" i="52"/>
  <c r="BR44" i="52"/>
  <c r="BR43" i="52"/>
  <c r="BR42" i="52"/>
  <c r="BR41" i="52"/>
  <c r="BM45" i="52"/>
  <c r="BM44" i="52"/>
  <c r="BM43" i="52"/>
  <c r="BM42" i="52"/>
  <c r="BM41" i="52"/>
  <c r="BH45" i="52"/>
  <c r="BH44" i="52"/>
  <c r="BH43" i="52"/>
  <c r="BH42" i="52"/>
  <c r="BH41" i="52"/>
  <c r="BC45" i="52"/>
  <c r="BC44" i="52"/>
  <c r="BC43" i="52"/>
  <c r="BC42" i="52"/>
  <c r="BC41" i="52"/>
  <c r="AX45" i="52"/>
  <c r="AX44" i="52"/>
  <c r="AX43" i="52"/>
  <c r="AX42" i="52"/>
  <c r="AX41" i="52"/>
  <c r="AS45" i="52"/>
  <c r="AS44" i="52"/>
  <c r="AS43" i="52"/>
  <c r="AS42" i="52"/>
  <c r="AS41" i="52"/>
  <c r="AN45" i="52"/>
  <c r="AN44" i="52"/>
  <c r="AN43" i="52"/>
  <c r="AN42" i="52"/>
  <c r="AN41" i="52"/>
  <c r="AI45" i="52"/>
  <c r="AI44" i="52"/>
  <c r="AI43" i="52"/>
  <c r="AI42" i="52"/>
  <c r="AI41" i="52"/>
  <c r="AD45" i="52"/>
  <c r="AD44" i="52"/>
  <c r="AD43" i="52"/>
  <c r="AD42" i="52"/>
  <c r="AD41" i="52"/>
  <c r="Y45" i="52"/>
  <c r="Y44" i="52"/>
  <c r="Y43" i="52"/>
  <c r="Y42" i="52"/>
  <c r="Y41" i="52"/>
  <c r="T45" i="52"/>
  <c r="T44" i="52"/>
  <c r="T43" i="52"/>
  <c r="T42" i="52"/>
  <c r="T41" i="52"/>
  <c r="O45" i="52"/>
  <c r="O44" i="52"/>
  <c r="O43" i="52"/>
  <c r="O42" i="52"/>
  <c r="O41" i="52"/>
  <c r="J45" i="52"/>
  <c r="J44" i="52"/>
  <c r="J10" i="52"/>
  <c r="J11" i="52"/>
  <c r="J12" i="52"/>
  <c r="J13" i="52"/>
  <c r="J14" i="52"/>
  <c r="J15" i="52"/>
  <c r="J16" i="52"/>
  <c r="J17" i="52"/>
  <c r="J18" i="52"/>
  <c r="J19" i="52"/>
  <c r="J20" i="52"/>
  <c r="J21" i="52"/>
  <c r="J43" i="52"/>
  <c r="J42" i="52"/>
  <c r="J41" i="52"/>
  <c r="E41" i="52"/>
  <c r="B2" i="53" s="1"/>
  <c r="N7" i="16"/>
  <c r="K7" i="16" s="1"/>
  <c r="P22" i="27"/>
  <c r="O22" i="27"/>
  <c r="T28" i="36"/>
  <c r="U28" i="36"/>
  <c r="V28" i="36"/>
  <c r="T27" i="36"/>
  <c r="U27" i="36"/>
  <c r="V27" i="36"/>
  <c r="T26" i="36"/>
  <c r="U26" i="36"/>
  <c r="V26" i="36"/>
  <c r="T25" i="36"/>
  <c r="U25" i="36"/>
  <c r="V25" i="36"/>
  <c r="T24" i="36"/>
  <c r="U24" i="36"/>
  <c r="V24" i="36"/>
  <c r="T23" i="36"/>
  <c r="U23" i="36"/>
  <c r="V23" i="36"/>
  <c r="T22" i="36"/>
  <c r="U22" i="36"/>
  <c r="V22" i="36"/>
  <c r="T21" i="36"/>
  <c r="U21" i="36"/>
  <c r="V21" i="36"/>
  <c r="T20" i="36"/>
  <c r="U20" i="36"/>
  <c r="V20" i="36"/>
  <c r="T19" i="36"/>
  <c r="U19" i="36"/>
  <c r="V19" i="36"/>
  <c r="T18" i="36"/>
  <c r="U18" i="36"/>
  <c r="V18" i="36"/>
  <c r="T17" i="36"/>
  <c r="U17" i="36"/>
  <c r="V17" i="36"/>
  <c r="T16" i="36"/>
  <c r="U16" i="36"/>
  <c r="V16" i="36"/>
  <c r="T15" i="36"/>
  <c r="U15" i="36"/>
  <c r="V15" i="36"/>
  <c r="T14" i="36"/>
  <c r="U14" i="36"/>
  <c r="V14" i="36"/>
  <c r="T13" i="36"/>
  <c r="U13" i="36"/>
  <c r="V13" i="36"/>
  <c r="T12" i="36"/>
  <c r="U12" i="36"/>
  <c r="V12" i="36"/>
  <c r="T11" i="36"/>
  <c r="U11" i="36"/>
  <c r="V11" i="36"/>
  <c r="T10" i="36"/>
  <c r="U10" i="36"/>
  <c r="V10" i="36"/>
  <c r="T9" i="36"/>
  <c r="U9" i="36"/>
  <c r="V9" i="36"/>
  <c r="T8" i="36"/>
  <c r="U8" i="36"/>
  <c r="V8" i="36"/>
  <c r="T7" i="36"/>
  <c r="U7" i="36"/>
  <c r="V7" i="36"/>
  <c r="T6" i="36"/>
  <c r="U6" i="36"/>
  <c r="V6" i="36"/>
  <c r="T5" i="36"/>
  <c r="U5" i="36"/>
  <c r="V5" i="36"/>
  <c r="T4" i="36"/>
  <c r="U4" i="36"/>
  <c r="V4" i="36"/>
  <c r="T3" i="36"/>
  <c r="U3" i="36"/>
  <c r="V3" i="36"/>
  <c r="T2" i="36"/>
  <c r="U2" i="36"/>
  <c r="V2" i="36"/>
  <c r="AB2" i="36"/>
  <c r="AB3" i="36"/>
  <c r="AB4" i="36"/>
  <c r="AC4" i="36"/>
  <c r="O18" i="27"/>
  <c r="T17" i="26"/>
  <c r="U17" i="26"/>
  <c r="V17" i="26"/>
  <c r="W17" i="26"/>
  <c r="X17" i="26"/>
  <c r="R17" i="26"/>
  <c r="I10" i="27"/>
  <c r="I11" i="27"/>
  <c r="I12" i="27"/>
  <c r="I13" i="27"/>
  <c r="I14" i="27"/>
  <c r="I15" i="27"/>
  <c r="I16" i="27"/>
  <c r="I17" i="27"/>
  <c r="I18" i="27"/>
  <c r="I19" i="27"/>
  <c r="I9" i="27"/>
  <c r="I8" i="27"/>
  <c r="L86" i="22"/>
  <c r="K86" i="22"/>
  <c r="L8" i="22"/>
  <c r="K8" i="22"/>
  <c r="L9" i="22"/>
  <c r="K9" i="22"/>
  <c r="N7" i="5"/>
  <c r="N8" i="5"/>
  <c r="N9" i="5"/>
  <c r="N8" i="16"/>
  <c r="K8" i="16" s="1"/>
  <c r="N9" i="16"/>
  <c r="K9" i="16" s="1"/>
  <c r="N8" i="10"/>
  <c r="K8" i="10" s="1"/>
  <c r="N9" i="10"/>
  <c r="K9" i="10" s="1"/>
  <c r="N8" i="14"/>
  <c r="K8" i="14" s="1"/>
  <c r="N9" i="14"/>
  <c r="K9" i="14" s="1"/>
  <c r="N7" i="7"/>
  <c r="K7" i="7" s="1"/>
  <c r="N8" i="7"/>
  <c r="K8" i="7" s="1"/>
  <c r="N7" i="41"/>
  <c r="V7" i="41" s="1"/>
  <c r="W7" i="41" s="1"/>
  <c r="N10" i="42"/>
  <c r="K10" i="42" s="1"/>
  <c r="N11" i="42"/>
  <c r="K11" i="42" s="1"/>
  <c r="N32" i="5"/>
  <c r="K32" i="5" s="1"/>
  <c r="N31" i="16"/>
  <c r="K31" i="16" s="1"/>
  <c r="N32" i="16"/>
  <c r="K32" i="16" s="1"/>
  <c r="N31" i="10"/>
  <c r="K31" i="10" s="1"/>
  <c r="N54" i="5"/>
  <c r="K54" i="5" s="1"/>
  <c r="N55" i="5"/>
  <c r="K55" i="5" s="1"/>
  <c r="N47" i="16"/>
  <c r="K47" i="16" s="1"/>
  <c r="I9" i="17"/>
  <c r="I11" i="17" s="1"/>
  <c r="I14" i="17"/>
  <c r="J9" i="17"/>
  <c r="J11" i="17" s="1"/>
  <c r="J14" i="17"/>
  <c r="K9" i="17"/>
  <c r="K11" i="17" s="1"/>
  <c r="K14" i="17"/>
  <c r="L9" i="17"/>
  <c r="L11" i="17" s="1"/>
  <c r="L14" i="17"/>
  <c r="M9" i="17"/>
  <c r="M11" i="17" s="1"/>
  <c r="M14" i="17"/>
  <c r="N9" i="17"/>
  <c r="N11" i="17" s="1"/>
  <c r="N14" i="17"/>
  <c r="O9" i="17"/>
  <c r="O11" i="17" s="1"/>
  <c r="O14" i="17"/>
  <c r="P9" i="17"/>
  <c r="P11" i="17" s="1"/>
  <c r="P14" i="17"/>
  <c r="Q9" i="17"/>
  <c r="Q11" i="17" s="1"/>
  <c r="Q14" i="17"/>
  <c r="R9" i="17"/>
  <c r="R11" i="17" s="1"/>
  <c r="R14" i="17"/>
  <c r="S9" i="17"/>
  <c r="S11" i="17" s="1"/>
  <c r="S14" i="17"/>
  <c r="T9" i="17"/>
  <c r="T11" i="17" s="1"/>
  <c r="T14" i="17"/>
  <c r="U9" i="17"/>
  <c r="U11" i="17" s="1"/>
  <c r="U14" i="17"/>
  <c r="V9" i="17"/>
  <c r="V11" i="17" s="1"/>
  <c r="V14" i="17"/>
  <c r="W9" i="17"/>
  <c r="W11" i="17" s="1"/>
  <c r="W14" i="17"/>
  <c r="X9" i="17"/>
  <c r="X11" i="17" s="1"/>
  <c r="X14" i="17"/>
  <c r="Y9" i="17"/>
  <c r="Y11" i="17" s="1"/>
  <c r="Y14" i="17"/>
  <c r="Z9" i="17"/>
  <c r="Z11" i="17" s="1"/>
  <c r="Z14" i="17"/>
  <c r="AA9" i="17"/>
  <c r="AA11" i="17" s="1"/>
  <c r="AA14" i="17"/>
  <c r="V7" i="16"/>
  <c r="W7" i="16" s="1"/>
  <c r="A3" i="53"/>
  <c r="A5" i="53"/>
  <c r="A4" i="53"/>
  <c r="A9" i="53"/>
  <c r="A12" i="53"/>
  <c r="E12" i="52"/>
  <c r="E13" i="52"/>
  <c r="E14" i="52"/>
  <c r="E15" i="52"/>
  <c r="E16" i="52"/>
  <c r="E17" i="52"/>
  <c r="E18" i="52"/>
  <c r="E19" i="52"/>
  <c r="E20" i="52"/>
  <c r="E21" i="52"/>
  <c r="E42" i="52"/>
  <c r="C2" i="53" s="1"/>
  <c r="O31" i="17" s="1"/>
  <c r="C3" i="53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BN24" i="6"/>
  <c r="BO24" i="6"/>
  <c r="BP24" i="6"/>
  <c r="BQ24" i="6"/>
  <c r="BR24" i="6"/>
  <c r="BS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CI24" i="6"/>
  <c r="CJ24" i="6"/>
  <c r="CK24" i="6"/>
  <c r="CL24" i="6"/>
  <c r="CM24" i="6"/>
  <c r="CN24" i="6"/>
  <c r="CO24" i="6"/>
  <c r="CP24" i="6"/>
  <c r="CQ24" i="6"/>
  <c r="CR24" i="6"/>
  <c r="CS24" i="6"/>
  <c r="CT24" i="6"/>
  <c r="CU24" i="6"/>
  <c r="CV24" i="6"/>
  <c r="CW24" i="6"/>
  <c r="CX24" i="6"/>
  <c r="CY24" i="6"/>
  <c r="CZ24" i="6"/>
  <c r="DA24" i="6"/>
  <c r="DB24" i="6"/>
  <c r="DC24" i="6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AW26" i="11"/>
  <c r="AX26" i="11"/>
  <c r="AY26" i="11"/>
  <c r="AZ26" i="11"/>
  <c r="BA26" i="11"/>
  <c r="BB26" i="11"/>
  <c r="BC26" i="11"/>
  <c r="BD26" i="11"/>
  <c r="BE26" i="11"/>
  <c r="BF26" i="11"/>
  <c r="BG26" i="11"/>
  <c r="BH26" i="11"/>
  <c r="BI26" i="11"/>
  <c r="BJ26" i="11"/>
  <c r="BK26" i="11"/>
  <c r="BL26" i="11"/>
  <c r="BM26" i="11"/>
  <c r="BN26" i="11"/>
  <c r="BO26" i="11"/>
  <c r="BP26" i="11"/>
  <c r="BQ26" i="11"/>
  <c r="BR26" i="11"/>
  <c r="BS26" i="11"/>
  <c r="BT26" i="11"/>
  <c r="BU26" i="11"/>
  <c r="BV26" i="11"/>
  <c r="BW26" i="11"/>
  <c r="BX26" i="11"/>
  <c r="BY26" i="11"/>
  <c r="BZ26" i="11"/>
  <c r="CA26" i="11"/>
  <c r="CB26" i="11"/>
  <c r="CC26" i="11"/>
  <c r="CD26" i="11"/>
  <c r="CE26" i="11"/>
  <c r="CF26" i="11"/>
  <c r="CG26" i="11"/>
  <c r="CH26" i="11"/>
  <c r="CI26" i="11"/>
  <c r="CJ26" i="11"/>
  <c r="CK26" i="11"/>
  <c r="CL26" i="11"/>
  <c r="CM26" i="11"/>
  <c r="CN26" i="11"/>
  <c r="CO26" i="11"/>
  <c r="CP26" i="11"/>
  <c r="CQ26" i="11"/>
  <c r="CR26" i="11"/>
  <c r="CS26" i="11"/>
  <c r="CT26" i="11"/>
  <c r="CU26" i="11"/>
  <c r="CV26" i="11"/>
  <c r="CW26" i="11"/>
  <c r="CX26" i="11"/>
  <c r="CY26" i="11"/>
  <c r="CZ26" i="11"/>
  <c r="DA26" i="11"/>
  <c r="DB26" i="11"/>
  <c r="DC26" i="11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BD25" i="8"/>
  <c r="BE25" i="8"/>
  <c r="BF25" i="8"/>
  <c r="BG25" i="8"/>
  <c r="BH25" i="8"/>
  <c r="BI25" i="8"/>
  <c r="BJ25" i="8"/>
  <c r="BK25" i="8"/>
  <c r="BL25" i="8"/>
  <c r="BM25" i="8"/>
  <c r="BN25" i="8"/>
  <c r="BO25" i="8"/>
  <c r="BP25" i="8"/>
  <c r="BQ25" i="8"/>
  <c r="BR25" i="8"/>
  <c r="BS25" i="8"/>
  <c r="BT25" i="8"/>
  <c r="BU25" i="8"/>
  <c r="BV25" i="8"/>
  <c r="BW25" i="8"/>
  <c r="BX25" i="8"/>
  <c r="BY25" i="8"/>
  <c r="BZ25" i="8"/>
  <c r="CA25" i="8"/>
  <c r="CB25" i="8"/>
  <c r="CC25" i="8"/>
  <c r="CD25" i="8"/>
  <c r="CE25" i="8"/>
  <c r="CF25" i="8"/>
  <c r="CG25" i="8"/>
  <c r="CH25" i="8"/>
  <c r="CI25" i="8"/>
  <c r="CJ25" i="8"/>
  <c r="CK25" i="8"/>
  <c r="CL25" i="8"/>
  <c r="CM25" i="8"/>
  <c r="CN25" i="8"/>
  <c r="CO25" i="8"/>
  <c r="CP25" i="8"/>
  <c r="CQ25" i="8"/>
  <c r="CR25" i="8"/>
  <c r="CS25" i="8"/>
  <c r="CT25" i="8"/>
  <c r="CU25" i="8"/>
  <c r="CV25" i="8"/>
  <c r="CW25" i="8"/>
  <c r="CX25" i="8"/>
  <c r="CY25" i="8"/>
  <c r="CZ25" i="8"/>
  <c r="DA25" i="8"/>
  <c r="DB25" i="8"/>
  <c r="DC25" i="8"/>
  <c r="H23" i="13"/>
  <c r="I23" i="13"/>
  <c r="J23" i="13"/>
  <c r="K23" i="13"/>
  <c r="L23" i="13"/>
  <c r="M23" i="13"/>
  <c r="N23" i="13"/>
  <c r="O23" i="13"/>
  <c r="P23" i="13"/>
  <c r="Q23" i="13"/>
  <c r="R23" i="13"/>
  <c r="S23" i="13"/>
  <c r="T23" i="13"/>
  <c r="U23" i="13"/>
  <c r="V23" i="13"/>
  <c r="W23" i="13"/>
  <c r="X23" i="13"/>
  <c r="Y23" i="13"/>
  <c r="Z23" i="13"/>
  <c r="AA23" i="13"/>
  <c r="AB23" i="13"/>
  <c r="AC23" i="13"/>
  <c r="AD23" i="13"/>
  <c r="AE23" i="13"/>
  <c r="AF23" i="13"/>
  <c r="AG23" i="13"/>
  <c r="AH23" i="13"/>
  <c r="AI23" i="13"/>
  <c r="AJ23" i="13"/>
  <c r="AK23" i="13"/>
  <c r="AL23" i="13"/>
  <c r="AM23" i="13"/>
  <c r="AN23" i="13"/>
  <c r="AO23" i="13"/>
  <c r="AP23" i="13"/>
  <c r="AQ23" i="13"/>
  <c r="AR23" i="13"/>
  <c r="AS23" i="13"/>
  <c r="AT23" i="13"/>
  <c r="AU23" i="13"/>
  <c r="AV23" i="13"/>
  <c r="AW23" i="13"/>
  <c r="AX23" i="13"/>
  <c r="AY23" i="13"/>
  <c r="AZ23" i="13"/>
  <c r="BA23" i="13"/>
  <c r="BB23" i="13"/>
  <c r="BC23" i="13"/>
  <c r="BD23" i="13"/>
  <c r="BE23" i="13"/>
  <c r="BF23" i="13"/>
  <c r="BG23" i="13"/>
  <c r="BH23" i="13"/>
  <c r="BI23" i="13"/>
  <c r="BJ23" i="13"/>
  <c r="BK23" i="13"/>
  <c r="BL23" i="13"/>
  <c r="BM23" i="13"/>
  <c r="BN23" i="13"/>
  <c r="BO23" i="13"/>
  <c r="BP23" i="13"/>
  <c r="BQ23" i="13"/>
  <c r="BR23" i="13"/>
  <c r="BS23" i="13"/>
  <c r="BT23" i="13"/>
  <c r="BU23" i="13"/>
  <c r="BV23" i="13"/>
  <c r="BW23" i="13"/>
  <c r="BX23" i="13"/>
  <c r="BY23" i="13"/>
  <c r="BZ23" i="13"/>
  <c r="CA23" i="13"/>
  <c r="CB23" i="13"/>
  <c r="CC23" i="13"/>
  <c r="CD23" i="13"/>
  <c r="CE23" i="13"/>
  <c r="CF23" i="13"/>
  <c r="CG23" i="13"/>
  <c r="CH23" i="13"/>
  <c r="CI23" i="13"/>
  <c r="CJ23" i="13"/>
  <c r="CK23" i="13"/>
  <c r="CL23" i="13"/>
  <c r="CM23" i="13"/>
  <c r="CN23" i="13"/>
  <c r="CO23" i="13"/>
  <c r="CP23" i="13"/>
  <c r="CQ23" i="13"/>
  <c r="CR23" i="13"/>
  <c r="CS23" i="13"/>
  <c r="CT23" i="13"/>
  <c r="CU23" i="13"/>
  <c r="CV23" i="13"/>
  <c r="CW23" i="13"/>
  <c r="CX23" i="13"/>
  <c r="CY23" i="13"/>
  <c r="CZ23" i="13"/>
  <c r="DA23" i="13"/>
  <c r="DB23" i="13"/>
  <c r="DC23" i="13"/>
  <c r="H24" i="19"/>
  <c r="I24" i="19"/>
  <c r="J24" i="19"/>
  <c r="K24" i="19"/>
  <c r="L24" i="19"/>
  <c r="M24" i="19"/>
  <c r="N24" i="19"/>
  <c r="O24" i="19"/>
  <c r="P24" i="19"/>
  <c r="Q24" i="19"/>
  <c r="R24" i="19"/>
  <c r="S24" i="19"/>
  <c r="T24" i="19"/>
  <c r="U24" i="19"/>
  <c r="V24" i="19"/>
  <c r="W24" i="19"/>
  <c r="X24" i="19"/>
  <c r="Y24" i="19"/>
  <c r="Z24" i="19"/>
  <c r="AA24" i="19"/>
  <c r="AB24" i="19"/>
  <c r="AC24" i="19"/>
  <c r="AD24" i="19"/>
  <c r="AE24" i="19"/>
  <c r="AF24" i="19"/>
  <c r="AG24" i="19"/>
  <c r="AH24" i="19"/>
  <c r="AI24" i="19"/>
  <c r="AJ24" i="19"/>
  <c r="AK24" i="19"/>
  <c r="AL24" i="19"/>
  <c r="AM24" i="19"/>
  <c r="AN24" i="19"/>
  <c r="AO24" i="19"/>
  <c r="AP24" i="19"/>
  <c r="AQ24" i="19"/>
  <c r="AR24" i="19"/>
  <c r="AS24" i="19"/>
  <c r="AT24" i="19"/>
  <c r="AU24" i="19"/>
  <c r="AV24" i="19"/>
  <c r="AW24" i="19"/>
  <c r="AX24" i="19"/>
  <c r="AY24" i="19"/>
  <c r="AZ24" i="19"/>
  <c r="BA24" i="19"/>
  <c r="BB24" i="19"/>
  <c r="BC24" i="19"/>
  <c r="BD24" i="19"/>
  <c r="BE24" i="19"/>
  <c r="BF24" i="19"/>
  <c r="BG24" i="19"/>
  <c r="BH24" i="19"/>
  <c r="BI24" i="19"/>
  <c r="BJ24" i="19"/>
  <c r="BK24" i="19"/>
  <c r="BL24" i="19"/>
  <c r="BM24" i="19"/>
  <c r="BN24" i="19"/>
  <c r="BO24" i="19"/>
  <c r="BP24" i="19"/>
  <c r="BQ24" i="19"/>
  <c r="BR24" i="19"/>
  <c r="BS24" i="19"/>
  <c r="BT24" i="19"/>
  <c r="BU24" i="19"/>
  <c r="BV24" i="19"/>
  <c r="BW24" i="19"/>
  <c r="BX24" i="19"/>
  <c r="BY24" i="19"/>
  <c r="BZ24" i="19"/>
  <c r="CA24" i="19"/>
  <c r="CB24" i="19"/>
  <c r="CC24" i="19"/>
  <c r="CD24" i="19"/>
  <c r="CE24" i="19"/>
  <c r="CF24" i="19"/>
  <c r="CG24" i="19"/>
  <c r="CH24" i="19"/>
  <c r="CI24" i="19"/>
  <c r="CJ24" i="19"/>
  <c r="CK24" i="19"/>
  <c r="CL24" i="19"/>
  <c r="CM24" i="19"/>
  <c r="CN24" i="19"/>
  <c r="CO24" i="19"/>
  <c r="CP24" i="19"/>
  <c r="CQ24" i="19"/>
  <c r="CR24" i="19"/>
  <c r="CS24" i="19"/>
  <c r="CT24" i="19"/>
  <c r="CU24" i="19"/>
  <c r="CV24" i="19"/>
  <c r="CW24" i="19"/>
  <c r="CX24" i="19"/>
  <c r="CY24" i="19"/>
  <c r="CZ24" i="19"/>
  <c r="DA24" i="19"/>
  <c r="DB24" i="19"/>
  <c r="DC24" i="19"/>
  <c r="V10" i="56"/>
  <c r="W10" i="56" s="1"/>
  <c r="L27" i="5"/>
  <c r="C17" i="3"/>
  <c r="J22" i="55"/>
  <c r="K22" i="55"/>
  <c r="L22" i="55"/>
  <c r="M22" i="55"/>
  <c r="N22" i="55"/>
  <c r="Q22" i="55"/>
  <c r="T22" i="55"/>
  <c r="U22" i="55"/>
  <c r="V22" i="55"/>
  <c r="W22" i="55"/>
  <c r="X22" i="55"/>
  <c r="Y22" i="55"/>
  <c r="Z22" i="55"/>
  <c r="C11" i="2"/>
  <c r="AS8" i="4" s="1"/>
  <c r="N57" i="56"/>
  <c r="N88" i="56"/>
  <c r="N97" i="56"/>
  <c r="N101" i="56"/>
  <c r="N114" i="56"/>
  <c r="K114" i="56" s="1"/>
  <c r="N115" i="56"/>
  <c r="K115" i="56" s="1"/>
  <c r="N116" i="56"/>
  <c r="K116" i="56" s="1"/>
  <c r="M117" i="56"/>
  <c r="L117" i="56"/>
  <c r="V89" i="56"/>
  <c r="R89" i="56"/>
  <c r="V88" i="56"/>
  <c r="R88" i="56"/>
  <c r="Q85" i="56"/>
  <c r="Q84" i="56"/>
  <c r="P84" i="56"/>
  <c r="Q83" i="56"/>
  <c r="P83" i="56"/>
  <c r="Q82" i="56"/>
  <c r="P82" i="56"/>
  <c r="Q81" i="56"/>
  <c r="P81" i="56"/>
  <c r="Q80" i="56"/>
  <c r="P80" i="56"/>
  <c r="Q79" i="56"/>
  <c r="P79" i="56"/>
  <c r="V78" i="56"/>
  <c r="W78" i="56" s="1"/>
  <c r="Q78" i="56"/>
  <c r="P78" i="56"/>
  <c r="Q77" i="56"/>
  <c r="P77" i="56"/>
  <c r="V76" i="56"/>
  <c r="W76" i="56" s="1"/>
  <c r="Q76" i="56"/>
  <c r="P76" i="56"/>
  <c r="V75" i="56"/>
  <c r="W75" i="56" s="1"/>
  <c r="Q75" i="56"/>
  <c r="P75" i="56"/>
  <c r="V74" i="56"/>
  <c r="W74" i="56" s="1"/>
  <c r="Q74" i="56"/>
  <c r="P74" i="56"/>
  <c r="Q73" i="56"/>
  <c r="P73" i="56"/>
  <c r="Q72" i="56"/>
  <c r="P72" i="56"/>
  <c r="Q71" i="56"/>
  <c r="P71" i="56"/>
  <c r="Q70" i="56"/>
  <c r="P70" i="56"/>
  <c r="Q69" i="56"/>
  <c r="P69" i="56"/>
  <c r="Q68" i="56"/>
  <c r="P68" i="56"/>
  <c r="Q67" i="56"/>
  <c r="P67" i="56"/>
  <c r="Q66" i="56"/>
  <c r="P66" i="56"/>
  <c r="Q65" i="56"/>
  <c r="P65" i="56"/>
  <c r="P64" i="56"/>
  <c r="P61" i="56"/>
  <c r="V26" i="56"/>
  <c r="W26" i="56" s="1"/>
  <c r="Q26" i="56"/>
  <c r="V25" i="56"/>
  <c r="W25" i="56" s="1"/>
  <c r="Q25" i="56"/>
  <c r="P25" i="56"/>
  <c r="V24" i="56"/>
  <c r="W24" i="56" s="1"/>
  <c r="Q24" i="56"/>
  <c r="P24" i="56"/>
  <c r="V23" i="56"/>
  <c r="W23" i="56" s="1"/>
  <c r="Q23" i="56"/>
  <c r="P23" i="56"/>
  <c r="V22" i="56"/>
  <c r="W22" i="56" s="1"/>
  <c r="Q22" i="56"/>
  <c r="P22" i="56"/>
  <c r="V21" i="56"/>
  <c r="W21" i="56" s="1"/>
  <c r="Q21" i="56"/>
  <c r="P21" i="56"/>
  <c r="V20" i="56"/>
  <c r="W20" i="56" s="1"/>
  <c r="Q20" i="56"/>
  <c r="P20" i="56"/>
  <c r="V19" i="56"/>
  <c r="W19" i="56" s="1"/>
  <c r="Q19" i="56"/>
  <c r="P19" i="56"/>
  <c r="Q18" i="56"/>
  <c r="P18" i="56"/>
  <c r="V17" i="56"/>
  <c r="W17" i="56" s="1"/>
  <c r="Q17" i="56"/>
  <c r="P17" i="56"/>
  <c r="V16" i="56"/>
  <c r="W16" i="56" s="1"/>
  <c r="Q16" i="56"/>
  <c r="P16" i="56"/>
  <c r="Q15" i="56"/>
  <c r="P15" i="56"/>
  <c r="V14" i="56"/>
  <c r="W14" i="56" s="1"/>
  <c r="Q14" i="56"/>
  <c r="P14" i="56"/>
  <c r="V13" i="56"/>
  <c r="W13" i="56" s="1"/>
  <c r="Q13" i="56"/>
  <c r="P13" i="56"/>
  <c r="V12" i="56"/>
  <c r="W12" i="56" s="1"/>
  <c r="Q12" i="56"/>
  <c r="P12" i="56"/>
  <c r="V11" i="56"/>
  <c r="W11" i="56" s="1"/>
  <c r="Q11" i="56"/>
  <c r="P11" i="56"/>
  <c r="Q10" i="56"/>
  <c r="P10" i="56"/>
  <c r="Q9" i="56"/>
  <c r="P9" i="56"/>
  <c r="V8" i="56"/>
  <c r="W8" i="56" s="1"/>
  <c r="P8" i="56"/>
  <c r="Q7" i="56"/>
  <c r="P7" i="56"/>
  <c r="Q6" i="56"/>
  <c r="P6" i="56"/>
  <c r="P5" i="56"/>
  <c r="P2" i="56"/>
  <c r="G20" i="55"/>
  <c r="G19" i="55"/>
  <c r="G18" i="55"/>
  <c r="G14" i="55"/>
  <c r="J36" i="17"/>
  <c r="K36" i="17"/>
  <c r="P36" i="17"/>
  <c r="Q36" i="17"/>
  <c r="V36" i="17"/>
  <c r="W36" i="17"/>
  <c r="I30" i="17"/>
  <c r="I37" i="17" s="1"/>
  <c r="A6" i="53"/>
  <c r="A7" i="53"/>
  <c r="A8" i="53"/>
  <c r="A10" i="53"/>
  <c r="E45" i="52"/>
  <c r="D2" i="53" s="1"/>
  <c r="B3" i="53"/>
  <c r="D3" i="53"/>
  <c r="B4" i="53"/>
  <c r="O10" i="52"/>
  <c r="O11" i="52"/>
  <c r="O12" i="52"/>
  <c r="O13" i="52"/>
  <c r="O14" i="52"/>
  <c r="O15" i="52"/>
  <c r="O16" i="52"/>
  <c r="O17" i="52"/>
  <c r="O18" i="52"/>
  <c r="O19" i="52"/>
  <c r="O20" i="52"/>
  <c r="O21" i="52"/>
  <c r="C4" i="53"/>
  <c r="D4" i="53"/>
  <c r="B5" i="53"/>
  <c r="T10" i="52"/>
  <c r="T11" i="52"/>
  <c r="T12" i="52"/>
  <c r="T13" i="52"/>
  <c r="T14" i="52"/>
  <c r="T15" i="52"/>
  <c r="T16" i="52"/>
  <c r="T17" i="52"/>
  <c r="T18" i="52"/>
  <c r="T19" i="52"/>
  <c r="T20" i="52"/>
  <c r="T21" i="52"/>
  <c r="C5" i="53"/>
  <c r="D5" i="53"/>
  <c r="B6" i="53"/>
  <c r="Y10" i="52"/>
  <c r="Y11" i="52"/>
  <c r="Y12" i="52"/>
  <c r="Y13" i="52"/>
  <c r="Y14" i="52"/>
  <c r="Y15" i="52"/>
  <c r="Y16" i="52"/>
  <c r="Y17" i="52"/>
  <c r="Y18" i="52"/>
  <c r="Y19" i="52"/>
  <c r="Y20" i="52"/>
  <c r="Y21" i="52"/>
  <c r="C6" i="53"/>
  <c r="D6" i="53"/>
  <c r="B7" i="53"/>
  <c r="AD10" i="52"/>
  <c r="AD11" i="52"/>
  <c r="AD12" i="52"/>
  <c r="AD13" i="52"/>
  <c r="AD14" i="52"/>
  <c r="AD15" i="52"/>
  <c r="AD16" i="52"/>
  <c r="AD17" i="52"/>
  <c r="AD18" i="52"/>
  <c r="AD19" i="52"/>
  <c r="AD20" i="52"/>
  <c r="AD21" i="52"/>
  <c r="C7" i="53"/>
  <c r="D7" i="53"/>
  <c r="B8" i="53"/>
  <c r="AI10" i="52"/>
  <c r="AI11" i="52"/>
  <c r="AI12" i="52"/>
  <c r="AI13" i="52"/>
  <c r="AI14" i="52"/>
  <c r="AI15" i="52"/>
  <c r="AI16" i="52"/>
  <c r="AI17" i="52"/>
  <c r="AI18" i="52"/>
  <c r="AI19" i="52"/>
  <c r="AI20" i="52"/>
  <c r="AI21" i="52"/>
  <c r="C8" i="53"/>
  <c r="D8" i="53"/>
  <c r="B9" i="53"/>
  <c r="AN10" i="52"/>
  <c r="AN11" i="52"/>
  <c r="AN12" i="52"/>
  <c r="AN13" i="52"/>
  <c r="AN14" i="52"/>
  <c r="AN15" i="52"/>
  <c r="AN16" i="52"/>
  <c r="AN17" i="52"/>
  <c r="AN18" i="52"/>
  <c r="AN19" i="52"/>
  <c r="AN20" i="52"/>
  <c r="AN21" i="52"/>
  <c r="C9" i="53"/>
  <c r="D9" i="53"/>
  <c r="B10" i="53"/>
  <c r="AS10" i="52"/>
  <c r="AS11" i="52"/>
  <c r="AS12" i="52"/>
  <c r="AS13" i="52"/>
  <c r="AS14" i="52"/>
  <c r="AS15" i="52"/>
  <c r="AS16" i="52"/>
  <c r="AS17" i="52"/>
  <c r="AS18" i="52"/>
  <c r="AS19" i="52"/>
  <c r="AS20" i="52"/>
  <c r="AS21" i="52"/>
  <c r="C10" i="53"/>
  <c r="D10" i="53"/>
  <c r="A11" i="53"/>
  <c r="B11" i="53"/>
  <c r="AX10" i="52"/>
  <c r="AX11" i="52"/>
  <c r="AX12" i="52"/>
  <c r="AX13" i="52"/>
  <c r="AX14" i="52"/>
  <c r="AX15" i="52"/>
  <c r="AX16" i="52"/>
  <c r="AX17" i="52"/>
  <c r="AX18" i="52"/>
  <c r="AX19" i="52"/>
  <c r="AX20" i="52"/>
  <c r="AX21" i="52"/>
  <c r="C11" i="53"/>
  <c r="D11" i="53"/>
  <c r="B12" i="53"/>
  <c r="BC10" i="52"/>
  <c r="BC11" i="52"/>
  <c r="BC12" i="52"/>
  <c r="BC13" i="52"/>
  <c r="BC14" i="52"/>
  <c r="BC15" i="52"/>
  <c r="BC16" i="52"/>
  <c r="BC17" i="52"/>
  <c r="BC18" i="52"/>
  <c r="BC19" i="52"/>
  <c r="BC20" i="52"/>
  <c r="BC21" i="52"/>
  <c r="C12" i="53"/>
  <c r="D12" i="53"/>
  <c r="A13" i="53"/>
  <c r="B13" i="53"/>
  <c r="BH10" i="52"/>
  <c r="BH11" i="52"/>
  <c r="BH12" i="52"/>
  <c r="BH13" i="52"/>
  <c r="BH14" i="52"/>
  <c r="BH15" i="52"/>
  <c r="BH16" i="52"/>
  <c r="BH17" i="52"/>
  <c r="BH18" i="52"/>
  <c r="BH19" i="52"/>
  <c r="BH20" i="52"/>
  <c r="BH21" i="52"/>
  <c r="C13" i="53"/>
  <c r="D13" i="53"/>
  <c r="A14" i="53"/>
  <c r="B14" i="53"/>
  <c r="BM10" i="52"/>
  <c r="BM11" i="52"/>
  <c r="BM12" i="52"/>
  <c r="BM13" i="52"/>
  <c r="BM14" i="52"/>
  <c r="BM15" i="52"/>
  <c r="BM16" i="52"/>
  <c r="BM17" i="52"/>
  <c r="BM18" i="52"/>
  <c r="BM19" i="52"/>
  <c r="BM20" i="52"/>
  <c r="BM21" i="52"/>
  <c r="C14" i="53"/>
  <c r="D14" i="53"/>
  <c r="A15" i="53"/>
  <c r="B15" i="53"/>
  <c r="BR10" i="52"/>
  <c r="BR11" i="52"/>
  <c r="BR12" i="52"/>
  <c r="BR13" i="52"/>
  <c r="BR14" i="52"/>
  <c r="BR15" i="52"/>
  <c r="BR16" i="52"/>
  <c r="BR17" i="52"/>
  <c r="BR18" i="52"/>
  <c r="BR19" i="52"/>
  <c r="BR20" i="52"/>
  <c r="BR21" i="52"/>
  <c r="C15" i="53"/>
  <c r="D15" i="53"/>
  <c r="A16" i="53"/>
  <c r="B16" i="53"/>
  <c r="BW10" i="52"/>
  <c r="BW11" i="52"/>
  <c r="BW12" i="52"/>
  <c r="BW13" i="52"/>
  <c r="BW14" i="52"/>
  <c r="BW15" i="52"/>
  <c r="BW16" i="52"/>
  <c r="BW17" i="52"/>
  <c r="BW18" i="52"/>
  <c r="BW19" i="52"/>
  <c r="BW20" i="52"/>
  <c r="BW21" i="52"/>
  <c r="C16" i="53"/>
  <c r="D16" i="53"/>
  <c r="A17" i="53"/>
  <c r="B17" i="53"/>
  <c r="CB10" i="52"/>
  <c r="CB11" i="52"/>
  <c r="CB12" i="52"/>
  <c r="CB13" i="52"/>
  <c r="CB14" i="52"/>
  <c r="CB15" i="52"/>
  <c r="CB16" i="52"/>
  <c r="CB17" i="52"/>
  <c r="CB18" i="52"/>
  <c r="CB19" i="52"/>
  <c r="CB20" i="52"/>
  <c r="CB21" i="52"/>
  <c r="C17" i="53"/>
  <c r="D17" i="53"/>
  <c r="A18" i="53"/>
  <c r="B18" i="53"/>
  <c r="CG10" i="52"/>
  <c r="CG11" i="52"/>
  <c r="CG12" i="52"/>
  <c r="CG13" i="52"/>
  <c r="CG14" i="52"/>
  <c r="CG15" i="52"/>
  <c r="CG16" i="52"/>
  <c r="CG17" i="52"/>
  <c r="CG18" i="52"/>
  <c r="CG19" i="52"/>
  <c r="CG20" i="52"/>
  <c r="CG21" i="52"/>
  <c r="C18" i="53"/>
  <c r="D18" i="53"/>
  <c r="A19" i="53"/>
  <c r="B19" i="53"/>
  <c r="CL10" i="52"/>
  <c r="CL11" i="52"/>
  <c r="CL12" i="52"/>
  <c r="CL13" i="52"/>
  <c r="CL14" i="52"/>
  <c r="CL15" i="52"/>
  <c r="CL16" i="52"/>
  <c r="CL17" i="52"/>
  <c r="CL18" i="52"/>
  <c r="CL19" i="52"/>
  <c r="CL20" i="52"/>
  <c r="CL21" i="52"/>
  <c r="C19" i="53"/>
  <c r="D19" i="53"/>
  <c r="A20" i="53"/>
  <c r="B20" i="53"/>
  <c r="CQ10" i="52"/>
  <c r="CQ11" i="52"/>
  <c r="CQ12" i="52"/>
  <c r="CQ13" i="52"/>
  <c r="CQ14" i="52"/>
  <c r="CQ15" i="52"/>
  <c r="CQ16" i="52"/>
  <c r="CQ17" i="52"/>
  <c r="CQ18" i="52"/>
  <c r="CQ19" i="52"/>
  <c r="CQ20" i="52"/>
  <c r="CQ21" i="52"/>
  <c r="C20" i="53"/>
  <c r="D20" i="53"/>
  <c r="A21" i="53"/>
  <c r="B21" i="53"/>
  <c r="CV10" i="52"/>
  <c r="CV11" i="52"/>
  <c r="CV12" i="52"/>
  <c r="CV13" i="52"/>
  <c r="CV14" i="52"/>
  <c r="CV15" i="52"/>
  <c r="CV16" i="52"/>
  <c r="CV17" i="52"/>
  <c r="CV18" i="52"/>
  <c r="CV19" i="52"/>
  <c r="CV20" i="52"/>
  <c r="CV21" i="52"/>
  <c r="C21" i="53"/>
  <c r="D21" i="53"/>
  <c r="J30" i="17"/>
  <c r="J37" i="17" s="1"/>
  <c r="K30" i="17"/>
  <c r="K37" i="17" s="1"/>
  <c r="L30" i="17"/>
  <c r="L37" i="17" s="1"/>
  <c r="M30" i="17"/>
  <c r="M37" i="17" s="1"/>
  <c r="N30" i="17"/>
  <c r="N37" i="17" s="1"/>
  <c r="O30" i="17"/>
  <c r="O37" i="17" s="1"/>
  <c r="P30" i="17"/>
  <c r="P37" i="17" s="1"/>
  <c r="Q30" i="17"/>
  <c r="Q37" i="17" s="1"/>
  <c r="R30" i="17"/>
  <c r="R37" i="17" s="1"/>
  <c r="S30" i="17"/>
  <c r="S37" i="17" s="1"/>
  <c r="T30" i="17"/>
  <c r="T37" i="17" s="1"/>
  <c r="U30" i="17"/>
  <c r="U37" i="17" s="1"/>
  <c r="V30" i="17"/>
  <c r="V37" i="17" s="1"/>
  <c r="W30" i="17"/>
  <c r="W37" i="17" s="1"/>
  <c r="X30" i="17"/>
  <c r="X37" i="17" s="1"/>
  <c r="Y30" i="17"/>
  <c r="Y37" i="17" s="1"/>
  <c r="Z30" i="17"/>
  <c r="Z37" i="17" s="1"/>
  <c r="AA30" i="17"/>
  <c r="AA37" i="17" s="1"/>
  <c r="E2" i="53"/>
  <c r="F2" i="53" s="1"/>
  <c r="H30" i="17"/>
  <c r="H37" i="17" s="1"/>
  <c r="E22" i="52"/>
  <c r="E43" i="52"/>
  <c r="D22" i="52"/>
  <c r="E44" i="52"/>
  <c r="E3" i="53"/>
  <c r="F3" i="53"/>
  <c r="E4" i="53"/>
  <c r="F4" i="53"/>
  <c r="E5" i="53"/>
  <c r="F5" i="53"/>
  <c r="E6" i="53"/>
  <c r="F6" i="53"/>
  <c r="E7" i="53"/>
  <c r="F7" i="53"/>
  <c r="E8" i="53"/>
  <c r="F8" i="53"/>
  <c r="E9" i="53"/>
  <c r="F9" i="53"/>
  <c r="E10" i="53"/>
  <c r="F10" i="53"/>
  <c r="E11" i="53"/>
  <c r="F11" i="53"/>
  <c r="E12" i="53"/>
  <c r="F12" i="53"/>
  <c r="E13" i="53"/>
  <c r="F13" i="53"/>
  <c r="E14" i="53"/>
  <c r="F14" i="53"/>
  <c r="E15" i="53"/>
  <c r="F15" i="53"/>
  <c r="E16" i="53"/>
  <c r="F16" i="53"/>
  <c r="E17" i="53"/>
  <c r="F17" i="53"/>
  <c r="E18" i="53"/>
  <c r="F18" i="53"/>
  <c r="E19" i="53"/>
  <c r="F19" i="53"/>
  <c r="E20" i="53"/>
  <c r="F20" i="53"/>
  <c r="E21" i="53"/>
  <c r="F21" i="53"/>
  <c r="J22" i="52"/>
  <c r="T22" i="52"/>
  <c r="N6" i="16"/>
  <c r="K6" i="16" s="1"/>
  <c r="K27" i="16" s="1"/>
  <c r="N10" i="16"/>
  <c r="K10" i="16" s="1"/>
  <c r="N11" i="16"/>
  <c r="K11" i="16" s="1"/>
  <c r="N12" i="16"/>
  <c r="K12" i="16" s="1"/>
  <c r="N13" i="16"/>
  <c r="N14" i="16"/>
  <c r="K14" i="16" s="1"/>
  <c r="N15" i="16"/>
  <c r="K15" i="16" s="1"/>
  <c r="N16" i="16"/>
  <c r="K16" i="16" s="1"/>
  <c r="N17" i="16"/>
  <c r="K17" i="16" s="1"/>
  <c r="N18" i="16"/>
  <c r="K18" i="16" s="1"/>
  <c r="N19" i="16"/>
  <c r="V19" i="16" s="1"/>
  <c r="W19" i="16" s="1"/>
  <c r="N20" i="16"/>
  <c r="K20" i="16" s="1"/>
  <c r="N21" i="16"/>
  <c r="K21" i="16" s="1"/>
  <c r="N22" i="16"/>
  <c r="K22" i="16" s="1"/>
  <c r="N23" i="16"/>
  <c r="K23" i="16" s="1"/>
  <c r="N24" i="16"/>
  <c r="K24" i="16" s="1"/>
  <c r="N25" i="16"/>
  <c r="V25" i="16" s="1"/>
  <c r="W25" i="16" s="1"/>
  <c r="N26" i="16"/>
  <c r="K26" i="16" s="1"/>
  <c r="N33" i="16"/>
  <c r="K33" i="16" s="1"/>
  <c r="N34" i="16"/>
  <c r="K34" i="16" s="1"/>
  <c r="N35" i="16"/>
  <c r="K35" i="16" s="1"/>
  <c r="N36" i="16"/>
  <c r="K36" i="16" s="1"/>
  <c r="N37" i="16"/>
  <c r="N48" i="16"/>
  <c r="K48" i="16" s="1"/>
  <c r="N49" i="16"/>
  <c r="K49" i="16" s="1"/>
  <c r="N54" i="16"/>
  <c r="K54" i="16" s="1"/>
  <c r="N55" i="16"/>
  <c r="K55" i="16" s="1"/>
  <c r="N56" i="16"/>
  <c r="K56" i="16" s="1"/>
  <c r="O22" i="52"/>
  <c r="Y22" i="52"/>
  <c r="AD22" i="52"/>
  <c r="AI22" i="52"/>
  <c r="AN22" i="52"/>
  <c r="AS22" i="52"/>
  <c r="AX22" i="52"/>
  <c r="BC22" i="52"/>
  <c r="BH22" i="52"/>
  <c r="BM22" i="52"/>
  <c r="BR22" i="52"/>
  <c r="BW22" i="52"/>
  <c r="CB22" i="52"/>
  <c r="CG22" i="52"/>
  <c r="CL22" i="52"/>
  <c r="CQ22" i="52"/>
  <c r="CV22" i="52"/>
  <c r="N6" i="5"/>
  <c r="K6" i="5" s="1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K26" i="5" s="1"/>
  <c r="N6" i="10"/>
  <c r="K6" i="10" s="1"/>
  <c r="N7" i="10"/>
  <c r="K7" i="10" s="1"/>
  <c r="N10" i="10"/>
  <c r="K10" i="10" s="1"/>
  <c r="N11" i="10"/>
  <c r="K11" i="10" s="1"/>
  <c r="N12" i="10"/>
  <c r="K12" i="10" s="1"/>
  <c r="N13" i="10"/>
  <c r="K13" i="10" s="1"/>
  <c r="N14" i="10"/>
  <c r="K14" i="10" s="1"/>
  <c r="N15" i="10"/>
  <c r="K15" i="10" s="1"/>
  <c r="N16" i="10"/>
  <c r="K16" i="10" s="1"/>
  <c r="N17" i="10"/>
  <c r="K17" i="10" s="1"/>
  <c r="N18" i="10"/>
  <c r="K18" i="10" s="1"/>
  <c r="N19" i="10"/>
  <c r="K19" i="10" s="1"/>
  <c r="N20" i="10"/>
  <c r="K20" i="10" s="1"/>
  <c r="N21" i="10"/>
  <c r="K21" i="10" s="1"/>
  <c r="N22" i="10"/>
  <c r="K22" i="10" s="1"/>
  <c r="N23" i="10"/>
  <c r="K23" i="10" s="1"/>
  <c r="N24" i="10"/>
  <c r="K24" i="10" s="1"/>
  <c r="N25" i="10"/>
  <c r="K25" i="10" s="1"/>
  <c r="N26" i="10"/>
  <c r="K26" i="10" s="1"/>
  <c r="N6" i="14"/>
  <c r="K6" i="14" s="1"/>
  <c r="N7" i="14"/>
  <c r="K7" i="14" s="1"/>
  <c r="N10" i="14"/>
  <c r="K10" i="14" s="1"/>
  <c r="N11" i="14"/>
  <c r="K11" i="14" s="1"/>
  <c r="N12" i="14"/>
  <c r="K12" i="14" s="1"/>
  <c r="N13" i="14"/>
  <c r="K13" i="14" s="1"/>
  <c r="N14" i="14"/>
  <c r="K14" i="14" s="1"/>
  <c r="N15" i="14"/>
  <c r="K15" i="14" s="1"/>
  <c r="N16" i="14"/>
  <c r="K16" i="14" s="1"/>
  <c r="N17" i="14"/>
  <c r="K17" i="14" s="1"/>
  <c r="N18" i="14"/>
  <c r="K18" i="14" s="1"/>
  <c r="N19" i="14"/>
  <c r="K19" i="14" s="1"/>
  <c r="N20" i="14"/>
  <c r="K20" i="14" s="1"/>
  <c r="N21" i="14"/>
  <c r="K21" i="14" s="1"/>
  <c r="N22" i="14"/>
  <c r="K22" i="14" s="1"/>
  <c r="N23" i="14"/>
  <c r="K23" i="14" s="1"/>
  <c r="N24" i="14"/>
  <c r="K24" i="14" s="1"/>
  <c r="N25" i="14"/>
  <c r="K25" i="14" s="1"/>
  <c r="N26" i="14"/>
  <c r="K26" i="14" s="1"/>
  <c r="N6" i="7"/>
  <c r="K6" i="7" s="1"/>
  <c r="K27" i="7" s="1"/>
  <c r="N9" i="7"/>
  <c r="K9" i="7" s="1"/>
  <c r="N10" i="7"/>
  <c r="K10" i="7" s="1"/>
  <c r="N11" i="7"/>
  <c r="K11" i="7" s="1"/>
  <c r="N12" i="7"/>
  <c r="K12" i="7" s="1"/>
  <c r="N13" i="7"/>
  <c r="K13" i="7" s="1"/>
  <c r="N14" i="7"/>
  <c r="K14" i="7" s="1"/>
  <c r="N15" i="7"/>
  <c r="K15" i="7" s="1"/>
  <c r="N16" i="7"/>
  <c r="K16" i="7" s="1"/>
  <c r="N17" i="7"/>
  <c r="K17" i="7" s="1"/>
  <c r="N18" i="7"/>
  <c r="K18" i="7" s="1"/>
  <c r="N19" i="7"/>
  <c r="K19" i="7" s="1"/>
  <c r="N20" i="7"/>
  <c r="K20" i="7" s="1"/>
  <c r="N21" i="7"/>
  <c r="K21" i="7" s="1"/>
  <c r="N22" i="7"/>
  <c r="K22" i="7" s="1"/>
  <c r="N23" i="7"/>
  <c r="K23" i="7" s="1"/>
  <c r="N24" i="7"/>
  <c r="K24" i="7" s="1"/>
  <c r="N25" i="7"/>
  <c r="K25" i="7" s="1"/>
  <c r="N26" i="7"/>
  <c r="K26" i="7" s="1"/>
  <c r="N6" i="41"/>
  <c r="V6" i="41" s="1"/>
  <c r="G11" i="43" s="1"/>
  <c r="N8" i="41"/>
  <c r="K8" i="41" s="1"/>
  <c r="N9" i="41"/>
  <c r="K9" i="41" s="1"/>
  <c r="N10" i="41"/>
  <c r="K10" i="41" s="1"/>
  <c r="N11" i="41"/>
  <c r="K11" i="41" s="1"/>
  <c r="N12" i="41"/>
  <c r="K12" i="41" s="1"/>
  <c r="N13" i="41"/>
  <c r="K13" i="41" s="1"/>
  <c r="N14" i="41"/>
  <c r="K14" i="41" s="1"/>
  <c r="N15" i="41"/>
  <c r="K15" i="41" s="1"/>
  <c r="N16" i="41"/>
  <c r="K16" i="41" s="1"/>
  <c r="N17" i="41"/>
  <c r="K17" i="41" s="1"/>
  <c r="N18" i="41"/>
  <c r="K18" i="41" s="1"/>
  <c r="N19" i="41"/>
  <c r="K19" i="41" s="1"/>
  <c r="N20" i="41"/>
  <c r="K20" i="41" s="1"/>
  <c r="N21" i="41"/>
  <c r="K21" i="41" s="1"/>
  <c r="N22" i="41"/>
  <c r="K22" i="41" s="1"/>
  <c r="N23" i="41"/>
  <c r="K23" i="41" s="1"/>
  <c r="N24" i="41"/>
  <c r="K24" i="41" s="1"/>
  <c r="N25" i="41"/>
  <c r="K25" i="41" s="1"/>
  <c r="N26" i="41"/>
  <c r="K26" i="41" s="1"/>
  <c r="N6" i="42"/>
  <c r="K6" i="42" s="1"/>
  <c r="N7" i="42"/>
  <c r="K7" i="42" s="1"/>
  <c r="N8" i="42"/>
  <c r="K8" i="42" s="1"/>
  <c r="N9" i="42"/>
  <c r="K9" i="42" s="1"/>
  <c r="N12" i="42"/>
  <c r="K12" i="42" s="1"/>
  <c r="N13" i="42"/>
  <c r="K13" i="42" s="1"/>
  <c r="N14" i="42"/>
  <c r="K14" i="42" s="1"/>
  <c r="N15" i="42"/>
  <c r="K15" i="42" s="1"/>
  <c r="N16" i="42"/>
  <c r="K16" i="42" s="1"/>
  <c r="N17" i="42"/>
  <c r="K17" i="42" s="1"/>
  <c r="N18" i="42"/>
  <c r="K18" i="42" s="1"/>
  <c r="N19" i="42"/>
  <c r="K19" i="42" s="1"/>
  <c r="N20" i="42"/>
  <c r="K20" i="42" s="1"/>
  <c r="N21" i="42"/>
  <c r="K21" i="42" s="1"/>
  <c r="N22" i="42"/>
  <c r="K22" i="42" s="1"/>
  <c r="N23" i="42"/>
  <c r="K23" i="42" s="1"/>
  <c r="N24" i="42"/>
  <c r="K24" i="42" s="1"/>
  <c r="N25" i="42"/>
  <c r="K25" i="42" s="1"/>
  <c r="N26" i="42"/>
  <c r="K26" i="42"/>
  <c r="L5" i="22"/>
  <c r="K5" i="22" s="1"/>
  <c r="K15" i="22" s="1"/>
  <c r="L6" i="22"/>
  <c r="K6" i="22"/>
  <c r="L7" i="22"/>
  <c r="K7" i="22"/>
  <c r="L10" i="22"/>
  <c r="K10" i="22"/>
  <c r="L11" i="22"/>
  <c r="K11" i="22"/>
  <c r="L12" i="22"/>
  <c r="K12" i="22"/>
  <c r="L13" i="22"/>
  <c r="K13" i="22"/>
  <c r="L14" i="22"/>
  <c r="K14" i="22"/>
  <c r="N47" i="5"/>
  <c r="K47" i="5" s="1"/>
  <c r="N48" i="5"/>
  <c r="K48" i="5" s="1"/>
  <c r="N49" i="5"/>
  <c r="K49" i="5" s="1"/>
  <c r="N56" i="5"/>
  <c r="K56" i="5" s="1"/>
  <c r="N31" i="5"/>
  <c r="K31" i="5" s="1"/>
  <c r="N33" i="5"/>
  <c r="K33" i="5" s="1"/>
  <c r="N34" i="5"/>
  <c r="K34" i="5" s="1"/>
  <c r="N35" i="5"/>
  <c r="K35" i="5" s="1"/>
  <c r="N36" i="5"/>
  <c r="K36" i="5" s="1"/>
  <c r="N37" i="5"/>
  <c r="K37" i="5" s="1"/>
  <c r="L83" i="22"/>
  <c r="K83" i="22" s="1"/>
  <c r="K93" i="22" s="1"/>
  <c r="K51" i="42" s="1"/>
  <c r="L84" i="22"/>
  <c r="K84" i="22"/>
  <c r="L85" i="22"/>
  <c r="K85" i="22"/>
  <c r="L87" i="22"/>
  <c r="K87" i="22"/>
  <c r="L88" i="22"/>
  <c r="K88" i="22"/>
  <c r="L89" i="22"/>
  <c r="K89" i="22"/>
  <c r="L90" i="22"/>
  <c r="K90" i="22"/>
  <c r="L91" i="22"/>
  <c r="K91" i="22"/>
  <c r="L92" i="22"/>
  <c r="K92" i="22"/>
  <c r="N47" i="42"/>
  <c r="K47" i="42" s="1"/>
  <c r="N48" i="42"/>
  <c r="K48" i="42" s="1"/>
  <c r="N49" i="42"/>
  <c r="K49" i="42" s="1"/>
  <c r="N54" i="42"/>
  <c r="K54" i="42" s="1"/>
  <c r="N55" i="42"/>
  <c r="K55" i="42" s="1"/>
  <c r="N56" i="42"/>
  <c r="K56" i="42" s="1"/>
  <c r="N31" i="42"/>
  <c r="K31" i="42" s="1"/>
  <c r="N32" i="42"/>
  <c r="K32" i="42" s="1"/>
  <c r="N33" i="42"/>
  <c r="K33" i="42" s="1"/>
  <c r="N34" i="42"/>
  <c r="K34" i="42" s="1"/>
  <c r="N35" i="42"/>
  <c r="K35" i="42" s="1"/>
  <c r="N36" i="42"/>
  <c r="K36" i="42" s="1"/>
  <c r="N37" i="42"/>
  <c r="K37" i="42" s="1"/>
  <c r="N32" i="10"/>
  <c r="K32" i="10" s="1"/>
  <c r="N33" i="10"/>
  <c r="K33" i="10" s="1"/>
  <c r="N34" i="10"/>
  <c r="K34" i="10" s="1"/>
  <c r="N35" i="10"/>
  <c r="K35" i="10" s="1"/>
  <c r="N36" i="10"/>
  <c r="K36" i="10" s="1"/>
  <c r="N37" i="10"/>
  <c r="K37" i="10" s="1"/>
  <c r="N47" i="10"/>
  <c r="K47" i="10" s="1"/>
  <c r="N48" i="10"/>
  <c r="K48" i="10" s="1"/>
  <c r="N49" i="10"/>
  <c r="K49" i="10" s="1"/>
  <c r="L31" i="22"/>
  <c r="K31" i="22" s="1"/>
  <c r="K41" i="22" s="1"/>
  <c r="K51" i="10" s="1"/>
  <c r="L32" i="22"/>
  <c r="K32" i="22"/>
  <c r="L33" i="22"/>
  <c r="K33" i="22"/>
  <c r="L34" i="22"/>
  <c r="K34" i="22"/>
  <c r="L35" i="22"/>
  <c r="K35" i="22"/>
  <c r="L36" i="22"/>
  <c r="K36" i="22"/>
  <c r="L37" i="22"/>
  <c r="K37" i="22"/>
  <c r="L38" i="22"/>
  <c r="K38" i="22"/>
  <c r="L39" i="22"/>
  <c r="K39" i="22"/>
  <c r="L40" i="22"/>
  <c r="K40" i="22"/>
  <c r="N54" i="10"/>
  <c r="K54" i="10" s="1"/>
  <c r="N55" i="10"/>
  <c r="K55" i="10" s="1"/>
  <c r="N56" i="10"/>
  <c r="K56" i="10" s="1"/>
  <c r="N31" i="14"/>
  <c r="K31" i="14" s="1"/>
  <c r="N32" i="14"/>
  <c r="K32" i="14" s="1"/>
  <c r="N33" i="14"/>
  <c r="K33" i="14" s="1"/>
  <c r="N34" i="14"/>
  <c r="K34" i="14" s="1"/>
  <c r="N35" i="14"/>
  <c r="K35" i="14" s="1"/>
  <c r="N36" i="14"/>
  <c r="K36" i="14" s="1"/>
  <c r="N37" i="14"/>
  <c r="K37" i="14" s="1"/>
  <c r="N54" i="14"/>
  <c r="K54" i="14" s="1"/>
  <c r="N55" i="14"/>
  <c r="K55" i="14" s="1"/>
  <c r="N56" i="14"/>
  <c r="K56" i="14" s="1"/>
  <c r="N47" i="14"/>
  <c r="K47" i="14" s="1"/>
  <c r="N48" i="14"/>
  <c r="K48" i="14" s="1"/>
  <c r="N49" i="14"/>
  <c r="K49" i="14" s="1"/>
  <c r="L57" i="22"/>
  <c r="K57" i="22" s="1"/>
  <c r="K67" i="22" s="1"/>
  <c r="K51" i="14" s="1"/>
  <c r="L58" i="22"/>
  <c r="K58" i="22"/>
  <c r="L59" i="22"/>
  <c r="K59" i="22"/>
  <c r="L60" i="22"/>
  <c r="K60" i="22"/>
  <c r="L61" i="22"/>
  <c r="K61" i="22"/>
  <c r="L62" i="22"/>
  <c r="K62" i="22"/>
  <c r="L63" i="22"/>
  <c r="K63" i="22"/>
  <c r="L64" i="22"/>
  <c r="K64" i="22"/>
  <c r="L65" i="22"/>
  <c r="K65" i="22"/>
  <c r="L66" i="22"/>
  <c r="K66" i="22"/>
  <c r="N31" i="7"/>
  <c r="K31" i="7" s="1"/>
  <c r="N32" i="7"/>
  <c r="K32" i="7" s="1"/>
  <c r="M22" i="31" s="1"/>
  <c r="Q22" i="31" s="1"/>
  <c r="N33" i="7"/>
  <c r="K33" i="7" s="1"/>
  <c r="N34" i="7"/>
  <c r="K34" i="7" s="1"/>
  <c r="N35" i="7"/>
  <c r="K35" i="7" s="1"/>
  <c r="N36" i="7"/>
  <c r="K36" i="7" s="1"/>
  <c r="N37" i="7"/>
  <c r="K37" i="7" s="1"/>
  <c r="N47" i="7"/>
  <c r="K47" i="7" s="1"/>
  <c r="N48" i="7"/>
  <c r="K48" i="7" s="1"/>
  <c r="N49" i="7"/>
  <c r="K49" i="7" s="1"/>
  <c r="L18" i="22"/>
  <c r="K18" i="22" s="1"/>
  <c r="K28" i="22" s="1"/>
  <c r="K51" i="7" s="1"/>
  <c r="L19" i="22"/>
  <c r="K19" i="22"/>
  <c r="L20" i="22"/>
  <c r="K20" i="22"/>
  <c r="L21" i="22"/>
  <c r="K21" i="22"/>
  <c r="L22" i="22"/>
  <c r="K22" i="22"/>
  <c r="L23" i="22"/>
  <c r="K23" i="22"/>
  <c r="L24" i="22"/>
  <c r="K24" i="22"/>
  <c r="L25" i="22"/>
  <c r="K25" i="22"/>
  <c r="L26" i="22"/>
  <c r="K26" i="22"/>
  <c r="L27" i="22"/>
  <c r="K27" i="22"/>
  <c r="N54" i="7"/>
  <c r="K54" i="7" s="1"/>
  <c r="N55" i="7"/>
  <c r="K55" i="7" s="1"/>
  <c r="N56" i="7"/>
  <c r="K56" i="7" s="1"/>
  <c r="N31" i="41"/>
  <c r="K31" i="41" s="1"/>
  <c r="N32" i="41"/>
  <c r="K32" i="41" s="1"/>
  <c r="N33" i="41"/>
  <c r="K33" i="41" s="1"/>
  <c r="N34" i="41"/>
  <c r="K34" i="41" s="1"/>
  <c r="N35" i="41"/>
  <c r="K35" i="41" s="1"/>
  <c r="N36" i="41"/>
  <c r="K36" i="41" s="1"/>
  <c r="N37" i="41"/>
  <c r="K37" i="41" s="1"/>
  <c r="N54" i="41"/>
  <c r="K54" i="41" s="1"/>
  <c r="N55" i="41"/>
  <c r="K55" i="41" s="1"/>
  <c r="N56" i="41"/>
  <c r="K56" i="41" s="1"/>
  <c r="N47" i="41"/>
  <c r="K47" i="41" s="1"/>
  <c r="N48" i="41"/>
  <c r="K48" i="41" s="1"/>
  <c r="N49" i="41"/>
  <c r="K49" i="41" s="1"/>
  <c r="L44" i="22"/>
  <c r="K44" i="22" s="1"/>
  <c r="K54" i="22" s="1"/>
  <c r="K51" i="41" s="1"/>
  <c r="L45" i="22"/>
  <c r="K45" i="22"/>
  <c r="L46" i="22"/>
  <c r="K46" i="22"/>
  <c r="L47" i="22"/>
  <c r="K47" i="22"/>
  <c r="L48" i="22"/>
  <c r="K48" i="22"/>
  <c r="L49" i="22"/>
  <c r="K49" i="22"/>
  <c r="L50" i="22"/>
  <c r="K50" i="22"/>
  <c r="L51" i="22"/>
  <c r="K51" i="22"/>
  <c r="L52" i="22"/>
  <c r="K52" i="22"/>
  <c r="L53" i="22"/>
  <c r="K53" i="22"/>
  <c r="CV37" i="52"/>
  <c r="CV36" i="52"/>
  <c r="CV35" i="52"/>
  <c r="CV34" i="52"/>
  <c r="CV33" i="52"/>
  <c r="CV32" i="52"/>
  <c r="CV31" i="52"/>
  <c r="CV30" i="52"/>
  <c r="CV29" i="52"/>
  <c r="CV28" i="52"/>
  <c r="CV27" i="52"/>
  <c r="CV26" i="52"/>
  <c r="CQ37" i="52"/>
  <c r="CQ36" i="52"/>
  <c r="CQ35" i="52"/>
  <c r="CQ34" i="52"/>
  <c r="CQ33" i="52"/>
  <c r="CQ32" i="52"/>
  <c r="CQ31" i="52"/>
  <c r="CQ30" i="52"/>
  <c r="CQ29" i="52"/>
  <c r="CQ28" i="52"/>
  <c r="CQ27" i="52"/>
  <c r="CQ26" i="52"/>
  <c r="CL37" i="52"/>
  <c r="CL36" i="52"/>
  <c r="CL35" i="52"/>
  <c r="CL34" i="52"/>
  <c r="CL33" i="52"/>
  <c r="CL32" i="52"/>
  <c r="CL31" i="52"/>
  <c r="CL30" i="52"/>
  <c r="CL29" i="52"/>
  <c r="CL28" i="52"/>
  <c r="CL27" i="52"/>
  <c r="CL26" i="52"/>
  <c r="CG37" i="52"/>
  <c r="CG36" i="52"/>
  <c r="CG35" i="52"/>
  <c r="CG34" i="52"/>
  <c r="CG33" i="52"/>
  <c r="CG32" i="52"/>
  <c r="CG31" i="52"/>
  <c r="CG30" i="52"/>
  <c r="CG29" i="52"/>
  <c r="CG28" i="52"/>
  <c r="CG27" i="52"/>
  <c r="CG26" i="52"/>
  <c r="CB37" i="52"/>
  <c r="CB36" i="52"/>
  <c r="CB35" i="52"/>
  <c r="CB34" i="52"/>
  <c r="CB33" i="52"/>
  <c r="CB32" i="52"/>
  <c r="CB31" i="52"/>
  <c r="CB30" i="52"/>
  <c r="CB29" i="52"/>
  <c r="CB28" i="52"/>
  <c r="CB27" i="52"/>
  <c r="CB26" i="52"/>
  <c r="BW37" i="52"/>
  <c r="BW36" i="52"/>
  <c r="BW35" i="52"/>
  <c r="BW34" i="52"/>
  <c r="BW33" i="52"/>
  <c r="BW32" i="52"/>
  <c r="BW31" i="52"/>
  <c r="BW30" i="52"/>
  <c r="BW29" i="52"/>
  <c r="BW28" i="52"/>
  <c r="BW27" i="52"/>
  <c r="BW26" i="52"/>
  <c r="BR37" i="52"/>
  <c r="BR36" i="52"/>
  <c r="BR35" i="52"/>
  <c r="BR34" i="52"/>
  <c r="BR33" i="52"/>
  <c r="BR32" i="52"/>
  <c r="BR31" i="52"/>
  <c r="BR30" i="52"/>
  <c r="BR29" i="52"/>
  <c r="BR28" i="52"/>
  <c r="BR27" i="52"/>
  <c r="BR26" i="52"/>
  <c r="BM37" i="52"/>
  <c r="BM36" i="52"/>
  <c r="BM35" i="52"/>
  <c r="BM34" i="52"/>
  <c r="BM33" i="52"/>
  <c r="BM32" i="52"/>
  <c r="BM31" i="52"/>
  <c r="BM30" i="52"/>
  <c r="BM29" i="52"/>
  <c r="BM28" i="52"/>
  <c r="BM27" i="52"/>
  <c r="BM26" i="52"/>
  <c r="BH37" i="52"/>
  <c r="BH36" i="52"/>
  <c r="BH35" i="52"/>
  <c r="BH34" i="52"/>
  <c r="BH33" i="52"/>
  <c r="BH32" i="52"/>
  <c r="BH31" i="52"/>
  <c r="BH30" i="52"/>
  <c r="BH29" i="52"/>
  <c r="BH28" i="52"/>
  <c r="BH27" i="52"/>
  <c r="BH26" i="52"/>
  <c r="BC37" i="52"/>
  <c r="BC36" i="52"/>
  <c r="BC35" i="52"/>
  <c r="BC34" i="52"/>
  <c r="BC33" i="52"/>
  <c r="BC32" i="52"/>
  <c r="BC31" i="52"/>
  <c r="BC30" i="52"/>
  <c r="BC29" i="52"/>
  <c r="BC28" i="52"/>
  <c r="BC27" i="52"/>
  <c r="BC26" i="52"/>
  <c r="AX37" i="52"/>
  <c r="AX36" i="52"/>
  <c r="AX35" i="52"/>
  <c r="AX34" i="52"/>
  <c r="AX33" i="52"/>
  <c r="AX32" i="52"/>
  <c r="AX31" i="52"/>
  <c r="AX30" i="52"/>
  <c r="AX29" i="52"/>
  <c r="AX28" i="52"/>
  <c r="AX27" i="52"/>
  <c r="AX26" i="52"/>
  <c r="AS37" i="52"/>
  <c r="AS36" i="52"/>
  <c r="AS35" i="52"/>
  <c r="AS34" i="52"/>
  <c r="AS33" i="52"/>
  <c r="AS32" i="52"/>
  <c r="AS31" i="52"/>
  <c r="AS30" i="52"/>
  <c r="AS29" i="52"/>
  <c r="AS28" i="52"/>
  <c r="AS27" i="52"/>
  <c r="AS26" i="52"/>
  <c r="AN37" i="52"/>
  <c r="AN36" i="52"/>
  <c r="AN35" i="52"/>
  <c r="AN34" i="52"/>
  <c r="AN33" i="52"/>
  <c r="AN32" i="52"/>
  <c r="AN31" i="52"/>
  <c r="AN30" i="52"/>
  <c r="AN29" i="52"/>
  <c r="AN28" i="52"/>
  <c r="AN27" i="52"/>
  <c r="AN26" i="52"/>
  <c r="AI37" i="52"/>
  <c r="AI36" i="52"/>
  <c r="AI35" i="52"/>
  <c r="AI34" i="52"/>
  <c r="AI33" i="52"/>
  <c r="AI32" i="52"/>
  <c r="AI31" i="52"/>
  <c r="AI30" i="52"/>
  <c r="AI29" i="52"/>
  <c r="AI28" i="52"/>
  <c r="AI27" i="52"/>
  <c r="AI26" i="52"/>
  <c r="AD37" i="52"/>
  <c r="AD36" i="52"/>
  <c r="AD35" i="52"/>
  <c r="AD34" i="52"/>
  <c r="AD33" i="52"/>
  <c r="AD32" i="52"/>
  <c r="AD31" i="52"/>
  <c r="AD30" i="52"/>
  <c r="AD29" i="52"/>
  <c r="AD28" i="52"/>
  <c r="AD27" i="52"/>
  <c r="AD26" i="52"/>
  <c r="Y37" i="52"/>
  <c r="Y36" i="52"/>
  <c r="Y35" i="52"/>
  <c r="Y34" i="52"/>
  <c r="Y33" i="52"/>
  <c r="Y32" i="52"/>
  <c r="Y31" i="52"/>
  <c r="Y30" i="52"/>
  <c r="Y29" i="52"/>
  <c r="Y28" i="52"/>
  <c r="Y27" i="52"/>
  <c r="Y26" i="52"/>
  <c r="T37" i="52"/>
  <c r="T36" i="52"/>
  <c r="T35" i="52"/>
  <c r="T34" i="52"/>
  <c r="T33" i="52"/>
  <c r="T32" i="52"/>
  <c r="T31" i="52"/>
  <c r="T30" i="52"/>
  <c r="T29" i="52"/>
  <c r="T28" i="52"/>
  <c r="T27" i="52"/>
  <c r="T26" i="52"/>
  <c r="O37" i="52"/>
  <c r="O36" i="52"/>
  <c r="O35" i="52"/>
  <c r="O34" i="52"/>
  <c r="O33" i="52"/>
  <c r="O32" i="52"/>
  <c r="O31" i="52"/>
  <c r="O30" i="52"/>
  <c r="O29" i="52"/>
  <c r="O28" i="52"/>
  <c r="O27" i="52"/>
  <c r="O26" i="52"/>
  <c r="J37" i="52"/>
  <c r="J36" i="52"/>
  <c r="J35" i="52"/>
  <c r="J34" i="52"/>
  <c r="J33" i="52"/>
  <c r="J32" i="52"/>
  <c r="J31" i="52"/>
  <c r="J30" i="52"/>
  <c r="J29" i="52"/>
  <c r="J28" i="52"/>
  <c r="J27" i="52"/>
  <c r="J26" i="52"/>
  <c r="E28" i="52"/>
  <c r="E29" i="52"/>
  <c r="E30" i="52"/>
  <c r="E31" i="52"/>
  <c r="E32" i="52"/>
  <c r="E33" i="52"/>
  <c r="E34" i="52"/>
  <c r="E35" i="52"/>
  <c r="E36" i="52"/>
  <c r="E37" i="52"/>
  <c r="E27" i="52"/>
  <c r="E26" i="52"/>
  <c r="L27" i="7"/>
  <c r="L40" i="7" s="1"/>
  <c r="L27" i="10"/>
  <c r="L40" i="10" s="1"/>
  <c r="L27" i="41"/>
  <c r="L40" i="41" s="1"/>
  <c r="L27" i="14"/>
  <c r="L27" i="16"/>
  <c r="L40" i="16" s="1"/>
  <c r="L27" i="42"/>
  <c r="L40" i="42" s="1"/>
  <c r="M27" i="5"/>
  <c r="M27" i="7"/>
  <c r="M40" i="7" s="1"/>
  <c r="M27" i="10"/>
  <c r="M40" i="10" s="1"/>
  <c r="M27" i="41"/>
  <c r="M27" i="14"/>
  <c r="M40" i="14" s="1"/>
  <c r="M27" i="16"/>
  <c r="M27" i="42"/>
  <c r="M40" i="42" s="1"/>
  <c r="L38" i="5"/>
  <c r="L38" i="7"/>
  <c r="L38" i="10"/>
  <c r="L38" i="41"/>
  <c r="L38" i="14"/>
  <c r="L38" i="16"/>
  <c r="L38" i="42"/>
  <c r="M38" i="5"/>
  <c r="M38" i="7"/>
  <c r="M38" i="10"/>
  <c r="M38" i="41"/>
  <c r="M38" i="14"/>
  <c r="M38" i="16"/>
  <c r="M38" i="42"/>
  <c r="C55" i="39"/>
  <c r="L57" i="5"/>
  <c r="L57" i="7"/>
  <c r="L58" i="7" s="1"/>
  <c r="L57" i="10"/>
  <c r="L57" i="14"/>
  <c r="L58" i="14" s="1"/>
  <c r="L57" i="16"/>
  <c r="L58" i="16" s="1"/>
  <c r="L57" i="42"/>
  <c r="M57" i="5"/>
  <c r="M57" i="7"/>
  <c r="M58" i="7" s="1"/>
  <c r="M57" i="10"/>
  <c r="M57" i="14"/>
  <c r="M58" i="14" s="1"/>
  <c r="M59" i="14" s="1"/>
  <c r="M57" i="16"/>
  <c r="M58" i="16" s="1"/>
  <c r="M57" i="42"/>
  <c r="E19" i="39"/>
  <c r="D31" i="31"/>
  <c r="E31" i="31"/>
  <c r="F31" i="31"/>
  <c r="H31" i="31"/>
  <c r="I31" i="31"/>
  <c r="J31" i="31"/>
  <c r="K31" i="31"/>
  <c r="L31" i="31"/>
  <c r="N31" i="31"/>
  <c r="O31" i="31"/>
  <c r="H63" i="17"/>
  <c r="H178" i="17" s="1"/>
  <c r="G88" i="19"/>
  <c r="G83" i="19"/>
  <c r="G82" i="19"/>
  <c r="G80" i="19"/>
  <c r="G79" i="19"/>
  <c r="G68" i="19"/>
  <c r="G63" i="19"/>
  <c r="G62" i="19"/>
  <c r="G60" i="19"/>
  <c r="G59" i="19"/>
  <c r="G180" i="19" s="1"/>
  <c r="V9" i="10"/>
  <c r="W9" i="10" s="1"/>
  <c r="V8" i="14"/>
  <c r="W8" i="14" s="1"/>
  <c r="V8" i="16"/>
  <c r="W8" i="16" s="1"/>
  <c r="V10" i="42"/>
  <c r="W10" i="42" s="1"/>
  <c r="DC34" i="19"/>
  <c r="DC35" i="19"/>
  <c r="DC36" i="19"/>
  <c r="DB34" i="19"/>
  <c r="DB35" i="19"/>
  <c r="DB36" i="19"/>
  <c r="DA34" i="19"/>
  <c r="DA35" i="19"/>
  <c r="DA36" i="19"/>
  <c r="CZ34" i="19"/>
  <c r="CZ35" i="19"/>
  <c r="CZ36" i="19"/>
  <c r="CY34" i="19"/>
  <c r="CY35" i="19"/>
  <c r="CY36" i="19"/>
  <c r="CX34" i="19"/>
  <c r="CX35" i="19"/>
  <c r="CX36" i="19"/>
  <c r="CW34" i="19"/>
  <c r="CW35" i="19"/>
  <c r="CW36" i="19"/>
  <c r="CV34" i="19"/>
  <c r="CV35" i="19"/>
  <c r="CV36" i="19"/>
  <c r="CU34" i="19"/>
  <c r="CU35" i="19"/>
  <c r="CU36" i="19"/>
  <c r="CT34" i="19"/>
  <c r="CT35" i="19"/>
  <c r="CT36" i="19"/>
  <c r="CS34" i="19"/>
  <c r="CS35" i="19"/>
  <c r="CS36" i="19"/>
  <c r="CR34" i="19"/>
  <c r="CR35" i="19"/>
  <c r="CR36" i="19"/>
  <c r="CQ34" i="19"/>
  <c r="CQ35" i="19"/>
  <c r="CQ36" i="19"/>
  <c r="CP34" i="19"/>
  <c r="CP35" i="19"/>
  <c r="CP36" i="19"/>
  <c r="CO34" i="19"/>
  <c r="CO35" i="19"/>
  <c r="CO36" i="19"/>
  <c r="CN34" i="19"/>
  <c r="CN35" i="19"/>
  <c r="CN36" i="19"/>
  <c r="CM34" i="19"/>
  <c r="CM35" i="19"/>
  <c r="CM36" i="19"/>
  <c r="CL34" i="19"/>
  <c r="CL35" i="19"/>
  <c r="CL36" i="19"/>
  <c r="CK34" i="19"/>
  <c r="CK35" i="19"/>
  <c r="CK36" i="19"/>
  <c r="CJ34" i="19"/>
  <c r="CJ35" i="19"/>
  <c r="CJ36" i="19"/>
  <c r="CI34" i="19"/>
  <c r="CI35" i="19"/>
  <c r="CI36" i="19"/>
  <c r="CH34" i="19"/>
  <c r="CH35" i="19"/>
  <c r="CH36" i="19"/>
  <c r="CG34" i="19"/>
  <c r="CG35" i="19"/>
  <c r="CG36" i="19"/>
  <c r="CF34" i="19"/>
  <c r="CF35" i="19"/>
  <c r="CF36" i="19"/>
  <c r="CE34" i="19"/>
  <c r="CE35" i="19"/>
  <c r="CE36" i="19"/>
  <c r="CD34" i="19"/>
  <c r="CD35" i="19"/>
  <c r="CD36" i="19"/>
  <c r="CC34" i="19"/>
  <c r="CC35" i="19"/>
  <c r="CC36" i="19"/>
  <c r="CB34" i="19"/>
  <c r="CB35" i="19"/>
  <c r="CB36" i="19"/>
  <c r="CA34" i="19"/>
  <c r="CA35" i="19"/>
  <c r="CA36" i="19"/>
  <c r="BZ34" i="19"/>
  <c r="BZ35" i="19"/>
  <c r="BZ36" i="19"/>
  <c r="BY34" i="19"/>
  <c r="BY35" i="19"/>
  <c r="BY36" i="19"/>
  <c r="BX34" i="19"/>
  <c r="BX35" i="19"/>
  <c r="BX36" i="19"/>
  <c r="BW34" i="19"/>
  <c r="BW35" i="19"/>
  <c r="BW36" i="19"/>
  <c r="BV34" i="19"/>
  <c r="BV35" i="19"/>
  <c r="BV36" i="19"/>
  <c r="BU34" i="19"/>
  <c r="BU35" i="19"/>
  <c r="BU36" i="19"/>
  <c r="BT34" i="19"/>
  <c r="BT35" i="19"/>
  <c r="BT36" i="19"/>
  <c r="BS34" i="19"/>
  <c r="BS35" i="19"/>
  <c r="BS36" i="19"/>
  <c r="BR34" i="19"/>
  <c r="BR35" i="19"/>
  <c r="BR36" i="19"/>
  <c r="BQ34" i="19"/>
  <c r="BQ35" i="19"/>
  <c r="BQ36" i="19"/>
  <c r="BP34" i="19"/>
  <c r="BP35" i="19"/>
  <c r="BP36" i="19"/>
  <c r="BO34" i="19"/>
  <c r="BO35" i="19"/>
  <c r="BO36" i="19"/>
  <c r="BN34" i="19"/>
  <c r="BN35" i="19"/>
  <c r="BN36" i="19"/>
  <c r="BM34" i="19"/>
  <c r="BM35" i="19"/>
  <c r="BM36" i="19"/>
  <c r="BL34" i="19"/>
  <c r="BL35" i="19"/>
  <c r="BL36" i="19"/>
  <c r="BK34" i="19"/>
  <c r="BK35" i="19"/>
  <c r="BK36" i="19"/>
  <c r="BJ34" i="19"/>
  <c r="BJ35" i="19"/>
  <c r="BJ36" i="19"/>
  <c r="BI34" i="19"/>
  <c r="BI35" i="19"/>
  <c r="BI36" i="19"/>
  <c r="BH34" i="19"/>
  <c r="BH35" i="19"/>
  <c r="BH36" i="19"/>
  <c r="BG34" i="19"/>
  <c r="BG35" i="19"/>
  <c r="BG36" i="19"/>
  <c r="BF34" i="19"/>
  <c r="BF35" i="19"/>
  <c r="BF36" i="19"/>
  <c r="BE34" i="19"/>
  <c r="BE35" i="19"/>
  <c r="BE36" i="19"/>
  <c r="BD34" i="19"/>
  <c r="BD35" i="19"/>
  <c r="BD36" i="19"/>
  <c r="BC34" i="19"/>
  <c r="BC35" i="19"/>
  <c r="BC36" i="19"/>
  <c r="BB34" i="19"/>
  <c r="BB35" i="19"/>
  <c r="BB36" i="19"/>
  <c r="BA34" i="19"/>
  <c r="BA35" i="19"/>
  <c r="BA36" i="19"/>
  <c r="AZ34" i="19"/>
  <c r="AZ35" i="19"/>
  <c r="AZ36" i="19"/>
  <c r="AY34" i="19"/>
  <c r="AY35" i="19"/>
  <c r="AY36" i="19"/>
  <c r="AX34" i="19"/>
  <c r="AX35" i="19"/>
  <c r="AX36" i="19"/>
  <c r="AW34" i="19"/>
  <c r="AW35" i="19"/>
  <c r="AW36" i="19"/>
  <c r="AV34" i="19"/>
  <c r="AV35" i="19"/>
  <c r="AV36" i="19"/>
  <c r="AU34" i="19"/>
  <c r="AU35" i="19"/>
  <c r="AU36" i="19"/>
  <c r="AT34" i="19"/>
  <c r="AT35" i="19"/>
  <c r="AT36" i="19"/>
  <c r="AS34" i="19"/>
  <c r="AS35" i="19"/>
  <c r="AS36" i="19"/>
  <c r="AR34" i="19"/>
  <c r="AR35" i="19"/>
  <c r="AR36" i="19"/>
  <c r="AQ34" i="19"/>
  <c r="AQ35" i="19"/>
  <c r="AQ36" i="19"/>
  <c r="AP34" i="19"/>
  <c r="AP35" i="19"/>
  <c r="AP36" i="19"/>
  <c r="AO34" i="19"/>
  <c r="AO35" i="19"/>
  <c r="AO36" i="19"/>
  <c r="AN34" i="19"/>
  <c r="AN35" i="19"/>
  <c r="AN36" i="19"/>
  <c r="AM34" i="19"/>
  <c r="AM35" i="19"/>
  <c r="AM36" i="19"/>
  <c r="AL34" i="19"/>
  <c r="AL35" i="19"/>
  <c r="AL36" i="19"/>
  <c r="AK34" i="19"/>
  <c r="AK35" i="19"/>
  <c r="AK36" i="19"/>
  <c r="AJ34" i="19"/>
  <c r="AJ35" i="19"/>
  <c r="AJ36" i="19"/>
  <c r="AI34" i="19"/>
  <c r="AI35" i="19"/>
  <c r="AI36" i="19"/>
  <c r="AH34" i="19"/>
  <c r="AH35" i="19"/>
  <c r="AH36" i="19"/>
  <c r="AG34" i="19"/>
  <c r="AG35" i="19"/>
  <c r="AG36" i="19"/>
  <c r="AF34" i="19"/>
  <c r="AF35" i="19"/>
  <c r="AF36" i="19"/>
  <c r="AE34" i="19"/>
  <c r="AE35" i="19"/>
  <c r="AE36" i="19"/>
  <c r="AD34" i="19"/>
  <c r="AD35" i="19"/>
  <c r="AD36" i="19"/>
  <c r="AC34" i="19"/>
  <c r="AC35" i="19"/>
  <c r="AC36" i="19"/>
  <c r="AB34" i="19"/>
  <c r="AB35" i="19"/>
  <c r="AB36" i="19"/>
  <c r="AA34" i="19"/>
  <c r="AA35" i="19"/>
  <c r="AA36" i="19"/>
  <c r="Z34" i="19"/>
  <c r="Z35" i="19"/>
  <c r="Z36" i="19"/>
  <c r="Y34" i="19"/>
  <c r="Y35" i="19"/>
  <c r="Y36" i="19"/>
  <c r="X34" i="19"/>
  <c r="X35" i="19"/>
  <c r="X36" i="19"/>
  <c r="W34" i="19"/>
  <c r="W35" i="19"/>
  <c r="W36" i="19"/>
  <c r="V34" i="19"/>
  <c r="V35" i="19"/>
  <c r="V36" i="19"/>
  <c r="U34" i="19"/>
  <c r="U35" i="19"/>
  <c r="U36" i="19"/>
  <c r="T34" i="19"/>
  <c r="T35" i="19"/>
  <c r="T36" i="19"/>
  <c r="S34" i="19"/>
  <c r="S35" i="19"/>
  <c r="S36" i="19"/>
  <c r="R34" i="19"/>
  <c r="R35" i="19"/>
  <c r="R36" i="19"/>
  <c r="Q34" i="19"/>
  <c r="Q35" i="19"/>
  <c r="Q36" i="19"/>
  <c r="P34" i="19"/>
  <c r="P35" i="19"/>
  <c r="P36" i="19"/>
  <c r="O34" i="19"/>
  <c r="O35" i="19"/>
  <c r="O36" i="19"/>
  <c r="N34" i="19"/>
  <c r="N35" i="19"/>
  <c r="N36" i="19"/>
  <c r="M34" i="19"/>
  <c r="M35" i="19"/>
  <c r="M36" i="19"/>
  <c r="L34" i="19"/>
  <c r="L35" i="19"/>
  <c r="L36" i="19"/>
  <c r="K34" i="19"/>
  <c r="K35" i="19"/>
  <c r="K36" i="19"/>
  <c r="J34" i="19"/>
  <c r="J35" i="19"/>
  <c r="J36" i="19"/>
  <c r="I34" i="19"/>
  <c r="I35" i="19"/>
  <c r="I36" i="19"/>
  <c r="H34" i="19"/>
  <c r="H35" i="19"/>
  <c r="H36" i="19"/>
  <c r="G29" i="19"/>
  <c r="G27" i="19"/>
  <c r="G26" i="19"/>
  <c r="CZ17" i="19"/>
  <c r="CV17" i="19"/>
  <c r="CR17" i="19"/>
  <c r="CN17" i="19"/>
  <c r="CM17" i="19"/>
  <c r="CL17" i="19"/>
  <c r="CJ17" i="19"/>
  <c r="CA17" i="19"/>
  <c r="BX17" i="19"/>
  <c r="BP17" i="19"/>
  <c r="BO17" i="19"/>
  <c r="BH17" i="19"/>
  <c r="BF17" i="19"/>
  <c r="BC17" i="19"/>
  <c r="BB17" i="19"/>
  <c r="AW17" i="19"/>
  <c r="AQ17" i="19"/>
  <c r="AP17" i="19"/>
  <c r="AE17" i="19"/>
  <c r="AB17" i="19"/>
  <c r="V17" i="19"/>
  <c r="S17" i="19"/>
  <c r="P17" i="19"/>
  <c r="J17" i="19"/>
  <c r="G16" i="19"/>
  <c r="G15" i="19"/>
  <c r="G14" i="19"/>
  <c r="G12" i="19"/>
  <c r="G11" i="19"/>
  <c r="G9" i="19"/>
  <c r="G7" i="19"/>
  <c r="G6" i="19"/>
  <c r="N65" i="42"/>
  <c r="N66" i="42"/>
  <c r="N67" i="42"/>
  <c r="V67" i="42" s="1"/>
  <c r="W67" i="42" s="1"/>
  <c r="N68" i="42"/>
  <c r="N69" i="42"/>
  <c r="N70" i="42"/>
  <c r="K70" i="42" s="1"/>
  <c r="N71" i="42"/>
  <c r="V71" i="42" s="1"/>
  <c r="W71" i="42" s="1"/>
  <c r="N72" i="42"/>
  <c r="V72" i="42" s="1"/>
  <c r="W72" i="42" s="1"/>
  <c r="N73" i="42"/>
  <c r="V73" i="42" s="1"/>
  <c r="W73" i="42" s="1"/>
  <c r="N74" i="42"/>
  <c r="K74" i="42" s="1"/>
  <c r="N75" i="42"/>
  <c r="K75" i="42" s="1"/>
  <c r="N76" i="42"/>
  <c r="V76" i="42" s="1"/>
  <c r="W76" i="42" s="1"/>
  <c r="N77" i="42"/>
  <c r="N78" i="42"/>
  <c r="K78" i="42" s="1"/>
  <c r="N79" i="42"/>
  <c r="K79" i="42" s="1"/>
  <c r="N80" i="42"/>
  <c r="N81" i="42"/>
  <c r="K81" i="42" s="1"/>
  <c r="N82" i="42"/>
  <c r="K82" i="42" s="1"/>
  <c r="N83" i="42"/>
  <c r="K83" i="42" s="1"/>
  <c r="N84" i="42"/>
  <c r="K84" i="42" s="1"/>
  <c r="N85" i="42"/>
  <c r="K85" i="42" s="1"/>
  <c r="N88" i="42"/>
  <c r="N90" i="42"/>
  <c r="K90" i="42" s="1"/>
  <c r="N91" i="42"/>
  <c r="K91" i="42" s="1"/>
  <c r="N92" i="42"/>
  <c r="K92" i="42" s="1"/>
  <c r="N93" i="42"/>
  <c r="K93" i="42" s="1"/>
  <c r="N94" i="42"/>
  <c r="K94" i="42" s="1"/>
  <c r="N97" i="42"/>
  <c r="N101" i="42"/>
  <c r="N103" i="42"/>
  <c r="N104" i="42"/>
  <c r="K104" i="42" s="1"/>
  <c r="N105" i="42"/>
  <c r="K105" i="42" s="1"/>
  <c r="N108" i="42"/>
  <c r="K108" i="42" s="1"/>
  <c r="N109" i="42"/>
  <c r="K109" i="42" s="1"/>
  <c r="N110" i="42"/>
  <c r="K110" i="42" s="1"/>
  <c r="N112" i="42"/>
  <c r="N115" i="42"/>
  <c r="N116" i="42"/>
  <c r="N117" i="42"/>
  <c r="K117" i="42" s="1"/>
  <c r="M86" i="42"/>
  <c r="M95" i="42"/>
  <c r="M96" i="42" s="1"/>
  <c r="M106" i="42"/>
  <c r="M111" i="42"/>
  <c r="M118" i="42"/>
  <c r="L86" i="42"/>
  <c r="L95" i="42"/>
  <c r="L96" i="42" s="1"/>
  <c r="L106" i="42"/>
  <c r="L111" i="42"/>
  <c r="L118" i="42"/>
  <c r="K65" i="42"/>
  <c r="K67" i="42"/>
  <c r="K68" i="42"/>
  <c r="K69" i="42"/>
  <c r="K77" i="42"/>
  <c r="K80" i="42"/>
  <c r="K115" i="42"/>
  <c r="K116" i="42"/>
  <c r="V89" i="42"/>
  <c r="R89" i="42"/>
  <c r="V88" i="42"/>
  <c r="R88" i="42"/>
  <c r="Q85" i="42"/>
  <c r="Q84" i="42"/>
  <c r="P84" i="42"/>
  <c r="Q83" i="42"/>
  <c r="P83" i="42"/>
  <c r="V82" i="42"/>
  <c r="W82" i="42" s="1"/>
  <c r="Q82" i="42"/>
  <c r="P82" i="42"/>
  <c r="V81" i="42"/>
  <c r="W81" i="42" s="1"/>
  <c r="Q81" i="42"/>
  <c r="P81" i="42"/>
  <c r="V80" i="42"/>
  <c r="W80" i="42" s="1"/>
  <c r="Q80" i="42"/>
  <c r="P80" i="42"/>
  <c r="Q79" i="42"/>
  <c r="P79" i="42"/>
  <c r="Q78" i="42"/>
  <c r="P78" i="42"/>
  <c r="V77" i="42"/>
  <c r="W77" i="42" s="1"/>
  <c r="Q77" i="42"/>
  <c r="P77" i="42"/>
  <c r="Q76" i="42"/>
  <c r="P76" i="42"/>
  <c r="V75" i="42"/>
  <c r="W75" i="42" s="1"/>
  <c r="Q75" i="42"/>
  <c r="P75" i="42"/>
  <c r="Q74" i="42"/>
  <c r="P74" i="42"/>
  <c r="Q73" i="42"/>
  <c r="P73" i="42"/>
  <c r="Q72" i="42"/>
  <c r="P72" i="42"/>
  <c r="Q71" i="42"/>
  <c r="P71" i="42"/>
  <c r="Q70" i="42"/>
  <c r="P70" i="42"/>
  <c r="V69" i="42"/>
  <c r="W69" i="42" s="1"/>
  <c r="Q69" i="42"/>
  <c r="P69" i="42"/>
  <c r="V68" i="42"/>
  <c r="W68" i="42" s="1"/>
  <c r="Q68" i="42"/>
  <c r="P68" i="42"/>
  <c r="Q67" i="42"/>
  <c r="P67" i="42"/>
  <c r="Q66" i="42"/>
  <c r="P66" i="42"/>
  <c r="V65" i="42"/>
  <c r="W65" i="42" s="1"/>
  <c r="Q65" i="42"/>
  <c r="P65" i="42"/>
  <c r="P64" i="42"/>
  <c r="P61" i="42"/>
  <c r="L93" i="22"/>
  <c r="N51" i="42" s="1"/>
  <c r="N50" i="42"/>
  <c r="M50" i="42"/>
  <c r="L50" i="42"/>
  <c r="V26" i="42"/>
  <c r="W26" i="42" s="1"/>
  <c r="Q26" i="42"/>
  <c r="V25" i="42"/>
  <c r="W25" i="42" s="1"/>
  <c r="Q25" i="42"/>
  <c r="P25" i="42"/>
  <c r="V24" i="42"/>
  <c r="W24" i="42" s="1"/>
  <c r="Q24" i="42"/>
  <c r="P24" i="42"/>
  <c r="V23" i="42"/>
  <c r="W23" i="42" s="1"/>
  <c r="Q23" i="42"/>
  <c r="P23" i="42"/>
  <c r="Q22" i="42"/>
  <c r="P22" i="42"/>
  <c r="V21" i="42"/>
  <c r="W21" i="42" s="1"/>
  <c r="Q21" i="42"/>
  <c r="P21" i="42"/>
  <c r="Q20" i="42"/>
  <c r="P20" i="42"/>
  <c r="V19" i="42"/>
  <c r="W19" i="42" s="1"/>
  <c r="Q19" i="42"/>
  <c r="P19" i="42"/>
  <c r="V18" i="42"/>
  <c r="W18" i="42" s="1"/>
  <c r="Q18" i="42"/>
  <c r="P18" i="42"/>
  <c r="Q17" i="42"/>
  <c r="P17" i="42"/>
  <c r="V16" i="42"/>
  <c r="W16" i="42" s="1"/>
  <c r="Q16" i="42"/>
  <c r="P16" i="42"/>
  <c r="V15" i="42"/>
  <c r="W15" i="42" s="1"/>
  <c r="Q15" i="42"/>
  <c r="P15" i="42"/>
  <c r="V14" i="42"/>
  <c r="W14" i="42" s="1"/>
  <c r="Q14" i="42"/>
  <c r="P14" i="42"/>
  <c r="V13" i="42"/>
  <c r="W13" i="42" s="1"/>
  <c r="Q13" i="42"/>
  <c r="P13" i="42"/>
  <c r="Q12" i="42"/>
  <c r="P12" i="42"/>
  <c r="V11" i="42"/>
  <c r="W11" i="42" s="1"/>
  <c r="Q11" i="42"/>
  <c r="P11" i="42"/>
  <c r="Q10" i="42"/>
  <c r="P10" i="42"/>
  <c r="V9" i="42"/>
  <c r="W9" i="42" s="1"/>
  <c r="Q9" i="42"/>
  <c r="P9" i="42"/>
  <c r="Q8" i="42"/>
  <c r="P8" i="42"/>
  <c r="Q7" i="42"/>
  <c r="P7" i="42"/>
  <c r="Q6" i="42"/>
  <c r="P6" i="42"/>
  <c r="P5" i="42"/>
  <c r="P2" i="42"/>
  <c r="G81" i="13"/>
  <c r="G80" i="13"/>
  <c r="G78" i="13"/>
  <c r="G77" i="13"/>
  <c r="G61" i="13"/>
  <c r="G60" i="13"/>
  <c r="G58" i="13"/>
  <c r="G57" i="13"/>
  <c r="CW43" i="13"/>
  <c r="CK43" i="13"/>
  <c r="BY43" i="13"/>
  <c r="BO43" i="13"/>
  <c r="BM43" i="13"/>
  <c r="BA43" i="13"/>
  <c r="AU43" i="13"/>
  <c r="AQ43" i="13"/>
  <c r="AO43" i="13"/>
  <c r="AK43" i="13"/>
  <c r="AI43" i="13"/>
  <c r="AE43" i="13"/>
  <c r="AD43" i="13"/>
  <c r="DC32" i="13"/>
  <c r="DC33" i="13"/>
  <c r="DC34" i="13"/>
  <c r="DB32" i="13"/>
  <c r="DB33" i="13"/>
  <c r="DB34" i="13"/>
  <c r="DA32" i="13"/>
  <c r="DA33" i="13"/>
  <c r="DA34" i="13"/>
  <c r="CZ32" i="13"/>
  <c r="CZ33" i="13"/>
  <c r="CZ34" i="13"/>
  <c r="CY32" i="13"/>
  <c r="CY33" i="13"/>
  <c r="CY34" i="13"/>
  <c r="CX32" i="13"/>
  <c r="CX33" i="13"/>
  <c r="CX34" i="13"/>
  <c r="CW32" i="13"/>
  <c r="CW33" i="13"/>
  <c r="CW34" i="13"/>
  <c r="CV32" i="13"/>
  <c r="CV33" i="13"/>
  <c r="CV34" i="13"/>
  <c r="CU32" i="13"/>
  <c r="CU33" i="13"/>
  <c r="CU34" i="13"/>
  <c r="CT32" i="13"/>
  <c r="CT33" i="13"/>
  <c r="CT34" i="13"/>
  <c r="CS32" i="13"/>
  <c r="CS33" i="13"/>
  <c r="CS34" i="13"/>
  <c r="CR32" i="13"/>
  <c r="CR33" i="13"/>
  <c r="CR34" i="13"/>
  <c r="CQ32" i="13"/>
  <c r="CQ33" i="13"/>
  <c r="CQ34" i="13"/>
  <c r="CP32" i="13"/>
  <c r="CP33" i="13"/>
  <c r="CP34" i="13"/>
  <c r="CO32" i="13"/>
  <c r="CO33" i="13"/>
  <c r="CO34" i="13"/>
  <c r="CN32" i="13"/>
  <c r="CN33" i="13"/>
  <c r="CN34" i="13"/>
  <c r="CM32" i="13"/>
  <c r="CM33" i="13"/>
  <c r="CM34" i="13"/>
  <c r="CL32" i="13"/>
  <c r="CL33" i="13"/>
  <c r="CL34" i="13"/>
  <c r="CK32" i="13"/>
  <c r="CK33" i="13"/>
  <c r="CK34" i="13"/>
  <c r="CJ32" i="13"/>
  <c r="CJ33" i="13"/>
  <c r="CJ34" i="13"/>
  <c r="CI32" i="13"/>
  <c r="CI33" i="13"/>
  <c r="CI34" i="13"/>
  <c r="CH32" i="13"/>
  <c r="CH33" i="13"/>
  <c r="CH34" i="13"/>
  <c r="CG32" i="13"/>
  <c r="CG33" i="13"/>
  <c r="CG34" i="13"/>
  <c r="CF32" i="13"/>
  <c r="CF33" i="13"/>
  <c r="CF34" i="13"/>
  <c r="CE32" i="13"/>
  <c r="CE33" i="13"/>
  <c r="CE34" i="13"/>
  <c r="CD32" i="13"/>
  <c r="CD33" i="13"/>
  <c r="CD34" i="13"/>
  <c r="CC32" i="13"/>
  <c r="CC33" i="13"/>
  <c r="CC34" i="13"/>
  <c r="CB32" i="13"/>
  <c r="CB33" i="13"/>
  <c r="CB34" i="13"/>
  <c r="CA32" i="13"/>
  <c r="CA33" i="13"/>
  <c r="CA34" i="13"/>
  <c r="BZ32" i="13"/>
  <c r="BZ33" i="13"/>
  <c r="BZ34" i="13"/>
  <c r="BY32" i="13"/>
  <c r="BY33" i="13"/>
  <c r="BY34" i="13"/>
  <c r="BX32" i="13"/>
  <c r="BX33" i="13"/>
  <c r="BX34" i="13"/>
  <c r="BW32" i="13"/>
  <c r="BW33" i="13"/>
  <c r="BW34" i="13"/>
  <c r="BV32" i="13"/>
  <c r="BV33" i="13"/>
  <c r="BV34" i="13"/>
  <c r="BU32" i="13"/>
  <c r="BU33" i="13"/>
  <c r="BU34" i="13"/>
  <c r="BT32" i="13"/>
  <c r="BT33" i="13"/>
  <c r="BT34" i="13"/>
  <c r="BS32" i="13"/>
  <c r="BS33" i="13"/>
  <c r="BS34" i="13"/>
  <c r="BR32" i="13"/>
  <c r="BR33" i="13"/>
  <c r="BR34" i="13"/>
  <c r="BQ32" i="13"/>
  <c r="BQ33" i="13"/>
  <c r="BQ34" i="13"/>
  <c r="BP32" i="13"/>
  <c r="BP33" i="13"/>
  <c r="BP34" i="13"/>
  <c r="BO32" i="13"/>
  <c r="BO33" i="13"/>
  <c r="BO34" i="13"/>
  <c r="BN32" i="13"/>
  <c r="BN33" i="13"/>
  <c r="BN34" i="13"/>
  <c r="BM32" i="13"/>
  <c r="BM33" i="13"/>
  <c r="BM34" i="13"/>
  <c r="BL32" i="13"/>
  <c r="BL33" i="13"/>
  <c r="BL34" i="13"/>
  <c r="BK32" i="13"/>
  <c r="BK33" i="13"/>
  <c r="BK34" i="13"/>
  <c r="BJ32" i="13"/>
  <c r="BJ33" i="13"/>
  <c r="BJ34" i="13"/>
  <c r="BI32" i="13"/>
  <c r="BI33" i="13"/>
  <c r="BI34" i="13"/>
  <c r="BH32" i="13"/>
  <c r="BH33" i="13"/>
  <c r="BH34" i="13"/>
  <c r="BG32" i="13"/>
  <c r="BG33" i="13"/>
  <c r="BG34" i="13"/>
  <c r="BF32" i="13"/>
  <c r="BF33" i="13"/>
  <c r="BF34" i="13"/>
  <c r="BE32" i="13"/>
  <c r="BE33" i="13"/>
  <c r="BE34" i="13"/>
  <c r="BD32" i="13"/>
  <c r="BD33" i="13"/>
  <c r="BD34" i="13"/>
  <c r="BC32" i="13"/>
  <c r="BC33" i="13"/>
  <c r="BC34" i="13"/>
  <c r="BB32" i="13"/>
  <c r="BB33" i="13"/>
  <c r="BB34" i="13"/>
  <c r="BA32" i="13"/>
  <c r="BA33" i="13"/>
  <c r="BA34" i="13"/>
  <c r="AZ32" i="13"/>
  <c r="AZ33" i="13"/>
  <c r="AZ34" i="13"/>
  <c r="AY32" i="13"/>
  <c r="AY33" i="13"/>
  <c r="AY34" i="13"/>
  <c r="AX32" i="13"/>
  <c r="AX33" i="13"/>
  <c r="AX34" i="13"/>
  <c r="AW32" i="13"/>
  <c r="AW33" i="13"/>
  <c r="AW34" i="13"/>
  <c r="AV32" i="13"/>
  <c r="AV33" i="13"/>
  <c r="AV34" i="13"/>
  <c r="AU32" i="13"/>
  <c r="AU33" i="13"/>
  <c r="AU34" i="13"/>
  <c r="AT32" i="13"/>
  <c r="AT33" i="13"/>
  <c r="AT34" i="13"/>
  <c r="AS32" i="13"/>
  <c r="AS33" i="13"/>
  <c r="AS34" i="13"/>
  <c r="AR32" i="13"/>
  <c r="AR33" i="13"/>
  <c r="AR34" i="13"/>
  <c r="AQ32" i="13"/>
  <c r="AQ33" i="13"/>
  <c r="AQ34" i="13"/>
  <c r="AP32" i="13"/>
  <c r="AP33" i="13"/>
  <c r="AP34" i="13"/>
  <c r="AO32" i="13"/>
  <c r="AO33" i="13"/>
  <c r="AO34" i="13"/>
  <c r="AN32" i="13"/>
  <c r="AN33" i="13"/>
  <c r="AN34" i="13"/>
  <c r="AM32" i="13"/>
  <c r="AM33" i="13"/>
  <c r="AM34" i="13"/>
  <c r="AL32" i="13"/>
  <c r="AL33" i="13"/>
  <c r="AL34" i="13"/>
  <c r="AK32" i="13"/>
  <c r="AK33" i="13"/>
  <c r="AK34" i="13"/>
  <c r="AJ32" i="13"/>
  <c r="AJ33" i="13"/>
  <c r="AJ34" i="13"/>
  <c r="AI32" i="13"/>
  <c r="AI33" i="13"/>
  <c r="AI34" i="13"/>
  <c r="AH32" i="13"/>
  <c r="AH33" i="13"/>
  <c r="AH34" i="13"/>
  <c r="AG32" i="13"/>
  <c r="AG33" i="13"/>
  <c r="AG34" i="13"/>
  <c r="AF32" i="13"/>
  <c r="AF33" i="13"/>
  <c r="AF34" i="13"/>
  <c r="AE32" i="13"/>
  <c r="AE33" i="13"/>
  <c r="AE34" i="13"/>
  <c r="AD32" i="13"/>
  <c r="AD33" i="13"/>
  <c r="AD34" i="13"/>
  <c r="AC32" i="13"/>
  <c r="AC33" i="13"/>
  <c r="AC34" i="13"/>
  <c r="AB32" i="13"/>
  <c r="AB33" i="13"/>
  <c r="AB34" i="13"/>
  <c r="AA32" i="13"/>
  <c r="AA33" i="13"/>
  <c r="AA34" i="13"/>
  <c r="Z32" i="13"/>
  <c r="Z33" i="13"/>
  <c r="Z34" i="13"/>
  <c r="Y32" i="13"/>
  <c r="Y33" i="13"/>
  <c r="Y34" i="13"/>
  <c r="X32" i="13"/>
  <c r="X33" i="13"/>
  <c r="X34" i="13"/>
  <c r="W32" i="13"/>
  <c r="W33" i="13"/>
  <c r="W34" i="13"/>
  <c r="V32" i="13"/>
  <c r="V33" i="13"/>
  <c r="V34" i="13"/>
  <c r="U32" i="13"/>
  <c r="U33" i="13"/>
  <c r="U34" i="13"/>
  <c r="T32" i="13"/>
  <c r="T33" i="13"/>
  <c r="T34" i="13"/>
  <c r="S32" i="13"/>
  <c r="S33" i="13"/>
  <c r="S34" i="13"/>
  <c r="R32" i="13"/>
  <c r="R33" i="13"/>
  <c r="R34" i="13"/>
  <c r="Q32" i="13"/>
  <c r="Q33" i="13"/>
  <c r="Q34" i="13"/>
  <c r="P32" i="13"/>
  <c r="P33" i="13"/>
  <c r="P34" i="13"/>
  <c r="O32" i="13"/>
  <c r="O33" i="13"/>
  <c r="O34" i="13"/>
  <c r="N32" i="13"/>
  <c r="N33" i="13"/>
  <c r="N34" i="13"/>
  <c r="M32" i="13"/>
  <c r="M33" i="13"/>
  <c r="M34" i="13"/>
  <c r="L32" i="13"/>
  <c r="L33" i="13"/>
  <c r="L34" i="13"/>
  <c r="K32" i="13"/>
  <c r="K33" i="13"/>
  <c r="K34" i="13"/>
  <c r="J32" i="13"/>
  <c r="J33" i="13"/>
  <c r="J34" i="13"/>
  <c r="I32" i="13"/>
  <c r="I33" i="13"/>
  <c r="I34" i="13"/>
  <c r="H32" i="13"/>
  <c r="H33" i="13"/>
  <c r="H34" i="13"/>
  <c r="G28" i="13"/>
  <c r="G26" i="13"/>
  <c r="G25" i="13"/>
  <c r="DC16" i="13"/>
  <c r="DA16" i="13"/>
  <c r="CY16" i="13"/>
  <c r="CX16" i="13"/>
  <c r="CW16" i="13"/>
  <c r="CV16" i="13"/>
  <c r="CU16" i="13"/>
  <c r="CS16" i="13"/>
  <c r="CR16" i="13"/>
  <c r="CQ16" i="13"/>
  <c r="CO16" i="13"/>
  <c r="CM16" i="13"/>
  <c r="CL16" i="13"/>
  <c r="CK16" i="13"/>
  <c r="CI16" i="13"/>
  <c r="CG16" i="13"/>
  <c r="CF16" i="13"/>
  <c r="CE16" i="13"/>
  <c r="CC16" i="13"/>
  <c r="CA16" i="13"/>
  <c r="BZ16" i="13"/>
  <c r="BY16" i="13"/>
  <c r="BW16" i="13"/>
  <c r="BU16" i="13"/>
  <c r="BT16" i="13"/>
  <c r="BS16" i="13"/>
  <c r="BR16" i="13"/>
  <c r="BQ16" i="13"/>
  <c r="BO16" i="13"/>
  <c r="BN16" i="13"/>
  <c r="BM16" i="13"/>
  <c r="BK16" i="13"/>
  <c r="BI16" i="13"/>
  <c r="BH16" i="13"/>
  <c r="BG16" i="13"/>
  <c r="BE16" i="13"/>
  <c r="BC16" i="13"/>
  <c r="BB16" i="13"/>
  <c r="BA16" i="13"/>
  <c r="AY16" i="13"/>
  <c r="AW16" i="13"/>
  <c r="AV16" i="13"/>
  <c r="AU16" i="13"/>
  <c r="AS16" i="13"/>
  <c r="AQ16" i="13"/>
  <c r="AP16" i="13"/>
  <c r="AO16" i="13"/>
  <c r="AM16" i="13"/>
  <c r="AK16" i="13"/>
  <c r="AJ16" i="13"/>
  <c r="AI16" i="13"/>
  <c r="AG16" i="13"/>
  <c r="AF16" i="13"/>
  <c r="AE16" i="13"/>
  <c r="AD16" i="13"/>
  <c r="AC16" i="13"/>
  <c r="AB16" i="13"/>
  <c r="AA16" i="13"/>
  <c r="Z16" i="13"/>
  <c r="Y16" i="13"/>
  <c r="W16" i="13"/>
  <c r="V16" i="13"/>
  <c r="U16" i="13"/>
  <c r="T16" i="13"/>
  <c r="R16" i="13"/>
  <c r="Q16" i="13"/>
  <c r="P16" i="13"/>
  <c r="O16" i="13"/>
  <c r="N16" i="13"/>
  <c r="M16" i="13"/>
  <c r="K16" i="13"/>
  <c r="J16" i="13"/>
  <c r="I16" i="13"/>
  <c r="H16" i="13"/>
  <c r="G15" i="13"/>
  <c r="G14" i="13"/>
  <c r="G13" i="13"/>
  <c r="G11" i="13"/>
  <c r="G10" i="13"/>
  <c r="G9" i="13"/>
  <c r="G7" i="13"/>
  <c r="G6" i="13"/>
  <c r="N65" i="41"/>
  <c r="K65" i="41" s="1"/>
  <c r="N66" i="41"/>
  <c r="V66" i="41" s="1"/>
  <c r="W66" i="41" s="1"/>
  <c r="N67" i="41"/>
  <c r="V67" i="41" s="1"/>
  <c r="W67" i="41" s="1"/>
  <c r="N68" i="41"/>
  <c r="K68" i="41" s="1"/>
  <c r="N69" i="41"/>
  <c r="K69" i="41" s="1"/>
  <c r="N70" i="41"/>
  <c r="K70" i="41" s="1"/>
  <c r="N71" i="41"/>
  <c r="V71" i="41" s="1"/>
  <c r="W71" i="41" s="1"/>
  <c r="N72" i="41"/>
  <c r="V72" i="41" s="1"/>
  <c r="W72" i="41" s="1"/>
  <c r="N73" i="41"/>
  <c r="V73" i="41" s="1"/>
  <c r="W73" i="41" s="1"/>
  <c r="N74" i="41"/>
  <c r="K74" i="41" s="1"/>
  <c r="N75" i="41"/>
  <c r="K75" i="41" s="1"/>
  <c r="N76" i="41"/>
  <c r="K76" i="41" s="1"/>
  <c r="N77" i="41"/>
  <c r="V77" i="41" s="1"/>
  <c r="W77" i="41" s="1"/>
  <c r="N78" i="41"/>
  <c r="V78" i="41" s="1"/>
  <c r="W78" i="41" s="1"/>
  <c r="N79" i="41"/>
  <c r="V79" i="41" s="1"/>
  <c r="W79" i="41" s="1"/>
  <c r="N80" i="41"/>
  <c r="V80" i="41" s="1"/>
  <c r="W80" i="41" s="1"/>
  <c r="N81" i="41"/>
  <c r="V81" i="41" s="1"/>
  <c r="W81" i="41" s="1"/>
  <c r="N82" i="41"/>
  <c r="V82" i="41" s="1"/>
  <c r="W82" i="41" s="1"/>
  <c r="N83" i="41"/>
  <c r="V83" i="41" s="1"/>
  <c r="W83" i="41" s="1"/>
  <c r="N84" i="41"/>
  <c r="V84" i="41" s="1"/>
  <c r="W84" i="41" s="1"/>
  <c r="N85" i="41"/>
  <c r="V85" i="41" s="1"/>
  <c r="W85" i="41" s="1"/>
  <c r="N88" i="41"/>
  <c r="N90" i="41"/>
  <c r="K90" i="41" s="1"/>
  <c r="N91" i="41"/>
  <c r="K91" i="41" s="1"/>
  <c r="N92" i="41"/>
  <c r="K92" i="41" s="1"/>
  <c r="N93" i="41"/>
  <c r="K93" i="41" s="1"/>
  <c r="N94" i="41"/>
  <c r="N97" i="41"/>
  <c r="N101" i="41"/>
  <c r="N103" i="41"/>
  <c r="N104" i="41"/>
  <c r="K104" i="41" s="1"/>
  <c r="N105" i="41"/>
  <c r="K105" i="41" s="1"/>
  <c r="N108" i="41"/>
  <c r="N109" i="41"/>
  <c r="K109" i="41" s="1"/>
  <c r="N110" i="41"/>
  <c r="K110" i="41" s="1"/>
  <c r="N115" i="41"/>
  <c r="K115" i="41" s="1"/>
  <c r="N116" i="41"/>
  <c r="K116" i="41" s="1"/>
  <c r="N117" i="41"/>
  <c r="K117" i="41" s="1"/>
  <c r="M86" i="41"/>
  <c r="M98" i="41" s="1"/>
  <c r="M95" i="41"/>
  <c r="M96" i="41" s="1"/>
  <c r="M106" i="41"/>
  <c r="M118" i="41"/>
  <c r="L86" i="41"/>
  <c r="L95" i="41"/>
  <c r="L96" i="41" s="1"/>
  <c r="L106" i="41"/>
  <c r="L111" i="41"/>
  <c r="L118" i="41"/>
  <c r="V89" i="41"/>
  <c r="R89" i="41"/>
  <c r="V88" i="41"/>
  <c r="R88" i="41"/>
  <c r="Q85" i="41"/>
  <c r="Q84" i="41"/>
  <c r="P84" i="41"/>
  <c r="Q83" i="41"/>
  <c r="P83" i="41"/>
  <c r="Q82" i="41"/>
  <c r="P82" i="41"/>
  <c r="Q81" i="41"/>
  <c r="P81" i="41"/>
  <c r="Q80" i="41"/>
  <c r="P80" i="41"/>
  <c r="Q79" i="41"/>
  <c r="P79" i="41"/>
  <c r="Q78" i="41"/>
  <c r="P78" i="41"/>
  <c r="Q77" i="41"/>
  <c r="P77" i="41"/>
  <c r="Q76" i="41"/>
  <c r="P76" i="41"/>
  <c r="Q75" i="41"/>
  <c r="P75" i="41"/>
  <c r="Q74" i="41"/>
  <c r="P74" i="41"/>
  <c r="Q73" i="41"/>
  <c r="P73" i="41"/>
  <c r="Q72" i="41"/>
  <c r="P72" i="41"/>
  <c r="Q71" i="41"/>
  <c r="P71" i="41"/>
  <c r="Q70" i="41"/>
  <c r="P70" i="41"/>
  <c r="Q69" i="41"/>
  <c r="P69" i="41"/>
  <c r="Q68" i="41"/>
  <c r="P68" i="41"/>
  <c r="Q67" i="41"/>
  <c r="P67" i="41"/>
  <c r="Q66" i="41"/>
  <c r="P66" i="41"/>
  <c r="Q65" i="41"/>
  <c r="P65" i="41"/>
  <c r="P64" i="41"/>
  <c r="P61" i="41"/>
  <c r="L54" i="22"/>
  <c r="N51" i="41" s="1"/>
  <c r="Q26" i="41"/>
  <c r="Q25" i="41"/>
  <c r="P25" i="41"/>
  <c r="Q24" i="41"/>
  <c r="P24" i="41"/>
  <c r="Q23" i="41"/>
  <c r="P23" i="41"/>
  <c r="V22" i="41"/>
  <c r="W22" i="41" s="1"/>
  <c r="Q22" i="41"/>
  <c r="P22" i="41"/>
  <c r="Q21" i="41"/>
  <c r="P21" i="41"/>
  <c r="V20" i="41"/>
  <c r="W20" i="41" s="1"/>
  <c r="Q20" i="41"/>
  <c r="P20" i="41"/>
  <c r="V19" i="41"/>
  <c r="W19" i="41" s="1"/>
  <c r="Q19" i="41"/>
  <c r="P19" i="41"/>
  <c r="V18" i="41"/>
  <c r="W18" i="41" s="1"/>
  <c r="Q18" i="41"/>
  <c r="P18" i="41"/>
  <c r="Q17" i="41"/>
  <c r="P17" i="41"/>
  <c r="V16" i="41"/>
  <c r="W16" i="41" s="1"/>
  <c r="Q16" i="41"/>
  <c r="P16" i="41"/>
  <c r="Q15" i="41"/>
  <c r="P15" i="41"/>
  <c r="Q14" i="41"/>
  <c r="P14" i="41"/>
  <c r="Q13" i="41"/>
  <c r="P13" i="41"/>
  <c r="Q12" i="41"/>
  <c r="P12" i="41"/>
  <c r="Q11" i="41"/>
  <c r="P11" i="41"/>
  <c r="V10" i="41"/>
  <c r="W10" i="41" s="1"/>
  <c r="Q10" i="41"/>
  <c r="P10" i="41"/>
  <c r="Q9" i="41"/>
  <c r="P9" i="41"/>
  <c r="V8" i="41"/>
  <c r="W8" i="41" s="1"/>
  <c r="Q8" i="41"/>
  <c r="P8" i="41"/>
  <c r="Q7" i="41"/>
  <c r="P7" i="41"/>
  <c r="Q6" i="41"/>
  <c r="P6" i="41"/>
  <c r="P5" i="41"/>
  <c r="P2" i="41"/>
  <c r="G85" i="8"/>
  <c r="G84" i="8"/>
  <c r="G82" i="8"/>
  <c r="G81" i="8"/>
  <c r="G65" i="8"/>
  <c r="G64" i="8"/>
  <c r="G62" i="8"/>
  <c r="G61" i="8"/>
  <c r="DC36" i="8"/>
  <c r="DC37" i="8"/>
  <c r="DC38" i="8"/>
  <c r="DB36" i="8"/>
  <c r="DB37" i="8"/>
  <c r="DB38" i="8"/>
  <c r="DA36" i="8"/>
  <c r="DA37" i="8"/>
  <c r="DA38" i="8"/>
  <c r="CZ36" i="8"/>
  <c r="CZ37" i="8"/>
  <c r="CZ38" i="8"/>
  <c r="CY36" i="8"/>
  <c r="CY37" i="8"/>
  <c r="CY38" i="8"/>
  <c r="CX36" i="8"/>
  <c r="CX37" i="8"/>
  <c r="CX38" i="8"/>
  <c r="CW36" i="8"/>
  <c r="CW37" i="8"/>
  <c r="CW38" i="8"/>
  <c r="CV36" i="8"/>
  <c r="CV37" i="8"/>
  <c r="CV38" i="8"/>
  <c r="CU36" i="8"/>
  <c r="CU37" i="8"/>
  <c r="CU38" i="8"/>
  <c r="CT36" i="8"/>
  <c r="CT37" i="8"/>
  <c r="CT38" i="8"/>
  <c r="CS36" i="8"/>
  <c r="CS37" i="8"/>
  <c r="CS38" i="8"/>
  <c r="CR36" i="8"/>
  <c r="CR37" i="8"/>
  <c r="CR38" i="8"/>
  <c r="CQ36" i="8"/>
  <c r="CQ37" i="8"/>
  <c r="CQ38" i="8"/>
  <c r="CP36" i="8"/>
  <c r="CP37" i="8"/>
  <c r="CP38" i="8"/>
  <c r="CO36" i="8"/>
  <c r="CO37" i="8"/>
  <c r="CO38" i="8"/>
  <c r="CN36" i="8"/>
  <c r="CN37" i="8"/>
  <c r="CN38" i="8"/>
  <c r="CM36" i="8"/>
  <c r="CM37" i="8"/>
  <c r="CM38" i="8"/>
  <c r="CL36" i="8"/>
  <c r="CL37" i="8"/>
  <c r="CL38" i="8"/>
  <c r="CK36" i="8"/>
  <c r="CK37" i="8"/>
  <c r="CK38" i="8"/>
  <c r="CJ36" i="8"/>
  <c r="CJ37" i="8"/>
  <c r="CJ38" i="8"/>
  <c r="CI36" i="8"/>
  <c r="CI37" i="8"/>
  <c r="CI38" i="8"/>
  <c r="CH36" i="8"/>
  <c r="CH37" i="8"/>
  <c r="CH38" i="8"/>
  <c r="CG36" i="8"/>
  <c r="CG37" i="8"/>
  <c r="CG38" i="8"/>
  <c r="CF36" i="8"/>
  <c r="CF37" i="8"/>
  <c r="CF38" i="8"/>
  <c r="CE36" i="8"/>
  <c r="CE37" i="8"/>
  <c r="CE38" i="8"/>
  <c r="CD36" i="8"/>
  <c r="CD37" i="8"/>
  <c r="CD38" i="8"/>
  <c r="CC36" i="8"/>
  <c r="CC37" i="8"/>
  <c r="CC38" i="8"/>
  <c r="CB36" i="8"/>
  <c r="CB37" i="8"/>
  <c r="CB38" i="8"/>
  <c r="CA36" i="8"/>
  <c r="CA37" i="8"/>
  <c r="CA38" i="8"/>
  <c r="BZ36" i="8"/>
  <c r="BZ37" i="8"/>
  <c r="BZ38" i="8"/>
  <c r="BY36" i="8"/>
  <c r="BY37" i="8"/>
  <c r="BY38" i="8"/>
  <c r="BX36" i="8"/>
  <c r="BX37" i="8"/>
  <c r="BX38" i="8"/>
  <c r="BW36" i="8"/>
  <c r="BW37" i="8"/>
  <c r="BW38" i="8"/>
  <c r="BV36" i="8"/>
  <c r="BV37" i="8"/>
  <c r="BV38" i="8"/>
  <c r="BU36" i="8"/>
  <c r="BU37" i="8"/>
  <c r="BU38" i="8"/>
  <c r="BT36" i="8"/>
  <c r="BT37" i="8"/>
  <c r="BT38" i="8"/>
  <c r="BS36" i="8"/>
  <c r="BS37" i="8"/>
  <c r="BS38" i="8"/>
  <c r="BR36" i="8"/>
  <c r="BR37" i="8"/>
  <c r="BR38" i="8"/>
  <c r="BQ36" i="8"/>
  <c r="BQ37" i="8"/>
  <c r="BQ38" i="8"/>
  <c r="BP36" i="8"/>
  <c r="BP37" i="8"/>
  <c r="BP38" i="8"/>
  <c r="BO36" i="8"/>
  <c r="BO37" i="8"/>
  <c r="BO38" i="8"/>
  <c r="BN36" i="8"/>
  <c r="BN37" i="8"/>
  <c r="BN38" i="8"/>
  <c r="BM36" i="8"/>
  <c r="BM37" i="8"/>
  <c r="BM38" i="8"/>
  <c r="BL36" i="8"/>
  <c r="BL37" i="8"/>
  <c r="BL38" i="8"/>
  <c r="BK36" i="8"/>
  <c r="BK37" i="8"/>
  <c r="BK38" i="8"/>
  <c r="BJ36" i="8"/>
  <c r="BJ37" i="8"/>
  <c r="BJ38" i="8"/>
  <c r="BI36" i="8"/>
  <c r="BI37" i="8"/>
  <c r="BI38" i="8"/>
  <c r="BH36" i="8"/>
  <c r="BH37" i="8"/>
  <c r="BH38" i="8"/>
  <c r="BG36" i="8"/>
  <c r="BG37" i="8"/>
  <c r="BG38" i="8"/>
  <c r="BF36" i="8"/>
  <c r="BF37" i="8"/>
  <c r="BF38" i="8"/>
  <c r="BE36" i="8"/>
  <c r="BE37" i="8"/>
  <c r="BE38" i="8"/>
  <c r="BD36" i="8"/>
  <c r="BD37" i="8"/>
  <c r="BD38" i="8"/>
  <c r="BC36" i="8"/>
  <c r="BC37" i="8"/>
  <c r="BC38" i="8"/>
  <c r="BB36" i="8"/>
  <c r="BB37" i="8"/>
  <c r="BB38" i="8"/>
  <c r="BA36" i="8"/>
  <c r="BA37" i="8"/>
  <c r="BA38" i="8"/>
  <c r="AZ36" i="8"/>
  <c r="AZ37" i="8"/>
  <c r="AZ38" i="8"/>
  <c r="AY36" i="8"/>
  <c r="AY37" i="8"/>
  <c r="AY38" i="8"/>
  <c r="AX36" i="8"/>
  <c r="AX37" i="8"/>
  <c r="AX38" i="8"/>
  <c r="AW36" i="8"/>
  <c r="AW37" i="8"/>
  <c r="AW38" i="8"/>
  <c r="AV36" i="8"/>
  <c r="AV37" i="8"/>
  <c r="AV38" i="8"/>
  <c r="AU36" i="8"/>
  <c r="AU37" i="8"/>
  <c r="AU38" i="8"/>
  <c r="AT36" i="8"/>
  <c r="AT37" i="8"/>
  <c r="AT38" i="8"/>
  <c r="AS36" i="8"/>
  <c r="AS37" i="8"/>
  <c r="AS38" i="8"/>
  <c r="AR36" i="8"/>
  <c r="AR37" i="8"/>
  <c r="AR38" i="8"/>
  <c r="AQ36" i="8"/>
  <c r="AQ37" i="8"/>
  <c r="AQ38" i="8"/>
  <c r="AP36" i="8"/>
  <c r="AP37" i="8"/>
  <c r="AP38" i="8"/>
  <c r="AO36" i="8"/>
  <c r="AO37" i="8"/>
  <c r="AO38" i="8"/>
  <c r="AN36" i="8"/>
  <c r="AN37" i="8"/>
  <c r="AN38" i="8"/>
  <c r="AM36" i="8"/>
  <c r="AM37" i="8"/>
  <c r="AM38" i="8"/>
  <c r="AL36" i="8"/>
  <c r="AL37" i="8"/>
  <c r="AL38" i="8"/>
  <c r="AK36" i="8"/>
  <c r="AK37" i="8"/>
  <c r="AK38" i="8"/>
  <c r="AJ36" i="8"/>
  <c r="AJ37" i="8"/>
  <c r="AJ38" i="8"/>
  <c r="AI36" i="8"/>
  <c r="AI37" i="8"/>
  <c r="AI38" i="8"/>
  <c r="AH36" i="8"/>
  <c r="AH37" i="8"/>
  <c r="AH38" i="8"/>
  <c r="AG36" i="8"/>
  <c r="AG37" i="8"/>
  <c r="AG38" i="8"/>
  <c r="AF36" i="8"/>
  <c r="AF37" i="8"/>
  <c r="AF38" i="8"/>
  <c r="AE36" i="8"/>
  <c r="AE37" i="8"/>
  <c r="AE38" i="8"/>
  <c r="AD36" i="8"/>
  <c r="AD37" i="8"/>
  <c r="AD38" i="8"/>
  <c r="AC36" i="8"/>
  <c r="AC37" i="8"/>
  <c r="AC38" i="8"/>
  <c r="AB36" i="8"/>
  <c r="AB37" i="8"/>
  <c r="AB38" i="8"/>
  <c r="AA36" i="8"/>
  <c r="AA37" i="8"/>
  <c r="AA38" i="8"/>
  <c r="Z36" i="8"/>
  <c r="Z37" i="8"/>
  <c r="Z38" i="8"/>
  <c r="Y36" i="8"/>
  <c r="Y37" i="8"/>
  <c r="Y38" i="8"/>
  <c r="X36" i="8"/>
  <c r="X37" i="8"/>
  <c r="X38" i="8"/>
  <c r="W36" i="8"/>
  <c r="W37" i="8"/>
  <c r="W38" i="8"/>
  <c r="V36" i="8"/>
  <c r="V37" i="8"/>
  <c r="V38" i="8"/>
  <c r="U36" i="8"/>
  <c r="U37" i="8"/>
  <c r="U38" i="8"/>
  <c r="T36" i="8"/>
  <c r="T37" i="8"/>
  <c r="T38" i="8"/>
  <c r="S36" i="8"/>
  <c r="S37" i="8"/>
  <c r="S38" i="8"/>
  <c r="R36" i="8"/>
  <c r="R37" i="8"/>
  <c r="R38" i="8"/>
  <c r="Q36" i="8"/>
  <c r="Q37" i="8"/>
  <c r="Q38" i="8"/>
  <c r="P36" i="8"/>
  <c r="P37" i="8"/>
  <c r="P38" i="8"/>
  <c r="O36" i="8"/>
  <c r="O37" i="8"/>
  <c r="O38" i="8"/>
  <c r="N36" i="8"/>
  <c r="N37" i="8"/>
  <c r="N38" i="8"/>
  <c r="M36" i="8"/>
  <c r="M37" i="8"/>
  <c r="M38" i="8"/>
  <c r="L36" i="8"/>
  <c r="L37" i="8"/>
  <c r="L38" i="8"/>
  <c r="K36" i="8"/>
  <c r="K37" i="8"/>
  <c r="K38" i="8"/>
  <c r="J36" i="8"/>
  <c r="J37" i="8"/>
  <c r="J38" i="8"/>
  <c r="I36" i="8"/>
  <c r="I37" i="8"/>
  <c r="I38" i="8"/>
  <c r="H36" i="8"/>
  <c r="H37" i="8"/>
  <c r="H38" i="8"/>
  <c r="G31" i="8"/>
  <c r="G29" i="8"/>
  <c r="G27" i="8"/>
  <c r="DC18" i="8"/>
  <c r="DA18" i="8"/>
  <c r="CT18" i="8"/>
  <c r="CQ18" i="8"/>
  <c r="CO18" i="8"/>
  <c r="CI18" i="8"/>
  <c r="CH18" i="8"/>
  <c r="CE18" i="8"/>
  <c r="CC18" i="8"/>
  <c r="BW18" i="8"/>
  <c r="BV18" i="8"/>
  <c r="BS18" i="8"/>
  <c r="BQ18" i="8"/>
  <c r="BK18" i="8"/>
  <c r="BJ18" i="8"/>
  <c r="BG18" i="8"/>
  <c r="BE18" i="8"/>
  <c r="AX18" i="8"/>
  <c r="AL18" i="8"/>
  <c r="AJ18" i="8"/>
  <c r="AI18" i="8"/>
  <c r="AF18" i="8"/>
  <c r="AB18" i="8"/>
  <c r="Z18" i="8"/>
  <c r="U18" i="8"/>
  <c r="T18" i="8"/>
  <c r="P18" i="8"/>
  <c r="N18" i="8"/>
  <c r="I18" i="8"/>
  <c r="G17" i="8"/>
  <c r="G16" i="8"/>
  <c r="G15" i="8"/>
  <c r="G13" i="8"/>
  <c r="G12" i="8"/>
  <c r="G10" i="8"/>
  <c r="G8" i="8"/>
  <c r="G6" i="8"/>
  <c r="N65" i="7"/>
  <c r="N66" i="7"/>
  <c r="K66" i="7" s="1"/>
  <c r="N67" i="7"/>
  <c r="K67" i="7" s="1"/>
  <c r="N68" i="7"/>
  <c r="N69" i="7"/>
  <c r="V69" i="7" s="1"/>
  <c r="W69" i="7" s="1"/>
  <c r="N70" i="7"/>
  <c r="K70" i="7" s="1"/>
  <c r="N71" i="7"/>
  <c r="K71" i="7" s="1"/>
  <c r="N72" i="7"/>
  <c r="N73" i="7"/>
  <c r="K73" i="7" s="1"/>
  <c r="N74" i="7"/>
  <c r="N75" i="7"/>
  <c r="V75" i="7" s="1"/>
  <c r="N76" i="7"/>
  <c r="V76" i="7" s="1"/>
  <c r="W76" i="7" s="1"/>
  <c r="N77" i="7"/>
  <c r="N78" i="7"/>
  <c r="K78" i="7" s="1"/>
  <c r="N79" i="7"/>
  <c r="K79" i="7" s="1"/>
  <c r="N80" i="7"/>
  <c r="N81" i="7"/>
  <c r="K81" i="7" s="1"/>
  <c r="N82" i="7"/>
  <c r="K82" i="7" s="1"/>
  <c r="N83" i="7"/>
  <c r="K83" i="7" s="1"/>
  <c r="N84" i="7"/>
  <c r="N85" i="7"/>
  <c r="V85" i="7" s="1"/>
  <c r="W85" i="7" s="1"/>
  <c r="N88" i="7"/>
  <c r="N90" i="7"/>
  <c r="N91" i="7"/>
  <c r="K91" i="7" s="1"/>
  <c r="N92" i="7"/>
  <c r="K92" i="7" s="1"/>
  <c r="N93" i="7"/>
  <c r="K93" i="7" s="1"/>
  <c r="N94" i="7"/>
  <c r="K94" i="7" s="1"/>
  <c r="N97" i="7"/>
  <c r="N101" i="7"/>
  <c r="N103" i="7"/>
  <c r="K103" i="7" s="1"/>
  <c r="N104" i="7"/>
  <c r="K104" i="7" s="1"/>
  <c r="N105" i="7"/>
  <c r="K105" i="7" s="1"/>
  <c r="N108" i="7"/>
  <c r="K108" i="7" s="1"/>
  <c r="N109" i="7"/>
  <c r="N110" i="7"/>
  <c r="K110" i="7" s="1"/>
  <c r="L112" i="22"/>
  <c r="K112" i="22" s="1"/>
  <c r="L113" i="22"/>
  <c r="K113" i="22" s="1"/>
  <c r="L114" i="22"/>
  <c r="K114" i="22" s="1"/>
  <c r="L115" i="22"/>
  <c r="K115" i="22" s="1"/>
  <c r="L116" i="22"/>
  <c r="K116" i="22" s="1"/>
  <c r="L117" i="22"/>
  <c r="K117" i="22" s="1"/>
  <c r="L118" i="22"/>
  <c r="K118" i="22" s="1"/>
  <c r="L119" i="22"/>
  <c r="K119" i="22" s="1"/>
  <c r="L120" i="22"/>
  <c r="K120" i="22" s="1"/>
  <c r="L121" i="22"/>
  <c r="K121" i="22" s="1"/>
  <c r="N115" i="7"/>
  <c r="N116" i="7"/>
  <c r="K116" i="7" s="1"/>
  <c r="N117" i="7"/>
  <c r="K117" i="7" s="1"/>
  <c r="M86" i="7"/>
  <c r="M95" i="7"/>
  <c r="M96" i="7" s="1"/>
  <c r="M106" i="7"/>
  <c r="M111" i="7"/>
  <c r="L86" i="7"/>
  <c r="L95" i="7"/>
  <c r="L96" i="7" s="1"/>
  <c r="L106" i="7"/>
  <c r="L111" i="7"/>
  <c r="K65" i="7"/>
  <c r="K68" i="7"/>
  <c r="K72" i="7"/>
  <c r="K74" i="7"/>
  <c r="K77" i="7"/>
  <c r="K80" i="7"/>
  <c r="K84" i="7"/>
  <c r="K109" i="7"/>
  <c r="M118" i="7"/>
  <c r="L118" i="7"/>
  <c r="Q85" i="7"/>
  <c r="V84" i="7"/>
  <c r="W84" i="7" s="1"/>
  <c r="Q84" i="7"/>
  <c r="P84" i="7"/>
  <c r="Q83" i="7"/>
  <c r="P83" i="7"/>
  <c r="Q82" i="7"/>
  <c r="P82" i="7"/>
  <c r="Q81" i="7"/>
  <c r="P81" i="7"/>
  <c r="V80" i="7"/>
  <c r="W80" i="7" s="1"/>
  <c r="Q80" i="7"/>
  <c r="P80" i="7"/>
  <c r="Q79" i="7"/>
  <c r="P79" i="7"/>
  <c r="Q78" i="7"/>
  <c r="P78" i="7"/>
  <c r="V77" i="7"/>
  <c r="W77" i="7" s="1"/>
  <c r="Q77" i="7"/>
  <c r="P77" i="7"/>
  <c r="Q76" i="7"/>
  <c r="P76" i="7"/>
  <c r="Q75" i="7"/>
  <c r="P75" i="7"/>
  <c r="V74" i="7"/>
  <c r="W74" i="7" s="1"/>
  <c r="Q74" i="7"/>
  <c r="P74" i="7"/>
  <c r="Q73" i="7"/>
  <c r="P73" i="7"/>
  <c r="V72" i="7"/>
  <c r="W72" i="7" s="1"/>
  <c r="Q72" i="7"/>
  <c r="P72" i="7"/>
  <c r="Q71" i="7"/>
  <c r="P71" i="7"/>
  <c r="Q70" i="7"/>
  <c r="P70" i="7"/>
  <c r="Q69" i="7"/>
  <c r="P69" i="7"/>
  <c r="V68" i="7"/>
  <c r="W68" i="7" s="1"/>
  <c r="Q68" i="7"/>
  <c r="P68" i="7"/>
  <c r="Q67" i="7"/>
  <c r="P67" i="7"/>
  <c r="V66" i="7"/>
  <c r="W66" i="7" s="1"/>
  <c r="Q66" i="7"/>
  <c r="P66" i="7"/>
  <c r="V65" i="7"/>
  <c r="Q65" i="7"/>
  <c r="P65" i="7"/>
  <c r="P64" i="7"/>
  <c r="P61" i="7"/>
  <c r="L28" i="22"/>
  <c r="N51" i="7" s="1"/>
  <c r="V26" i="7"/>
  <c r="W26" i="7" s="1"/>
  <c r="Q26" i="7"/>
  <c r="V25" i="7"/>
  <c r="W25" i="7" s="1"/>
  <c r="Q25" i="7"/>
  <c r="P25" i="7"/>
  <c r="V24" i="7"/>
  <c r="W24" i="7" s="1"/>
  <c r="Q24" i="7"/>
  <c r="P24" i="7"/>
  <c r="Q23" i="7"/>
  <c r="P23" i="7"/>
  <c r="V22" i="7"/>
  <c r="W22" i="7" s="1"/>
  <c r="Q22" i="7"/>
  <c r="P22" i="7"/>
  <c r="V21" i="7"/>
  <c r="W21" i="7" s="1"/>
  <c r="Q21" i="7"/>
  <c r="P21" i="7"/>
  <c r="V20" i="7"/>
  <c r="W20" i="7" s="1"/>
  <c r="Q20" i="7"/>
  <c r="P20" i="7"/>
  <c r="V19" i="7"/>
  <c r="W19" i="7" s="1"/>
  <c r="Q19" i="7"/>
  <c r="P19" i="7"/>
  <c r="V18" i="7"/>
  <c r="W18" i="7" s="1"/>
  <c r="Q18" i="7"/>
  <c r="P18" i="7"/>
  <c r="V17" i="7"/>
  <c r="W17" i="7" s="1"/>
  <c r="Q17" i="7"/>
  <c r="P17" i="7"/>
  <c r="V16" i="7"/>
  <c r="W16" i="7" s="1"/>
  <c r="Q16" i="7"/>
  <c r="P16" i="7"/>
  <c r="V15" i="7"/>
  <c r="W15" i="7" s="1"/>
  <c r="Q15" i="7"/>
  <c r="P15" i="7"/>
  <c r="V14" i="7"/>
  <c r="W14" i="7" s="1"/>
  <c r="Q14" i="7"/>
  <c r="P14" i="7"/>
  <c r="V13" i="7"/>
  <c r="W13" i="7" s="1"/>
  <c r="Q13" i="7"/>
  <c r="P13" i="7"/>
  <c r="V12" i="7"/>
  <c r="W12" i="7" s="1"/>
  <c r="Q12" i="7"/>
  <c r="P12" i="7"/>
  <c r="Q11" i="7"/>
  <c r="P11" i="7"/>
  <c r="V10" i="7"/>
  <c r="W10" i="7" s="1"/>
  <c r="Q10" i="7"/>
  <c r="P10" i="7"/>
  <c r="V9" i="7"/>
  <c r="W9" i="7" s="1"/>
  <c r="Q9" i="7"/>
  <c r="P9" i="7"/>
  <c r="Q8" i="7"/>
  <c r="P8" i="7"/>
  <c r="V7" i="7"/>
  <c r="W7" i="7" s="1"/>
  <c r="Q7" i="7"/>
  <c r="P7" i="7"/>
  <c r="V6" i="7"/>
  <c r="Q6" i="7"/>
  <c r="P6" i="7"/>
  <c r="P5" i="7"/>
  <c r="P2" i="7"/>
  <c r="G49" i="15"/>
  <c r="G48" i="15"/>
  <c r="G40" i="15"/>
  <c r="G41" i="15" s="1"/>
  <c r="G135" i="15" s="1"/>
  <c r="I33" i="15"/>
  <c r="Q24" i="15"/>
  <c r="I2" i="15"/>
  <c r="N65" i="14"/>
  <c r="K65" i="14" s="1"/>
  <c r="N66" i="14"/>
  <c r="K66" i="14" s="1"/>
  <c r="N67" i="14"/>
  <c r="V67" i="14" s="1"/>
  <c r="W67" i="14" s="1"/>
  <c r="N68" i="14"/>
  <c r="K68" i="14" s="1"/>
  <c r="N69" i="14"/>
  <c r="K69" i="14" s="1"/>
  <c r="N70" i="14"/>
  <c r="K70" i="14" s="1"/>
  <c r="N71" i="14"/>
  <c r="K71" i="14" s="1"/>
  <c r="N72" i="14"/>
  <c r="K72" i="14" s="1"/>
  <c r="N73" i="14"/>
  <c r="K73" i="14" s="1"/>
  <c r="N74" i="14"/>
  <c r="V74" i="14" s="1"/>
  <c r="W74" i="14" s="1"/>
  <c r="N75" i="14"/>
  <c r="V75" i="14" s="1"/>
  <c r="W75" i="14" s="1"/>
  <c r="N76" i="14"/>
  <c r="V76" i="14" s="1"/>
  <c r="W76" i="14" s="1"/>
  <c r="N77" i="14"/>
  <c r="K77" i="14" s="1"/>
  <c r="N78" i="14"/>
  <c r="V78" i="14" s="1"/>
  <c r="W78" i="14" s="1"/>
  <c r="N79" i="14"/>
  <c r="V79" i="14" s="1"/>
  <c r="W79" i="14" s="1"/>
  <c r="N80" i="14"/>
  <c r="V80" i="14" s="1"/>
  <c r="W80" i="14" s="1"/>
  <c r="N81" i="14"/>
  <c r="V81" i="14" s="1"/>
  <c r="W81" i="14" s="1"/>
  <c r="N82" i="14"/>
  <c r="K82" i="14" s="1"/>
  <c r="N83" i="14"/>
  <c r="V83" i="14" s="1"/>
  <c r="W83" i="14" s="1"/>
  <c r="N84" i="14"/>
  <c r="K84" i="14" s="1"/>
  <c r="N85" i="14"/>
  <c r="V85" i="14" s="1"/>
  <c r="W85" i="14" s="1"/>
  <c r="N88" i="14"/>
  <c r="N90" i="14"/>
  <c r="K90" i="14" s="1"/>
  <c r="N91" i="14"/>
  <c r="K91" i="14" s="1"/>
  <c r="N92" i="14"/>
  <c r="K92" i="14" s="1"/>
  <c r="N93" i="14"/>
  <c r="K93" i="14" s="1"/>
  <c r="N94" i="14"/>
  <c r="K94" i="14" s="1"/>
  <c r="N97" i="14"/>
  <c r="N101" i="14"/>
  <c r="N103" i="14"/>
  <c r="K103" i="14" s="1"/>
  <c r="N104" i="14"/>
  <c r="K104" i="14" s="1"/>
  <c r="N105" i="14"/>
  <c r="K105" i="14" s="1"/>
  <c r="N108" i="14"/>
  <c r="K108" i="14" s="1"/>
  <c r="N109" i="14"/>
  <c r="K109" i="14" s="1"/>
  <c r="N110" i="14"/>
  <c r="K110" i="14" s="1"/>
  <c r="L151" i="22"/>
  <c r="K151" i="22" s="1"/>
  <c r="L152" i="22"/>
  <c r="K152" i="22" s="1"/>
  <c r="L153" i="22"/>
  <c r="K153" i="22" s="1"/>
  <c r="L154" i="22"/>
  <c r="K154" i="22" s="1"/>
  <c r="L155" i="22"/>
  <c r="K155" i="22" s="1"/>
  <c r="L156" i="22"/>
  <c r="K156" i="22" s="1"/>
  <c r="L157" i="22"/>
  <c r="K157" i="22" s="1"/>
  <c r="L158" i="22"/>
  <c r="K158" i="22" s="1"/>
  <c r="L159" i="22"/>
  <c r="K159" i="22" s="1"/>
  <c r="L160" i="22"/>
  <c r="K160" i="22" s="1"/>
  <c r="N115" i="14"/>
  <c r="K115" i="14" s="1"/>
  <c r="N116" i="14"/>
  <c r="K116" i="14" s="1"/>
  <c r="N117" i="14"/>
  <c r="K117" i="14" s="1"/>
  <c r="M86" i="14"/>
  <c r="M95" i="14"/>
  <c r="M96" i="14" s="1"/>
  <c r="M106" i="14"/>
  <c r="M111" i="14"/>
  <c r="L86" i="14"/>
  <c r="L95" i="14"/>
  <c r="L96" i="14" s="1"/>
  <c r="L106" i="14"/>
  <c r="L111" i="14"/>
  <c r="M118" i="14"/>
  <c r="L118" i="14"/>
  <c r="Q85" i="14"/>
  <c r="Q84" i="14"/>
  <c r="P84" i="14"/>
  <c r="Q83" i="14"/>
  <c r="P83" i="14"/>
  <c r="Q82" i="14"/>
  <c r="P82" i="14"/>
  <c r="Q81" i="14"/>
  <c r="P81" i="14"/>
  <c r="Q80" i="14"/>
  <c r="P80" i="14"/>
  <c r="Q79" i="14"/>
  <c r="P79" i="14"/>
  <c r="Q78" i="14"/>
  <c r="P78" i="14"/>
  <c r="Q77" i="14"/>
  <c r="P77" i="14"/>
  <c r="Q76" i="14"/>
  <c r="P76" i="14"/>
  <c r="Q75" i="14"/>
  <c r="P75" i="14"/>
  <c r="Q74" i="14"/>
  <c r="P74" i="14"/>
  <c r="Q73" i="14"/>
  <c r="P73" i="14"/>
  <c r="Q72" i="14"/>
  <c r="P72" i="14"/>
  <c r="Q71" i="14"/>
  <c r="P71" i="14"/>
  <c r="Q70" i="14"/>
  <c r="P70" i="14"/>
  <c r="Q69" i="14"/>
  <c r="P69" i="14"/>
  <c r="Q68" i="14"/>
  <c r="P68" i="14"/>
  <c r="Q67" i="14"/>
  <c r="P67" i="14"/>
  <c r="Q66" i="14"/>
  <c r="P66" i="14"/>
  <c r="Q65" i="14"/>
  <c r="P65" i="14"/>
  <c r="P64" i="14"/>
  <c r="P61" i="14"/>
  <c r="N57" i="14"/>
  <c r="L67" i="22"/>
  <c r="N51" i="14" s="1"/>
  <c r="V26" i="14"/>
  <c r="W26" i="14" s="1"/>
  <c r="Q26" i="14"/>
  <c r="V25" i="14"/>
  <c r="W25" i="14" s="1"/>
  <c r="Q25" i="14"/>
  <c r="P25" i="14"/>
  <c r="V24" i="14"/>
  <c r="W24" i="14" s="1"/>
  <c r="Q24" i="14"/>
  <c r="P24" i="14"/>
  <c r="Q23" i="14"/>
  <c r="P23" i="14"/>
  <c r="V22" i="14"/>
  <c r="W22" i="14" s="1"/>
  <c r="Q22" i="14"/>
  <c r="P22" i="14"/>
  <c r="Q21" i="14"/>
  <c r="P21" i="14"/>
  <c r="V20" i="14"/>
  <c r="W20" i="14" s="1"/>
  <c r="Q20" i="14"/>
  <c r="P20" i="14"/>
  <c r="V19" i="14"/>
  <c r="W19" i="14" s="1"/>
  <c r="Q19" i="14"/>
  <c r="P19" i="14"/>
  <c r="V18" i="14"/>
  <c r="W18" i="14" s="1"/>
  <c r="Q18" i="14"/>
  <c r="P18" i="14"/>
  <c r="V17" i="14"/>
  <c r="W17" i="14" s="1"/>
  <c r="Q17" i="14"/>
  <c r="P17" i="14"/>
  <c r="V16" i="14"/>
  <c r="W16" i="14" s="1"/>
  <c r="Q16" i="14"/>
  <c r="P16" i="14"/>
  <c r="V15" i="14"/>
  <c r="W15" i="14" s="1"/>
  <c r="Q15" i="14"/>
  <c r="P15" i="14"/>
  <c r="Q14" i="14"/>
  <c r="P14" i="14"/>
  <c r="V13" i="14"/>
  <c r="W13" i="14" s="1"/>
  <c r="Q13" i="14"/>
  <c r="P13" i="14"/>
  <c r="Q12" i="14"/>
  <c r="P12" i="14"/>
  <c r="V11" i="14"/>
  <c r="W11" i="14" s="1"/>
  <c r="Q11" i="14"/>
  <c r="P11" i="14"/>
  <c r="V10" i="14"/>
  <c r="W10" i="14" s="1"/>
  <c r="Q10" i="14"/>
  <c r="P10" i="14"/>
  <c r="V9" i="14"/>
  <c r="W9" i="14" s="1"/>
  <c r="Q9" i="14"/>
  <c r="P9" i="14"/>
  <c r="Q8" i="14"/>
  <c r="P8" i="14"/>
  <c r="Q7" i="14"/>
  <c r="P7" i="14"/>
  <c r="Q6" i="14"/>
  <c r="P6" i="14"/>
  <c r="P5" i="14"/>
  <c r="P2" i="14"/>
  <c r="G86" i="11"/>
  <c r="G85" i="11"/>
  <c r="G82" i="11"/>
  <c r="G184" i="11" s="1"/>
  <c r="G80" i="11"/>
  <c r="G66" i="11"/>
  <c r="G65" i="11"/>
  <c r="G63" i="11"/>
  <c r="G62" i="11"/>
  <c r="G183" i="11" s="1"/>
  <c r="G60" i="11"/>
  <c r="DC37" i="11"/>
  <c r="DC38" i="11"/>
  <c r="DC39" i="11"/>
  <c r="DB37" i="11"/>
  <c r="DB38" i="11"/>
  <c r="DB39" i="11"/>
  <c r="DA37" i="11"/>
  <c r="DA38" i="11"/>
  <c r="DA39" i="11"/>
  <c r="CZ37" i="11"/>
  <c r="CZ38" i="11"/>
  <c r="CZ39" i="11"/>
  <c r="CY37" i="11"/>
  <c r="CY38" i="11"/>
  <c r="CY39" i="11"/>
  <c r="CX37" i="11"/>
  <c r="CX38" i="11"/>
  <c r="CX39" i="11"/>
  <c r="CW37" i="11"/>
  <c r="CW38" i="11"/>
  <c r="CW39" i="11"/>
  <c r="CV37" i="11"/>
  <c r="CV38" i="11"/>
  <c r="CV39" i="11"/>
  <c r="CU37" i="11"/>
  <c r="CU38" i="11"/>
  <c r="CU39" i="11"/>
  <c r="CT37" i="11"/>
  <c r="CT38" i="11"/>
  <c r="CT39" i="11"/>
  <c r="CS37" i="11"/>
  <c r="CS38" i="11"/>
  <c r="CS39" i="11"/>
  <c r="CR37" i="11"/>
  <c r="CR38" i="11"/>
  <c r="CR39" i="11"/>
  <c r="CQ37" i="11"/>
  <c r="CQ38" i="11"/>
  <c r="CQ39" i="11"/>
  <c r="CP37" i="11"/>
  <c r="CP38" i="11"/>
  <c r="CP39" i="11"/>
  <c r="CO37" i="11"/>
  <c r="CO38" i="11"/>
  <c r="CO39" i="11"/>
  <c r="CN37" i="11"/>
  <c r="CN38" i="11"/>
  <c r="CN39" i="11"/>
  <c r="CM37" i="11"/>
  <c r="CM38" i="11"/>
  <c r="CM39" i="11"/>
  <c r="CL37" i="11"/>
  <c r="CL38" i="11"/>
  <c r="CL39" i="11"/>
  <c r="CK37" i="11"/>
  <c r="CK38" i="11"/>
  <c r="CK39" i="11"/>
  <c r="CJ37" i="11"/>
  <c r="CJ38" i="11"/>
  <c r="CJ39" i="11"/>
  <c r="CI37" i="11"/>
  <c r="CI38" i="11"/>
  <c r="CI39" i="11"/>
  <c r="CH37" i="11"/>
  <c r="CH38" i="11"/>
  <c r="CH39" i="11"/>
  <c r="CG37" i="11"/>
  <c r="CG38" i="11"/>
  <c r="CG39" i="11"/>
  <c r="CF37" i="11"/>
  <c r="CF38" i="11"/>
  <c r="CF39" i="11"/>
  <c r="CE37" i="11"/>
  <c r="CE38" i="11"/>
  <c r="CE39" i="11"/>
  <c r="CD37" i="11"/>
  <c r="CD38" i="11"/>
  <c r="CD39" i="11"/>
  <c r="CC37" i="11"/>
  <c r="CC38" i="11"/>
  <c r="CC39" i="11"/>
  <c r="CB37" i="11"/>
  <c r="CB38" i="11"/>
  <c r="CB39" i="11"/>
  <c r="CA37" i="11"/>
  <c r="CA38" i="11"/>
  <c r="CA39" i="11"/>
  <c r="BZ37" i="11"/>
  <c r="BZ38" i="11"/>
  <c r="BZ39" i="11"/>
  <c r="BY37" i="11"/>
  <c r="BY38" i="11"/>
  <c r="BY39" i="11"/>
  <c r="BX37" i="11"/>
  <c r="BX38" i="11"/>
  <c r="BX39" i="11"/>
  <c r="BW37" i="11"/>
  <c r="BW38" i="11"/>
  <c r="BW39" i="11"/>
  <c r="BV37" i="11"/>
  <c r="BV38" i="11"/>
  <c r="BV39" i="11"/>
  <c r="BU37" i="11"/>
  <c r="BU38" i="11"/>
  <c r="BU39" i="11"/>
  <c r="BT37" i="11"/>
  <c r="BT38" i="11"/>
  <c r="BT39" i="11"/>
  <c r="BS37" i="11"/>
  <c r="BS38" i="11"/>
  <c r="BS39" i="11"/>
  <c r="BR37" i="11"/>
  <c r="BR38" i="11"/>
  <c r="BR39" i="11"/>
  <c r="BQ37" i="11"/>
  <c r="BQ38" i="11"/>
  <c r="BQ39" i="11"/>
  <c r="BP37" i="11"/>
  <c r="BP38" i="11"/>
  <c r="BP39" i="11"/>
  <c r="BO37" i="11"/>
  <c r="BO38" i="11"/>
  <c r="BO39" i="11"/>
  <c r="BN37" i="11"/>
  <c r="BN38" i="11"/>
  <c r="BN39" i="11"/>
  <c r="BM37" i="11"/>
  <c r="BM38" i="11"/>
  <c r="BM39" i="11"/>
  <c r="BL37" i="11"/>
  <c r="BL38" i="11"/>
  <c r="BL39" i="11"/>
  <c r="BK37" i="11"/>
  <c r="BK38" i="11"/>
  <c r="BK39" i="11"/>
  <c r="BJ37" i="11"/>
  <c r="BJ38" i="11"/>
  <c r="BJ39" i="11"/>
  <c r="BI37" i="11"/>
  <c r="BI38" i="11"/>
  <c r="BI39" i="11"/>
  <c r="BH37" i="11"/>
  <c r="BH38" i="11"/>
  <c r="BH39" i="11"/>
  <c r="BG37" i="11"/>
  <c r="BG38" i="11"/>
  <c r="BG39" i="11"/>
  <c r="BF37" i="11"/>
  <c r="BF38" i="11"/>
  <c r="BF39" i="11"/>
  <c r="BE37" i="11"/>
  <c r="BE38" i="11"/>
  <c r="BE39" i="11"/>
  <c r="BD37" i="11"/>
  <c r="BD38" i="11"/>
  <c r="BD39" i="11"/>
  <c r="BC37" i="11"/>
  <c r="BC38" i="11"/>
  <c r="BC39" i="11"/>
  <c r="BB37" i="11"/>
  <c r="BB38" i="11"/>
  <c r="BB39" i="11"/>
  <c r="BA37" i="11"/>
  <c r="BA38" i="11"/>
  <c r="BA39" i="11"/>
  <c r="AZ37" i="11"/>
  <c r="AZ38" i="11"/>
  <c r="AZ39" i="11"/>
  <c r="AY37" i="11"/>
  <c r="AY38" i="11"/>
  <c r="AY39" i="11"/>
  <c r="AX37" i="11"/>
  <c r="AX38" i="11"/>
  <c r="AX39" i="11"/>
  <c r="AW37" i="11"/>
  <c r="AW38" i="11"/>
  <c r="AW39" i="11"/>
  <c r="AV37" i="11"/>
  <c r="AV38" i="11"/>
  <c r="AV39" i="11"/>
  <c r="AU37" i="11"/>
  <c r="AU38" i="11"/>
  <c r="AU39" i="11"/>
  <c r="AT37" i="11"/>
  <c r="AT38" i="11"/>
  <c r="AT39" i="11"/>
  <c r="AS37" i="11"/>
  <c r="AS38" i="11"/>
  <c r="AS39" i="11"/>
  <c r="AR37" i="11"/>
  <c r="AR38" i="11"/>
  <c r="AR39" i="11"/>
  <c r="AQ37" i="11"/>
  <c r="AQ38" i="11"/>
  <c r="AQ39" i="11"/>
  <c r="AP37" i="11"/>
  <c r="AP38" i="11"/>
  <c r="AP39" i="11"/>
  <c r="AO37" i="11"/>
  <c r="AO38" i="11"/>
  <c r="AO39" i="11"/>
  <c r="AN37" i="11"/>
  <c r="AN38" i="11"/>
  <c r="AN39" i="11"/>
  <c r="AM37" i="11"/>
  <c r="AM38" i="11"/>
  <c r="AM39" i="11"/>
  <c r="AL37" i="11"/>
  <c r="AL38" i="11"/>
  <c r="AL39" i="11"/>
  <c r="AK37" i="11"/>
  <c r="AK38" i="11"/>
  <c r="AK39" i="11"/>
  <c r="AJ37" i="11"/>
  <c r="AJ38" i="11"/>
  <c r="AJ39" i="11"/>
  <c r="AI37" i="11"/>
  <c r="AI38" i="11"/>
  <c r="AI39" i="11"/>
  <c r="AH37" i="11"/>
  <c r="AH38" i="11"/>
  <c r="AH39" i="11"/>
  <c r="AG37" i="11"/>
  <c r="AG38" i="11"/>
  <c r="AG39" i="11"/>
  <c r="AF37" i="11"/>
  <c r="AF38" i="11"/>
  <c r="AF39" i="11"/>
  <c r="AE37" i="11"/>
  <c r="AE38" i="11"/>
  <c r="AE39" i="11"/>
  <c r="AD37" i="11"/>
  <c r="AD38" i="11"/>
  <c r="AD39" i="11"/>
  <c r="AC37" i="11"/>
  <c r="AC38" i="11"/>
  <c r="AC39" i="11"/>
  <c r="AB37" i="11"/>
  <c r="AB38" i="11"/>
  <c r="AB39" i="11"/>
  <c r="AA37" i="11"/>
  <c r="AA38" i="11"/>
  <c r="AA39" i="11"/>
  <c r="Z37" i="11"/>
  <c r="Z38" i="11"/>
  <c r="Z39" i="11"/>
  <c r="Y37" i="11"/>
  <c r="Y38" i="11"/>
  <c r="Y39" i="11"/>
  <c r="X37" i="11"/>
  <c r="X38" i="11"/>
  <c r="X39" i="11"/>
  <c r="W37" i="11"/>
  <c r="W38" i="11"/>
  <c r="W39" i="11"/>
  <c r="V37" i="11"/>
  <c r="V38" i="11"/>
  <c r="V39" i="11"/>
  <c r="U37" i="11"/>
  <c r="U38" i="11"/>
  <c r="U39" i="11"/>
  <c r="T37" i="11"/>
  <c r="T38" i="11"/>
  <c r="T39" i="11"/>
  <c r="S37" i="11"/>
  <c r="S38" i="11"/>
  <c r="S39" i="11"/>
  <c r="R37" i="11"/>
  <c r="R38" i="11"/>
  <c r="R39" i="11"/>
  <c r="Q37" i="11"/>
  <c r="Q38" i="11"/>
  <c r="Q39" i="11"/>
  <c r="P37" i="11"/>
  <c r="P38" i="11"/>
  <c r="P39" i="11"/>
  <c r="O37" i="11"/>
  <c r="O38" i="11"/>
  <c r="O39" i="11"/>
  <c r="N37" i="11"/>
  <c r="N38" i="11"/>
  <c r="N39" i="11"/>
  <c r="M37" i="11"/>
  <c r="M38" i="11"/>
  <c r="M39" i="11"/>
  <c r="L37" i="11"/>
  <c r="L38" i="11"/>
  <c r="L39" i="11"/>
  <c r="K37" i="11"/>
  <c r="K38" i="11"/>
  <c r="K39" i="11"/>
  <c r="J37" i="11"/>
  <c r="J38" i="11"/>
  <c r="J39" i="11"/>
  <c r="I37" i="11"/>
  <c r="I38" i="11"/>
  <c r="I39" i="11"/>
  <c r="H38" i="11"/>
  <c r="H39" i="11"/>
  <c r="DC32" i="11"/>
  <c r="DB32" i="11"/>
  <c r="DA32" i="11"/>
  <c r="CZ32" i="11"/>
  <c r="CY32" i="11"/>
  <c r="CX32" i="11"/>
  <c r="CW32" i="11"/>
  <c r="CV32" i="11"/>
  <c r="CU32" i="11"/>
  <c r="CT32" i="11"/>
  <c r="CS32" i="11"/>
  <c r="CR32" i="11"/>
  <c r="CQ32" i="11"/>
  <c r="CP32" i="11"/>
  <c r="CO32" i="11"/>
  <c r="CN32" i="11"/>
  <c r="CM32" i="11"/>
  <c r="CL32" i="11"/>
  <c r="CK32" i="11"/>
  <c r="CJ32" i="11"/>
  <c r="CI32" i="11"/>
  <c r="CH32" i="11"/>
  <c r="CG32" i="11"/>
  <c r="CF32" i="11"/>
  <c r="CE32" i="11"/>
  <c r="CD32" i="11"/>
  <c r="CC32" i="11"/>
  <c r="CB32" i="11"/>
  <c r="CA32" i="11"/>
  <c r="BZ32" i="11"/>
  <c r="BY32" i="11"/>
  <c r="BX32" i="11"/>
  <c r="BW32" i="11"/>
  <c r="BV32" i="11"/>
  <c r="BU32" i="11"/>
  <c r="BT32" i="11"/>
  <c r="BS32" i="11"/>
  <c r="BR32" i="11"/>
  <c r="BQ32" i="11"/>
  <c r="BP32" i="11"/>
  <c r="BO32" i="11"/>
  <c r="BN32" i="11"/>
  <c r="BM32" i="11"/>
  <c r="BL32" i="11"/>
  <c r="BK32" i="11"/>
  <c r="BJ32" i="11"/>
  <c r="BI32" i="11"/>
  <c r="BH32" i="11"/>
  <c r="BG32" i="11"/>
  <c r="BF32" i="11"/>
  <c r="BE32" i="11"/>
  <c r="BD32" i="11"/>
  <c r="BC32" i="11"/>
  <c r="BB32" i="11"/>
  <c r="BA32" i="11"/>
  <c r="AZ32" i="11"/>
  <c r="AY32" i="11"/>
  <c r="AX32" i="11"/>
  <c r="AW32" i="11"/>
  <c r="AV32" i="11"/>
  <c r="AU32" i="11"/>
  <c r="AT32" i="11"/>
  <c r="AS32" i="11"/>
  <c r="AR32" i="11"/>
  <c r="AQ32" i="11"/>
  <c r="AP32" i="11"/>
  <c r="AO32" i="11"/>
  <c r="AN32" i="11"/>
  <c r="AM32" i="11"/>
  <c r="AL32" i="11"/>
  <c r="AK32" i="11"/>
  <c r="AJ32" i="11"/>
  <c r="AI32" i="11"/>
  <c r="AH32" i="11"/>
  <c r="AG32" i="11"/>
  <c r="AF32" i="11"/>
  <c r="AE32" i="11"/>
  <c r="AD32" i="11"/>
  <c r="AC32" i="11"/>
  <c r="AB32" i="11"/>
  <c r="AA32" i="11"/>
  <c r="Z32" i="11"/>
  <c r="Y32" i="11"/>
  <c r="X32" i="11"/>
  <c r="W32" i="11"/>
  <c r="V32" i="11"/>
  <c r="U32" i="11"/>
  <c r="T32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1" i="11"/>
  <c r="G27" i="11"/>
  <c r="CO19" i="11"/>
  <c r="BK19" i="11"/>
  <c r="BC19" i="11"/>
  <c r="AY19" i="11"/>
  <c r="AM19" i="11"/>
  <c r="AA19" i="11"/>
  <c r="O19" i="11"/>
  <c r="G18" i="11"/>
  <c r="G17" i="11"/>
  <c r="G16" i="11"/>
  <c r="G14" i="11"/>
  <c r="G13" i="11"/>
  <c r="DC11" i="11"/>
  <c r="DB11" i="11"/>
  <c r="DA11" i="11"/>
  <c r="CZ11" i="11"/>
  <c r="CY11" i="11"/>
  <c r="CX11" i="11"/>
  <c r="CW11" i="11"/>
  <c r="CV11" i="11"/>
  <c r="CU11" i="11"/>
  <c r="CT11" i="11"/>
  <c r="CS11" i="11"/>
  <c r="CR11" i="11"/>
  <c r="CQ11" i="11"/>
  <c r="CP11" i="11"/>
  <c r="CO11" i="11"/>
  <c r="CN11" i="11"/>
  <c r="CM11" i="11"/>
  <c r="CL11" i="11"/>
  <c r="CK11" i="11"/>
  <c r="CJ11" i="11"/>
  <c r="CI11" i="11"/>
  <c r="CH11" i="11"/>
  <c r="CG11" i="11"/>
  <c r="CF11" i="11"/>
  <c r="CE11" i="11"/>
  <c r="CD11" i="11"/>
  <c r="CC11" i="11"/>
  <c r="CB11" i="11"/>
  <c r="CA11" i="11"/>
  <c r="BZ11" i="11"/>
  <c r="BY11" i="11"/>
  <c r="BX11" i="11"/>
  <c r="BW11" i="11"/>
  <c r="BV11" i="11"/>
  <c r="BU11" i="11"/>
  <c r="BT11" i="11"/>
  <c r="BS11" i="11"/>
  <c r="BR11" i="11"/>
  <c r="BQ11" i="11"/>
  <c r="BP11" i="11"/>
  <c r="BO11" i="11"/>
  <c r="BN11" i="11"/>
  <c r="BM11" i="11"/>
  <c r="BL11" i="11"/>
  <c r="BK11" i="11"/>
  <c r="BJ11" i="11"/>
  <c r="BI11" i="11"/>
  <c r="BH11" i="11"/>
  <c r="BG11" i="11"/>
  <c r="BF11" i="11"/>
  <c r="BE11" i="11"/>
  <c r="BD11" i="11"/>
  <c r="BC11" i="11"/>
  <c r="BB11" i="11"/>
  <c r="BA11" i="11"/>
  <c r="AZ11" i="11"/>
  <c r="AY11" i="11"/>
  <c r="AX11" i="11"/>
  <c r="AW11" i="11"/>
  <c r="AV11" i="11"/>
  <c r="AU11" i="11"/>
  <c r="AT11" i="11"/>
  <c r="AS11" i="11"/>
  <c r="AR11" i="11"/>
  <c r="AQ11" i="11"/>
  <c r="AP11" i="11"/>
  <c r="AO11" i="11"/>
  <c r="AN11" i="11"/>
  <c r="AM11" i="11"/>
  <c r="AL11" i="1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0" i="11"/>
  <c r="G6" i="11"/>
  <c r="N66" i="10"/>
  <c r="K66" i="10" s="1"/>
  <c r="N67" i="10"/>
  <c r="K67" i="10" s="1"/>
  <c r="N68" i="10"/>
  <c r="K68" i="10" s="1"/>
  <c r="N69" i="10"/>
  <c r="N70" i="10"/>
  <c r="N71" i="10"/>
  <c r="V71" i="10" s="1"/>
  <c r="W71" i="10" s="1"/>
  <c r="N72" i="10"/>
  <c r="V72" i="10" s="1"/>
  <c r="W72" i="10" s="1"/>
  <c r="N73" i="10"/>
  <c r="K73" i="10" s="1"/>
  <c r="N74" i="10"/>
  <c r="K74" i="10" s="1"/>
  <c r="N75" i="10"/>
  <c r="K75" i="10" s="1"/>
  <c r="N77" i="10"/>
  <c r="V77" i="10" s="1"/>
  <c r="W77" i="10" s="1"/>
  <c r="N78" i="10"/>
  <c r="K78" i="10" s="1"/>
  <c r="N79" i="10"/>
  <c r="V79" i="10" s="1"/>
  <c r="W79" i="10" s="1"/>
  <c r="N80" i="10"/>
  <c r="K80" i="10" s="1"/>
  <c r="N81" i="10"/>
  <c r="K81" i="10" s="1"/>
  <c r="N82" i="10"/>
  <c r="K82" i="10" s="1"/>
  <c r="N83" i="10"/>
  <c r="N85" i="10"/>
  <c r="V85" i="10" s="1"/>
  <c r="W85" i="10" s="1"/>
  <c r="N86" i="10"/>
  <c r="K86" i="10" s="1"/>
  <c r="N87" i="10"/>
  <c r="V87" i="10" s="1"/>
  <c r="W87" i="10" s="1"/>
  <c r="N88" i="10"/>
  <c r="V88" i="10" s="1"/>
  <c r="W88" i="10" s="1"/>
  <c r="N89" i="10"/>
  <c r="V89" i="10" s="1"/>
  <c r="W89" i="10" s="1"/>
  <c r="N90" i="10"/>
  <c r="K90" i="10" s="1"/>
  <c r="N93" i="10"/>
  <c r="K93" i="10" s="1"/>
  <c r="N94" i="10"/>
  <c r="K94" i="10" s="1"/>
  <c r="N95" i="10"/>
  <c r="K95" i="10" s="1"/>
  <c r="N96" i="10"/>
  <c r="V96" i="10" s="1"/>
  <c r="W96" i="10" s="1"/>
  <c r="N97" i="10"/>
  <c r="V97" i="10" s="1"/>
  <c r="W97" i="10" s="1"/>
  <c r="N98" i="10"/>
  <c r="N99" i="10"/>
  <c r="K99" i="10" s="1"/>
  <c r="N100" i="10"/>
  <c r="V100" i="10" s="1"/>
  <c r="W100" i="10" s="1"/>
  <c r="N101" i="10"/>
  <c r="V101" i="10" s="1"/>
  <c r="W101" i="10" s="1"/>
  <c r="N102" i="10"/>
  <c r="V102" i="10" s="1"/>
  <c r="W102" i="10" s="1"/>
  <c r="N103" i="10"/>
  <c r="V103" i="10" s="1"/>
  <c r="W103" i="10" s="1"/>
  <c r="N104" i="10"/>
  <c r="K104" i="10" s="1"/>
  <c r="N105" i="10"/>
  <c r="V105" i="10" s="1"/>
  <c r="W105" i="10" s="1"/>
  <c r="N106" i="10"/>
  <c r="V106" i="10" s="1"/>
  <c r="W106" i="10" s="1"/>
  <c r="N107" i="10"/>
  <c r="K107" i="10" s="1"/>
  <c r="N108" i="10"/>
  <c r="V108" i="10" s="1"/>
  <c r="W108" i="10" s="1"/>
  <c r="N109" i="10"/>
  <c r="V109" i="10" s="1"/>
  <c r="W109" i="10" s="1"/>
  <c r="N110" i="10"/>
  <c r="N111" i="10"/>
  <c r="V111" i="10" s="1"/>
  <c r="W111" i="10" s="1"/>
  <c r="N112" i="10"/>
  <c r="K112" i="10" s="1"/>
  <c r="N113" i="10"/>
  <c r="V113" i="10" s="1"/>
  <c r="W113" i="10" s="1"/>
  <c r="N114" i="10"/>
  <c r="K114" i="10" s="1"/>
  <c r="N115" i="10"/>
  <c r="K115" i="10" s="1"/>
  <c r="N118" i="10"/>
  <c r="N120" i="10"/>
  <c r="K120" i="10" s="1"/>
  <c r="N121" i="10"/>
  <c r="K121" i="10" s="1"/>
  <c r="N122" i="10"/>
  <c r="K122" i="10" s="1"/>
  <c r="N123" i="10"/>
  <c r="K123" i="10" s="1"/>
  <c r="N124" i="10"/>
  <c r="K124" i="10" s="1"/>
  <c r="N127" i="10"/>
  <c r="N131" i="10"/>
  <c r="N133" i="10"/>
  <c r="K133" i="10" s="1"/>
  <c r="N134" i="10"/>
  <c r="K134" i="10" s="1"/>
  <c r="N135" i="10"/>
  <c r="K135" i="10" s="1"/>
  <c r="N138" i="10"/>
  <c r="K138" i="10" s="1"/>
  <c r="N139" i="10"/>
  <c r="K139" i="10" s="1"/>
  <c r="N140" i="10"/>
  <c r="L125" i="22"/>
  <c r="K125" i="22" s="1"/>
  <c r="L126" i="22"/>
  <c r="K126" i="22" s="1"/>
  <c r="L127" i="22"/>
  <c r="K127" i="22" s="1"/>
  <c r="L128" i="22"/>
  <c r="K128" i="22" s="1"/>
  <c r="L129" i="22"/>
  <c r="K129" i="22" s="1"/>
  <c r="L130" i="22"/>
  <c r="K130" i="22" s="1"/>
  <c r="L131" i="22"/>
  <c r="K131" i="22" s="1"/>
  <c r="L132" i="22"/>
  <c r="K132" i="22" s="1"/>
  <c r="L133" i="22"/>
  <c r="K133" i="22" s="1"/>
  <c r="L134" i="22"/>
  <c r="K134" i="22" s="1"/>
  <c r="N145" i="10"/>
  <c r="N146" i="10"/>
  <c r="K146" i="10" s="1"/>
  <c r="N147" i="10"/>
  <c r="M116" i="10"/>
  <c r="M125" i="10"/>
  <c r="M126" i="10" s="1"/>
  <c r="M136" i="10"/>
  <c r="M141" i="10"/>
  <c r="L116" i="10"/>
  <c r="L125" i="10"/>
  <c r="L126" i="10" s="1"/>
  <c r="L136" i="10"/>
  <c r="L141" i="10"/>
  <c r="K69" i="10"/>
  <c r="K70" i="10"/>
  <c r="K71" i="10"/>
  <c r="K83" i="10"/>
  <c r="K87" i="10"/>
  <c r="K98" i="10"/>
  <c r="K101" i="10"/>
  <c r="K105" i="10"/>
  <c r="K110" i="10"/>
  <c r="M148" i="10"/>
  <c r="L148" i="10"/>
  <c r="Q115" i="10"/>
  <c r="Q114" i="10"/>
  <c r="P114" i="10"/>
  <c r="Q113" i="10"/>
  <c r="P113" i="10"/>
  <c r="Q112" i="10"/>
  <c r="P112" i="10"/>
  <c r="Q111" i="10"/>
  <c r="P111" i="10"/>
  <c r="V110" i="10"/>
  <c r="W110" i="10" s="1"/>
  <c r="Q110" i="10"/>
  <c r="P110" i="10"/>
  <c r="Q109" i="10"/>
  <c r="P109" i="10"/>
  <c r="Q108" i="10"/>
  <c r="P108" i="10"/>
  <c r="Q107" i="10"/>
  <c r="P107" i="10"/>
  <c r="Q106" i="10"/>
  <c r="P106" i="10"/>
  <c r="Q105" i="10"/>
  <c r="P105" i="10"/>
  <c r="Q104" i="10"/>
  <c r="P104" i="10"/>
  <c r="Q103" i="10"/>
  <c r="P103" i="10"/>
  <c r="Q102" i="10"/>
  <c r="P102" i="10"/>
  <c r="Q101" i="10"/>
  <c r="P101" i="10"/>
  <c r="Q100" i="10"/>
  <c r="P100" i="10"/>
  <c r="Q99" i="10"/>
  <c r="P99" i="10"/>
  <c r="V98" i="10"/>
  <c r="W98" i="10" s="1"/>
  <c r="Q98" i="10"/>
  <c r="P98" i="10"/>
  <c r="Q97" i="10"/>
  <c r="P97" i="10"/>
  <c r="Q96" i="10"/>
  <c r="P96" i="10"/>
  <c r="V95" i="10"/>
  <c r="W95" i="10" s="1"/>
  <c r="Q95" i="10"/>
  <c r="P95" i="10"/>
  <c r="Q94" i="10"/>
  <c r="P94" i="10"/>
  <c r="Q93" i="10"/>
  <c r="P93" i="10"/>
  <c r="V92" i="10"/>
  <c r="W92" i="10" s="1"/>
  <c r="Q92" i="10"/>
  <c r="P92" i="10"/>
  <c r="Q91" i="10"/>
  <c r="P91" i="10"/>
  <c r="Q90" i="10"/>
  <c r="P90" i="10"/>
  <c r="Q89" i="10"/>
  <c r="P89" i="10"/>
  <c r="Q88" i="10"/>
  <c r="P88" i="10"/>
  <c r="Q87" i="10"/>
  <c r="P87" i="10"/>
  <c r="Q86" i="10"/>
  <c r="P86" i="10"/>
  <c r="Q85" i="10"/>
  <c r="P85" i="10"/>
  <c r="V84" i="10"/>
  <c r="W84" i="10" s="1"/>
  <c r="Q84" i="10"/>
  <c r="P84" i="10"/>
  <c r="V83" i="10"/>
  <c r="W83" i="10" s="1"/>
  <c r="Q83" i="10"/>
  <c r="P83" i="10"/>
  <c r="V82" i="10"/>
  <c r="W82" i="10" s="1"/>
  <c r="Q82" i="10"/>
  <c r="P82" i="10"/>
  <c r="Q81" i="10"/>
  <c r="P81" i="10"/>
  <c r="Q80" i="10"/>
  <c r="P80" i="10"/>
  <c r="Q79" i="10"/>
  <c r="P79" i="10"/>
  <c r="V78" i="10"/>
  <c r="W78" i="10" s="1"/>
  <c r="Q78" i="10"/>
  <c r="P78" i="10"/>
  <c r="Q77" i="10"/>
  <c r="P77" i="10"/>
  <c r="Q76" i="10"/>
  <c r="P76" i="10"/>
  <c r="Q75" i="10"/>
  <c r="P75" i="10"/>
  <c r="Q74" i="10"/>
  <c r="P74" i="10"/>
  <c r="Q73" i="10"/>
  <c r="P73" i="10"/>
  <c r="Q72" i="10"/>
  <c r="P72" i="10"/>
  <c r="Q71" i="10"/>
  <c r="P71" i="10"/>
  <c r="V70" i="10"/>
  <c r="W70" i="10" s="1"/>
  <c r="Q70" i="10"/>
  <c r="P70" i="10"/>
  <c r="V69" i="10"/>
  <c r="W69" i="10" s="1"/>
  <c r="Q69" i="10"/>
  <c r="P69" i="10"/>
  <c r="V68" i="10"/>
  <c r="W68" i="10" s="1"/>
  <c r="Q68" i="10"/>
  <c r="P68" i="10"/>
  <c r="Q67" i="10"/>
  <c r="P67" i="10"/>
  <c r="Q66" i="10"/>
  <c r="P66" i="10"/>
  <c r="V65" i="10"/>
  <c r="Q65" i="10"/>
  <c r="P65" i="10"/>
  <c r="P64" i="10"/>
  <c r="P61" i="10"/>
  <c r="N50" i="10"/>
  <c r="L41" i="22"/>
  <c r="N51" i="10" s="1"/>
  <c r="N57" i="10"/>
  <c r="V26" i="10"/>
  <c r="W26" i="10" s="1"/>
  <c r="Q26" i="10"/>
  <c r="V25" i="10"/>
  <c r="W25" i="10" s="1"/>
  <c r="Q25" i="10"/>
  <c r="P25" i="10"/>
  <c r="V24" i="10"/>
  <c r="W24" i="10" s="1"/>
  <c r="Q24" i="10"/>
  <c r="P24" i="10"/>
  <c r="V23" i="10"/>
  <c r="W23" i="10" s="1"/>
  <c r="Q23" i="10"/>
  <c r="P23" i="10"/>
  <c r="Q22" i="10"/>
  <c r="P22" i="10"/>
  <c r="V21" i="10"/>
  <c r="W21" i="10" s="1"/>
  <c r="Q21" i="10"/>
  <c r="P21" i="10"/>
  <c r="V20" i="10"/>
  <c r="W20" i="10" s="1"/>
  <c r="Q20" i="10"/>
  <c r="P20" i="10"/>
  <c r="V19" i="10"/>
  <c r="W19" i="10" s="1"/>
  <c r="Q19" i="10"/>
  <c r="P19" i="10"/>
  <c r="V18" i="10"/>
  <c r="W18" i="10" s="1"/>
  <c r="Q18" i="10"/>
  <c r="P18" i="10"/>
  <c r="Q17" i="10"/>
  <c r="P17" i="10"/>
  <c r="V16" i="10"/>
  <c r="W16" i="10" s="1"/>
  <c r="Q16" i="10"/>
  <c r="P16" i="10"/>
  <c r="V15" i="10"/>
  <c r="W15" i="10" s="1"/>
  <c r="Q15" i="10"/>
  <c r="P15" i="10"/>
  <c r="V14" i="10"/>
  <c r="W14" i="10" s="1"/>
  <c r="Q14" i="10"/>
  <c r="P14" i="10"/>
  <c r="V13" i="10"/>
  <c r="W13" i="10" s="1"/>
  <c r="Q13" i="10"/>
  <c r="P13" i="10"/>
  <c r="V12" i="10"/>
  <c r="W12" i="10" s="1"/>
  <c r="Q12" i="10"/>
  <c r="P12" i="10"/>
  <c r="V11" i="10"/>
  <c r="W11" i="10" s="1"/>
  <c r="Q11" i="10"/>
  <c r="P11" i="10"/>
  <c r="Q10" i="10"/>
  <c r="P10" i="10"/>
  <c r="Q9" i="10"/>
  <c r="P9" i="10"/>
  <c r="V8" i="10"/>
  <c r="W8" i="10" s="1"/>
  <c r="Q8" i="10"/>
  <c r="P8" i="10"/>
  <c r="V7" i="10"/>
  <c r="W7" i="10" s="1"/>
  <c r="Q7" i="10"/>
  <c r="P7" i="10"/>
  <c r="V6" i="10"/>
  <c r="Q6" i="10"/>
  <c r="P6" i="10"/>
  <c r="P5" i="10"/>
  <c r="P2" i="10"/>
  <c r="G48" i="17"/>
  <c r="G13" i="17"/>
  <c r="G12" i="17"/>
  <c r="G10" i="17"/>
  <c r="G7" i="17"/>
  <c r="G6" i="17"/>
  <c r="N65" i="16"/>
  <c r="V65" i="16" s="1"/>
  <c r="N66" i="16"/>
  <c r="K66" i="16" s="1"/>
  <c r="N67" i="16"/>
  <c r="V67" i="16" s="1"/>
  <c r="W67" i="16" s="1"/>
  <c r="N68" i="16"/>
  <c r="K68" i="16" s="1"/>
  <c r="N69" i="16"/>
  <c r="K69" i="16" s="1"/>
  <c r="N70" i="16"/>
  <c r="K70" i="16" s="1"/>
  <c r="N71" i="16"/>
  <c r="K71" i="16" s="1"/>
  <c r="N72" i="16"/>
  <c r="K72" i="16" s="1"/>
  <c r="N73" i="16"/>
  <c r="K73" i="16" s="1"/>
  <c r="N74" i="16"/>
  <c r="K74" i="16" s="1"/>
  <c r="N75" i="16"/>
  <c r="N76" i="16"/>
  <c r="K76" i="16" s="1"/>
  <c r="N77" i="16"/>
  <c r="N78" i="16"/>
  <c r="V78" i="16" s="1"/>
  <c r="W78" i="16" s="1"/>
  <c r="N79" i="16"/>
  <c r="V79" i="16" s="1"/>
  <c r="W79" i="16" s="1"/>
  <c r="N80" i="16"/>
  <c r="V80" i="16" s="1"/>
  <c r="W80" i="16" s="1"/>
  <c r="N81" i="16"/>
  <c r="K81" i="16" s="1"/>
  <c r="N82" i="16"/>
  <c r="V82" i="16" s="1"/>
  <c r="W82" i="16" s="1"/>
  <c r="N83" i="16"/>
  <c r="K83" i="16" s="1"/>
  <c r="N84" i="16"/>
  <c r="K84" i="16" s="1"/>
  <c r="N85" i="16"/>
  <c r="V85" i="16" s="1"/>
  <c r="W85" i="16" s="1"/>
  <c r="N88" i="16"/>
  <c r="N90" i="16"/>
  <c r="N91" i="16"/>
  <c r="K91" i="16" s="1"/>
  <c r="N92" i="16"/>
  <c r="K92" i="16" s="1"/>
  <c r="N93" i="16"/>
  <c r="K93" i="16" s="1"/>
  <c r="N94" i="16"/>
  <c r="K94" i="16" s="1"/>
  <c r="N97" i="16"/>
  <c r="N101" i="16"/>
  <c r="N103" i="16"/>
  <c r="K103" i="16" s="1"/>
  <c r="N104" i="16"/>
  <c r="K104" i="16" s="1"/>
  <c r="N105" i="16"/>
  <c r="K105" i="16" s="1"/>
  <c r="N108" i="16"/>
  <c r="K108" i="16" s="1"/>
  <c r="N109" i="16"/>
  <c r="K109" i="16" s="1"/>
  <c r="N110" i="16"/>
  <c r="L164" i="22"/>
  <c r="K164" i="22" s="1"/>
  <c r="L165" i="22"/>
  <c r="K165" i="22" s="1"/>
  <c r="L166" i="22"/>
  <c r="K166" i="22" s="1"/>
  <c r="L167" i="22"/>
  <c r="K167" i="22" s="1"/>
  <c r="L168" i="22"/>
  <c r="K168" i="22" s="1"/>
  <c r="L169" i="22"/>
  <c r="K169" i="22" s="1"/>
  <c r="L170" i="22"/>
  <c r="K170" i="22" s="1"/>
  <c r="L171" i="22"/>
  <c r="K171" i="22" s="1"/>
  <c r="L172" i="22"/>
  <c r="K172" i="22" s="1"/>
  <c r="L173" i="22"/>
  <c r="K173" i="22" s="1"/>
  <c r="N115" i="16"/>
  <c r="N116" i="16"/>
  <c r="N117" i="16"/>
  <c r="K117" i="16" s="1"/>
  <c r="M86" i="16"/>
  <c r="M95" i="16"/>
  <c r="M96" i="16" s="1"/>
  <c r="M106" i="16"/>
  <c r="M111" i="16"/>
  <c r="L86" i="16"/>
  <c r="L95" i="16"/>
  <c r="L96" i="16" s="1"/>
  <c r="L106" i="16"/>
  <c r="L111" i="16"/>
  <c r="K75" i="16"/>
  <c r="K77" i="16"/>
  <c r="K110" i="16"/>
  <c r="K116" i="16"/>
  <c r="M118" i="16"/>
  <c r="L118" i="16"/>
  <c r="Q85" i="16"/>
  <c r="Q84" i="16"/>
  <c r="P84" i="16"/>
  <c r="Q83" i="16"/>
  <c r="P83" i="16"/>
  <c r="Q82" i="16"/>
  <c r="P82" i="16"/>
  <c r="Q81" i="16"/>
  <c r="P81" i="16"/>
  <c r="Q80" i="16"/>
  <c r="P80" i="16"/>
  <c r="Q79" i="16"/>
  <c r="P79" i="16"/>
  <c r="Q78" i="16"/>
  <c r="P78" i="16"/>
  <c r="V77" i="16"/>
  <c r="W77" i="16" s="1"/>
  <c r="Q77" i="16"/>
  <c r="P77" i="16"/>
  <c r="Q76" i="16"/>
  <c r="P76" i="16"/>
  <c r="V75" i="16"/>
  <c r="W75" i="16" s="1"/>
  <c r="Q75" i="16"/>
  <c r="P75" i="16"/>
  <c r="V74" i="16"/>
  <c r="W74" i="16" s="1"/>
  <c r="Q74" i="16"/>
  <c r="P74" i="16"/>
  <c r="Q73" i="16"/>
  <c r="P73" i="16"/>
  <c r="Q72" i="16"/>
  <c r="P72" i="16"/>
  <c r="Q71" i="16"/>
  <c r="P71" i="16"/>
  <c r="Q70" i="16"/>
  <c r="P70" i="16"/>
  <c r="Q69" i="16"/>
  <c r="P69" i="16"/>
  <c r="Q68" i="16"/>
  <c r="P68" i="16"/>
  <c r="Q67" i="16"/>
  <c r="P67" i="16"/>
  <c r="Q66" i="16"/>
  <c r="P66" i="16"/>
  <c r="Q65" i="16"/>
  <c r="P65" i="16"/>
  <c r="P64" i="16"/>
  <c r="P61" i="16"/>
  <c r="N50" i="16"/>
  <c r="N57" i="16"/>
  <c r="Q26" i="16"/>
  <c r="Q25" i="16"/>
  <c r="P25" i="16"/>
  <c r="V24" i="16"/>
  <c r="W24" i="16" s="1"/>
  <c r="Q24" i="16"/>
  <c r="P24" i="16"/>
  <c r="V23" i="16"/>
  <c r="W23" i="16" s="1"/>
  <c r="Q23" i="16"/>
  <c r="P23" i="16"/>
  <c r="V22" i="16"/>
  <c r="W22" i="16" s="1"/>
  <c r="Q22" i="16"/>
  <c r="P22" i="16"/>
  <c r="V21" i="16"/>
  <c r="W21" i="16" s="1"/>
  <c r="Q21" i="16"/>
  <c r="P21" i="16"/>
  <c r="V20" i="16"/>
  <c r="W20" i="16" s="1"/>
  <c r="Q20" i="16"/>
  <c r="P20" i="16"/>
  <c r="Q19" i="16"/>
  <c r="P19" i="16"/>
  <c r="V18" i="16"/>
  <c r="W18" i="16" s="1"/>
  <c r="Q18" i="16"/>
  <c r="P18" i="16"/>
  <c r="V17" i="16"/>
  <c r="W17" i="16" s="1"/>
  <c r="Q17" i="16"/>
  <c r="P17" i="16"/>
  <c r="V16" i="16"/>
  <c r="W16" i="16"/>
  <c r="Q16" i="16"/>
  <c r="P16" i="16"/>
  <c r="Q15" i="16"/>
  <c r="P15" i="16"/>
  <c r="Q14" i="16"/>
  <c r="P14" i="16"/>
  <c r="Q13" i="16"/>
  <c r="P13" i="16"/>
  <c r="V12" i="16"/>
  <c r="W12" i="16" s="1"/>
  <c r="Q12" i="16"/>
  <c r="P12" i="16"/>
  <c r="V11" i="16"/>
  <c r="W11" i="16" s="1"/>
  <c r="Q11" i="16"/>
  <c r="P11" i="16"/>
  <c r="V10" i="16"/>
  <c r="W10" i="16" s="1"/>
  <c r="Q10" i="16"/>
  <c r="P10" i="16"/>
  <c r="Q9" i="16"/>
  <c r="P9" i="16"/>
  <c r="Q8" i="16"/>
  <c r="P8" i="16"/>
  <c r="Q7" i="16"/>
  <c r="P7" i="16"/>
  <c r="Q6" i="16"/>
  <c r="P6" i="16"/>
  <c r="P5" i="16"/>
  <c r="P2" i="16"/>
  <c r="G81" i="6"/>
  <c r="G80" i="6"/>
  <c r="G78" i="6"/>
  <c r="G77" i="6"/>
  <c r="G178" i="6" s="1"/>
  <c r="G61" i="6"/>
  <c r="G60" i="6"/>
  <c r="G58" i="6"/>
  <c r="G57" i="6"/>
  <c r="DC35" i="6"/>
  <c r="CX35" i="6"/>
  <c r="CW35" i="6"/>
  <c r="CR35" i="6"/>
  <c r="CQ35" i="6"/>
  <c r="CL35" i="6"/>
  <c r="CK35" i="6"/>
  <c r="CF35" i="6"/>
  <c r="BY35" i="6"/>
  <c r="BT35" i="6"/>
  <c r="BS35" i="6"/>
  <c r="BR35" i="6"/>
  <c r="BN35" i="6"/>
  <c r="BM35" i="6"/>
  <c r="BH35" i="6"/>
  <c r="BG35" i="6"/>
  <c r="BB35" i="6"/>
  <c r="BA35" i="6"/>
  <c r="AV35" i="6"/>
  <c r="AU35" i="6"/>
  <c r="AP35" i="6"/>
  <c r="AO35" i="6"/>
  <c r="AI35" i="6"/>
  <c r="AC35" i="6"/>
  <c r="X35" i="6"/>
  <c r="W35" i="6"/>
  <c r="R35" i="6"/>
  <c r="Q35" i="6"/>
  <c r="M35" i="6"/>
  <c r="L35" i="6"/>
  <c r="K35" i="6"/>
  <c r="G34" i="6"/>
  <c r="G33" i="6"/>
  <c r="G32" i="6"/>
  <c r="G30" i="6"/>
  <c r="G29" i="6"/>
  <c r="G27" i="6"/>
  <c r="G26" i="6"/>
  <c r="DC17" i="6"/>
  <c r="DB17" i="6"/>
  <c r="CW17" i="6"/>
  <c r="CV17" i="6"/>
  <c r="CR17" i="6"/>
  <c r="CQ17" i="6"/>
  <c r="CP17" i="6"/>
  <c r="CL17" i="6"/>
  <c r="CJ17" i="6"/>
  <c r="CD17" i="6"/>
  <c r="BY17" i="6"/>
  <c r="BX17" i="6"/>
  <c r="BS17" i="6"/>
  <c r="BR17" i="6"/>
  <c r="BL17" i="6"/>
  <c r="BG17" i="6"/>
  <c r="BF17" i="6"/>
  <c r="BA17" i="6"/>
  <c r="AZ17" i="6"/>
  <c r="AU17" i="6"/>
  <c r="AT17" i="6"/>
  <c r="AO17" i="6"/>
  <c r="AN17" i="6"/>
  <c r="AI17" i="6"/>
  <c r="AC17" i="6"/>
  <c r="AB17" i="6"/>
  <c r="W17" i="6"/>
  <c r="V17" i="6"/>
  <c r="Q17" i="6"/>
  <c r="P17" i="6"/>
  <c r="K17" i="6"/>
  <c r="J17" i="6"/>
  <c r="G16" i="6"/>
  <c r="G15" i="6"/>
  <c r="G14" i="6"/>
  <c r="G12" i="6"/>
  <c r="G11" i="6"/>
  <c r="G9" i="6"/>
  <c r="G8" i="6"/>
  <c r="G7" i="6"/>
  <c r="G6" i="6"/>
  <c r="N66" i="5"/>
  <c r="K66" i="5" s="1"/>
  <c r="N67" i="5"/>
  <c r="K67" i="5" s="1"/>
  <c r="N68" i="5"/>
  <c r="V68" i="5" s="1"/>
  <c r="W68" i="5" s="1"/>
  <c r="N69" i="5"/>
  <c r="V69" i="5" s="1"/>
  <c r="W69" i="5" s="1"/>
  <c r="N70" i="5"/>
  <c r="V70" i="5" s="1"/>
  <c r="W70" i="5" s="1"/>
  <c r="N71" i="5"/>
  <c r="V71" i="5" s="1"/>
  <c r="W71" i="5" s="1"/>
  <c r="N72" i="5"/>
  <c r="V72" i="5" s="1"/>
  <c r="W72" i="5" s="1"/>
  <c r="N73" i="5"/>
  <c r="N74" i="5"/>
  <c r="N75" i="5"/>
  <c r="N76" i="5"/>
  <c r="N77" i="5"/>
  <c r="V77" i="5" s="1"/>
  <c r="W77" i="5" s="1"/>
  <c r="N78" i="5"/>
  <c r="K78" i="5" s="1"/>
  <c r="N79" i="5"/>
  <c r="V79" i="5" s="1"/>
  <c r="W79" i="5" s="1"/>
  <c r="N80" i="5"/>
  <c r="K80" i="5" s="1"/>
  <c r="N81" i="5"/>
  <c r="K81" i="5" s="1"/>
  <c r="N82" i="5"/>
  <c r="N83" i="5"/>
  <c r="N84" i="5"/>
  <c r="N85" i="5"/>
  <c r="N86" i="5"/>
  <c r="N87" i="5"/>
  <c r="N88" i="5"/>
  <c r="N89" i="5"/>
  <c r="N90" i="5"/>
  <c r="K90" i="5" s="1"/>
  <c r="N91" i="5"/>
  <c r="K91" i="5" s="1"/>
  <c r="N92" i="5"/>
  <c r="V92" i="5" s="1"/>
  <c r="W92" i="5" s="1"/>
  <c r="N93" i="5"/>
  <c r="V93" i="5" s="1"/>
  <c r="W93" i="5" s="1"/>
  <c r="N94" i="5"/>
  <c r="N95" i="5"/>
  <c r="N96" i="5"/>
  <c r="V96" i="5" s="1"/>
  <c r="W96" i="5" s="1"/>
  <c r="N97" i="5"/>
  <c r="N98" i="5"/>
  <c r="N99" i="5"/>
  <c r="N100" i="5"/>
  <c r="N101" i="5"/>
  <c r="K101" i="5" s="1"/>
  <c r="N102" i="5"/>
  <c r="K102" i="5" s="1"/>
  <c r="N103" i="5"/>
  <c r="V103" i="5" s="1"/>
  <c r="W103" i="5" s="1"/>
  <c r="N104" i="5"/>
  <c r="K104" i="5" s="1"/>
  <c r="N105" i="5"/>
  <c r="K105" i="5" s="1"/>
  <c r="N106" i="5"/>
  <c r="N107" i="5"/>
  <c r="N108" i="5"/>
  <c r="N109" i="5"/>
  <c r="N110" i="5"/>
  <c r="N111" i="5"/>
  <c r="N112" i="5"/>
  <c r="N113" i="5"/>
  <c r="N114" i="5"/>
  <c r="K114" i="5" s="1"/>
  <c r="N115" i="5"/>
  <c r="V115" i="5" s="1"/>
  <c r="W115" i="5" s="1"/>
  <c r="N120" i="5"/>
  <c r="K120" i="5" s="1"/>
  <c r="N121" i="5"/>
  <c r="K121" i="5" s="1"/>
  <c r="N122" i="5"/>
  <c r="K122" i="5" s="1"/>
  <c r="N123" i="5"/>
  <c r="K123" i="5" s="1"/>
  <c r="N124" i="5"/>
  <c r="K124" i="5" s="1"/>
  <c r="N127" i="5"/>
  <c r="N131" i="5"/>
  <c r="N133" i="5"/>
  <c r="K133" i="5" s="1"/>
  <c r="N134" i="5"/>
  <c r="N135" i="5"/>
  <c r="K135" i="5" s="1"/>
  <c r="N138" i="5"/>
  <c r="K138" i="5" s="1"/>
  <c r="N139" i="5"/>
  <c r="K139" i="5" s="1"/>
  <c r="N140" i="5"/>
  <c r="K140" i="5" s="1"/>
  <c r="L99" i="22"/>
  <c r="L100" i="22"/>
  <c r="K100" i="22" s="1"/>
  <c r="L101" i="22"/>
  <c r="K101" i="22" s="1"/>
  <c r="L102" i="22"/>
  <c r="K102" i="22" s="1"/>
  <c r="L103" i="22"/>
  <c r="K103" i="22" s="1"/>
  <c r="L104" i="22"/>
  <c r="K104" i="22" s="1"/>
  <c r="L105" i="22"/>
  <c r="K105" i="22" s="1"/>
  <c r="L106" i="22"/>
  <c r="K106" i="22" s="1"/>
  <c r="L107" i="22"/>
  <c r="K107" i="22" s="1"/>
  <c r="L108" i="22"/>
  <c r="K108" i="22" s="1"/>
  <c r="N145" i="5"/>
  <c r="K145" i="5" s="1"/>
  <c r="N146" i="5"/>
  <c r="K146" i="5" s="1"/>
  <c r="N147" i="5"/>
  <c r="K147" i="5" s="1"/>
  <c r="M116" i="5"/>
  <c r="M125" i="5"/>
  <c r="M136" i="5"/>
  <c r="M141" i="5"/>
  <c r="L116" i="5"/>
  <c r="L125" i="5"/>
  <c r="L136" i="5"/>
  <c r="L141" i="5"/>
  <c r="M148" i="5"/>
  <c r="L148" i="5"/>
  <c r="Q115" i="5"/>
  <c r="Q114" i="5"/>
  <c r="P114" i="5"/>
  <c r="Q113" i="5"/>
  <c r="P113" i="5"/>
  <c r="Q112" i="5"/>
  <c r="P112" i="5"/>
  <c r="Q111" i="5"/>
  <c r="P111" i="5"/>
  <c r="Q110" i="5"/>
  <c r="P110" i="5"/>
  <c r="Q109" i="5"/>
  <c r="P109" i="5"/>
  <c r="Q108" i="5"/>
  <c r="P108" i="5"/>
  <c r="Q107" i="5"/>
  <c r="P107" i="5"/>
  <c r="Q106" i="5"/>
  <c r="P106" i="5"/>
  <c r="Q105" i="5"/>
  <c r="P105" i="5"/>
  <c r="Q104" i="5"/>
  <c r="P104" i="5"/>
  <c r="Q103" i="5"/>
  <c r="P103" i="5"/>
  <c r="Q102" i="5"/>
  <c r="P102" i="5"/>
  <c r="Q101" i="5"/>
  <c r="P101" i="5"/>
  <c r="Q100" i="5"/>
  <c r="P100" i="5"/>
  <c r="Q99" i="5"/>
  <c r="P99" i="5"/>
  <c r="Q98" i="5"/>
  <c r="P98" i="5"/>
  <c r="Q97" i="5"/>
  <c r="P97" i="5"/>
  <c r="Q96" i="5"/>
  <c r="P96" i="5"/>
  <c r="Q95" i="5"/>
  <c r="P95" i="5"/>
  <c r="Q94" i="5"/>
  <c r="P94" i="5"/>
  <c r="Q93" i="5"/>
  <c r="P93" i="5"/>
  <c r="Q92" i="5"/>
  <c r="P92" i="5"/>
  <c r="Q91" i="5"/>
  <c r="P91" i="5"/>
  <c r="Q90" i="5"/>
  <c r="P90" i="5"/>
  <c r="Q89" i="5"/>
  <c r="P89" i="5"/>
  <c r="Q88" i="5"/>
  <c r="P88" i="5"/>
  <c r="Q87" i="5"/>
  <c r="P87" i="5"/>
  <c r="Q86" i="5"/>
  <c r="P86" i="5"/>
  <c r="Q85" i="5"/>
  <c r="P85" i="5"/>
  <c r="Q84" i="5"/>
  <c r="P84" i="5"/>
  <c r="Q83" i="5"/>
  <c r="P83" i="5"/>
  <c r="Q82" i="5"/>
  <c r="P82" i="5"/>
  <c r="Q81" i="5"/>
  <c r="P81" i="5"/>
  <c r="Q80" i="5"/>
  <c r="P80" i="5"/>
  <c r="Q79" i="5"/>
  <c r="P79" i="5"/>
  <c r="Q78" i="5"/>
  <c r="P78" i="5"/>
  <c r="Q77" i="5"/>
  <c r="P77" i="5"/>
  <c r="Q76" i="5"/>
  <c r="P76" i="5"/>
  <c r="Q75" i="5"/>
  <c r="P75" i="5"/>
  <c r="Q74" i="5"/>
  <c r="P74" i="5"/>
  <c r="Q73" i="5"/>
  <c r="P73" i="5"/>
  <c r="Q72" i="5"/>
  <c r="P72" i="5"/>
  <c r="Q71" i="5"/>
  <c r="P71" i="5"/>
  <c r="Q70" i="5"/>
  <c r="P70" i="5"/>
  <c r="Q69" i="5"/>
  <c r="P69" i="5"/>
  <c r="Q68" i="5"/>
  <c r="P68" i="5"/>
  <c r="Q67" i="5"/>
  <c r="P67" i="5"/>
  <c r="Q66" i="5"/>
  <c r="P66" i="5"/>
  <c r="Q65" i="5"/>
  <c r="P65" i="5"/>
  <c r="P64" i="5"/>
  <c r="P61" i="5"/>
  <c r="L15" i="22"/>
  <c r="N51" i="5"/>
  <c r="Q26" i="5"/>
  <c r="Q25" i="5"/>
  <c r="P25" i="5"/>
  <c r="Q24" i="5"/>
  <c r="P24" i="5"/>
  <c r="V23" i="5"/>
  <c r="W23" i="5" s="1"/>
  <c r="Q23" i="5"/>
  <c r="P23" i="5"/>
  <c r="Q22" i="5"/>
  <c r="P22" i="5"/>
  <c r="Q21" i="5"/>
  <c r="P21" i="5"/>
  <c r="V20" i="5"/>
  <c r="W20" i="5" s="1"/>
  <c r="Q20" i="5"/>
  <c r="P20" i="5"/>
  <c r="V19" i="5"/>
  <c r="W19" i="5" s="1"/>
  <c r="Q19" i="5"/>
  <c r="P19" i="5"/>
  <c r="V18" i="5"/>
  <c r="W18" i="5" s="1"/>
  <c r="Q18" i="5"/>
  <c r="P18" i="5"/>
  <c r="V17" i="5"/>
  <c r="W17" i="5" s="1"/>
  <c r="Q17" i="5"/>
  <c r="P17" i="5"/>
  <c r="Q16" i="5"/>
  <c r="P16" i="5"/>
  <c r="Q15" i="5"/>
  <c r="P15" i="5"/>
  <c r="Q14" i="5"/>
  <c r="P14" i="5"/>
  <c r="Q13" i="5"/>
  <c r="P13" i="5"/>
  <c r="Q12" i="5"/>
  <c r="P12" i="5"/>
  <c r="V11" i="5"/>
  <c r="W11" i="5" s="1"/>
  <c r="Q11" i="5"/>
  <c r="P11" i="5"/>
  <c r="Q10" i="5"/>
  <c r="P10" i="5"/>
  <c r="Q9" i="5"/>
  <c r="P9" i="5"/>
  <c r="Q8" i="5"/>
  <c r="P8" i="5"/>
  <c r="Q7" i="5"/>
  <c r="P7" i="5"/>
  <c r="Q6" i="5"/>
  <c r="P6" i="5"/>
  <c r="P5" i="5"/>
  <c r="P2" i="5"/>
  <c r="L138" i="22"/>
  <c r="K138" i="22" s="1"/>
  <c r="L139" i="22"/>
  <c r="K139" i="22" s="1"/>
  <c r="L140" i="22"/>
  <c r="K140" i="22" s="1"/>
  <c r="L141" i="22"/>
  <c r="K141" i="22" s="1"/>
  <c r="L142" i="22"/>
  <c r="K142" i="22" s="1"/>
  <c r="L143" i="22"/>
  <c r="K143" i="22" s="1"/>
  <c r="L144" i="22"/>
  <c r="K144" i="22" s="1"/>
  <c r="L145" i="22"/>
  <c r="K145" i="22" s="1"/>
  <c r="L146" i="22"/>
  <c r="K146" i="22" s="1"/>
  <c r="L147" i="22"/>
  <c r="K147" i="22" s="1"/>
  <c r="L177" i="22"/>
  <c r="K177" i="22" s="1"/>
  <c r="L178" i="22"/>
  <c r="K178" i="22" s="1"/>
  <c r="L179" i="22"/>
  <c r="K179" i="22" s="1"/>
  <c r="L180" i="22"/>
  <c r="K180" i="22" s="1"/>
  <c r="L181" i="22"/>
  <c r="K181" i="22" s="1"/>
  <c r="L182" i="22"/>
  <c r="K182" i="22" s="1"/>
  <c r="L183" i="22"/>
  <c r="K183" i="22" s="1"/>
  <c r="L184" i="22"/>
  <c r="K184" i="22" s="1"/>
  <c r="L185" i="22"/>
  <c r="K185" i="22" s="1"/>
  <c r="L186" i="22"/>
  <c r="K186" i="22" s="1"/>
  <c r="M77" i="21"/>
  <c r="M76" i="21"/>
  <c r="M75" i="21"/>
  <c r="M74" i="21"/>
  <c r="M73" i="21"/>
  <c r="M72" i="21"/>
  <c r="M69" i="21"/>
  <c r="M68" i="21"/>
  <c r="M67" i="21"/>
  <c r="M66" i="21"/>
  <c r="M65" i="21"/>
  <c r="M64" i="21"/>
  <c r="M62" i="21"/>
  <c r="M61" i="21"/>
  <c r="M60" i="21"/>
  <c r="M59" i="21"/>
  <c r="M58" i="21"/>
  <c r="M57" i="21"/>
  <c r="M55" i="21"/>
  <c r="M54" i="21"/>
  <c r="M53" i="21"/>
  <c r="M52" i="21"/>
  <c r="M51" i="21"/>
  <c r="M50" i="21"/>
  <c r="M46" i="21"/>
  <c r="H8" i="43"/>
  <c r="AX8" i="4"/>
  <c r="T8" i="4"/>
  <c r="W8" i="4"/>
  <c r="X8" i="4"/>
  <c r="K65" i="29"/>
  <c r="AC62" i="29"/>
  <c r="AC61" i="29"/>
  <c r="AC60" i="29"/>
  <c r="L60" i="29"/>
  <c r="V35" i="29"/>
  <c r="V58" i="29"/>
  <c r="AU7" i="4"/>
  <c r="AU10" i="4"/>
  <c r="CV38" i="52"/>
  <c r="CU38" i="52"/>
  <c r="CT38" i="52"/>
  <c r="CQ38" i="52"/>
  <c r="CP38" i="52"/>
  <c r="CO38" i="52"/>
  <c r="CL38" i="52"/>
  <c r="CK38" i="52"/>
  <c r="CJ38" i="52"/>
  <c r="CG38" i="52"/>
  <c r="CF38" i="52"/>
  <c r="CE38" i="52"/>
  <c r="CB38" i="52"/>
  <c r="CA38" i="52"/>
  <c r="BZ38" i="52"/>
  <c r="BW38" i="52"/>
  <c r="BV38" i="52"/>
  <c r="BU38" i="52"/>
  <c r="BR38" i="52"/>
  <c r="BQ38" i="52"/>
  <c r="BP38" i="52"/>
  <c r="BM38" i="52"/>
  <c r="BL38" i="52"/>
  <c r="BK38" i="52"/>
  <c r="BH38" i="52"/>
  <c r="BG38" i="52"/>
  <c r="BF38" i="52"/>
  <c r="BC38" i="52"/>
  <c r="BB38" i="52"/>
  <c r="BA38" i="52"/>
  <c r="AX38" i="52"/>
  <c r="AW38" i="52"/>
  <c r="AV38" i="52"/>
  <c r="AS38" i="52"/>
  <c r="AR38" i="52"/>
  <c r="AQ38" i="52"/>
  <c r="AN38" i="52"/>
  <c r="AM38" i="52"/>
  <c r="AL38" i="52"/>
  <c r="AI38" i="52"/>
  <c r="AH38" i="52"/>
  <c r="AG38" i="52"/>
  <c r="AD38" i="52"/>
  <c r="AC38" i="52"/>
  <c r="AB38" i="52"/>
  <c r="Y38" i="52"/>
  <c r="X38" i="52"/>
  <c r="W38" i="52"/>
  <c r="T38" i="52"/>
  <c r="S38" i="52"/>
  <c r="R38" i="52"/>
  <c r="O38" i="52"/>
  <c r="N38" i="52"/>
  <c r="M38" i="52"/>
  <c r="J38" i="52"/>
  <c r="I38" i="52"/>
  <c r="H38" i="52"/>
  <c r="E38" i="52"/>
  <c r="D38" i="52"/>
  <c r="C38" i="52"/>
  <c r="CU22" i="52"/>
  <c r="CT22" i="52"/>
  <c r="CP22" i="52"/>
  <c r="CO22" i="52"/>
  <c r="CK22" i="52"/>
  <c r="CJ22" i="52"/>
  <c r="CF22" i="52"/>
  <c r="CE22" i="52"/>
  <c r="CA22" i="52"/>
  <c r="BZ22" i="52"/>
  <c r="BV22" i="52"/>
  <c r="BU22" i="52"/>
  <c r="BQ22" i="52"/>
  <c r="BP22" i="52"/>
  <c r="BL22" i="52"/>
  <c r="BK22" i="52"/>
  <c r="BG22" i="52"/>
  <c r="BF22" i="52"/>
  <c r="BB22" i="52"/>
  <c r="BA22" i="52"/>
  <c r="AW22" i="52"/>
  <c r="AV22" i="52"/>
  <c r="AR22" i="52"/>
  <c r="AQ22" i="52"/>
  <c r="AM22" i="52"/>
  <c r="AL22" i="52"/>
  <c r="AH22" i="52"/>
  <c r="AG22" i="52"/>
  <c r="AC22" i="52"/>
  <c r="AB22" i="52"/>
  <c r="X22" i="52"/>
  <c r="W22" i="52"/>
  <c r="S22" i="52"/>
  <c r="R22" i="52"/>
  <c r="N22" i="52"/>
  <c r="M22" i="52"/>
  <c r="I22" i="52"/>
  <c r="H22" i="52"/>
  <c r="C22" i="52"/>
  <c r="D389" i="36"/>
  <c r="E389" i="36"/>
  <c r="F389" i="36"/>
  <c r="D388" i="36"/>
  <c r="E388" i="36"/>
  <c r="F388" i="36"/>
  <c r="D387" i="36"/>
  <c r="E387" i="36"/>
  <c r="F387" i="36"/>
  <c r="D386" i="36"/>
  <c r="E386" i="36"/>
  <c r="F386" i="36"/>
  <c r="D385" i="36"/>
  <c r="E385" i="36"/>
  <c r="F385" i="36"/>
  <c r="D384" i="36"/>
  <c r="E384" i="36"/>
  <c r="F384" i="36"/>
  <c r="D383" i="36"/>
  <c r="E383" i="36"/>
  <c r="F383" i="36"/>
  <c r="D382" i="36"/>
  <c r="E382" i="36"/>
  <c r="F382" i="36"/>
  <c r="D381" i="36"/>
  <c r="E381" i="36"/>
  <c r="F381" i="36"/>
  <c r="D380" i="36"/>
  <c r="E380" i="36"/>
  <c r="F380" i="36"/>
  <c r="D379" i="36"/>
  <c r="E379" i="36"/>
  <c r="F379" i="36"/>
  <c r="D378" i="36"/>
  <c r="E378" i="36"/>
  <c r="F378" i="36"/>
  <c r="D377" i="36"/>
  <c r="E377" i="36"/>
  <c r="F377" i="36"/>
  <c r="D376" i="36"/>
  <c r="E376" i="36"/>
  <c r="F376" i="36"/>
  <c r="D375" i="36"/>
  <c r="E375" i="36"/>
  <c r="F375" i="36"/>
  <c r="D374" i="36"/>
  <c r="E374" i="36"/>
  <c r="F374" i="36"/>
  <c r="D373" i="36"/>
  <c r="E373" i="36"/>
  <c r="F373" i="36"/>
  <c r="D372" i="36"/>
  <c r="E372" i="36"/>
  <c r="F372" i="36"/>
  <c r="D371" i="36"/>
  <c r="E371" i="36"/>
  <c r="F371" i="36"/>
  <c r="D370" i="36"/>
  <c r="E370" i="36"/>
  <c r="F370" i="36"/>
  <c r="D369" i="36"/>
  <c r="E369" i="36"/>
  <c r="F369" i="36"/>
  <c r="D368" i="36"/>
  <c r="E368" i="36"/>
  <c r="F368" i="36"/>
  <c r="D367" i="36"/>
  <c r="E367" i="36"/>
  <c r="F367" i="36"/>
  <c r="D366" i="36"/>
  <c r="E366" i="36"/>
  <c r="F366" i="36"/>
  <c r="D365" i="36"/>
  <c r="E365" i="36"/>
  <c r="F365" i="36"/>
  <c r="D364" i="36"/>
  <c r="E364" i="36"/>
  <c r="F364" i="36"/>
  <c r="D363" i="36"/>
  <c r="E363" i="36"/>
  <c r="F363" i="36"/>
  <c r="D362" i="36"/>
  <c r="E362" i="36"/>
  <c r="F362" i="36"/>
  <c r="D361" i="36"/>
  <c r="E361" i="36"/>
  <c r="F361" i="36"/>
  <c r="D360" i="36"/>
  <c r="E360" i="36"/>
  <c r="F360" i="36"/>
  <c r="D359" i="36"/>
  <c r="E359" i="36"/>
  <c r="F359" i="36"/>
  <c r="D358" i="36"/>
  <c r="E358" i="36"/>
  <c r="F358" i="36"/>
  <c r="D357" i="36"/>
  <c r="E357" i="36"/>
  <c r="F357" i="36"/>
  <c r="D356" i="36"/>
  <c r="E356" i="36"/>
  <c r="F356" i="36"/>
  <c r="D355" i="36"/>
  <c r="E355" i="36"/>
  <c r="F355" i="36"/>
  <c r="D354" i="36"/>
  <c r="E354" i="36"/>
  <c r="F354" i="36"/>
  <c r="D353" i="36"/>
  <c r="E353" i="36"/>
  <c r="F353" i="36"/>
  <c r="D352" i="36"/>
  <c r="E352" i="36"/>
  <c r="F352" i="36"/>
  <c r="D351" i="36"/>
  <c r="E351" i="36"/>
  <c r="F351" i="36"/>
  <c r="D350" i="36"/>
  <c r="E350" i="36"/>
  <c r="F350" i="36"/>
  <c r="D349" i="36"/>
  <c r="E349" i="36"/>
  <c r="F349" i="36"/>
  <c r="D348" i="36"/>
  <c r="E348" i="36"/>
  <c r="F348" i="36"/>
  <c r="D347" i="36"/>
  <c r="E347" i="36"/>
  <c r="F347" i="36"/>
  <c r="D346" i="36"/>
  <c r="E346" i="36"/>
  <c r="F346" i="36"/>
  <c r="D345" i="36"/>
  <c r="E345" i="36"/>
  <c r="F345" i="36"/>
  <c r="D344" i="36"/>
  <c r="E344" i="36"/>
  <c r="F344" i="36"/>
  <c r="D343" i="36"/>
  <c r="E343" i="36"/>
  <c r="F343" i="36"/>
  <c r="D342" i="36"/>
  <c r="E342" i="36"/>
  <c r="F342" i="36"/>
  <c r="D341" i="36"/>
  <c r="E341" i="36"/>
  <c r="F341" i="36"/>
  <c r="D340" i="36"/>
  <c r="E340" i="36"/>
  <c r="F340" i="36"/>
  <c r="D339" i="36"/>
  <c r="E339" i="36"/>
  <c r="F339" i="36"/>
  <c r="D338" i="36"/>
  <c r="E338" i="36"/>
  <c r="F338" i="36"/>
  <c r="D337" i="36"/>
  <c r="E337" i="36"/>
  <c r="F337" i="36"/>
  <c r="D336" i="36"/>
  <c r="E336" i="36"/>
  <c r="F336" i="36"/>
  <c r="D335" i="36"/>
  <c r="E335" i="36"/>
  <c r="F335" i="36"/>
  <c r="D334" i="36"/>
  <c r="E334" i="36"/>
  <c r="F334" i="36"/>
  <c r="D333" i="36"/>
  <c r="E333" i="36"/>
  <c r="F333" i="36"/>
  <c r="D332" i="36"/>
  <c r="E332" i="36"/>
  <c r="F332" i="36"/>
  <c r="D331" i="36"/>
  <c r="E331" i="36"/>
  <c r="F331" i="36"/>
  <c r="D330" i="36"/>
  <c r="E330" i="36"/>
  <c r="F330" i="36"/>
  <c r="D329" i="36"/>
  <c r="E329" i="36"/>
  <c r="F329" i="36"/>
  <c r="D328" i="36"/>
  <c r="E328" i="36"/>
  <c r="F328" i="36"/>
  <c r="D327" i="36"/>
  <c r="E327" i="36"/>
  <c r="F327" i="36"/>
  <c r="D326" i="36"/>
  <c r="E326" i="36"/>
  <c r="F326" i="36"/>
  <c r="D325" i="36"/>
  <c r="E325" i="36"/>
  <c r="F325" i="36"/>
  <c r="D324" i="36"/>
  <c r="E324" i="36"/>
  <c r="F324" i="36"/>
  <c r="D323" i="36"/>
  <c r="E323" i="36"/>
  <c r="F323" i="36"/>
  <c r="D322" i="36"/>
  <c r="E322" i="36"/>
  <c r="F322" i="36"/>
  <c r="D321" i="36"/>
  <c r="E321" i="36"/>
  <c r="F321" i="36"/>
  <c r="D320" i="36"/>
  <c r="E320" i="36"/>
  <c r="F320" i="36"/>
  <c r="D319" i="36"/>
  <c r="E319" i="36"/>
  <c r="F319" i="36"/>
  <c r="D318" i="36"/>
  <c r="E318" i="36"/>
  <c r="F318" i="36"/>
  <c r="D317" i="36"/>
  <c r="E317" i="36"/>
  <c r="F317" i="36"/>
  <c r="D316" i="36"/>
  <c r="E316" i="36"/>
  <c r="F316" i="36"/>
  <c r="D315" i="36"/>
  <c r="E315" i="36"/>
  <c r="F315" i="36"/>
  <c r="D314" i="36"/>
  <c r="E314" i="36"/>
  <c r="F314" i="36"/>
  <c r="D313" i="36"/>
  <c r="E313" i="36"/>
  <c r="F313" i="36"/>
  <c r="D312" i="36"/>
  <c r="E312" i="36"/>
  <c r="F312" i="36"/>
  <c r="D311" i="36"/>
  <c r="E311" i="36"/>
  <c r="F311" i="36"/>
  <c r="D310" i="36"/>
  <c r="E310" i="36"/>
  <c r="F310" i="36"/>
  <c r="D309" i="36"/>
  <c r="E309" i="36"/>
  <c r="F309" i="36"/>
  <c r="D308" i="36"/>
  <c r="E308" i="36"/>
  <c r="F308" i="36"/>
  <c r="D307" i="36"/>
  <c r="E307" i="36"/>
  <c r="F307" i="36"/>
  <c r="D306" i="36"/>
  <c r="E306" i="36"/>
  <c r="F306" i="36"/>
  <c r="D305" i="36"/>
  <c r="E305" i="36"/>
  <c r="F305" i="36"/>
  <c r="D304" i="36"/>
  <c r="E304" i="36"/>
  <c r="F304" i="36"/>
  <c r="D303" i="36"/>
  <c r="E303" i="36"/>
  <c r="F303" i="36"/>
  <c r="D302" i="36"/>
  <c r="E302" i="36"/>
  <c r="F302" i="36"/>
  <c r="D301" i="36"/>
  <c r="E301" i="36"/>
  <c r="F301" i="36"/>
  <c r="D300" i="36"/>
  <c r="E300" i="36"/>
  <c r="F300" i="36"/>
  <c r="D299" i="36"/>
  <c r="E299" i="36"/>
  <c r="F299" i="36"/>
  <c r="D298" i="36"/>
  <c r="E298" i="36"/>
  <c r="F298" i="36"/>
  <c r="D297" i="36"/>
  <c r="E297" i="36"/>
  <c r="F297" i="36"/>
  <c r="D296" i="36"/>
  <c r="E296" i="36"/>
  <c r="F296" i="36"/>
  <c r="D295" i="36"/>
  <c r="E295" i="36"/>
  <c r="F295" i="36"/>
  <c r="D294" i="36"/>
  <c r="E294" i="36"/>
  <c r="F294" i="36"/>
  <c r="D293" i="36"/>
  <c r="E293" i="36"/>
  <c r="F293" i="36"/>
  <c r="D292" i="36"/>
  <c r="E292" i="36"/>
  <c r="F292" i="36"/>
  <c r="D291" i="36"/>
  <c r="E291" i="36"/>
  <c r="F291" i="36"/>
  <c r="D290" i="36"/>
  <c r="E290" i="36"/>
  <c r="F290" i="36"/>
  <c r="D289" i="36"/>
  <c r="E289" i="36"/>
  <c r="F289" i="36"/>
  <c r="D288" i="36"/>
  <c r="E288" i="36"/>
  <c r="F288" i="36"/>
  <c r="D287" i="36"/>
  <c r="E287" i="36"/>
  <c r="F287" i="36"/>
  <c r="D286" i="36"/>
  <c r="E286" i="36"/>
  <c r="F286" i="36"/>
  <c r="D285" i="36"/>
  <c r="E285" i="36"/>
  <c r="F285" i="36"/>
  <c r="D284" i="36"/>
  <c r="E284" i="36"/>
  <c r="F284" i="36"/>
  <c r="D283" i="36"/>
  <c r="E283" i="36"/>
  <c r="F283" i="36"/>
  <c r="D282" i="36"/>
  <c r="E282" i="36"/>
  <c r="F282" i="36"/>
  <c r="D281" i="36"/>
  <c r="E281" i="36"/>
  <c r="F281" i="36"/>
  <c r="D280" i="36"/>
  <c r="E280" i="36"/>
  <c r="F280" i="36"/>
  <c r="D279" i="36"/>
  <c r="E279" i="36"/>
  <c r="F279" i="36"/>
  <c r="D278" i="36"/>
  <c r="E278" i="36"/>
  <c r="F278" i="36"/>
  <c r="D277" i="36"/>
  <c r="E277" i="36"/>
  <c r="F277" i="36"/>
  <c r="D276" i="36"/>
  <c r="E276" i="36"/>
  <c r="F276" i="36"/>
  <c r="D275" i="36"/>
  <c r="E275" i="36"/>
  <c r="F275" i="36"/>
  <c r="D274" i="36"/>
  <c r="E274" i="36"/>
  <c r="F274" i="36"/>
  <c r="D273" i="36"/>
  <c r="E273" i="36"/>
  <c r="F273" i="36"/>
  <c r="D272" i="36"/>
  <c r="E272" i="36"/>
  <c r="F272" i="36"/>
  <c r="D271" i="36"/>
  <c r="E271" i="36"/>
  <c r="F271" i="36"/>
  <c r="D270" i="36"/>
  <c r="E270" i="36"/>
  <c r="F270" i="36"/>
  <c r="D269" i="36"/>
  <c r="E269" i="36"/>
  <c r="F269" i="36"/>
  <c r="D268" i="36"/>
  <c r="E268" i="36"/>
  <c r="F268" i="36"/>
  <c r="D267" i="36"/>
  <c r="E267" i="36"/>
  <c r="F267" i="36"/>
  <c r="D266" i="36"/>
  <c r="E266" i="36"/>
  <c r="F266" i="36"/>
  <c r="D265" i="36"/>
  <c r="E265" i="36"/>
  <c r="F265" i="36"/>
  <c r="D264" i="36"/>
  <c r="E264" i="36"/>
  <c r="F264" i="36"/>
  <c r="D263" i="36"/>
  <c r="E263" i="36"/>
  <c r="F263" i="36"/>
  <c r="D262" i="36"/>
  <c r="E262" i="36"/>
  <c r="F262" i="36"/>
  <c r="D261" i="36"/>
  <c r="E261" i="36"/>
  <c r="F261" i="36"/>
  <c r="D260" i="36"/>
  <c r="E260" i="36"/>
  <c r="F260" i="36"/>
  <c r="D259" i="36"/>
  <c r="E259" i="36"/>
  <c r="F259" i="36"/>
  <c r="D258" i="36"/>
  <c r="E258" i="36"/>
  <c r="F258" i="36"/>
  <c r="D257" i="36"/>
  <c r="E257" i="36"/>
  <c r="F257" i="36"/>
  <c r="D256" i="36"/>
  <c r="E256" i="36"/>
  <c r="F256" i="36"/>
  <c r="D255" i="36"/>
  <c r="E255" i="36"/>
  <c r="F255" i="36"/>
  <c r="D254" i="36"/>
  <c r="E254" i="36"/>
  <c r="F254" i="36"/>
  <c r="D253" i="36"/>
  <c r="E253" i="36"/>
  <c r="F253" i="36"/>
  <c r="D252" i="36"/>
  <c r="E252" i="36"/>
  <c r="F252" i="36"/>
  <c r="D251" i="36"/>
  <c r="E251" i="36"/>
  <c r="F251" i="36"/>
  <c r="D250" i="36"/>
  <c r="E250" i="36"/>
  <c r="F250" i="36"/>
  <c r="D249" i="36"/>
  <c r="E249" i="36"/>
  <c r="F249" i="36"/>
  <c r="D248" i="36"/>
  <c r="E248" i="36"/>
  <c r="F248" i="36"/>
  <c r="D247" i="36"/>
  <c r="E247" i="36"/>
  <c r="F247" i="36"/>
  <c r="D246" i="36"/>
  <c r="E246" i="36"/>
  <c r="F246" i="36"/>
  <c r="D245" i="36"/>
  <c r="E245" i="36"/>
  <c r="F245" i="36"/>
  <c r="D244" i="36"/>
  <c r="E244" i="36"/>
  <c r="F244" i="36"/>
  <c r="D243" i="36"/>
  <c r="E243" i="36"/>
  <c r="F243" i="36"/>
  <c r="D242" i="36"/>
  <c r="E242" i="36"/>
  <c r="F242" i="36"/>
  <c r="D241" i="36"/>
  <c r="E241" i="36"/>
  <c r="F241" i="36"/>
  <c r="D240" i="36"/>
  <c r="E240" i="36"/>
  <c r="F240" i="36"/>
  <c r="D239" i="36"/>
  <c r="E239" i="36"/>
  <c r="F239" i="36"/>
  <c r="D238" i="36"/>
  <c r="E238" i="36"/>
  <c r="F238" i="36"/>
  <c r="D237" i="36"/>
  <c r="E237" i="36"/>
  <c r="F237" i="36"/>
  <c r="D236" i="36"/>
  <c r="E236" i="36"/>
  <c r="F236" i="36"/>
  <c r="L235" i="36"/>
  <c r="M235" i="36"/>
  <c r="N235" i="36"/>
  <c r="D235" i="36"/>
  <c r="E235" i="36"/>
  <c r="F235" i="36"/>
  <c r="L234" i="36"/>
  <c r="M234" i="36"/>
  <c r="N234" i="36"/>
  <c r="D234" i="36"/>
  <c r="E234" i="36"/>
  <c r="F234" i="36"/>
  <c r="L233" i="36"/>
  <c r="M233" i="36"/>
  <c r="N233" i="36"/>
  <c r="D233" i="36"/>
  <c r="E233" i="36"/>
  <c r="F233" i="36"/>
  <c r="L232" i="36"/>
  <c r="M232" i="36"/>
  <c r="N232" i="36"/>
  <c r="D232" i="36"/>
  <c r="E232" i="36"/>
  <c r="F232" i="36"/>
  <c r="L231" i="36"/>
  <c r="M231" i="36"/>
  <c r="N231" i="36"/>
  <c r="D231" i="36"/>
  <c r="E231" i="36"/>
  <c r="F231" i="36"/>
  <c r="L230" i="36"/>
  <c r="M230" i="36"/>
  <c r="N230" i="36"/>
  <c r="D230" i="36"/>
  <c r="E230" i="36"/>
  <c r="F230" i="36"/>
  <c r="L229" i="36"/>
  <c r="M229" i="36"/>
  <c r="N229" i="36"/>
  <c r="D229" i="36"/>
  <c r="E229" i="36"/>
  <c r="F229" i="36"/>
  <c r="L228" i="36"/>
  <c r="M228" i="36"/>
  <c r="N228" i="36"/>
  <c r="D228" i="36"/>
  <c r="E228" i="36"/>
  <c r="F228" i="36"/>
  <c r="L227" i="36"/>
  <c r="M227" i="36"/>
  <c r="N227" i="36"/>
  <c r="D227" i="36"/>
  <c r="E227" i="36"/>
  <c r="F227" i="36"/>
  <c r="L226" i="36"/>
  <c r="M226" i="36"/>
  <c r="N226" i="36"/>
  <c r="D226" i="36"/>
  <c r="E226" i="36"/>
  <c r="F226" i="36"/>
  <c r="L225" i="36"/>
  <c r="M225" i="36"/>
  <c r="N225" i="36"/>
  <c r="D225" i="36"/>
  <c r="E225" i="36"/>
  <c r="F225" i="36"/>
  <c r="L224" i="36"/>
  <c r="M224" i="36"/>
  <c r="N224" i="36"/>
  <c r="D224" i="36"/>
  <c r="E224" i="36"/>
  <c r="F224" i="36"/>
  <c r="L223" i="36"/>
  <c r="M223" i="36"/>
  <c r="N223" i="36"/>
  <c r="D223" i="36"/>
  <c r="E223" i="36"/>
  <c r="F223" i="36"/>
  <c r="L222" i="36"/>
  <c r="M222" i="36"/>
  <c r="N222" i="36"/>
  <c r="D222" i="36"/>
  <c r="E222" i="36"/>
  <c r="F222" i="36"/>
  <c r="L221" i="36"/>
  <c r="M221" i="36"/>
  <c r="N221" i="36"/>
  <c r="D221" i="36"/>
  <c r="E221" i="36"/>
  <c r="F221" i="36"/>
  <c r="L220" i="36"/>
  <c r="M220" i="36"/>
  <c r="N220" i="36"/>
  <c r="D220" i="36"/>
  <c r="E220" i="36"/>
  <c r="F220" i="36"/>
  <c r="L219" i="36"/>
  <c r="M219" i="36"/>
  <c r="N219" i="36"/>
  <c r="D219" i="36"/>
  <c r="E219" i="36"/>
  <c r="F219" i="36"/>
  <c r="L218" i="36"/>
  <c r="M218" i="36"/>
  <c r="N218" i="36"/>
  <c r="D218" i="36"/>
  <c r="E218" i="36"/>
  <c r="F218" i="36"/>
  <c r="L217" i="36"/>
  <c r="M217" i="36"/>
  <c r="N217" i="36"/>
  <c r="D217" i="36"/>
  <c r="E217" i="36"/>
  <c r="F217" i="36"/>
  <c r="L216" i="36"/>
  <c r="M216" i="36"/>
  <c r="N216" i="36"/>
  <c r="D216" i="36"/>
  <c r="E216" i="36"/>
  <c r="F216" i="36"/>
  <c r="L215" i="36"/>
  <c r="M215" i="36"/>
  <c r="N215" i="36"/>
  <c r="D215" i="36"/>
  <c r="E215" i="36"/>
  <c r="F215" i="36"/>
  <c r="L214" i="36"/>
  <c r="M214" i="36"/>
  <c r="N214" i="36"/>
  <c r="D214" i="36"/>
  <c r="E214" i="36"/>
  <c r="F214" i="36"/>
  <c r="L213" i="36"/>
  <c r="M213" i="36"/>
  <c r="N213" i="36"/>
  <c r="D213" i="36"/>
  <c r="E213" i="36"/>
  <c r="F213" i="36"/>
  <c r="L212" i="36"/>
  <c r="M212" i="36"/>
  <c r="N212" i="36"/>
  <c r="D212" i="36"/>
  <c r="E212" i="36"/>
  <c r="F212" i="36"/>
  <c r="L211" i="36"/>
  <c r="M211" i="36"/>
  <c r="N211" i="36"/>
  <c r="D211" i="36"/>
  <c r="E211" i="36"/>
  <c r="F211" i="36"/>
  <c r="L210" i="36"/>
  <c r="M210" i="36"/>
  <c r="N210" i="36"/>
  <c r="D210" i="36"/>
  <c r="E210" i="36"/>
  <c r="F210" i="36"/>
  <c r="L209" i="36"/>
  <c r="M209" i="36"/>
  <c r="N209" i="36"/>
  <c r="D209" i="36"/>
  <c r="E209" i="36"/>
  <c r="F209" i="36"/>
  <c r="L208" i="36"/>
  <c r="M208" i="36"/>
  <c r="N208" i="36"/>
  <c r="D208" i="36"/>
  <c r="E208" i="36"/>
  <c r="F208" i="36"/>
  <c r="L207" i="36"/>
  <c r="M207" i="36"/>
  <c r="N207" i="36"/>
  <c r="D207" i="36"/>
  <c r="E207" i="36"/>
  <c r="F207" i="36"/>
  <c r="L206" i="36"/>
  <c r="M206" i="36"/>
  <c r="N206" i="36"/>
  <c r="D206" i="36"/>
  <c r="E206" i="36"/>
  <c r="F206" i="36"/>
  <c r="L205" i="36"/>
  <c r="M205" i="36"/>
  <c r="N205" i="36"/>
  <c r="D205" i="36"/>
  <c r="E205" i="36"/>
  <c r="F205" i="36"/>
  <c r="L204" i="36"/>
  <c r="M204" i="36"/>
  <c r="N204" i="36"/>
  <c r="D204" i="36"/>
  <c r="E204" i="36"/>
  <c r="F204" i="36"/>
  <c r="L203" i="36"/>
  <c r="M203" i="36"/>
  <c r="N203" i="36"/>
  <c r="D203" i="36"/>
  <c r="E203" i="36"/>
  <c r="F203" i="36"/>
  <c r="L202" i="36"/>
  <c r="M202" i="36"/>
  <c r="N202" i="36"/>
  <c r="D202" i="36"/>
  <c r="E202" i="36"/>
  <c r="F202" i="36"/>
  <c r="L201" i="36"/>
  <c r="M201" i="36"/>
  <c r="N201" i="36"/>
  <c r="D201" i="36"/>
  <c r="E201" i="36"/>
  <c r="F201" i="36"/>
  <c r="L200" i="36"/>
  <c r="M200" i="36"/>
  <c r="N200" i="36"/>
  <c r="D200" i="36"/>
  <c r="E200" i="36"/>
  <c r="F200" i="36"/>
  <c r="L199" i="36"/>
  <c r="M199" i="36"/>
  <c r="N199" i="36"/>
  <c r="D199" i="36"/>
  <c r="E199" i="36"/>
  <c r="F199" i="36"/>
  <c r="L198" i="36"/>
  <c r="M198" i="36"/>
  <c r="N198" i="36"/>
  <c r="D198" i="36"/>
  <c r="E198" i="36"/>
  <c r="F198" i="36"/>
  <c r="L197" i="36"/>
  <c r="M197" i="36"/>
  <c r="N197" i="36"/>
  <c r="D197" i="36"/>
  <c r="E197" i="36"/>
  <c r="F197" i="36"/>
  <c r="L196" i="36"/>
  <c r="M196" i="36"/>
  <c r="N196" i="36"/>
  <c r="D196" i="36"/>
  <c r="E196" i="36"/>
  <c r="F196" i="36"/>
  <c r="L195" i="36"/>
  <c r="M195" i="36"/>
  <c r="N195" i="36"/>
  <c r="D195" i="36"/>
  <c r="E195" i="36"/>
  <c r="F195" i="36"/>
  <c r="L194" i="36"/>
  <c r="M194" i="36"/>
  <c r="N194" i="36"/>
  <c r="D194" i="36"/>
  <c r="E194" i="36"/>
  <c r="F194" i="36"/>
  <c r="L193" i="36"/>
  <c r="M193" i="36"/>
  <c r="N193" i="36"/>
  <c r="D193" i="36"/>
  <c r="E193" i="36"/>
  <c r="F193" i="36"/>
  <c r="L192" i="36"/>
  <c r="M192" i="36"/>
  <c r="N192" i="36"/>
  <c r="D192" i="36"/>
  <c r="E192" i="36"/>
  <c r="F192" i="36"/>
  <c r="L191" i="36"/>
  <c r="M191" i="36"/>
  <c r="N191" i="36"/>
  <c r="D191" i="36"/>
  <c r="E191" i="36"/>
  <c r="F191" i="36"/>
  <c r="L190" i="36"/>
  <c r="M190" i="36"/>
  <c r="N190" i="36"/>
  <c r="D190" i="36"/>
  <c r="E190" i="36"/>
  <c r="F190" i="36"/>
  <c r="L189" i="36"/>
  <c r="M189" i="36"/>
  <c r="N189" i="36"/>
  <c r="D189" i="36"/>
  <c r="E189" i="36"/>
  <c r="F189" i="36"/>
  <c r="L188" i="36"/>
  <c r="M188" i="36"/>
  <c r="N188" i="36"/>
  <c r="D188" i="36"/>
  <c r="E188" i="36"/>
  <c r="F188" i="36"/>
  <c r="L187" i="36"/>
  <c r="M187" i="36"/>
  <c r="N187" i="36"/>
  <c r="D187" i="36"/>
  <c r="E187" i="36"/>
  <c r="F187" i="36"/>
  <c r="L186" i="36"/>
  <c r="M186" i="36"/>
  <c r="N186" i="36"/>
  <c r="D186" i="36"/>
  <c r="E186" i="36"/>
  <c r="F186" i="36"/>
  <c r="L185" i="36"/>
  <c r="M185" i="36"/>
  <c r="N185" i="36"/>
  <c r="D185" i="36"/>
  <c r="E185" i="36"/>
  <c r="F185" i="36"/>
  <c r="L184" i="36"/>
  <c r="M184" i="36"/>
  <c r="N184" i="36"/>
  <c r="D184" i="36"/>
  <c r="E184" i="36"/>
  <c r="F184" i="36"/>
  <c r="L183" i="36"/>
  <c r="M183" i="36"/>
  <c r="N183" i="36"/>
  <c r="D183" i="36"/>
  <c r="E183" i="36"/>
  <c r="F183" i="36"/>
  <c r="L182" i="36"/>
  <c r="M182" i="36"/>
  <c r="N182" i="36"/>
  <c r="D182" i="36"/>
  <c r="E182" i="36"/>
  <c r="F182" i="36"/>
  <c r="L181" i="36"/>
  <c r="M181" i="36"/>
  <c r="N181" i="36"/>
  <c r="D181" i="36"/>
  <c r="E181" i="36"/>
  <c r="F181" i="36"/>
  <c r="L180" i="36"/>
  <c r="M180" i="36"/>
  <c r="N180" i="36"/>
  <c r="D180" i="36"/>
  <c r="E180" i="36"/>
  <c r="F180" i="36"/>
  <c r="L179" i="36"/>
  <c r="M179" i="36"/>
  <c r="N179" i="36"/>
  <c r="D179" i="36"/>
  <c r="E179" i="36"/>
  <c r="F179" i="36"/>
  <c r="L178" i="36"/>
  <c r="M178" i="36"/>
  <c r="N178" i="36"/>
  <c r="D178" i="36"/>
  <c r="E178" i="36"/>
  <c r="F178" i="36"/>
  <c r="L177" i="36"/>
  <c r="M177" i="36"/>
  <c r="N177" i="36"/>
  <c r="D177" i="36"/>
  <c r="E177" i="36"/>
  <c r="F177" i="36"/>
  <c r="L176" i="36"/>
  <c r="M176" i="36"/>
  <c r="N176" i="36"/>
  <c r="D176" i="36"/>
  <c r="E176" i="36"/>
  <c r="F176" i="36"/>
  <c r="L175" i="36"/>
  <c r="M175" i="36"/>
  <c r="N175" i="36"/>
  <c r="D175" i="36"/>
  <c r="E175" i="36"/>
  <c r="F175" i="36"/>
  <c r="L174" i="36"/>
  <c r="M174" i="36"/>
  <c r="N174" i="36"/>
  <c r="D174" i="36"/>
  <c r="E174" i="36"/>
  <c r="F174" i="36"/>
  <c r="L173" i="36"/>
  <c r="M173" i="36"/>
  <c r="N173" i="36"/>
  <c r="D173" i="36"/>
  <c r="E173" i="36"/>
  <c r="F173" i="36"/>
  <c r="L172" i="36"/>
  <c r="M172" i="36"/>
  <c r="N172" i="36"/>
  <c r="D172" i="36"/>
  <c r="E172" i="36"/>
  <c r="F172" i="36"/>
  <c r="L171" i="36"/>
  <c r="M171" i="36"/>
  <c r="N171" i="36"/>
  <c r="D171" i="36"/>
  <c r="E171" i="36"/>
  <c r="F171" i="36"/>
  <c r="L170" i="36"/>
  <c r="M170" i="36"/>
  <c r="N170" i="36"/>
  <c r="D170" i="36"/>
  <c r="E170" i="36"/>
  <c r="F170" i="36"/>
  <c r="L169" i="36"/>
  <c r="M169" i="36"/>
  <c r="N169" i="36"/>
  <c r="D169" i="36"/>
  <c r="E169" i="36"/>
  <c r="F169" i="36"/>
  <c r="L168" i="36"/>
  <c r="M168" i="36"/>
  <c r="N168" i="36"/>
  <c r="D168" i="36"/>
  <c r="E168" i="36"/>
  <c r="F168" i="36"/>
  <c r="L167" i="36"/>
  <c r="M167" i="36"/>
  <c r="N167" i="36"/>
  <c r="D167" i="36"/>
  <c r="E167" i="36"/>
  <c r="F167" i="36"/>
  <c r="L166" i="36"/>
  <c r="M166" i="36"/>
  <c r="N166" i="36"/>
  <c r="D166" i="36"/>
  <c r="E166" i="36"/>
  <c r="F166" i="36"/>
  <c r="L165" i="36"/>
  <c r="M165" i="36"/>
  <c r="N165" i="36"/>
  <c r="D165" i="36"/>
  <c r="E165" i="36"/>
  <c r="F165" i="36"/>
  <c r="L164" i="36"/>
  <c r="M164" i="36"/>
  <c r="N164" i="36"/>
  <c r="D164" i="36"/>
  <c r="E164" i="36"/>
  <c r="F164" i="36"/>
  <c r="L163" i="36"/>
  <c r="M163" i="36"/>
  <c r="N163" i="36"/>
  <c r="D163" i="36"/>
  <c r="E163" i="36"/>
  <c r="F163" i="36"/>
  <c r="L162" i="36"/>
  <c r="M162" i="36"/>
  <c r="N162" i="36"/>
  <c r="D162" i="36"/>
  <c r="E162" i="36"/>
  <c r="F162" i="36"/>
  <c r="L161" i="36"/>
  <c r="M161" i="36"/>
  <c r="N161" i="36"/>
  <c r="D161" i="36"/>
  <c r="E161" i="36"/>
  <c r="F161" i="36"/>
  <c r="L160" i="36"/>
  <c r="M160" i="36"/>
  <c r="N160" i="36"/>
  <c r="D160" i="36"/>
  <c r="E160" i="36"/>
  <c r="F160" i="36"/>
  <c r="L159" i="36"/>
  <c r="M159" i="36"/>
  <c r="N159" i="36"/>
  <c r="D159" i="36"/>
  <c r="E159" i="36"/>
  <c r="F159" i="36"/>
  <c r="L158" i="36"/>
  <c r="M158" i="36"/>
  <c r="N158" i="36"/>
  <c r="D158" i="36"/>
  <c r="E158" i="36"/>
  <c r="F158" i="36"/>
  <c r="L157" i="36"/>
  <c r="M157" i="36"/>
  <c r="N157" i="36"/>
  <c r="D157" i="36"/>
  <c r="E157" i="36"/>
  <c r="F157" i="36"/>
  <c r="L156" i="36"/>
  <c r="M156" i="36"/>
  <c r="N156" i="36"/>
  <c r="D156" i="36"/>
  <c r="E156" i="36"/>
  <c r="F156" i="36"/>
  <c r="L155" i="36"/>
  <c r="M155" i="36"/>
  <c r="N155" i="36"/>
  <c r="D155" i="36"/>
  <c r="E155" i="36"/>
  <c r="F155" i="36"/>
  <c r="L154" i="36"/>
  <c r="M154" i="36"/>
  <c r="N154" i="36"/>
  <c r="D154" i="36"/>
  <c r="E154" i="36"/>
  <c r="F154" i="36"/>
  <c r="L153" i="36"/>
  <c r="M153" i="36"/>
  <c r="N153" i="36"/>
  <c r="D153" i="36"/>
  <c r="E153" i="36"/>
  <c r="F153" i="36"/>
  <c r="L152" i="36"/>
  <c r="M152" i="36"/>
  <c r="N152" i="36"/>
  <c r="D152" i="36"/>
  <c r="E152" i="36"/>
  <c r="F152" i="36"/>
  <c r="L151" i="36"/>
  <c r="M151" i="36"/>
  <c r="N151" i="36"/>
  <c r="D151" i="36"/>
  <c r="E151" i="36"/>
  <c r="F151" i="36"/>
  <c r="L150" i="36"/>
  <c r="M150" i="36"/>
  <c r="N150" i="36"/>
  <c r="D150" i="36"/>
  <c r="E150" i="36"/>
  <c r="F150" i="36"/>
  <c r="L149" i="36"/>
  <c r="M149" i="36"/>
  <c r="N149" i="36"/>
  <c r="D149" i="36"/>
  <c r="E149" i="36"/>
  <c r="F149" i="36"/>
  <c r="L148" i="36"/>
  <c r="M148" i="36"/>
  <c r="N148" i="36"/>
  <c r="D148" i="36"/>
  <c r="E148" i="36"/>
  <c r="F148" i="36"/>
  <c r="L147" i="36"/>
  <c r="M147" i="36"/>
  <c r="N147" i="36"/>
  <c r="D147" i="36"/>
  <c r="E147" i="36"/>
  <c r="F147" i="36"/>
  <c r="L146" i="36"/>
  <c r="M146" i="36"/>
  <c r="N146" i="36"/>
  <c r="D146" i="36"/>
  <c r="E146" i="36"/>
  <c r="F146" i="36"/>
  <c r="L145" i="36"/>
  <c r="M145" i="36"/>
  <c r="N145" i="36"/>
  <c r="D145" i="36"/>
  <c r="E145" i="36"/>
  <c r="F145" i="36"/>
  <c r="L144" i="36"/>
  <c r="M144" i="36"/>
  <c r="N144" i="36"/>
  <c r="D144" i="36"/>
  <c r="E144" i="36"/>
  <c r="F144" i="36"/>
  <c r="L143" i="36"/>
  <c r="M143" i="36"/>
  <c r="N143" i="36"/>
  <c r="D143" i="36"/>
  <c r="E143" i="36"/>
  <c r="F143" i="36"/>
  <c r="L142" i="36"/>
  <c r="M142" i="36"/>
  <c r="N142" i="36"/>
  <c r="D142" i="36"/>
  <c r="E142" i="36"/>
  <c r="F142" i="36"/>
  <c r="L141" i="36"/>
  <c r="M141" i="36"/>
  <c r="N141" i="36"/>
  <c r="D141" i="36"/>
  <c r="E141" i="36"/>
  <c r="F141" i="36"/>
  <c r="L140" i="36"/>
  <c r="M140" i="36"/>
  <c r="N140" i="36"/>
  <c r="D140" i="36"/>
  <c r="E140" i="36"/>
  <c r="F140" i="36"/>
  <c r="L139" i="36"/>
  <c r="M139" i="36"/>
  <c r="N139" i="36"/>
  <c r="D139" i="36"/>
  <c r="E139" i="36"/>
  <c r="F139" i="36"/>
  <c r="L138" i="36"/>
  <c r="M138" i="36"/>
  <c r="N138" i="36"/>
  <c r="D138" i="36"/>
  <c r="E138" i="36"/>
  <c r="F138" i="36"/>
  <c r="L137" i="36"/>
  <c r="M137" i="36"/>
  <c r="N137" i="36"/>
  <c r="D137" i="36"/>
  <c r="E137" i="36"/>
  <c r="F137" i="36"/>
  <c r="L136" i="36"/>
  <c r="M136" i="36"/>
  <c r="N136" i="36"/>
  <c r="D136" i="36"/>
  <c r="E136" i="36"/>
  <c r="F136" i="36"/>
  <c r="L135" i="36"/>
  <c r="M135" i="36"/>
  <c r="N135" i="36"/>
  <c r="D135" i="36"/>
  <c r="E135" i="36"/>
  <c r="F135" i="36"/>
  <c r="L134" i="36"/>
  <c r="M134" i="36"/>
  <c r="N134" i="36"/>
  <c r="D134" i="36"/>
  <c r="E134" i="36"/>
  <c r="F134" i="36"/>
  <c r="L133" i="36"/>
  <c r="M133" i="36"/>
  <c r="N133" i="36"/>
  <c r="D133" i="36"/>
  <c r="E133" i="36"/>
  <c r="F133" i="36"/>
  <c r="L132" i="36"/>
  <c r="M132" i="36"/>
  <c r="N132" i="36"/>
  <c r="D132" i="36"/>
  <c r="E132" i="36"/>
  <c r="F132" i="36"/>
  <c r="L131" i="36"/>
  <c r="M131" i="36"/>
  <c r="N131" i="36"/>
  <c r="D131" i="36"/>
  <c r="E131" i="36"/>
  <c r="F131" i="36"/>
  <c r="L130" i="36"/>
  <c r="M130" i="36"/>
  <c r="N130" i="36"/>
  <c r="D130" i="36"/>
  <c r="E130" i="36"/>
  <c r="F130" i="36"/>
  <c r="L129" i="36"/>
  <c r="M129" i="36"/>
  <c r="N129" i="36"/>
  <c r="D129" i="36"/>
  <c r="E129" i="36"/>
  <c r="F129" i="36"/>
  <c r="L128" i="36"/>
  <c r="M128" i="36"/>
  <c r="N128" i="36"/>
  <c r="D128" i="36"/>
  <c r="E128" i="36"/>
  <c r="F128" i="36"/>
  <c r="L127" i="36"/>
  <c r="M127" i="36"/>
  <c r="N127" i="36"/>
  <c r="D127" i="36"/>
  <c r="E127" i="36"/>
  <c r="F127" i="36"/>
  <c r="L126" i="36"/>
  <c r="M126" i="36"/>
  <c r="N126" i="36"/>
  <c r="D126" i="36"/>
  <c r="E126" i="36"/>
  <c r="F126" i="36"/>
  <c r="L125" i="36"/>
  <c r="M125" i="36"/>
  <c r="N125" i="36"/>
  <c r="D125" i="36"/>
  <c r="E125" i="36"/>
  <c r="F125" i="36"/>
  <c r="L124" i="36"/>
  <c r="M124" i="36"/>
  <c r="N124" i="36"/>
  <c r="D124" i="36"/>
  <c r="E124" i="36"/>
  <c r="F124" i="36"/>
  <c r="L123" i="36"/>
  <c r="M123" i="36"/>
  <c r="N123" i="36"/>
  <c r="D123" i="36"/>
  <c r="E123" i="36"/>
  <c r="F123" i="36"/>
  <c r="L122" i="36"/>
  <c r="M122" i="36"/>
  <c r="N122" i="36"/>
  <c r="D122" i="36"/>
  <c r="E122" i="36"/>
  <c r="F122" i="36"/>
  <c r="L121" i="36"/>
  <c r="M121" i="36"/>
  <c r="N121" i="36"/>
  <c r="D121" i="36"/>
  <c r="E121" i="36"/>
  <c r="F121" i="36"/>
  <c r="L120" i="36"/>
  <c r="M120" i="36"/>
  <c r="N120" i="36"/>
  <c r="D120" i="36"/>
  <c r="E120" i="36"/>
  <c r="F120" i="36"/>
  <c r="L119" i="36"/>
  <c r="M119" i="36"/>
  <c r="N119" i="36"/>
  <c r="D119" i="36"/>
  <c r="E119" i="36"/>
  <c r="F119" i="36"/>
  <c r="L118" i="36"/>
  <c r="M118" i="36"/>
  <c r="N118" i="36"/>
  <c r="D118" i="36"/>
  <c r="E118" i="36"/>
  <c r="F118" i="36"/>
  <c r="L117" i="36"/>
  <c r="M117" i="36"/>
  <c r="N117" i="36"/>
  <c r="D117" i="36"/>
  <c r="E117" i="36"/>
  <c r="F117" i="36"/>
  <c r="L116" i="36"/>
  <c r="M116" i="36"/>
  <c r="N116" i="36"/>
  <c r="D116" i="36"/>
  <c r="E116" i="36"/>
  <c r="F116" i="36"/>
  <c r="L115" i="36"/>
  <c r="M115" i="36"/>
  <c r="N115" i="36"/>
  <c r="D115" i="36"/>
  <c r="E115" i="36"/>
  <c r="F115" i="36"/>
  <c r="L114" i="36"/>
  <c r="M114" i="36"/>
  <c r="N114" i="36"/>
  <c r="D114" i="36"/>
  <c r="E114" i="36"/>
  <c r="F114" i="36"/>
  <c r="L113" i="36"/>
  <c r="M113" i="36"/>
  <c r="N113" i="36"/>
  <c r="D113" i="36"/>
  <c r="E113" i="36"/>
  <c r="F113" i="36"/>
  <c r="L112" i="36"/>
  <c r="M112" i="36"/>
  <c r="N112" i="36"/>
  <c r="D112" i="36"/>
  <c r="E112" i="36"/>
  <c r="F112" i="36"/>
  <c r="L111" i="36"/>
  <c r="M111" i="36"/>
  <c r="N111" i="36"/>
  <c r="D111" i="36"/>
  <c r="E111" i="36"/>
  <c r="F111" i="36"/>
  <c r="L110" i="36"/>
  <c r="M110" i="36"/>
  <c r="N110" i="36"/>
  <c r="D110" i="36"/>
  <c r="E110" i="36"/>
  <c r="F110" i="36"/>
  <c r="L109" i="36"/>
  <c r="M109" i="36"/>
  <c r="N109" i="36"/>
  <c r="D109" i="36"/>
  <c r="E109" i="36"/>
  <c r="F109" i="36"/>
  <c r="L108" i="36"/>
  <c r="M108" i="36"/>
  <c r="N108" i="36"/>
  <c r="D108" i="36"/>
  <c r="E108" i="36"/>
  <c r="F108" i="36"/>
  <c r="L107" i="36"/>
  <c r="M107" i="36"/>
  <c r="N107" i="36"/>
  <c r="D107" i="36"/>
  <c r="E107" i="36"/>
  <c r="F107" i="36"/>
  <c r="L106" i="36"/>
  <c r="M106" i="36"/>
  <c r="N106" i="36"/>
  <c r="D106" i="36"/>
  <c r="E106" i="36"/>
  <c r="F106" i="36"/>
  <c r="L105" i="36"/>
  <c r="M105" i="36"/>
  <c r="N105" i="36"/>
  <c r="D105" i="36"/>
  <c r="E105" i="36"/>
  <c r="F105" i="36"/>
  <c r="L104" i="36"/>
  <c r="M104" i="36"/>
  <c r="N104" i="36"/>
  <c r="D104" i="36"/>
  <c r="E104" i="36"/>
  <c r="F104" i="36"/>
  <c r="L103" i="36"/>
  <c r="M103" i="36"/>
  <c r="N103" i="36"/>
  <c r="D103" i="36"/>
  <c r="E103" i="36"/>
  <c r="F103" i="36"/>
  <c r="L102" i="36"/>
  <c r="M102" i="36"/>
  <c r="N102" i="36"/>
  <c r="D102" i="36"/>
  <c r="E102" i="36"/>
  <c r="F102" i="36"/>
  <c r="L101" i="36"/>
  <c r="M101" i="36"/>
  <c r="N101" i="36"/>
  <c r="D101" i="36"/>
  <c r="E101" i="36"/>
  <c r="F101" i="36"/>
  <c r="L100" i="36"/>
  <c r="M100" i="36"/>
  <c r="N100" i="36"/>
  <c r="D100" i="36"/>
  <c r="E100" i="36"/>
  <c r="F100" i="36"/>
  <c r="L99" i="36"/>
  <c r="M99" i="36"/>
  <c r="N99" i="36"/>
  <c r="D99" i="36"/>
  <c r="E99" i="36"/>
  <c r="F99" i="36"/>
  <c r="L98" i="36"/>
  <c r="M98" i="36"/>
  <c r="N98" i="36"/>
  <c r="D98" i="36"/>
  <c r="E98" i="36"/>
  <c r="F98" i="36"/>
  <c r="L97" i="36"/>
  <c r="M97" i="36"/>
  <c r="N97" i="36"/>
  <c r="D97" i="36"/>
  <c r="E97" i="36"/>
  <c r="F97" i="36"/>
  <c r="L96" i="36"/>
  <c r="M96" i="36"/>
  <c r="N96" i="36"/>
  <c r="D96" i="36"/>
  <c r="E96" i="36"/>
  <c r="F96" i="36"/>
  <c r="L95" i="36"/>
  <c r="M95" i="36"/>
  <c r="N95" i="36"/>
  <c r="D95" i="36"/>
  <c r="E95" i="36"/>
  <c r="F95" i="36"/>
  <c r="L94" i="36"/>
  <c r="M94" i="36"/>
  <c r="N94" i="36"/>
  <c r="D94" i="36"/>
  <c r="E94" i="36"/>
  <c r="F94" i="36"/>
  <c r="L93" i="36"/>
  <c r="M93" i="36"/>
  <c r="N93" i="36"/>
  <c r="D93" i="36"/>
  <c r="E93" i="36"/>
  <c r="F93" i="36"/>
  <c r="L92" i="36"/>
  <c r="M92" i="36"/>
  <c r="N92" i="36"/>
  <c r="D92" i="36"/>
  <c r="E92" i="36"/>
  <c r="F92" i="36"/>
  <c r="L91" i="36"/>
  <c r="M91" i="36"/>
  <c r="N91" i="36"/>
  <c r="D91" i="36"/>
  <c r="E91" i="36"/>
  <c r="F91" i="36"/>
  <c r="L90" i="36"/>
  <c r="M90" i="36"/>
  <c r="N90" i="36"/>
  <c r="D90" i="36"/>
  <c r="E90" i="36"/>
  <c r="F90" i="36"/>
  <c r="L89" i="36"/>
  <c r="M89" i="36"/>
  <c r="N89" i="36"/>
  <c r="D89" i="36"/>
  <c r="E89" i="36"/>
  <c r="F89" i="36"/>
  <c r="L88" i="36"/>
  <c r="M88" i="36"/>
  <c r="N88" i="36"/>
  <c r="D88" i="36"/>
  <c r="E88" i="36"/>
  <c r="F88" i="36"/>
  <c r="L87" i="36"/>
  <c r="M87" i="36"/>
  <c r="N87" i="36"/>
  <c r="D87" i="36"/>
  <c r="E87" i="36"/>
  <c r="F87" i="36"/>
  <c r="L86" i="36"/>
  <c r="M86" i="36"/>
  <c r="N86" i="36"/>
  <c r="D86" i="36"/>
  <c r="E86" i="36"/>
  <c r="F86" i="36"/>
  <c r="L85" i="36"/>
  <c r="M85" i="36"/>
  <c r="N85" i="36"/>
  <c r="D85" i="36"/>
  <c r="E85" i="36"/>
  <c r="F85" i="36"/>
  <c r="L84" i="36"/>
  <c r="M84" i="36"/>
  <c r="N84" i="36"/>
  <c r="D84" i="36"/>
  <c r="E84" i="36"/>
  <c r="F84" i="36"/>
  <c r="L83" i="36"/>
  <c r="M83" i="36"/>
  <c r="N83" i="36"/>
  <c r="D83" i="36"/>
  <c r="E83" i="36"/>
  <c r="F83" i="36"/>
  <c r="L82" i="36"/>
  <c r="M82" i="36"/>
  <c r="N82" i="36"/>
  <c r="D82" i="36"/>
  <c r="E82" i="36"/>
  <c r="F82" i="36"/>
  <c r="L81" i="36"/>
  <c r="M81" i="36"/>
  <c r="N81" i="36"/>
  <c r="D81" i="36"/>
  <c r="E81" i="36"/>
  <c r="F81" i="36"/>
  <c r="L80" i="36"/>
  <c r="M80" i="36"/>
  <c r="N80" i="36"/>
  <c r="D80" i="36"/>
  <c r="E80" i="36"/>
  <c r="F80" i="36"/>
  <c r="L79" i="36"/>
  <c r="M79" i="36"/>
  <c r="N79" i="36"/>
  <c r="D79" i="36"/>
  <c r="E79" i="36"/>
  <c r="F79" i="36"/>
  <c r="L78" i="36"/>
  <c r="M78" i="36"/>
  <c r="N78" i="36"/>
  <c r="D78" i="36"/>
  <c r="E78" i="36"/>
  <c r="F78" i="36"/>
  <c r="L77" i="36"/>
  <c r="M77" i="36"/>
  <c r="N77" i="36"/>
  <c r="D77" i="36"/>
  <c r="E77" i="36"/>
  <c r="F77" i="36"/>
  <c r="L76" i="36"/>
  <c r="M76" i="36"/>
  <c r="N76" i="36"/>
  <c r="D76" i="36"/>
  <c r="E76" i="36"/>
  <c r="F76" i="36"/>
  <c r="L75" i="36"/>
  <c r="M75" i="36"/>
  <c r="N75" i="36"/>
  <c r="D75" i="36"/>
  <c r="E75" i="36"/>
  <c r="F75" i="36"/>
  <c r="L74" i="36"/>
  <c r="M74" i="36"/>
  <c r="N74" i="36"/>
  <c r="D74" i="36"/>
  <c r="E74" i="36"/>
  <c r="F74" i="36"/>
  <c r="L73" i="36"/>
  <c r="M73" i="36"/>
  <c r="N73" i="36"/>
  <c r="D73" i="36"/>
  <c r="E73" i="36"/>
  <c r="F73" i="36"/>
  <c r="L72" i="36"/>
  <c r="M72" i="36"/>
  <c r="N72" i="36"/>
  <c r="D72" i="36"/>
  <c r="E72" i="36"/>
  <c r="F72" i="36"/>
  <c r="L71" i="36"/>
  <c r="M71" i="36"/>
  <c r="N71" i="36"/>
  <c r="D71" i="36"/>
  <c r="E71" i="36"/>
  <c r="F71" i="36"/>
  <c r="L70" i="36"/>
  <c r="M70" i="36"/>
  <c r="N70" i="36"/>
  <c r="D70" i="36"/>
  <c r="E70" i="36"/>
  <c r="F70" i="36"/>
  <c r="L69" i="36"/>
  <c r="M69" i="36"/>
  <c r="N69" i="36"/>
  <c r="D69" i="36"/>
  <c r="E69" i="36"/>
  <c r="F69" i="36"/>
  <c r="L68" i="36"/>
  <c r="M68" i="36"/>
  <c r="N68" i="36"/>
  <c r="D68" i="36"/>
  <c r="E68" i="36"/>
  <c r="F68" i="36"/>
  <c r="L67" i="36"/>
  <c r="M67" i="36"/>
  <c r="N67" i="36"/>
  <c r="D67" i="36"/>
  <c r="E67" i="36"/>
  <c r="F67" i="36"/>
  <c r="L66" i="36"/>
  <c r="M66" i="36"/>
  <c r="N66" i="36"/>
  <c r="D66" i="36"/>
  <c r="E66" i="36"/>
  <c r="F66" i="36"/>
  <c r="L65" i="36"/>
  <c r="M65" i="36"/>
  <c r="N65" i="36"/>
  <c r="D65" i="36"/>
  <c r="E65" i="36"/>
  <c r="F65" i="36"/>
  <c r="L64" i="36"/>
  <c r="M64" i="36"/>
  <c r="N64" i="36"/>
  <c r="D64" i="36"/>
  <c r="E64" i="36"/>
  <c r="F64" i="36"/>
  <c r="L63" i="36"/>
  <c r="M63" i="36"/>
  <c r="N63" i="36"/>
  <c r="D63" i="36"/>
  <c r="E63" i="36"/>
  <c r="F63" i="36"/>
  <c r="L62" i="36"/>
  <c r="M62" i="36"/>
  <c r="N62" i="36"/>
  <c r="D62" i="36"/>
  <c r="E62" i="36"/>
  <c r="F62" i="36"/>
  <c r="L61" i="36"/>
  <c r="M61" i="36"/>
  <c r="N61" i="36"/>
  <c r="D61" i="36"/>
  <c r="E61" i="36"/>
  <c r="F61" i="36"/>
  <c r="L60" i="36"/>
  <c r="M60" i="36"/>
  <c r="N60" i="36"/>
  <c r="D60" i="36"/>
  <c r="E60" i="36"/>
  <c r="F60" i="36"/>
  <c r="L59" i="36"/>
  <c r="M59" i="36"/>
  <c r="N59" i="36"/>
  <c r="D59" i="36"/>
  <c r="E59" i="36"/>
  <c r="F59" i="36"/>
  <c r="L58" i="36"/>
  <c r="M58" i="36"/>
  <c r="N58" i="36"/>
  <c r="D58" i="36"/>
  <c r="E58" i="36"/>
  <c r="F58" i="36"/>
  <c r="L57" i="36"/>
  <c r="M57" i="36"/>
  <c r="N57" i="36"/>
  <c r="D57" i="36"/>
  <c r="E57" i="36"/>
  <c r="F57" i="36"/>
  <c r="L56" i="36"/>
  <c r="M56" i="36"/>
  <c r="N56" i="36"/>
  <c r="D56" i="36"/>
  <c r="E56" i="36"/>
  <c r="F56" i="36"/>
  <c r="L55" i="36"/>
  <c r="M55" i="36"/>
  <c r="N55" i="36"/>
  <c r="D55" i="36"/>
  <c r="E55" i="36"/>
  <c r="F55" i="36"/>
  <c r="L54" i="36"/>
  <c r="M54" i="36"/>
  <c r="N54" i="36"/>
  <c r="D54" i="36"/>
  <c r="E54" i="36"/>
  <c r="F54" i="36"/>
  <c r="L53" i="36"/>
  <c r="M53" i="36"/>
  <c r="N53" i="36"/>
  <c r="D53" i="36"/>
  <c r="E53" i="36"/>
  <c r="F53" i="36"/>
  <c r="L52" i="36"/>
  <c r="M52" i="36"/>
  <c r="N52" i="36"/>
  <c r="D52" i="36"/>
  <c r="E52" i="36"/>
  <c r="F52" i="36"/>
  <c r="L51" i="36"/>
  <c r="M51" i="36"/>
  <c r="N51" i="36"/>
  <c r="D51" i="36"/>
  <c r="E51" i="36"/>
  <c r="F51" i="36"/>
  <c r="L50" i="36"/>
  <c r="M50" i="36"/>
  <c r="N50" i="36"/>
  <c r="D50" i="36"/>
  <c r="E50" i="36"/>
  <c r="F50" i="36"/>
  <c r="L49" i="36"/>
  <c r="M49" i="36"/>
  <c r="N49" i="36"/>
  <c r="D49" i="36"/>
  <c r="E49" i="36"/>
  <c r="F49" i="36"/>
  <c r="L48" i="36"/>
  <c r="M48" i="36"/>
  <c r="N48" i="36"/>
  <c r="D48" i="36"/>
  <c r="E48" i="36"/>
  <c r="F48" i="36"/>
  <c r="L47" i="36"/>
  <c r="M47" i="36"/>
  <c r="N47" i="36"/>
  <c r="D47" i="36"/>
  <c r="E47" i="36"/>
  <c r="F47" i="36"/>
  <c r="AB46" i="36"/>
  <c r="AC46" i="36"/>
  <c r="AD46" i="36"/>
  <c r="L46" i="36"/>
  <c r="M46" i="36"/>
  <c r="N46" i="36"/>
  <c r="D46" i="36"/>
  <c r="E46" i="36"/>
  <c r="F46" i="36"/>
  <c r="AB45" i="36"/>
  <c r="AC45" i="36"/>
  <c r="AD45" i="36"/>
  <c r="L45" i="36"/>
  <c r="M45" i="36"/>
  <c r="N45" i="36"/>
  <c r="D45" i="36"/>
  <c r="E45" i="36"/>
  <c r="F45" i="36"/>
  <c r="AB44" i="36"/>
  <c r="AC44" i="36"/>
  <c r="AD44" i="36"/>
  <c r="L44" i="36"/>
  <c r="M44" i="36"/>
  <c r="N44" i="36"/>
  <c r="D44" i="36"/>
  <c r="E44" i="36"/>
  <c r="F44" i="36"/>
  <c r="AB43" i="36"/>
  <c r="AC43" i="36"/>
  <c r="AD43" i="36"/>
  <c r="L43" i="36"/>
  <c r="M43" i="36"/>
  <c r="N43" i="36"/>
  <c r="D43" i="36"/>
  <c r="E43" i="36"/>
  <c r="F43" i="36"/>
  <c r="AB42" i="36"/>
  <c r="AC42" i="36"/>
  <c r="AD42" i="36"/>
  <c r="L42" i="36"/>
  <c r="M42" i="36"/>
  <c r="N42" i="36"/>
  <c r="D42" i="36"/>
  <c r="E42" i="36"/>
  <c r="F42" i="36"/>
  <c r="AB41" i="36"/>
  <c r="AC41" i="36"/>
  <c r="AD41" i="36"/>
  <c r="L41" i="36"/>
  <c r="M41" i="36"/>
  <c r="N41" i="36"/>
  <c r="D41" i="36"/>
  <c r="E41" i="36"/>
  <c r="F41" i="36"/>
  <c r="AB40" i="36"/>
  <c r="AC40" i="36"/>
  <c r="AD40" i="36"/>
  <c r="L40" i="36"/>
  <c r="M40" i="36"/>
  <c r="N40" i="36"/>
  <c r="D40" i="36"/>
  <c r="E40" i="36"/>
  <c r="F40" i="36"/>
  <c r="AB39" i="36"/>
  <c r="AC39" i="36"/>
  <c r="AD39" i="36"/>
  <c r="L39" i="36"/>
  <c r="M39" i="36"/>
  <c r="N39" i="36"/>
  <c r="D39" i="36"/>
  <c r="E39" i="36"/>
  <c r="F39" i="36"/>
  <c r="AB38" i="36"/>
  <c r="AC38" i="36"/>
  <c r="AD38" i="36"/>
  <c r="L38" i="36"/>
  <c r="M38" i="36"/>
  <c r="N38" i="36"/>
  <c r="D38" i="36"/>
  <c r="E38" i="36"/>
  <c r="F38" i="36"/>
  <c r="AB37" i="36"/>
  <c r="AC37" i="36"/>
  <c r="AD37" i="36"/>
  <c r="L37" i="36"/>
  <c r="M37" i="36"/>
  <c r="N37" i="36"/>
  <c r="D37" i="36"/>
  <c r="E37" i="36"/>
  <c r="F37" i="36"/>
  <c r="AB36" i="36"/>
  <c r="AC36" i="36"/>
  <c r="AD36" i="36"/>
  <c r="L36" i="36"/>
  <c r="M36" i="36"/>
  <c r="N36" i="36"/>
  <c r="D36" i="36"/>
  <c r="E36" i="36"/>
  <c r="F36" i="36"/>
  <c r="AB35" i="36"/>
  <c r="AC35" i="36"/>
  <c r="AD35" i="36"/>
  <c r="L35" i="36"/>
  <c r="M35" i="36"/>
  <c r="N35" i="36"/>
  <c r="D35" i="36"/>
  <c r="E35" i="36"/>
  <c r="F35" i="36"/>
  <c r="AB34" i="36"/>
  <c r="AC34" i="36"/>
  <c r="AD34" i="36"/>
  <c r="L34" i="36"/>
  <c r="M34" i="36"/>
  <c r="N34" i="36"/>
  <c r="D34" i="36"/>
  <c r="E34" i="36"/>
  <c r="F34" i="36"/>
  <c r="AB33" i="36"/>
  <c r="AC33" i="36"/>
  <c r="AD33" i="36"/>
  <c r="L33" i="36"/>
  <c r="M33" i="36"/>
  <c r="N33" i="36"/>
  <c r="D33" i="36"/>
  <c r="E33" i="36"/>
  <c r="F33" i="36"/>
  <c r="AB32" i="36"/>
  <c r="AC32" i="36"/>
  <c r="AD32" i="36"/>
  <c r="L32" i="36"/>
  <c r="M32" i="36"/>
  <c r="N32" i="36"/>
  <c r="D32" i="36"/>
  <c r="E32" i="36"/>
  <c r="F32" i="36"/>
  <c r="AB31" i="36"/>
  <c r="AC31" i="36"/>
  <c r="AD31" i="36"/>
  <c r="L31" i="36"/>
  <c r="M31" i="36"/>
  <c r="N31" i="36"/>
  <c r="D31" i="36"/>
  <c r="E31" i="36"/>
  <c r="F31" i="36"/>
  <c r="AB30" i="36"/>
  <c r="AC30" i="36"/>
  <c r="AD30" i="36"/>
  <c r="L30" i="36"/>
  <c r="M30" i="36"/>
  <c r="N30" i="36"/>
  <c r="D30" i="36"/>
  <c r="E30" i="36"/>
  <c r="F30" i="36"/>
  <c r="AB29" i="36"/>
  <c r="AC29" i="36"/>
  <c r="AD29" i="36"/>
  <c r="L29" i="36"/>
  <c r="M29" i="36"/>
  <c r="N29" i="36"/>
  <c r="D29" i="36"/>
  <c r="E29" i="36"/>
  <c r="F29" i="36"/>
  <c r="AB28" i="36"/>
  <c r="AC28" i="36"/>
  <c r="AD28" i="36"/>
  <c r="L28" i="36"/>
  <c r="M28" i="36"/>
  <c r="N28" i="36"/>
  <c r="D28" i="36"/>
  <c r="E28" i="36"/>
  <c r="F28" i="36"/>
  <c r="AB27" i="36"/>
  <c r="AC27" i="36"/>
  <c r="AD27" i="36"/>
  <c r="L27" i="36"/>
  <c r="M27" i="36"/>
  <c r="N27" i="36"/>
  <c r="D27" i="36"/>
  <c r="E27" i="36"/>
  <c r="F27" i="36"/>
  <c r="AB26" i="36"/>
  <c r="AC26" i="36"/>
  <c r="AD26" i="36"/>
  <c r="L26" i="36"/>
  <c r="M26" i="36"/>
  <c r="N26" i="36"/>
  <c r="D26" i="36"/>
  <c r="E26" i="36"/>
  <c r="F26" i="36"/>
  <c r="AB25" i="36"/>
  <c r="AC25" i="36"/>
  <c r="AD25" i="36"/>
  <c r="L25" i="36"/>
  <c r="M25" i="36"/>
  <c r="N25" i="36"/>
  <c r="D25" i="36"/>
  <c r="E25" i="36"/>
  <c r="F25" i="36"/>
  <c r="AB24" i="36"/>
  <c r="AC24" i="36"/>
  <c r="AD24" i="36"/>
  <c r="L24" i="36"/>
  <c r="M24" i="36"/>
  <c r="N24" i="36"/>
  <c r="D24" i="36"/>
  <c r="E24" i="36"/>
  <c r="F24" i="36"/>
  <c r="AB23" i="36"/>
  <c r="AC23" i="36"/>
  <c r="AD23" i="36"/>
  <c r="L23" i="36"/>
  <c r="M23" i="36"/>
  <c r="N23" i="36"/>
  <c r="D23" i="36"/>
  <c r="E23" i="36"/>
  <c r="F23" i="36"/>
  <c r="AB22" i="36"/>
  <c r="AC22" i="36"/>
  <c r="AD22" i="36"/>
  <c r="L22" i="36"/>
  <c r="M22" i="36"/>
  <c r="N22" i="36"/>
  <c r="D22" i="36"/>
  <c r="E22" i="36"/>
  <c r="F22" i="36"/>
  <c r="AB21" i="36"/>
  <c r="AC21" i="36"/>
  <c r="AD21" i="36"/>
  <c r="L21" i="36"/>
  <c r="M21" i="36"/>
  <c r="N21" i="36"/>
  <c r="D21" i="36"/>
  <c r="E21" i="36"/>
  <c r="F21" i="36"/>
  <c r="AB20" i="36"/>
  <c r="AC20" i="36"/>
  <c r="AD20" i="36"/>
  <c r="L20" i="36"/>
  <c r="M20" i="36"/>
  <c r="N20" i="36"/>
  <c r="D20" i="36"/>
  <c r="E20" i="36"/>
  <c r="F20" i="36"/>
  <c r="AB19" i="36"/>
  <c r="AC19" i="36"/>
  <c r="AD19" i="36"/>
  <c r="L19" i="36"/>
  <c r="M19" i="36"/>
  <c r="N19" i="36"/>
  <c r="D19" i="36"/>
  <c r="E19" i="36"/>
  <c r="F19" i="36"/>
  <c r="AB18" i="36"/>
  <c r="AC18" i="36"/>
  <c r="AD18" i="36"/>
  <c r="L18" i="36"/>
  <c r="M18" i="36"/>
  <c r="N18" i="36"/>
  <c r="D18" i="36"/>
  <c r="E18" i="36"/>
  <c r="F18" i="36"/>
  <c r="AB17" i="36"/>
  <c r="AC17" i="36"/>
  <c r="AD17" i="36"/>
  <c r="L17" i="36"/>
  <c r="M17" i="36"/>
  <c r="N17" i="36"/>
  <c r="D17" i="36"/>
  <c r="E17" i="36"/>
  <c r="F17" i="36"/>
  <c r="AB16" i="36"/>
  <c r="AC16" i="36"/>
  <c r="AD16" i="36"/>
  <c r="L16" i="36"/>
  <c r="M16" i="36"/>
  <c r="N16" i="36"/>
  <c r="D16" i="36"/>
  <c r="E16" i="36"/>
  <c r="F16" i="36"/>
  <c r="AB15" i="36"/>
  <c r="AC15" i="36"/>
  <c r="AD15" i="36"/>
  <c r="L15" i="36"/>
  <c r="M15" i="36"/>
  <c r="N15" i="36"/>
  <c r="D15" i="36"/>
  <c r="E15" i="36"/>
  <c r="F15" i="36"/>
  <c r="AB14" i="36"/>
  <c r="AC14" i="36"/>
  <c r="AD14" i="36"/>
  <c r="L14" i="36"/>
  <c r="M14" i="36"/>
  <c r="N14" i="36"/>
  <c r="D14" i="36"/>
  <c r="E14" i="36"/>
  <c r="F14" i="36"/>
  <c r="AB13" i="36"/>
  <c r="AC13" i="36"/>
  <c r="AD13" i="36"/>
  <c r="L13" i="36"/>
  <c r="M13" i="36"/>
  <c r="N13" i="36"/>
  <c r="D13" i="36"/>
  <c r="E13" i="36"/>
  <c r="F13" i="36"/>
  <c r="AB12" i="36"/>
  <c r="AC12" i="36"/>
  <c r="AD12" i="36"/>
  <c r="L12" i="36"/>
  <c r="M12" i="36"/>
  <c r="N12" i="36"/>
  <c r="D12" i="36"/>
  <c r="E12" i="36"/>
  <c r="F12" i="36"/>
  <c r="AB11" i="36"/>
  <c r="AC11" i="36"/>
  <c r="AD11" i="36"/>
  <c r="L11" i="36"/>
  <c r="M11" i="36"/>
  <c r="N11" i="36"/>
  <c r="D11" i="36"/>
  <c r="E11" i="36"/>
  <c r="F11" i="36"/>
  <c r="AB10" i="36"/>
  <c r="AC10" i="36"/>
  <c r="AD10" i="36"/>
  <c r="L10" i="36"/>
  <c r="M10" i="36"/>
  <c r="N10" i="36"/>
  <c r="D10" i="36"/>
  <c r="E10" i="36"/>
  <c r="F10" i="36"/>
  <c r="AB9" i="36"/>
  <c r="AC9" i="36"/>
  <c r="AD9" i="36"/>
  <c r="L9" i="36"/>
  <c r="M9" i="36"/>
  <c r="N9" i="36"/>
  <c r="D9" i="36"/>
  <c r="E9" i="36"/>
  <c r="F9" i="36"/>
  <c r="AB8" i="36"/>
  <c r="AC8" i="36"/>
  <c r="AD8" i="36"/>
  <c r="L8" i="36"/>
  <c r="M8" i="36"/>
  <c r="N8" i="36"/>
  <c r="D8" i="36"/>
  <c r="E8" i="36"/>
  <c r="F8" i="36"/>
  <c r="AB7" i="36"/>
  <c r="AC7" i="36"/>
  <c r="AD7" i="36"/>
  <c r="L7" i="36"/>
  <c r="M7" i="36"/>
  <c r="N7" i="36"/>
  <c r="D7" i="36"/>
  <c r="E7" i="36"/>
  <c r="F7" i="36"/>
  <c r="AB6" i="36"/>
  <c r="AC6" i="36"/>
  <c r="AD6" i="36"/>
  <c r="L6" i="36"/>
  <c r="M6" i="36"/>
  <c r="N6" i="36"/>
  <c r="D6" i="36"/>
  <c r="E6" i="36"/>
  <c r="F6" i="36"/>
  <c r="AB5" i="36"/>
  <c r="AC5" i="36"/>
  <c r="AD5" i="36"/>
  <c r="L5" i="36"/>
  <c r="M5" i="36"/>
  <c r="N5" i="36"/>
  <c r="D5" i="36"/>
  <c r="E5" i="36"/>
  <c r="F5" i="36"/>
  <c r="AD4" i="36"/>
  <c r="L4" i="36"/>
  <c r="M4" i="36"/>
  <c r="N4" i="36"/>
  <c r="D4" i="36"/>
  <c r="E4" i="36"/>
  <c r="F4" i="36"/>
  <c r="AC3" i="36"/>
  <c r="AD3" i="36"/>
  <c r="L3" i="36"/>
  <c r="M3" i="36"/>
  <c r="N3" i="36"/>
  <c r="D3" i="36"/>
  <c r="E3" i="36"/>
  <c r="F3" i="36"/>
  <c r="AC2" i="36"/>
  <c r="AD2" i="36"/>
  <c r="L2" i="36"/>
  <c r="M2" i="36"/>
  <c r="N2" i="36"/>
  <c r="D2" i="36"/>
  <c r="E2" i="36"/>
  <c r="F2" i="36"/>
  <c r="BC36" i="4"/>
  <c r="BC34" i="4"/>
  <c r="C6" i="4"/>
  <c r="C7" i="4"/>
  <c r="C8" i="4"/>
  <c r="C9" i="4"/>
  <c r="C10" i="4"/>
  <c r="C11" i="4"/>
  <c r="AZ10" i="4"/>
  <c r="AF10" i="4"/>
  <c r="Z9" i="4"/>
  <c r="AD9" i="4"/>
  <c r="AZ7" i="4"/>
  <c r="AK7" i="4"/>
  <c r="I22" i="55"/>
  <c r="AF9" i="26"/>
  <c r="F11" i="27" s="1"/>
  <c r="AF12" i="26"/>
  <c r="F14" i="27" s="1"/>
  <c r="AF7" i="26"/>
  <c r="F9" i="27" s="1"/>
  <c r="AG6" i="26"/>
  <c r="G8" i="27" s="1"/>
  <c r="AF13" i="26"/>
  <c r="F15" i="27" s="1"/>
  <c r="AE10" i="26"/>
  <c r="E12" i="27" s="1"/>
  <c r="F19" i="27"/>
  <c r="J35" i="29" s="1"/>
  <c r="J58" i="29" s="1"/>
  <c r="AE7" i="26"/>
  <c r="E9" i="27" s="1"/>
  <c r="AE12" i="26"/>
  <c r="E14" i="27" s="1"/>
  <c r="AG13" i="26"/>
  <c r="G15" i="27" s="1"/>
  <c r="V7" i="56"/>
  <c r="W7" i="56" s="1"/>
  <c r="V9" i="56"/>
  <c r="W9" i="56" s="1"/>
  <c r="H17" i="13" l="1"/>
  <c r="K38" i="16"/>
  <c r="L80" i="22"/>
  <c r="K80" i="22"/>
  <c r="K51" i="16" s="1"/>
  <c r="K94" i="22"/>
  <c r="E15" i="3" s="1"/>
  <c r="K51" i="5"/>
  <c r="N343" i="21"/>
  <c r="N344" i="21" s="1"/>
  <c r="N52" i="16" s="1"/>
  <c r="M343" i="21"/>
  <c r="M344" i="21" s="1"/>
  <c r="K52" i="16" s="1"/>
  <c r="N306" i="21"/>
  <c r="M177" i="21"/>
  <c r="M120" i="21"/>
  <c r="N150" i="21"/>
  <c r="M59" i="42"/>
  <c r="V8" i="42"/>
  <c r="W8" i="42" s="1"/>
  <c r="L59" i="10"/>
  <c r="K27" i="56"/>
  <c r="K27" i="42"/>
  <c r="V7" i="42"/>
  <c r="W7" i="42" s="1"/>
  <c r="W6" i="7"/>
  <c r="E11" i="43"/>
  <c r="AU5" i="4"/>
  <c r="G13" i="31"/>
  <c r="Q13" i="31" s="1"/>
  <c r="E28" i="3"/>
  <c r="K27" i="14"/>
  <c r="V6" i="14"/>
  <c r="K27" i="10"/>
  <c r="W6" i="10"/>
  <c r="F11" i="43"/>
  <c r="AU6" i="4"/>
  <c r="G10" i="31"/>
  <c r="Q10" i="31" s="1"/>
  <c r="E25" i="3"/>
  <c r="V6" i="16"/>
  <c r="CW70" i="19"/>
  <c r="CK70" i="19"/>
  <c r="BM70" i="19"/>
  <c r="AO70" i="19"/>
  <c r="CS90" i="19"/>
  <c r="CS134" i="19" s="1"/>
  <c r="CG90" i="19"/>
  <c r="CG134" i="19" s="1"/>
  <c r="BI90" i="19"/>
  <c r="BI134" i="19" s="1"/>
  <c r="AW90" i="19"/>
  <c r="I70" i="19"/>
  <c r="BY70" i="19"/>
  <c r="BY113" i="19" s="1"/>
  <c r="BA70" i="19"/>
  <c r="BA100" i="19" s="1"/>
  <c r="AC70" i="19"/>
  <c r="AC113" i="19" s="1"/>
  <c r="BU90" i="19"/>
  <c r="AK90" i="19"/>
  <c r="V84" i="42"/>
  <c r="W84" i="42" s="1"/>
  <c r="K72" i="42"/>
  <c r="CX68" i="13"/>
  <c r="CL68" i="13"/>
  <c r="M120" i="7"/>
  <c r="V104" i="10"/>
  <c r="W104" i="10" s="1"/>
  <c r="V91" i="10"/>
  <c r="W91" i="10" s="1"/>
  <c r="U36" i="17"/>
  <c r="AA15" i="17"/>
  <c r="U15" i="17"/>
  <c r="O15" i="17"/>
  <c r="I15" i="17"/>
  <c r="R36" i="17"/>
  <c r="O36" i="17"/>
  <c r="L36" i="17"/>
  <c r="AA36" i="17"/>
  <c r="I36" i="17"/>
  <c r="X36" i="17"/>
  <c r="L90" i="8"/>
  <c r="L94" i="8" s="1"/>
  <c r="L99" i="8" s="1"/>
  <c r="K90" i="8"/>
  <c r="K94" i="8" s="1"/>
  <c r="K138" i="8" s="1"/>
  <c r="K137" i="8" s="1"/>
  <c r="K167" i="8" s="1"/>
  <c r="K187" i="8" s="1"/>
  <c r="M90" i="8"/>
  <c r="M94" i="8" s="1"/>
  <c r="M138" i="8" s="1"/>
  <c r="M137" i="8" s="1"/>
  <c r="M167" i="8" s="1"/>
  <c r="M187" i="8" s="1"/>
  <c r="J90" i="8"/>
  <c r="J94" i="8" s="1"/>
  <c r="J138" i="8" s="1"/>
  <c r="J137" i="8" s="1"/>
  <c r="J167" i="8" s="1"/>
  <c r="J187" i="8" s="1"/>
  <c r="L88" i="6"/>
  <c r="X88" i="13"/>
  <c r="X132" i="13" s="1"/>
  <c r="U88" i="13"/>
  <c r="U132" i="13" s="1"/>
  <c r="R88" i="13"/>
  <c r="R132" i="13" s="1"/>
  <c r="R131" i="13" s="1"/>
  <c r="P22" i="55"/>
  <c r="R22" i="55"/>
  <c r="G16" i="31"/>
  <c r="Q16" i="31" s="1"/>
  <c r="E30" i="3"/>
  <c r="O22" i="55"/>
  <c r="AA22" i="55"/>
  <c r="S22" i="55"/>
  <c r="T36" i="17"/>
  <c r="N36" i="17"/>
  <c r="V76" i="41"/>
  <c r="W76" i="41" s="1"/>
  <c r="M120" i="41"/>
  <c r="K85" i="7"/>
  <c r="V73" i="7"/>
  <c r="W73" i="7" s="1"/>
  <c r="G177" i="6"/>
  <c r="D83" i="58" s="1"/>
  <c r="K70" i="5"/>
  <c r="V68" i="14"/>
  <c r="W68" i="14" s="1"/>
  <c r="K81" i="14"/>
  <c r="K80" i="14"/>
  <c r="V66" i="16"/>
  <c r="W66" i="16" s="1"/>
  <c r="K78" i="16"/>
  <c r="K102" i="10"/>
  <c r="M150" i="5"/>
  <c r="V90" i="5"/>
  <c r="W90" i="5" s="1"/>
  <c r="L150" i="5"/>
  <c r="K69" i="5"/>
  <c r="M98" i="16"/>
  <c r="K65" i="16"/>
  <c r="M120" i="16"/>
  <c r="M121" i="16" s="1"/>
  <c r="L120" i="16"/>
  <c r="K97" i="10"/>
  <c r="L150" i="10"/>
  <c r="V73" i="10"/>
  <c r="W73" i="10" s="1"/>
  <c r="K89" i="10"/>
  <c r="K113" i="10"/>
  <c r="K88" i="10"/>
  <c r="V74" i="10"/>
  <c r="W74" i="10" s="1"/>
  <c r="K109" i="10"/>
  <c r="M150" i="10"/>
  <c r="K106" i="10"/>
  <c r="V75" i="10"/>
  <c r="W75" i="10" s="1"/>
  <c r="V114" i="10"/>
  <c r="W114" i="10" s="1"/>
  <c r="N141" i="10"/>
  <c r="K103" i="10"/>
  <c r="M120" i="14"/>
  <c r="K79" i="14"/>
  <c r="K67" i="14"/>
  <c r="L120" i="14"/>
  <c r="V70" i="7"/>
  <c r="W70" i="7" s="1"/>
  <c r="V82" i="7"/>
  <c r="W82" i="7" s="1"/>
  <c r="L120" i="7"/>
  <c r="L120" i="41"/>
  <c r="V74" i="41"/>
  <c r="W74" i="41" s="1"/>
  <c r="V75" i="41"/>
  <c r="W75" i="41" s="1"/>
  <c r="V74" i="42"/>
  <c r="W74" i="42" s="1"/>
  <c r="V83" i="42"/>
  <c r="W83" i="42" s="1"/>
  <c r="V70" i="42"/>
  <c r="W70" i="42" s="1"/>
  <c r="M120" i="42"/>
  <c r="K71" i="42"/>
  <c r="L120" i="42"/>
  <c r="V66" i="56"/>
  <c r="W66" i="56" s="1"/>
  <c r="L119" i="56"/>
  <c r="M119" i="56"/>
  <c r="F52" i="3"/>
  <c r="V67" i="56"/>
  <c r="W67" i="56" s="1"/>
  <c r="V68" i="56"/>
  <c r="W68" i="56" s="1"/>
  <c r="V83" i="56"/>
  <c r="W83" i="56" s="1"/>
  <c r="V79" i="56"/>
  <c r="W79" i="56" s="1"/>
  <c r="V79" i="42"/>
  <c r="W79" i="42" s="1"/>
  <c r="K76" i="42"/>
  <c r="K73" i="42"/>
  <c r="V85" i="42"/>
  <c r="W85" i="42" s="1"/>
  <c r="V69" i="41"/>
  <c r="W69" i="41" s="1"/>
  <c r="V78" i="7"/>
  <c r="W78" i="7" s="1"/>
  <c r="K76" i="7"/>
  <c r="V79" i="7"/>
  <c r="W79" i="7" s="1"/>
  <c r="V67" i="7"/>
  <c r="W67" i="7" s="1"/>
  <c r="N95" i="7"/>
  <c r="K76" i="14"/>
  <c r="V71" i="14"/>
  <c r="W71" i="14" s="1"/>
  <c r="K85" i="14"/>
  <c r="K83" i="14"/>
  <c r="V67" i="10"/>
  <c r="W67" i="10" s="1"/>
  <c r="V80" i="10"/>
  <c r="W80" i="10" s="1"/>
  <c r="V93" i="10"/>
  <c r="W93" i="10" s="1"/>
  <c r="V115" i="10"/>
  <c r="W115" i="10" s="1"/>
  <c r="K79" i="10"/>
  <c r="V66" i="10"/>
  <c r="W66" i="10" s="1"/>
  <c r="K77" i="10"/>
  <c r="V90" i="10"/>
  <c r="W90" i="10" s="1"/>
  <c r="V94" i="10"/>
  <c r="W94" i="10" s="1"/>
  <c r="K147" i="10"/>
  <c r="V107" i="10"/>
  <c r="W107" i="10" s="1"/>
  <c r="V73" i="16"/>
  <c r="W73" i="16" s="1"/>
  <c r="K85" i="16"/>
  <c r="V80" i="5"/>
  <c r="W80" i="5" s="1"/>
  <c r="V91" i="5"/>
  <c r="W91" i="5" s="1"/>
  <c r="K103" i="5"/>
  <c r="V102" i="5"/>
  <c r="W102" i="5" s="1"/>
  <c r="K92" i="5"/>
  <c r="K68" i="5"/>
  <c r="V67" i="5"/>
  <c r="W67" i="5" s="1"/>
  <c r="V78" i="5"/>
  <c r="W78" i="5" s="1"/>
  <c r="DA70" i="19"/>
  <c r="DA129" i="19" s="1"/>
  <c r="CO70" i="19"/>
  <c r="CO129" i="19" s="1"/>
  <c r="CC70" i="19"/>
  <c r="CC129" i="19" s="1"/>
  <c r="BQ70" i="19"/>
  <c r="BE70" i="19"/>
  <c r="AS70" i="19"/>
  <c r="AG70" i="19"/>
  <c r="AG129" i="19" s="1"/>
  <c r="CW90" i="19"/>
  <c r="CW112" i="19" s="1"/>
  <c r="CK90" i="19"/>
  <c r="CK112" i="19" s="1"/>
  <c r="BY90" i="19"/>
  <c r="BM90" i="19"/>
  <c r="BM112" i="19" s="1"/>
  <c r="BA90" i="19"/>
  <c r="AO90" i="19"/>
  <c r="AO99" i="19" s="1"/>
  <c r="AC90" i="19"/>
  <c r="AC134" i="19" s="1"/>
  <c r="AC133" i="19" s="1"/>
  <c r="AC164" i="19" s="1"/>
  <c r="AC184" i="19" s="1"/>
  <c r="CZ70" i="19"/>
  <c r="CZ113" i="19" s="1"/>
  <c r="CN70" i="19"/>
  <c r="CB70" i="19"/>
  <c r="CB113" i="19" s="1"/>
  <c r="BP70" i="19"/>
  <c r="BD70" i="19"/>
  <c r="BD129" i="19" s="1"/>
  <c r="AR70" i="19"/>
  <c r="AR129" i="19" s="1"/>
  <c r="AF70" i="19"/>
  <c r="AF113" i="19" s="1"/>
  <c r="CV90" i="19"/>
  <c r="CV134" i="19" s="1"/>
  <c r="CV133" i="19" s="1"/>
  <c r="CV164" i="19" s="1"/>
  <c r="CV184" i="19" s="1"/>
  <c r="CJ90" i="19"/>
  <c r="CJ134" i="19" s="1"/>
  <c r="CJ133" i="19" s="1"/>
  <c r="CJ164" i="19" s="1"/>
  <c r="CJ184" i="19" s="1"/>
  <c r="BX90" i="19"/>
  <c r="BX134" i="19" s="1"/>
  <c r="BX133" i="19" s="1"/>
  <c r="BX164" i="19" s="1"/>
  <c r="BX184" i="19" s="1"/>
  <c r="BL90" i="19"/>
  <c r="BL134" i="19" s="1"/>
  <c r="BL133" i="19" s="1"/>
  <c r="BL164" i="19" s="1"/>
  <c r="BL184" i="19" s="1"/>
  <c r="AZ90" i="19"/>
  <c r="AZ134" i="19" s="1"/>
  <c r="AZ133" i="19" s="1"/>
  <c r="AZ164" i="19" s="1"/>
  <c r="AZ184" i="19" s="1"/>
  <c r="AN90" i="19"/>
  <c r="AN134" i="19" s="1"/>
  <c r="AN133" i="19" s="1"/>
  <c r="AN164" i="19" s="1"/>
  <c r="AN184" i="19" s="1"/>
  <c r="AB90" i="19"/>
  <c r="Y90" i="19"/>
  <c r="Y134" i="19" s="1"/>
  <c r="Y133" i="19" s="1"/>
  <c r="Y164" i="19" s="1"/>
  <c r="Y184" i="19" s="1"/>
  <c r="V90" i="19"/>
  <c r="S90" i="19"/>
  <c r="S134" i="19" s="1"/>
  <c r="S133" i="19" s="1"/>
  <c r="S164" i="19" s="1"/>
  <c r="S184" i="19" s="1"/>
  <c r="P90" i="19"/>
  <c r="P134" i="19" s="1"/>
  <c r="P133" i="19" s="1"/>
  <c r="P164" i="19" s="1"/>
  <c r="P184" i="19" s="1"/>
  <c r="M90" i="19"/>
  <c r="J90" i="19"/>
  <c r="J134" i="19" s="1"/>
  <c r="J133" i="19" s="1"/>
  <c r="J164" i="19" s="1"/>
  <c r="J184" i="19" s="1"/>
  <c r="CY70" i="19"/>
  <c r="CY113" i="19" s="1"/>
  <c r="CM70" i="19"/>
  <c r="CM129" i="19" s="1"/>
  <c r="CA70" i="19"/>
  <c r="CA129" i="19" s="1"/>
  <c r="BO70" i="19"/>
  <c r="BO113" i="19" s="1"/>
  <c r="BC70" i="19"/>
  <c r="BC129" i="19" s="1"/>
  <c r="AQ70" i="19"/>
  <c r="AE70" i="19"/>
  <c r="AE129" i="19" s="1"/>
  <c r="CU90" i="19"/>
  <c r="CI90" i="19"/>
  <c r="CI134" i="19" s="1"/>
  <c r="CI133" i="19" s="1"/>
  <c r="CI164" i="19" s="1"/>
  <c r="CI184" i="19" s="1"/>
  <c r="BW90" i="19"/>
  <c r="BW134" i="19" s="1"/>
  <c r="BW133" i="19" s="1"/>
  <c r="BW164" i="19" s="1"/>
  <c r="BW184" i="19" s="1"/>
  <c r="BK90" i="19"/>
  <c r="BK134" i="19" s="1"/>
  <c r="BK133" i="19" s="1"/>
  <c r="BK164" i="19" s="1"/>
  <c r="BK184" i="19" s="1"/>
  <c r="AY90" i="19"/>
  <c r="AM90" i="19"/>
  <c r="AM134" i="19" s="1"/>
  <c r="AM133" i="19" s="1"/>
  <c r="AM164" i="19" s="1"/>
  <c r="AM184" i="19" s="1"/>
  <c r="AA90" i="19"/>
  <c r="AA134" i="19" s="1"/>
  <c r="AA133" i="19" s="1"/>
  <c r="AA164" i="19" s="1"/>
  <c r="AA184" i="19" s="1"/>
  <c r="DA68" i="13"/>
  <c r="DA111" i="13" s="1"/>
  <c r="CO68" i="13"/>
  <c r="CO111" i="13" s="1"/>
  <c r="CC68" i="13"/>
  <c r="CC111" i="13" s="1"/>
  <c r="BQ68" i="13"/>
  <c r="BQ127" i="13" s="1"/>
  <c r="BE68" i="13"/>
  <c r="BE98" i="13" s="1"/>
  <c r="AS68" i="13"/>
  <c r="AS127" i="13" s="1"/>
  <c r="AS126" i="13" s="1"/>
  <c r="CZ68" i="13"/>
  <c r="CN68" i="13"/>
  <c r="CB68" i="13"/>
  <c r="BP68" i="13"/>
  <c r="BP111" i="13" s="1"/>
  <c r="BD68" i="13"/>
  <c r="BD98" i="13" s="1"/>
  <c r="AR68" i="13"/>
  <c r="AR98" i="13" s="1"/>
  <c r="AF68" i="13"/>
  <c r="AF98" i="13" s="1"/>
  <c r="Z88" i="13"/>
  <c r="Z132" i="13" s="1"/>
  <c r="T88" i="13"/>
  <c r="T132" i="13" s="1"/>
  <c r="W88" i="13"/>
  <c r="W132" i="13" s="1"/>
  <c r="W182" i="13" s="1"/>
  <c r="DC68" i="13"/>
  <c r="DC111" i="13" s="1"/>
  <c r="Q88" i="13"/>
  <c r="Q132" i="13" s="1"/>
  <c r="DB68" i="13"/>
  <c r="DB127" i="13" s="1"/>
  <c r="CP68" i="13"/>
  <c r="CP98" i="13" s="1"/>
  <c r="CD68" i="13"/>
  <c r="CD127" i="13" s="1"/>
  <c r="BR68" i="13"/>
  <c r="BR111" i="13" s="1"/>
  <c r="BF68" i="13"/>
  <c r="BF98" i="13" s="1"/>
  <c r="AT68" i="13"/>
  <c r="AH68" i="13"/>
  <c r="AH111" i="13" s="1"/>
  <c r="K111" i="16"/>
  <c r="N483" i="21"/>
  <c r="K148" i="22"/>
  <c r="K112" i="41" s="1"/>
  <c r="L109" i="22"/>
  <c r="K135" i="22"/>
  <c r="K142" i="10" s="1"/>
  <c r="L187" i="22"/>
  <c r="L122" i="22"/>
  <c r="N112" i="7" s="1"/>
  <c r="N511" i="21"/>
  <c r="V114" i="5"/>
  <c r="W114" i="5" s="1"/>
  <c r="AE9" i="26"/>
  <c r="E11" i="27" s="1"/>
  <c r="AF14" i="26"/>
  <c r="F16" i="27" s="1"/>
  <c r="AF10" i="26"/>
  <c r="F12" i="27" s="1"/>
  <c r="F18" i="27"/>
  <c r="V34" i="29" s="1"/>
  <c r="V57" i="29" s="1"/>
  <c r="AE14" i="26"/>
  <c r="E16" i="27" s="1"/>
  <c r="AG9" i="26"/>
  <c r="G11" i="27" s="1"/>
  <c r="AE15" i="26"/>
  <c r="E18" i="27" s="1"/>
  <c r="J34" i="29" s="1"/>
  <c r="J57" i="29" s="1"/>
  <c r="AF6" i="26"/>
  <c r="F8" i="27" s="1"/>
  <c r="AG10" i="26"/>
  <c r="G12" i="27" s="1"/>
  <c r="AG14" i="26"/>
  <c r="G16" i="27" s="1"/>
  <c r="AG12" i="26"/>
  <c r="G14" i="27" s="1"/>
  <c r="AG7" i="26"/>
  <c r="G9" i="27" s="1"/>
  <c r="E8" i="27"/>
  <c r="AA10" i="26"/>
  <c r="L13" i="27" s="1"/>
  <c r="V81" i="5"/>
  <c r="W81" i="5" s="1"/>
  <c r="K115" i="5"/>
  <c r="CX88" i="6"/>
  <c r="CX131" i="6" s="1"/>
  <c r="CX130" i="6" s="1"/>
  <c r="CX161" i="6" s="1"/>
  <c r="CX181" i="6" s="1"/>
  <c r="BZ88" i="6"/>
  <c r="BZ131" i="6" s="1"/>
  <c r="BZ130" i="6" s="1"/>
  <c r="BZ161" i="6" s="1"/>
  <c r="BZ181" i="6" s="1"/>
  <c r="AD88" i="6"/>
  <c r="AD131" i="6" s="1"/>
  <c r="AD130" i="6" s="1"/>
  <c r="AD161" i="6" s="1"/>
  <c r="AD181" i="6" s="1"/>
  <c r="K79" i="5"/>
  <c r="V104" i="5"/>
  <c r="W104" i="5" s="1"/>
  <c r="K18" i="5"/>
  <c r="K17" i="5"/>
  <c r="K9" i="5"/>
  <c r="K16" i="5"/>
  <c r="K8" i="5"/>
  <c r="K15" i="5"/>
  <c r="K7" i="5"/>
  <c r="K14" i="5"/>
  <c r="K25" i="5"/>
  <c r="K13" i="5"/>
  <c r="K24" i="5"/>
  <c r="K12" i="5"/>
  <c r="K23" i="5"/>
  <c r="K11" i="5"/>
  <c r="K22" i="5"/>
  <c r="K10" i="5"/>
  <c r="K21" i="5"/>
  <c r="K20" i="5"/>
  <c r="K19" i="5"/>
  <c r="J20" i="27"/>
  <c r="AA93" i="55"/>
  <c r="AA98" i="55"/>
  <c r="S93" i="55"/>
  <c r="S98" i="55"/>
  <c r="T98" i="55"/>
  <c r="T93" i="55"/>
  <c r="I93" i="55"/>
  <c r="I98" i="55"/>
  <c r="G94" i="55"/>
  <c r="U93" i="55"/>
  <c r="U98" i="55"/>
  <c r="N93" i="55"/>
  <c r="N98" i="55"/>
  <c r="J98" i="55"/>
  <c r="J93" i="55"/>
  <c r="V98" i="55"/>
  <c r="V93" i="55"/>
  <c r="O93" i="55"/>
  <c r="O98" i="55"/>
  <c r="P93" i="55"/>
  <c r="P98" i="55"/>
  <c r="Q98" i="55"/>
  <c r="Q93" i="55"/>
  <c r="K98" i="55"/>
  <c r="K93" i="55"/>
  <c r="W98" i="55"/>
  <c r="W93" i="55"/>
  <c r="Z93" i="55"/>
  <c r="Z98" i="55"/>
  <c r="R98" i="55"/>
  <c r="R93" i="55"/>
  <c r="L98" i="55"/>
  <c r="L93" i="55"/>
  <c r="X98" i="55"/>
  <c r="X93" i="55"/>
  <c r="M98" i="55"/>
  <c r="M93" i="55"/>
  <c r="Y98" i="55"/>
  <c r="Y93" i="55"/>
  <c r="G15" i="55"/>
  <c r="V84" i="56"/>
  <c r="W84" i="56" s="1"/>
  <c r="V72" i="56"/>
  <c r="W72" i="56" s="1"/>
  <c r="V77" i="56"/>
  <c r="W77" i="56" s="1"/>
  <c r="V71" i="56"/>
  <c r="W71" i="56" s="1"/>
  <c r="V81" i="56"/>
  <c r="W81" i="56" s="1"/>
  <c r="V65" i="56"/>
  <c r="W65" i="56" s="1"/>
  <c r="V69" i="56"/>
  <c r="W69" i="56" s="1"/>
  <c r="V82" i="56"/>
  <c r="W82" i="56" s="1"/>
  <c r="V81" i="16"/>
  <c r="W81" i="16" s="1"/>
  <c r="K80" i="16"/>
  <c r="V68" i="16"/>
  <c r="W68" i="16" s="1"/>
  <c r="K79" i="16"/>
  <c r="V69" i="16"/>
  <c r="W69" i="16" s="1"/>
  <c r="V84" i="16"/>
  <c r="W84" i="16" s="1"/>
  <c r="K67" i="16"/>
  <c r="W65" i="16"/>
  <c r="L98" i="16"/>
  <c r="N111" i="16"/>
  <c r="K75" i="14"/>
  <c r="K74" i="14"/>
  <c r="V73" i="14"/>
  <c r="W73" i="14" s="1"/>
  <c r="V69" i="14"/>
  <c r="W69" i="14" s="1"/>
  <c r="Y70" i="19"/>
  <c r="V70" i="19"/>
  <c r="V129" i="19" s="1"/>
  <c r="S70" i="19"/>
  <c r="S129" i="19" s="1"/>
  <c r="P70" i="19"/>
  <c r="P99" i="19" s="1"/>
  <c r="M70" i="19"/>
  <c r="J70" i="19"/>
  <c r="J129" i="19" s="1"/>
  <c r="CX70" i="19"/>
  <c r="CX129" i="19" s="1"/>
  <c r="CL70" i="19"/>
  <c r="CL100" i="19" s="1"/>
  <c r="BZ70" i="19"/>
  <c r="BZ113" i="19" s="1"/>
  <c r="BN70" i="19"/>
  <c r="BN100" i="19" s="1"/>
  <c r="BB70" i="19"/>
  <c r="BB100" i="19" s="1"/>
  <c r="AP70" i="19"/>
  <c r="AP129" i="19" s="1"/>
  <c r="AD70" i="19"/>
  <c r="AD100" i="19" s="1"/>
  <c r="CT90" i="19"/>
  <c r="CT134" i="19" s="1"/>
  <c r="CH90" i="19"/>
  <c r="CH134" i="19" s="1"/>
  <c r="BV90" i="19"/>
  <c r="BV134" i="19" s="1"/>
  <c r="BJ90" i="19"/>
  <c r="BJ134" i="19" s="1"/>
  <c r="AX90" i="19"/>
  <c r="AX134" i="19" s="1"/>
  <c r="AL90" i="19"/>
  <c r="AL134" i="19" s="1"/>
  <c r="Z90" i="19"/>
  <c r="Z134" i="19" s="1"/>
  <c r="Z133" i="19" s="1"/>
  <c r="Z164" i="19" s="1"/>
  <c r="Z184" i="19" s="1"/>
  <c r="CS70" i="19"/>
  <c r="CS112" i="19" s="1"/>
  <c r="CG70" i="19"/>
  <c r="CG113" i="19" s="1"/>
  <c r="BU70" i="19"/>
  <c r="BU112" i="19" s="1"/>
  <c r="BI70" i="19"/>
  <c r="CR70" i="19"/>
  <c r="G181" i="19"/>
  <c r="J84" i="58" s="1"/>
  <c r="CG24" i="58" s="1"/>
  <c r="G130" i="11"/>
  <c r="F31" i="58" s="1"/>
  <c r="AQ20" i="58" s="1"/>
  <c r="F83" i="58"/>
  <c r="L128" i="10"/>
  <c r="W65" i="10"/>
  <c r="Y68" i="13"/>
  <c r="V68" i="13"/>
  <c r="V111" i="13" s="1"/>
  <c r="S68" i="13"/>
  <c r="P68" i="13"/>
  <c r="P127" i="13" s="1"/>
  <c r="M68" i="13"/>
  <c r="M127" i="13" s="1"/>
  <c r="J68" i="13"/>
  <c r="J98" i="13" s="1"/>
  <c r="AG68" i="13"/>
  <c r="O88" i="13"/>
  <c r="O132" i="13" s="1"/>
  <c r="L88" i="13"/>
  <c r="L132" i="13" s="1"/>
  <c r="I88" i="13"/>
  <c r="I132" i="13" s="1"/>
  <c r="BZ68" i="13"/>
  <c r="BZ111" i="13" s="1"/>
  <c r="BN68" i="13"/>
  <c r="BN111" i="13" s="1"/>
  <c r="BB68" i="13"/>
  <c r="BB98" i="13" s="1"/>
  <c r="CY88" i="13"/>
  <c r="CY132" i="13" s="1"/>
  <c r="CM88" i="13"/>
  <c r="CM132" i="13" s="1"/>
  <c r="CA88" i="13"/>
  <c r="CA132" i="13" s="1"/>
  <c r="BO88" i="13"/>
  <c r="BO132" i="13" s="1"/>
  <c r="CX88" i="13"/>
  <c r="CX132" i="13" s="1"/>
  <c r="CX131" i="13" s="1"/>
  <c r="CX162" i="13" s="1"/>
  <c r="CL88" i="13"/>
  <c r="CL97" i="13" s="1"/>
  <c r="BZ88" i="13"/>
  <c r="BZ132" i="13" s="1"/>
  <c r="BZ131" i="13" s="1"/>
  <c r="BZ162" i="13" s="1"/>
  <c r="BN88" i="13"/>
  <c r="BN132" i="13" s="1"/>
  <c r="BB88" i="13"/>
  <c r="BB132" i="13" s="1"/>
  <c r="AP88" i="13"/>
  <c r="AP132" i="13" s="1"/>
  <c r="AP131" i="13" s="1"/>
  <c r="AP162" i="13" s="1"/>
  <c r="K69" i="7"/>
  <c r="V81" i="7"/>
  <c r="W81" i="7" s="1"/>
  <c r="W65" i="7"/>
  <c r="K78" i="41"/>
  <c r="K66" i="41"/>
  <c r="V109" i="5"/>
  <c r="W109" i="5" s="1"/>
  <c r="V97" i="5"/>
  <c r="W97" i="5" s="1"/>
  <c r="K85" i="5"/>
  <c r="K73" i="5"/>
  <c r="K108" i="5"/>
  <c r="K96" i="5"/>
  <c r="K84" i="5"/>
  <c r="K72" i="5"/>
  <c r="K110" i="5"/>
  <c r="V107" i="5"/>
  <c r="W107" i="5" s="1"/>
  <c r="K95" i="5"/>
  <c r="V83" i="5"/>
  <c r="W83" i="5" s="1"/>
  <c r="K71" i="5"/>
  <c r="V98" i="5"/>
  <c r="W98" i="5" s="1"/>
  <c r="V106" i="5"/>
  <c r="W106" i="5" s="1"/>
  <c r="V94" i="5"/>
  <c r="W94" i="5" s="1"/>
  <c r="K82" i="5"/>
  <c r="K148" i="5"/>
  <c r="V74" i="5"/>
  <c r="W74" i="5" s="1"/>
  <c r="V105" i="5"/>
  <c r="W105" i="5" s="1"/>
  <c r="K94" i="5"/>
  <c r="V113" i="5"/>
  <c r="W113" i="5" s="1"/>
  <c r="V101" i="5"/>
  <c r="W101" i="5" s="1"/>
  <c r="K89" i="5"/>
  <c r="K77" i="5"/>
  <c r="V86" i="5"/>
  <c r="W86" i="5" s="1"/>
  <c r="K93" i="5"/>
  <c r="N136" i="5"/>
  <c r="K112" i="5"/>
  <c r="V100" i="5"/>
  <c r="W100" i="5" s="1"/>
  <c r="K88" i="5"/>
  <c r="V76" i="5"/>
  <c r="W76" i="5" s="1"/>
  <c r="K111" i="5"/>
  <c r="K99" i="5"/>
  <c r="K87" i="5"/>
  <c r="K75" i="5"/>
  <c r="K187" i="22"/>
  <c r="N142" i="5"/>
  <c r="K174" i="22"/>
  <c r="K112" i="16" s="1"/>
  <c r="K161" i="22"/>
  <c r="K112" i="14" s="1"/>
  <c r="K122" i="22"/>
  <c r="K112" i="7" s="1"/>
  <c r="L148" i="22"/>
  <c r="N112" i="41" s="1"/>
  <c r="L174" i="22"/>
  <c r="N112" i="16" s="1"/>
  <c r="K99" i="22"/>
  <c r="K109" i="22" s="1"/>
  <c r="L161" i="22"/>
  <c r="N112" i="14" s="1"/>
  <c r="L135" i="22"/>
  <c r="N142" i="10" s="1"/>
  <c r="N582" i="21"/>
  <c r="N498" i="21"/>
  <c r="N526" i="21"/>
  <c r="M507" i="21"/>
  <c r="M511" i="21" s="1"/>
  <c r="N666" i="21"/>
  <c r="N539" i="21"/>
  <c r="N653" i="21"/>
  <c r="N638" i="21"/>
  <c r="N567" i="21"/>
  <c r="AF11" i="26"/>
  <c r="F13" i="27" s="1"/>
  <c r="G42" i="15"/>
  <c r="G137" i="15"/>
  <c r="H87" i="58" s="1"/>
  <c r="CJ22" i="58" s="1"/>
  <c r="X27" i="55"/>
  <c r="X23" i="55"/>
  <c r="Q27" i="55"/>
  <c r="Q23" i="55"/>
  <c r="T27" i="55"/>
  <c r="T23" i="55"/>
  <c r="Z27" i="55"/>
  <c r="Z23" i="55"/>
  <c r="R27" i="55"/>
  <c r="R23" i="55"/>
  <c r="N27" i="55"/>
  <c r="N23" i="55"/>
  <c r="L27" i="55"/>
  <c r="L23" i="55"/>
  <c r="J23" i="55"/>
  <c r="J27" i="55"/>
  <c r="I27" i="55"/>
  <c r="I23" i="55"/>
  <c r="Y27" i="55"/>
  <c r="Y23" i="55"/>
  <c r="P27" i="55"/>
  <c r="P23" i="55"/>
  <c r="V27" i="55"/>
  <c r="V23" i="55"/>
  <c r="U27" i="55"/>
  <c r="U23" i="55"/>
  <c r="M27" i="55"/>
  <c r="M23" i="55"/>
  <c r="G47" i="55"/>
  <c r="J55" i="55"/>
  <c r="M132" i="17"/>
  <c r="M134" i="17"/>
  <c r="L132" i="17"/>
  <c r="L134" i="17"/>
  <c r="K132" i="17"/>
  <c r="K134" i="17"/>
  <c r="J132" i="17"/>
  <c r="J134" i="17"/>
  <c r="P134" i="17"/>
  <c r="P132" i="17"/>
  <c r="O134" i="17"/>
  <c r="O132" i="17"/>
  <c r="N132" i="17"/>
  <c r="N134" i="17"/>
  <c r="Q134" i="17"/>
  <c r="Q132" i="17"/>
  <c r="Y132" i="17"/>
  <c r="Y134" i="17"/>
  <c r="X132" i="17"/>
  <c r="X134" i="17"/>
  <c r="W132" i="17"/>
  <c r="W134" i="17"/>
  <c r="V132" i="17"/>
  <c r="V134" i="17"/>
  <c r="U132" i="17"/>
  <c r="U134" i="17"/>
  <c r="T132" i="17"/>
  <c r="T134" i="17"/>
  <c r="S134" i="17"/>
  <c r="S132" i="17"/>
  <c r="R134" i="17"/>
  <c r="R132" i="17"/>
  <c r="H85" i="17"/>
  <c r="Z36" i="17"/>
  <c r="H27" i="55"/>
  <c r="H22" i="55"/>
  <c r="G22" i="55" s="1"/>
  <c r="H23" i="55"/>
  <c r="M15" i="17"/>
  <c r="M16" i="17" s="1"/>
  <c r="Q15" i="17"/>
  <c r="Q20" i="17" s="1"/>
  <c r="Q161" i="17" s="1"/>
  <c r="G14" i="17"/>
  <c r="K15" i="17"/>
  <c r="K21" i="17" s="1"/>
  <c r="R15" i="17"/>
  <c r="R20" i="17" s="1"/>
  <c r="R161" i="17" s="1"/>
  <c r="P15" i="17"/>
  <c r="P38" i="17" s="1"/>
  <c r="P39" i="17" s="1"/>
  <c r="J15" i="17"/>
  <c r="J21" i="17" s="1"/>
  <c r="N15" i="17"/>
  <c r="I132" i="17"/>
  <c r="G9" i="17"/>
  <c r="Y36" i="17"/>
  <c r="M36" i="17"/>
  <c r="S36" i="17"/>
  <c r="W15" i="17"/>
  <c r="W16" i="17" s="1"/>
  <c r="Z15" i="17"/>
  <c r="Z58" i="17" s="1"/>
  <c r="K63" i="17"/>
  <c r="W27" i="55"/>
  <c r="W23" i="55"/>
  <c r="K27" i="55"/>
  <c r="K23" i="55"/>
  <c r="G21" i="55"/>
  <c r="X59" i="55"/>
  <c r="X71" i="55" s="1"/>
  <c r="M60" i="55"/>
  <c r="U60" i="55"/>
  <c r="Y59" i="55"/>
  <c r="Y71" i="55" s="1"/>
  <c r="N60" i="55"/>
  <c r="V60" i="55"/>
  <c r="Z59" i="55"/>
  <c r="AA27" i="55"/>
  <c r="AA23" i="55"/>
  <c r="O27" i="55"/>
  <c r="O23" i="55"/>
  <c r="R59" i="55"/>
  <c r="S59" i="55"/>
  <c r="L59" i="55"/>
  <c r="L71" i="55" s="1"/>
  <c r="S27" i="55"/>
  <c r="S23" i="55"/>
  <c r="G28" i="55"/>
  <c r="I60" i="55"/>
  <c r="Q60" i="55"/>
  <c r="Y60" i="55"/>
  <c r="M59" i="55"/>
  <c r="J60" i="55"/>
  <c r="R60" i="55"/>
  <c r="Z60" i="55"/>
  <c r="N59" i="55"/>
  <c r="H60" i="55"/>
  <c r="L60" i="55"/>
  <c r="P60" i="55"/>
  <c r="T60" i="55"/>
  <c r="X60" i="55"/>
  <c r="I59" i="55"/>
  <c r="O59" i="55"/>
  <c r="O71" i="55" s="1"/>
  <c r="U59" i="55"/>
  <c r="AA59" i="55"/>
  <c r="AA71" i="55" s="1"/>
  <c r="P59" i="55"/>
  <c r="K59" i="55"/>
  <c r="K71" i="55" s="1"/>
  <c r="Q59" i="55"/>
  <c r="Q71" i="55" s="1"/>
  <c r="W59" i="55"/>
  <c r="W71" i="55" s="1"/>
  <c r="G54" i="55"/>
  <c r="K60" i="55"/>
  <c r="O60" i="55"/>
  <c r="S60" i="55"/>
  <c r="W60" i="55"/>
  <c r="AA60" i="55"/>
  <c r="AP37" i="19"/>
  <c r="AW70" i="19"/>
  <c r="AW112" i="19" s="1"/>
  <c r="AK70" i="19"/>
  <c r="AK112" i="19" s="1"/>
  <c r="DA90" i="19"/>
  <c r="CO90" i="19"/>
  <c r="CO134" i="19" s="1"/>
  <c r="CO133" i="19" s="1"/>
  <c r="CO164" i="19" s="1"/>
  <c r="CO184" i="19" s="1"/>
  <c r="CC90" i="19"/>
  <c r="BQ90" i="19"/>
  <c r="BQ112" i="19" s="1"/>
  <c r="BE90" i="19"/>
  <c r="AS90" i="19"/>
  <c r="AG90" i="19"/>
  <c r="CF70" i="19"/>
  <c r="CF113" i="19" s="1"/>
  <c r="BT70" i="19"/>
  <c r="BH70" i="19"/>
  <c r="BH100" i="19" s="1"/>
  <c r="AV70" i="19"/>
  <c r="AV129" i="19" s="1"/>
  <c r="AJ70" i="19"/>
  <c r="AJ129" i="19" s="1"/>
  <c r="CZ90" i="19"/>
  <c r="CN90" i="19"/>
  <c r="CN134" i="19" s="1"/>
  <c r="CN133" i="19" s="1"/>
  <c r="CN164" i="19" s="1"/>
  <c r="CN184" i="19" s="1"/>
  <c r="CB90" i="19"/>
  <c r="CB99" i="19" s="1"/>
  <c r="BP90" i="19"/>
  <c r="BP134" i="19" s="1"/>
  <c r="BP133" i="19" s="1"/>
  <c r="BP164" i="19" s="1"/>
  <c r="BP184" i="19" s="1"/>
  <c r="BD90" i="19"/>
  <c r="BD134" i="19" s="1"/>
  <c r="BD133" i="19" s="1"/>
  <c r="BD164" i="19" s="1"/>
  <c r="BD184" i="19" s="1"/>
  <c r="AR90" i="19"/>
  <c r="AF90" i="19"/>
  <c r="Y99" i="19"/>
  <c r="AD113" i="19"/>
  <c r="CW113" i="19"/>
  <c r="CW129" i="19"/>
  <c r="CW100" i="19"/>
  <c r="CK129" i="19"/>
  <c r="BM100" i="19"/>
  <c r="BM129" i="19"/>
  <c r="BM113" i="19"/>
  <c r="BA129" i="19"/>
  <c r="AO129" i="19"/>
  <c r="T33" i="19"/>
  <c r="CV70" i="19"/>
  <c r="CV129" i="19" s="1"/>
  <c r="CJ70" i="19"/>
  <c r="CJ129" i="19" s="1"/>
  <c r="BX70" i="19"/>
  <c r="BX129" i="19" s="1"/>
  <c r="BL70" i="19"/>
  <c r="BL129" i="19" s="1"/>
  <c r="AZ70" i="19"/>
  <c r="AZ129" i="19" s="1"/>
  <c r="AN70" i="19"/>
  <c r="AN129" i="19" s="1"/>
  <c r="AB70" i="19"/>
  <c r="CR90" i="19"/>
  <c r="CR99" i="19" s="1"/>
  <c r="CF90" i="19"/>
  <c r="CF134" i="19" s="1"/>
  <c r="BT90" i="19"/>
  <c r="BT134" i="19" s="1"/>
  <c r="BH90" i="19"/>
  <c r="BH134" i="19" s="1"/>
  <c r="AV90" i="19"/>
  <c r="AJ90" i="19"/>
  <c r="X90" i="19"/>
  <c r="X134" i="19" s="1"/>
  <c r="X133" i="19" s="1"/>
  <c r="X164" i="19" s="1"/>
  <c r="X184" i="19" s="1"/>
  <c r="U90" i="19"/>
  <c r="U134" i="19" s="1"/>
  <c r="U133" i="19" s="1"/>
  <c r="U164" i="19" s="1"/>
  <c r="U184" i="19" s="1"/>
  <c r="R90" i="19"/>
  <c r="R134" i="19" s="1"/>
  <c r="O90" i="19"/>
  <c r="O134" i="19" s="1"/>
  <c r="O133" i="19" s="1"/>
  <c r="O164" i="19" s="1"/>
  <c r="O184" i="19" s="1"/>
  <c r="L90" i="19"/>
  <c r="L134" i="19" s="1"/>
  <c r="L133" i="19" s="1"/>
  <c r="L164" i="19" s="1"/>
  <c r="L184" i="19" s="1"/>
  <c r="I90" i="19"/>
  <c r="CU70" i="19"/>
  <c r="CU129" i="19" s="1"/>
  <c r="CI70" i="19"/>
  <c r="CI129" i="19" s="1"/>
  <c r="BW70" i="19"/>
  <c r="BW129" i="19" s="1"/>
  <c r="BK70" i="19"/>
  <c r="BK129" i="19" s="1"/>
  <c r="AY70" i="19"/>
  <c r="AY129" i="19" s="1"/>
  <c r="AM70" i="19"/>
  <c r="AM129" i="19" s="1"/>
  <c r="AA70" i="19"/>
  <c r="AA129" i="19" s="1"/>
  <c r="DC90" i="19"/>
  <c r="DC134" i="19" s="1"/>
  <c r="CQ90" i="19"/>
  <c r="CQ134" i="19" s="1"/>
  <c r="CE90" i="19"/>
  <c r="CE134" i="19" s="1"/>
  <c r="BS90" i="19"/>
  <c r="BS134" i="19" s="1"/>
  <c r="BG90" i="19"/>
  <c r="BG134" i="19" s="1"/>
  <c r="AU90" i="19"/>
  <c r="AU134" i="19" s="1"/>
  <c r="AI90" i="19"/>
  <c r="AI134" i="19" s="1"/>
  <c r="AX37" i="19"/>
  <c r="BF37" i="19"/>
  <c r="BV37" i="19"/>
  <c r="X70" i="19"/>
  <c r="X113" i="19" s="1"/>
  <c r="U70" i="19"/>
  <c r="U129" i="19" s="1"/>
  <c r="R70" i="19"/>
  <c r="R129" i="19" s="1"/>
  <c r="O70" i="19"/>
  <c r="O129" i="19" s="1"/>
  <c r="L70" i="19"/>
  <c r="L100" i="19" s="1"/>
  <c r="CT70" i="19"/>
  <c r="CT129" i="19" s="1"/>
  <c r="CH70" i="19"/>
  <c r="CH129" i="19" s="1"/>
  <c r="BV70" i="19"/>
  <c r="BJ70" i="19"/>
  <c r="BJ129" i="19" s="1"/>
  <c r="AX70" i="19"/>
  <c r="AX129" i="19" s="1"/>
  <c r="AL70" i="19"/>
  <c r="AL129" i="19" s="1"/>
  <c r="Z70" i="19"/>
  <c r="Z129" i="19" s="1"/>
  <c r="DB90" i="19"/>
  <c r="DB134" i="19" s="1"/>
  <c r="DB133" i="19" s="1"/>
  <c r="DB164" i="19" s="1"/>
  <c r="DB184" i="19" s="1"/>
  <c r="CP90" i="19"/>
  <c r="CP134" i="19" s="1"/>
  <c r="CP133" i="19" s="1"/>
  <c r="CP164" i="19" s="1"/>
  <c r="CP184" i="19" s="1"/>
  <c r="CD90" i="19"/>
  <c r="CD134" i="19" s="1"/>
  <c r="BR90" i="19"/>
  <c r="BR134" i="19" s="1"/>
  <c r="BR133" i="19" s="1"/>
  <c r="BR164" i="19" s="1"/>
  <c r="BR184" i="19" s="1"/>
  <c r="BF90" i="19"/>
  <c r="BF134" i="19" s="1"/>
  <c r="BF133" i="19" s="1"/>
  <c r="BF164" i="19" s="1"/>
  <c r="BF184" i="19" s="1"/>
  <c r="AT90" i="19"/>
  <c r="AT134" i="19" s="1"/>
  <c r="AT133" i="19" s="1"/>
  <c r="AT164" i="19" s="1"/>
  <c r="AT184" i="19" s="1"/>
  <c r="AH90" i="19"/>
  <c r="AH134" i="19" s="1"/>
  <c r="AH133" i="19" s="1"/>
  <c r="AH164" i="19" s="1"/>
  <c r="AH184" i="19" s="1"/>
  <c r="H99" i="19"/>
  <c r="BI129" i="19"/>
  <c r="AK99" i="19"/>
  <c r="CR113" i="19"/>
  <c r="CR100" i="19"/>
  <c r="CR129" i="19"/>
  <c r="W90" i="19"/>
  <c r="W134" i="19" s="1"/>
  <c r="W133" i="19" s="1"/>
  <c r="W164" i="19" s="1"/>
  <c r="W184" i="19" s="1"/>
  <c r="T90" i="19"/>
  <c r="T134" i="19" s="1"/>
  <c r="Q90" i="19"/>
  <c r="Q134" i="19" s="1"/>
  <c r="Q133" i="19" s="1"/>
  <c r="Q164" i="19" s="1"/>
  <c r="Q184" i="19" s="1"/>
  <c r="N90" i="19"/>
  <c r="N134" i="19" s="1"/>
  <c r="K90" i="19"/>
  <c r="K134" i="19" s="1"/>
  <c r="DC70" i="19"/>
  <c r="CQ70" i="19"/>
  <c r="CE70" i="19"/>
  <c r="BS70" i="19"/>
  <c r="BG70" i="19"/>
  <c r="AU70" i="19"/>
  <c r="AU129" i="19" s="1"/>
  <c r="AI70" i="19"/>
  <c r="AI129" i="19" s="1"/>
  <c r="CY90" i="19"/>
  <c r="CM90" i="19"/>
  <c r="CM134" i="19" s="1"/>
  <c r="CM133" i="19" s="1"/>
  <c r="CM164" i="19" s="1"/>
  <c r="CM184" i="19" s="1"/>
  <c r="CA90" i="19"/>
  <c r="BO90" i="19"/>
  <c r="BC90" i="19"/>
  <c r="AQ90" i="19"/>
  <c r="AQ112" i="19" s="1"/>
  <c r="AE90" i="19"/>
  <c r="AE134" i="19" s="1"/>
  <c r="AE133" i="19" s="1"/>
  <c r="AE164" i="19" s="1"/>
  <c r="AE184" i="19" s="1"/>
  <c r="W70" i="19"/>
  <c r="W129" i="19" s="1"/>
  <c r="T70" i="19"/>
  <c r="T100" i="19" s="1"/>
  <c r="Q70" i="19"/>
  <c r="Q129" i="19" s="1"/>
  <c r="N70" i="19"/>
  <c r="N129" i="19" s="1"/>
  <c r="K70" i="19"/>
  <c r="DB70" i="19"/>
  <c r="CP70" i="19"/>
  <c r="CP100" i="19" s="1"/>
  <c r="CD70" i="19"/>
  <c r="CD129" i="19" s="1"/>
  <c r="BR70" i="19"/>
  <c r="BR129" i="19" s="1"/>
  <c r="BF70" i="19"/>
  <c r="BF129" i="19" s="1"/>
  <c r="AT70" i="19"/>
  <c r="AT129" i="19" s="1"/>
  <c r="AH70" i="19"/>
  <c r="AH129" i="19" s="1"/>
  <c r="CX90" i="19"/>
  <c r="CX134" i="19" s="1"/>
  <c r="CL90" i="19"/>
  <c r="CL134" i="19" s="1"/>
  <c r="BZ90" i="19"/>
  <c r="BZ134" i="19" s="1"/>
  <c r="BZ133" i="19" s="1"/>
  <c r="BZ164" i="19" s="1"/>
  <c r="BZ184" i="19" s="1"/>
  <c r="BN90" i="19"/>
  <c r="BN134" i="19" s="1"/>
  <c r="BN133" i="19" s="1"/>
  <c r="BN164" i="19" s="1"/>
  <c r="BN184" i="19" s="1"/>
  <c r="BB90" i="19"/>
  <c r="BB134" i="19" s="1"/>
  <c r="BB133" i="19" s="1"/>
  <c r="BB164" i="19" s="1"/>
  <c r="BB184" i="19" s="1"/>
  <c r="AP90" i="19"/>
  <c r="AP134" i="19" s="1"/>
  <c r="AP133" i="19" s="1"/>
  <c r="AP164" i="19" s="1"/>
  <c r="AP184" i="19" s="1"/>
  <c r="AD90" i="19"/>
  <c r="AD134" i="19" s="1"/>
  <c r="AD133" i="19" s="1"/>
  <c r="AD164" i="19" s="1"/>
  <c r="AD184" i="19" s="1"/>
  <c r="BE113" i="19"/>
  <c r="AS100" i="19"/>
  <c r="AS113" i="19"/>
  <c r="CN113" i="19"/>
  <c r="CN100" i="19"/>
  <c r="CB112" i="19"/>
  <c r="CB100" i="19"/>
  <c r="BP99" i="19"/>
  <c r="AQ100" i="19"/>
  <c r="AQ113" i="19"/>
  <c r="AE100" i="19"/>
  <c r="BC71" i="13"/>
  <c r="BC43" i="13"/>
  <c r="CU18" i="13"/>
  <c r="CU45" i="13" s="1"/>
  <c r="CI18" i="13"/>
  <c r="CI45" i="13" s="1"/>
  <c r="AA18" i="13"/>
  <c r="AA45" i="13" s="1"/>
  <c r="DA88" i="13"/>
  <c r="CO88" i="13"/>
  <c r="CC88" i="13"/>
  <c r="BQ88" i="13"/>
  <c r="BE88" i="13"/>
  <c r="BE132" i="13" s="1"/>
  <c r="AS88" i="13"/>
  <c r="AS132" i="13" s="1"/>
  <c r="AG88" i="13"/>
  <c r="AG132" i="13" s="1"/>
  <c r="BC88" i="13"/>
  <c r="BC110" i="13" s="1"/>
  <c r="AQ88" i="13"/>
  <c r="AQ132" i="13" s="1"/>
  <c r="AE88" i="13"/>
  <c r="AE132" i="13" s="1"/>
  <c r="AP68" i="13"/>
  <c r="AP111" i="13" s="1"/>
  <c r="Z68" i="13"/>
  <c r="Z98" i="13" s="1"/>
  <c r="W68" i="13"/>
  <c r="T68" i="13"/>
  <c r="Q68" i="13"/>
  <c r="N68" i="13"/>
  <c r="N127" i="13" s="1"/>
  <c r="AD88" i="13"/>
  <c r="AD132" i="13" s="1"/>
  <c r="AD131" i="13" s="1"/>
  <c r="AD162" i="13" s="1"/>
  <c r="J31" i="13"/>
  <c r="CW88" i="13"/>
  <c r="CW132" i="13" s="1"/>
  <c r="CK88" i="13"/>
  <c r="CK132" i="13" s="1"/>
  <c r="BY88" i="13"/>
  <c r="BY132" i="13" s="1"/>
  <c r="BM88" i="13"/>
  <c r="BA88" i="13"/>
  <c r="BA132" i="13" s="1"/>
  <c r="AO88" i="13"/>
  <c r="AO132" i="13" s="1"/>
  <c r="AC88" i="13"/>
  <c r="AC132" i="13" s="1"/>
  <c r="AU35" i="13"/>
  <c r="AA91" i="13"/>
  <c r="CG43" i="13"/>
  <c r="CG71" i="13"/>
  <c r="DB43" i="13"/>
  <c r="DB71" i="13"/>
  <c r="CD43" i="13"/>
  <c r="CD71" i="13"/>
  <c r="BR43" i="13"/>
  <c r="BR71" i="13"/>
  <c r="BF43" i="13"/>
  <c r="BF71" i="13"/>
  <c r="AT43" i="13"/>
  <c r="AT71" i="13"/>
  <c r="CQ68" i="13"/>
  <c r="CQ127" i="13" s="1"/>
  <c r="CE68" i="13"/>
  <c r="CE98" i="13" s="1"/>
  <c r="BS68" i="13"/>
  <c r="BS127" i="13" s="1"/>
  <c r="BG68" i="13"/>
  <c r="BG111" i="13" s="1"/>
  <c r="AU68" i="13"/>
  <c r="AU111" i="13" s="1"/>
  <c r="AI68" i="13"/>
  <c r="BA31" i="13"/>
  <c r="BA37" i="13" s="1"/>
  <c r="CZ88" i="13"/>
  <c r="CZ132" i="13" s="1"/>
  <c r="CN88" i="13"/>
  <c r="CN132" i="13" s="1"/>
  <c r="CB88" i="13"/>
  <c r="BP88" i="13"/>
  <c r="BP132" i="13" s="1"/>
  <c r="BD88" i="13"/>
  <c r="BD132" i="13" s="1"/>
  <c r="AR88" i="13"/>
  <c r="AR132" i="13" s="1"/>
  <c r="AF88" i="13"/>
  <c r="CA43" i="13"/>
  <c r="CA71" i="13"/>
  <c r="N88" i="13"/>
  <c r="N132" i="13" s="1"/>
  <c r="K88" i="13"/>
  <c r="K132" i="13" s="1"/>
  <c r="CS42" i="13"/>
  <c r="CS91" i="13"/>
  <c r="BU42" i="13"/>
  <c r="BU91" i="13"/>
  <c r="AK42" i="13"/>
  <c r="AK91" i="13"/>
  <c r="BU43" i="13"/>
  <c r="BU71" i="13"/>
  <c r="AJ43" i="13"/>
  <c r="AJ71" i="13"/>
  <c r="O31" i="13"/>
  <c r="K68" i="13"/>
  <c r="H68" i="13"/>
  <c r="H127" i="13" s="1"/>
  <c r="H126" i="13" s="1"/>
  <c r="BQ35" i="13"/>
  <c r="CC35" i="13"/>
  <c r="CO35" i="13"/>
  <c r="DA35" i="13"/>
  <c r="Y43" i="13"/>
  <c r="Y71" i="13"/>
  <c r="M18" i="13"/>
  <c r="CH43" i="13"/>
  <c r="CH71" i="13"/>
  <c r="AX43" i="13"/>
  <c r="AX71" i="13"/>
  <c r="CY68" i="13"/>
  <c r="CY98" i="13" s="1"/>
  <c r="CM68" i="13"/>
  <c r="CA68" i="13"/>
  <c r="BO68" i="13"/>
  <c r="BC68" i="13"/>
  <c r="AQ68" i="13"/>
  <c r="AQ110" i="13" s="1"/>
  <c r="AE68" i="13"/>
  <c r="AE111" i="13" s="1"/>
  <c r="CV88" i="13"/>
  <c r="CJ88" i="13"/>
  <c r="BX88" i="13"/>
  <c r="BL88" i="13"/>
  <c r="AZ88" i="13"/>
  <c r="AN88" i="13"/>
  <c r="AB88" i="13"/>
  <c r="BL17" i="13"/>
  <c r="AD68" i="13"/>
  <c r="AD127" i="13" s="1"/>
  <c r="Y88" i="13"/>
  <c r="V88" i="13"/>
  <c r="V132" i="13" s="1"/>
  <c r="S88" i="13"/>
  <c r="S132" i="13" s="1"/>
  <c r="P88" i="13"/>
  <c r="P132" i="13" s="1"/>
  <c r="M88" i="13"/>
  <c r="M132" i="13" s="1"/>
  <c r="J88" i="13"/>
  <c r="J132" i="13" s="1"/>
  <c r="CU88" i="13"/>
  <c r="CU132" i="13" s="1"/>
  <c r="CI88" i="13"/>
  <c r="BW88" i="13"/>
  <c r="BW132" i="13" s="1"/>
  <c r="BK88" i="13"/>
  <c r="BK132" i="13" s="1"/>
  <c r="AY88" i="13"/>
  <c r="AY132" i="13" s="1"/>
  <c r="AM88" i="13"/>
  <c r="AM132" i="13" s="1"/>
  <c r="AA88" i="13"/>
  <c r="BI43" i="13"/>
  <c r="BI71" i="13"/>
  <c r="AE18" i="13"/>
  <c r="CW68" i="13"/>
  <c r="CK68" i="13"/>
  <c r="BY68" i="13"/>
  <c r="BM68" i="13"/>
  <c r="BA68" i="13"/>
  <c r="AO68" i="13"/>
  <c r="AC68" i="13"/>
  <c r="AC111" i="13" s="1"/>
  <c r="CT88" i="13"/>
  <c r="CT132" i="13" s="1"/>
  <c r="CH88" i="13"/>
  <c r="CH132" i="13" s="1"/>
  <c r="BV88" i="13"/>
  <c r="BV132" i="13" s="1"/>
  <c r="BV131" i="13" s="1"/>
  <c r="BV162" i="13" s="1"/>
  <c r="BJ88" i="13"/>
  <c r="BJ132" i="13" s="1"/>
  <c r="AX88" i="13"/>
  <c r="AX132" i="13" s="1"/>
  <c r="AX182" i="13" s="1"/>
  <c r="AL88" i="13"/>
  <c r="AL132" i="13" s="1"/>
  <c r="CV68" i="13"/>
  <c r="CV110" i="13" s="1"/>
  <c r="CJ68" i="13"/>
  <c r="CJ111" i="13" s="1"/>
  <c r="BX68" i="13"/>
  <c r="BX111" i="13" s="1"/>
  <c r="BL68" i="13"/>
  <c r="BL127" i="13" s="1"/>
  <c r="AZ68" i="13"/>
  <c r="AZ111" i="13" s="1"/>
  <c r="AN68" i="13"/>
  <c r="AN111" i="13" s="1"/>
  <c r="AB68" i="13"/>
  <c r="BC42" i="13"/>
  <c r="BC91" i="13"/>
  <c r="CS88" i="13"/>
  <c r="CG88" i="13"/>
  <c r="CG132" i="13" s="1"/>
  <c r="CG182" i="13" s="1"/>
  <c r="BU88" i="13"/>
  <c r="BU132" i="13" s="1"/>
  <c r="BI88" i="13"/>
  <c r="BI132" i="13" s="1"/>
  <c r="AW88" i="13"/>
  <c r="AW132" i="13" s="1"/>
  <c r="AW182" i="13" s="1"/>
  <c r="AK88" i="13"/>
  <c r="AK89" i="13" s="1"/>
  <c r="CS43" i="13"/>
  <c r="CS71" i="13"/>
  <c r="AA17" i="13"/>
  <c r="AA19" i="13" s="1"/>
  <c r="CU68" i="13"/>
  <c r="CU69" i="13" s="1"/>
  <c r="CI68" i="13"/>
  <c r="CI69" i="13" s="1"/>
  <c r="BW68" i="13"/>
  <c r="BW111" i="13" s="1"/>
  <c r="BK68" i="13"/>
  <c r="AY68" i="13"/>
  <c r="AM68" i="13"/>
  <c r="AM111" i="13" s="1"/>
  <c r="AA68" i="13"/>
  <c r="AA111" i="13" s="1"/>
  <c r="CR88" i="13"/>
  <c r="CR132" i="13" s="1"/>
  <c r="CR182" i="13" s="1"/>
  <c r="CF88" i="13"/>
  <c r="BT88" i="13"/>
  <c r="BH88" i="13"/>
  <c r="BH132" i="13" s="1"/>
  <c r="AV88" i="13"/>
  <c r="AJ88" i="13"/>
  <c r="AJ132" i="13" s="1"/>
  <c r="AW43" i="13"/>
  <c r="AW71" i="13"/>
  <c r="CT68" i="13"/>
  <c r="CT98" i="13" s="1"/>
  <c r="CH68" i="13"/>
  <c r="CH127" i="13" s="1"/>
  <c r="BV68" i="13"/>
  <c r="BV127" i="13" s="1"/>
  <c r="BJ68" i="13"/>
  <c r="BJ98" i="13" s="1"/>
  <c r="AX68" i="13"/>
  <c r="AX127" i="13" s="1"/>
  <c r="AL68" i="13"/>
  <c r="AL111" i="13" s="1"/>
  <c r="AO42" i="13"/>
  <c r="AO91" i="13"/>
  <c r="DC88" i="13"/>
  <c r="DC132" i="13" s="1"/>
  <c r="CQ88" i="13"/>
  <c r="CE88" i="13"/>
  <c r="BS88" i="13"/>
  <c r="BS132" i="13" s="1"/>
  <c r="BG88" i="13"/>
  <c r="BG132" i="13" s="1"/>
  <c r="BG182" i="13" s="1"/>
  <c r="AU88" i="13"/>
  <c r="AU132" i="13" s="1"/>
  <c r="AI88" i="13"/>
  <c r="AI132" i="13" s="1"/>
  <c r="CP17" i="13"/>
  <c r="CP19" i="13" s="1"/>
  <c r="DC43" i="13"/>
  <c r="DC71" i="13"/>
  <c r="CE43" i="13"/>
  <c r="CE71" i="13"/>
  <c r="BS43" i="13"/>
  <c r="BS71" i="13"/>
  <c r="BG43" i="13"/>
  <c r="BG71" i="13"/>
  <c r="CS68" i="13"/>
  <c r="CS98" i="13" s="1"/>
  <c r="CG68" i="13"/>
  <c r="CG110" i="13" s="1"/>
  <c r="BU68" i="13"/>
  <c r="BU111" i="13" s="1"/>
  <c r="BI68" i="13"/>
  <c r="AW68" i="13"/>
  <c r="AW98" i="13" s="1"/>
  <c r="AK68" i="13"/>
  <c r="X68" i="13"/>
  <c r="U68" i="13"/>
  <c r="R68" i="13"/>
  <c r="R127" i="13" s="1"/>
  <c r="O68" i="13"/>
  <c r="L68" i="13"/>
  <c r="L69" i="13" s="1"/>
  <c r="I68" i="13"/>
  <c r="I98" i="13" s="1"/>
  <c r="DB88" i="13"/>
  <c r="DB132" i="13" s="1"/>
  <c r="CP88" i="13"/>
  <c r="CP132" i="13" s="1"/>
  <c r="CD88" i="13"/>
  <c r="CD132" i="13" s="1"/>
  <c r="BR88" i="13"/>
  <c r="BR132" i="13" s="1"/>
  <c r="BF88" i="13"/>
  <c r="BF132" i="13" s="1"/>
  <c r="AT88" i="13"/>
  <c r="AH88" i="13"/>
  <c r="DB18" i="13"/>
  <c r="CV18" i="13"/>
  <c r="CP18" i="13"/>
  <c r="CJ18" i="13"/>
  <c r="CD18" i="13"/>
  <c r="BX18" i="13"/>
  <c r="BR18" i="13"/>
  <c r="BL18" i="13"/>
  <c r="BF18" i="13"/>
  <c r="AZ18" i="13"/>
  <c r="AT18" i="13"/>
  <c r="AH18" i="13"/>
  <c r="AB18" i="13"/>
  <c r="CR68" i="13"/>
  <c r="CF68" i="13"/>
  <c r="BT68" i="13"/>
  <c r="BH68" i="13"/>
  <c r="BH111" i="13" s="1"/>
  <c r="AV68" i="13"/>
  <c r="AV111" i="13" s="1"/>
  <c r="AJ68" i="13"/>
  <c r="AJ111" i="13" s="1"/>
  <c r="AA58" i="17"/>
  <c r="T15" i="17"/>
  <c r="I84" i="58"/>
  <c r="CG23" i="58" s="1"/>
  <c r="S15" i="17"/>
  <c r="S21" i="17" s="1"/>
  <c r="H43" i="11"/>
  <c r="H22" i="11"/>
  <c r="I95" i="11"/>
  <c r="I139" i="11" s="1"/>
  <c r="I75" i="11"/>
  <c r="I134" i="11" s="1"/>
  <c r="I133" i="11" s="1"/>
  <c r="W20" i="6"/>
  <c r="DA43" i="6"/>
  <c r="CI43" i="6"/>
  <c r="AY43" i="6"/>
  <c r="AW35" i="6"/>
  <c r="H88" i="6"/>
  <c r="I88" i="6"/>
  <c r="CY35" i="6"/>
  <c r="BC35" i="6"/>
  <c r="CA35" i="6"/>
  <c r="W43" i="6"/>
  <c r="CM43" i="6"/>
  <c r="CG35" i="6"/>
  <c r="R43" i="6"/>
  <c r="AK35" i="6"/>
  <c r="CR88" i="6"/>
  <c r="CR131" i="6" s="1"/>
  <c r="CR130" i="6" s="1"/>
  <c r="CR161" i="6" s="1"/>
  <c r="CR181" i="6" s="1"/>
  <c r="BO36" i="6"/>
  <c r="BO38" i="6" s="1"/>
  <c r="AU88" i="6"/>
  <c r="AU131" i="6" s="1"/>
  <c r="AU130" i="6" s="1"/>
  <c r="AU161" i="6" s="1"/>
  <c r="AU181" i="6" s="1"/>
  <c r="AI88" i="6"/>
  <c r="AI131" i="6" s="1"/>
  <c r="AI130" i="6" s="1"/>
  <c r="AI161" i="6" s="1"/>
  <c r="AI181" i="6" s="1"/>
  <c r="G129" i="6"/>
  <c r="D35" i="58" s="1"/>
  <c r="AU18" i="58" s="1"/>
  <c r="H35" i="6"/>
  <c r="BF42" i="6"/>
  <c r="AZ43" i="6"/>
  <c r="V43" i="6"/>
  <c r="BP94" i="8"/>
  <c r="BP138" i="8" s="1"/>
  <c r="CW74" i="8"/>
  <c r="CW100" i="8" s="1"/>
  <c r="CK74" i="8"/>
  <c r="CK100" i="8" s="1"/>
  <c r="BY74" i="8"/>
  <c r="BY100" i="8" s="1"/>
  <c r="BM74" i="8"/>
  <c r="BM100" i="8" s="1"/>
  <c r="BA74" i="8"/>
  <c r="BA100" i="8" s="1"/>
  <c r="AO74" i="8"/>
  <c r="AO100" i="8" s="1"/>
  <c r="AC74" i="8"/>
  <c r="AC100" i="8" s="1"/>
  <c r="Z94" i="8"/>
  <c r="Z138" i="8" s="1"/>
  <c r="W94" i="8"/>
  <c r="W138" i="8" s="1"/>
  <c r="T94" i="8"/>
  <c r="T138" i="8" s="1"/>
  <c r="Q94" i="8"/>
  <c r="Q138" i="8" s="1"/>
  <c r="N94" i="8"/>
  <c r="N138" i="8" s="1"/>
  <c r="CY94" i="8"/>
  <c r="CY138" i="8" s="1"/>
  <c r="BO94" i="8"/>
  <c r="BO138" i="8" s="1"/>
  <c r="CV74" i="8"/>
  <c r="CV100" i="8" s="1"/>
  <c r="CJ74" i="8"/>
  <c r="CJ100" i="8" s="1"/>
  <c r="BX74" i="8"/>
  <c r="BX100" i="8" s="1"/>
  <c r="BL74" i="8"/>
  <c r="BL100" i="8" s="1"/>
  <c r="AZ74" i="8"/>
  <c r="AZ100" i="8" s="1"/>
  <c r="AN74" i="8"/>
  <c r="AN100" i="8" s="1"/>
  <c r="AB74" i="8"/>
  <c r="AB100" i="8" s="1"/>
  <c r="Q74" i="8"/>
  <c r="Q100" i="8" s="1"/>
  <c r="CL94" i="8"/>
  <c r="CL138" i="8" s="1"/>
  <c r="CL137" i="8" s="1"/>
  <c r="CL167" i="8" s="1"/>
  <c r="CL187" i="8" s="1"/>
  <c r="BN94" i="8"/>
  <c r="BN138" i="8" s="1"/>
  <c r="CU74" i="8"/>
  <c r="CU100" i="8" s="1"/>
  <c r="CI74" i="8"/>
  <c r="CI100" i="8" s="1"/>
  <c r="BW74" i="8"/>
  <c r="BW100" i="8" s="1"/>
  <c r="BK74" i="8"/>
  <c r="BK100" i="8" s="1"/>
  <c r="AY74" i="8"/>
  <c r="AY100" i="8" s="1"/>
  <c r="AM74" i="8"/>
  <c r="AM100" i="8" s="1"/>
  <c r="AA74" i="8"/>
  <c r="AA100" i="8" s="1"/>
  <c r="BY94" i="8"/>
  <c r="BY138" i="8" s="1"/>
  <c r="AC94" i="8"/>
  <c r="AC138" i="8" s="1"/>
  <c r="CV94" i="8"/>
  <c r="CV138" i="8" s="1"/>
  <c r="AB94" i="8"/>
  <c r="AB138" i="8" s="1"/>
  <c r="AB137" i="8" s="1"/>
  <c r="AB167" i="8" s="1"/>
  <c r="AB187" i="8" s="1"/>
  <c r="Y94" i="8"/>
  <c r="Y138" i="8" s="1"/>
  <c r="V94" i="8"/>
  <c r="V138" i="8" s="1"/>
  <c r="S94" i="8"/>
  <c r="S138" i="8" s="1"/>
  <c r="P94" i="8"/>
  <c r="P138" i="8" s="1"/>
  <c r="CI94" i="8"/>
  <c r="CI138" i="8" s="1"/>
  <c r="BK94" i="8"/>
  <c r="BK138" i="8" s="1"/>
  <c r="BK137" i="8" s="1"/>
  <c r="BK167" i="8" s="1"/>
  <c r="BK187" i="8" s="1"/>
  <c r="AM94" i="8"/>
  <c r="AM138" i="8" s="1"/>
  <c r="Y74" i="8"/>
  <c r="Y100" i="8" s="1"/>
  <c r="V74" i="8"/>
  <c r="V100" i="8" s="1"/>
  <c r="CT94" i="8"/>
  <c r="CT138" i="8" s="1"/>
  <c r="CH94" i="8"/>
  <c r="CH138" i="8" s="1"/>
  <c r="BV94" i="8"/>
  <c r="BV138" i="8" s="1"/>
  <c r="BV137" i="8" s="1"/>
  <c r="BV167" i="8" s="1"/>
  <c r="BV187" i="8" s="1"/>
  <c r="BJ94" i="8"/>
  <c r="BJ138" i="8" s="1"/>
  <c r="AX94" i="8"/>
  <c r="AX138" i="8" s="1"/>
  <c r="AL94" i="8"/>
  <c r="AL138" i="8" s="1"/>
  <c r="BU94" i="8"/>
  <c r="BU138" i="8" s="1"/>
  <c r="AK94" i="8"/>
  <c r="AK138" i="8" s="1"/>
  <c r="CR94" i="8"/>
  <c r="CR138" i="8" s="1"/>
  <c r="CR137" i="8" s="1"/>
  <c r="CR167" i="8" s="1"/>
  <c r="CR187" i="8" s="1"/>
  <c r="CF94" i="8"/>
  <c r="CF138" i="8" s="1"/>
  <c r="BH94" i="8"/>
  <c r="BH138" i="8" s="1"/>
  <c r="AV94" i="8"/>
  <c r="AV138" i="8" s="1"/>
  <c r="AJ94" i="8"/>
  <c r="AJ138" i="8" s="1"/>
  <c r="X94" i="8"/>
  <c r="X138" i="8" s="1"/>
  <c r="U94" i="8"/>
  <c r="U138" i="8" s="1"/>
  <c r="R94" i="8"/>
  <c r="R138" i="8" s="1"/>
  <c r="O94" i="8"/>
  <c r="O138" i="8" s="1"/>
  <c r="DC94" i="8"/>
  <c r="DC138" i="8" s="1"/>
  <c r="CQ94" i="8"/>
  <c r="CQ138" i="8" s="1"/>
  <c r="CE94" i="8"/>
  <c r="CE138" i="8" s="1"/>
  <c r="AU94" i="8"/>
  <c r="AU138" i="8" s="1"/>
  <c r="AI94" i="8"/>
  <c r="AI138" i="8" s="1"/>
  <c r="X74" i="8"/>
  <c r="X100" i="8" s="1"/>
  <c r="U74" i="8"/>
  <c r="U100" i="8" s="1"/>
  <c r="R74" i="8"/>
  <c r="R100" i="8" s="1"/>
  <c r="O74" i="8"/>
  <c r="O100" i="8" s="1"/>
  <c r="CD94" i="8"/>
  <c r="CD138" i="8" s="1"/>
  <c r="BR94" i="8"/>
  <c r="BR138" i="8" s="1"/>
  <c r="AH94" i="8"/>
  <c r="AH138" i="8" s="1"/>
  <c r="H130" i="8"/>
  <c r="DA94" i="8"/>
  <c r="DA138" i="8" s="1"/>
  <c r="BQ94" i="8"/>
  <c r="BQ138" i="8" s="1"/>
  <c r="BE94" i="8"/>
  <c r="BE138" i="8" s="1"/>
  <c r="H136" i="19"/>
  <c r="G92" i="19"/>
  <c r="G127" i="19"/>
  <c r="J30" i="58" s="1"/>
  <c r="AP24" i="58" s="1"/>
  <c r="G72" i="19"/>
  <c r="G131" i="19" s="1"/>
  <c r="H68" i="6"/>
  <c r="H132" i="11"/>
  <c r="N100" i="8"/>
  <c r="J100" i="8"/>
  <c r="I131" i="8"/>
  <c r="CN128" i="6"/>
  <c r="CN96" i="6"/>
  <c r="CN109" i="6"/>
  <c r="CN71" i="6"/>
  <c r="Y128" i="6"/>
  <c r="Y96" i="6"/>
  <c r="Y109" i="6"/>
  <c r="CH128" i="6"/>
  <c r="CH109" i="6"/>
  <c r="CH96" i="6"/>
  <c r="N128" i="6"/>
  <c r="N109" i="6"/>
  <c r="N96" i="6"/>
  <c r="CB128" i="6"/>
  <c r="CB96" i="6"/>
  <c r="CB109" i="6"/>
  <c r="BV128" i="6"/>
  <c r="BV109" i="6"/>
  <c r="BV71" i="6"/>
  <c r="BV96" i="6"/>
  <c r="BU128" i="6"/>
  <c r="BU127" i="6" s="1"/>
  <c r="BU96" i="6"/>
  <c r="BU109" i="6"/>
  <c r="BP128" i="6"/>
  <c r="BP96" i="6"/>
  <c r="BP71" i="6"/>
  <c r="BP109" i="6"/>
  <c r="BJ128" i="6"/>
  <c r="BJ109" i="6"/>
  <c r="BJ71" i="6"/>
  <c r="BJ96" i="6"/>
  <c r="BD128" i="6"/>
  <c r="BD96" i="6"/>
  <c r="BD109" i="6"/>
  <c r="AX128" i="6"/>
  <c r="AX109" i="6"/>
  <c r="AX71" i="6"/>
  <c r="AX96" i="6"/>
  <c r="AL128" i="6"/>
  <c r="AL109" i="6"/>
  <c r="AL96" i="6"/>
  <c r="CZ128" i="6"/>
  <c r="CZ71" i="6"/>
  <c r="CZ96" i="6"/>
  <c r="CZ109" i="6"/>
  <c r="AF128" i="6"/>
  <c r="AF127" i="6" s="1"/>
  <c r="AF96" i="6"/>
  <c r="AF109" i="6"/>
  <c r="CT128" i="6"/>
  <c r="CT127" i="6" s="1"/>
  <c r="CT109" i="6"/>
  <c r="CT71" i="6"/>
  <c r="CT96" i="6"/>
  <c r="AE128" i="6"/>
  <c r="AE96" i="6"/>
  <c r="AE109" i="6"/>
  <c r="AE71" i="6"/>
  <c r="CE133" i="6"/>
  <c r="AR133" i="6"/>
  <c r="AF133" i="6"/>
  <c r="AF91" i="6"/>
  <c r="CA133" i="6"/>
  <c r="CY133" i="6"/>
  <c r="BZ133" i="6"/>
  <c r="CX133" i="6"/>
  <c r="BB133" i="6"/>
  <c r="AP133" i="6"/>
  <c r="BU133" i="6"/>
  <c r="BA133" i="6"/>
  <c r="BA91" i="6"/>
  <c r="BT133" i="6"/>
  <c r="BT91" i="6"/>
  <c r="CJ133" i="6"/>
  <c r="BH133" i="6"/>
  <c r="CI133" i="6"/>
  <c r="BK133" i="6"/>
  <c r="AY133" i="6"/>
  <c r="AA133" i="6"/>
  <c r="O133" i="6"/>
  <c r="BG133" i="6"/>
  <c r="CT133" i="6"/>
  <c r="AV133" i="6"/>
  <c r="AJ133" i="6"/>
  <c r="CR133" i="6"/>
  <c r="CR91" i="6"/>
  <c r="AD133" i="6"/>
  <c r="CL133" i="6"/>
  <c r="X133" i="6"/>
  <c r="DB133" i="6"/>
  <c r="CF133" i="6"/>
  <c r="CF91" i="6"/>
  <c r="W133" i="6"/>
  <c r="DA133" i="6"/>
  <c r="CO133" i="6"/>
  <c r="BQ133" i="6"/>
  <c r="BE133" i="6"/>
  <c r="AS133" i="6"/>
  <c r="AG133" i="6"/>
  <c r="U133" i="6"/>
  <c r="L131" i="6"/>
  <c r="L130" i="6" s="1"/>
  <c r="L161" i="6" s="1"/>
  <c r="L181" i="6" s="1"/>
  <c r="AE13" i="26"/>
  <c r="E15" i="27" s="1"/>
  <c r="AE11" i="26"/>
  <c r="E13" i="27" s="1"/>
  <c r="E17" i="27" s="1"/>
  <c r="Z14" i="26"/>
  <c r="K17" i="27" s="1"/>
  <c r="Z8" i="26"/>
  <c r="K11" i="27" s="1"/>
  <c r="AA15" i="26"/>
  <c r="L18" i="27" s="1"/>
  <c r="AA9" i="26"/>
  <c r="L12" i="27" s="1"/>
  <c r="AE8" i="26"/>
  <c r="E10" i="27" s="1"/>
  <c r="Z13" i="26"/>
  <c r="K16" i="27" s="1"/>
  <c r="Z7" i="26"/>
  <c r="K10" i="27" s="1"/>
  <c r="AA14" i="26"/>
  <c r="L17" i="27" s="1"/>
  <c r="AA8" i="26"/>
  <c r="L11" i="27" s="1"/>
  <c r="Z12" i="26"/>
  <c r="K15" i="27" s="1"/>
  <c r="Z6" i="26"/>
  <c r="K9" i="27" s="1"/>
  <c r="AA13" i="26"/>
  <c r="L16" i="27" s="1"/>
  <c r="AA7" i="26"/>
  <c r="L10" i="27" s="1"/>
  <c r="AG11" i="26"/>
  <c r="G13" i="27" s="1"/>
  <c r="G17" i="27" s="1"/>
  <c r="E25" i="27" s="1"/>
  <c r="AF8" i="26"/>
  <c r="F10" i="27" s="1"/>
  <c r="Z11" i="26"/>
  <c r="K14" i="27" s="1"/>
  <c r="Z5" i="26"/>
  <c r="AA12" i="26"/>
  <c r="L15" i="27" s="1"/>
  <c r="AA6" i="26"/>
  <c r="L9" i="27" s="1"/>
  <c r="AG8" i="26"/>
  <c r="G10" i="27" s="1"/>
  <c r="Z16" i="26"/>
  <c r="K19" i="27" s="1"/>
  <c r="Z10" i="26"/>
  <c r="K13" i="27" s="1"/>
  <c r="AA11" i="26"/>
  <c r="L14" i="27" s="1"/>
  <c r="AA5" i="26"/>
  <c r="Z15" i="26"/>
  <c r="K18" i="27" s="1"/>
  <c r="Z9" i="26"/>
  <c r="K12" i="27" s="1"/>
  <c r="AA16" i="26"/>
  <c r="L19" i="27" s="1"/>
  <c r="D12" i="58"/>
  <c r="G124" i="6"/>
  <c r="D30" i="58" s="1"/>
  <c r="AP18" i="58" s="1"/>
  <c r="H96" i="55"/>
  <c r="H127" i="55" s="1"/>
  <c r="CW48" i="11"/>
  <c r="CK48" i="11"/>
  <c r="H102" i="11"/>
  <c r="H115" i="11"/>
  <c r="AD48" i="11"/>
  <c r="R48" i="11"/>
  <c r="AL48" i="11"/>
  <c r="Z48" i="11"/>
  <c r="CU48" i="11"/>
  <c r="BW48" i="11"/>
  <c r="BK48" i="11"/>
  <c r="BB48" i="11"/>
  <c r="CT48" i="11"/>
  <c r="CN48" i="11"/>
  <c r="CH48" i="11"/>
  <c r="BJ48" i="11"/>
  <c r="AB134" i="19"/>
  <c r="X136" i="19"/>
  <c r="U136" i="19"/>
  <c r="R136" i="19"/>
  <c r="L136" i="19"/>
  <c r="T136" i="19"/>
  <c r="Q136" i="19"/>
  <c r="N136" i="19"/>
  <c r="CC134" i="19"/>
  <c r="CC133" i="19" s="1"/>
  <c r="CC164" i="19" s="1"/>
  <c r="CC184" i="19" s="1"/>
  <c r="CZ136" i="19"/>
  <c r="CZ140" i="19" s="1"/>
  <c r="CN136" i="19"/>
  <c r="CN140" i="19" s="1"/>
  <c r="AD33" i="19"/>
  <c r="Y136" i="19"/>
  <c r="V136" i="19"/>
  <c r="P136" i="19"/>
  <c r="M136" i="19"/>
  <c r="M135" i="19" s="1"/>
  <c r="M165" i="19" s="1"/>
  <c r="M185" i="19" s="1"/>
  <c r="J136" i="19"/>
  <c r="AM33" i="19"/>
  <c r="AA33" i="19"/>
  <c r="AA39" i="19" s="1"/>
  <c r="BY134" i="19"/>
  <c r="BY133" i="19" s="1"/>
  <c r="BY164" i="19" s="1"/>
  <c r="BY184" i="19" s="1"/>
  <c r="BP33" i="19"/>
  <c r="CI33" i="19"/>
  <c r="AS37" i="19"/>
  <c r="AW37" i="19"/>
  <c r="CV33" i="19"/>
  <c r="CV39" i="19" s="1"/>
  <c r="CV91" i="19" s="1"/>
  <c r="BR37" i="19"/>
  <c r="CP37" i="19"/>
  <c r="CT37" i="19"/>
  <c r="AA37" i="19"/>
  <c r="CV37" i="19"/>
  <c r="BL37" i="19"/>
  <c r="M33" i="19"/>
  <c r="M39" i="19" s="1"/>
  <c r="CU134" i="19"/>
  <c r="CU133" i="19" s="1"/>
  <c r="CU164" i="19" s="1"/>
  <c r="CU184" i="19" s="1"/>
  <c r="AY134" i="19"/>
  <c r="AY133" i="19" s="1"/>
  <c r="AY164" i="19" s="1"/>
  <c r="AY184" i="19" s="1"/>
  <c r="AY33" i="19"/>
  <c r="BG17" i="19"/>
  <c r="Q37" i="19"/>
  <c r="AN17" i="19"/>
  <c r="CH33" i="19"/>
  <c r="CH39" i="19" s="1"/>
  <c r="BJ33" i="19"/>
  <c r="BJ39" i="19" s="1"/>
  <c r="CJ33" i="19"/>
  <c r="H37" i="19"/>
  <c r="T37" i="19"/>
  <c r="X37" i="19"/>
  <c r="CQ33" i="19"/>
  <c r="AV33" i="19"/>
  <c r="AV37" i="19"/>
  <c r="CF37" i="19"/>
  <c r="AC37" i="19"/>
  <c r="BS37" i="19"/>
  <c r="Z37" i="19"/>
  <c r="BY33" i="19"/>
  <c r="AH37" i="19"/>
  <c r="BD33" i="19"/>
  <c r="BD39" i="19" s="1"/>
  <c r="CT33" i="19"/>
  <c r="CM33" i="19"/>
  <c r="AP19" i="19"/>
  <c r="AP47" i="19" s="1"/>
  <c r="DB37" i="19"/>
  <c r="BJ18" i="19"/>
  <c r="BJ17" i="19"/>
  <c r="AD37" i="19"/>
  <c r="CJ37" i="19"/>
  <c r="CN37" i="19"/>
  <c r="DC33" i="19"/>
  <c r="DC39" i="19" s="1"/>
  <c r="X33" i="19"/>
  <c r="L33" i="19"/>
  <c r="L39" i="19" s="1"/>
  <c r="W37" i="19"/>
  <c r="BI37" i="19"/>
  <c r="CR37" i="19"/>
  <c r="CZ33" i="19"/>
  <c r="CS33" i="19"/>
  <c r="AT37" i="19"/>
  <c r="BJ37" i="19"/>
  <c r="CD37" i="19"/>
  <c r="CA37" i="19"/>
  <c r="CS37" i="19"/>
  <c r="G13" i="19"/>
  <c r="BV33" i="19"/>
  <c r="AK37" i="19"/>
  <c r="H134" i="19"/>
  <c r="H133" i="19" s="1"/>
  <c r="AJ37" i="19"/>
  <c r="Y37" i="19"/>
  <c r="CI37" i="19"/>
  <c r="CD33" i="19"/>
  <c r="AJ33" i="19"/>
  <c r="O33" i="19"/>
  <c r="O39" i="19" s="1"/>
  <c r="R37" i="19"/>
  <c r="CQ37" i="19"/>
  <c r="DA18" i="19"/>
  <c r="DA17" i="19"/>
  <c r="X19" i="19"/>
  <c r="X18" i="19"/>
  <c r="X17" i="19"/>
  <c r="CI19" i="19"/>
  <c r="CI17" i="19"/>
  <c r="BV18" i="19"/>
  <c r="BV17" i="19"/>
  <c r="L37" i="19"/>
  <c r="AR37" i="19"/>
  <c r="BI33" i="19"/>
  <c r="AS33" i="19"/>
  <c r="I37" i="19"/>
  <c r="AO37" i="19"/>
  <c r="DC37" i="19"/>
  <c r="BM33" i="19"/>
  <c r="BM39" i="19" s="1"/>
  <c r="AU33" i="19"/>
  <c r="AU39" i="19" s="1"/>
  <c r="AE33" i="19"/>
  <c r="M37" i="19"/>
  <c r="BK37" i="19"/>
  <c r="BZ37" i="19"/>
  <c r="CE33" i="19"/>
  <c r="BT33" i="19"/>
  <c r="AZ37" i="19"/>
  <c r="BD37" i="19"/>
  <c r="BH37" i="19"/>
  <c r="CY33" i="19"/>
  <c r="AL37" i="19"/>
  <c r="CL37" i="19"/>
  <c r="CG33" i="19"/>
  <c r="CG39" i="19" s="1"/>
  <c r="CB33" i="19"/>
  <c r="CB39" i="19" s="1"/>
  <c r="BX33" i="19"/>
  <c r="J37" i="19"/>
  <c r="N37" i="19"/>
  <c r="BT37" i="19"/>
  <c r="CY37" i="19"/>
  <c r="BO37" i="19"/>
  <c r="AT33" i="19"/>
  <c r="AB37" i="19"/>
  <c r="AI37" i="19"/>
  <c r="CE37" i="19"/>
  <c r="BA33" i="19"/>
  <c r="BA39" i="19" s="1"/>
  <c r="Z33" i="19"/>
  <c r="Q33" i="19"/>
  <c r="Q39" i="19" s="1"/>
  <c r="CM37" i="19"/>
  <c r="BS33" i="19"/>
  <c r="BC37" i="19"/>
  <c r="K37" i="19"/>
  <c r="V37" i="19"/>
  <c r="BX37" i="19"/>
  <c r="CB37" i="19"/>
  <c r="BW33" i="19"/>
  <c r="AU37" i="19"/>
  <c r="AH33" i="19"/>
  <c r="AH39" i="19" s="1"/>
  <c r="S37" i="19"/>
  <c r="CO18" i="19"/>
  <c r="CO17" i="19"/>
  <c r="AQ38" i="19"/>
  <c r="AQ37" i="19"/>
  <c r="U37" i="19"/>
  <c r="CU38" i="19"/>
  <c r="CU37" i="19"/>
  <c r="CH18" i="19"/>
  <c r="CH17" i="19"/>
  <c r="AN38" i="19"/>
  <c r="AN40" i="19" s="1"/>
  <c r="AN93" i="19" s="1"/>
  <c r="AN37" i="19"/>
  <c r="AG19" i="19"/>
  <c r="AG17" i="19"/>
  <c r="CT18" i="19"/>
  <c r="CT17" i="19"/>
  <c r="BQ18" i="19"/>
  <c r="BQ17" i="19"/>
  <c r="BA37" i="19"/>
  <c r="DA37" i="19"/>
  <c r="AN33" i="19"/>
  <c r="AN39" i="19" s="1"/>
  <c r="J33" i="19"/>
  <c r="J39" i="19" s="1"/>
  <c r="CH37" i="19"/>
  <c r="BN33" i="19"/>
  <c r="BN39" i="19" s="1"/>
  <c r="S33" i="19"/>
  <c r="G36" i="19"/>
  <c r="CR33" i="19"/>
  <c r="BY19" i="19"/>
  <c r="BW19" i="19"/>
  <c r="AF37" i="19"/>
  <c r="U33" i="19"/>
  <c r="U39" i="19" s="1"/>
  <c r="AV131" i="19"/>
  <c r="CC37" i="19"/>
  <c r="BE33" i="19"/>
  <c r="BE39" i="19" s="1"/>
  <c r="AC33" i="19"/>
  <c r="AC39" i="19" s="1"/>
  <c r="W33" i="19"/>
  <c r="G34" i="19"/>
  <c r="BP37" i="19"/>
  <c r="BK33" i="19"/>
  <c r="AX33" i="19"/>
  <c r="P33" i="19"/>
  <c r="BE37" i="19"/>
  <c r="G32" i="19"/>
  <c r="V134" i="19"/>
  <c r="V133" i="19" s="1"/>
  <c r="V164" i="19" s="1"/>
  <c r="V184" i="19" s="1"/>
  <c r="G81" i="19"/>
  <c r="CZ37" i="19"/>
  <c r="CU33" i="19"/>
  <c r="CU39" i="19" s="1"/>
  <c r="CU91" i="19" s="1"/>
  <c r="CO19" i="19"/>
  <c r="BG37" i="19"/>
  <c r="AG33" i="19"/>
  <c r="AG39" i="19" s="1"/>
  <c r="G84" i="19"/>
  <c r="CM39" i="19"/>
  <c r="BO33" i="19"/>
  <c r="BB33" i="19"/>
  <c r="BB39" i="19" s="1"/>
  <c r="AM39" i="19"/>
  <c r="AE37" i="19"/>
  <c r="CW33" i="19"/>
  <c r="CW39" i="19" s="1"/>
  <c r="AO33" i="19"/>
  <c r="AO39" i="19" s="1"/>
  <c r="AK33" i="19"/>
  <c r="AK39" i="19" s="1"/>
  <c r="AK91" i="19" s="1"/>
  <c r="AI33" i="19"/>
  <c r="AI39" i="19" s="1"/>
  <c r="G64" i="19"/>
  <c r="CU19" i="19"/>
  <c r="BQ37" i="19"/>
  <c r="CN33" i="19"/>
  <c r="CN39" i="19" s="1"/>
  <c r="CL33" i="19"/>
  <c r="CL39" i="19" s="1"/>
  <c r="CA33" i="19"/>
  <c r="CA39" i="19" s="1"/>
  <c r="BU33" i="19"/>
  <c r="BU39" i="19" s="1"/>
  <c r="BU91" i="19" s="1"/>
  <c r="AF33" i="19"/>
  <c r="AF39" i="19" s="1"/>
  <c r="CD136" i="19"/>
  <c r="CD140" i="19" s="1"/>
  <c r="BY39" i="19"/>
  <c r="BY37" i="19"/>
  <c r="BW38" i="19"/>
  <c r="BW37" i="19"/>
  <c r="BU37" i="19"/>
  <c r="BU38" i="19"/>
  <c r="BU40" i="19" s="1"/>
  <c r="BU93" i="19" s="1"/>
  <c r="BS18" i="19"/>
  <c r="BS17" i="19"/>
  <c r="AU18" i="19"/>
  <c r="AU20" i="19" s="1"/>
  <c r="AU17" i="19"/>
  <c r="BU19" i="19"/>
  <c r="BU17" i="19"/>
  <c r="AY38" i="19"/>
  <c r="AY40" i="19" s="1"/>
  <c r="AY93" i="19" s="1"/>
  <c r="AY37" i="19"/>
  <c r="DC18" i="19"/>
  <c r="DC17" i="19"/>
  <c r="BN38" i="19"/>
  <c r="BN40" i="19" s="1"/>
  <c r="BN93" i="19" s="1"/>
  <c r="BN37" i="19"/>
  <c r="AY19" i="19"/>
  <c r="AY17" i="19"/>
  <c r="Q19" i="19"/>
  <c r="Q71" i="19" s="1"/>
  <c r="Q17" i="19"/>
  <c r="CC18" i="19"/>
  <c r="CC20" i="19" s="1"/>
  <c r="CC73" i="19" s="1"/>
  <c r="CC17" i="19"/>
  <c r="CX38" i="19"/>
  <c r="CX40" i="19" s="1"/>
  <c r="CX93" i="19" s="1"/>
  <c r="CX37" i="19"/>
  <c r="BA19" i="19"/>
  <c r="BA17" i="19"/>
  <c r="L19" i="19"/>
  <c r="L17" i="19"/>
  <c r="L18" i="19"/>
  <c r="L20" i="19" s="1"/>
  <c r="L73" i="19" s="1"/>
  <c r="CE18" i="19"/>
  <c r="CE17" i="19"/>
  <c r="BE17" i="19"/>
  <c r="BE18" i="19"/>
  <c r="BE20" i="19" s="1"/>
  <c r="AJ18" i="19"/>
  <c r="AJ20" i="19" s="1"/>
  <c r="AJ73" i="19" s="1"/>
  <c r="AJ17" i="19"/>
  <c r="AJ19" i="19"/>
  <c r="AC19" i="19"/>
  <c r="AC17" i="19"/>
  <c r="U19" i="19"/>
  <c r="U17" i="19"/>
  <c r="CK39" i="19"/>
  <c r="CK37" i="19"/>
  <c r="CG38" i="19"/>
  <c r="CG40" i="19" s="1"/>
  <c r="CG93" i="19" s="1"/>
  <c r="CG37" i="19"/>
  <c r="AV19" i="19"/>
  <c r="AV18" i="19"/>
  <c r="AV20" i="19" s="1"/>
  <c r="AV17" i="19"/>
  <c r="AT19" i="19"/>
  <c r="AT17" i="19"/>
  <c r="W18" i="19"/>
  <c r="W20" i="19" s="1"/>
  <c r="W17" i="19"/>
  <c r="P37" i="19"/>
  <c r="P38" i="19"/>
  <c r="P40" i="19" s="1"/>
  <c r="P93" i="19" s="1"/>
  <c r="CK19" i="19"/>
  <c r="CK71" i="19" s="1"/>
  <c r="CK17" i="19"/>
  <c r="CG19" i="19"/>
  <c r="CG17" i="19"/>
  <c r="BM37" i="19"/>
  <c r="BK19" i="19"/>
  <c r="BK17" i="19"/>
  <c r="AG37" i="19"/>
  <c r="BM19" i="19"/>
  <c r="BM71" i="19" s="1"/>
  <c r="BM17" i="19"/>
  <c r="BI19" i="19"/>
  <c r="BI17" i="19"/>
  <c r="BB38" i="19"/>
  <c r="BB37" i="19"/>
  <c r="O38" i="19"/>
  <c r="O37" i="19"/>
  <c r="G30" i="19"/>
  <c r="CW37" i="19"/>
  <c r="CQ18" i="19"/>
  <c r="CQ17" i="19"/>
  <c r="CS19" i="19"/>
  <c r="CS17" i="19"/>
  <c r="CW19" i="19"/>
  <c r="CW71" i="19" s="1"/>
  <c r="CW17" i="19"/>
  <c r="AI18" i="19"/>
  <c r="AI20" i="19" s="1"/>
  <c r="AI17" i="19"/>
  <c r="G10" i="19"/>
  <c r="K17" i="19"/>
  <c r="K18" i="19"/>
  <c r="K20" i="19" s="1"/>
  <c r="K73" i="19" s="1"/>
  <c r="BY17" i="19"/>
  <c r="G31" i="19"/>
  <c r="CF33" i="19"/>
  <c r="CF39" i="19" s="1"/>
  <c r="BZ33" i="19"/>
  <c r="BZ39" i="19" s="1"/>
  <c r="AW33" i="19"/>
  <c r="AW39" i="19" s="1"/>
  <c r="AW91" i="19" s="1"/>
  <c r="AP33" i="19"/>
  <c r="R33" i="19"/>
  <c r="AL136" i="19"/>
  <c r="AL135" i="19" s="1"/>
  <c r="AL165" i="19" s="1"/>
  <c r="AL185" i="19" s="1"/>
  <c r="DA33" i="19"/>
  <c r="DA39" i="19" s="1"/>
  <c r="CT19" i="19"/>
  <c r="BQ33" i="19"/>
  <c r="BQ39" i="19" s="1"/>
  <c r="BJ19" i="19"/>
  <c r="V33" i="19"/>
  <c r="BB129" i="19"/>
  <c r="AK136" i="19"/>
  <c r="AK135" i="19" s="1"/>
  <c r="AK165" i="19" s="1"/>
  <c r="AK185" i="19" s="1"/>
  <c r="DA19" i="19"/>
  <c r="CO20" i="19"/>
  <c r="BQ19" i="19"/>
  <c r="BF33" i="19"/>
  <c r="BF39" i="19" s="1"/>
  <c r="I39" i="19"/>
  <c r="AJ136" i="19"/>
  <c r="CP33" i="19"/>
  <c r="CP39" i="19" s="1"/>
  <c r="AI19" i="19"/>
  <c r="N33" i="19"/>
  <c r="N39" i="19" s="1"/>
  <c r="W136" i="19"/>
  <c r="W135" i="19" s="1"/>
  <c r="W165" i="19" s="1"/>
  <c r="W185" i="19" s="1"/>
  <c r="S136" i="19"/>
  <c r="O136" i="19"/>
  <c r="O135" i="19" s="1"/>
  <c r="O165" i="19" s="1"/>
  <c r="O185" i="19" s="1"/>
  <c r="K136" i="19"/>
  <c r="K135" i="19" s="1"/>
  <c r="K165" i="19" s="1"/>
  <c r="K185" i="19" s="1"/>
  <c r="BH33" i="19"/>
  <c r="BH39" i="19" s="1"/>
  <c r="AL33" i="19"/>
  <c r="Y33" i="19"/>
  <c r="Y39" i="19" s="1"/>
  <c r="Y91" i="19" s="1"/>
  <c r="CR131" i="19"/>
  <c r="K19" i="19"/>
  <c r="G35" i="19"/>
  <c r="CC33" i="19"/>
  <c r="CC39" i="19" s="1"/>
  <c r="CC91" i="19" s="1"/>
  <c r="BV19" i="19"/>
  <c r="AZ33" i="19"/>
  <c r="AZ39" i="19" s="1"/>
  <c r="AQ33" i="19"/>
  <c r="AQ39" i="19" s="1"/>
  <c r="CQ131" i="19"/>
  <c r="DC136" i="19"/>
  <c r="DC140" i="19" s="1"/>
  <c r="G8" i="19"/>
  <c r="DA20" i="19"/>
  <c r="CS39" i="19"/>
  <c r="CC19" i="19"/>
  <c r="BQ20" i="19"/>
  <c r="BI39" i="19"/>
  <c r="I136" i="19"/>
  <c r="DB136" i="19"/>
  <c r="AM37" i="19"/>
  <c r="CO37" i="19"/>
  <c r="DB33" i="19"/>
  <c r="DB39" i="19" s="1"/>
  <c r="CX33" i="19"/>
  <c r="CX39" i="19" s="1"/>
  <c r="BR33" i="19"/>
  <c r="BR39" i="19" s="1"/>
  <c r="AB33" i="19"/>
  <c r="AB39" i="19" s="1"/>
  <c r="AB91" i="19" s="1"/>
  <c r="DA136" i="19"/>
  <c r="W19" i="19"/>
  <c r="BH131" i="19"/>
  <c r="CQ136" i="19"/>
  <c r="CQ135" i="19" s="1"/>
  <c r="CQ165" i="19" s="1"/>
  <c r="CQ185" i="19" s="1"/>
  <c r="G28" i="19"/>
  <c r="G61" i="19"/>
  <c r="CO33" i="19"/>
  <c r="CO39" i="19" s="1"/>
  <c r="CH19" i="19"/>
  <c r="BG33" i="19"/>
  <c r="BG39" i="19" s="1"/>
  <c r="BE19" i="19"/>
  <c r="BC33" i="19"/>
  <c r="BC39" i="19" s="1"/>
  <c r="BG131" i="19"/>
  <c r="CP136" i="19"/>
  <c r="CP135" i="19" s="1"/>
  <c r="CP165" i="19" s="1"/>
  <c r="CP185" i="19" s="1"/>
  <c r="CS38" i="19"/>
  <c r="CS40" i="19" s="1"/>
  <c r="CS93" i="19" s="1"/>
  <c r="BL33" i="19"/>
  <c r="BL39" i="19" s="1"/>
  <c r="BI38" i="19"/>
  <c r="BI40" i="19" s="1"/>
  <c r="BI93" i="19" s="1"/>
  <c r="AR33" i="19"/>
  <c r="AR39" i="19" s="1"/>
  <c r="AB38" i="19"/>
  <c r="AB40" i="19" s="1"/>
  <c r="AB93" i="19" s="1"/>
  <c r="CO136" i="19"/>
  <c r="CO135" i="19" s="1"/>
  <c r="CO165" i="19" s="1"/>
  <c r="CO185" i="19" s="1"/>
  <c r="DB19" i="19"/>
  <c r="DB18" i="19"/>
  <c r="DB20" i="19" s="1"/>
  <c r="CZ38" i="19"/>
  <c r="CZ40" i="19" s="1"/>
  <c r="CZ93" i="19" s="1"/>
  <c r="CZ39" i="19"/>
  <c r="CH38" i="19"/>
  <c r="CH40" i="19" s="1"/>
  <c r="CH93" i="19" s="1"/>
  <c r="BY47" i="19"/>
  <c r="BT19" i="19"/>
  <c r="BT18" i="19"/>
  <c r="BT20" i="19" s="1"/>
  <c r="BR19" i="19"/>
  <c r="BR18" i="19"/>
  <c r="BR20" i="19" s="1"/>
  <c r="BP38" i="19"/>
  <c r="BP40" i="19" s="1"/>
  <c r="BP93" i="19" s="1"/>
  <c r="BP39" i="19"/>
  <c r="BP91" i="19" s="1"/>
  <c r="BG38" i="19"/>
  <c r="BG40" i="19" s="1"/>
  <c r="BG93" i="19" s="1"/>
  <c r="CZ19" i="19"/>
  <c r="CZ18" i="19"/>
  <c r="CZ20" i="19" s="1"/>
  <c r="CX19" i="19"/>
  <c r="CX18" i="19"/>
  <c r="CX20" i="19" s="1"/>
  <c r="CV38" i="19"/>
  <c r="CV40" i="19" s="1"/>
  <c r="CV93" i="19" s="1"/>
  <c r="CQ39" i="19"/>
  <c r="CQ38" i="19"/>
  <c r="CQ40" i="19" s="1"/>
  <c r="CQ93" i="19" s="1"/>
  <c r="BP19" i="19"/>
  <c r="BP18" i="19"/>
  <c r="BP20" i="19" s="1"/>
  <c r="BN19" i="19"/>
  <c r="BN18" i="19"/>
  <c r="BN20" i="19" s="1"/>
  <c r="BL38" i="19"/>
  <c r="BL40" i="19" s="1"/>
  <c r="BL93" i="19" s="1"/>
  <c r="CV18" i="19"/>
  <c r="CV20" i="19" s="1"/>
  <c r="CV19" i="19"/>
  <c r="BL18" i="19"/>
  <c r="BL20" i="19" s="1"/>
  <c r="BL19" i="19"/>
  <c r="BC19" i="19"/>
  <c r="BC18" i="19"/>
  <c r="BC20" i="19" s="1"/>
  <c r="CM19" i="19"/>
  <c r="CM18" i="19"/>
  <c r="CM20" i="19" s="1"/>
  <c r="CF38" i="19"/>
  <c r="CF40" i="19" s="1"/>
  <c r="CF93" i="19" s="1"/>
  <c r="CD39" i="19"/>
  <c r="CD38" i="19"/>
  <c r="CD40" i="19" s="1"/>
  <c r="CD93" i="19" s="1"/>
  <c r="AW38" i="19"/>
  <c r="AW40" i="19" s="1"/>
  <c r="AW93" i="19" s="1"/>
  <c r="AR18" i="19"/>
  <c r="AR20" i="19" s="1"/>
  <c r="AR19" i="19"/>
  <c r="CT39" i="19"/>
  <c r="CT38" i="19"/>
  <c r="CT40" i="19" s="1"/>
  <c r="CT93" i="19" s="1"/>
  <c r="CF19" i="19"/>
  <c r="CF18" i="19"/>
  <c r="CF20" i="19" s="1"/>
  <c r="CD19" i="19"/>
  <c r="CD18" i="19"/>
  <c r="CD20" i="19" s="1"/>
  <c r="CB38" i="19"/>
  <c r="CB40" i="19" s="1"/>
  <c r="CB93" i="19" s="1"/>
  <c r="BJ38" i="19"/>
  <c r="BJ40" i="19" s="1"/>
  <c r="BJ93" i="19" s="1"/>
  <c r="AW18" i="19"/>
  <c r="AW20" i="19" s="1"/>
  <c r="AW19" i="19"/>
  <c r="DC38" i="19"/>
  <c r="DC40" i="19" s="1"/>
  <c r="DC93" i="19" s="1"/>
  <c r="CY39" i="19"/>
  <c r="CB19" i="19"/>
  <c r="CB18" i="19"/>
  <c r="CB20" i="19" s="1"/>
  <c r="BZ19" i="19"/>
  <c r="BZ18" i="19"/>
  <c r="BZ20" i="19" s="1"/>
  <c r="BX39" i="19"/>
  <c r="BX38" i="19"/>
  <c r="BX40" i="19" s="1"/>
  <c r="BX93" i="19" s="1"/>
  <c r="BS39" i="19"/>
  <c r="BS38" i="19"/>
  <c r="BS40" i="19" s="1"/>
  <c r="BS93" i="19" s="1"/>
  <c r="BO39" i="19"/>
  <c r="BX18" i="19"/>
  <c r="BX20" i="19" s="1"/>
  <c r="BX19" i="19"/>
  <c r="BF38" i="19"/>
  <c r="BF40" i="19" s="1"/>
  <c r="BF93" i="19" s="1"/>
  <c r="CY19" i="19"/>
  <c r="CY18" i="19"/>
  <c r="CY20" i="19" s="1"/>
  <c r="CR39" i="19"/>
  <c r="CR38" i="19"/>
  <c r="CR40" i="19" s="1"/>
  <c r="CR93" i="19" s="1"/>
  <c r="CP38" i="19"/>
  <c r="CP40" i="19" s="1"/>
  <c r="CP93" i="19" s="1"/>
  <c r="BO19" i="19"/>
  <c r="BO18" i="19"/>
  <c r="BO20" i="19" s="1"/>
  <c r="BH38" i="19"/>
  <c r="BH40" i="19" s="1"/>
  <c r="BH93" i="19" s="1"/>
  <c r="BF19" i="19"/>
  <c r="BF18" i="19"/>
  <c r="BF20" i="19" s="1"/>
  <c r="BD38" i="19"/>
  <c r="BD40" i="19" s="1"/>
  <c r="BD93" i="19" s="1"/>
  <c r="CR19" i="19"/>
  <c r="CR18" i="19"/>
  <c r="CR20" i="19" s="1"/>
  <c r="CP19" i="19"/>
  <c r="CP18" i="19"/>
  <c r="CP20" i="19" s="1"/>
  <c r="CN38" i="19"/>
  <c r="CN40" i="19" s="1"/>
  <c r="CN93" i="19" s="1"/>
  <c r="BV39" i="19"/>
  <c r="BV38" i="19"/>
  <c r="BV40" i="19" s="1"/>
  <c r="BV93" i="19" s="1"/>
  <c r="BH19" i="19"/>
  <c r="BH18" i="19"/>
  <c r="BH20" i="19" s="1"/>
  <c r="BD19" i="19"/>
  <c r="BD71" i="19" s="1"/>
  <c r="BD18" i="19"/>
  <c r="BD20" i="19" s="1"/>
  <c r="BD73" i="19" s="1"/>
  <c r="BB19" i="19"/>
  <c r="BB18" i="19"/>
  <c r="BB20" i="19" s="1"/>
  <c r="AZ38" i="19"/>
  <c r="AZ40" i="19" s="1"/>
  <c r="AZ93" i="19" s="1"/>
  <c r="AS39" i="19"/>
  <c r="AS38" i="19"/>
  <c r="AS40" i="19" s="1"/>
  <c r="AS93" i="19" s="1"/>
  <c r="CN19" i="19"/>
  <c r="CN71" i="19" s="1"/>
  <c r="CN18" i="19"/>
  <c r="CN20" i="19" s="1"/>
  <c r="CL19" i="19"/>
  <c r="CL18" i="19"/>
  <c r="CL20" i="19" s="1"/>
  <c r="CJ39" i="19"/>
  <c r="CJ38" i="19"/>
  <c r="CJ40" i="19" s="1"/>
  <c r="CJ93" i="19" s="1"/>
  <c r="CE39" i="19"/>
  <c r="CE38" i="19"/>
  <c r="CE40" i="19" s="1"/>
  <c r="CE93" i="19" s="1"/>
  <c r="AZ18" i="19"/>
  <c r="AZ20" i="19" s="1"/>
  <c r="AZ19" i="19"/>
  <c r="AV38" i="19"/>
  <c r="AV40" i="19" s="1"/>
  <c r="AV93" i="19" s="1"/>
  <c r="AV39" i="19"/>
  <c r="CJ18" i="19"/>
  <c r="CJ20" i="19" s="1"/>
  <c r="CJ19" i="19"/>
  <c r="AX39" i="19"/>
  <c r="AX38" i="19"/>
  <c r="AX40" i="19" s="1"/>
  <c r="AX93" i="19" s="1"/>
  <c r="DB38" i="19"/>
  <c r="DB40" i="19" s="1"/>
  <c r="DB93" i="19" s="1"/>
  <c r="CA19" i="19"/>
  <c r="CA18" i="19"/>
  <c r="CA20" i="19" s="1"/>
  <c r="BT39" i="19"/>
  <c r="BT38" i="19"/>
  <c r="BT40" i="19" s="1"/>
  <c r="BT93" i="19" s="1"/>
  <c r="BR38" i="19"/>
  <c r="BR40" i="19" s="1"/>
  <c r="BR93" i="19" s="1"/>
  <c r="AX18" i="19"/>
  <c r="AX20" i="19" s="1"/>
  <c r="AX19" i="19"/>
  <c r="AH19" i="19"/>
  <c r="AH18" i="19"/>
  <c r="AH20" i="19" s="1"/>
  <c r="AF38" i="19"/>
  <c r="AF40" i="19" s="1"/>
  <c r="AF93" i="19" s="1"/>
  <c r="AD18" i="19"/>
  <c r="AD20" i="19" s="1"/>
  <c r="AD19" i="19"/>
  <c r="AD71" i="19" s="1"/>
  <c r="M18" i="19"/>
  <c r="M20" i="19" s="1"/>
  <c r="M19" i="19"/>
  <c r="J83" i="58"/>
  <c r="CW38" i="19"/>
  <c r="CW40" i="19" s="1"/>
  <c r="CW93" i="19" s="1"/>
  <c r="CS18" i="19"/>
  <c r="CS20" i="19" s="1"/>
  <c r="CK38" i="19"/>
  <c r="CK40" i="19" s="1"/>
  <c r="CK93" i="19" s="1"/>
  <c r="CG18" i="19"/>
  <c r="CG20" i="19" s="1"/>
  <c r="BY38" i="19"/>
  <c r="BY40" i="19" s="1"/>
  <c r="BY93" i="19" s="1"/>
  <c r="BU18" i="19"/>
  <c r="BU20" i="19" s="1"/>
  <c r="BM38" i="19"/>
  <c r="BM40" i="19" s="1"/>
  <c r="BM93" i="19" s="1"/>
  <c r="BI18" i="19"/>
  <c r="BI20" i="19" s="1"/>
  <c r="BI73" i="19" s="1"/>
  <c r="BA38" i="19"/>
  <c r="BA40" i="19" s="1"/>
  <c r="BA93" i="19" s="1"/>
  <c r="AU38" i="19"/>
  <c r="AU40" i="19" s="1"/>
  <c r="AU93" i="19" s="1"/>
  <c r="AM19" i="19"/>
  <c r="AM18" i="19"/>
  <c r="AM20" i="19" s="1"/>
  <c r="AF18" i="19"/>
  <c r="AF20" i="19" s="1"/>
  <c r="AF19" i="19"/>
  <c r="K39" i="19"/>
  <c r="K38" i="19"/>
  <c r="K40" i="19" s="1"/>
  <c r="K93" i="19" s="1"/>
  <c r="G132" i="19"/>
  <c r="AR40" i="19"/>
  <c r="AR93" i="19" s="1"/>
  <c r="AQ19" i="19"/>
  <c r="AQ71" i="19" s="1"/>
  <c r="AQ18" i="19"/>
  <c r="AQ20" i="19" s="1"/>
  <c r="AQ73" i="19" s="1"/>
  <c r="AK18" i="19"/>
  <c r="AK20" i="19" s="1"/>
  <c r="AK19" i="19"/>
  <c r="AB19" i="19"/>
  <c r="AB18" i="19"/>
  <c r="AB20" i="19" s="1"/>
  <c r="Z39" i="19"/>
  <c r="Z38" i="19"/>
  <c r="Z40" i="19" s="1"/>
  <c r="Z93" i="19" s="1"/>
  <c r="X38" i="19"/>
  <c r="X40" i="19" s="1"/>
  <c r="X93" i="19" s="1"/>
  <c r="X39" i="19"/>
  <c r="DC19" i="19"/>
  <c r="CY38" i="19"/>
  <c r="CY40" i="19" s="1"/>
  <c r="CY93" i="19" s="1"/>
  <c r="CU18" i="19"/>
  <c r="CU20" i="19" s="1"/>
  <c r="CQ19" i="19"/>
  <c r="CM38" i="19"/>
  <c r="CM40" i="19" s="1"/>
  <c r="CM93" i="19" s="1"/>
  <c r="CI39" i="19"/>
  <c r="CI18" i="19"/>
  <c r="CI20" i="19" s="1"/>
  <c r="CE19" i="19"/>
  <c r="CA38" i="19"/>
  <c r="CA40" i="19" s="1"/>
  <c r="CA93" i="19" s="1"/>
  <c r="BW39" i="19"/>
  <c r="BW18" i="19"/>
  <c r="BW20" i="19" s="1"/>
  <c r="BS19" i="19"/>
  <c r="BO38" i="19"/>
  <c r="BO40" i="19" s="1"/>
  <c r="BO93" i="19" s="1"/>
  <c r="BK39" i="19"/>
  <c r="BK18" i="19"/>
  <c r="BK20" i="19" s="1"/>
  <c r="BG19" i="19"/>
  <c r="BC38" i="19"/>
  <c r="BC40" i="19" s="1"/>
  <c r="BC93" i="19" s="1"/>
  <c r="AY39" i="19"/>
  <c r="AY46" i="19" s="1"/>
  <c r="AY18" i="19"/>
  <c r="AY20" i="19" s="1"/>
  <c r="AT40" i="19"/>
  <c r="AT93" i="19" s="1"/>
  <c r="Z19" i="19"/>
  <c r="Z18" i="19"/>
  <c r="Z20" i="19" s="1"/>
  <c r="R39" i="19"/>
  <c r="R38" i="19"/>
  <c r="R40" i="19" s="1"/>
  <c r="R93" i="19" s="1"/>
  <c r="V38" i="19"/>
  <c r="V40" i="19" s="1"/>
  <c r="V93" i="19" s="1"/>
  <c r="V39" i="19"/>
  <c r="V91" i="19" s="1"/>
  <c r="T39" i="19"/>
  <c r="T38" i="19"/>
  <c r="T40" i="19" s="1"/>
  <c r="T93" i="19" s="1"/>
  <c r="R18" i="19"/>
  <c r="R20" i="19" s="1"/>
  <c r="R19" i="19"/>
  <c r="P39" i="19"/>
  <c r="DA38" i="19"/>
  <c r="DA40" i="19" s="1"/>
  <c r="DA93" i="19" s="1"/>
  <c r="CW18" i="19"/>
  <c r="CW20" i="19" s="1"/>
  <c r="CO38" i="19"/>
  <c r="CO40" i="19" s="1"/>
  <c r="CO93" i="19" s="1"/>
  <c r="CK18" i="19"/>
  <c r="CK20" i="19" s="1"/>
  <c r="CC38" i="19"/>
  <c r="CC40" i="19" s="1"/>
  <c r="CC93" i="19" s="1"/>
  <c r="BY18" i="19"/>
  <c r="BY20" i="19" s="1"/>
  <c r="BQ38" i="19"/>
  <c r="BQ40" i="19" s="1"/>
  <c r="BM18" i="19"/>
  <c r="BM20" i="19" s="1"/>
  <c r="BE38" i="19"/>
  <c r="BE40" i="19" s="1"/>
  <c r="BE93" i="19" s="1"/>
  <c r="BA18" i="19"/>
  <c r="BA20" i="19" s="1"/>
  <c r="AT18" i="19"/>
  <c r="AT20" i="19" s="1"/>
  <c r="AS19" i="19"/>
  <c r="AS18" i="19"/>
  <c r="AS20" i="19" s="1"/>
  <c r="AO38" i="19"/>
  <c r="AO40" i="19" s="1"/>
  <c r="AO93" i="19" s="1"/>
  <c r="AI38" i="19"/>
  <c r="AI40" i="19" s="1"/>
  <c r="AC38" i="19"/>
  <c r="AC40" i="19" s="1"/>
  <c r="AC93" i="19" s="1"/>
  <c r="V19" i="19"/>
  <c r="V18" i="19"/>
  <c r="V20" i="19" s="1"/>
  <c r="T18" i="19"/>
  <c r="T20" i="19" s="1"/>
  <c r="T19" i="19"/>
  <c r="L38" i="19"/>
  <c r="L40" i="19" s="1"/>
  <c r="I19" i="19"/>
  <c r="I18" i="19"/>
  <c r="I20" i="19" s="1"/>
  <c r="I73" i="19" s="1"/>
  <c r="AN19" i="19"/>
  <c r="AN20" i="19"/>
  <c r="P19" i="19"/>
  <c r="P18" i="19"/>
  <c r="P20" i="19" s="1"/>
  <c r="N38" i="19"/>
  <c r="N40" i="19" s="1"/>
  <c r="N93" i="19" s="1"/>
  <c r="Y129" i="19"/>
  <c r="M129" i="19"/>
  <c r="CT20" i="19"/>
  <c r="CL40" i="19"/>
  <c r="CL93" i="19" s="1"/>
  <c r="CH20" i="19"/>
  <c r="BZ40" i="19"/>
  <c r="BZ93" i="19" s="1"/>
  <c r="BV20" i="19"/>
  <c r="BJ20" i="19"/>
  <c r="BB40" i="19"/>
  <c r="BB93" i="19" s="1"/>
  <c r="AO19" i="19"/>
  <c r="AL39" i="19"/>
  <c r="AL40" i="19"/>
  <c r="AL93" i="19" s="1"/>
  <c r="AE19" i="19"/>
  <c r="AE18" i="19"/>
  <c r="AE20" i="19" s="1"/>
  <c r="N19" i="19"/>
  <c r="N18" i="19"/>
  <c r="N20" i="19" s="1"/>
  <c r="AT39" i="19"/>
  <c r="AL19" i="19"/>
  <c r="AL18" i="19"/>
  <c r="AL20" i="19" s="1"/>
  <c r="H39" i="19"/>
  <c r="H38" i="19"/>
  <c r="X131" i="19"/>
  <c r="T131" i="19"/>
  <c r="T113" i="19"/>
  <c r="P131" i="19"/>
  <c r="AU19" i="19"/>
  <c r="AP39" i="19"/>
  <c r="AP46" i="19" s="1"/>
  <c r="AP38" i="19"/>
  <c r="AP40" i="19" s="1"/>
  <c r="AP93" i="19" s="1"/>
  <c r="AJ38" i="19"/>
  <c r="AJ40" i="19" s="1"/>
  <c r="AJ93" i="19" s="1"/>
  <c r="AJ39" i="19"/>
  <c r="Y18" i="19"/>
  <c r="Y20" i="19" s="1"/>
  <c r="Y73" i="19" s="1"/>
  <c r="Y19" i="19"/>
  <c r="Q38" i="19"/>
  <c r="Q40" i="19" s="1"/>
  <c r="Q93" i="19" s="1"/>
  <c r="J38" i="19"/>
  <c r="J40" i="19" s="1"/>
  <c r="J93" i="19" s="1"/>
  <c r="H18" i="19"/>
  <c r="H19" i="19"/>
  <c r="DC20" i="19"/>
  <c r="CU40" i="19"/>
  <c r="CU93" i="19" s="1"/>
  <c r="CQ20" i="19"/>
  <c r="CI40" i="19"/>
  <c r="CI93" i="19" s="1"/>
  <c r="CE20" i="19"/>
  <c r="BW40" i="19"/>
  <c r="BW93" i="19" s="1"/>
  <c r="BS20" i="19"/>
  <c r="BK40" i="19"/>
  <c r="BK93" i="19" s="1"/>
  <c r="BG20" i="19"/>
  <c r="AP18" i="19"/>
  <c r="AP20" i="19" s="1"/>
  <c r="AP73" i="19" s="1"/>
  <c r="W39" i="19"/>
  <c r="W38" i="19"/>
  <c r="W40" i="19" s="1"/>
  <c r="W93" i="19" s="1"/>
  <c r="J19" i="19"/>
  <c r="J18" i="19"/>
  <c r="J20" i="19" s="1"/>
  <c r="AQ40" i="19"/>
  <c r="AQ93" i="19" s="1"/>
  <c r="AH38" i="19"/>
  <c r="AH40" i="19" s="1"/>
  <c r="AH93" i="19" s="1"/>
  <c r="AD39" i="19"/>
  <c r="AD38" i="19"/>
  <c r="AD40" i="19" s="1"/>
  <c r="AD93" i="19" s="1"/>
  <c r="S19" i="19"/>
  <c r="S18" i="19"/>
  <c r="S20" i="19" s="1"/>
  <c r="S73" i="19" s="1"/>
  <c r="M38" i="19"/>
  <c r="M40" i="19" s="1"/>
  <c r="M93" i="19" s="1"/>
  <c r="AE38" i="19"/>
  <c r="AE40" i="19" s="1"/>
  <c r="AE93" i="19" s="1"/>
  <c r="AA18" i="19"/>
  <c r="AA20" i="19" s="1"/>
  <c r="S38" i="19"/>
  <c r="S40" i="19" s="1"/>
  <c r="S93" i="19" s="1"/>
  <c r="O18" i="19"/>
  <c r="O20" i="19" s="1"/>
  <c r="CB129" i="19"/>
  <c r="BV129" i="19"/>
  <c r="AQ129" i="19"/>
  <c r="AO18" i="19"/>
  <c r="AO20" i="19" s="1"/>
  <c r="AG38" i="19"/>
  <c r="AG40" i="19" s="1"/>
  <c r="AG93" i="19" s="1"/>
  <c r="AC18" i="19"/>
  <c r="AC20" i="19" s="1"/>
  <c r="X20" i="19"/>
  <c r="U38" i="19"/>
  <c r="U40" i="19" s="1"/>
  <c r="U93" i="19" s="1"/>
  <c r="Q18" i="19"/>
  <c r="Q20" i="19" s="1"/>
  <c r="I38" i="19"/>
  <c r="I40" i="19" s="1"/>
  <c r="I93" i="19" s="1"/>
  <c r="CP131" i="19"/>
  <c r="BF131" i="19"/>
  <c r="V131" i="19"/>
  <c r="V113" i="19"/>
  <c r="H129" i="19"/>
  <c r="BQ129" i="19"/>
  <c r="CN135" i="19"/>
  <c r="AE39" i="19"/>
  <c r="AA19" i="19"/>
  <c r="S39" i="19"/>
  <c r="O19" i="19"/>
  <c r="CF131" i="19"/>
  <c r="AU131" i="19"/>
  <c r="AK38" i="19"/>
  <c r="AK40" i="19" s="1"/>
  <c r="AK93" i="19" s="1"/>
  <c r="AG18" i="19"/>
  <c r="AG20" i="19" s="1"/>
  <c r="AG73" i="19" s="1"/>
  <c r="Y38" i="19"/>
  <c r="Y40" i="19" s="1"/>
  <c r="Y93" i="19" s="1"/>
  <c r="U18" i="19"/>
  <c r="U20" i="19" s="1"/>
  <c r="U73" i="19" s="1"/>
  <c r="O40" i="19"/>
  <c r="O93" i="19" s="1"/>
  <c r="CN129" i="19"/>
  <c r="AD129" i="19"/>
  <c r="AS129" i="19"/>
  <c r="BO136" i="19"/>
  <c r="BC136" i="19"/>
  <c r="AQ136" i="19"/>
  <c r="AE136" i="19"/>
  <c r="AE140" i="19" s="1"/>
  <c r="AB133" i="19"/>
  <c r="AB164" i="19" s="1"/>
  <c r="AB184" i="19" s="1"/>
  <c r="CA136" i="19"/>
  <c r="BN136" i="19"/>
  <c r="BY136" i="19"/>
  <c r="BM136" i="19"/>
  <c r="BA136" i="19"/>
  <c r="AO136" i="19"/>
  <c r="AC136" i="19"/>
  <c r="AC140" i="19" s="1"/>
  <c r="BX136" i="19"/>
  <c r="BL136" i="19"/>
  <c r="AZ136" i="19"/>
  <c r="AN136" i="19"/>
  <c r="AB136" i="19"/>
  <c r="BV136" i="19"/>
  <c r="Z136" i="19"/>
  <c r="BB136" i="19"/>
  <c r="BW136" i="19"/>
  <c r="BK136" i="19"/>
  <c r="AY136" i="19"/>
  <c r="AM136" i="19"/>
  <c r="BU134" i="19"/>
  <c r="AW134" i="19"/>
  <c r="AK134" i="19"/>
  <c r="CY136" i="19"/>
  <c r="CM136" i="19"/>
  <c r="BU136" i="19"/>
  <c r="CX136" i="19"/>
  <c r="CL136" i="19"/>
  <c r="BT136" i="19"/>
  <c r="AP136" i="19"/>
  <c r="AP140" i="19" s="1"/>
  <c r="CW136" i="19"/>
  <c r="CK136" i="19"/>
  <c r="BJ136" i="19"/>
  <c r="CV136" i="19"/>
  <c r="CJ136" i="19"/>
  <c r="BI136" i="19"/>
  <c r="AD136" i="19"/>
  <c r="CE136" i="19"/>
  <c r="CE140" i="19" s="1"/>
  <c r="BS136" i="19"/>
  <c r="AU136" i="19"/>
  <c r="AI136" i="19"/>
  <c r="CU136" i="19"/>
  <c r="CI136" i="19"/>
  <c r="BH136" i="19"/>
  <c r="BR136" i="19"/>
  <c r="BF136" i="19"/>
  <c r="AT136" i="19"/>
  <c r="AH136" i="19"/>
  <c r="CT136" i="19"/>
  <c r="CH136" i="19"/>
  <c r="AX136" i="19"/>
  <c r="CC136" i="19"/>
  <c r="AS136" i="19"/>
  <c r="AG136" i="19"/>
  <c r="CS136" i="19"/>
  <c r="CG136" i="19"/>
  <c r="AW136" i="19"/>
  <c r="CB136" i="19"/>
  <c r="BP136" i="19"/>
  <c r="BD136" i="19"/>
  <c r="AR136" i="19"/>
  <c r="AF136" i="19"/>
  <c r="CR136" i="19"/>
  <c r="AV136" i="19"/>
  <c r="BZ136" i="19"/>
  <c r="BZ140" i="19" s="1"/>
  <c r="AZ16" i="13"/>
  <c r="CD16" i="13"/>
  <c r="AN16" i="13"/>
  <c r="BF16" i="13"/>
  <c r="CJ16" i="13"/>
  <c r="BI42" i="13"/>
  <c r="AH17" i="13"/>
  <c r="AH19" i="13" s="1"/>
  <c r="S16" i="13"/>
  <c r="AT16" i="13"/>
  <c r="H31" i="13"/>
  <c r="H37" i="13" s="1"/>
  <c r="BX16" i="13"/>
  <c r="DB16" i="13"/>
  <c r="Z134" i="13"/>
  <c r="G82" i="13"/>
  <c r="AK132" i="13"/>
  <c r="AK182" i="13" s="1"/>
  <c r="AK134" i="13"/>
  <c r="AK183" i="13" s="1"/>
  <c r="CZ17" i="13"/>
  <c r="CT96" i="13"/>
  <c r="CH96" i="13"/>
  <c r="BJ96" i="13"/>
  <c r="AX96" i="13"/>
  <c r="AL96" i="13"/>
  <c r="DC134" i="13"/>
  <c r="DC183" i="13" s="1"/>
  <c r="CQ134" i="13"/>
  <c r="CQ183" i="13" s="1"/>
  <c r="CQ132" i="13"/>
  <c r="CQ182" i="13" s="1"/>
  <c r="CE134" i="13"/>
  <c r="BS134" i="13"/>
  <c r="BS138" i="13" s="1"/>
  <c r="CS96" i="13"/>
  <c r="CG96" i="13"/>
  <c r="BU96" i="13"/>
  <c r="BI96" i="13"/>
  <c r="AW96" i="13"/>
  <c r="W134" i="13"/>
  <c r="CP134" i="13"/>
  <c r="CP183" i="13" s="1"/>
  <c r="CD134" i="13"/>
  <c r="BR134" i="13"/>
  <c r="BR183" i="13" s="1"/>
  <c r="CR96" i="13"/>
  <c r="CR98" i="13"/>
  <c r="CF96" i="13"/>
  <c r="BT96" i="13"/>
  <c r="BH96" i="13"/>
  <c r="AJ96" i="13"/>
  <c r="P134" i="13"/>
  <c r="DA134" i="13"/>
  <c r="CO134" i="13"/>
  <c r="CO133" i="13" s="1"/>
  <c r="CO132" i="13"/>
  <c r="BE134" i="13"/>
  <c r="BE183" i="13" s="1"/>
  <c r="AS134" i="13"/>
  <c r="BS96" i="13"/>
  <c r="BG96" i="13"/>
  <c r="AU96" i="13"/>
  <c r="AI96" i="13"/>
  <c r="CN134" i="13"/>
  <c r="AR134" i="13"/>
  <c r="DB96" i="13"/>
  <c r="DB98" i="13"/>
  <c r="CP108" i="13"/>
  <c r="BF96" i="13"/>
  <c r="AT96" i="13"/>
  <c r="AH96" i="13"/>
  <c r="BQ31" i="13"/>
  <c r="BQ37" i="13" s="1"/>
  <c r="R134" i="13"/>
  <c r="CY134" i="13"/>
  <c r="CM134" i="13"/>
  <c r="CM133" i="13" s="1"/>
  <c r="AE134" i="13"/>
  <c r="DA96" i="13"/>
  <c r="CO96" i="13"/>
  <c r="CC96" i="13"/>
  <c r="BQ96" i="13"/>
  <c r="BE96" i="13"/>
  <c r="AS96" i="13"/>
  <c r="AG96" i="13"/>
  <c r="CX134" i="13"/>
  <c r="CX138" i="13" s="1"/>
  <c r="CZ96" i="13"/>
  <c r="CN96" i="13"/>
  <c r="CB96" i="13"/>
  <c r="BP96" i="13"/>
  <c r="BD96" i="13"/>
  <c r="AR96" i="13"/>
  <c r="AF96" i="13"/>
  <c r="H88" i="13"/>
  <c r="H132" i="13" s="1"/>
  <c r="H131" i="13" s="1"/>
  <c r="CK134" i="13"/>
  <c r="AO134" i="13"/>
  <c r="CY96" i="13"/>
  <c r="CM96" i="13"/>
  <c r="CA96" i="13"/>
  <c r="BO96" i="13"/>
  <c r="BC96" i="13"/>
  <c r="AQ96" i="13"/>
  <c r="AQ97" i="13"/>
  <c r="AE96" i="13"/>
  <c r="CV134" i="13"/>
  <c r="BX108" i="13"/>
  <c r="AB108" i="13"/>
  <c r="G62" i="13"/>
  <c r="CX96" i="13"/>
  <c r="CL96" i="13"/>
  <c r="BZ96" i="13"/>
  <c r="BN96" i="13"/>
  <c r="BB96" i="13"/>
  <c r="AP96" i="13"/>
  <c r="AD96" i="13"/>
  <c r="G27" i="13"/>
  <c r="G12" i="13"/>
  <c r="G29" i="13"/>
  <c r="J134" i="13"/>
  <c r="CI132" i="13"/>
  <c r="CI182" i="13" s="1"/>
  <c r="CI134" i="13"/>
  <c r="CI138" i="13" s="1"/>
  <c r="BW134" i="13"/>
  <c r="BW138" i="13" s="1"/>
  <c r="BK134" i="13"/>
  <c r="BK138" i="13" s="1"/>
  <c r="AM134" i="13"/>
  <c r="AM133" i="13" s="1"/>
  <c r="AA134" i="13"/>
  <c r="AA183" i="13" s="1"/>
  <c r="CW96" i="13"/>
  <c r="CK96" i="13"/>
  <c r="BY96" i="13"/>
  <c r="BM96" i="13"/>
  <c r="BA96" i="13"/>
  <c r="AO96" i="13"/>
  <c r="AC96" i="13"/>
  <c r="BV134" i="13"/>
  <c r="BV133" i="13" s="1"/>
  <c r="BJ134" i="13"/>
  <c r="CV96" i="13"/>
  <c r="CJ96" i="13"/>
  <c r="BX96" i="13"/>
  <c r="BL96" i="13"/>
  <c r="AZ96" i="13"/>
  <c r="AN96" i="13"/>
  <c r="AB96" i="13"/>
  <c r="BR96" i="13"/>
  <c r="AZ134" i="13"/>
  <c r="AZ133" i="13" s="1"/>
  <c r="AK95" i="13"/>
  <c r="AK96" i="13"/>
  <c r="AH45" i="13"/>
  <c r="CL127" i="13"/>
  <c r="CL126" i="13" s="1"/>
  <c r="CL98" i="13"/>
  <c r="AP98" i="13"/>
  <c r="CX98" i="13"/>
  <c r="AN134" i="13"/>
  <c r="AN138" i="13" s="1"/>
  <c r="CT43" i="13"/>
  <c r="BV43" i="13"/>
  <c r="AC134" i="13"/>
  <c r="AC183" i="13" s="1"/>
  <c r="AC95" i="13"/>
  <c r="BE127" i="13"/>
  <c r="AX42" i="13"/>
  <c r="G8" i="13"/>
  <c r="L16" i="13"/>
  <c r="CS31" i="13"/>
  <c r="CS37" i="13" s="1"/>
  <c r="BU31" i="13"/>
  <c r="BU37" i="13" s="1"/>
  <c r="W31" i="13"/>
  <c r="BJ17" i="13"/>
  <c r="BJ19" i="13" s="1"/>
  <c r="AJ31" i="13"/>
  <c r="AJ37" i="13" s="1"/>
  <c r="CB17" i="13"/>
  <c r="AL16" i="13"/>
  <c r="AX16" i="13"/>
  <c r="BV16" i="13"/>
  <c r="CH16" i="13"/>
  <c r="CT16" i="13"/>
  <c r="G59" i="13"/>
  <c r="BI134" i="13"/>
  <c r="AI35" i="13"/>
  <c r="BY31" i="13"/>
  <c r="BY37" i="13" s="1"/>
  <c r="CA42" i="13"/>
  <c r="BD17" i="13"/>
  <c r="AM129" i="13"/>
  <c r="AY96" i="13"/>
  <c r="CN17" i="13"/>
  <c r="BP16" i="13"/>
  <c r="CU31" i="13"/>
  <c r="CU37" i="13" s="1"/>
  <c r="CU44" i="13" s="1"/>
  <c r="CO31" i="13"/>
  <c r="CO37" i="13" s="1"/>
  <c r="AX31" i="13"/>
  <c r="AX37" i="13" s="1"/>
  <c r="CT42" i="13"/>
  <c r="CH42" i="13"/>
  <c r="BV42" i="13"/>
  <c r="CZ18" i="13"/>
  <c r="CZ45" i="13" s="1"/>
  <c r="CT18" i="13"/>
  <c r="CN18" i="13"/>
  <c r="CN45" i="13" s="1"/>
  <c r="CH18" i="13"/>
  <c r="CB18" i="13"/>
  <c r="BV18" i="13"/>
  <c r="BP18" i="13"/>
  <c r="BJ18" i="13"/>
  <c r="BD18" i="13"/>
  <c r="BD45" i="13" s="1"/>
  <c r="AX18" i="13"/>
  <c r="BZ134" i="13"/>
  <c r="BZ133" i="13" s="1"/>
  <c r="BZ95" i="13"/>
  <c r="AB95" i="13"/>
  <c r="CE132" i="13"/>
  <c r="CE182" i="13" s="1"/>
  <c r="BI31" i="13"/>
  <c r="BI37" i="13" s="1"/>
  <c r="P35" i="13"/>
  <c r="AF35" i="13"/>
  <c r="BS31" i="13"/>
  <c r="BS37" i="13" s="1"/>
  <c r="AU31" i="13"/>
  <c r="AU37" i="13" s="1"/>
  <c r="CQ38" i="13"/>
  <c r="AT35" i="13"/>
  <c r="R35" i="13"/>
  <c r="Z35" i="13"/>
  <c r="CH31" i="13"/>
  <c r="CH37" i="13" s="1"/>
  <c r="CB31" i="13"/>
  <c r="CB37" i="13" s="1"/>
  <c r="AS31" i="13"/>
  <c r="AS37" i="13" s="1"/>
  <c r="X31" i="13"/>
  <c r="X37" i="13" s="1"/>
  <c r="T18" i="13"/>
  <c r="T45" i="13" s="1"/>
  <c r="CM31" i="13"/>
  <c r="CM37" i="13" s="1"/>
  <c r="BS35" i="13"/>
  <c r="CE35" i="13"/>
  <c r="CQ35" i="13"/>
  <c r="DC35" i="13"/>
  <c r="BY134" i="13"/>
  <c r="BY133" i="13" s="1"/>
  <c r="BY95" i="13"/>
  <c r="AH35" i="13"/>
  <c r="AP35" i="13"/>
  <c r="CX31" i="13"/>
  <c r="CX37" i="13" s="1"/>
  <c r="AF31" i="13"/>
  <c r="AF37" i="13" s="1"/>
  <c r="J37" i="13"/>
  <c r="L31" i="13"/>
  <c r="L37" i="13" s="1"/>
  <c r="BY38" i="13"/>
  <c r="K35" i="13"/>
  <c r="CW31" i="13"/>
  <c r="CW37" i="13" s="1"/>
  <c r="CQ31" i="13"/>
  <c r="CQ37" i="13" s="1"/>
  <c r="CQ89" i="13" s="1"/>
  <c r="AQ31" i="13"/>
  <c r="AQ37" i="13" s="1"/>
  <c r="AE31" i="13"/>
  <c r="AE37" i="13" s="1"/>
  <c r="U31" i="13"/>
  <c r="U37" i="13" s="1"/>
  <c r="BJ95" i="13"/>
  <c r="AX35" i="13"/>
  <c r="BB35" i="13"/>
  <c r="AD31" i="13"/>
  <c r="AD37" i="13" s="1"/>
  <c r="P31" i="13"/>
  <c r="P37" i="13" s="1"/>
  <c r="AJ18" i="13"/>
  <c r="AE35" i="13"/>
  <c r="BM31" i="13"/>
  <c r="BM37" i="13" s="1"/>
  <c r="BG31" i="13"/>
  <c r="BG37" i="13" s="1"/>
  <c r="AO31" i="13"/>
  <c r="AO37" i="13" s="1"/>
  <c r="AI31" i="13"/>
  <c r="AI37" i="13" s="1"/>
  <c r="AI18" i="13"/>
  <c r="CZ31" i="13"/>
  <c r="CZ37" i="13" s="1"/>
  <c r="CZ44" i="13" s="1"/>
  <c r="CI31" i="13"/>
  <c r="CI37" i="13" s="1"/>
  <c r="CI44" i="13" s="1"/>
  <c r="CC31" i="13"/>
  <c r="CC37" i="13" s="1"/>
  <c r="AH31" i="13"/>
  <c r="AH37" i="13" s="1"/>
  <c r="AH44" i="13" s="1"/>
  <c r="BP35" i="13"/>
  <c r="CB35" i="13"/>
  <c r="CN35" i="13"/>
  <c r="CZ35" i="13"/>
  <c r="BW31" i="13"/>
  <c r="BW37" i="13" s="1"/>
  <c r="BW44" i="13" s="1"/>
  <c r="T31" i="13"/>
  <c r="T37" i="13" s="1"/>
  <c r="AO35" i="13"/>
  <c r="BK31" i="13"/>
  <c r="BK37" i="13" s="1"/>
  <c r="BE31" i="13"/>
  <c r="BE37" i="13" s="1"/>
  <c r="AY31" i="13"/>
  <c r="AY37" i="13" s="1"/>
  <c r="K18" i="13"/>
  <c r="BW18" i="13"/>
  <c r="AC35" i="13"/>
  <c r="AM31" i="13"/>
  <c r="AM37" i="13" s="1"/>
  <c r="M17" i="13"/>
  <c r="M19" i="13" s="1"/>
  <c r="V134" i="13"/>
  <c r="P98" i="13"/>
  <c r="L98" i="13"/>
  <c r="M45" i="13"/>
  <c r="H35" i="13"/>
  <c r="H36" i="13" s="1"/>
  <c r="H38" i="13" s="1"/>
  <c r="AB35" i="13"/>
  <c r="AQ35" i="13"/>
  <c r="BF35" i="13"/>
  <c r="BR35" i="13"/>
  <c r="CD35" i="13"/>
  <c r="CP35" i="13"/>
  <c r="DB35" i="13"/>
  <c r="BN31" i="13"/>
  <c r="BN37" i="13" s="1"/>
  <c r="BN89" i="13" s="1"/>
  <c r="BB31" i="13"/>
  <c r="BB37" i="13" s="1"/>
  <c r="BB89" i="13" s="1"/>
  <c r="AW31" i="13"/>
  <c r="AW37" i="13" s="1"/>
  <c r="Y18" i="13"/>
  <c r="N31" i="13"/>
  <c r="N37" i="13" s="1"/>
  <c r="I18" i="13"/>
  <c r="T35" i="13"/>
  <c r="AY35" i="13"/>
  <c r="BG35" i="13"/>
  <c r="AV31" i="13"/>
  <c r="AV37" i="13" s="1"/>
  <c r="AL31" i="13"/>
  <c r="AL37" i="13" s="1"/>
  <c r="AG31" i="13"/>
  <c r="AG37" i="13" s="1"/>
  <c r="AB31" i="13"/>
  <c r="AB37" i="13" s="1"/>
  <c r="AB44" i="13" s="1"/>
  <c r="I134" i="13"/>
  <c r="I183" i="13" s="1"/>
  <c r="CW38" i="13"/>
  <c r="G33" i="13"/>
  <c r="CY31" i="13"/>
  <c r="CY37" i="13" s="1"/>
  <c r="BR31" i="13"/>
  <c r="BR37" i="13" s="1"/>
  <c r="BR44" i="13" s="1"/>
  <c r="N134" i="13"/>
  <c r="N138" i="13" s="1"/>
  <c r="BD38" i="13"/>
  <c r="BD91" i="13" s="1"/>
  <c r="DC18" i="13"/>
  <c r="CW18" i="13"/>
  <c r="CQ18" i="13"/>
  <c r="CK18" i="13"/>
  <c r="CE18" i="13"/>
  <c r="BY18" i="13"/>
  <c r="BS18" i="13"/>
  <c r="BM18" i="13"/>
  <c r="BG18" i="13"/>
  <c r="BA18" i="13"/>
  <c r="AU18" i="13"/>
  <c r="AO18" i="13"/>
  <c r="M35" i="13"/>
  <c r="AN35" i="13"/>
  <c r="AR35" i="13"/>
  <c r="BC35" i="13"/>
  <c r="W18" i="13"/>
  <c r="Q35" i="13"/>
  <c r="Y35" i="13"/>
  <c r="CR31" i="13"/>
  <c r="CR37" i="13" s="1"/>
  <c r="AA31" i="13"/>
  <c r="AA37" i="13" s="1"/>
  <c r="AA44" i="13" s="1"/>
  <c r="AN18" i="13"/>
  <c r="N19" i="13"/>
  <c r="J35" i="13"/>
  <c r="N35" i="13"/>
  <c r="V35" i="13"/>
  <c r="AK35" i="13"/>
  <c r="BH35" i="13"/>
  <c r="BL35" i="13"/>
  <c r="DC31" i="13"/>
  <c r="DC37" i="13" s="1"/>
  <c r="CG31" i="13"/>
  <c r="CG37" i="13" s="1"/>
  <c r="CA31" i="13"/>
  <c r="CA37" i="13" s="1"/>
  <c r="J38" i="13"/>
  <c r="J91" i="13" s="1"/>
  <c r="CF31" i="13"/>
  <c r="CF37" i="13" s="1"/>
  <c r="BZ31" i="13"/>
  <c r="BZ37" i="13" s="1"/>
  <c r="AN31" i="13"/>
  <c r="AN37" i="13" s="1"/>
  <c r="AN44" i="13" s="1"/>
  <c r="R18" i="13"/>
  <c r="AD35" i="13"/>
  <c r="DB31" i="13"/>
  <c r="DB37" i="13" s="1"/>
  <c r="DB44" i="13" s="1"/>
  <c r="BP31" i="13"/>
  <c r="BP37" i="13" s="1"/>
  <c r="L38" i="13"/>
  <c r="L91" i="13" s="1"/>
  <c r="AP38" i="13"/>
  <c r="AP91" i="13" s="1"/>
  <c r="AL35" i="13"/>
  <c r="BE35" i="13"/>
  <c r="S35" i="13"/>
  <c r="W35" i="13"/>
  <c r="DA31" i="13"/>
  <c r="DA37" i="13" s="1"/>
  <c r="DA89" i="13" s="1"/>
  <c r="CK31" i="13"/>
  <c r="CK37" i="13" s="1"/>
  <c r="CE31" i="13"/>
  <c r="CE37" i="13" s="1"/>
  <c r="BT31" i="13"/>
  <c r="BT37" i="13" s="1"/>
  <c r="BO31" i="13"/>
  <c r="BO37" i="13" s="1"/>
  <c r="BC31" i="13"/>
  <c r="BC37" i="13" s="1"/>
  <c r="X18" i="13"/>
  <c r="S31" i="13"/>
  <c r="S37" i="13" s="1"/>
  <c r="Q18" i="13"/>
  <c r="CY18" i="13"/>
  <c r="CS18" i="13"/>
  <c r="CM18" i="13"/>
  <c r="CG18" i="13"/>
  <c r="AG18" i="13"/>
  <c r="CJ31" i="13"/>
  <c r="CJ37" i="13" s="1"/>
  <c r="CJ44" i="13" s="1"/>
  <c r="CD31" i="13"/>
  <c r="CD37" i="13" s="1"/>
  <c r="CD44" i="13" s="1"/>
  <c r="AC31" i="13"/>
  <c r="AC37" i="13" s="1"/>
  <c r="AC89" i="13" s="1"/>
  <c r="Y31" i="13"/>
  <c r="Y37" i="13" s="1"/>
  <c r="Y44" i="13" s="1"/>
  <c r="U18" i="13"/>
  <c r="O18" i="13"/>
  <c r="AM36" i="13"/>
  <c r="AM38" i="13" s="1"/>
  <c r="AM91" i="13" s="1"/>
  <c r="CQ43" i="13"/>
  <c r="I43" i="13"/>
  <c r="CM43" i="13"/>
  <c r="AE45" i="13"/>
  <c r="CJ134" i="13"/>
  <c r="CJ183" i="13" s="1"/>
  <c r="AG43" i="13"/>
  <c r="AD45" i="13"/>
  <c r="CY43" i="13"/>
  <c r="Y132" i="13"/>
  <c r="G34" i="13"/>
  <c r="X35" i="13"/>
  <c r="BM35" i="13"/>
  <c r="BY35" i="13"/>
  <c r="CK35" i="13"/>
  <c r="CW35" i="13"/>
  <c r="BX31" i="13"/>
  <c r="BX37" i="13" s="1"/>
  <c r="BX44" i="13" s="1"/>
  <c r="AT31" i="13"/>
  <c r="AT37" i="13" s="1"/>
  <c r="AT44" i="13" s="1"/>
  <c r="AP31" i="13"/>
  <c r="AP37" i="13" s="1"/>
  <c r="V18" i="13"/>
  <c r="R36" i="13"/>
  <c r="R38" i="13" s="1"/>
  <c r="R91" i="13" s="1"/>
  <c r="CZ36" i="13"/>
  <c r="CZ38" i="13" s="1"/>
  <c r="CZ91" i="13" s="1"/>
  <c r="BG38" i="13"/>
  <c r="BA38" i="13"/>
  <c r="AU36" i="13"/>
  <c r="AU38" i="13" s="1"/>
  <c r="AC38" i="13"/>
  <c r="AC91" i="13" s="1"/>
  <c r="U35" i="13"/>
  <c r="BI35" i="13"/>
  <c r="BU35" i="13"/>
  <c r="CG35" i="13"/>
  <c r="CS35" i="13"/>
  <c r="AD44" i="13"/>
  <c r="I31" i="13"/>
  <c r="I37" i="13" s="1"/>
  <c r="I44" i="13" s="1"/>
  <c r="BT38" i="13"/>
  <c r="BT91" i="13" s="1"/>
  <c r="BM38" i="13"/>
  <c r="AV35" i="13"/>
  <c r="BN35" i="13"/>
  <c r="BZ35" i="13"/>
  <c r="CL35" i="13"/>
  <c r="CX35" i="13"/>
  <c r="CT31" i="13"/>
  <c r="CT37" i="13" s="1"/>
  <c r="BL31" i="13"/>
  <c r="BL37" i="13" s="1"/>
  <c r="BL44" i="13" s="1"/>
  <c r="BH31" i="13"/>
  <c r="BH37" i="13" s="1"/>
  <c r="BD31" i="13"/>
  <c r="BD37" i="13" s="1"/>
  <c r="BD44" i="13" s="1"/>
  <c r="Z31" i="13"/>
  <c r="Z37" i="13" s="1"/>
  <c r="O17" i="13"/>
  <c r="O19" i="13" s="1"/>
  <c r="K17" i="13"/>
  <c r="K19" i="13" s="1"/>
  <c r="I96" i="13"/>
  <c r="CM42" i="13"/>
  <c r="CF38" i="13"/>
  <c r="CF91" i="13" s="1"/>
  <c r="AI38" i="13"/>
  <c r="O35" i="13"/>
  <c r="AS35" i="13"/>
  <c r="BJ35" i="13"/>
  <c r="BV35" i="13"/>
  <c r="CH35" i="13"/>
  <c r="CT35" i="13"/>
  <c r="Y38" i="13"/>
  <c r="V19" i="13"/>
  <c r="R17" i="13"/>
  <c r="R19" i="13" s="1"/>
  <c r="CY42" i="13"/>
  <c r="CR38" i="13"/>
  <c r="CR91" i="13" s="1"/>
  <c r="AZ38" i="13"/>
  <c r="AZ91" i="13" s="1"/>
  <c r="L35" i="13"/>
  <c r="CP31" i="13"/>
  <c r="CP37" i="13" s="1"/>
  <c r="CP44" i="13" s="1"/>
  <c r="CL31" i="13"/>
  <c r="CL37" i="13" s="1"/>
  <c r="AZ31" i="13"/>
  <c r="AZ37" i="13" s="1"/>
  <c r="AZ44" i="13" s="1"/>
  <c r="Z18" i="13"/>
  <c r="CK38" i="13"/>
  <c r="BL38" i="13"/>
  <c r="BL91" i="13" s="1"/>
  <c r="I35" i="13"/>
  <c r="AM35" i="13"/>
  <c r="BK35" i="13"/>
  <c r="BW35" i="13"/>
  <c r="CI35" i="13"/>
  <c r="CU35" i="13"/>
  <c r="G30" i="13"/>
  <c r="M37" i="13"/>
  <c r="M44" i="13" s="1"/>
  <c r="O96" i="13"/>
  <c r="K96" i="13"/>
  <c r="AR38" i="13"/>
  <c r="AR91" i="13" s="1"/>
  <c r="AU108" i="13"/>
  <c r="AZ35" i="13"/>
  <c r="BD35" i="13"/>
  <c r="BV31" i="13"/>
  <c r="BV37" i="13" s="1"/>
  <c r="AR31" i="13"/>
  <c r="AR37" i="13" s="1"/>
  <c r="R31" i="13"/>
  <c r="R37" i="13" s="1"/>
  <c r="L17" i="13"/>
  <c r="L19" i="13" s="1"/>
  <c r="BX38" i="13"/>
  <c r="BX91" i="13" s="1"/>
  <c r="AW35" i="13"/>
  <c r="BO35" i="13"/>
  <c r="CA35" i="13"/>
  <c r="CM35" i="13"/>
  <c r="CY35" i="13"/>
  <c r="Z19" i="13"/>
  <c r="S96" i="13"/>
  <c r="CJ38" i="13"/>
  <c r="CJ91" i="13" s="1"/>
  <c r="AW42" i="13"/>
  <c r="AR18" i="13"/>
  <c r="AJ35" i="13"/>
  <c r="BA35" i="13"/>
  <c r="BT35" i="13"/>
  <c r="CF35" i="13"/>
  <c r="CR35" i="13"/>
  <c r="CV31" i="13"/>
  <c r="CV37" i="13" s="1"/>
  <c r="CV44" i="13" s="1"/>
  <c r="BJ31" i="13"/>
  <c r="BJ37" i="13" s="1"/>
  <c r="BF31" i="13"/>
  <c r="BF37" i="13" s="1"/>
  <c r="BF44" i="13" s="1"/>
  <c r="W37" i="13"/>
  <c r="L134" i="13"/>
  <c r="CV38" i="13"/>
  <c r="CV91" i="13" s="1"/>
  <c r="BP38" i="13"/>
  <c r="BP91" i="13" s="1"/>
  <c r="AL38" i="13"/>
  <c r="AL91" i="13" s="1"/>
  <c r="CZ19" i="13"/>
  <c r="AG35" i="13"/>
  <c r="AE44" i="13"/>
  <c r="CB38" i="13"/>
  <c r="CB91" i="13" s="1"/>
  <c r="CA18" i="13"/>
  <c r="BU18" i="13"/>
  <c r="BO18" i="13"/>
  <c r="BI18" i="13"/>
  <c r="BC18" i="13"/>
  <c r="AW18" i="13"/>
  <c r="AQ18" i="13"/>
  <c r="G32" i="13"/>
  <c r="BX35" i="13"/>
  <c r="CJ35" i="13"/>
  <c r="CV35" i="13"/>
  <c r="CN31" i="13"/>
  <c r="CN37" i="13" s="1"/>
  <c r="CN44" i="13" s="1"/>
  <c r="V31" i="13"/>
  <c r="Q19" i="13"/>
  <c r="T134" i="13"/>
  <c r="T138" i="13" s="1"/>
  <c r="AV38" i="13"/>
  <c r="AV91" i="13" s="1"/>
  <c r="AA35" i="13"/>
  <c r="U38" i="13"/>
  <c r="N18" i="13"/>
  <c r="CG42" i="13"/>
  <c r="BH38" i="13"/>
  <c r="BH91" i="13" s="1"/>
  <c r="S45" i="13"/>
  <c r="Q31" i="13"/>
  <c r="Q37" i="13" s="1"/>
  <c r="O127" i="13"/>
  <c r="O111" i="13"/>
  <c r="O98" i="13"/>
  <c r="W127" i="13"/>
  <c r="W111" i="13"/>
  <c r="W98" i="13"/>
  <c r="CZ134" i="13"/>
  <c r="CZ95" i="13"/>
  <c r="R44" i="13"/>
  <c r="R45" i="13"/>
  <c r="P17" i="13"/>
  <c r="P19" i="13" s="1"/>
  <c r="P18" i="13"/>
  <c r="CK95" i="13"/>
  <c r="T44" i="13"/>
  <c r="N42" i="13"/>
  <c r="H19" i="13"/>
  <c r="BQ132" i="13"/>
  <c r="X45" i="13"/>
  <c r="V37" i="13"/>
  <c r="U43" i="13"/>
  <c r="K31" i="13"/>
  <c r="DA132" i="13"/>
  <c r="I45" i="13"/>
  <c r="L45" i="13"/>
  <c r="L44" i="13"/>
  <c r="J17" i="13"/>
  <c r="J19" i="13" s="1"/>
  <c r="J18" i="13"/>
  <c r="G125" i="13"/>
  <c r="G178" i="13"/>
  <c r="G83" i="58" s="1"/>
  <c r="G79" i="13"/>
  <c r="X17" i="13"/>
  <c r="X19" i="13" s="1"/>
  <c r="W36" i="13"/>
  <c r="W38" i="13" s="1"/>
  <c r="W91" i="13" s="1"/>
  <c r="T17" i="13"/>
  <c r="T19" i="13" s="1"/>
  <c r="S36" i="13"/>
  <c r="S38" i="13" s="1"/>
  <c r="S91" i="13" s="1"/>
  <c r="M36" i="13"/>
  <c r="M38" i="13" s="1"/>
  <c r="CB132" i="13"/>
  <c r="DC42" i="13"/>
  <c r="BO42" i="13"/>
  <c r="Q134" i="13"/>
  <c r="BQ134" i="13"/>
  <c r="BA134" i="13"/>
  <c r="BA95" i="13"/>
  <c r="G130" i="13"/>
  <c r="G179" i="13"/>
  <c r="G84" i="58" s="1"/>
  <c r="CG21" i="58" s="1"/>
  <c r="CW134" i="13"/>
  <c r="CW95" i="13"/>
  <c r="BP134" i="13"/>
  <c r="BP95" i="13"/>
  <c r="AA132" i="13"/>
  <c r="Z36" i="13"/>
  <c r="Z38" i="13" s="1"/>
  <c r="Z91" i="13" s="1"/>
  <c r="W17" i="13"/>
  <c r="W19" i="13" s="1"/>
  <c r="V36" i="13"/>
  <c r="V38" i="13" s="1"/>
  <c r="S17" i="13"/>
  <c r="S19" i="13" s="1"/>
  <c r="Q38" i="13"/>
  <c r="K38" i="13"/>
  <c r="K91" i="13" s="1"/>
  <c r="AG134" i="13"/>
  <c r="AG95" i="13"/>
  <c r="AV129" i="13"/>
  <c r="AV109" i="13"/>
  <c r="AV96" i="13"/>
  <c r="AG36" i="13"/>
  <c r="AG38" i="13" s="1"/>
  <c r="CC134" i="13"/>
  <c r="CC95" i="13"/>
  <c r="AF134" i="13"/>
  <c r="AF95" i="13"/>
  <c r="K37" i="13"/>
  <c r="H18" i="13"/>
  <c r="CA134" i="13"/>
  <c r="CA95" i="13"/>
  <c r="CB134" i="13"/>
  <c r="CB95" i="13"/>
  <c r="BM134" i="13"/>
  <c r="BM95" i="13"/>
  <c r="I129" i="13"/>
  <c r="I108" i="13"/>
  <c r="I109" i="13"/>
  <c r="I95" i="13"/>
  <c r="O38" i="13"/>
  <c r="I42" i="13"/>
  <c r="Y134" i="13"/>
  <c r="AW134" i="13"/>
  <c r="AW95" i="13"/>
  <c r="BF134" i="13"/>
  <c r="BF95" i="13"/>
  <c r="O37" i="13"/>
  <c r="O44" i="13" s="1"/>
  <c r="U127" i="13"/>
  <c r="U111" i="13"/>
  <c r="AD36" i="13"/>
  <c r="AD38" i="13" s="1"/>
  <c r="CS134" i="13"/>
  <c r="CS95" i="13"/>
  <c r="BS42" i="13"/>
  <c r="DB38" i="13"/>
  <c r="CU36" i="13"/>
  <c r="CU38" i="13" s="1"/>
  <c r="CU91" i="13" s="1"/>
  <c r="CP38" i="13"/>
  <c r="CI36" i="13"/>
  <c r="CI38" i="13" s="1"/>
  <c r="CI91" i="13" s="1"/>
  <c r="CD38" i="13"/>
  <c r="CD91" i="13" s="1"/>
  <c r="BW36" i="13"/>
  <c r="BW38" i="13" s="1"/>
  <c r="BW91" i="13" s="1"/>
  <c r="BR38" i="13"/>
  <c r="BK36" i="13"/>
  <c r="BK38" i="13" s="1"/>
  <c r="BK91" i="13" s="1"/>
  <c r="BF38" i="13"/>
  <c r="BF91" i="13" s="1"/>
  <c r="AY36" i="13"/>
  <c r="AY38" i="13" s="1"/>
  <c r="AY91" i="13" s="1"/>
  <c r="AT38" i="13"/>
  <c r="BD134" i="13"/>
  <c r="BD95" i="13"/>
  <c r="AO95" i="13"/>
  <c r="CE42" i="13"/>
  <c r="DA18" i="13"/>
  <c r="DA17" i="13"/>
  <c r="DA19" i="13" s="1"/>
  <c r="CO18" i="13"/>
  <c r="CO17" i="13"/>
  <c r="CO19" i="13" s="1"/>
  <c r="CC18" i="13"/>
  <c r="CC17" i="13"/>
  <c r="CC19" i="13" s="1"/>
  <c r="BQ18" i="13"/>
  <c r="BQ17" i="13"/>
  <c r="BQ19" i="13" s="1"/>
  <c r="BK18" i="13"/>
  <c r="BE18" i="13"/>
  <c r="BE17" i="13"/>
  <c r="BE19" i="13" s="1"/>
  <c r="AY18" i="13"/>
  <c r="AS18" i="13"/>
  <c r="AS17" i="13"/>
  <c r="AS19" i="13" s="1"/>
  <c r="AM18" i="13"/>
  <c r="AM19" i="13"/>
  <c r="BT129" i="13"/>
  <c r="BT109" i="13"/>
  <c r="AQ38" i="13"/>
  <c r="CU17" i="13"/>
  <c r="CU19" i="13" s="1"/>
  <c r="CR129" i="13"/>
  <c r="CR109" i="13"/>
  <c r="CF129" i="13"/>
  <c r="CF109" i="13"/>
  <c r="CN19" i="13"/>
  <c r="CB19" i="13"/>
  <c r="BP19" i="13"/>
  <c r="BD19" i="13"/>
  <c r="AR19" i="13"/>
  <c r="CX127" i="13"/>
  <c r="CX111" i="13"/>
  <c r="AP134" i="13"/>
  <c r="AP108" i="13"/>
  <c r="CI131" i="13"/>
  <c r="CI162" i="13" s="1"/>
  <c r="BT108" i="13"/>
  <c r="AV134" i="13"/>
  <c r="AY17" i="13"/>
  <c r="AY19" i="13" s="1"/>
  <c r="AC18" i="13"/>
  <c r="AC17" i="13"/>
  <c r="AC19" i="13" s="1"/>
  <c r="AC129" i="13"/>
  <c r="AC109" i="13"/>
  <c r="AC108" i="13"/>
  <c r="S129" i="13"/>
  <c r="S109" i="13"/>
  <c r="O129" i="13"/>
  <c r="O109" i="13"/>
  <c r="K129" i="13"/>
  <c r="K109" i="13"/>
  <c r="AE38" i="13"/>
  <c r="CI17" i="13"/>
  <c r="CI19" i="13" s="1"/>
  <c r="AA129" i="13"/>
  <c r="AA108" i="13"/>
  <c r="AA109" i="13"/>
  <c r="CX18" i="13"/>
  <c r="CX69" i="13" s="1"/>
  <c r="CX17" i="13"/>
  <c r="CX19" i="13" s="1"/>
  <c r="CR19" i="13"/>
  <c r="CR18" i="13"/>
  <c r="CL18" i="13"/>
  <c r="CL17" i="13"/>
  <c r="CL19" i="13" s="1"/>
  <c r="CF18" i="13"/>
  <c r="BZ18" i="13"/>
  <c r="BZ17" i="13"/>
  <c r="BZ19" i="13" s="1"/>
  <c r="BT19" i="13"/>
  <c r="BT18" i="13"/>
  <c r="BN18" i="13"/>
  <c r="BN17" i="13"/>
  <c r="BN19" i="13" s="1"/>
  <c r="BH19" i="13"/>
  <c r="BH18" i="13"/>
  <c r="BB18" i="13"/>
  <c r="BB17" i="13"/>
  <c r="BB19" i="13" s="1"/>
  <c r="AV18" i="13"/>
  <c r="AP18" i="13"/>
  <c r="AP17" i="13"/>
  <c r="AP19" i="13" s="1"/>
  <c r="AO129" i="13"/>
  <c r="AO109" i="13"/>
  <c r="BW17" i="13"/>
  <c r="BW19" i="13" s="1"/>
  <c r="BK17" i="13"/>
  <c r="BK19" i="13" s="1"/>
  <c r="AB19" i="13"/>
  <c r="BA129" i="13"/>
  <c r="BA109" i="13"/>
  <c r="BA108" i="13"/>
  <c r="L127" i="13"/>
  <c r="DA95" i="13"/>
  <c r="CO95" i="13"/>
  <c r="BE95" i="13"/>
  <c r="AS95" i="13"/>
  <c r="CF132" i="13"/>
  <c r="CF110" i="13"/>
  <c r="CP133" i="13"/>
  <c r="CX108" i="13"/>
  <c r="AY129" i="13"/>
  <c r="AY109" i="13"/>
  <c r="BM129" i="13"/>
  <c r="BM109" i="13"/>
  <c r="BM108" i="13"/>
  <c r="CD42" i="13"/>
  <c r="BF42" i="13"/>
  <c r="AJ36" i="13"/>
  <c r="AJ38" i="13" s="1"/>
  <c r="CU134" i="13"/>
  <c r="AY108" i="13"/>
  <c r="CE131" i="13"/>
  <c r="CE162" i="13" s="1"/>
  <c r="AV17" i="13"/>
  <c r="AV19" i="13" s="1"/>
  <c r="AF18" i="13"/>
  <c r="BY129" i="13"/>
  <c r="BY109" i="13"/>
  <c r="BY108" i="13"/>
  <c r="CY95" i="13"/>
  <c r="CM95" i="13"/>
  <c r="CT108" i="13"/>
  <c r="AX108" i="13"/>
  <c r="CF17" i="13"/>
  <c r="CF19" i="13" s="1"/>
  <c r="AJ129" i="13"/>
  <c r="AJ109" i="13"/>
  <c r="CV19" i="13"/>
  <c r="CJ19" i="13"/>
  <c r="BX19" i="13"/>
  <c r="BL19" i="13"/>
  <c r="AZ19" i="13"/>
  <c r="AN19" i="13"/>
  <c r="CT129" i="13"/>
  <c r="CT109" i="13"/>
  <c r="CH129" i="13"/>
  <c r="CH109" i="13"/>
  <c r="BV129" i="13"/>
  <c r="BV108" i="13"/>
  <c r="BV109" i="13"/>
  <c r="BJ129" i="13"/>
  <c r="BJ108" i="13"/>
  <c r="BJ109" i="13"/>
  <c r="AX129" i="13"/>
  <c r="AX109" i="13"/>
  <c r="AL129" i="13"/>
  <c r="AL108" i="13"/>
  <c r="AL109" i="13"/>
  <c r="AL18" i="13"/>
  <c r="CS129" i="13"/>
  <c r="CS108" i="13"/>
  <c r="CS109" i="13"/>
  <c r="CG129" i="13"/>
  <c r="CG108" i="13"/>
  <c r="CG109" i="13"/>
  <c r="BU129" i="13"/>
  <c r="BU109" i="13"/>
  <c r="BI129" i="13"/>
  <c r="AW129" i="13"/>
  <c r="AW108" i="13"/>
  <c r="AW109" i="13"/>
  <c r="AK129" i="13"/>
  <c r="AK108" i="13"/>
  <c r="AK109" i="13"/>
  <c r="AL127" i="13"/>
  <c r="DC127" i="13"/>
  <c r="DC129" i="13"/>
  <c r="DC108" i="13"/>
  <c r="DC109" i="13"/>
  <c r="CQ129" i="13"/>
  <c r="CQ108" i="13"/>
  <c r="CQ109" i="13"/>
  <c r="CE129" i="13"/>
  <c r="CE109" i="13"/>
  <c r="BS108" i="13"/>
  <c r="BG129" i="13"/>
  <c r="BG108" i="13"/>
  <c r="BG109" i="13"/>
  <c r="AU129" i="13"/>
  <c r="AU109" i="13"/>
  <c r="AI129" i="13"/>
  <c r="AI109" i="13"/>
  <c r="AL19" i="13"/>
  <c r="DB129" i="13"/>
  <c r="DB109" i="13"/>
  <c r="CP129" i="13"/>
  <c r="CP109" i="13"/>
  <c r="CD129" i="13"/>
  <c r="CD108" i="13"/>
  <c r="CD109" i="13"/>
  <c r="BR129" i="13"/>
  <c r="BR108" i="13"/>
  <c r="BR109" i="13"/>
  <c r="BF129" i="13"/>
  <c r="BF108" i="13"/>
  <c r="BF109" i="13"/>
  <c r="AT129" i="13"/>
  <c r="AH129" i="13"/>
  <c r="AH109" i="13"/>
  <c r="AK18" i="13"/>
  <c r="DA129" i="13"/>
  <c r="DA108" i="13"/>
  <c r="DA109" i="13"/>
  <c r="CO129" i="13"/>
  <c r="CO108" i="13"/>
  <c r="CO109" i="13"/>
  <c r="CC129" i="13"/>
  <c r="CC108" i="13"/>
  <c r="CC109" i="13"/>
  <c r="BE129" i="13"/>
  <c r="BE108" i="13"/>
  <c r="BE109" i="13"/>
  <c r="AS129" i="13"/>
  <c r="AS108" i="13"/>
  <c r="AS109" i="13"/>
  <c r="AG129" i="13"/>
  <c r="AG108" i="13"/>
  <c r="AG109" i="13"/>
  <c r="CB127" i="13"/>
  <c r="CZ129" i="13"/>
  <c r="CZ108" i="13"/>
  <c r="CZ109" i="13"/>
  <c r="CN129" i="13"/>
  <c r="CN109" i="13"/>
  <c r="CB129" i="13"/>
  <c r="CB108" i="13"/>
  <c r="CB109" i="13"/>
  <c r="BP129" i="13"/>
  <c r="BP108" i="13"/>
  <c r="BP109" i="13"/>
  <c r="BD129" i="13"/>
  <c r="BD108" i="13"/>
  <c r="BD109" i="13"/>
  <c r="AR129" i="13"/>
  <c r="AR109" i="13"/>
  <c r="AF129" i="13"/>
  <c r="AF108" i="13"/>
  <c r="AF109" i="13"/>
  <c r="CY129" i="13"/>
  <c r="CY108" i="13"/>
  <c r="CY109" i="13"/>
  <c r="CM129" i="13"/>
  <c r="CM108" i="13"/>
  <c r="CM109" i="13"/>
  <c r="CA129" i="13"/>
  <c r="CA108" i="13"/>
  <c r="CA109" i="13"/>
  <c r="BO129" i="13"/>
  <c r="BO109" i="13"/>
  <c r="BC129" i="13"/>
  <c r="BC109" i="13"/>
  <c r="AQ129" i="13"/>
  <c r="AQ109" i="13"/>
  <c r="AE129" i="13"/>
  <c r="AE109" i="13"/>
  <c r="CL129" i="13"/>
  <c r="CL109" i="13"/>
  <c r="BZ129" i="13"/>
  <c r="BZ109" i="13"/>
  <c r="BN129" i="13"/>
  <c r="BN109" i="13"/>
  <c r="BB109" i="13"/>
  <c r="AP129" i="13"/>
  <c r="AP109" i="13"/>
  <c r="AD129" i="13"/>
  <c r="AD109" i="13"/>
  <c r="CW129" i="13"/>
  <c r="CW109" i="13"/>
  <c r="CW108" i="13"/>
  <c r="CK129" i="13"/>
  <c r="CK109" i="13"/>
  <c r="CK108" i="13"/>
  <c r="CZ127" i="13"/>
  <c r="BZ108" i="13"/>
  <c r="AF19" i="13"/>
  <c r="CV129" i="13"/>
  <c r="CV109" i="13"/>
  <c r="CV108" i="13"/>
  <c r="CJ129" i="13"/>
  <c r="BX129" i="13"/>
  <c r="BX109" i="13"/>
  <c r="BL129" i="13"/>
  <c r="BL109" i="13"/>
  <c r="AZ129" i="13"/>
  <c r="AZ109" i="13"/>
  <c r="AZ108" i="13"/>
  <c r="AN109" i="13"/>
  <c r="AB129" i="13"/>
  <c r="AB109" i="13"/>
  <c r="BO111" i="13"/>
  <c r="BC111" i="13"/>
  <c r="CL111" i="13"/>
  <c r="BM111" i="13"/>
  <c r="AB111" i="13"/>
  <c r="CF111" i="13"/>
  <c r="BT111" i="13"/>
  <c r="CI110" i="13"/>
  <c r="BF111" i="13"/>
  <c r="S72" i="8"/>
  <c r="S70" i="8"/>
  <c r="S74" i="8" s="1"/>
  <c r="Z72" i="8"/>
  <c r="Z131" i="8" s="1"/>
  <c r="Z70" i="8"/>
  <c r="CT72" i="8"/>
  <c r="CT70" i="8"/>
  <c r="CH72" i="8"/>
  <c r="CH70" i="8"/>
  <c r="BV72" i="8"/>
  <c r="BV70" i="8"/>
  <c r="BJ72" i="8"/>
  <c r="BJ70" i="8"/>
  <c r="AX72" i="8"/>
  <c r="AX70" i="8"/>
  <c r="AL72" i="8"/>
  <c r="AL131" i="8" s="1"/>
  <c r="AL70" i="8"/>
  <c r="CS72" i="8"/>
  <c r="CS70" i="8"/>
  <c r="CG72" i="8"/>
  <c r="CG70" i="8"/>
  <c r="BU72" i="8"/>
  <c r="BU70" i="8"/>
  <c r="BI72" i="8"/>
  <c r="BI70" i="8"/>
  <c r="AW72" i="8"/>
  <c r="AW70" i="8"/>
  <c r="AW74" i="8" s="1"/>
  <c r="AK72" i="8"/>
  <c r="AK70" i="8"/>
  <c r="P72" i="8"/>
  <c r="P70" i="8"/>
  <c r="CR72" i="8"/>
  <c r="CR70" i="8"/>
  <c r="CF72" i="8"/>
  <c r="CF70" i="8"/>
  <c r="BT72" i="8"/>
  <c r="BT70" i="8"/>
  <c r="BH72" i="8"/>
  <c r="BH70" i="8"/>
  <c r="AV72" i="8"/>
  <c r="AV70" i="8"/>
  <c r="AJ72" i="8"/>
  <c r="AJ70" i="8"/>
  <c r="W72" i="8"/>
  <c r="W131" i="8" s="1"/>
  <c r="W70" i="8"/>
  <c r="K72" i="8"/>
  <c r="K131" i="8" s="1"/>
  <c r="DC72" i="8"/>
  <c r="DC70" i="8"/>
  <c r="CQ72" i="8"/>
  <c r="CQ70" i="8"/>
  <c r="CE72" i="8"/>
  <c r="CE70" i="8"/>
  <c r="BS72" i="8"/>
  <c r="BS70" i="8"/>
  <c r="BG72" i="8"/>
  <c r="BG70" i="8"/>
  <c r="AU72" i="8"/>
  <c r="AU70" i="8"/>
  <c r="AI72" i="8"/>
  <c r="AI70" i="8"/>
  <c r="DB72" i="8"/>
  <c r="DB70" i="8"/>
  <c r="CP72" i="8"/>
  <c r="CP70" i="8"/>
  <c r="CD72" i="8"/>
  <c r="CD70" i="8"/>
  <c r="BR72" i="8"/>
  <c r="BR70" i="8"/>
  <c r="BF72" i="8"/>
  <c r="BF70" i="8"/>
  <c r="AT72" i="8"/>
  <c r="AT70" i="8"/>
  <c r="AH72" i="8"/>
  <c r="AH70" i="8"/>
  <c r="M72" i="8"/>
  <c r="DA72" i="8"/>
  <c r="DA70" i="8"/>
  <c r="CO72" i="8"/>
  <c r="CO70" i="8"/>
  <c r="CC72" i="8"/>
  <c r="CC70" i="8"/>
  <c r="BQ72" i="8"/>
  <c r="BQ131" i="8" s="1"/>
  <c r="BQ130" i="8" s="1"/>
  <c r="BQ70" i="8"/>
  <c r="BE72" i="8"/>
  <c r="BE70" i="8"/>
  <c r="AS72" i="8"/>
  <c r="AS70" i="8"/>
  <c r="AG72" i="8"/>
  <c r="AG131" i="8" s="1"/>
  <c r="AG130" i="8" s="1"/>
  <c r="AG70" i="8"/>
  <c r="T72" i="8"/>
  <c r="T70" i="8"/>
  <c r="CZ72" i="8"/>
  <c r="CZ131" i="8" s="1"/>
  <c r="CZ70" i="8"/>
  <c r="CN72" i="8"/>
  <c r="CN131" i="8" s="1"/>
  <c r="CN70" i="8"/>
  <c r="CB72" i="8"/>
  <c r="CB131" i="8" s="1"/>
  <c r="CB70" i="8"/>
  <c r="BP72" i="8"/>
  <c r="BP131" i="8" s="1"/>
  <c r="BP70" i="8"/>
  <c r="BD72" i="8"/>
  <c r="BD131" i="8" s="1"/>
  <c r="BD70" i="8"/>
  <c r="AR72" i="8"/>
  <c r="AR70" i="8"/>
  <c r="AF72" i="8"/>
  <c r="AF131" i="8" s="1"/>
  <c r="AF70" i="8"/>
  <c r="CY72" i="8"/>
  <c r="CY131" i="8" s="1"/>
  <c r="CY70" i="8"/>
  <c r="CM72" i="8"/>
  <c r="CM131" i="8" s="1"/>
  <c r="CM70" i="8"/>
  <c r="CA72" i="8"/>
  <c r="CA131" i="8" s="1"/>
  <c r="CA70" i="8"/>
  <c r="BO72" i="8"/>
  <c r="BO131" i="8" s="1"/>
  <c r="BO70" i="8"/>
  <c r="BC72" i="8"/>
  <c r="BC70" i="8"/>
  <c r="AQ72" i="8"/>
  <c r="AQ131" i="8" s="1"/>
  <c r="AQ70" i="8"/>
  <c r="AE72" i="8"/>
  <c r="AE131" i="8" s="1"/>
  <c r="AE70" i="8"/>
  <c r="J72" i="8"/>
  <c r="CX72" i="8"/>
  <c r="CX131" i="8" s="1"/>
  <c r="CX70" i="8"/>
  <c r="CL72" i="8"/>
  <c r="CL131" i="8" s="1"/>
  <c r="CL70" i="8"/>
  <c r="BZ72" i="8"/>
  <c r="BZ131" i="8" s="1"/>
  <c r="BZ70" i="8"/>
  <c r="BN72" i="8"/>
  <c r="BN131" i="8" s="1"/>
  <c r="BN70" i="8"/>
  <c r="BB72" i="8"/>
  <c r="BB131" i="8" s="1"/>
  <c r="BB70" i="8"/>
  <c r="AP72" i="8"/>
  <c r="AP131" i="8" s="1"/>
  <c r="AP70" i="8"/>
  <c r="AD72" i="8"/>
  <c r="AD131" i="8" s="1"/>
  <c r="AD70" i="8"/>
  <c r="BH92" i="8"/>
  <c r="BH136" i="8" s="1"/>
  <c r="V92" i="8"/>
  <c r="V136" i="8" s="1"/>
  <c r="O92" i="8"/>
  <c r="O136" i="8" s="1"/>
  <c r="DC92" i="8"/>
  <c r="DC136" i="8" s="1"/>
  <c r="CQ92" i="8"/>
  <c r="CQ136" i="8" s="1"/>
  <c r="CE92" i="8"/>
  <c r="CE136" i="8" s="1"/>
  <c r="BS92" i="8"/>
  <c r="BS136" i="8" s="1"/>
  <c r="BG95" i="8"/>
  <c r="BG92" i="8"/>
  <c r="BG136" i="8" s="1"/>
  <c r="AU92" i="8"/>
  <c r="AU136" i="8" s="1"/>
  <c r="AI92" i="8"/>
  <c r="AI136" i="8" s="1"/>
  <c r="AJ92" i="8"/>
  <c r="AJ136" i="8" s="1"/>
  <c r="V72" i="8"/>
  <c r="O72" i="8"/>
  <c r="O131" i="8" s="1"/>
  <c r="J92" i="8"/>
  <c r="DB92" i="8"/>
  <c r="DB136" i="8" s="1"/>
  <c r="CP92" i="8"/>
  <c r="CP136" i="8" s="1"/>
  <c r="CD92" i="8"/>
  <c r="CD136" i="8" s="1"/>
  <c r="BR92" i="8"/>
  <c r="BR136" i="8" s="1"/>
  <c r="BF92" i="8"/>
  <c r="BF136" i="8" s="1"/>
  <c r="AT92" i="8"/>
  <c r="AT136" i="8" s="1"/>
  <c r="AT135" i="8" s="1"/>
  <c r="AT166" i="8" s="1"/>
  <c r="AT186" i="8" s="1"/>
  <c r="AH92" i="8"/>
  <c r="AH136" i="8" s="1"/>
  <c r="X92" i="8"/>
  <c r="X136" i="8" s="1"/>
  <c r="Q92" i="8"/>
  <c r="Q136" i="8" s="1"/>
  <c r="DA92" i="8"/>
  <c r="DA136" i="8" s="1"/>
  <c r="DA135" i="8" s="1"/>
  <c r="DA166" i="8" s="1"/>
  <c r="DA186" i="8" s="1"/>
  <c r="CO92" i="8"/>
  <c r="CO136" i="8" s="1"/>
  <c r="CC92" i="8"/>
  <c r="CC136" i="8" s="1"/>
  <c r="BQ92" i="8"/>
  <c r="BQ136" i="8" s="1"/>
  <c r="BE92" i="8"/>
  <c r="BE136" i="8" s="1"/>
  <c r="AS92" i="8"/>
  <c r="AS136" i="8" s="1"/>
  <c r="AG92" i="8"/>
  <c r="AG136" i="8" s="1"/>
  <c r="T92" i="8"/>
  <c r="T136" i="8" s="1"/>
  <c r="BT92" i="8"/>
  <c r="BT136" i="8" s="1"/>
  <c r="X72" i="8"/>
  <c r="Q72" i="8"/>
  <c r="Q131" i="8" s="1"/>
  <c r="L92" i="8"/>
  <c r="CZ92" i="8"/>
  <c r="CZ136" i="8" s="1"/>
  <c r="CN92" i="8"/>
  <c r="CN136" i="8" s="1"/>
  <c r="CB92" i="8"/>
  <c r="CB136" i="8" s="1"/>
  <c r="BP92" i="8"/>
  <c r="BP136" i="8" s="1"/>
  <c r="BD92" i="8"/>
  <c r="BD136" i="8" s="1"/>
  <c r="AR92" i="8"/>
  <c r="AR136" i="8" s="1"/>
  <c r="AF92" i="8"/>
  <c r="AF136" i="8" s="1"/>
  <c r="CW72" i="8"/>
  <c r="CW131" i="8" s="1"/>
  <c r="CK72" i="8"/>
  <c r="CK131" i="8" s="1"/>
  <c r="BY72" i="8"/>
  <c r="BM72" i="8"/>
  <c r="BM131" i="8" s="1"/>
  <c r="BA72" i="8"/>
  <c r="BA131" i="8" s="1"/>
  <c r="AO72" i="8"/>
  <c r="AO131" i="8" s="1"/>
  <c r="AC72" i="8"/>
  <c r="CF92" i="8"/>
  <c r="CF136" i="8" s="1"/>
  <c r="Z92" i="8"/>
  <c r="Z136" i="8" s="1"/>
  <c r="S92" i="8"/>
  <c r="S136" i="8" s="1"/>
  <c r="L72" i="8"/>
  <c r="L131" i="8" s="1"/>
  <c r="CY92" i="8"/>
  <c r="CY136" i="8" s="1"/>
  <c r="CM92" i="8"/>
  <c r="CM136" i="8" s="1"/>
  <c r="CA92" i="8"/>
  <c r="CA136" i="8" s="1"/>
  <c r="CA135" i="8" s="1"/>
  <c r="CA166" i="8" s="1"/>
  <c r="CA186" i="8" s="1"/>
  <c r="BO92" i="8"/>
  <c r="BO136" i="8" s="1"/>
  <c r="BC92" i="8"/>
  <c r="BC136" i="8" s="1"/>
  <c r="AQ92" i="8"/>
  <c r="AQ136" i="8" s="1"/>
  <c r="AQ135" i="8" s="1"/>
  <c r="AQ166" i="8" s="1"/>
  <c r="AQ186" i="8" s="1"/>
  <c r="AE92" i="8"/>
  <c r="AE136" i="8" s="1"/>
  <c r="CV72" i="8"/>
  <c r="CV131" i="8" s="1"/>
  <c r="CJ72" i="8"/>
  <c r="BX72" i="8"/>
  <c r="BL72" i="8"/>
  <c r="AZ72" i="8"/>
  <c r="AN72" i="8"/>
  <c r="AB72" i="8"/>
  <c r="N92" i="8"/>
  <c r="N136" i="8" s="1"/>
  <c r="CX92" i="8"/>
  <c r="CX136" i="8" s="1"/>
  <c r="CX135" i="8" s="1"/>
  <c r="CX166" i="8" s="1"/>
  <c r="CX186" i="8" s="1"/>
  <c r="CL92" i="8"/>
  <c r="CL136" i="8" s="1"/>
  <c r="BZ92" i="8"/>
  <c r="BZ136" i="8" s="1"/>
  <c r="BN92" i="8"/>
  <c r="BN136" i="8" s="1"/>
  <c r="BB92" i="8"/>
  <c r="BB136" i="8" s="1"/>
  <c r="BB135" i="8" s="1"/>
  <c r="BB166" i="8" s="1"/>
  <c r="BB186" i="8" s="1"/>
  <c r="AP92" i="8"/>
  <c r="AP136" i="8" s="1"/>
  <c r="AD92" i="8"/>
  <c r="AD136" i="8" s="1"/>
  <c r="CU72" i="8"/>
  <c r="CI72" i="8"/>
  <c r="BW72" i="8"/>
  <c r="BK72" i="8"/>
  <c r="AY72" i="8"/>
  <c r="AM72" i="8"/>
  <c r="AA72" i="8"/>
  <c r="CR92" i="8"/>
  <c r="CR136" i="8" s="1"/>
  <c r="U92" i="8"/>
  <c r="U136" i="8" s="1"/>
  <c r="N72" i="8"/>
  <c r="N131" i="8" s="1"/>
  <c r="I92" i="8"/>
  <c r="I136" i="8" s="1"/>
  <c r="CW92" i="8"/>
  <c r="CW136" i="8" s="1"/>
  <c r="CK92" i="8"/>
  <c r="CK136" i="8" s="1"/>
  <c r="BY92" i="8"/>
  <c r="BY136" i="8" s="1"/>
  <c r="BM92" i="8"/>
  <c r="BM136" i="8" s="1"/>
  <c r="BA92" i="8"/>
  <c r="BA136" i="8" s="1"/>
  <c r="AO92" i="8"/>
  <c r="AO136" i="8" s="1"/>
  <c r="AC92" i="8"/>
  <c r="AC136" i="8" s="1"/>
  <c r="AV92" i="8"/>
  <c r="AV136" i="8" s="1"/>
  <c r="W92" i="8"/>
  <c r="W136" i="8" s="1"/>
  <c r="U72" i="8"/>
  <c r="P92" i="8"/>
  <c r="P136" i="8" s="1"/>
  <c r="CV92" i="8"/>
  <c r="CV136" i="8" s="1"/>
  <c r="CJ92" i="8"/>
  <c r="CJ136" i="8" s="1"/>
  <c r="BX92" i="8"/>
  <c r="BX136" i="8" s="1"/>
  <c r="BL92" i="8"/>
  <c r="BL136" i="8" s="1"/>
  <c r="BL135" i="8" s="1"/>
  <c r="BL166" i="8" s="1"/>
  <c r="BL186" i="8" s="1"/>
  <c r="AZ92" i="8"/>
  <c r="AZ136" i="8" s="1"/>
  <c r="AZ135" i="8" s="1"/>
  <c r="AZ166" i="8" s="1"/>
  <c r="AZ186" i="8" s="1"/>
  <c r="AN92" i="8"/>
  <c r="AN136" i="8" s="1"/>
  <c r="AB92" i="8"/>
  <c r="AB136" i="8" s="1"/>
  <c r="K92" i="8"/>
  <c r="CU92" i="8"/>
  <c r="CU136" i="8" s="1"/>
  <c r="CI92" i="8"/>
  <c r="CI136" i="8" s="1"/>
  <c r="BW92" i="8"/>
  <c r="BW136" i="8" s="1"/>
  <c r="BW135" i="8" s="1"/>
  <c r="BW166" i="8" s="1"/>
  <c r="BW186" i="8" s="1"/>
  <c r="BK92" i="8"/>
  <c r="BK136" i="8" s="1"/>
  <c r="BK135" i="8" s="1"/>
  <c r="BK166" i="8" s="1"/>
  <c r="BK186" i="8" s="1"/>
  <c r="AY92" i="8"/>
  <c r="AY136" i="8" s="1"/>
  <c r="AM92" i="8"/>
  <c r="AM136" i="8" s="1"/>
  <c r="AA92" i="8"/>
  <c r="AA136" i="8" s="1"/>
  <c r="Y92" i="8"/>
  <c r="Y136" i="8" s="1"/>
  <c r="R92" i="8"/>
  <c r="R136" i="8" s="1"/>
  <c r="CT92" i="8"/>
  <c r="CT136" i="8" s="1"/>
  <c r="CH92" i="8"/>
  <c r="CH136" i="8" s="1"/>
  <c r="BV92" i="8"/>
  <c r="BV136" i="8" s="1"/>
  <c r="BJ92" i="8"/>
  <c r="BJ136" i="8" s="1"/>
  <c r="AX92" i="8"/>
  <c r="AX136" i="8" s="1"/>
  <c r="AL92" i="8"/>
  <c r="AL136" i="8" s="1"/>
  <c r="BC35" i="8"/>
  <c r="Y72" i="8"/>
  <c r="Y131" i="8" s="1"/>
  <c r="R72" i="8"/>
  <c r="R131" i="8" s="1"/>
  <c r="M92" i="8"/>
  <c r="M136" i="8" s="1"/>
  <c r="CS92" i="8"/>
  <c r="CS136" i="8" s="1"/>
  <c r="CG92" i="8"/>
  <c r="CG136" i="8" s="1"/>
  <c r="BU92" i="8"/>
  <c r="BU136" i="8" s="1"/>
  <c r="BI92" i="8"/>
  <c r="BI136" i="8" s="1"/>
  <c r="BI135" i="8" s="1"/>
  <c r="BI166" i="8" s="1"/>
  <c r="BI186" i="8" s="1"/>
  <c r="AW92" i="8"/>
  <c r="AW136" i="8" s="1"/>
  <c r="AK92" i="8"/>
  <c r="AK136" i="8" s="1"/>
  <c r="AY39" i="8"/>
  <c r="AT138" i="8"/>
  <c r="AT137" i="8" s="1"/>
  <c r="AT167" i="8" s="1"/>
  <c r="AT187" i="8" s="1"/>
  <c r="BF138" i="8"/>
  <c r="BF137" i="8" s="1"/>
  <c r="BF167" i="8" s="1"/>
  <c r="BF187" i="8" s="1"/>
  <c r="AC35" i="8"/>
  <c r="AC41" i="8" s="1"/>
  <c r="AA20" i="8"/>
  <c r="M39" i="8"/>
  <c r="BZ35" i="8"/>
  <c r="BZ41" i="8" s="1"/>
  <c r="BN35" i="8"/>
  <c r="BN41" i="8" s="1"/>
  <c r="CX35" i="8"/>
  <c r="AR35" i="8"/>
  <c r="AR41" i="8" s="1"/>
  <c r="BK39" i="8"/>
  <c r="BF35" i="8"/>
  <c r="AM35" i="8"/>
  <c r="AV35" i="8"/>
  <c r="AV41" i="8" s="1"/>
  <c r="CG39" i="8"/>
  <c r="BH20" i="8"/>
  <c r="AI35" i="8"/>
  <c r="AI41" i="8" s="1"/>
  <c r="I35" i="8"/>
  <c r="H20" i="8"/>
  <c r="H18" i="8"/>
  <c r="BX35" i="8"/>
  <c r="BX41" i="8" s="1"/>
  <c r="AP138" i="8"/>
  <c r="BG138" i="8"/>
  <c r="BO20" i="8"/>
  <c r="CZ138" i="8"/>
  <c r="BD138" i="8"/>
  <c r="AO138" i="8"/>
  <c r="AA138" i="8"/>
  <c r="BS138" i="8"/>
  <c r="CS35" i="8"/>
  <c r="S35" i="8"/>
  <c r="BC138" i="8"/>
  <c r="AN138" i="8"/>
  <c r="CX138" i="8"/>
  <c r="BB138" i="8"/>
  <c r="BW39" i="8"/>
  <c r="CU39" i="8"/>
  <c r="BA138" i="8"/>
  <c r="CU138" i="8"/>
  <c r="AZ138" i="8"/>
  <c r="E83" i="58"/>
  <c r="G129" i="8"/>
  <c r="E30" i="58" s="1"/>
  <c r="AP19" i="58" s="1"/>
  <c r="CS138" i="8"/>
  <c r="CC138" i="8"/>
  <c r="L39" i="8"/>
  <c r="T39" i="8"/>
  <c r="CB138" i="8"/>
  <c r="AG138" i="8"/>
  <c r="CP138" i="8"/>
  <c r="AF138" i="8"/>
  <c r="BH35" i="8"/>
  <c r="BH41" i="8" s="1"/>
  <c r="BZ138" i="8"/>
  <c r="AO35" i="8"/>
  <c r="CN138" i="8"/>
  <c r="AR138" i="8"/>
  <c r="AD138" i="8"/>
  <c r="CW138" i="8"/>
  <c r="CJ138" i="8"/>
  <c r="BW138" i="8"/>
  <c r="BI138" i="8"/>
  <c r="AR131" i="8"/>
  <c r="G134" i="8"/>
  <c r="BC131" i="8"/>
  <c r="CZ91" i="11"/>
  <c r="CZ95" i="11" s="1"/>
  <c r="CZ93" i="11"/>
  <c r="CZ137" i="11" s="1"/>
  <c r="CT93" i="11"/>
  <c r="CT137" i="11" s="1"/>
  <c r="CT91" i="11"/>
  <c r="CT95" i="11" s="1"/>
  <c r="CT139" i="11" s="1"/>
  <c r="CN91" i="11"/>
  <c r="CN95" i="11" s="1"/>
  <c r="CN139" i="11" s="1"/>
  <c r="CN93" i="11"/>
  <c r="CN137" i="11" s="1"/>
  <c r="CH91" i="11"/>
  <c r="CH95" i="11" s="1"/>
  <c r="CH139" i="11" s="1"/>
  <c r="CH93" i="11"/>
  <c r="CH137" i="11" s="1"/>
  <c r="CB91" i="11"/>
  <c r="CB95" i="11" s="1"/>
  <c r="CB139" i="11" s="1"/>
  <c r="CB138" i="11" s="1"/>
  <c r="CB168" i="11" s="1"/>
  <c r="CB188" i="11" s="1"/>
  <c r="CB93" i="11"/>
  <c r="CB137" i="11" s="1"/>
  <c r="BV93" i="11"/>
  <c r="BV137" i="11" s="1"/>
  <c r="BV91" i="11"/>
  <c r="BV95" i="11" s="1"/>
  <c r="BV139" i="11" s="1"/>
  <c r="BP91" i="11"/>
  <c r="BP95" i="11" s="1"/>
  <c r="BP93" i="11"/>
  <c r="BP137" i="11" s="1"/>
  <c r="BJ91" i="11"/>
  <c r="BJ95" i="11" s="1"/>
  <c r="BJ139" i="11" s="1"/>
  <c r="BJ93" i="11"/>
  <c r="BJ137" i="11" s="1"/>
  <c r="BD91" i="11"/>
  <c r="BD95" i="11" s="1"/>
  <c r="BD93" i="11"/>
  <c r="BD137" i="11" s="1"/>
  <c r="AX91" i="11"/>
  <c r="AX95" i="11" s="1"/>
  <c r="AX139" i="11" s="1"/>
  <c r="AX93" i="11"/>
  <c r="AX137" i="11" s="1"/>
  <c r="AR91" i="11"/>
  <c r="AR95" i="11" s="1"/>
  <c r="AR139" i="11" s="1"/>
  <c r="AR138" i="11" s="1"/>
  <c r="AR168" i="11" s="1"/>
  <c r="AR188" i="11" s="1"/>
  <c r="AR93" i="11"/>
  <c r="AR137" i="11" s="1"/>
  <c r="AL91" i="11"/>
  <c r="AL95" i="11" s="1"/>
  <c r="AL139" i="11" s="1"/>
  <c r="AL93" i="11"/>
  <c r="AL137" i="11" s="1"/>
  <c r="AF91" i="11"/>
  <c r="AF95" i="11" s="1"/>
  <c r="AF139" i="11" s="1"/>
  <c r="AF138" i="11" s="1"/>
  <c r="AF168" i="11" s="1"/>
  <c r="AF188" i="11" s="1"/>
  <c r="AF93" i="11"/>
  <c r="AF137" i="11" s="1"/>
  <c r="Z93" i="11"/>
  <c r="Z137" i="11" s="1"/>
  <c r="Z91" i="11"/>
  <c r="Z95" i="11" s="1"/>
  <c r="Z139" i="11" s="1"/>
  <c r="T91" i="11"/>
  <c r="T95" i="11" s="1"/>
  <c r="T139" i="11" s="1"/>
  <c r="T93" i="11"/>
  <c r="T137" i="11" s="1"/>
  <c r="N93" i="11"/>
  <c r="N137" i="11" s="1"/>
  <c r="N91" i="11"/>
  <c r="N95" i="11" s="1"/>
  <c r="AM93" i="11"/>
  <c r="AM137" i="11" s="1"/>
  <c r="AM91" i="11"/>
  <c r="AM95" i="11" s="1"/>
  <c r="AM139" i="11" s="1"/>
  <c r="AG93" i="11"/>
  <c r="AG137" i="11" s="1"/>
  <c r="AG91" i="11"/>
  <c r="AG95" i="11" s="1"/>
  <c r="AG139" i="11" s="1"/>
  <c r="CY91" i="11"/>
  <c r="CY95" i="11" s="1"/>
  <c r="CY139" i="11" s="1"/>
  <c r="CY93" i="11"/>
  <c r="CY137" i="11" s="1"/>
  <c r="CS93" i="11"/>
  <c r="CS137" i="11" s="1"/>
  <c r="CS91" i="11"/>
  <c r="CS95" i="11" s="1"/>
  <c r="CS139" i="11" s="1"/>
  <c r="CM91" i="11"/>
  <c r="CM95" i="11" s="1"/>
  <c r="CM93" i="11"/>
  <c r="CM137" i="11" s="1"/>
  <c r="CG93" i="11"/>
  <c r="CG137" i="11" s="1"/>
  <c r="CG91" i="11"/>
  <c r="CG95" i="11" s="1"/>
  <c r="CG139" i="11" s="1"/>
  <c r="CA91" i="11"/>
  <c r="CA95" i="11" s="1"/>
  <c r="CA139" i="11" s="1"/>
  <c r="CA93" i="11"/>
  <c r="CA137" i="11" s="1"/>
  <c r="BU93" i="11"/>
  <c r="BU137" i="11" s="1"/>
  <c r="BU91" i="11"/>
  <c r="BU95" i="11" s="1"/>
  <c r="BU139" i="11" s="1"/>
  <c r="BO91" i="11"/>
  <c r="BO95" i="11" s="1"/>
  <c r="BO139" i="11" s="1"/>
  <c r="BO138" i="11" s="1"/>
  <c r="BO168" i="11" s="1"/>
  <c r="BO188" i="11" s="1"/>
  <c r="BO93" i="11"/>
  <c r="BI93" i="11"/>
  <c r="BI137" i="11" s="1"/>
  <c r="BI91" i="11"/>
  <c r="BI95" i="11" s="1"/>
  <c r="BC91" i="11"/>
  <c r="BC95" i="11" s="1"/>
  <c r="BC139" i="11" s="1"/>
  <c r="BC93" i="11"/>
  <c r="BC137" i="11" s="1"/>
  <c r="AW93" i="11"/>
  <c r="AW137" i="11" s="1"/>
  <c r="AW91" i="11"/>
  <c r="AW95" i="11" s="1"/>
  <c r="AQ91" i="11"/>
  <c r="AQ95" i="11" s="1"/>
  <c r="AQ93" i="11"/>
  <c r="AQ137" i="11" s="1"/>
  <c r="AK93" i="11"/>
  <c r="AK137" i="11" s="1"/>
  <c r="AK91" i="11"/>
  <c r="AK95" i="11" s="1"/>
  <c r="AE91" i="11"/>
  <c r="AE95" i="11" s="1"/>
  <c r="AE139" i="11" s="1"/>
  <c r="AE138" i="11" s="1"/>
  <c r="AE168" i="11" s="1"/>
  <c r="AE188" i="11" s="1"/>
  <c r="AE93" i="11"/>
  <c r="AE137" i="11" s="1"/>
  <c r="Y93" i="11"/>
  <c r="Y137" i="11" s="1"/>
  <c r="Y91" i="11"/>
  <c r="Y95" i="11" s="1"/>
  <c r="S91" i="11"/>
  <c r="S95" i="11" s="1"/>
  <c r="S139" i="11" s="1"/>
  <c r="S93" i="11"/>
  <c r="S137" i="11" s="1"/>
  <c r="M93" i="11"/>
  <c r="M137" i="11" s="1"/>
  <c r="M91" i="11"/>
  <c r="M95" i="11" s="1"/>
  <c r="DA93" i="11"/>
  <c r="DA137" i="11" s="1"/>
  <c r="DA91" i="11"/>
  <c r="DA95" i="11" s="1"/>
  <c r="DA139" i="11" s="1"/>
  <c r="CO93" i="11"/>
  <c r="CO91" i="11"/>
  <c r="CO95" i="11" s="1"/>
  <c r="CO139" i="11" s="1"/>
  <c r="BQ93" i="11"/>
  <c r="BQ137" i="11" s="1"/>
  <c r="BQ91" i="11"/>
  <c r="BQ95" i="11" s="1"/>
  <c r="BQ139" i="11" s="1"/>
  <c r="BE93" i="11"/>
  <c r="BE137" i="11" s="1"/>
  <c r="BE91" i="11"/>
  <c r="BE95" i="11" s="1"/>
  <c r="BE139" i="11" s="1"/>
  <c r="AY93" i="11"/>
  <c r="AY137" i="11" s="1"/>
  <c r="AY91" i="11"/>
  <c r="AY95" i="11" s="1"/>
  <c r="AY139" i="11" s="1"/>
  <c r="AA93" i="11"/>
  <c r="AA137" i="11" s="1"/>
  <c r="AA91" i="11"/>
  <c r="AA95" i="11" s="1"/>
  <c r="AA139" i="11" s="1"/>
  <c r="I93" i="11"/>
  <c r="CX91" i="11"/>
  <c r="CX95" i="11" s="1"/>
  <c r="CX139" i="11" s="1"/>
  <c r="CX93" i="11"/>
  <c r="CX137" i="11" s="1"/>
  <c r="CR93" i="11"/>
  <c r="CR137" i="11" s="1"/>
  <c r="CR91" i="11"/>
  <c r="CR95" i="11" s="1"/>
  <c r="CR139" i="11" s="1"/>
  <c r="CL91" i="11"/>
  <c r="CL95" i="11" s="1"/>
  <c r="CL139" i="11" s="1"/>
  <c r="CL93" i="11"/>
  <c r="CL137" i="11" s="1"/>
  <c r="CF93" i="11"/>
  <c r="CF137" i="11" s="1"/>
  <c r="CF91" i="11"/>
  <c r="CF95" i="11" s="1"/>
  <c r="CF139" i="11" s="1"/>
  <c r="BZ91" i="11"/>
  <c r="BZ95" i="11" s="1"/>
  <c r="BZ139" i="11" s="1"/>
  <c r="BZ93" i="11"/>
  <c r="BZ137" i="11" s="1"/>
  <c r="BT93" i="11"/>
  <c r="BT137" i="11" s="1"/>
  <c r="BT91" i="11"/>
  <c r="BT95" i="11" s="1"/>
  <c r="BN91" i="11"/>
  <c r="BN95" i="11" s="1"/>
  <c r="BN139" i="11" s="1"/>
  <c r="BN93" i="11"/>
  <c r="BN137" i="11" s="1"/>
  <c r="BH93" i="11"/>
  <c r="BH137" i="11" s="1"/>
  <c r="BH91" i="11"/>
  <c r="BH95" i="11" s="1"/>
  <c r="BH139" i="11" s="1"/>
  <c r="BB91" i="11"/>
  <c r="BB95" i="11" s="1"/>
  <c r="BB139" i="11" s="1"/>
  <c r="BB93" i="11"/>
  <c r="BB137" i="11" s="1"/>
  <c r="AV93" i="11"/>
  <c r="AV137" i="11" s="1"/>
  <c r="AV91" i="11"/>
  <c r="AV95" i="11" s="1"/>
  <c r="AV139" i="11" s="1"/>
  <c r="AP91" i="11"/>
  <c r="AP95" i="11" s="1"/>
  <c r="AP139" i="11" s="1"/>
  <c r="AP93" i="11"/>
  <c r="AP137" i="11" s="1"/>
  <c r="AJ93" i="11"/>
  <c r="AJ137" i="11" s="1"/>
  <c r="AJ91" i="11"/>
  <c r="AJ95" i="11" s="1"/>
  <c r="AJ139" i="11" s="1"/>
  <c r="AD91" i="11"/>
  <c r="AD95" i="11" s="1"/>
  <c r="AD139" i="11" s="1"/>
  <c r="AD93" i="11"/>
  <c r="AD137" i="11" s="1"/>
  <c r="X93" i="11"/>
  <c r="X137" i="11" s="1"/>
  <c r="X91" i="11"/>
  <c r="X95" i="11" s="1"/>
  <c r="X139" i="11" s="1"/>
  <c r="R91" i="11"/>
  <c r="R95" i="11" s="1"/>
  <c r="R139" i="11" s="1"/>
  <c r="R93" i="11"/>
  <c r="R137" i="11" s="1"/>
  <c r="L93" i="11"/>
  <c r="L137" i="11" s="1"/>
  <c r="L91" i="11"/>
  <c r="L95" i="11" s="1"/>
  <c r="CU93" i="11"/>
  <c r="CU137" i="11" s="1"/>
  <c r="CU91" i="11"/>
  <c r="CU95" i="11" s="1"/>
  <c r="CI93" i="11"/>
  <c r="CI137" i="11" s="1"/>
  <c r="CI91" i="11"/>
  <c r="CI95" i="11" s="1"/>
  <c r="CI139" i="11" s="1"/>
  <c r="CC93" i="11"/>
  <c r="CC137" i="11" s="1"/>
  <c r="CC91" i="11"/>
  <c r="CC95" i="11" s="1"/>
  <c r="CC139" i="11" s="1"/>
  <c r="BK93" i="11"/>
  <c r="BK137" i="11" s="1"/>
  <c r="BK91" i="11"/>
  <c r="BK95" i="11" s="1"/>
  <c r="BK139" i="11" s="1"/>
  <c r="AS93" i="11"/>
  <c r="AS137" i="11" s="1"/>
  <c r="AS91" i="11"/>
  <c r="AS95" i="11" s="1"/>
  <c r="AS139" i="11" s="1"/>
  <c r="O93" i="11"/>
  <c r="O137" i="11" s="1"/>
  <c r="O91" i="11"/>
  <c r="O95" i="11" s="1"/>
  <c r="O139" i="11" s="1"/>
  <c r="BW93" i="11"/>
  <c r="BW137" i="11" s="1"/>
  <c r="BW91" i="11"/>
  <c r="BW95" i="11" s="1"/>
  <c r="BW139" i="11" s="1"/>
  <c r="DC93" i="11"/>
  <c r="DC91" i="11"/>
  <c r="DC95" i="11" s="1"/>
  <c r="DC139" i="11" s="1"/>
  <c r="CW93" i="11"/>
  <c r="CW137" i="11" s="1"/>
  <c r="CW91" i="11"/>
  <c r="CW95" i="11" s="1"/>
  <c r="CQ93" i="11"/>
  <c r="CQ137" i="11" s="1"/>
  <c r="CQ91" i="11"/>
  <c r="CQ95" i="11" s="1"/>
  <c r="CQ139" i="11" s="1"/>
  <c r="CK93" i="11"/>
  <c r="CK137" i="11" s="1"/>
  <c r="CK91" i="11"/>
  <c r="CK95" i="11" s="1"/>
  <c r="CK139" i="11" s="1"/>
  <c r="CE93" i="11"/>
  <c r="CE137" i="11" s="1"/>
  <c r="CE136" i="11" s="1"/>
  <c r="CE91" i="11"/>
  <c r="CE95" i="11" s="1"/>
  <c r="CE139" i="11" s="1"/>
  <c r="BY93" i="11"/>
  <c r="BY137" i="11" s="1"/>
  <c r="BY91" i="11"/>
  <c r="BY95" i="11" s="1"/>
  <c r="BS93" i="11"/>
  <c r="BS137" i="11" s="1"/>
  <c r="BS91" i="11"/>
  <c r="BS95" i="11" s="1"/>
  <c r="BM93" i="11"/>
  <c r="BM137" i="11" s="1"/>
  <c r="BM91" i="11"/>
  <c r="BM95" i="11" s="1"/>
  <c r="BG93" i="11"/>
  <c r="BG137" i="11" s="1"/>
  <c r="BG91" i="11"/>
  <c r="BG95" i="11" s="1"/>
  <c r="BA93" i="11"/>
  <c r="BA137" i="11" s="1"/>
  <c r="BA91" i="11"/>
  <c r="BA95" i="11" s="1"/>
  <c r="AU93" i="11"/>
  <c r="AU137" i="11" s="1"/>
  <c r="AU91" i="11"/>
  <c r="AU95" i="11" s="1"/>
  <c r="AU139" i="11" s="1"/>
  <c r="AO93" i="11"/>
  <c r="AO137" i="11" s="1"/>
  <c r="AO91" i="11"/>
  <c r="AO95" i="11" s="1"/>
  <c r="AI93" i="11"/>
  <c r="AI137" i="11" s="1"/>
  <c r="AI91" i="11"/>
  <c r="AI95" i="11" s="1"/>
  <c r="AI139" i="11" s="1"/>
  <c r="AC93" i="11"/>
  <c r="AC137" i="11" s="1"/>
  <c r="AC91" i="11"/>
  <c r="AC95" i="11" s="1"/>
  <c r="AC139" i="11" s="1"/>
  <c r="W93" i="11"/>
  <c r="W137" i="11" s="1"/>
  <c r="W91" i="11"/>
  <c r="W95" i="11" s="1"/>
  <c r="W139" i="11" s="1"/>
  <c r="Q93" i="11"/>
  <c r="Q137" i="11" s="1"/>
  <c r="Q91" i="11"/>
  <c r="Q95" i="11" s="1"/>
  <c r="Q139" i="11" s="1"/>
  <c r="K93" i="11"/>
  <c r="K137" i="11" s="1"/>
  <c r="K91" i="11"/>
  <c r="K95" i="11" s="1"/>
  <c r="K139" i="11" s="1"/>
  <c r="U93" i="11"/>
  <c r="U137" i="11" s="1"/>
  <c r="U91" i="11"/>
  <c r="U95" i="11" s="1"/>
  <c r="U139" i="11" s="1"/>
  <c r="DB93" i="11"/>
  <c r="DB137" i="11" s="1"/>
  <c r="DB91" i="11"/>
  <c r="DB95" i="11" s="1"/>
  <c r="DB139" i="11" s="1"/>
  <c r="CV93" i="11"/>
  <c r="CV137" i="11" s="1"/>
  <c r="CV91" i="11"/>
  <c r="CV95" i="11" s="1"/>
  <c r="CV139" i="11" s="1"/>
  <c r="CP93" i="11"/>
  <c r="CP137" i="11" s="1"/>
  <c r="CP91" i="11"/>
  <c r="CP95" i="11" s="1"/>
  <c r="CP139" i="11" s="1"/>
  <c r="CJ91" i="11"/>
  <c r="CJ95" i="11" s="1"/>
  <c r="CJ139" i="11" s="1"/>
  <c r="CJ93" i="11"/>
  <c r="CJ137" i="11" s="1"/>
  <c r="CD93" i="11"/>
  <c r="CD137" i="11" s="1"/>
  <c r="CD91" i="11"/>
  <c r="CD95" i="11" s="1"/>
  <c r="CD139" i="11" s="1"/>
  <c r="CD138" i="11" s="1"/>
  <c r="CD168" i="11" s="1"/>
  <c r="CD188" i="11" s="1"/>
  <c r="BX93" i="11"/>
  <c r="BX137" i="11" s="1"/>
  <c r="BX91" i="11"/>
  <c r="BX95" i="11" s="1"/>
  <c r="BX139" i="11" s="1"/>
  <c r="BR93" i="11"/>
  <c r="BR137" i="11" s="1"/>
  <c r="BR91" i="11"/>
  <c r="BR95" i="11" s="1"/>
  <c r="BR139" i="11" s="1"/>
  <c r="BL93" i="11"/>
  <c r="BL137" i="11" s="1"/>
  <c r="BL91" i="11"/>
  <c r="BL95" i="11" s="1"/>
  <c r="BL139" i="11" s="1"/>
  <c r="BF93" i="11"/>
  <c r="BF137" i="11" s="1"/>
  <c r="BF91" i="11"/>
  <c r="BF95" i="11" s="1"/>
  <c r="BF139" i="11" s="1"/>
  <c r="BF138" i="11" s="1"/>
  <c r="BF168" i="11" s="1"/>
  <c r="BF188" i="11" s="1"/>
  <c r="AZ93" i="11"/>
  <c r="AZ137" i="11" s="1"/>
  <c r="AZ91" i="11"/>
  <c r="AZ95" i="11" s="1"/>
  <c r="AZ139" i="11" s="1"/>
  <c r="AT93" i="11"/>
  <c r="AT137" i="11" s="1"/>
  <c r="AT91" i="11"/>
  <c r="AT95" i="11" s="1"/>
  <c r="AT139" i="11" s="1"/>
  <c r="AN93" i="11"/>
  <c r="AN137" i="11" s="1"/>
  <c r="AN91" i="11"/>
  <c r="AN95" i="11" s="1"/>
  <c r="AN139" i="11" s="1"/>
  <c r="AH93" i="11"/>
  <c r="AH137" i="11" s="1"/>
  <c r="AH91" i="11"/>
  <c r="AH95" i="11" s="1"/>
  <c r="AH139" i="11" s="1"/>
  <c r="AB93" i="11"/>
  <c r="AB137" i="11" s="1"/>
  <c r="AB91" i="11"/>
  <c r="AB95" i="11" s="1"/>
  <c r="AB139" i="11" s="1"/>
  <c r="V93" i="11"/>
  <c r="V137" i="11" s="1"/>
  <c r="V91" i="11"/>
  <c r="V95" i="11" s="1"/>
  <c r="V139" i="11" s="1"/>
  <c r="P93" i="11"/>
  <c r="P137" i="11" s="1"/>
  <c r="P91" i="11"/>
  <c r="P95" i="11" s="1"/>
  <c r="P139" i="11" s="1"/>
  <c r="J93" i="11"/>
  <c r="J137" i="11" s="1"/>
  <c r="J91" i="11"/>
  <c r="J95" i="11" s="1"/>
  <c r="J139" i="11" s="1"/>
  <c r="CZ19" i="11"/>
  <c r="BJ19" i="11"/>
  <c r="H19" i="11"/>
  <c r="BV19" i="11"/>
  <c r="CB19" i="11"/>
  <c r="H48" i="11"/>
  <c r="CH19" i="11"/>
  <c r="CN19" i="11"/>
  <c r="CT19" i="11"/>
  <c r="L19" i="11"/>
  <c r="CM139" i="11"/>
  <c r="AQ139" i="11"/>
  <c r="BT139" i="11"/>
  <c r="BZ19" i="11"/>
  <c r="DA71" i="11"/>
  <c r="DA75" i="11" s="1"/>
  <c r="DA134" i="11" s="1"/>
  <c r="DA133" i="11" s="1"/>
  <c r="DA73" i="11"/>
  <c r="DA132" i="11" s="1"/>
  <c r="CU73" i="11"/>
  <c r="CU132" i="11" s="1"/>
  <c r="CU71" i="11"/>
  <c r="CU75" i="11" s="1"/>
  <c r="CO71" i="11"/>
  <c r="CO75" i="11" s="1"/>
  <c r="CO134" i="11" s="1"/>
  <c r="CO133" i="11" s="1"/>
  <c r="CO73" i="11"/>
  <c r="CO132" i="11" s="1"/>
  <c r="CI73" i="11"/>
  <c r="CI132" i="11" s="1"/>
  <c r="CI71" i="11"/>
  <c r="CI75" i="11" s="1"/>
  <c r="CI134" i="11" s="1"/>
  <c r="CI133" i="11" s="1"/>
  <c r="CC71" i="11"/>
  <c r="CC75" i="11" s="1"/>
  <c r="CC134" i="11" s="1"/>
  <c r="CC133" i="11" s="1"/>
  <c r="CC73" i="11"/>
  <c r="CC132" i="11" s="1"/>
  <c r="BW73" i="11"/>
  <c r="BW132" i="11" s="1"/>
  <c r="BW71" i="11"/>
  <c r="BW75" i="11" s="1"/>
  <c r="BQ71" i="11"/>
  <c r="BQ75" i="11" s="1"/>
  <c r="BQ73" i="11"/>
  <c r="BQ132" i="11" s="1"/>
  <c r="BK73" i="11"/>
  <c r="BK132" i="11" s="1"/>
  <c r="BK71" i="11"/>
  <c r="BK75" i="11" s="1"/>
  <c r="BE71" i="11"/>
  <c r="BE75" i="11" s="1"/>
  <c r="BE134" i="11" s="1"/>
  <c r="BE133" i="11" s="1"/>
  <c r="BE73" i="11"/>
  <c r="BE132" i="11" s="1"/>
  <c r="AY73" i="11"/>
  <c r="AY132" i="11" s="1"/>
  <c r="AY71" i="11"/>
  <c r="AY75" i="11" s="1"/>
  <c r="AY134" i="11" s="1"/>
  <c r="AY133" i="11" s="1"/>
  <c r="AS71" i="11"/>
  <c r="AS75" i="11" s="1"/>
  <c r="AS134" i="11" s="1"/>
  <c r="AS133" i="11" s="1"/>
  <c r="AS73" i="11"/>
  <c r="AS132" i="11" s="1"/>
  <c r="AM73" i="11"/>
  <c r="AM132" i="11" s="1"/>
  <c r="AM71" i="11"/>
  <c r="AM75" i="11" s="1"/>
  <c r="AM134" i="11" s="1"/>
  <c r="AM133" i="11" s="1"/>
  <c r="AG71" i="11"/>
  <c r="AG75" i="11" s="1"/>
  <c r="AG134" i="11" s="1"/>
  <c r="AG133" i="11" s="1"/>
  <c r="AG73" i="11"/>
  <c r="AG132" i="11" s="1"/>
  <c r="AA73" i="11"/>
  <c r="AA132" i="11" s="1"/>
  <c r="AA71" i="11"/>
  <c r="AA75" i="11" s="1"/>
  <c r="AA134" i="11" s="1"/>
  <c r="AA133" i="11" s="1"/>
  <c r="U71" i="11"/>
  <c r="U75" i="11" s="1"/>
  <c r="U73" i="11"/>
  <c r="U132" i="11" s="1"/>
  <c r="O73" i="11"/>
  <c r="O132" i="11" s="1"/>
  <c r="O71" i="11"/>
  <c r="O75" i="11" s="1"/>
  <c r="O134" i="11" s="1"/>
  <c r="O133" i="11" s="1"/>
  <c r="I73" i="11"/>
  <c r="CQ48" i="11"/>
  <c r="CE48" i="11"/>
  <c r="BS48" i="11"/>
  <c r="BG48" i="11"/>
  <c r="CZ73" i="11"/>
  <c r="CZ132" i="11" s="1"/>
  <c r="CZ71" i="11"/>
  <c r="CZ75" i="11" s="1"/>
  <c r="CT71" i="11"/>
  <c r="CT75" i="11" s="1"/>
  <c r="CT73" i="11"/>
  <c r="CT132" i="11" s="1"/>
  <c r="CN73" i="11"/>
  <c r="CN132" i="11" s="1"/>
  <c r="CN71" i="11"/>
  <c r="CN75" i="11" s="1"/>
  <c r="CH71" i="11"/>
  <c r="CH75" i="11" s="1"/>
  <c r="CH134" i="11" s="1"/>
  <c r="CH133" i="11" s="1"/>
  <c r="CH73" i="11"/>
  <c r="CH132" i="11" s="1"/>
  <c r="CB73" i="11"/>
  <c r="CB132" i="11" s="1"/>
  <c r="CB71" i="11"/>
  <c r="CB75" i="11" s="1"/>
  <c r="CB134" i="11" s="1"/>
  <c r="CB133" i="11" s="1"/>
  <c r="BV71" i="11"/>
  <c r="BV75" i="11" s="1"/>
  <c r="BV134" i="11" s="1"/>
  <c r="BV133" i="11" s="1"/>
  <c r="BV73" i="11"/>
  <c r="BV132" i="11" s="1"/>
  <c r="BP73" i="11"/>
  <c r="BP132" i="11" s="1"/>
  <c r="BP71" i="11"/>
  <c r="BP75" i="11" s="1"/>
  <c r="BP134" i="11" s="1"/>
  <c r="BP133" i="11" s="1"/>
  <c r="BJ71" i="11"/>
  <c r="BJ75" i="11" s="1"/>
  <c r="BJ73" i="11"/>
  <c r="BJ132" i="11" s="1"/>
  <c r="BD73" i="11"/>
  <c r="BD132" i="11" s="1"/>
  <c r="BD71" i="11"/>
  <c r="BD75" i="11" s="1"/>
  <c r="BD134" i="11" s="1"/>
  <c r="BD133" i="11" s="1"/>
  <c r="AX71" i="11"/>
  <c r="AX75" i="11" s="1"/>
  <c r="AX134" i="11" s="1"/>
  <c r="AX133" i="11" s="1"/>
  <c r="AX73" i="11"/>
  <c r="AX132" i="11" s="1"/>
  <c r="AR73" i="11"/>
  <c r="AR132" i="11" s="1"/>
  <c r="AR71" i="11"/>
  <c r="AR75" i="11" s="1"/>
  <c r="AR134" i="11" s="1"/>
  <c r="AR133" i="11" s="1"/>
  <c r="AL71" i="11"/>
  <c r="AL75" i="11" s="1"/>
  <c r="AL73" i="11"/>
  <c r="AL132" i="11" s="1"/>
  <c r="AF73" i="11"/>
  <c r="AF132" i="11" s="1"/>
  <c r="AF71" i="11"/>
  <c r="AF75" i="11" s="1"/>
  <c r="AF134" i="11" s="1"/>
  <c r="AF133" i="11" s="1"/>
  <c r="Z71" i="11"/>
  <c r="Z75" i="11" s="1"/>
  <c r="Z134" i="11" s="1"/>
  <c r="Z133" i="11" s="1"/>
  <c r="Z73" i="11"/>
  <c r="Z132" i="11" s="1"/>
  <c r="T73" i="11"/>
  <c r="T132" i="11" s="1"/>
  <c r="T71" i="11"/>
  <c r="T75" i="11" s="1"/>
  <c r="T134" i="11" s="1"/>
  <c r="T133" i="11" s="1"/>
  <c r="N71" i="11"/>
  <c r="N75" i="11" s="1"/>
  <c r="N134" i="11" s="1"/>
  <c r="N133" i="11" s="1"/>
  <c r="N73" i="11"/>
  <c r="N132" i="11" s="1"/>
  <c r="U48" i="11"/>
  <c r="CY73" i="11"/>
  <c r="CY132" i="11" s="1"/>
  <c r="CY71" i="11"/>
  <c r="CY75" i="11" s="1"/>
  <c r="CY134" i="11" s="1"/>
  <c r="CY133" i="11" s="1"/>
  <c r="CS71" i="11"/>
  <c r="CS75" i="11" s="1"/>
  <c r="CS134" i="11" s="1"/>
  <c r="CS133" i="11" s="1"/>
  <c r="CS73" i="11"/>
  <c r="CS132" i="11" s="1"/>
  <c r="CM73" i="11"/>
  <c r="CM132" i="11" s="1"/>
  <c r="CM71" i="11"/>
  <c r="CM75" i="11" s="1"/>
  <c r="CM134" i="11" s="1"/>
  <c r="CM133" i="11" s="1"/>
  <c r="CG71" i="11"/>
  <c r="CG75" i="11" s="1"/>
  <c r="CG134" i="11" s="1"/>
  <c r="CG133" i="11" s="1"/>
  <c r="CG73" i="11"/>
  <c r="CG132" i="11" s="1"/>
  <c r="CA73" i="11"/>
  <c r="CA132" i="11" s="1"/>
  <c r="CA71" i="11"/>
  <c r="CA75" i="11" s="1"/>
  <c r="CA134" i="11" s="1"/>
  <c r="CA133" i="11" s="1"/>
  <c r="BU71" i="11"/>
  <c r="BU75" i="11" s="1"/>
  <c r="BU134" i="11" s="1"/>
  <c r="BU133" i="11" s="1"/>
  <c r="BU73" i="11"/>
  <c r="BU132" i="11" s="1"/>
  <c r="BO73" i="11"/>
  <c r="BO132" i="11" s="1"/>
  <c r="BO71" i="11"/>
  <c r="BO75" i="11" s="1"/>
  <c r="BO134" i="11" s="1"/>
  <c r="BO133" i="11" s="1"/>
  <c r="BI71" i="11"/>
  <c r="BI75" i="11" s="1"/>
  <c r="BI134" i="11" s="1"/>
  <c r="BI133" i="11" s="1"/>
  <c r="BI73" i="11"/>
  <c r="BI132" i="11" s="1"/>
  <c r="BC73" i="11"/>
  <c r="BC132" i="11" s="1"/>
  <c r="BC71" i="11"/>
  <c r="BC75" i="11" s="1"/>
  <c r="BC134" i="11" s="1"/>
  <c r="BC133" i="11" s="1"/>
  <c r="AW71" i="11"/>
  <c r="AW75" i="11" s="1"/>
  <c r="AW134" i="11" s="1"/>
  <c r="AW133" i="11" s="1"/>
  <c r="AW73" i="11"/>
  <c r="AW132" i="11" s="1"/>
  <c r="AQ73" i="11"/>
  <c r="AQ132" i="11" s="1"/>
  <c r="AQ71" i="11"/>
  <c r="AQ75" i="11" s="1"/>
  <c r="AQ134" i="11" s="1"/>
  <c r="AQ133" i="11" s="1"/>
  <c r="AK71" i="11"/>
  <c r="AK75" i="11" s="1"/>
  <c r="AK134" i="11" s="1"/>
  <c r="AK133" i="11" s="1"/>
  <c r="AK73" i="11"/>
  <c r="AK132" i="11" s="1"/>
  <c r="AE73" i="11"/>
  <c r="AE132" i="11" s="1"/>
  <c r="AE71" i="11"/>
  <c r="AE75" i="11" s="1"/>
  <c r="AE134" i="11" s="1"/>
  <c r="AE133" i="11" s="1"/>
  <c r="Y71" i="11"/>
  <c r="Y75" i="11" s="1"/>
  <c r="Y134" i="11" s="1"/>
  <c r="Y133" i="11" s="1"/>
  <c r="Y73" i="11"/>
  <c r="Y132" i="11" s="1"/>
  <c r="S73" i="11"/>
  <c r="S132" i="11" s="1"/>
  <c r="S71" i="11"/>
  <c r="S75" i="11" s="1"/>
  <c r="S134" i="11" s="1"/>
  <c r="S133" i="11" s="1"/>
  <c r="M71" i="11"/>
  <c r="M75" i="11" s="1"/>
  <c r="M134" i="11" s="1"/>
  <c r="M133" i="11" s="1"/>
  <c r="M73" i="11"/>
  <c r="M132" i="11" s="1"/>
  <c r="DA48" i="11"/>
  <c r="CO48" i="11"/>
  <c r="CC48" i="11"/>
  <c r="BQ48" i="11"/>
  <c r="BE48" i="11"/>
  <c r="CX73" i="11"/>
  <c r="CX132" i="11" s="1"/>
  <c r="CX71" i="11"/>
  <c r="CX75" i="11" s="1"/>
  <c r="CX134" i="11" s="1"/>
  <c r="CX133" i="11" s="1"/>
  <c r="CR71" i="11"/>
  <c r="CR75" i="11" s="1"/>
  <c r="CR134" i="11" s="1"/>
  <c r="CR133" i="11" s="1"/>
  <c r="CR73" i="11"/>
  <c r="CR132" i="11" s="1"/>
  <c r="CL73" i="11"/>
  <c r="CL132" i="11" s="1"/>
  <c r="CL71" i="11"/>
  <c r="CL75" i="11" s="1"/>
  <c r="CL134" i="11" s="1"/>
  <c r="CL133" i="11" s="1"/>
  <c r="CF71" i="11"/>
  <c r="CF75" i="11" s="1"/>
  <c r="CF134" i="11" s="1"/>
  <c r="CF133" i="11" s="1"/>
  <c r="CF73" i="11"/>
  <c r="CF132" i="11" s="1"/>
  <c r="BZ73" i="11"/>
  <c r="BZ132" i="11" s="1"/>
  <c r="BZ71" i="11"/>
  <c r="BZ75" i="11" s="1"/>
  <c r="BZ134" i="11" s="1"/>
  <c r="BZ133" i="11" s="1"/>
  <c r="BT71" i="11"/>
  <c r="BT75" i="11" s="1"/>
  <c r="BT73" i="11"/>
  <c r="BT132" i="11" s="1"/>
  <c r="BN73" i="11"/>
  <c r="BN132" i="11" s="1"/>
  <c r="BN71" i="11"/>
  <c r="BN75" i="11" s="1"/>
  <c r="BN134" i="11" s="1"/>
  <c r="BN133" i="11" s="1"/>
  <c r="BH71" i="11"/>
  <c r="BH75" i="11" s="1"/>
  <c r="BH134" i="11" s="1"/>
  <c r="BH133" i="11" s="1"/>
  <c r="BH73" i="11"/>
  <c r="BH132" i="11" s="1"/>
  <c r="BB73" i="11"/>
  <c r="BB132" i="11" s="1"/>
  <c r="BB71" i="11"/>
  <c r="BB75" i="11" s="1"/>
  <c r="AV71" i="11"/>
  <c r="AV75" i="11" s="1"/>
  <c r="AV134" i="11" s="1"/>
  <c r="AV133" i="11" s="1"/>
  <c r="AV73" i="11"/>
  <c r="AV132" i="11" s="1"/>
  <c r="AP73" i="11"/>
  <c r="AP132" i="11" s="1"/>
  <c r="AP71" i="11"/>
  <c r="AP75" i="11" s="1"/>
  <c r="AP134" i="11" s="1"/>
  <c r="AP133" i="11" s="1"/>
  <c r="AJ71" i="11"/>
  <c r="AJ75" i="11" s="1"/>
  <c r="AJ134" i="11" s="1"/>
  <c r="AJ133" i="11" s="1"/>
  <c r="AJ73" i="11"/>
  <c r="AJ132" i="11" s="1"/>
  <c r="AD73" i="11"/>
  <c r="AD132" i="11" s="1"/>
  <c r="AD71" i="11"/>
  <c r="AD75" i="11" s="1"/>
  <c r="AD134" i="11" s="1"/>
  <c r="AD133" i="11" s="1"/>
  <c r="X71" i="11"/>
  <c r="X75" i="11" s="1"/>
  <c r="X134" i="11" s="1"/>
  <c r="X133" i="11" s="1"/>
  <c r="X73" i="11"/>
  <c r="X132" i="11" s="1"/>
  <c r="R73" i="11"/>
  <c r="R132" i="11" s="1"/>
  <c r="R71" i="11"/>
  <c r="R75" i="11" s="1"/>
  <c r="L71" i="11"/>
  <c r="L75" i="11" s="1"/>
  <c r="L134" i="11" s="1"/>
  <c r="L133" i="11" s="1"/>
  <c r="L73" i="11"/>
  <c r="L132" i="11" s="1"/>
  <c r="M48" i="11"/>
  <c r="CZ48" i="11"/>
  <c r="DC71" i="11"/>
  <c r="DC75" i="11" s="1"/>
  <c r="DC134" i="11" s="1"/>
  <c r="DC133" i="11" s="1"/>
  <c r="DC73" i="11"/>
  <c r="DC132" i="11" s="1"/>
  <c r="CW73" i="11"/>
  <c r="CW132" i="11" s="1"/>
  <c r="CW71" i="11"/>
  <c r="CW75" i="11" s="1"/>
  <c r="CQ73" i="11"/>
  <c r="CQ132" i="11" s="1"/>
  <c r="CQ71" i="11"/>
  <c r="CQ75" i="11" s="1"/>
  <c r="CK71" i="11"/>
  <c r="CK75" i="11" s="1"/>
  <c r="CK134" i="11" s="1"/>
  <c r="CK133" i="11" s="1"/>
  <c r="CK73" i="11"/>
  <c r="CK132" i="11" s="1"/>
  <c r="CE71" i="11"/>
  <c r="CE75" i="11" s="1"/>
  <c r="CE134" i="11" s="1"/>
  <c r="CE133" i="11" s="1"/>
  <c r="CE73" i="11"/>
  <c r="CE132" i="11" s="1"/>
  <c r="BY73" i="11"/>
  <c r="BY132" i="11" s="1"/>
  <c r="BY71" i="11"/>
  <c r="BY75" i="11" s="1"/>
  <c r="BY134" i="11" s="1"/>
  <c r="BY133" i="11" s="1"/>
  <c r="BS71" i="11"/>
  <c r="BS75" i="11" s="1"/>
  <c r="BS134" i="11" s="1"/>
  <c r="BS133" i="11" s="1"/>
  <c r="BS73" i="11"/>
  <c r="BS132" i="11" s="1"/>
  <c r="BM73" i="11"/>
  <c r="BM132" i="11" s="1"/>
  <c r="BM71" i="11"/>
  <c r="BM75" i="11" s="1"/>
  <c r="BM134" i="11" s="1"/>
  <c r="BM133" i="11" s="1"/>
  <c r="BG71" i="11"/>
  <c r="BG75" i="11" s="1"/>
  <c r="BG73" i="11"/>
  <c r="BG132" i="11" s="1"/>
  <c r="BA71" i="11"/>
  <c r="BA75" i="11" s="1"/>
  <c r="BA134" i="11" s="1"/>
  <c r="BA133" i="11" s="1"/>
  <c r="BA73" i="11"/>
  <c r="BA132" i="11" s="1"/>
  <c r="AU71" i="11"/>
  <c r="AU75" i="11" s="1"/>
  <c r="AU134" i="11" s="1"/>
  <c r="AU133" i="11" s="1"/>
  <c r="AU73" i="11"/>
  <c r="AU132" i="11" s="1"/>
  <c r="AO73" i="11"/>
  <c r="AO132" i="11" s="1"/>
  <c r="AO71" i="11"/>
  <c r="AO75" i="11" s="1"/>
  <c r="AO134" i="11" s="1"/>
  <c r="AO133" i="11" s="1"/>
  <c r="AI71" i="11"/>
  <c r="AI75" i="11" s="1"/>
  <c r="AI134" i="11" s="1"/>
  <c r="AI133" i="11" s="1"/>
  <c r="AI73" i="11"/>
  <c r="AI132" i="11" s="1"/>
  <c r="AC73" i="11"/>
  <c r="AC132" i="11" s="1"/>
  <c r="AC71" i="11"/>
  <c r="AC75" i="11" s="1"/>
  <c r="AC134" i="11" s="1"/>
  <c r="AC133" i="11" s="1"/>
  <c r="W73" i="11"/>
  <c r="W132" i="11" s="1"/>
  <c r="W71" i="11"/>
  <c r="W75" i="11" s="1"/>
  <c r="W134" i="11" s="1"/>
  <c r="W133" i="11" s="1"/>
  <c r="Q73" i="11"/>
  <c r="Q132" i="11" s="1"/>
  <c r="Q71" i="11"/>
  <c r="Q75" i="11" s="1"/>
  <c r="K134" i="11"/>
  <c r="K133" i="11" s="1"/>
  <c r="K73" i="11"/>
  <c r="K132" i="11" s="1"/>
  <c r="DB71" i="11"/>
  <c r="DB75" i="11" s="1"/>
  <c r="DB134" i="11" s="1"/>
  <c r="DB133" i="11" s="1"/>
  <c r="DB73" i="11"/>
  <c r="DB132" i="11" s="1"/>
  <c r="CV73" i="11"/>
  <c r="CV132" i="11" s="1"/>
  <c r="CV71" i="11"/>
  <c r="CV75" i="11" s="1"/>
  <c r="CV134" i="11" s="1"/>
  <c r="CV133" i="11" s="1"/>
  <c r="CP71" i="11"/>
  <c r="CP75" i="11" s="1"/>
  <c r="CP134" i="11" s="1"/>
  <c r="CP133" i="11" s="1"/>
  <c r="CP73" i="11"/>
  <c r="CP132" i="11" s="1"/>
  <c r="CJ73" i="11"/>
  <c r="CJ132" i="11" s="1"/>
  <c r="CJ71" i="11"/>
  <c r="CJ75" i="11" s="1"/>
  <c r="CJ134" i="11" s="1"/>
  <c r="CJ133" i="11" s="1"/>
  <c r="CD71" i="11"/>
  <c r="CD75" i="11" s="1"/>
  <c r="CD134" i="11" s="1"/>
  <c r="CD133" i="11" s="1"/>
  <c r="CD73" i="11"/>
  <c r="CD132" i="11" s="1"/>
  <c r="BX71" i="11"/>
  <c r="BX75" i="11" s="1"/>
  <c r="BX134" i="11" s="1"/>
  <c r="BX133" i="11" s="1"/>
  <c r="BX73" i="11"/>
  <c r="BX132" i="11" s="1"/>
  <c r="BR71" i="11"/>
  <c r="BR75" i="11" s="1"/>
  <c r="BR134" i="11" s="1"/>
  <c r="BR133" i="11" s="1"/>
  <c r="BR73" i="11"/>
  <c r="BR132" i="11" s="1"/>
  <c r="BL73" i="11"/>
  <c r="BL132" i="11" s="1"/>
  <c r="BL71" i="11"/>
  <c r="BL75" i="11" s="1"/>
  <c r="BL134" i="11" s="1"/>
  <c r="BL133" i="11" s="1"/>
  <c r="BF71" i="11"/>
  <c r="BF75" i="11" s="1"/>
  <c r="BF134" i="11" s="1"/>
  <c r="BF133" i="11" s="1"/>
  <c r="BF73" i="11"/>
  <c r="BF132" i="11" s="1"/>
  <c r="AZ73" i="11"/>
  <c r="AZ132" i="11" s="1"/>
  <c r="AZ71" i="11"/>
  <c r="AZ75" i="11" s="1"/>
  <c r="AZ134" i="11" s="1"/>
  <c r="AZ133" i="11" s="1"/>
  <c r="AT71" i="11"/>
  <c r="AT75" i="11" s="1"/>
  <c r="AT134" i="11" s="1"/>
  <c r="AT133" i="11" s="1"/>
  <c r="AT73" i="11"/>
  <c r="AT132" i="11" s="1"/>
  <c r="AN73" i="11"/>
  <c r="AN132" i="11" s="1"/>
  <c r="AN71" i="11"/>
  <c r="AN75" i="11" s="1"/>
  <c r="AN134" i="11" s="1"/>
  <c r="AN133" i="11" s="1"/>
  <c r="AH71" i="11"/>
  <c r="AH75" i="11" s="1"/>
  <c r="AH134" i="11" s="1"/>
  <c r="AH133" i="11" s="1"/>
  <c r="AH73" i="11"/>
  <c r="AH132" i="11" s="1"/>
  <c r="AB73" i="11"/>
  <c r="AB132" i="11" s="1"/>
  <c r="AB71" i="11"/>
  <c r="AB75" i="11" s="1"/>
  <c r="AB134" i="11" s="1"/>
  <c r="AB133" i="11" s="1"/>
  <c r="V71" i="11"/>
  <c r="V75" i="11" s="1"/>
  <c r="V134" i="11" s="1"/>
  <c r="V133" i="11" s="1"/>
  <c r="V73" i="11"/>
  <c r="V132" i="11" s="1"/>
  <c r="P73" i="11"/>
  <c r="P132" i="11" s="1"/>
  <c r="P71" i="11"/>
  <c r="P75" i="11" s="1"/>
  <c r="J71" i="11"/>
  <c r="J73" i="11"/>
  <c r="CU19" i="11"/>
  <c r="BQ19" i="11"/>
  <c r="DA19" i="11"/>
  <c r="BW19" i="11"/>
  <c r="BB19" i="11"/>
  <c r="CC19" i="11"/>
  <c r="R19" i="11"/>
  <c r="BE19" i="11"/>
  <c r="CI19" i="11"/>
  <c r="W19" i="11"/>
  <c r="AE19" i="11"/>
  <c r="AQ19" i="11"/>
  <c r="CQ19" i="11"/>
  <c r="BS19" i="11"/>
  <c r="BY19" i="11"/>
  <c r="AR40" i="11"/>
  <c r="CW19" i="11"/>
  <c r="AL19" i="11"/>
  <c r="BG19" i="11"/>
  <c r="CE19" i="11"/>
  <c r="BM19" i="11"/>
  <c r="CK19" i="11"/>
  <c r="CJ19" i="11"/>
  <c r="P19" i="11"/>
  <c r="BX19" i="11"/>
  <c r="BL19" i="11"/>
  <c r="CV19" i="11"/>
  <c r="BC21" i="11"/>
  <c r="O40" i="11"/>
  <c r="AP21" i="11"/>
  <c r="AE40" i="11"/>
  <c r="BZ36" i="11"/>
  <c r="BZ42" i="11" s="1"/>
  <c r="BN36" i="11"/>
  <c r="BN42" i="11" s="1"/>
  <c r="BD40" i="11"/>
  <c r="BT19" i="11"/>
  <c r="CF19" i="11"/>
  <c r="M19" i="11"/>
  <c r="AK19" i="11"/>
  <c r="I36" i="11"/>
  <c r="I42" i="11" s="1"/>
  <c r="AD36" i="11"/>
  <c r="AD42" i="11" s="1"/>
  <c r="BY48" i="11"/>
  <c r="Z19" i="11"/>
  <c r="DA40" i="11"/>
  <c r="N19" i="11"/>
  <c r="R36" i="11"/>
  <c r="R42" i="11" s="1"/>
  <c r="K43" i="11"/>
  <c r="I21" i="11"/>
  <c r="CZ47" i="11"/>
  <c r="BY47" i="11"/>
  <c r="T21" i="11"/>
  <c r="G84" i="11"/>
  <c r="AN40" i="11"/>
  <c r="BM48" i="11"/>
  <c r="CB48" i="11"/>
  <c r="AU19" i="11"/>
  <c r="J40" i="11"/>
  <c r="Z40" i="11"/>
  <c r="AL40" i="11"/>
  <c r="BF40" i="11"/>
  <c r="BJ40" i="11"/>
  <c r="BV40" i="11"/>
  <c r="CY36" i="11"/>
  <c r="CY42" i="11" s="1"/>
  <c r="AI19" i="11"/>
  <c r="BX40" i="11"/>
  <c r="BM47" i="11"/>
  <c r="CF36" i="11"/>
  <c r="CF42" i="11" s="1"/>
  <c r="BK21" i="11"/>
  <c r="CK40" i="11"/>
  <c r="Y40" i="11"/>
  <c r="BI40" i="11"/>
  <c r="CA36" i="11"/>
  <c r="CA42" i="11" s="1"/>
  <c r="K36" i="11"/>
  <c r="K42" i="11" s="1"/>
  <c r="CU21" i="11"/>
  <c r="CW40" i="11"/>
  <c r="CM43" i="11"/>
  <c r="Y36" i="11"/>
  <c r="Y42" i="11" s="1"/>
  <c r="BP21" i="11"/>
  <c r="CA40" i="11"/>
  <c r="CX21" i="11"/>
  <c r="CR21" i="11"/>
  <c r="CY40" i="11"/>
  <c r="DC40" i="11"/>
  <c r="BB36" i="11"/>
  <c r="BB42" i="11" s="1"/>
  <c r="AX21" i="11"/>
  <c r="AS36" i="11"/>
  <c r="AS42" i="11" s="1"/>
  <c r="AU21" i="11"/>
  <c r="CP21" i="11"/>
  <c r="G86" i="6"/>
  <c r="BW19" i="6"/>
  <c r="BK19" i="6"/>
  <c r="H128" i="6"/>
  <c r="BQ35" i="6"/>
  <c r="AO20" i="6"/>
  <c r="AR17" i="6"/>
  <c r="AC20" i="6"/>
  <c r="AC43" i="6" s="1"/>
  <c r="BH38" i="6"/>
  <c r="BH91" i="6" s="1"/>
  <c r="BJ17" i="6"/>
  <c r="BK35" i="6"/>
  <c r="CC35" i="6"/>
  <c r="CS88" i="6"/>
  <c r="CS131" i="6" s="1"/>
  <c r="CS130" i="6" s="1"/>
  <c r="CS161" i="6" s="1"/>
  <c r="CS181" i="6" s="1"/>
  <c r="CG88" i="6"/>
  <c r="BU88" i="6"/>
  <c r="BU131" i="6" s="1"/>
  <c r="BU130" i="6" s="1"/>
  <c r="BU161" i="6" s="1"/>
  <c r="BU181" i="6" s="1"/>
  <c r="BI88" i="6"/>
  <c r="AK88" i="6"/>
  <c r="AK131" i="6" s="1"/>
  <c r="AK130" i="6" s="1"/>
  <c r="AK161" i="6" s="1"/>
  <c r="AK181" i="6" s="1"/>
  <c r="Y88" i="6"/>
  <c r="Y131" i="6" s="1"/>
  <c r="Y130" i="6" s="1"/>
  <c r="Y161" i="6" s="1"/>
  <c r="Y181" i="6" s="1"/>
  <c r="M88" i="6"/>
  <c r="AF35" i="6"/>
  <c r="AR36" i="6"/>
  <c r="AR38" i="6" s="1"/>
  <c r="AR91" i="6" s="1"/>
  <c r="BD35" i="6"/>
  <c r="BV35" i="6"/>
  <c r="BJ35" i="6"/>
  <c r="AX36" i="6"/>
  <c r="AX38" i="6" s="1"/>
  <c r="CB36" i="6"/>
  <c r="CB38" i="6" s="1"/>
  <c r="G53" i="15"/>
  <c r="H20" i="58" s="1"/>
  <c r="AJ22" i="58" s="1"/>
  <c r="G89" i="15"/>
  <c r="G84" i="15"/>
  <c r="G66" i="15"/>
  <c r="D63" i="2" s="1"/>
  <c r="R5" i="15"/>
  <c r="V15" i="17"/>
  <c r="V21" i="17" s="1"/>
  <c r="T58" i="17"/>
  <c r="L15" i="17"/>
  <c r="L20" i="17" s="1"/>
  <c r="L161" i="17" s="1"/>
  <c r="N63" i="17"/>
  <c r="Y15" i="17"/>
  <c r="Y16" i="17" s="1"/>
  <c r="X15" i="17"/>
  <c r="M35" i="17"/>
  <c r="Y35" i="17"/>
  <c r="O35" i="17"/>
  <c r="AA35" i="17"/>
  <c r="P35" i="17"/>
  <c r="H35" i="17"/>
  <c r="Q35" i="17"/>
  <c r="R35" i="17"/>
  <c r="S35" i="17"/>
  <c r="Z35" i="17"/>
  <c r="T35" i="17"/>
  <c r="I35" i="17"/>
  <c r="U35" i="17"/>
  <c r="N35" i="17"/>
  <c r="J35" i="17"/>
  <c r="V35" i="17"/>
  <c r="K35" i="17"/>
  <c r="W35" i="17"/>
  <c r="L35" i="17"/>
  <c r="X35" i="17"/>
  <c r="M98" i="56"/>
  <c r="M120" i="56" s="1"/>
  <c r="L98" i="56"/>
  <c r="N111" i="56"/>
  <c r="N38" i="56"/>
  <c r="V85" i="56"/>
  <c r="W85" i="56" s="1"/>
  <c r="V15" i="56"/>
  <c r="W15" i="56" s="1"/>
  <c r="V73" i="56"/>
  <c r="W73" i="56" s="1"/>
  <c r="N57" i="42"/>
  <c r="L98" i="42"/>
  <c r="V17" i="42"/>
  <c r="W17" i="42" s="1"/>
  <c r="M98" i="42"/>
  <c r="L98" i="41"/>
  <c r="L121" i="41" s="1"/>
  <c r="K73" i="41"/>
  <c r="V24" i="41"/>
  <c r="W24" i="41" s="1"/>
  <c r="V17" i="41"/>
  <c r="W17" i="41" s="1"/>
  <c r="K85" i="41"/>
  <c r="N106" i="41"/>
  <c r="M121" i="41"/>
  <c r="M98" i="7"/>
  <c r="M121" i="7" s="1"/>
  <c r="L98" i="7"/>
  <c r="L121" i="7" s="1"/>
  <c r="N111" i="7"/>
  <c r="V21" i="14"/>
  <c r="W21" i="14" s="1"/>
  <c r="V66" i="14"/>
  <c r="W66" i="14" s="1"/>
  <c r="V70" i="14"/>
  <c r="W70" i="14" s="1"/>
  <c r="K78" i="14"/>
  <c r="L98" i="14"/>
  <c r="L121" i="14" s="1"/>
  <c r="M98" i="14"/>
  <c r="M121" i="14" s="1"/>
  <c r="V82" i="14"/>
  <c r="W82" i="14" s="1"/>
  <c r="N118" i="14"/>
  <c r="N106" i="14"/>
  <c r="V12" i="14"/>
  <c r="W12" i="14" s="1"/>
  <c r="L40" i="14"/>
  <c r="L59" i="14" s="1"/>
  <c r="V14" i="14"/>
  <c r="W14" i="14" s="1"/>
  <c r="V23" i="14"/>
  <c r="W23" i="14" s="1"/>
  <c r="N38" i="14"/>
  <c r="K72" i="10"/>
  <c r="V86" i="10"/>
  <c r="W86" i="10" s="1"/>
  <c r="M128" i="10"/>
  <c r="M151" i="10" s="1"/>
  <c r="V22" i="10"/>
  <c r="W22" i="10" s="1"/>
  <c r="M59" i="10"/>
  <c r="V10" i="10"/>
  <c r="W10" i="10" s="1"/>
  <c r="V112" i="10"/>
  <c r="W112" i="10" s="1"/>
  <c r="K100" i="10"/>
  <c r="G46" i="3"/>
  <c r="V76" i="10"/>
  <c r="W76" i="10" s="1"/>
  <c r="K96" i="10"/>
  <c r="K108" i="10"/>
  <c r="K140" i="10"/>
  <c r="K141" i="10" s="1"/>
  <c r="V81" i="10"/>
  <c r="W81" i="10" s="1"/>
  <c r="N125" i="10"/>
  <c r="N126" i="10" s="1"/>
  <c r="N136" i="10"/>
  <c r="N106" i="16"/>
  <c r="V9" i="16"/>
  <c r="W9" i="16" s="1"/>
  <c r="F42" i="3"/>
  <c r="V72" i="16"/>
  <c r="W72" i="16" s="1"/>
  <c r="V95" i="5"/>
  <c r="W95" i="5" s="1"/>
  <c r="K107" i="5"/>
  <c r="V16" i="5"/>
  <c r="W16" i="5" s="1"/>
  <c r="V82" i="5"/>
  <c r="W82" i="5" s="1"/>
  <c r="K106" i="5"/>
  <c r="K83" i="5"/>
  <c r="K134" i="5"/>
  <c r="K136" i="5" s="1"/>
  <c r="M58" i="56"/>
  <c r="M59" i="56" s="1"/>
  <c r="L58" i="56"/>
  <c r="L59" i="56" s="1"/>
  <c r="F40" i="3"/>
  <c r="V6" i="42"/>
  <c r="V20" i="42"/>
  <c r="W20" i="42" s="1"/>
  <c r="V65" i="41"/>
  <c r="W65" i="41" s="1"/>
  <c r="K77" i="41"/>
  <c r="M40" i="41"/>
  <c r="M59" i="41" s="1"/>
  <c r="V15" i="41"/>
  <c r="W15" i="41" s="1"/>
  <c r="N95" i="41"/>
  <c r="N96" i="41" s="1"/>
  <c r="K90" i="7"/>
  <c r="K95" i="7" s="1"/>
  <c r="K96" i="7" s="1"/>
  <c r="V83" i="7"/>
  <c r="W83" i="7" s="1"/>
  <c r="V71" i="7"/>
  <c r="W71" i="7" s="1"/>
  <c r="V11" i="7"/>
  <c r="W11" i="7" s="1"/>
  <c r="N50" i="7"/>
  <c r="V23" i="7"/>
  <c r="W23" i="7" s="1"/>
  <c r="V84" i="14"/>
  <c r="W84" i="14" s="1"/>
  <c r="V72" i="14"/>
  <c r="W72" i="14" s="1"/>
  <c r="K118" i="14"/>
  <c r="K85" i="10"/>
  <c r="N51" i="56"/>
  <c r="V6" i="56"/>
  <c r="V18" i="56"/>
  <c r="W18" i="56" s="1"/>
  <c r="V70" i="56"/>
  <c r="W70" i="56" s="1"/>
  <c r="N95" i="56"/>
  <c r="N96" i="56" s="1"/>
  <c r="N86" i="56"/>
  <c r="N27" i="56"/>
  <c r="N106" i="56"/>
  <c r="V80" i="56"/>
  <c r="W80" i="56" s="1"/>
  <c r="K50" i="56"/>
  <c r="K51" i="56" s="1"/>
  <c r="K106" i="56"/>
  <c r="N117" i="56"/>
  <c r="K86" i="56"/>
  <c r="K95" i="56"/>
  <c r="K96" i="56" s="1"/>
  <c r="K38" i="56"/>
  <c r="K111" i="56"/>
  <c r="K117" i="56"/>
  <c r="N86" i="42"/>
  <c r="K111" i="42"/>
  <c r="N106" i="42"/>
  <c r="V66" i="42"/>
  <c r="W66" i="42" s="1"/>
  <c r="N111" i="42"/>
  <c r="V78" i="42"/>
  <c r="W78" i="42" s="1"/>
  <c r="K66" i="42"/>
  <c r="N38" i="42"/>
  <c r="N27" i="42"/>
  <c r="AN10" i="4" s="1"/>
  <c r="V22" i="42"/>
  <c r="W22" i="42" s="1"/>
  <c r="V12" i="42"/>
  <c r="N95" i="42"/>
  <c r="N96" i="42" s="1"/>
  <c r="K103" i="42"/>
  <c r="K106" i="42" s="1"/>
  <c r="N118" i="42"/>
  <c r="K118" i="42"/>
  <c r="L59" i="42"/>
  <c r="K50" i="42"/>
  <c r="K95" i="42"/>
  <c r="K96" i="42" s="1"/>
  <c r="M121" i="42"/>
  <c r="K57" i="42"/>
  <c r="M24" i="31"/>
  <c r="Q24" i="31" s="1"/>
  <c r="K38" i="42"/>
  <c r="V13" i="41"/>
  <c r="W13" i="41" s="1"/>
  <c r="G48" i="3"/>
  <c r="G42" i="3"/>
  <c r="V25" i="41"/>
  <c r="W25" i="41" s="1"/>
  <c r="K72" i="41"/>
  <c r="V11" i="41"/>
  <c r="W11" i="41" s="1"/>
  <c r="K81" i="41"/>
  <c r="K79" i="41"/>
  <c r="K67" i="41"/>
  <c r="V21" i="41"/>
  <c r="W21" i="41" s="1"/>
  <c r="V26" i="41"/>
  <c r="W26" i="41" s="1"/>
  <c r="L59" i="41"/>
  <c r="V14" i="41"/>
  <c r="W14" i="41" s="1"/>
  <c r="K94" i="41"/>
  <c r="K95" i="41" s="1"/>
  <c r="K96" i="41" s="1"/>
  <c r="F48" i="3"/>
  <c r="K103" i="41"/>
  <c r="K106" i="41" s="1"/>
  <c r="V70" i="41"/>
  <c r="W70" i="41" s="1"/>
  <c r="K6" i="41"/>
  <c r="K84" i="41"/>
  <c r="K82" i="41"/>
  <c r="F8" i="3"/>
  <c r="V68" i="41"/>
  <c r="W68" i="41" s="1"/>
  <c r="K7" i="41"/>
  <c r="K80" i="41"/>
  <c r="V23" i="41"/>
  <c r="W23" i="41" s="1"/>
  <c r="V12" i="41"/>
  <c r="W12" i="41" s="1"/>
  <c r="N57" i="41"/>
  <c r="K118" i="41"/>
  <c r="N38" i="41"/>
  <c r="K83" i="41"/>
  <c r="K71" i="41"/>
  <c r="N118" i="41"/>
  <c r="V9" i="41"/>
  <c r="W9" i="41" s="1"/>
  <c r="N111" i="41"/>
  <c r="N50" i="41"/>
  <c r="K50" i="41"/>
  <c r="M23" i="31"/>
  <c r="Q23" i="31" s="1"/>
  <c r="W6" i="41"/>
  <c r="K38" i="41"/>
  <c r="K57" i="41"/>
  <c r="K108" i="41"/>
  <c r="K111" i="41" s="1"/>
  <c r="N27" i="41"/>
  <c r="AN7" i="4" s="1"/>
  <c r="N86" i="41"/>
  <c r="N98" i="41" s="1"/>
  <c r="N27" i="14"/>
  <c r="AN8" i="4" s="1"/>
  <c r="V7" i="14"/>
  <c r="W7" i="14" s="1"/>
  <c r="L59" i="7"/>
  <c r="K106" i="7"/>
  <c r="N106" i="7"/>
  <c r="K111" i="7"/>
  <c r="N118" i="7"/>
  <c r="M59" i="7"/>
  <c r="N96" i="7"/>
  <c r="W75" i="7"/>
  <c r="K38" i="7"/>
  <c r="K57" i="7"/>
  <c r="K50" i="7"/>
  <c r="N86" i="7"/>
  <c r="N57" i="7"/>
  <c r="K75" i="7"/>
  <c r="K86" i="7" s="1"/>
  <c r="K115" i="7"/>
  <c r="K118" i="7" s="1"/>
  <c r="V8" i="7"/>
  <c r="N38" i="7"/>
  <c r="N27" i="7"/>
  <c r="AN5" i="4" s="1"/>
  <c r="K111" i="14"/>
  <c r="V65" i="14"/>
  <c r="V77" i="14"/>
  <c r="W77" i="14" s="1"/>
  <c r="N50" i="14"/>
  <c r="N95" i="14"/>
  <c r="N96" i="14" s="1"/>
  <c r="K38" i="14"/>
  <c r="K50" i="14"/>
  <c r="K95" i="14"/>
  <c r="K96" i="14" s="1"/>
  <c r="K106" i="14"/>
  <c r="N86" i="14"/>
  <c r="N111" i="14"/>
  <c r="K57" i="14"/>
  <c r="M21" i="31"/>
  <c r="Q21" i="31" s="1"/>
  <c r="K145" i="10"/>
  <c r="K38" i="10"/>
  <c r="K111" i="10"/>
  <c r="V99" i="10"/>
  <c r="W99" i="10" s="1"/>
  <c r="M20" i="31"/>
  <c r="Q20" i="31" s="1"/>
  <c r="N38" i="10"/>
  <c r="V17" i="10"/>
  <c r="W17" i="10" s="1"/>
  <c r="N27" i="10"/>
  <c r="AN6" i="4" s="1"/>
  <c r="K125" i="10"/>
  <c r="K126" i="10" s="1"/>
  <c r="N116" i="10"/>
  <c r="K136" i="10"/>
  <c r="K57" i="10"/>
  <c r="K50" i="10"/>
  <c r="N148" i="10"/>
  <c r="L59" i="16"/>
  <c r="N118" i="16"/>
  <c r="V15" i="16"/>
  <c r="W15" i="16" s="1"/>
  <c r="V71" i="16"/>
  <c r="W71" i="16" s="1"/>
  <c r="N95" i="16"/>
  <c r="N96" i="16" s="1"/>
  <c r="N38" i="16"/>
  <c r="V83" i="16"/>
  <c r="W83" i="16" s="1"/>
  <c r="N27" i="16"/>
  <c r="V70" i="16"/>
  <c r="W70" i="16" s="1"/>
  <c r="M40" i="16"/>
  <c r="M59" i="16" s="1"/>
  <c r="V14" i="16"/>
  <c r="W14" i="16" s="1"/>
  <c r="K82" i="16"/>
  <c r="K106" i="16"/>
  <c r="V26" i="16"/>
  <c r="W26" i="16" s="1"/>
  <c r="F46" i="3"/>
  <c r="K115" i="16"/>
  <c r="K118" i="16" s="1"/>
  <c r="K50" i="16"/>
  <c r="K57" i="16"/>
  <c r="K37" i="16"/>
  <c r="M19" i="31" s="1"/>
  <c r="Q19" i="31" s="1"/>
  <c r="K25" i="16"/>
  <c r="K19" i="16"/>
  <c r="K13" i="16"/>
  <c r="V13" i="16"/>
  <c r="N86" i="16"/>
  <c r="V76" i="16"/>
  <c r="W76" i="16" s="1"/>
  <c r="G8" i="3"/>
  <c r="K90" i="16"/>
  <c r="K95" i="16" s="1"/>
  <c r="K96" i="16" s="1"/>
  <c r="V112" i="5"/>
  <c r="W112" i="5" s="1"/>
  <c r="F6" i="3"/>
  <c r="L40" i="5"/>
  <c r="L59" i="5" s="1"/>
  <c r="V15" i="5"/>
  <c r="W15" i="5" s="1"/>
  <c r="G18" i="3"/>
  <c r="G19" i="3" s="1"/>
  <c r="M58" i="5"/>
  <c r="G6" i="3"/>
  <c r="G10" i="3" s="1"/>
  <c r="M40" i="5"/>
  <c r="N57" i="5"/>
  <c r="F18" i="3"/>
  <c r="F19" i="3" s="1"/>
  <c r="L58" i="5"/>
  <c r="K109" i="5"/>
  <c r="N50" i="5"/>
  <c r="V85" i="5"/>
  <c r="W85" i="5" s="1"/>
  <c r="V73" i="5"/>
  <c r="W73" i="5" s="1"/>
  <c r="K97" i="5"/>
  <c r="V21" i="5"/>
  <c r="W21" i="5" s="1"/>
  <c r="K100" i="5"/>
  <c r="K113" i="5"/>
  <c r="V9" i="5"/>
  <c r="W9" i="5" s="1"/>
  <c r="V26" i="5"/>
  <c r="W26" i="5" s="1"/>
  <c r="V88" i="5"/>
  <c r="W88" i="5" s="1"/>
  <c r="K76" i="5"/>
  <c r="V14" i="5"/>
  <c r="W14" i="5" s="1"/>
  <c r="C47" i="3"/>
  <c r="V89" i="5"/>
  <c r="W89" i="5" s="1"/>
  <c r="M126" i="5"/>
  <c r="M128" i="5" s="1"/>
  <c r="M151" i="5" s="1"/>
  <c r="V108" i="5"/>
  <c r="W108" i="5" s="1"/>
  <c r="V84" i="5"/>
  <c r="W84" i="5" s="1"/>
  <c r="L126" i="5"/>
  <c r="L128" i="5" s="1"/>
  <c r="V7" i="5"/>
  <c r="V24" i="5"/>
  <c r="W24" i="5" s="1"/>
  <c r="K86" i="5"/>
  <c r="N125" i="5"/>
  <c r="N126" i="5" s="1"/>
  <c r="V12" i="5"/>
  <c r="W12" i="5" s="1"/>
  <c r="K98" i="5"/>
  <c r="V110" i="5"/>
  <c r="W110" i="5" s="1"/>
  <c r="K74" i="5"/>
  <c r="V22" i="5"/>
  <c r="W22" i="5" s="1"/>
  <c r="V10" i="5"/>
  <c r="W10" i="5" s="1"/>
  <c r="V75" i="5"/>
  <c r="W75" i="5" s="1"/>
  <c r="V87" i="5"/>
  <c r="W87" i="5" s="1"/>
  <c r="V99" i="5"/>
  <c r="W99" i="5" s="1"/>
  <c r="V111" i="5"/>
  <c r="W111" i="5" s="1"/>
  <c r="V8" i="5"/>
  <c r="W8" i="5" s="1"/>
  <c r="N38" i="5"/>
  <c r="V13" i="5"/>
  <c r="W13" i="5" s="1"/>
  <c r="V25" i="5"/>
  <c r="W25" i="5" s="1"/>
  <c r="N27" i="5"/>
  <c r="N141" i="5"/>
  <c r="C43" i="3"/>
  <c r="K125" i="5"/>
  <c r="K141" i="5"/>
  <c r="K57" i="5"/>
  <c r="N148" i="5"/>
  <c r="K50" i="5"/>
  <c r="E14" i="3" s="1"/>
  <c r="M18" i="31"/>
  <c r="Q18" i="31" s="1"/>
  <c r="K38" i="5"/>
  <c r="E8" i="3" s="1"/>
  <c r="M7" i="31"/>
  <c r="Q7" i="31" s="1"/>
  <c r="G52" i="3"/>
  <c r="V6" i="5"/>
  <c r="W6" i="5" s="1"/>
  <c r="G40" i="3"/>
  <c r="T38" i="17"/>
  <c r="T39" i="17" s="1"/>
  <c r="T21" i="17"/>
  <c r="T20" i="17"/>
  <c r="T161" i="17" s="1"/>
  <c r="T16" i="17"/>
  <c r="P20" i="17"/>
  <c r="P161" i="17" s="1"/>
  <c r="P16" i="17"/>
  <c r="O16" i="17"/>
  <c r="O20" i="17"/>
  <c r="O161" i="17" s="1"/>
  <c r="O21" i="17"/>
  <c r="O38" i="17"/>
  <c r="O39" i="17" s="1"/>
  <c r="I20" i="17"/>
  <c r="I161" i="17" s="1"/>
  <c r="I21" i="17"/>
  <c r="I16" i="17"/>
  <c r="I38" i="17"/>
  <c r="I39" i="17" s="1"/>
  <c r="N38" i="17"/>
  <c r="N39" i="17" s="1"/>
  <c r="N20" i="17"/>
  <c r="N161" i="17" s="1"/>
  <c r="N16" i="17"/>
  <c r="N21" i="17"/>
  <c r="R16" i="17"/>
  <c r="AA16" i="17"/>
  <c r="AA20" i="17"/>
  <c r="AA161" i="17" s="1"/>
  <c r="AA21" i="17"/>
  <c r="AA38" i="17"/>
  <c r="AA39" i="17" s="1"/>
  <c r="U20" i="17"/>
  <c r="U161" i="17" s="1"/>
  <c r="U21" i="17"/>
  <c r="U16" i="17"/>
  <c r="U38" i="17"/>
  <c r="U39" i="17" s="1"/>
  <c r="T63" i="17"/>
  <c r="R64" i="17"/>
  <c r="G47" i="17"/>
  <c r="U64" i="17"/>
  <c r="N58" i="17"/>
  <c r="N64" i="17"/>
  <c r="J63" i="17"/>
  <c r="U63" i="17"/>
  <c r="R63" i="17"/>
  <c r="Z31" i="17"/>
  <c r="N31" i="17"/>
  <c r="Y31" i="17"/>
  <c r="M31" i="17"/>
  <c r="X31" i="17"/>
  <c r="L31" i="17"/>
  <c r="W31" i="17"/>
  <c r="K31" i="17"/>
  <c r="V31" i="17"/>
  <c r="J31" i="17"/>
  <c r="U31" i="17"/>
  <c r="I31" i="17"/>
  <c r="T31" i="17"/>
  <c r="H31" i="17"/>
  <c r="S31" i="17"/>
  <c r="R31" i="17"/>
  <c r="Q31" i="17"/>
  <c r="P31" i="17"/>
  <c r="AA31" i="17"/>
  <c r="BO35" i="8"/>
  <c r="BO41" i="8" s="1"/>
  <c r="X39" i="8"/>
  <c r="Q20" i="8"/>
  <c r="BA35" i="8"/>
  <c r="W35" i="8"/>
  <c r="W41" i="8" s="1"/>
  <c r="AK20" i="8"/>
  <c r="CG35" i="8"/>
  <c r="BU35" i="8"/>
  <c r="AX35" i="8"/>
  <c r="AX41" i="8" s="1"/>
  <c r="G66" i="8"/>
  <c r="CW35" i="8"/>
  <c r="CW41" i="8" s="1"/>
  <c r="CR35" i="8"/>
  <c r="CR41" i="8" s="1"/>
  <c r="BB35" i="8"/>
  <c r="AL20" i="8"/>
  <c r="O35" i="8"/>
  <c r="CF35" i="8"/>
  <c r="CF41" i="8" s="1"/>
  <c r="Q35" i="8"/>
  <c r="CA19" i="8"/>
  <c r="CA21" i="8" s="1"/>
  <c r="CA47" i="8" s="1"/>
  <c r="CA18" i="8"/>
  <c r="S18" i="8"/>
  <c r="S19" i="8"/>
  <c r="CZ19" i="8"/>
  <c r="CZ18" i="8"/>
  <c r="CG19" i="8"/>
  <c r="CG21" i="8" s="1"/>
  <c r="CG18" i="8"/>
  <c r="CB19" i="8"/>
  <c r="CB18" i="8"/>
  <c r="BP20" i="8"/>
  <c r="BP18" i="8"/>
  <c r="N39" i="8"/>
  <c r="AL39" i="8"/>
  <c r="AP39" i="8"/>
  <c r="AX39" i="8"/>
  <c r="BB39" i="8"/>
  <c r="BN39" i="8"/>
  <c r="BV39" i="8"/>
  <c r="BZ39" i="8"/>
  <c r="CH39" i="8"/>
  <c r="BW35" i="8"/>
  <c r="AD35" i="8"/>
  <c r="AD41" i="8" s="1"/>
  <c r="AD93" i="8" s="1"/>
  <c r="J35" i="8"/>
  <c r="J41" i="8" s="1"/>
  <c r="G38" i="8"/>
  <c r="BL20" i="8"/>
  <c r="S41" i="8"/>
  <c r="BY35" i="8"/>
  <c r="BY41" i="8" s="1"/>
  <c r="BI35" i="8"/>
  <c r="BI41" i="8" s="1"/>
  <c r="G14" i="8"/>
  <c r="G63" i="8"/>
  <c r="CI39" i="8"/>
  <c r="CZ35" i="8"/>
  <c r="CZ41" i="8" s="1"/>
  <c r="CQ35" i="8"/>
  <c r="CQ41" i="8" s="1"/>
  <c r="BT35" i="8"/>
  <c r="BT41" i="8" s="1"/>
  <c r="AA35" i="8"/>
  <c r="Y35" i="8"/>
  <c r="L35" i="8"/>
  <c r="L41" i="8" s="1"/>
  <c r="G34" i="8"/>
  <c r="H136" i="8"/>
  <c r="BM35" i="8"/>
  <c r="BM41" i="8" s="1"/>
  <c r="R35" i="8"/>
  <c r="R41" i="8" s="1"/>
  <c r="CE35" i="8"/>
  <c r="CE41" i="8" s="1"/>
  <c r="AJ20" i="8"/>
  <c r="BH18" i="8"/>
  <c r="X35" i="8"/>
  <c r="AJ131" i="8"/>
  <c r="AG39" i="8"/>
  <c r="DA39" i="8"/>
  <c r="CY35" i="8"/>
  <c r="CY41" i="8" s="1"/>
  <c r="CB35" i="8"/>
  <c r="BS35" i="8"/>
  <c r="BS41" i="8" s="1"/>
  <c r="BJ35" i="8"/>
  <c r="BJ41" i="8" s="1"/>
  <c r="AK35" i="8"/>
  <c r="AK41" i="8" s="1"/>
  <c r="CM35" i="8"/>
  <c r="AT35" i="8"/>
  <c r="H35" i="8"/>
  <c r="AD20" i="8"/>
  <c r="AD18" i="8"/>
  <c r="AD19" i="8"/>
  <c r="AD21" i="8" s="1"/>
  <c r="CF20" i="8"/>
  <c r="CF18" i="8"/>
  <c r="BI19" i="8"/>
  <c r="BI21" i="8" s="1"/>
  <c r="BI18" i="8"/>
  <c r="L19" i="8"/>
  <c r="L21" i="8" s="1"/>
  <c r="L47" i="8" s="1"/>
  <c r="L18" i="8"/>
  <c r="CJ20" i="8"/>
  <c r="CJ18" i="8"/>
  <c r="CS19" i="8"/>
  <c r="CS21" i="8" s="1"/>
  <c r="CS18" i="8"/>
  <c r="AN19" i="8"/>
  <c r="AN18" i="8"/>
  <c r="V40" i="8"/>
  <c r="V42" i="8" s="1"/>
  <c r="BD18" i="8"/>
  <c r="BD19" i="8"/>
  <c r="BD21" i="8" s="1"/>
  <c r="BD47" i="8" s="1"/>
  <c r="BD20" i="8"/>
  <c r="AJ39" i="8"/>
  <c r="AV39" i="8"/>
  <c r="DC39" i="8"/>
  <c r="DB35" i="8"/>
  <c r="CZ20" i="8"/>
  <c r="CK35" i="8"/>
  <c r="CK41" i="8" s="1"/>
  <c r="CC39" i="8"/>
  <c r="BP35" i="8"/>
  <c r="BP41" i="8" s="1"/>
  <c r="AB35" i="8"/>
  <c r="N35" i="8"/>
  <c r="N41" i="8" s="1"/>
  <c r="L20" i="8"/>
  <c r="BD39" i="8"/>
  <c r="BH39" i="8"/>
  <c r="BT39" i="8"/>
  <c r="BH42" i="8"/>
  <c r="U39" i="8"/>
  <c r="AK39" i="8"/>
  <c r="AW39" i="8"/>
  <c r="CR39" i="8"/>
  <c r="CZ39" i="8"/>
  <c r="BR35" i="8"/>
  <c r="BR41" i="8" s="1"/>
  <c r="BD35" i="8"/>
  <c r="BD41" i="8" s="1"/>
  <c r="Z35" i="8"/>
  <c r="AS39" i="8"/>
  <c r="BU39" i="8"/>
  <c r="G83" i="8"/>
  <c r="CM20" i="8"/>
  <c r="P131" i="8"/>
  <c r="G9" i="8"/>
  <c r="G30" i="8"/>
  <c r="BE39" i="8"/>
  <c r="CS20" i="8"/>
  <c r="CS73" i="8" s="1"/>
  <c r="CO39" i="8"/>
  <c r="CD35" i="8"/>
  <c r="CD41" i="8" s="1"/>
  <c r="CB20" i="8"/>
  <c r="BV35" i="8"/>
  <c r="BP19" i="8"/>
  <c r="BP21" i="8" s="1"/>
  <c r="BP47" i="8" s="1"/>
  <c r="K35" i="8"/>
  <c r="AA18" i="8"/>
  <c r="R39" i="8"/>
  <c r="AD39" i="8"/>
  <c r="AH39" i="8"/>
  <c r="CU35" i="8"/>
  <c r="AZ35" i="8"/>
  <c r="G33" i="8"/>
  <c r="CD39" i="8"/>
  <c r="CL35" i="8"/>
  <c r="CL41" i="8" s="1"/>
  <c r="BQ35" i="8"/>
  <c r="BQ41" i="8" s="1"/>
  <c r="BK35" i="8"/>
  <c r="AS35" i="8"/>
  <c r="AS41" i="8" s="1"/>
  <c r="AF39" i="8"/>
  <c r="BO18" i="8"/>
  <c r="AE39" i="8"/>
  <c r="W39" i="8"/>
  <c r="AA39" i="8"/>
  <c r="CL39" i="8"/>
  <c r="CX39" i="8"/>
  <c r="G86" i="8"/>
  <c r="AW35" i="8"/>
  <c r="BC39" i="8"/>
  <c r="BO39" i="8"/>
  <c r="BQ39" i="8"/>
  <c r="S21" i="8"/>
  <c r="S47" i="8" s="1"/>
  <c r="P39" i="8"/>
  <c r="AB39" i="8"/>
  <c r="CM39" i="8"/>
  <c r="CY39" i="8"/>
  <c r="CT35" i="8"/>
  <c r="CA35" i="8"/>
  <c r="AY35" i="8"/>
  <c r="AY41" i="8" s="1"/>
  <c r="V35" i="8"/>
  <c r="V41" i="8" s="1"/>
  <c r="BS40" i="8"/>
  <c r="BS42" i="8" s="1"/>
  <c r="BS95" i="8" s="1"/>
  <c r="AW19" i="8"/>
  <c r="AW21" i="8" s="1"/>
  <c r="AW18" i="8"/>
  <c r="AC20" i="8"/>
  <c r="AC18" i="8"/>
  <c r="BY40" i="8"/>
  <c r="BY42" i="8" s="1"/>
  <c r="BU18" i="8"/>
  <c r="BU19" i="8"/>
  <c r="BU21" i="8" s="1"/>
  <c r="AU20" i="8"/>
  <c r="AU18" i="8"/>
  <c r="AU19" i="8"/>
  <c r="AU21" i="8" s="1"/>
  <c r="AQ20" i="8"/>
  <c r="AQ18" i="8"/>
  <c r="AQ19" i="8"/>
  <c r="AQ21" i="8" s="1"/>
  <c r="J40" i="8"/>
  <c r="J42" i="8" s="1"/>
  <c r="CE40" i="8"/>
  <c r="CE42" i="8" s="1"/>
  <c r="BA40" i="8"/>
  <c r="BA42" i="8" s="1"/>
  <c r="BA95" i="8" s="1"/>
  <c r="CR20" i="8"/>
  <c r="CR19" i="8"/>
  <c r="CR21" i="8" s="1"/>
  <c r="CR18" i="8"/>
  <c r="CK40" i="8"/>
  <c r="CK42" i="8" s="1"/>
  <c r="BL40" i="8"/>
  <c r="BL42" i="8" s="1"/>
  <c r="CX20" i="8"/>
  <c r="CX18" i="8"/>
  <c r="CV20" i="8"/>
  <c r="CV18" i="8"/>
  <c r="BC20" i="8"/>
  <c r="BC18" i="8"/>
  <c r="BC19" i="8"/>
  <c r="BC21" i="8" s="1"/>
  <c r="R20" i="8"/>
  <c r="R19" i="8"/>
  <c r="R21" i="8" s="1"/>
  <c r="R18" i="8"/>
  <c r="BN20" i="8"/>
  <c r="BN18" i="8"/>
  <c r="AT20" i="8"/>
  <c r="AT18" i="8"/>
  <c r="AP19" i="8"/>
  <c r="AP21" i="8" s="1"/>
  <c r="AP20" i="8"/>
  <c r="AP18" i="8"/>
  <c r="I39" i="8"/>
  <c r="G32" i="8"/>
  <c r="CQ40" i="8"/>
  <c r="CQ42" i="8" s="1"/>
  <c r="AR19" i="8"/>
  <c r="AR21" i="8" s="1"/>
  <c r="AR20" i="8"/>
  <c r="AR18" i="8"/>
  <c r="CJ40" i="8"/>
  <c r="CF39" i="8"/>
  <c r="CF40" i="8"/>
  <c r="CF42" i="8" s="1"/>
  <c r="BZ20" i="8"/>
  <c r="BZ18" i="8"/>
  <c r="BT20" i="8"/>
  <c r="BT19" i="8"/>
  <c r="BT18" i="8"/>
  <c r="CW40" i="8"/>
  <c r="CW42" i="8" s="1"/>
  <c r="CW95" i="8" s="1"/>
  <c r="BB20" i="8"/>
  <c r="BB18" i="8"/>
  <c r="AZ20" i="8"/>
  <c r="AZ18" i="8"/>
  <c r="AI40" i="8"/>
  <c r="AI42" i="8" s="1"/>
  <c r="O41" i="8"/>
  <c r="O93" i="8" s="1"/>
  <c r="O39" i="8"/>
  <c r="K20" i="8"/>
  <c r="K49" i="8" s="1"/>
  <c r="K18" i="8"/>
  <c r="G11" i="8"/>
  <c r="BM40" i="8"/>
  <c r="BM42" i="8" s="1"/>
  <c r="AM41" i="8"/>
  <c r="AM40" i="8"/>
  <c r="AM42" i="8" s="1"/>
  <c r="AM39" i="8"/>
  <c r="AE19" i="8"/>
  <c r="AE21" i="8" s="1"/>
  <c r="AE47" i="8" s="1"/>
  <c r="AE18" i="8"/>
  <c r="AE20" i="8"/>
  <c r="CY20" i="8"/>
  <c r="CY18" i="8"/>
  <c r="CY19" i="8"/>
  <c r="CY21" i="8" s="1"/>
  <c r="CN18" i="8"/>
  <c r="CN20" i="8"/>
  <c r="CN19" i="8"/>
  <c r="CN21" i="8" s="1"/>
  <c r="AO39" i="8"/>
  <c r="AZ39" i="8"/>
  <c r="BG39" i="8"/>
  <c r="BR39" i="8"/>
  <c r="BY39" i="8"/>
  <c r="CJ39" i="8"/>
  <c r="CQ39" i="8"/>
  <c r="DB39" i="8"/>
  <c r="DC35" i="8"/>
  <c r="DC41" i="8" s="1"/>
  <c r="DC93" i="8" s="1"/>
  <c r="CI35" i="8"/>
  <c r="CI41" i="8" s="1"/>
  <c r="CG20" i="8"/>
  <c r="BG35" i="8"/>
  <c r="BG41" i="8" s="1"/>
  <c r="AK19" i="8"/>
  <c r="AK21" i="8" s="1"/>
  <c r="AK47" i="8" s="1"/>
  <c r="CN39" i="8"/>
  <c r="DA35" i="8"/>
  <c r="DA41" i="8" s="1"/>
  <c r="CZ21" i="8"/>
  <c r="CZ47" i="8" s="1"/>
  <c r="BE35" i="8"/>
  <c r="BE41" i="8" s="1"/>
  <c r="AV42" i="8"/>
  <c r="AE35" i="8"/>
  <c r="AE41" i="8" s="1"/>
  <c r="CR40" i="8"/>
  <c r="CR42" i="8" s="1"/>
  <c r="CF19" i="8"/>
  <c r="BO19" i="8"/>
  <c r="BO21" i="8" s="1"/>
  <c r="AJ35" i="8"/>
  <c r="AJ41" i="8" s="1"/>
  <c r="J39" i="8"/>
  <c r="Q39" i="8"/>
  <c r="AI39" i="8"/>
  <c r="AT39" i="8"/>
  <c r="BA39" i="8"/>
  <c r="BL39" i="8"/>
  <c r="BS39" i="8"/>
  <c r="CK39" i="8"/>
  <c r="CV39" i="8"/>
  <c r="AW20" i="8"/>
  <c r="CL20" i="8"/>
  <c r="CJ35" i="8"/>
  <c r="CJ41" i="8" s="1"/>
  <c r="AP35" i="8"/>
  <c r="AP41" i="8" s="1"/>
  <c r="AO41" i="8"/>
  <c r="AH35" i="8"/>
  <c r="Y39" i="8"/>
  <c r="AQ39" i="8"/>
  <c r="BI39" i="8"/>
  <c r="BP39" i="8"/>
  <c r="CA39" i="8"/>
  <c r="CS39" i="8"/>
  <c r="CP35" i="8"/>
  <c r="CP41" i="8" s="1"/>
  <c r="CN35" i="8"/>
  <c r="CN41" i="8" s="1"/>
  <c r="CH35" i="8"/>
  <c r="CH41" i="8" s="1"/>
  <c r="AQ35" i="8"/>
  <c r="AG20" i="8"/>
  <c r="P35" i="8"/>
  <c r="P41" i="8" s="1"/>
  <c r="CA20" i="8"/>
  <c r="BX20" i="8"/>
  <c r="BI20" i="8"/>
  <c r="AU35" i="8"/>
  <c r="AF35" i="8"/>
  <c r="AF41" i="8" s="1"/>
  <c r="O20" i="8"/>
  <c r="K39" i="8"/>
  <c r="V39" i="8"/>
  <c r="AC39" i="8"/>
  <c r="AN39" i="8"/>
  <c r="AU39" i="8"/>
  <c r="BF39" i="8"/>
  <c r="BM39" i="8"/>
  <c r="BX39" i="8"/>
  <c r="CE39" i="8"/>
  <c r="CP39" i="8"/>
  <c r="CW39" i="8"/>
  <c r="CV35" i="8"/>
  <c r="CV41" i="8" s="1"/>
  <c r="CC35" i="8"/>
  <c r="CC41" i="8" s="1"/>
  <c r="CB21" i="8"/>
  <c r="BT42" i="8"/>
  <c r="AH42" i="8"/>
  <c r="U35" i="8"/>
  <c r="U41" i="8" s="1"/>
  <c r="S20" i="8"/>
  <c r="G37" i="8"/>
  <c r="CM19" i="8"/>
  <c r="CM21" i="8" s="1"/>
  <c r="BH19" i="8"/>
  <c r="BH21" i="8" s="1"/>
  <c r="AN35" i="8"/>
  <c r="AN41" i="8" s="1"/>
  <c r="H39" i="8"/>
  <c r="H40" i="8" s="1"/>
  <c r="S39" i="8"/>
  <c r="Z39" i="8"/>
  <c r="AR39" i="8"/>
  <c r="BJ39" i="8"/>
  <c r="CB39" i="8"/>
  <c r="CT39" i="8"/>
  <c r="BU20" i="8"/>
  <c r="BA41" i="8"/>
  <c r="CO35" i="8"/>
  <c r="BL35" i="8"/>
  <c r="BL41" i="8" s="1"/>
  <c r="CT20" i="8"/>
  <c r="CT19" i="8"/>
  <c r="CT21" i="8" s="1"/>
  <c r="BW41" i="8"/>
  <c r="BW40" i="8"/>
  <c r="BW42" i="8" s="1"/>
  <c r="BW95" i="8" s="1"/>
  <c r="AX20" i="8"/>
  <c r="AX19" i="8"/>
  <c r="AX21" i="8" s="1"/>
  <c r="DB19" i="8"/>
  <c r="DB21" i="8" s="1"/>
  <c r="DB20" i="8"/>
  <c r="CE20" i="8"/>
  <c r="CE19" i="8"/>
  <c r="CE21" i="8" s="1"/>
  <c r="CC20" i="8"/>
  <c r="CC19" i="8"/>
  <c r="CC21" i="8" s="1"/>
  <c r="BZ40" i="8"/>
  <c r="BZ42" i="8" s="1"/>
  <c r="BZ95" i="8" s="1"/>
  <c r="BW19" i="8"/>
  <c r="BW21" i="8" s="1"/>
  <c r="BW20" i="8"/>
  <c r="BO40" i="8"/>
  <c r="BO42" i="8" s="1"/>
  <c r="BF19" i="8"/>
  <c r="BF21" i="8" s="1"/>
  <c r="BF20" i="8"/>
  <c r="CG41" i="8"/>
  <c r="CG40" i="8"/>
  <c r="CG42" i="8" s="1"/>
  <c r="BJ40" i="8"/>
  <c r="BJ42" i="8" s="1"/>
  <c r="CI40" i="8"/>
  <c r="CI42" i="8" s="1"/>
  <c r="BJ20" i="8"/>
  <c r="BJ19" i="8"/>
  <c r="BJ21" i="8" s="1"/>
  <c r="CS49" i="8"/>
  <c r="CQ20" i="8"/>
  <c r="CQ19" i="8"/>
  <c r="CQ21" i="8" s="1"/>
  <c r="CO20" i="8"/>
  <c r="CO19" i="8"/>
  <c r="CO21" i="8" s="1"/>
  <c r="CL40" i="8"/>
  <c r="CL42" i="8" s="1"/>
  <c r="CL95" i="8" s="1"/>
  <c r="CI19" i="8"/>
  <c r="CI21" i="8" s="1"/>
  <c r="CI20" i="8"/>
  <c r="CA40" i="8"/>
  <c r="CA42" i="8" s="1"/>
  <c r="CA46" i="8" s="1"/>
  <c r="CA41" i="8"/>
  <c r="BR19" i="8"/>
  <c r="BR21" i="8" s="1"/>
  <c r="BR20" i="8"/>
  <c r="AI20" i="8"/>
  <c r="AI19" i="8"/>
  <c r="AI21" i="8" s="1"/>
  <c r="CS41" i="8"/>
  <c r="CS40" i="8"/>
  <c r="CS42" i="8" s="1"/>
  <c r="CS95" i="8" s="1"/>
  <c r="BV40" i="8"/>
  <c r="BV42" i="8" s="1"/>
  <c r="BV41" i="8"/>
  <c r="AW41" i="8"/>
  <c r="AW40" i="8"/>
  <c r="AW42" i="8" s="1"/>
  <c r="AS19" i="8"/>
  <c r="AS21" i="8" s="1"/>
  <c r="AS20" i="8"/>
  <c r="G36" i="8"/>
  <c r="CU41" i="8"/>
  <c r="CU40" i="8"/>
  <c r="CU42" i="8" s="1"/>
  <c r="CU95" i="8" s="1"/>
  <c r="CB41" i="8"/>
  <c r="CB93" i="8" s="1"/>
  <c r="BV20" i="8"/>
  <c r="BV19" i="8"/>
  <c r="BV21" i="8" s="1"/>
  <c r="AY40" i="8"/>
  <c r="AY42" i="8" s="1"/>
  <c r="DC20" i="8"/>
  <c r="DC19" i="8"/>
  <c r="DC21" i="8" s="1"/>
  <c r="DA20" i="8"/>
  <c r="DA19" i="8"/>
  <c r="DA21" i="8" s="1"/>
  <c r="CX41" i="8"/>
  <c r="CX40" i="8"/>
  <c r="CX42" i="8" s="1"/>
  <c r="CX95" i="8" s="1"/>
  <c r="CU19" i="8"/>
  <c r="CU21" i="8" s="1"/>
  <c r="CU20" i="8"/>
  <c r="CM40" i="8"/>
  <c r="CM42" i="8" s="1"/>
  <c r="CM41" i="8"/>
  <c r="CD19" i="8"/>
  <c r="CD21" i="8" s="1"/>
  <c r="CD20" i="8"/>
  <c r="BG20" i="8"/>
  <c r="BG19" i="8"/>
  <c r="BG21" i="8" s="1"/>
  <c r="BE20" i="8"/>
  <c r="BE19" i="8"/>
  <c r="BE21" i="8" s="1"/>
  <c r="BB41" i="8"/>
  <c r="BB40" i="8"/>
  <c r="BB42" i="8" s="1"/>
  <c r="BB95" i="8" s="1"/>
  <c r="AY19" i="8"/>
  <c r="AY21" i="8" s="1"/>
  <c r="AY20" i="8"/>
  <c r="AT41" i="8"/>
  <c r="CH40" i="8"/>
  <c r="CH42" i="8" s="1"/>
  <c r="BI40" i="8"/>
  <c r="BI42" i="8" s="1"/>
  <c r="BI95" i="8" s="1"/>
  <c r="CH20" i="8"/>
  <c r="CH19" i="8"/>
  <c r="CH21" i="8" s="1"/>
  <c r="BK41" i="8"/>
  <c r="BK40" i="8"/>
  <c r="BK42" i="8" s="1"/>
  <c r="CY40" i="8"/>
  <c r="CY42" i="8" s="1"/>
  <c r="CP19" i="8"/>
  <c r="CP21" i="8" s="1"/>
  <c r="CP20" i="8"/>
  <c r="CJ49" i="8"/>
  <c r="BS20" i="8"/>
  <c r="BS19" i="8"/>
  <c r="BS21" i="8" s="1"/>
  <c r="BQ20" i="8"/>
  <c r="BQ19" i="8"/>
  <c r="BQ21" i="8" s="1"/>
  <c r="BN40" i="8"/>
  <c r="BN42" i="8" s="1"/>
  <c r="BK19" i="8"/>
  <c r="BK21" i="8" s="1"/>
  <c r="BK20" i="8"/>
  <c r="BC40" i="8"/>
  <c r="BC42" i="8" s="1"/>
  <c r="BC95" i="8" s="1"/>
  <c r="BC41" i="8"/>
  <c r="DB41" i="8"/>
  <c r="CT40" i="8"/>
  <c r="CT42" i="8" s="1"/>
  <c r="CT95" i="8" s="1"/>
  <c r="CT41" i="8"/>
  <c r="BU41" i="8"/>
  <c r="BU40" i="8"/>
  <c r="BU42" i="8" s="1"/>
  <c r="BF41" i="8"/>
  <c r="AZ41" i="8"/>
  <c r="AX40" i="8"/>
  <c r="AX42" i="8" s="1"/>
  <c r="DA40" i="8"/>
  <c r="DA42" i="8" s="1"/>
  <c r="CW19" i="8"/>
  <c r="CW21" i="8" s="1"/>
  <c r="CV42" i="8"/>
  <c r="CO40" i="8"/>
  <c r="CO42" i="8" s="1"/>
  <c r="CK19" i="8"/>
  <c r="CK21" i="8" s="1"/>
  <c r="CJ42" i="8"/>
  <c r="CJ95" i="8" s="1"/>
  <c r="CF21" i="8"/>
  <c r="CC40" i="8"/>
  <c r="CC42" i="8" s="1"/>
  <c r="CC95" i="8" s="1"/>
  <c r="BY19" i="8"/>
  <c r="BY21" i="8" s="1"/>
  <c r="BX42" i="8"/>
  <c r="BT21" i="8"/>
  <c r="BQ40" i="8"/>
  <c r="BQ42" i="8" s="1"/>
  <c r="BM19" i="8"/>
  <c r="BM21" i="8" s="1"/>
  <c r="BE40" i="8"/>
  <c r="BE42" i="8" s="1"/>
  <c r="BA19" i="8"/>
  <c r="BA21" i="8" s="1"/>
  <c r="AZ42" i="8"/>
  <c r="AZ95" i="8" s="1"/>
  <c r="AV19" i="8"/>
  <c r="AV21" i="8" s="1"/>
  <c r="AT42" i="8"/>
  <c r="AT95" i="8" s="1"/>
  <c r="AB20" i="8"/>
  <c r="AB19" i="8"/>
  <c r="AB21" i="8" s="1"/>
  <c r="P20" i="8"/>
  <c r="P19" i="8"/>
  <c r="P21" i="8" s="1"/>
  <c r="N40" i="8"/>
  <c r="N42" i="8" s="1"/>
  <c r="AH20" i="8"/>
  <c r="AH19" i="8"/>
  <c r="AH21" i="8" s="1"/>
  <c r="AF40" i="8"/>
  <c r="AF42" i="8" s="1"/>
  <c r="AF95" i="8" s="1"/>
  <c r="Z41" i="8"/>
  <c r="Z40" i="8"/>
  <c r="Z42" i="8" s="1"/>
  <c r="N19" i="8"/>
  <c r="N21" i="8" s="1"/>
  <c r="N20" i="8"/>
  <c r="AQ41" i="8"/>
  <c r="AQ42" i="8"/>
  <c r="Z19" i="8"/>
  <c r="Z21" i="8" s="1"/>
  <c r="X41" i="8"/>
  <c r="X40" i="8"/>
  <c r="X42" i="8" s="1"/>
  <c r="AS40" i="8"/>
  <c r="AS42" i="8" s="1"/>
  <c r="AR42" i="8"/>
  <c r="AR95" i="8" s="1"/>
  <c r="AN40" i="8"/>
  <c r="AN42" i="8" s="1"/>
  <c r="AN95" i="8" s="1"/>
  <c r="AG35" i="8"/>
  <c r="AG41" i="8" s="1"/>
  <c r="AF20" i="8"/>
  <c r="AF19" i="8"/>
  <c r="AF21" i="8" s="1"/>
  <c r="X19" i="8"/>
  <c r="X21" i="8" s="1"/>
  <c r="X20" i="8"/>
  <c r="Q41" i="8"/>
  <c r="Q40" i="8"/>
  <c r="Q42" i="8" s="1"/>
  <c r="Q95" i="8" s="1"/>
  <c r="H41" i="8"/>
  <c r="CW20" i="8"/>
  <c r="CO41" i="8"/>
  <c r="CK20" i="8"/>
  <c r="BY20" i="8"/>
  <c r="BM20" i="8"/>
  <c r="BA20" i="8"/>
  <c r="AU41" i="8"/>
  <c r="AP40" i="8"/>
  <c r="AP42" i="8" s="1"/>
  <c r="AP95" i="8" s="1"/>
  <c r="AO40" i="8"/>
  <c r="AO42" i="8" s="1"/>
  <c r="AO95" i="8" s="1"/>
  <c r="AM20" i="8"/>
  <c r="AM19" i="8"/>
  <c r="AM21" i="8" s="1"/>
  <c r="T41" i="8"/>
  <c r="T93" i="8" s="1"/>
  <c r="T40" i="8"/>
  <c r="T42" i="8" s="1"/>
  <c r="J20" i="8"/>
  <c r="J19" i="8"/>
  <c r="J21" i="8" s="1"/>
  <c r="CZ40" i="8"/>
  <c r="CZ42" i="8" s="1"/>
  <c r="CZ46" i="8" s="1"/>
  <c r="CV19" i="8"/>
  <c r="CV21" i="8" s="1"/>
  <c r="CN40" i="8"/>
  <c r="CN42" i="8" s="1"/>
  <c r="CN95" i="8" s="1"/>
  <c r="CJ19" i="8"/>
  <c r="CJ21" i="8" s="1"/>
  <c r="CB40" i="8"/>
  <c r="CB42" i="8" s="1"/>
  <c r="CB95" i="8" s="1"/>
  <c r="BX19" i="8"/>
  <c r="BX21" i="8" s="1"/>
  <c r="BP40" i="8"/>
  <c r="BP42" i="8" s="1"/>
  <c r="BP46" i="8" s="1"/>
  <c r="BL19" i="8"/>
  <c r="BL21" i="8" s="1"/>
  <c r="BD40" i="8"/>
  <c r="BD42" i="8" s="1"/>
  <c r="BD46" i="8" s="1"/>
  <c r="AZ19" i="8"/>
  <c r="AZ21" i="8" s="1"/>
  <c r="AV20" i="8"/>
  <c r="AT19" i="8"/>
  <c r="AT21" i="8" s="1"/>
  <c r="AN21" i="8"/>
  <c r="AN20" i="8"/>
  <c r="AJ40" i="8"/>
  <c r="AJ42" i="8" s="1"/>
  <c r="AJ95" i="8" s="1"/>
  <c r="AC40" i="8"/>
  <c r="AC42" i="8" s="1"/>
  <c r="AC95" i="8" s="1"/>
  <c r="AA41" i="8"/>
  <c r="AA40" i="8"/>
  <c r="AA42" i="8" s="1"/>
  <c r="AA95" i="8" s="1"/>
  <c r="V20" i="8"/>
  <c r="V19" i="8"/>
  <c r="V21" i="8" s="1"/>
  <c r="T20" i="8"/>
  <c r="T19" i="8"/>
  <c r="T21" i="8" s="1"/>
  <c r="M40" i="8"/>
  <c r="M42" i="8" s="1"/>
  <c r="M41" i="8"/>
  <c r="AK40" i="8"/>
  <c r="AK42" i="8" s="1"/>
  <c r="AK46" i="8" s="1"/>
  <c r="AJ19" i="8"/>
  <c r="AJ21" i="8" s="1"/>
  <c r="AD40" i="8"/>
  <c r="AD42" i="8" s="1"/>
  <c r="AD95" i="8" s="1"/>
  <c r="M20" i="8"/>
  <c r="M19" i="8"/>
  <c r="M21" i="8" s="1"/>
  <c r="DB40" i="8"/>
  <c r="DB42" i="8" s="1"/>
  <c r="CX19" i="8"/>
  <c r="CX21" i="8" s="1"/>
  <c r="CP40" i="8"/>
  <c r="CP42" i="8" s="1"/>
  <c r="CP95" i="8" s="1"/>
  <c r="CL19" i="8"/>
  <c r="CL21" i="8" s="1"/>
  <c r="CD40" i="8"/>
  <c r="CD42" i="8" s="1"/>
  <c r="BZ19" i="8"/>
  <c r="BZ21" i="8" s="1"/>
  <c r="BR40" i="8"/>
  <c r="BR42" i="8" s="1"/>
  <c r="BN19" i="8"/>
  <c r="BN21" i="8" s="1"/>
  <c r="BF40" i="8"/>
  <c r="BF42" i="8" s="1"/>
  <c r="BF95" i="8" s="1"/>
  <c r="BB19" i="8"/>
  <c r="BB21" i="8" s="1"/>
  <c r="AO20" i="8"/>
  <c r="AL35" i="8"/>
  <c r="AL41" i="8" s="1"/>
  <c r="Y40" i="8"/>
  <c r="Y42" i="8" s="1"/>
  <c r="Y41" i="8"/>
  <c r="R40" i="8"/>
  <c r="R42" i="8" s="1"/>
  <c r="K40" i="8"/>
  <c r="K42" i="8" s="1"/>
  <c r="K41" i="8"/>
  <c r="K48" i="8" s="1"/>
  <c r="AG19" i="8"/>
  <c r="AG21" i="8" s="1"/>
  <c r="W40" i="8"/>
  <c r="W42" i="8" s="1"/>
  <c r="I41" i="8"/>
  <c r="Y20" i="8"/>
  <c r="Y19" i="8"/>
  <c r="Y21" i="8" s="1"/>
  <c r="W20" i="8"/>
  <c r="W19" i="8"/>
  <c r="W21" i="8" s="1"/>
  <c r="AL40" i="8"/>
  <c r="AL42" i="8" s="1"/>
  <c r="I19" i="8"/>
  <c r="I21" i="8" s="1"/>
  <c r="I20" i="8"/>
  <c r="AU42" i="8"/>
  <c r="AL19" i="8"/>
  <c r="AL21" i="8" s="1"/>
  <c r="AH41" i="8"/>
  <c r="AB40" i="8"/>
  <c r="AB42" i="8" s="1"/>
  <c r="AB41" i="8"/>
  <c r="Z20" i="8"/>
  <c r="U19" i="8"/>
  <c r="U21" i="8" s="1"/>
  <c r="U20" i="8"/>
  <c r="L40" i="8"/>
  <c r="L42" i="8" s="1"/>
  <c r="L46" i="8" s="1"/>
  <c r="T95" i="8"/>
  <c r="H133" i="8"/>
  <c r="O40" i="8"/>
  <c r="O42" i="8" s="1"/>
  <c r="K19" i="8"/>
  <c r="K21" i="8" s="1"/>
  <c r="H19" i="8"/>
  <c r="H21" i="8" s="1"/>
  <c r="AE40" i="8"/>
  <c r="AE42" i="8" s="1"/>
  <c r="AE46" i="8" s="1"/>
  <c r="AA19" i="8"/>
  <c r="AA21" i="8" s="1"/>
  <c r="S40" i="8"/>
  <c r="S42" i="8" s="1"/>
  <c r="S46" i="8" s="1"/>
  <c r="O19" i="8"/>
  <c r="O21" i="8" s="1"/>
  <c r="AO19" i="8"/>
  <c r="AO21" i="8" s="1"/>
  <c r="AG40" i="8"/>
  <c r="AG42" i="8" s="1"/>
  <c r="AG95" i="8" s="1"/>
  <c r="AC19" i="8"/>
  <c r="AC21" i="8" s="1"/>
  <c r="U40" i="8"/>
  <c r="U42" i="8" s="1"/>
  <c r="U95" i="8" s="1"/>
  <c r="Q19" i="8"/>
  <c r="Q21" i="8" s="1"/>
  <c r="I40" i="8"/>
  <c r="I42" i="8" s="1"/>
  <c r="T131" i="8"/>
  <c r="R22" i="15"/>
  <c r="R19" i="15"/>
  <c r="R18" i="15"/>
  <c r="R16" i="15"/>
  <c r="R15" i="15"/>
  <c r="R12" i="15"/>
  <c r="R10" i="15"/>
  <c r="R8" i="15"/>
  <c r="R7" i="15"/>
  <c r="R6" i="15"/>
  <c r="R20" i="15"/>
  <c r="D34" i="2"/>
  <c r="D11" i="2"/>
  <c r="S13" i="15"/>
  <c r="S14" i="15"/>
  <c r="S15" i="15"/>
  <c r="S4" i="15"/>
  <c r="S16" i="15"/>
  <c r="S5" i="15"/>
  <c r="S17" i="15"/>
  <c r="S6" i="15"/>
  <c r="S18" i="15"/>
  <c r="H9" i="43"/>
  <c r="S7" i="15"/>
  <c r="S19" i="15"/>
  <c r="S8" i="15"/>
  <c r="S20" i="15"/>
  <c r="S9" i="15"/>
  <c r="S21" i="15"/>
  <c r="S10" i="15"/>
  <c r="S22" i="15"/>
  <c r="S11" i="15"/>
  <c r="S23" i="15"/>
  <c r="S12" i="15"/>
  <c r="R14" i="15"/>
  <c r="R13" i="15"/>
  <c r="R23" i="15"/>
  <c r="R11" i="15"/>
  <c r="R21" i="15"/>
  <c r="R9" i="15"/>
  <c r="R17" i="15"/>
  <c r="G35" i="11"/>
  <c r="CP20" i="11"/>
  <c r="CP22" i="11" s="1"/>
  <c r="BV22" i="11"/>
  <c r="BT36" i="11"/>
  <c r="BT42" i="11" s="1"/>
  <c r="AL21" i="11"/>
  <c r="AH21" i="11"/>
  <c r="V36" i="11"/>
  <c r="V42" i="11" s="1"/>
  <c r="DC21" i="11"/>
  <c r="AW40" i="11"/>
  <c r="AQ21" i="11"/>
  <c r="AY36" i="11"/>
  <c r="AY42" i="11" s="1"/>
  <c r="X36" i="11"/>
  <c r="X42" i="11" s="1"/>
  <c r="T20" i="11"/>
  <c r="T22" i="11" s="1"/>
  <c r="T47" i="11" s="1"/>
  <c r="DB40" i="11"/>
  <c r="AP40" i="11"/>
  <c r="BZ40" i="11"/>
  <c r="CP40" i="11"/>
  <c r="BW36" i="11"/>
  <c r="BW42" i="11" s="1"/>
  <c r="BK36" i="11"/>
  <c r="BK42" i="11" s="1"/>
  <c r="BG36" i="11"/>
  <c r="BG42" i="11" s="1"/>
  <c r="J36" i="11"/>
  <c r="J42" i="11" s="1"/>
  <c r="H36" i="11"/>
  <c r="DA21" i="11"/>
  <c r="BC36" i="11"/>
  <c r="BC42" i="11" s="1"/>
  <c r="X21" i="11"/>
  <c r="X49" i="11" s="1"/>
  <c r="CC21" i="11"/>
  <c r="BE21" i="11"/>
  <c r="CL36" i="11"/>
  <c r="CL42" i="11" s="1"/>
  <c r="W36" i="11"/>
  <c r="W42" i="11" s="1"/>
  <c r="G34" i="11"/>
  <c r="G15" i="11"/>
  <c r="CX20" i="11"/>
  <c r="CX22" i="11" s="1"/>
  <c r="BO40" i="11"/>
  <c r="BC40" i="11"/>
  <c r="AO36" i="11"/>
  <c r="AO42" i="11" s="1"/>
  <c r="G67" i="11"/>
  <c r="P40" i="11"/>
  <c r="CJ40" i="11"/>
  <c r="BH40" i="11"/>
  <c r="AA21" i="11"/>
  <c r="G87" i="11"/>
  <c r="CF48" i="11"/>
  <c r="BZ48" i="11"/>
  <c r="U19" i="11"/>
  <c r="AF36" i="11"/>
  <c r="AF42" i="11" s="1"/>
  <c r="Q36" i="11"/>
  <c r="CL20" i="11"/>
  <c r="CL22" i="11" s="1"/>
  <c r="X40" i="11"/>
  <c r="AZ40" i="11"/>
  <c r="BS40" i="11"/>
  <c r="CI40" i="11"/>
  <c r="BQ36" i="11"/>
  <c r="BQ42" i="11" s="1"/>
  <c r="BM36" i="11"/>
  <c r="BM42" i="11" s="1"/>
  <c r="AT21" i="11"/>
  <c r="AH36" i="11"/>
  <c r="AH42" i="11" s="1"/>
  <c r="AB21" i="11"/>
  <c r="Q21" i="11"/>
  <c r="DC19" i="11"/>
  <c r="H40" i="11"/>
  <c r="AB40" i="11"/>
  <c r="CM40" i="11"/>
  <c r="DB36" i="11"/>
  <c r="DB42" i="11" s="1"/>
  <c r="S36" i="11"/>
  <c r="S42" i="11" s="1"/>
  <c r="CL21" i="11"/>
  <c r="CF21" i="11"/>
  <c r="CF49" i="11" s="1"/>
  <c r="G12" i="11"/>
  <c r="M40" i="11"/>
  <c r="AG40" i="11"/>
  <c r="BL40" i="11"/>
  <c r="CR40" i="11"/>
  <c r="BT21" i="11"/>
  <c r="BT49" i="11" s="1"/>
  <c r="BN21" i="11"/>
  <c r="BH21" i="11"/>
  <c r="AX19" i="11"/>
  <c r="Q40" i="11"/>
  <c r="AK40" i="11"/>
  <c r="CB40" i="11"/>
  <c r="CN40" i="11"/>
  <c r="CV40" i="11"/>
  <c r="CT36" i="11"/>
  <c r="CT42" i="11" s="1"/>
  <c r="P36" i="11"/>
  <c r="P42" i="11" s="1"/>
  <c r="P94" i="11" s="1"/>
  <c r="AH40" i="11"/>
  <c r="BA40" i="11"/>
  <c r="BQ40" i="11"/>
  <c r="CS40" i="11"/>
  <c r="Q48" i="11"/>
  <c r="CE43" i="11"/>
  <c r="AE21" i="11"/>
  <c r="V40" i="11"/>
  <c r="BU40" i="11"/>
  <c r="CG40" i="11"/>
  <c r="CR20" i="11"/>
  <c r="CR22" i="11" s="1"/>
  <c r="Q19" i="11"/>
  <c r="BR40" i="11"/>
  <c r="BT48" i="11"/>
  <c r="BS47" i="11"/>
  <c r="BA36" i="11"/>
  <c r="BA42" i="11" s="1"/>
  <c r="AI21" i="11"/>
  <c r="T43" i="11"/>
  <c r="R21" i="11"/>
  <c r="CO21" i="11"/>
  <c r="AD19" i="11"/>
  <c r="G33" i="11"/>
  <c r="AT40" i="11"/>
  <c r="G64" i="11"/>
  <c r="CW47" i="11"/>
  <c r="Z36" i="11"/>
  <c r="Z42" i="11" s="1"/>
  <c r="AQ40" i="11"/>
  <c r="CG43" i="11"/>
  <c r="BQ21" i="11"/>
  <c r="S40" i="11"/>
  <c r="AI40" i="11"/>
  <c r="AY40" i="11"/>
  <c r="CD40" i="11"/>
  <c r="CT40" i="11"/>
  <c r="CV36" i="11"/>
  <c r="CV42" i="11" s="1"/>
  <c r="CR36" i="11"/>
  <c r="CR42" i="11" s="1"/>
  <c r="AX36" i="11"/>
  <c r="AX42" i="11" s="1"/>
  <c r="BH20" i="11"/>
  <c r="BH22" i="11" s="1"/>
  <c r="P48" i="11"/>
  <c r="G38" i="11"/>
  <c r="CQ47" i="11"/>
  <c r="AJ43" i="11"/>
  <c r="V21" i="11"/>
  <c r="P41" i="11"/>
  <c r="P43" i="11" s="1"/>
  <c r="J21" i="11"/>
  <c r="L40" i="11"/>
  <c r="AD40" i="11"/>
  <c r="AV40" i="11"/>
  <c r="BN40" i="11"/>
  <c r="CF40" i="11"/>
  <c r="CX40" i="11"/>
  <c r="DA36" i="11"/>
  <c r="DA42" i="11" s="1"/>
  <c r="CI36" i="11"/>
  <c r="CI42" i="11" s="1"/>
  <c r="CE36" i="11"/>
  <c r="CE42" i="11" s="1"/>
  <c r="BY36" i="11"/>
  <c r="BY42" i="11" s="1"/>
  <c r="AX20" i="11"/>
  <c r="AX22" i="11" s="1"/>
  <c r="AT20" i="11"/>
  <c r="AT22" i="11" s="1"/>
  <c r="AP20" i="11"/>
  <c r="AP22" i="11" s="1"/>
  <c r="AM36" i="11"/>
  <c r="AM42" i="11" s="1"/>
  <c r="AM94" i="11" s="1"/>
  <c r="CP36" i="11"/>
  <c r="CP42" i="11" s="1"/>
  <c r="U36" i="11"/>
  <c r="U42" i="11" s="1"/>
  <c r="I40" i="11"/>
  <c r="W40" i="11"/>
  <c r="AA40" i="11"/>
  <c r="AO40" i="11"/>
  <c r="AS40" i="11"/>
  <c r="BG40" i="11"/>
  <c r="BK40" i="11"/>
  <c r="BY40" i="11"/>
  <c r="CC40" i="11"/>
  <c r="CQ40" i="11"/>
  <c r="CU40" i="11"/>
  <c r="CW36" i="11"/>
  <c r="CW42" i="11" s="1"/>
  <c r="AJ21" i="11"/>
  <c r="AF21" i="11"/>
  <c r="Z21" i="11"/>
  <c r="DB21" i="11"/>
  <c r="CQ21" i="11"/>
  <c r="BQ43" i="11"/>
  <c r="AI36" i="11"/>
  <c r="AI42" i="11" s="1"/>
  <c r="AH20" i="11"/>
  <c r="AH22" i="11" s="1"/>
  <c r="AE36" i="11"/>
  <c r="AE42" i="11" s="1"/>
  <c r="BZ21" i="11"/>
  <c r="T40" i="11"/>
  <c r="CS43" i="11"/>
  <c r="BX36" i="11"/>
  <c r="BX42" i="11" s="1"/>
  <c r="BI36" i="11"/>
  <c r="BI42" i="11" s="1"/>
  <c r="AK22" i="11"/>
  <c r="AC36" i="11"/>
  <c r="AC42" i="11" s="1"/>
  <c r="U40" i="11"/>
  <c r="AM40" i="11"/>
  <c r="BE40" i="11"/>
  <c r="BW40" i="11"/>
  <c r="CO40" i="11"/>
  <c r="DC36" i="11"/>
  <c r="DC42" i="11" s="1"/>
  <c r="CD36" i="11"/>
  <c r="CD42" i="11" s="1"/>
  <c r="BE36" i="11"/>
  <c r="BE42" i="11" s="1"/>
  <c r="BA21" i="11"/>
  <c r="AO21" i="11"/>
  <c r="AG36" i="11"/>
  <c r="AG42" i="11" s="1"/>
  <c r="W21" i="11"/>
  <c r="CZ21" i="11"/>
  <c r="BS36" i="11"/>
  <c r="BS42" i="11" s="1"/>
  <c r="BL36" i="11"/>
  <c r="BL42" i="11" s="1"/>
  <c r="AW21" i="11"/>
  <c r="N40" i="11"/>
  <c r="R40" i="11"/>
  <c r="AF40" i="11"/>
  <c r="AJ40" i="11"/>
  <c r="AX40" i="11"/>
  <c r="BB40" i="11"/>
  <c r="BP40" i="11"/>
  <c r="BT40" i="11"/>
  <c r="CH40" i="11"/>
  <c r="CL40" i="11"/>
  <c r="CZ40" i="11"/>
  <c r="CU36" i="11"/>
  <c r="CU42" i="11" s="1"/>
  <c r="BH36" i="11"/>
  <c r="BH42" i="11" s="1"/>
  <c r="AZ36" i="11"/>
  <c r="AZ42" i="11" s="1"/>
  <c r="AT36" i="11"/>
  <c r="AT42" i="11" s="1"/>
  <c r="AR36" i="11"/>
  <c r="AR42" i="11" s="1"/>
  <c r="N36" i="11"/>
  <c r="N42" i="11" s="1"/>
  <c r="CI21" i="11"/>
  <c r="BR21" i="11"/>
  <c r="CU47" i="11"/>
  <c r="CC36" i="11"/>
  <c r="CC42" i="11" s="1"/>
  <c r="CN21" i="11"/>
  <c r="BW21" i="11"/>
  <c r="G39" i="11"/>
  <c r="K40" i="11"/>
  <c r="AC40" i="11"/>
  <c r="AU40" i="11"/>
  <c r="BM40" i="11"/>
  <c r="CE40" i="11"/>
  <c r="CC41" i="11"/>
  <c r="CC43" i="11" s="1"/>
  <c r="BV36" i="11"/>
  <c r="BV42" i="11" s="1"/>
  <c r="AZ41" i="11"/>
  <c r="AZ43" i="11" s="1"/>
  <c r="AB36" i="11"/>
  <c r="AB42" i="11" s="1"/>
  <c r="G32" i="11"/>
  <c r="M47" i="11"/>
  <c r="G11" i="11"/>
  <c r="G37" i="11"/>
  <c r="BF36" i="11"/>
  <c r="BF42" i="11" s="1"/>
  <c r="BB21" i="11"/>
  <c r="AV21" i="11"/>
  <c r="AP36" i="11"/>
  <c r="AP42" i="11" s="1"/>
  <c r="AE22" i="11"/>
  <c r="I20" i="11"/>
  <c r="I22" i="11" s="1"/>
  <c r="BF21" i="11"/>
  <c r="CK36" i="11"/>
  <c r="CK42" i="11" s="1"/>
  <c r="BF43" i="11"/>
  <c r="AY22" i="11"/>
  <c r="AW36" i="11"/>
  <c r="AW42" i="11" s="1"/>
  <c r="AU36" i="11"/>
  <c r="AU42" i="11" s="1"/>
  <c r="AO20" i="11"/>
  <c r="AO22" i="11" s="1"/>
  <c r="AO48" i="11" s="1"/>
  <c r="AK36" i="11"/>
  <c r="AK42" i="11" s="1"/>
  <c r="AC41" i="11"/>
  <c r="AC43" i="11" s="1"/>
  <c r="BU36" i="11"/>
  <c r="BU42" i="11" s="1"/>
  <c r="AR43" i="11"/>
  <c r="AM22" i="11"/>
  <c r="V20" i="11"/>
  <c r="V22" i="11" s="1"/>
  <c r="T36" i="11"/>
  <c r="T42" i="11" s="1"/>
  <c r="S43" i="11"/>
  <c r="P21" i="11"/>
  <c r="J20" i="11"/>
  <c r="J22" i="11" s="1"/>
  <c r="BP20" i="11"/>
  <c r="BP22" i="11" s="1"/>
  <c r="CY43" i="11"/>
  <c r="CQ36" i="11"/>
  <c r="CQ42" i="11" s="1"/>
  <c r="CK43" i="11"/>
  <c r="BK43" i="11"/>
  <c r="AR21" i="11"/>
  <c r="AD21" i="11"/>
  <c r="AA22" i="11"/>
  <c r="N21" i="11"/>
  <c r="M21" i="11"/>
  <c r="BN20" i="11"/>
  <c r="BN22" i="11" s="1"/>
  <c r="CT43" i="11"/>
  <c r="CM36" i="11"/>
  <c r="CM42" i="11" s="1"/>
  <c r="CG36" i="11"/>
  <c r="CG42" i="11" s="1"/>
  <c r="BU43" i="11"/>
  <c r="AQ36" i="11"/>
  <c r="AQ42" i="11" s="1"/>
  <c r="AN36" i="11"/>
  <c r="AN42" i="11" s="1"/>
  <c r="AL36" i="11"/>
  <c r="AL42" i="11" s="1"/>
  <c r="H21" i="11"/>
  <c r="CI22" i="11"/>
  <c r="CB21" i="11"/>
  <c r="BH43" i="11"/>
  <c r="BR36" i="11"/>
  <c r="BR42" i="11" s="1"/>
  <c r="AU22" i="11"/>
  <c r="W22" i="11"/>
  <c r="Q43" i="11"/>
  <c r="N22" i="11"/>
  <c r="L36" i="11"/>
  <c r="L42" i="11" s="1"/>
  <c r="CX36" i="11"/>
  <c r="CX42" i="11" s="1"/>
  <c r="CS36" i="11"/>
  <c r="CS42" i="11" s="1"/>
  <c r="CJ36" i="11"/>
  <c r="CJ42" i="11" s="1"/>
  <c r="BW43" i="11"/>
  <c r="BR43" i="11"/>
  <c r="BO36" i="11"/>
  <c r="BO42" i="11" s="1"/>
  <c r="BJ36" i="11"/>
  <c r="BJ42" i="11" s="1"/>
  <c r="AZ21" i="11"/>
  <c r="AV36" i="11"/>
  <c r="AV42" i="11" s="1"/>
  <c r="AN21" i="11"/>
  <c r="AK21" i="11"/>
  <c r="U21" i="11"/>
  <c r="O36" i="11"/>
  <c r="O42" i="11" s="1"/>
  <c r="DC20" i="11"/>
  <c r="DC22" i="11" s="1"/>
  <c r="CP43" i="11"/>
  <c r="BC22" i="11"/>
  <c r="DC43" i="11"/>
  <c r="CZ36" i="11"/>
  <c r="CZ42" i="11" s="1"/>
  <c r="BG47" i="11"/>
  <c r="AV43" i="11"/>
  <c r="AS21" i="11"/>
  <c r="AJ36" i="11"/>
  <c r="AJ42" i="11" s="1"/>
  <c r="AJ94" i="11" s="1"/>
  <c r="AI22" i="11"/>
  <c r="AA36" i="11"/>
  <c r="AA42" i="11" s="1"/>
  <c r="CO36" i="11"/>
  <c r="CO42" i="11" s="1"/>
  <c r="BL41" i="11"/>
  <c r="BL43" i="11" s="1"/>
  <c r="AY21" i="11"/>
  <c r="AQ22" i="11"/>
  <c r="AM21" i="11"/>
  <c r="O43" i="11"/>
  <c r="M36" i="11"/>
  <c r="M42" i="11" s="1"/>
  <c r="L22" i="11"/>
  <c r="I41" i="11"/>
  <c r="I43" i="11" s="1"/>
  <c r="CD21" i="11"/>
  <c r="CO41" i="11"/>
  <c r="CO43" i="11" s="1"/>
  <c r="CV41" i="11"/>
  <c r="CV43" i="11" s="1"/>
  <c r="CR41" i="11"/>
  <c r="CR43" i="11" s="1"/>
  <c r="CI41" i="11"/>
  <c r="CI43" i="11" s="1"/>
  <c r="CI96" i="11" s="1"/>
  <c r="BX41" i="11"/>
  <c r="BX43" i="11" s="1"/>
  <c r="BE41" i="11"/>
  <c r="BE43" i="11" s="1"/>
  <c r="AW20" i="11"/>
  <c r="AW22" i="11" s="1"/>
  <c r="AF41" i="11"/>
  <c r="AF43" i="11" s="1"/>
  <c r="DB41" i="11"/>
  <c r="DB43" i="11" s="1"/>
  <c r="BN43" i="11"/>
  <c r="BA20" i="11"/>
  <c r="BA22" i="11" s="1"/>
  <c r="S20" i="11"/>
  <c r="S22" i="11" s="1"/>
  <c r="S21" i="11"/>
  <c r="CL43" i="11"/>
  <c r="BV41" i="11"/>
  <c r="BV43" i="11" s="1"/>
  <c r="BJ41" i="11"/>
  <c r="BJ43" i="11" s="1"/>
  <c r="CJ43" i="11"/>
  <c r="BC41" i="11"/>
  <c r="BC43" i="11" s="1"/>
  <c r="AN43" i="11"/>
  <c r="AC21" i="11"/>
  <c r="AC20" i="11"/>
  <c r="AC22" i="11" s="1"/>
  <c r="CX43" i="11"/>
  <c r="CB36" i="11"/>
  <c r="CB42" i="11" s="1"/>
  <c r="BD36" i="11"/>
  <c r="BD42" i="11" s="1"/>
  <c r="X41" i="11"/>
  <c r="X43" i="11" s="1"/>
  <c r="G135" i="11"/>
  <c r="CB41" i="11"/>
  <c r="CB43" i="11" s="1"/>
  <c r="CH36" i="11"/>
  <c r="CH42" i="11" s="1"/>
  <c r="BT43" i="11"/>
  <c r="U47" i="11"/>
  <c r="CH41" i="11"/>
  <c r="CH43" i="11" s="1"/>
  <c r="AG21" i="11"/>
  <c r="AG20" i="11"/>
  <c r="AG22" i="11" s="1"/>
  <c r="CN36" i="11"/>
  <c r="CN42" i="11" s="1"/>
  <c r="BP36" i="11"/>
  <c r="BP42" i="11" s="1"/>
  <c r="AB41" i="11"/>
  <c r="AB43" i="11" s="1"/>
  <c r="CN41" i="11"/>
  <c r="CN43" i="11" s="1"/>
  <c r="BP41" i="11"/>
  <c r="BP43" i="11" s="1"/>
  <c r="BD21" i="11"/>
  <c r="BD20" i="11"/>
  <c r="BD22" i="11" s="1"/>
  <c r="DA43" i="11"/>
  <c r="BZ43" i="11"/>
  <c r="CF41" i="11"/>
  <c r="CF43" i="11" s="1"/>
  <c r="AS20" i="11"/>
  <c r="AS22" i="11" s="1"/>
  <c r="Y21" i="11"/>
  <c r="Y20" i="11"/>
  <c r="Y22" i="11" s="1"/>
  <c r="N41" i="11"/>
  <c r="N43" i="11" s="1"/>
  <c r="CT21" i="11"/>
  <c r="CH21" i="11"/>
  <c r="BV21" i="11"/>
  <c r="BJ21" i="11"/>
  <c r="H47" i="11"/>
  <c r="CS21" i="11"/>
  <c r="CS20" i="11"/>
  <c r="CS22" i="11" s="1"/>
  <c r="CG21" i="11"/>
  <c r="CG20" i="11"/>
  <c r="CG22" i="11" s="1"/>
  <c r="BU21" i="11"/>
  <c r="BU20" i="11"/>
  <c r="BU22" i="11" s="1"/>
  <c r="BI21" i="11"/>
  <c r="BI20" i="11"/>
  <c r="BI22" i="11" s="1"/>
  <c r="AZ20" i="11"/>
  <c r="AZ22" i="11" s="1"/>
  <c r="AY41" i="11"/>
  <c r="AY43" i="11" s="1"/>
  <c r="AV20" i="11"/>
  <c r="AV22" i="11" s="1"/>
  <c r="AU41" i="11"/>
  <c r="AU43" i="11" s="1"/>
  <c r="AR20" i="11"/>
  <c r="AR22" i="11" s="1"/>
  <c r="AQ41" i="11"/>
  <c r="AQ43" i="11" s="1"/>
  <c r="AN20" i="11"/>
  <c r="AN22" i="11" s="1"/>
  <c r="AM41" i="11"/>
  <c r="AM43" i="11" s="1"/>
  <c r="AJ20" i="11"/>
  <c r="AJ22" i="11" s="1"/>
  <c r="AI41" i="11"/>
  <c r="AI43" i="11" s="1"/>
  <c r="AF20" i="11"/>
  <c r="AF22" i="11" s="1"/>
  <c r="AE41" i="11"/>
  <c r="AE43" i="11" s="1"/>
  <c r="AB20" i="11"/>
  <c r="AB22" i="11" s="1"/>
  <c r="AA41" i="11"/>
  <c r="AA43" i="11" s="1"/>
  <c r="AA96" i="11" s="1"/>
  <c r="X20" i="11"/>
  <c r="X22" i="11" s="1"/>
  <c r="W41" i="11"/>
  <c r="W43" i="11" s="1"/>
  <c r="J41" i="11"/>
  <c r="J43" i="11" s="1"/>
  <c r="CW21" i="11"/>
  <c r="CK21" i="11"/>
  <c r="BY21" i="11"/>
  <c r="BM21" i="11"/>
  <c r="O20" i="11"/>
  <c r="O22" i="11" s="1"/>
  <c r="O21" i="11"/>
  <c r="DB20" i="11"/>
  <c r="DB22" i="11" s="1"/>
  <c r="BF20" i="11"/>
  <c r="BF22" i="11" s="1"/>
  <c r="BB43" i="11"/>
  <c r="AX43" i="11"/>
  <c r="AT43" i="11"/>
  <c r="AP43" i="11"/>
  <c r="AL43" i="11"/>
  <c r="AH43" i="11"/>
  <c r="AD43" i="11"/>
  <c r="Z43" i="11"/>
  <c r="V43" i="11"/>
  <c r="CV21" i="11"/>
  <c r="CV22" i="11"/>
  <c r="CJ21" i="11"/>
  <c r="CJ22" i="11"/>
  <c r="BX21" i="11"/>
  <c r="BX22" i="11"/>
  <c r="BL21" i="11"/>
  <c r="BL22" i="11"/>
  <c r="L21" i="11"/>
  <c r="BR20" i="11"/>
  <c r="BR22" i="11" s="1"/>
  <c r="R41" i="11"/>
  <c r="R43" i="11" s="1"/>
  <c r="Q42" i="11"/>
  <c r="Q94" i="11" s="1"/>
  <c r="K20" i="11"/>
  <c r="K22" i="11" s="1"/>
  <c r="K21" i="11"/>
  <c r="CY21" i="11"/>
  <c r="CY20" i="11"/>
  <c r="CY22" i="11" s="1"/>
  <c r="CM21" i="11"/>
  <c r="CM20" i="11"/>
  <c r="CM22" i="11" s="1"/>
  <c r="CA21" i="11"/>
  <c r="CA20" i="11"/>
  <c r="CA22" i="11" s="1"/>
  <c r="BO21" i="11"/>
  <c r="BO20" i="11"/>
  <c r="BO22" i="11" s="1"/>
  <c r="CE21" i="11"/>
  <c r="BS21" i="11"/>
  <c r="BG21" i="11"/>
  <c r="CD20" i="11"/>
  <c r="CD22" i="11" s="1"/>
  <c r="N139" i="11"/>
  <c r="CL38" i="6"/>
  <c r="CL91" i="6" s="1"/>
  <c r="S68" i="6"/>
  <c r="CK88" i="6"/>
  <c r="BM88" i="6"/>
  <c r="BA88" i="6"/>
  <c r="BA131" i="6" s="1"/>
  <c r="BA130" i="6" s="1"/>
  <c r="BA161" i="6" s="1"/>
  <c r="BA181" i="6" s="1"/>
  <c r="AO88" i="6"/>
  <c r="AO131" i="6" s="1"/>
  <c r="AC88" i="6"/>
  <c r="AC131" i="6" s="1"/>
  <c r="Q88" i="6"/>
  <c r="AY37" i="6"/>
  <c r="AL19" i="6"/>
  <c r="AF19" i="6"/>
  <c r="BG68" i="6"/>
  <c r="AC68" i="6"/>
  <c r="Q68" i="6"/>
  <c r="CC17" i="6"/>
  <c r="CS18" i="6"/>
  <c r="CS20" i="6" s="1"/>
  <c r="BX35" i="6"/>
  <c r="U17" i="6"/>
  <c r="CC42" i="6"/>
  <c r="CC43" i="6"/>
  <c r="T17" i="6"/>
  <c r="AM17" i="6"/>
  <c r="BE17" i="6"/>
  <c r="CT17" i="6"/>
  <c r="Z35" i="6"/>
  <c r="AP18" i="6"/>
  <c r="AP20" i="6" s="1"/>
  <c r="CL88" i="6"/>
  <c r="CL131" i="6" s="1"/>
  <c r="BQ20" i="6"/>
  <c r="I20" i="6"/>
  <c r="T36" i="6"/>
  <c r="T38" i="6" s="1"/>
  <c r="T42" i="6" s="1"/>
  <c r="Z17" i="6"/>
  <c r="AS17" i="6"/>
  <c r="BK17" i="6"/>
  <c r="CI17" i="6"/>
  <c r="CZ17" i="6"/>
  <c r="AG20" i="6"/>
  <c r="CI88" i="6"/>
  <c r="BK88" i="6"/>
  <c r="AY88" i="6"/>
  <c r="AY131" i="6" s="1"/>
  <c r="AA88" i="6"/>
  <c r="DA17" i="6"/>
  <c r="O88" i="6"/>
  <c r="BP17" i="6"/>
  <c r="AL35" i="6"/>
  <c r="I17" i="6"/>
  <c r="CO18" i="6"/>
  <c r="CO20" i="6" s="1"/>
  <c r="BE20" i="6"/>
  <c r="AX17" i="6"/>
  <c r="BQ17" i="6"/>
  <c r="CN17" i="6"/>
  <c r="BP35" i="6"/>
  <c r="AF17" i="6"/>
  <c r="AY17" i="6"/>
  <c r="O17" i="6"/>
  <c r="AG17" i="6"/>
  <c r="U20" i="6"/>
  <c r="BV17" i="6"/>
  <c r="AL17" i="6"/>
  <c r="BD17" i="6"/>
  <c r="CH35" i="6"/>
  <c r="AS20" i="6"/>
  <c r="L37" i="6"/>
  <c r="CG17" i="6"/>
  <c r="BY42" i="6"/>
  <c r="AZ68" i="6"/>
  <c r="AB68" i="6"/>
  <c r="P37" i="6"/>
  <c r="AE17" i="6"/>
  <c r="CY17" i="6"/>
  <c r="CF19" i="6"/>
  <c r="BT19" i="6"/>
  <c r="BN19" i="6"/>
  <c r="AD19" i="6"/>
  <c r="X19" i="6"/>
  <c r="L19" i="6"/>
  <c r="AY68" i="6"/>
  <c r="CM17" i="6"/>
  <c r="AL68" i="6"/>
  <c r="AF68" i="6"/>
  <c r="CQ88" i="6"/>
  <c r="AR37" i="6"/>
  <c r="AF37" i="6"/>
  <c r="Z37" i="6"/>
  <c r="BG88" i="6"/>
  <c r="M37" i="6"/>
  <c r="CZ88" i="6"/>
  <c r="BQ88" i="6"/>
  <c r="BE88" i="6"/>
  <c r="W88" i="6"/>
  <c r="K88" i="6"/>
  <c r="CB88" i="6"/>
  <c r="BP88" i="6"/>
  <c r="BD88" i="6"/>
  <c r="AS88" i="6"/>
  <c r="AS131" i="6" s="1"/>
  <c r="AS130" i="6" s="1"/>
  <c r="AS161" i="6" s="1"/>
  <c r="AS181" i="6" s="1"/>
  <c r="AG88" i="6"/>
  <c r="CY20" i="6"/>
  <c r="BC88" i="6"/>
  <c r="AR88" i="6"/>
  <c r="AR131" i="6" s="1"/>
  <c r="AF88" i="6"/>
  <c r="U88" i="6"/>
  <c r="T88" i="6"/>
  <c r="T131" i="6" s="1"/>
  <c r="L17" i="6"/>
  <c r="BZ18" i="6"/>
  <c r="BZ20" i="6" s="1"/>
  <c r="I68" i="6"/>
  <c r="BX88" i="6"/>
  <c r="BX131" i="6" s="1"/>
  <c r="AD17" i="6"/>
  <c r="CW19" i="6"/>
  <c r="AS37" i="6"/>
  <c r="AA37" i="6"/>
  <c r="U37" i="6"/>
  <c r="CH88" i="6"/>
  <c r="CH131" i="6" s="1"/>
  <c r="K19" i="6"/>
  <c r="CZ68" i="6"/>
  <c r="CN68" i="6"/>
  <c r="CB68" i="6"/>
  <c r="AX88" i="6"/>
  <c r="AX131" i="6" s="1"/>
  <c r="AL88" i="6"/>
  <c r="AL131" i="6" s="1"/>
  <c r="P88" i="6"/>
  <c r="P131" i="6" s="1"/>
  <c r="BT18" i="6"/>
  <c r="BT20" i="6" s="1"/>
  <c r="AL18" i="6"/>
  <c r="AL20" i="6" s="1"/>
  <c r="Z88" i="6"/>
  <c r="Z131" i="6" s="1"/>
  <c r="R17" i="6"/>
  <c r="AV17" i="6"/>
  <c r="CF17" i="6"/>
  <c r="AJ20" i="6"/>
  <c r="CY68" i="6"/>
  <c r="CS68" i="6"/>
  <c r="CP88" i="6"/>
  <c r="CP131" i="6" s="1"/>
  <c r="CE95" i="6"/>
  <c r="CX68" i="6"/>
  <c r="CL68" i="6"/>
  <c r="BZ68" i="6"/>
  <c r="BN68" i="6"/>
  <c r="BB68" i="6"/>
  <c r="BR88" i="6"/>
  <c r="BR131" i="6" s="1"/>
  <c r="BF88" i="6"/>
  <c r="BF131" i="6" s="1"/>
  <c r="AJ17" i="6"/>
  <c r="AV20" i="6"/>
  <c r="AT88" i="6"/>
  <c r="AT131" i="6" s="1"/>
  <c r="AH88" i="6"/>
  <c r="AH131" i="6" s="1"/>
  <c r="AF18" i="6"/>
  <c r="AF20" i="6" s="1"/>
  <c r="AF71" i="6" s="1"/>
  <c r="L18" i="6"/>
  <c r="L20" i="6" s="1"/>
  <c r="CZ19" i="6"/>
  <c r="AJ37" i="6"/>
  <c r="AJ89" i="6" s="1"/>
  <c r="BY43" i="6"/>
  <c r="CF18" i="6"/>
  <c r="CF20" i="6" s="1"/>
  <c r="AD18" i="6"/>
  <c r="AD20" i="6" s="1"/>
  <c r="BB17" i="6"/>
  <c r="BT17" i="6"/>
  <c r="DC37" i="6"/>
  <c r="CQ37" i="6"/>
  <c r="AI37" i="6"/>
  <c r="AC37" i="6"/>
  <c r="Q37" i="6"/>
  <c r="K37" i="6"/>
  <c r="D84" i="58"/>
  <c r="AC42" i="6"/>
  <c r="AF95" i="6"/>
  <c r="BU17" i="6"/>
  <c r="CR19" i="6"/>
  <c r="AV19" i="6"/>
  <c r="CT37" i="6"/>
  <c r="CN37" i="6"/>
  <c r="CX17" i="6"/>
  <c r="BO18" i="6"/>
  <c r="BO20" i="6" s="1"/>
  <c r="AS36" i="6"/>
  <c r="AS38" i="6" s="1"/>
  <c r="AS91" i="6" s="1"/>
  <c r="AQ88" i="6"/>
  <c r="AQ131" i="6" s="1"/>
  <c r="AA35" i="6"/>
  <c r="H17" i="6"/>
  <c r="H18" i="6" s="1"/>
  <c r="H20" i="6" s="1"/>
  <c r="CK19" i="6"/>
  <c r="AI19" i="6"/>
  <c r="AC19" i="6"/>
  <c r="Q19" i="6"/>
  <c r="AS35" i="6"/>
  <c r="CA18" i="6"/>
  <c r="CA20" i="6" s="1"/>
  <c r="BP68" i="6"/>
  <c r="AR68" i="6"/>
  <c r="T68" i="6"/>
  <c r="U36" i="6"/>
  <c r="U38" i="6" s="1"/>
  <c r="U91" i="6" s="1"/>
  <c r="BB37" i="6"/>
  <c r="CY88" i="6"/>
  <c r="CY131" i="6" s="1"/>
  <c r="BR19" i="6"/>
  <c r="AH19" i="6"/>
  <c r="AW68" i="6"/>
  <c r="AQ68" i="6"/>
  <c r="M68" i="6"/>
  <c r="CK37" i="6"/>
  <c r="CJ20" i="6"/>
  <c r="O19" i="6"/>
  <c r="AD68" i="6"/>
  <c r="AD110" i="6" s="1"/>
  <c r="DB95" i="6"/>
  <c r="BC18" i="6"/>
  <c r="BC20" i="6" s="1"/>
  <c r="AQ18" i="6"/>
  <c r="AQ20" i="6" s="1"/>
  <c r="CN19" i="6"/>
  <c r="Z19" i="6"/>
  <c r="CX20" i="6"/>
  <c r="CX19" i="6"/>
  <c r="CA88" i="6"/>
  <c r="CA131" i="6" s="1"/>
  <c r="CO95" i="6"/>
  <c r="O35" i="6"/>
  <c r="U35" i="6"/>
  <c r="DB68" i="6"/>
  <c r="CP68" i="6"/>
  <c r="CD68" i="6"/>
  <c r="BR68" i="6"/>
  <c r="CU37" i="6"/>
  <c r="CI37" i="6"/>
  <c r="BO88" i="6"/>
  <c r="BO131" i="6" s="1"/>
  <c r="CV43" i="6"/>
  <c r="CZ43" i="6"/>
  <c r="BB20" i="6"/>
  <c r="DA19" i="6"/>
  <c r="CP19" i="6"/>
  <c r="BY19" i="6"/>
  <c r="BA19" i="6"/>
  <c r="AP19" i="6"/>
  <c r="T19" i="6"/>
  <c r="AK68" i="6"/>
  <c r="AE68" i="6"/>
  <c r="CZ36" i="6"/>
  <c r="CZ38" i="6" s="1"/>
  <c r="CZ42" i="6" s="1"/>
  <c r="CH37" i="6"/>
  <c r="CB37" i="6"/>
  <c r="BV37" i="6"/>
  <c r="O37" i="6"/>
  <c r="AP88" i="6"/>
  <c r="AP131" i="6" s="1"/>
  <c r="I38" i="6"/>
  <c r="I91" i="6" s="1"/>
  <c r="CT88" i="6"/>
  <c r="CT131" i="6" s="1"/>
  <c r="P35" i="6"/>
  <c r="BN18" i="6"/>
  <c r="BN20" i="6" s="1"/>
  <c r="CW42" i="6"/>
  <c r="CG37" i="6"/>
  <c r="BU37" i="6"/>
  <c r="CJ88" i="6"/>
  <c r="CJ131" i="6" s="1"/>
  <c r="AE88" i="6"/>
  <c r="AE131" i="6" s="1"/>
  <c r="CT35" i="6"/>
  <c r="CT19" i="6"/>
  <c r="CI19" i="6"/>
  <c r="BQ19" i="6"/>
  <c r="AO68" i="6"/>
  <c r="BH37" i="6"/>
  <c r="BH89" i="6" s="1"/>
  <c r="N37" i="6"/>
  <c r="BY88" i="6"/>
  <c r="BY131" i="6" s="1"/>
  <c r="G13" i="6"/>
  <c r="CK18" i="6"/>
  <c r="CK20" i="6" s="1"/>
  <c r="R19" i="6"/>
  <c r="AN68" i="6"/>
  <c r="W68" i="6"/>
  <c r="L68" i="6"/>
  <c r="CT36" i="6"/>
  <c r="CT38" i="6" s="1"/>
  <c r="CT91" i="6" s="1"/>
  <c r="BT37" i="6"/>
  <c r="BT89" i="6" s="1"/>
  <c r="AW37" i="6"/>
  <c r="BN88" i="6"/>
  <c r="BN131" i="6" s="1"/>
  <c r="BH17" i="6"/>
  <c r="BA95" i="6"/>
  <c r="CK17" i="6"/>
  <c r="CB19" i="6"/>
  <c r="BV19" i="6"/>
  <c r="AY19" i="6"/>
  <c r="AM19" i="6"/>
  <c r="AG19" i="6"/>
  <c r="K68" i="6"/>
  <c r="CE37" i="6"/>
  <c r="BY37" i="6"/>
  <c r="BP19" i="6"/>
  <c r="BD19" i="6"/>
  <c r="CN36" i="6"/>
  <c r="CN38" i="6" s="1"/>
  <c r="CN42" i="6" s="1"/>
  <c r="BD68" i="6"/>
  <c r="AX68" i="6"/>
  <c r="AG68" i="6"/>
  <c r="AA68" i="6"/>
  <c r="P68" i="6"/>
  <c r="BV42" i="6"/>
  <c r="DA37" i="6"/>
  <c r="AU37" i="6"/>
  <c r="S88" i="6"/>
  <c r="S131" i="6" s="1"/>
  <c r="AS95" i="6"/>
  <c r="BZ19" i="6"/>
  <c r="BO19" i="6"/>
  <c r="AN38" i="6"/>
  <c r="BB88" i="6"/>
  <c r="BB131" i="6" s="1"/>
  <c r="BN17" i="6"/>
  <c r="AN35" i="6"/>
  <c r="CN35" i="6"/>
  <c r="CM68" i="6"/>
  <c r="CG68" i="6"/>
  <c r="CA68" i="6"/>
  <c r="O68" i="6"/>
  <c r="CC37" i="6"/>
  <c r="BK37" i="6"/>
  <c r="AN95" i="6"/>
  <c r="CN43" i="6"/>
  <c r="CD43" i="6"/>
  <c r="O95" i="6"/>
  <c r="CL43" i="6"/>
  <c r="CL42" i="6"/>
  <c r="BZ43" i="6"/>
  <c r="AB43" i="6"/>
  <c r="J43" i="6"/>
  <c r="BJ42" i="6"/>
  <c r="BJ43" i="6"/>
  <c r="Z43" i="6"/>
  <c r="Z42" i="6"/>
  <c r="AM43" i="6"/>
  <c r="CL95" i="6"/>
  <c r="BG43" i="6"/>
  <c r="BF43" i="6"/>
  <c r="CT43" i="6"/>
  <c r="AI43" i="6"/>
  <c r="T43" i="6"/>
  <c r="AP95" i="6"/>
  <c r="DC43" i="6"/>
  <c r="CP43" i="6"/>
  <c r="BS43" i="6"/>
  <c r="BB95" i="6"/>
  <c r="X17" i="6"/>
  <c r="CU35" i="6"/>
  <c r="DB19" i="6"/>
  <c r="CL19" i="6"/>
  <c r="CG19" i="6"/>
  <c r="BG19" i="6"/>
  <c r="BB19" i="6"/>
  <c r="AR19" i="6"/>
  <c r="DC68" i="6"/>
  <c r="CQ68" i="6"/>
  <c r="CE68" i="6"/>
  <c r="BS68" i="6"/>
  <c r="AV68" i="6"/>
  <c r="AJ36" i="6"/>
  <c r="AJ38" i="6" s="1"/>
  <c r="AJ91" i="6" s="1"/>
  <c r="CZ37" i="6"/>
  <c r="BI37" i="6"/>
  <c r="BD37" i="6"/>
  <c r="AO37" i="6"/>
  <c r="DB88" i="6"/>
  <c r="DB131" i="6" s="1"/>
  <c r="G28" i="6"/>
  <c r="G79" i="6"/>
  <c r="CU36" i="6"/>
  <c r="CU38" i="6" s="1"/>
  <c r="R37" i="6"/>
  <c r="CC88" i="6"/>
  <c r="CC131" i="6" s="1"/>
  <c r="AB88" i="6"/>
  <c r="AB131" i="6" s="1"/>
  <c r="BF19" i="6"/>
  <c r="CV68" i="6"/>
  <c r="CJ68" i="6"/>
  <c r="BX68" i="6"/>
  <c r="BL68" i="6"/>
  <c r="BF68" i="6"/>
  <c r="BA68" i="6"/>
  <c r="AP68" i="6"/>
  <c r="V68" i="6"/>
  <c r="BS37" i="6"/>
  <c r="BM37" i="6"/>
  <c r="BM89" i="6" s="1"/>
  <c r="AN37" i="6"/>
  <c r="DA88" i="6"/>
  <c r="DA131" i="6" s="1"/>
  <c r="BW17" i="6"/>
  <c r="M32" i="17"/>
  <c r="S18" i="6"/>
  <c r="S20" i="6" s="1"/>
  <c r="V19" i="6"/>
  <c r="BX37" i="6"/>
  <c r="AX37" i="6"/>
  <c r="AB37" i="6"/>
  <c r="W37" i="6"/>
  <c r="AW88" i="6"/>
  <c r="AW131" i="6" s="1"/>
  <c r="AH18" i="6"/>
  <c r="AH20" i="6" s="1"/>
  <c r="BJ19" i="6"/>
  <c r="DA68" i="6"/>
  <c r="CU68" i="6"/>
  <c r="CO68" i="6"/>
  <c r="CI68" i="6"/>
  <c r="CC68" i="6"/>
  <c r="BW68" i="6"/>
  <c r="BK68" i="6"/>
  <c r="AU68" i="6"/>
  <c r="AJ68" i="6"/>
  <c r="CE36" i="6"/>
  <c r="CE38" i="6" s="1"/>
  <c r="CE91" i="6" s="1"/>
  <c r="CR37" i="6"/>
  <c r="BM17" i="6"/>
  <c r="I35" i="6"/>
  <c r="CT68" i="6"/>
  <c r="CH68" i="6"/>
  <c r="BV68" i="6"/>
  <c r="BJ68" i="6"/>
  <c r="AT68" i="6"/>
  <c r="Z68" i="6"/>
  <c r="N36" i="6"/>
  <c r="N38" i="6" s="1"/>
  <c r="CL37" i="6"/>
  <c r="R88" i="6"/>
  <c r="R131" i="6" s="1"/>
  <c r="G59" i="6"/>
  <c r="BW18" i="6"/>
  <c r="BW20" i="6" s="1"/>
  <c r="CW37" i="6"/>
  <c r="BQ37" i="6"/>
  <c r="BG37" i="6"/>
  <c r="AL37" i="6"/>
  <c r="AM88" i="6"/>
  <c r="AM131" i="6" s="1"/>
  <c r="CY19" i="6"/>
  <c r="BS19" i="6"/>
  <c r="AE19" i="6"/>
  <c r="G62" i="6"/>
  <c r="CB17" i="6"/>
  <c r="CE35" i="6"/>
  <c r="G31" i="6"/>
  <c r="BM20" i="6"/>
  <c r="BD20" i="6"/>
  <c r="BD71" i="6" s="1"/>
  <c r="BU68" i="6"/>
  <c r="BO68" i="6"/>
  <c r="BI68" i="6"/>
  <c r="AI68" i="6"/>
  <c r="BP37" i="6"/>
  <c r="BA37" i="6"/>
  <c r="AK37" i="6"/>
  <c r="CO88" i="6"/>
  <c r="AJ35" i="6"/>
  <c r="CR18" i="6"/>
  <c r="CR20" i="6" s="1"/>
  <c r="CB18" i="6"/>
  <c r="CB20" i="6" s="1"/>
  <c r="DC19" i="6"/>
  <c r="CC19" i="6"/>
  <c r="BM19" i="6"/>
  <c r="BH68" i="6"/>
  <c r="AH68" i="6"/>
  <c r="T37" i="6"/>
  <c r="I37" i="6"/>
  <c r="CM88" i="6"/>
  <c r="CM131" i="6" s="1"/>
  <c r="AH17" i="6"/>
  <c r="H19" i="6"/>
  <c r="BC68" i="6"/>
  <c r="AM68" i="6"/>
  <c r="BJ37" i="6"/>
  <c r="AP37" i="6"/>
  <c r="N88" i="6"/>
  <c r="N131" i="6" s="1"/>
  <c r="G82" i="6"/>
  <c r="BX43" i="6"/>
  <c r="BX42" i="6"/>
  <c r="BP42" i="6"/>
  <c r="AX42" i="6"/>
  <c r="AX43" i="6"/>
  <c r="CT108" i="6"/>
  <c r="CT95" i="6"/>
  <c r="BD95" i="6"/>
  <c r="L32" i="17"/>
  <c r="R32" i="17"/>
  <c r="X32" i="17"/>
  <c r="P43" i="6"/>
  <c r="CI108" i="6"/>
  <c r="CI95" i="6"/>
  <c r="CE19" i="6"/>
  <c r="CE18" i="6"/>
  <c r="CE20" i="6" s="1"/>
  <c r="G10" i="6"/>
  <c r="CE17" i="6"/>
  <c r="V32" i="17"/>
  <c r="O43" i="6"/>
  <c r="CN45" i="6"/>
  <c r="BL43" i="6"/>
  <c r="H37" i="6"/>
  <c r="AT43" i="6"/>
  <c r="AE43" i="6"/>
  <c r="K43" i="6"/>
  <c r="CY108" i="6"/>
  <c r="CY95" i="6"/>
  <c r="CO108" i="6"/>
  <c r="CA108" i="6"/>
  <c r="CA95" i="6"/>
  <c r="O108" i="6"/>
  <c r="BU19" i="6"/>
  <c r="BU20" i="6"/>
  <c r="BU71" i="6" s="1"/>
  <c r="AS108" i="6"/>
  <c r="CD37" i="6"/>
  <c r="CD36" i="6"/>
  <c r="CD38" i="6" s="1"/>
  <c r="CD42" i="6" s="1"/>
  <c r="X18" i="6"/>
  <c r="X20" i="6" s="1"/>
  <c r="W108" i="6"/>
  <c r="N18" i="6"/>
  <c r="N20" i="6" s="1"/>
  <c r="N19" i="6"/>
  <c r="W32" i="17"/>
  <c r="Q32" i="17"/>
  <c r="K32" i="17"/>
  <c r="BZ108" i="6"/>
  <c r="BZ95" i="6"/>
  <c r="BK108" i="6"/>
  <c r="CS37" i="6"/>
  <c r="CS36" i="6"/>
  <c r="CS38" i="6" s="1"/>
  <c r="CG108" i="6"/>
  <c r="CG95" i="6"/>
  <c r="P32" i="17"/>
  <c r="J32" i="17"/>
  <c r="BA108" i="6"/>
  <c r="CH18" i="6"/>
  <c r="CH20" i="6" s="1"/>
  <c r="CH19" i="6"/>
  <c r="BX19" i="6"/>
  <c r="AU19" i="6"/>
  <c r="AU20" i="6"/>
  <c r="AG36" i="6"/>
  <c r="AG38" i="6" s="1"/>
  <c r="AG91" i="6" s="1"/>
  <c r="AG37" i="6"/>
  <c r="BK95" i="6"/>
  <c r="CQ18" i="6"/>
  <c r="CQ20" i="6" s="1"/>
  <c r="CQ19" i="6"/>
  <c r="AK19" i="6"/>
  <c r="AK18" i="6"/>
  <c r="AK20" i="6" s="1"/>
  <c r="AA32" i="17"/>
  <c r="U32" i="17"/>
  <c r="O32" i="17"/>
  <c r="I32" i="17"/>
  <c r="DB108" i="6"/>
  <c r="CE108" i="6"/>
  <c r="AA18" i="6"/>
  <c r="AA20" i="6" s="1"/>
  <c r="AA19" i="6"/>
  <c r="AV37" i="6"/>
  <c r="AV89" i="6" s="1"/>
  <c r="AV38" i="6"/>
  <c r="AV91" i="6" s="1"/>
  <c r="AQ37" i="6"/>
  <c r="AQ36" i="6"/>
  <c r="AQ38" i="6" s="1"/>
  <c r="H32" i="17"/>
  <c r="W95" i="6"/>
  <c r="AP108" i="6"/>
  <c r="BH19" i="6"/>
  <c r="BH20" i="6"/>
  <c r="Z32" i="17"/>
  <c r="T32" i="17"/>
  <c r="N32" i="17"/>
  <c r="BG108" i="6"/>
  <c r="BG95" i="6"/>
  <c r="CU18" i="6"/>
  <c r="CU20" i="6" s="1"/>
  <c r="CU19" i="6"/>
  <c r="AX19" i="6"/>
  <c r="U68" i="6"/>
  <c r="H36" i="6"/>
  <c r="H38" i="6" s="1"/>
  <c r="BK18" i="6"/>
  <c r="BK20" i="6" s="1"/>
  <c r="AN19" i="6"/>
  <c r="AN18" i="6"/>
  <c r="AN20" i="6" s="1"/>
  <c r="Y32" i="17"/>
  <c r="S32" i="17"/>
  <c r="BU108" i="6"/>
  <c r="BU95" i="6"/>
  <c r="BZ36" i="6"/>
  <c r="BZ38" i="6" s="1"/>
  <c r="BZ91" i="6" s="1"/>
  <c r="BZ37" i="6"/>
  <c r="CO37" i="6"/>
  <c r="CO36" i="6"/>
  <c r="CO38" i="6" s="1"/>
  <c r="CO91" i="6" s="1"/>
  <c r="CJ37" i="6"/>
  <c r="CJ36" i="6"/>
  <c r="CJ38" i="6" s="1"/>
  <c r="CJ91" i="6" s="1"/>
  <c r="BB108" i="6"/>
  <c r="P108" i="6"/>
  <c r="CA19" i="6"/>
  <c r="AQ19" i="6"/>
  <c r="AJ19" i="6"/>
  <c r="W19" i="6"/>
  <c r="CW68" i="6"/>
  <c r="CK68" i="6"/>
  <c r="BY68" i="6"/>
  <c r="BQ68" i="6"/>
  <c r="BM68" i="6"/>
  <c r="BE68" i="6"/>
  <c r="AS68" i="6"/>
  <c r="Y68" i="6"/>
  <c r="J68" i="6"/>
  <c r="CX36" i="6"/>
  <c r="CX38" i="6" s="1"/>
  <c r="CX91" i="6" s="1"/>
  <c r="CX37" i="6"/>
  <c r="BE37" i="6"/>
  <c r="AZ37" i="6"/>
  <c r="AZ36" i="6"/>
  <c r="AZ38" i="6" s="1"/>
  <c r="AZ42" i="6" s="1"/>
  <c r="CD19" i="6"/>
  <c r="AT19" i="6"/>
  <c r="J19" i="6"/>
  <c r="CM37" i="6"/>
  <c r="CI36" i="6"/>
  <c r="CI38" i="6" s="1"/>
  <c r="CI91" i="6" s="1"/>
  <c r="AW19" i="6"/>
  <c r="AW18" i="6"/>
  <c r="AW20" i="6" s="1"/>
  <c r="M19" i="6"/>
  <c r="M18" i="6"/>
  <c r="M20" i="6" s="1"/>
  <c r="X68" i="6"/>
  <c r="DB37" i="6"/>
  <c r="DB36" i="6"/>
  <c r="DB38" i="6" s="1"/>
  <c r="DB91" i="6" s="1"/>
  <c r="BN36" i="6"/>
  <c r="BN38" i="6" s="1"/>
  <c r="BN37" i="6"/>
  <c r="AT37" i="6"/>
  <c r="AT36" i="6"/>
  <c r="AT38" i="6" s="1"/>
  <c r="AT42" i="6" s="1"/>
  <c r="AP36" i="6"/>
  <c r="AP38" i="6" s="1"/>
  <c r="AP91" i="6" s="1"/>
  <c r="CL108" i="6"/>
  <c r="AN108" i="6"/>
  <c r="CJ19" i="6"/>
  <c r="AZ19" i="6"/>
  <c r="AS19" i="6"/>
  <c r="P19" i="6"/>
  <c r="I19" i="6"/>
  <c r="CR68" i="6"/>
  <c r="CF68" i="6"/>
  <c r="BT68" i="6"/>
  <c r="N68" i="6"/>
  <c r="BI36" i="6"/>
  <c r="BI38" i="6" s="1"/>
  <c r="AB36" i="6"/>
  <c r="AB38" i="6" s="1"/>
  <c r="AB42" i="6" s="1"/>
  <c r="BA20" i="6"/>
  <c r="AR20" i="6"/>
  <c r="CR108" i="6"/>
  <c r="CM19" i="6"/>
  <c r="BC19" i="6"/>
  <c r="S19" i="6"/>
  <c r="CM36" i="6"/>
  <c r="CM38" i="6" s="1"/>
  <c r="CM42" i="6" s="1"/>
  <c r="CV37" i="6"/>
  <c r="CV36" i="6"/>
  <c r="CV38" i="6" s="1"/>
  <c r="CV42" i="6" s="1"/>
  <c r="BR37" i="6"/>
  <c r="BR36" i="6"/>
  <c r="BR38" i="6" s="1"/>
  <c r="BC37" i="6"/>
  <c r="BC38" i="6"/>
  <c r="AY36" i="6"/>
  <c r="AY38" i="6" s="1"/>
  <c r="AY91" i="6" s="1"/>
  <c r="R68" i="6"/>
  <c r="BW37" i="6"/>
  <c r="BW36" i="6"/>
  <c r="BW38" i="6" s="1"/>
  <c r="AD36" i="6"/>
  <c r="AD38" i="6" s="1"/>
  <c r="AD91" i="6" s="1"/>
  <c r="AD37" i="6"/>
  <c r="AD89" i="6" s="1"/>
  <c r="Y37" i="6"/>
  <c r="Y36" i="6"/>
  <c r="Y38" i="6" s="1"/>
  <c r="DB18" i="6"/>
  <c r="DB20" i="6" s="1"/>
  <c r="BR18" i="6"/>
  <c r="BR20" i="6" s="1"/>
  <c r="CD108" i="6"/>
  <c r="AF108" i="6"/>
  <c r="CS19" i="6"/>
  <c r="BI19" i="6"/>
  <c r="BI18" i="6"/>
  <c r="BI20" i="6" s="1"/>
  <c r="AO19" i="6"/>
  <c r="Y19" i="6"/>
  <c r="Y18" i="6"/>
  <c r="Y20" i="6" s="1"/>
  <c r="Y71" i="6" s="1"/>
  <c r="DA36" i="6"/>
  <c r="DA38" i="6" s="1"/>
  <c r="DA42" i="6" s="1"/>
  <c r="BL37" i="6"/>
  <c r="BL36" i="6"/>
  <c r="BL38" i="6" s="1"/>
  <c r="BL42" i="6" s="1"/>
  <c r="Q20" i="6"/>
  <c r="CV19" i="6"/>
  <c r="CO19" i="6"/>
  <c r="BL19" i="6"/>
  <c r="BE19" i="6"/>
  <c r="AB19" i="6"/>
  <c r="U19" i="6"/>
  <c r="BE36" i="6"/>
  <c r="BE38" i="6" s="1"/>
  <c r="BE91" i="6" s="1"/>
  <c r="X38" i="6"/>
  <c r="X91" i="6" s="1"/>
  <c r="P36" i="6"/>
  <c r="P38" i="6" s="1"/>
  <c r="P42" i="6" s="1"/>
  <c r="CF37" i="6"/>
  <c r="CF89" i="6" s="1"/>
  <c r="CA37" i="6"/>
  <c r="CA38" i="6"/>
  <c r="CA91" i="6" s="1"/>
  <c r="AH37" i="6"/>
  <c r="AH36" i="6"/>
  <c r="AH38" i="6" s="1"/>
  <c r="X37" i="6"/>
  <c r="X89" i="6" s="1"/>
  <c r="S37" i="6"/>
  <c r="S36" i="6"/>
  <c r="S38" i="6" s="1"/>
  <c r="CG20" i="6"/>
  <c r="BU36" i="6"/>
  <c r="BU38" i="6" s="1"/>
  <c r="BU91" i="6" s="1"/>
  <c r="BQ38" i="6"/>
  <c r="BQ91" i="6" s="1"/>
  <c r="AM36" i="6"/>
  <c r="AM38" i="6" s="1"/>
  <c r="AM42" i="6" s="1"/>
  <c r="AM37" i="6"/>
  <c r="J37" i="6"/>
  <c r="J36" i="6"/>
  <c r="J38" i="6" s="1"/>
  <c r="J42" i="6" s="1"/>
  <c r="BW88" i="6"/>
  <c r="BW131" i="6" s="1"/>
  <c r="BL88" i="6"/>
  <c r="BL131" i="6" s="1"/>
  <c r="BV88" i="6"/>
  <c r="BV131" i="6" s="1"/>
  <c r="V88" i="6"/>
  <c r="V131" i="6" s="1"/>
  <c r="CY37" i="6"/>
  <c r="CY89" i="6" s="1"/>
  <c r="CY38" i="6"/>
  <c r="CY91" i="6" s="1"/>
  <c r="CP37" i="6"/>
  <c r="CP36" i="6"/>
  <c r="CP38" i="6" s="1"/>
  <c r="CP42" i="6" s="1"/>
  <c r="BO37" i="6"/>
  <c r="BK38" i="6"/>
  <c r="BK91" i="6" s="1"/>
  <c r="BF37" i="6"/>
  <c r="BF36" i="6"/>
  <c r="BF38" i="6" s="1"/>
  <c r="BB36" i="6"/>
  <c r="BB38" i="6" s="1"/>
  <c r="BB91" i="6" s="1"/>
  <c r="AE37" i="6"/>
  <c r="AE36" i="6"/>
  <c r="AE38" i="6" s="1"/>
  <c r="AE42" i="6" s="1"/>
  <c r="AA36" i="6"/>
  <c r="AA38" i="6" s="1"/>
  <c r="AA91" i="6" s="1"/>
  <c r="V37" i="6"/>
  <c r="V36" i="6"/>
  <c r="V38" i="6" s="1"/>
  <c r="V42" i="6" s="1"/>
  <c r="CW88" i="6"/>
  <c r="CW131" i="6" s="1"/>
  <c r="DC88" i="6"/>
  <c r="DC131" i="6" s="1"/>
  <c r="CN88" i="6"/>
  <c r="CN131" i="6" s="1"/>
  <c r="BJ88" i="6"/>
  <c r="BJ131" i="6" s="1"/>
  <c r="CE88" i="6"/>
  <c r="CE131" i="6" s="1"/>
  <c r="BS88" i="6"/>
  <c r="BS131" i="6" s="1"/>
  <c r="DC38" i="6"/>
  <c r="DC42" i="6" s="1"/>
  <c r="CQ38" i="6"/>
  <c r="BS38" i="6"/>
  <c r="BS42" i="6" s="1"/>
  <c r="BG38" i="6"/>
  <c r="BG42" i="6" s="1"/>
  <c r="AU38" i="6"/>
  <c r="AI38" i="6"/>
  <c r="AI42" i="6" s="1"/>
  <c r="W38" i="6"/>
  <c r="W91" i="6" s="1"/>
  <c r="O38" i="6"/>
  <c r="O91" i="6" s="1"/>
  <c r="K38" i="6"/>
  <c r="K42" i="6" s="1"/>
  <c r="CV88" i="6"/>
  <c r="CV131" i="6" s="1"/>
  <c r="CD88" i="6"/>
  <c r="CD131" i="6" s="1"/>
  <c r="AZ88" i="6"/>
  <c r="AZ131" i="6" s="1"/>
  <c r="AN88" i="6"/>
  <c r="AN131" i="6" s="1"/>
  <c r="J88" i="6"/>
  <c r="R38" i="6"/>
  <c r="R42" i="6" s="1"/>
  <c r="CU88" i="6"/>
  <c r="CU131" i="6" s="1"/>
  <c r="V66" i="5"/>
  <c r="W66" i="5" s="1"/>
  <c r="N116" i="5"/>
  <c r="N128" i="5" s="1"/>
  <c r="V65" i="5"/>
  <c r="M662" i="21"/>
  <c r="M649" i="21"/>
  <c r="M653" i="21" s="1"/>
  <c r="M667" i="21" s="1"/>
  <c r="K113" i="42" s="1"/>
  <c r="M634" i="21"/>
  <c r="M638" i="21" s="1"/>
  <c r="M554" i="21"/>
  <c r="N540" i="21"/>
  <c r="N143" i="10" s="1"/>
  <c r="M522" i="21"/>
  <c r="M526" i="21" s="1"/>
  <c r="M498" i="21"/>
  <c r="M380" i="21"/>
  <c r="M415" i="21"/>
  <c r="M254" i="21"/>
  <c r="N415" i="21"/>
  <c r="P30" i="31"/>
  <c r="M420" i="21"/>
  <c r="M452" i="21" s="1"/>
  <c r="M453" i="21" s="1"/>
  <c r="K52" i="56" s="1"/>
  <c r="M150" i="21"/>
  <c r="N78" i="21"/>
  <c r="M78" i="21" s="1"/>
  <c r="M43" i="21"/>
  <c r="M595" i="21"/>
  <c r="M567" i="21"/>
  <c r="N43" i="21"/>
  <c r="N281" i="21"/>
  <c r="N307" i="21" s="1"/>
  <c r="N52" i="14" s="1"/>
  <c r="M625" i="21"/>
  <c r="N625" i="21"/>
  <c r="N639" i="21" s="1"/>
  <c r="M483" i="21"/>
  <c r="M202" i="21"/>
  <c r="M203" i="21" s="1"/>
  <c r="K52" i="10" s="1"/>
  <c r="M681" i="21"/>
  <c r="M682" i="21" s="1"/>
  <c r="K112" i="56" s="1"/>
  <c r="N681" i="21"/>
  <c r="N682" i="21" s="1"/>
  <c r="N112" i="56" s="1"/>
  <c r="N595" i="21"/>
  <c r="N254" i="21"/>
  <c r="M306" i="21"/>
  <c r="N554" i="21"/>
  <c r="N229" i="21"/>
  <c r="M470" i="21"/>
  <c r="M484" i="21" s="1"/>
  <c r="M115" i="21"/>
  <c r="M281" i="21"/>
  <c r="M582" i="21"/>
  <c r="N610" i="21"/>
  <c r="N611" i="21" s="1"/>
  <c r="N113" i="16" s="1"/>
  <c r="N202" i="21"/>
  <c r="N177" i="21"/>
  <c r="M229" i="21"/>
  <c r="M610" i="21"/>
  <c r="M611" i="21" s="1"/>
  <c r="K113" i="16" s="1"/>
  <c r="N470" i="21"/>
  <c r="N484" i="21" s="1"/>
  <c r="N115" i="21"/>
  <c r="N151" i="21" s="1"/>
  <c r="N52" i="7" s="1"/>
  <c r="N380" i="21"/>
  <c r="M539" i="21"/>
  <c r="M666" i="21"/>
  <c r="N416" i="21" l="1"/>
  <c r="N52" i="42" s="1"/>
  <c r="K27" i="41"/>
  <c r="I20" i="3"/>
  <c r="C33" i="39"/>
  <c r="D12" i="39"/>
  <c r="C8" i="3"/>
  <c r="C48" i="39" s="1"/>
  <c r="E18" i="3"/>
  <c r="M28" i="31" s="1"/>
  <c r="Q28" i="31" s="1"/>
  <c r="C34" i="39"/>
  <c r="D16" i="39"/>
  <c r="C14" i="3"/>
  <c r="C52" i="39" s="1"/>
  <c r="M27" i="31"/>
  <c r="Q27" i="31" s="1"/>
  <c r="N51" i="16"/>
  <c r="L94" i="22"/>
  <c r="C15" i="3"/>
  <c r="C53" i="39" s="1"/>
  <c r="C35" i="39"/>
  <c r="D17" i="39"/>
  <c r="M26" i="31"/>
  <c r="Q26" i="31" s="1"/>
  <c r="M416" i="21"/>
  <c r="K52" i="42" s="1"/>
  <c r="P31" i="31"/>
  <c r="Q30" i="31"/>
  <c r="M307" i="21"/>
  <c r="K52" i="14" s="1"/>
  <c r="N255" i="21"/>
  <c r="N52" i="41" s="1"/>
  <c r="M255" i="21"/>
  <c r="K52" i="41" s="1"/>
  <c r="N203" i="21"/>
  <c r="N52" i="10" s="1"/>
  <c r="M151" i="21"/>
  <c r="K52" i="7" s="1"/>
  <c r="M79" i="21"/>
  <c r="K52" i="5" s="1"/>
  <c r="N79" i="21"/>
  <c r="N52" i="5"/>
  <c r="G20" i="3"/>
  <c r="AC39" i="29" s="1"/>
  <c r="M59" i="5"/>
  <c r="W6" i="42"/>
  <c r="J11" i="43"/>
  <c r="G15" i="31"/>
  <c r="E31" i="3"/>
  <c r="G14" i="31"/>
  <c r="Q14" i="31" s="1"/>
  <c r="E29" i="3"/>
  <c r="W6" i="14"/>
  <c r="AU8" i="4"/>
  <c r="H11" i="43"/>
  <c r="G12" i="31"/>
  <c r="Q12" i="31" s="1"/>
  <c r="E27" i="3"/>
  <c r="G11" i="31"/>
  <c r="Q11" i="31" s="1"/>
  <c r="E26" i="3"/>
  <c r="AN9" i="4"/>
  <c r="I11" i="43"/>
  <c r="AU9" i="4"/>
  <c r="W6" i="16"/>
  <c r="AI89" i="6"/>
  <c r="AG110" i="6"/>
  <c r="AQ94" i="11"/>
  <c r="AI96" i="11"/>
  <c r="DB96" i="11"/>
  <c r="I94" i="11"/>
  <c r="AH96" i="11"/>
  <c r="DC96" i="11"/>
  <c r="BR96" i="11"/>
  <c r="AJ96" i="11"/>
  <c r="AQ96" i="11"/>
  <c r="DB94" i="11"/>
  <c r="DA94" i="11"/>
  <c r="CG96" i="11"/>
  <c r="AX93" i="8"/>
  <c r="AG89" i="13"/>
  <c r="BC132" i="13"/>
  <c r="AP89" i="13"/>
  <c r="AP110" i="13"/>
  <c r="AF111" i="13"/>
  <c r="I111" i="13"/>
  <c r="BW183" i="13"/>
  <c r="BW185" i="13" s="1"/>
  <c r="BW133" i="13"/>
  <c r="BW163" i="13" s="1"/>
  <c r="CK110" i="13"/>
  <c r="BV89" i="13"/>
  <c r="BP112" i="19"/>
  <c r="CR134" i="19"/>
  <c r="CU71" i="19"/>
  <c r="CR112" i="19"/>
  <c r="AQ134" i="19"/>
  <c r="AQ133" i="19" s="1"/>
  <c r="AQ164" i="19" s="1"/>
  <c r="AQ184" i="19" s="1"/>
  <c r="CG91" i="19"/>
  <c r="BA113" i="19"/>
  <c r="BI91" i="19"/>
  <c r="BQ91" i="19"/>
  <c r="T129" i="19"/>
  <c r="K71" i="19"/>
  <c r="BQ99" i="19"/>
  <c r="CW134" i="19"/>
  <c r="CW133" i="19" s="1"/>
  <c r="CW164" i="19" s="1"/>
  <c r="CW184" i="19" s="1"/>
  <c r="BQ134" i="19"/>
  <c r="BQ133" i="19" s="1"/>
  <c r="BQ164" i="19" s="1"/>
  <c r="BQ184" i="19" s="1"/>
  <c r="P100" i="19"/>
  <c r="BY112" i="19"/>
  <c r="BY99" i="19"/>
  <c r="CS91" i="19"/>
  <c r="CB134" i="19"/>
  <c r="CB133" i="19" s="1"/>
  <c r="CB164" i="19" s="1"/>
  <c r="CB184" i="19" s="1"/>
  <c r="BY100" i="19"/>
  <c r="BH91" i="19"/>
  <c r="BY71" i="19"/>
  <c r="AG100" i="19"/>
  <c r="AC100" i="19"/>
  <c r="BY129" i="19"/>
  <c r="BY138" i="19" s="1"/>
  <c r="AC129" i="19"/>
  <c r="AC128" i="19" s="1"/>
  <c r="AG113" i="19"/>
  <c r="BI112" i="19"/>
  <c r="BA112" i="19"/>
  <c r="CP113" i="19"/>
  <c r="CK134" i="19"/>
  <c r="CK133" i="19" s="1"/>
  <c r="CK164" i="19" s="1"/>
  <c r="CK184" i="19" s="1"/>
  <c r="V100" i="19"/>
  <c r="CB91" i="19"/>
  <c r="I112" i="19"/>
  <c r="BQ126" i="13"/>
  <c r="BQ160" i="13" s="1"/>
  <c r="BQ180" i="13"/>
  <c r="AU127" i="13"/>
  <c r="W97" i="13"/>
  <c r="M98" i="13"/>
  <c r="BQ110" i="13"/>
  <c r="W110" i="13"/>
  <c r="CC97" i="13"/>
  <c r="BS111" i="13"/>
  <c r="T97" i="13"/>
  <c r="BO110" i="13"/>
  <c r="M69" i="13"/>
  <c r="V127" i="13"/>
  <c r="V180" i="13" s="1"/>
  <c r="CA89" i="13"/>
  <c r="X89" i="13"/>
  <c r="CA110" i="13"/>
  <c r="J97" i="13"/>
  <c r="M111" i="13"/>
  <c r="N89" i="13"/>
  <c r="BQ111" i="13"/>
  <c r="CP110" i="13"/>
  <c r="CH111" i="13"/>
  <c r="BQ98" i="13"/>
  <c r="CS111" i="13"/>
  <c r="CT110" i="13"/>
  <c r="P111" i="13"/>
  <c r="BY183" i="13"/>
  <c r="BC89" i="13"/>
  <c r="BM110" i="13"/>
  <c r="CK89" i="13"/>
  <c r="CT127" i="13"/>
  <c r="CT126" i="13" s="1"/>
  <c r="CT97" i="13"/>
  <c r="BO89" i="13"/>
  <c r="T89" i="13"/>
  <c r="CC127" i="13"/>
  <c r="CC126" i="13" s="1"/>
  <c r="BB93" i="8"/>
  <c r="W93" i="8"/>
  <c r="P93" i="8"/>
  <c r="BK95" i="8"/>
  <c r="AB95" i="8"/>
  <c r="BE95" i="8"/>
  <c r="BK93" i="8"/>
  <c r="BZ93" i="8"/>
  <c r="CF93" i="8"/>
  <c r="CO93" i="8"/>
  <c r="M95" i="8"/>
  <c r="CE95" i="8"/>
  <c r="BQ95" i="8"/>
  <c r="BN95" i="8"/>
  <c r="BV95" i="8"/>
  <c r="CN93" i="8"/>
  <c r="CI93" i="8"/>
  <c r="J95" i="8"/>
  <c r="CR93" i="8"/>
  <c r="AU95" i="8"/>
  <c r="N95" i="8"/>
  <c r="AZ93" i="8"/>
  <c r="CC93" i="8"/>
  <c r="R95" i="8"/>
  <c r="CR95" i="8"/>
  <c r="BZ89" i="6"/>
  <c r="AU89" i="6"/>
  <c r="CS89" i="6"/>
  <c r="L89" i="6"/>
  <c r="CH71" i="19"/>
  <c r="I99" i="19"/>
  <c r="K86" i="42"/>
  <c r="CP131" i="13"/>
  <c r="CP162" i="13" s="1"/>
  <c r="CP182" i="13"/>
  <c r="AU182" i="13"/>
  <c r="AU131" i="13"/>
  <c r="AU162" i="13" s="1"/>
  <c r="AS111" i="13"/>
  <c r="CX89" i="13"/>
  <c r="AS98" i="13"/>
  <c r="BM132" i="13"/>
  <c r="AG110" i="13"/>
  <c r="Q89" i="13"/>
  <c r="CV111" i="13"/>
  <c r="J110" i="13"/>
  <c r="AA97" i="13"/>
  <c r="CL89" i="13"/>
  <c r="U89" i="13"/>
  <c r="BY89" i="13"/>
  <c r="AU110" i="13"/>
  <c r="J111" i="13"/>
  <c r="AE89" i="13"/>
  <c r="CL132" i="13"/>
  <c r="CL182" i="13" s="1"/>
  <c r="CX97" i="13"/>
  <c r="CG111" i="13"/>
  <c r="CK111" i="13"/>
  <c r="J127" i="13"/>
  <c r="J136" i="13" s="1"/>
  <c r="AQ89" i="13"/>
  <c r="Q110" i="13"/>
  <c r="R89" i="13"/>
  <c r="BM89" i="13"/>
  <c r="BE111" i="13"/>
  <c r="R182" i="13"/>
  <c r="AU89" i="13"/>
  <c r="DC98" i="13"/>
  <c r="X93" i="8"/>
  <c r="BN94" i="11"/>
  <c r="BV94" i="11"/>
  <c r="AG94" i="11"/>
  <c r="AD94" i="11"/>
  <c r="BL96" i="11"/>
  <c r="CO94" i="11"/>
  <c r="CX94" i="11"/>
  <c r="BU94" i="11"/>
  <c r="CV96" i="11"/>
  <c r="AC96" i="11"/>
  <c r="AK94" i="11"/>
  <c r="AB96" i="11"/>
  <c r="N667" i="21"/>
  <c r="N113" i="42" s="1"/>
  <c r="N512" i="21"/>
  <c r="N113" i="7" s="1"/>
  <c r="S20" i="17"/>
  <c r="S161" i="17" s="1"/>
  <c r="M21" i="17"/>
  <c r="M20" i="17"/>
  <c r="M161" i="17" s="1"/>
  <c r="M38" i="17"/>
  <c r="M39" i="17" s="1"/>
  <c r="S38" i="17"/>
  <c r="S39" i="17" s="1"/>
  <c r="S16" i="17"/>
  <c r="Q38" i="17"/>
  <c r="Q39" i="17" s="1"/>
  <c r="Q16" i="17"/>
  <c r="Q21" i="17"/>
  <c r="W21" i="17"/>
  <c r="W20" i="17"/>
  <c r="W161" i="17" s="1"/>
  <c r="W38" i="17"/>
  <c r="W39" i="17" s="1"/>
  <c r="Z21" i="17"/>
  <c r="Z16" i="17"/>
  <c r="Z20" i="17"/>
  <c r="Z161" i="17" s="1"/>
  <c r="Z38" i="17"/>
  <c r="Z39" i="17" s="1"/>
  <c r="S33" i="17"/>
  <c r="S34" i="17" s="1"/>
  <c r="P58" i="17"/>
  <c r="P21" i="17"/>
  <c r="V16" i="17"/>
  <c r="V38" i="17"/>
  <c r="V39" i="17" s="1"/>
  <c r="V20" i="17"/>
  <c r="V161" i="17" s="1"/>
  <c r="J16" i="17"/>
  <c r="J38" i="17"/>
  <c r="J39" i="17" s="1"/>
  <c r="J58" i="17"/>
  <c r="J20" i="17"/>
  <c r="J161" i="17" s="1"/>
  <c r="G90" i="8"/>
  <c r="K95" i="8"/>
  <c r="L138" i="8"/>
  <c r="L137" i="8" s="1"/>
  <c r="L167" i="8" s="1"/>
  <c r="L187" i="8" s="1"/>
  <c r="N120" i="7"/>
  <c r="N596" i="21"/>
  <c r="N113" i="14" s="1"/>
  <c r="N120" i="14" s="1"/>
  <c r="M512" i="21"/>
  <c r="K113" i="7" s="1"/>
  <c r="F17" i="27"/>
  <c r="AL94" i="11"/>
  <c r="X94" i="11"/>
  <c r="AE96" i="11"/>
  <c r="CY96" i="11"/>
  <c r="X95" i="8"/>
  <c r="CX93" i="8"/>
  <c r="AC93" i="8"/>
  <c r="AW93" i="8"/>
  <c r="BV93" i="8"/>
  <c r="CJ133" i="13"/>
  <c r="CJ163" i="13" s="1"/>
  <c r="BQ97" i="13"/>
  <c r="CA111" i="13"/>
  <c r="AC110" i="13"/>
  <c r="CW110" i="13"/>
  <c r="AY110" i="13"/>
  <c r="P110" i="13"/>
  <c r="CC98" i="13"/>
  <c r="BB97" i="13"/>
  <c r="AS110" i="13"/>
  <c r="CG129" i="19"/>
  <c r="CG138" i="19" s="1"/>
  <c r="BC100" i="19"/>
  <c r="L91" i="19"/>
  <c r="AS99" i="19"/>
  <c r="AK129" i="19"/>
  <c r="AK128" i="19" s="1"/>
  <c r="BE99" i="19"/>
  <c r="BS91" i="19"/>
  <c r="BI99" i="19"/>
  <c r="N119" i="56"/>
  <c r="M596" i="21"/>
  <c r="K113" i="14" s="1"/>
  <c r="T85" i="17"/>
  <c r="T178" i="17"/>
  <c r="R85" i="17"/>
  <c r="R178" i="17"/>
  <c r="U85" i="17"/>
  <c r="U178" i="17"/>
  <c r="J85" i="17"/>
  <c r="J178" i="17"/>
  <c r="N85" i="17"/>
  <c r="N178" i="17"/>
  <c r="K85" i="17"/>
  <c r="K178" i="17"/>
  <c r="W6" i="56"/>
  <c r="K11" i="43"/>
  <c r="CB89" i="6"/>
  <c r="CG89" i="6"/>
  <c r="Q89" i="6"/>
  <c r="AC89" i="6"/>
  <c r="V96" i="11"/>
  <c r="AF96" i="11"/>
  <c r="BH96" i="11"/>
  <c r="BQ94" i="11"/>
  <c r="CP96" i="11"/>
  <c r="W96" i="11"/>
  <c r="BP96" i="11"/>
  <c r="X96" i="11"/>
  <c r="CZ93" i="8"/>
  <c r="BN93" i="8"/>
  <c r="BO95" i="8"/>
  <c r="BW93" i="8"/>
  <c r="V93" i="8"/>
  <c r="AL93" i="8"/>
  <c r="DA93" i="8"/>
  <c r="U93" i="8"/>
  <c r="AF127" i="13"/>
  <c r="AF126" i="13" s="1"/>
  <c r="CS127" i="13"/>
  <c r="Y97" i="13"/>
  <c r="BV111" i="13"/>
  <c r="AM110" i="13"/>
  <c r="AH110" i="13"/>
  <c r="CY89" i="13"/>
  <c r="AH98" i="13"/>
  <c r="BV182" i="13"/>
  <c r="M97" i="13"/>
  <c r="AH69" i="13"/>
  <c r="AH97" i="13"/>
  <c r="Z111" i="13"/>
  <c r="AF110" i="13"/>
  <c r="BG89" i="13"/>
  <c r="AH127" i="13"/>
  <c r="DA110" i="13"/>
  <c r="V98" i="13"/>
  <c r="DA98" i="13"/>
  <c r="DA127" i="13"/>
  <c r="DA97" i="13"/>
  <c r="AL89" i="13"/>
  <c r="BY110" i="13"/>
  <c r="DA71" i="19"/>
  <c r="CA100" i="19"/>
  <c r="AO134" i="19"/>
  <c r="AO133" i="19" s="1"/>
  <c r="AO164" i="19" s="1"/>
  <c r="AO184" i="19" s="1"/>
  <c r="CA113" i="19"/>
  <c r="CA71" i="19"/>
  <c r="DA100" i="19"/>
  <c r="DA113" i="19"/>
  <c r="CA99" i="19"/>
  <c r="AO91" i="19"/>
  <c r="AO112" i="19"/>
  <c r="DA99" i="19"/>
  <c r="BL91" i="19"/>
  <c r="AY71" i="19"/>
  <c r="BM134" i="19"/>
  <c r="BM133" i="19" s="1"/>
  <c r="BM164" i="19" s="1"/>
  <c r="BM184" i="19" s="1"/>
  <c r="CC112" i="19"/>
  <c r="Y111" i="13"/>
  <c r="BB127" i="13"/>
  <c r="BB180" i="13" s="1"/>
  <c r="BB111" i="13"/>
  <c r="Y127" i="13"/>
  <c r="Y136" i="13" s="1"/>
  <c r="Y98" i="13"/>
  <c r="I133" i="13"/>
  <c r="Y110" i="13"/>
  <c r="BE89" i="13"/>
  <c r="S97" i="13"/>
  <c r="M94" i="11"/>
  <c r="AW94" i="11"/>
  <c r="BZ94" i="11"/>
  <c r="BX96" i="11"/>
  <c r="N94" i="11"/>
  <c r="CG94" i="11"/>
  <c r="O89" i="6"/>
  <c r="K20" i="17"/>
  <c r="K161" i="17" s="1"/>
  <c r="K38" i="17"/>
  <c r="K39" i="17" s="1"/>
  <c r="K16" i="17"/>
  <c r="R21" i="17"/>
  <c r="R38" i="17"/>
  <c r="R39" i="17" s="1"/>
  <c r="R58" i="17"/>
  <c r="CZ129" i="19"/>
  <c r="BC113" i="19"/>
  <c r="CG112" i="19"/>
  <c r="AR91" i="19"/>
  <c r="AS112" i="19"/>
  <c r="W91" i="19"/>
  <c r="AN91" i="19"/>
  <c r="CZ112" i="19"/>
  <c r="BN129" i="19"/>
  <c r="BN128" i="19" s="1"/>
  <c r="CC99" i="19"/>
  <c r="AS91" i="19"/>
  <c r="BC112" i="19"/>
  <c r="BW71" i="19"/>
  <c r="CG99" i="19"/>
  <c r="BN113" i="19"/>
  <c r="CZ100" i="19"/>
  <c r="CG100" i="19"/>
  <c r="BT91" i="19"/>
  <c r="CZ71" i="19"/>
  <c r="AI182" i="13"/>
  <c r="AI131" i="13"/>
  <c r="AI162" i="13" s="1"/>
  <c r="BY111" i="13"/>
  <c r="BI110" i="13"/>
  <c r="AW97" i="13"/>
  <c r="AX111" i="13"/>
  <c r="N110" i="13"/>
  <c r="BU110" i="13"/>
  <c r="CS97" i="13"/>
  <c r="BJ110" i="13"/>
  <c r="BU97" i="13"/>
  <c r="S111" i="13"/>
  <c r="AI89" i="13"/>
  <c r="CM97" i="13"/>
  <c r="CP93" i="8"/>
  <c r="BH95" i="8"/>
  <c r="O96" i="11"/>
  <c r="AY94" i="11"/>
  <c r="S96" i="11"/>
  <c r="CM96" i="11"/>
  <c r="BC96" i="11"/>
  <c r="T96" i="11"/>
  <c r="AT96" i="11"/>
  <c r="AU96" i="11"/>
  <c r="N120" i="16"/>
  <c r="N120" i="42"/>
  <c r="N120" i="41"/>
  <c r="N121" i="41" s="1"/>
  <c r="AC91" i="19"/>
  <c r="BE91" i="19"/>
  <c r="BO112" i="19"/>
  <c r="BO100" i="19"/>
  <c r="BO129" i="19"/>
  <c r="BO128" i="19" s="1"/>
  <c r="BD91" i="19"/>
  <c r="AC99" i="19"/>
  <c r="AR112" i="19"/>
  <c r="BD112" i="19"/>
  <c r="L71" i="19"/>
  <c r="CS99" i="19"/>
  <c r="CL113" i="19"/>
  <c r="BT112" i="19"/>
  <c r="CE91" i="19"/>
  <c r="BE134" i="19"/>
  <c r="BZ129" i="19"/>
  <c r="AZ91" i="19"/>
  <c r="AC112" i="19"/>
  <c r="L113" i="19"/>
  <c r="BS133" i="13"/>
  <c r="BS163" i="13" s="1"/>
  <c r="S110" i="13"/>
  <c r="Z89" i="13"/>
  <c r="BS183" i="13"/>
  <c r="BS185" i="13" s="1"/>
  <c r="S127" i="13"/>
  <c r="S126" i="13" s="1"/>
  <c r="AT110" i="13"/>
  <c r="CO98" i="13"/>
  <c r="BL110" i="13"/>
  <c r="BF110" i="13"/>
  <c r="S98" i="13"/>
  <c r="CO127" i="13"/>
  <c r="CO136" i="13" s="1"/>
  <c r="CO110" i="13"/>
  <c r="CM89" i="13"/>
  <c r="CJ110" i="13"/>
  <c r="CB97" i="13"/>
  <c r="BK110" i="13"/>
  <c r="Z110" i="13"/>
  <c r="AS89" i="13"/>
  <c r="CR110" i="13"/>
  <c r="AS97" i="13"/>
  <c r="AA110" i="13"/>
  <c r="S69" i="13"/>
  <c r="AK110" i="13"/>
  <c r="CF95" i="8"/>
  <c r="CL93" i="8"/>
  <c r="AK93" i="8"/>
  <c r="AI95" i="8"/>
  <c r="BJ93" i="8"/>
  <c r="CU93" i="8"/>
  <c r="BH93" i="8"/>
  <c r="AV93" i="8"/>
  <c r="AM95" i="8"/>
  <c r="AJ93" i="8"/>
  <c r="AZ94" i="11"/>
  <c r="CT94" i="11"/>
  <c r="AS94" i="11"/>
  <c r="CJ96" i="11"/>
  <c r="CK94" i="11"/>
  <c r="BA94" i="11"/>
  <c r="L151" i="10"/>
  <c r="N150" i="10"/>
  <c r="CX89" i="6"/>
  <c r="N128" i="10"/>
  <c r="K86" i="14"/>
  <c r="L120" i="56"/>
  <c r="N98" i="56"/>
  <c r="C65" i="3"/>
  <c r="L121" i="42"/>
  <c r="K86" i="41"/>
  <c r="N98" i="7"/>
  <c r="N121" i="7" s="1"/>
  <c r="N98" i="14"/>
  <c r="K116" i="10"/>
  <c r="K128" i="10" s="1"/>
  <c r="K148" i="10"/>
  <c r="C60" i="3" s="1"/>
  <c r="H69" i="6"/>
  <c r="CR89" i="6"/>
  <c r="CI89" i="6"/>
  <c r="AG89" i="6"/>
  <c r="BC89" i="6"/>
  <c r="BG89" i="6"/>
  <c r="M110" i="6"/>
  <c r="BV96" i="11"/>
  <c r="AC94" i="11"/>
  <c r="CI94" i="11"/>
  <c r="CB94" i="11"/>
  <c r="AR94" i="11"/>
  <c r="CW94" i="11"/>
  <c r="AX94" i="11"/>
  <c r="BN96" i="11"/>
  <c r="CQ94" i="11"/>
  <c r="CP94" i="11"/>
  <c r="CR94" i="11"/>
  <c r="BF94" i="11"/>
  <c r="CV94" i="11"/>
  <c r="CA94" i="11"/>
  <c r="AM96" i="11"/>
  <c r="BH94" i="11"/>
  <c r="BG94" i="11"/>
  <c r="BR94" i="11"/>
  <c r="AH94" i="11"/>
  <c r="BK94" i="11"/>
  <c r="V94" i="11"/>
  <c r="BL94" i="11"/>
  <c r="AI94" i="11"/>
  <c r="BS94" i="11"/>
  <c r="BM94" i="11"/>
  <c r="W94" i="11"/>
  <c r="CH94" i="11"/>
  <c r="AB94" i="11"/>
  <c r="CC94" i="11"/>
  <c r="BT94" i="11"/>
  <c r="Y95" i="8"/>
  <c r="BE93" i="8"/>
  <c r="CE93" i="8"/>
  <c r="Y93" i="8"/>
  <c r="AU93" i="8"/>
  <c r="R93" i="8"/>
  <c r="BU95" i="8"/>
  <c r="AF93" i="8"/>
  <c r="CA93" i="8"/>
  <c r="BA93" i="8"/>
  <c r="BM93" i="8"/>
  <c r="CW93" i="8"/>
  <c r="H164" i="8"/>
  <c r="H184" i="8" s="1"/>
  <c r="CY95" i="8"/>
  <c r="BJ95" i="8"/>
  <c r="BY93" i="8"/>
  <c r="AG93" i="8"/>
  <c r="AM93" i="8"/>
  <c r="CQ95" i="8"/>
  <c r="BD93" i="8"/>
  <c r="S93" i="8"/>
  <c r="BF93" i="8"/>
  <c r="BR95" i="8"/>
  <c r="CG93" i="8"/>
  <c r="BG93" i="8"/>
  <c r="BR93" i="8"/>
  <c r="CY93" i="8"/>
  <c r="BL73" i="8"/>
  <c r="DA95" i="8"/>
  <c r="CJ93" i="8"/>
  <c r="V95" i="8"/>
  <c r="BS182" i="13"/>
  <c r="BS131" i="13"/>
  <c r="BS162" i="13" s="1"/>
  <c r="BS110" i="13"/>
  <c r="BH110" i="13"/>
  <c r="I127" i="13"/>
  <c r="I126" i="13" s="1"/>
  <c r="AO89" i="13"/>
  <c r="AT111" i="13"/>
  <c r="CT111" i="13"/>
  <c r="L111" i="13"/>
  <c r="Z97" i="13"/>
  <c r="P97" i="13"/>
  <c r="M110" i="13"/>
  <c r="Q98" i="13"/>
  <c r="AP127" i="13"/>
  <c r="I97" i="13"/>
  <c r="AM183" i="13"/>
  <c r="BK111" i="13"/>
  <c r="CY111" i="13"/>
  <c r="CU111" i="13"/>
  <c r="AR127" i="13"/>
  <c r="AR136" i="13" s="1"/>
  <c r="BG131" i="13"/>
  <c r="BG162" i="13" s="1"/>
  <c r="V97" i="13"/>
  <c r="Z127" i="13"/>
  <c r="Z126" i="13" s="1"/>
  <c r="CU97" i="13"/>
  <c r="AJ97" i="13"/>
  <c r="AV97" i="13"/>
  <c r="AT98" i="13"/>
  <c r="BA89" i="13"/>
  <c r="AG97" i="13"/>
  <c r="CZ110" i="13"/>
  <c r="AR111" i="13"/>
  <c r="CY110" i="13"/>
  <c r="CU110" i="13"/>
  <c r="AR97" i="13"/>
  <c r="R98" i="13"/>
  <c r="AP97" i="13"/>
  <c r="BD127" i="13"/>
  <c r="BD136" i="13" s="1"/>
  <c r="BF127" i="13"/>
  <c r="AT127" i="13"/>
  <c r="AT180" i="13" s="1"/>
  <c r="CI111" i="13"/>
  <c r="CY127" i="13"/>
  <c r="CY126" i="13" s="1"/>
  <c r="CU127" i="13"/>
  <c r="CU136" i="13" s="1"/>
  <c r="R97" i="13"/>
  <c r="AJ110" i="13"/>
  <c r="CE89" i="13"/>
  <c r="I69" i="13"/>
  <c r="T110" i="13"/>
  <c r="AW110" i="13"/>
  <c r="BT110" i="13"/>
  <c r="AO110" i="13"/>
  <c r="BZ127" i="13"/>
  <c r="BZ180" i="13" s="1"/>
  <c r="CX182" i="13"/>
  <c r="Q127" i="13"/>
  <c r="Q180" i="13" s="1"/>
  <c r="CR127" i="13"/>
  <c r="CR126" i="13" s="1"/>
  <c r="AX110" i="13"/>
  <c r="BD111" i="13"/>
  <c r="CY97" i="13"/>
  <c r="BS89" i="13"/>
  <c r="CU98" i="13"/>
  <c r="CF97" i="13"/>
  <c r="BA110" i="13"/>
  <c r="BZ98" i="13"/>
  <c r="BG110" i="13"/>
  <c r="AY111" i="13"/>
  <c r="CN110" i="13"/>
  <c r="BV183" i="13"/>
  <c r="CX110" i="13"/>
  <c r="Q111" i="13"/>
  <c r="AR110" i="13"/>
  <c r="BZ97" i="13"/>
  <c r="CG97" i="13"/>
  <c r="K110" i="13"/>
  <c r="CB110" i="13"/>
  <c r="BN69" i="13"/>
  <c r="BJ89" i="13"/>
  <c r="CR97" i="13"/>
  <c r="AB110" i="13"/>
  <c r="BV71" i="19"/>
  <c r="BJ71" i="19"/>
  <c r="M112" i="19"/>
  <c r="CY100" i="19"/>
  <c r="CT71" i="19"/>
  <c r="BY91" i="19"/>
  <c r="BJ91" i="19"/>
  <c r="M91" i="19"/>
  <c r="AF100" i="19"/>
  <c r="DA112" i="19"/>
  <c r="P112" i="19"/>
  <c r="I91" i="19"/>
  <c r="CW91" i="19"/>
  <c r="I134" i="19"/>
  <c r="I133" i="19" s="1"/>
  <c r="I164" i="19" s="1"/>
  <c r="I184" i="19" s="1"/>
  <c r="CH91" i="19"/>
  <c r="AQ99" i="19"/>
  <c r="CW99" i="19"/>
  <c r="BW91" i="19"/>
  <c r="CR91" i="19"/>
  <c r="BF91" i="19"/>
  <c r="CY99" i="19"/>
  <c r="AF112" i="19"/>
  <c r="BE112" i="19"/>
  <c r="AH91" i="19"/>
  <c r="AJ112" i="19"/>
  <c r="AR99" i="19"/>
  <c r="AT71" i="19"/>
  <c r="AE99" i="19"/>
  <c r="J99" i="19"/>
  <c r="CY71" i="19"/>
  <c r="CT91" i="19"/>
  <c r="CZ91" i="19"/>
  <c r="AM91" i="19"/>
  <c r="J91" i="19"/>
  <c r="CO99" i="19"/>
  <c r="CF91" i="19"/>
  <c r="P91" i="19"/>
  <c r="AU91" i="19"/>
  <c r="H164" i="19"/>
  <c r="H184" i="19" s="1"/>
  <c r="AI91" i="19"/>
  <c r="AW99" i="19"/>
  <c r="P129" i="19"/>
  <c r="P128" i="19" s="1"/>
  <c r="BG91" i="19"/>
  <c r="CM100" i="19"/>
  <c r="CO112" i="19"/>
  <c r="BA99" i="19"/>
  <c r="S99" i="19"/>
  <c r="CY129" i="19"/>
  <c r="W71" i="19"/>
  <c r="DA134" i="19"/>
  <c r="DA133" i="19" s="1"/>
  <c r="DA164" i="19" s="1"/>
  <c r="DA184" i="19" s="1"/>
  <c r="AE113" i="19"/>
  <c r="CM113" i="19"/>
  <c r="S112" i="19"/>
  <c r="V99" i="19"/>
  <c r="BE129" i="19"/>
  <c r="BE128" i="19" s="1"/>
  <c r="S91" i="19"/>
  <c r="P113" i="19"/>
  <c r="CI91" i="19"/>
  <c r="DA91" i="19"/>
  <c r="M134" i="19"/>
  <c r="M133" i="19" s="1"/>
  <c r="M164" i="19" s="1"/>
  <c r="M184" i="19" s="1"/>
  <c r="BA134" i="19"/>
  <c r="BA133" i="19" s="1"/>
  <c r="BA164" i="19" s="1"/>
  <c r="BA184" i="19" s="1"/>
  <c r="CN99" i="19"/>
  <c r="AV112" i="19"/>
  <c r="CK99" i="19"/>
  <c r="V112" i="19"/>
  <c r="CX100" i="19"/>
  <c r="DC91" i="19"/>
  <c r="AF129" i="19"/>
  <c r="AF128" i="19" s="1"/>
  <c r="BE100" i="19"/>
  <c r="BM99" i="19"/>
  <c r="CX113" i="19"/>
  <c r="Y112" i="19"/>
  <c r="CN112" i="19"/>
  <c r="AG112" i="19"/>
  <c r="AL91" i="19"/>
  <c r="BK91" i="19"/>
  <c r="CJ91" i="19"/>
  <c r="BD99" i="19"/>
  <c r="CZ99" i="19"/>
  <c r="AW100" i="19"/>
  <c r="J112" i="19"/>
  <c r="BA91" i="19"/>
  <c r="CK91" i="19"/>
  <c r="CN91" i="19"/>
  <c r="AA91" i="19"/>
  <c r="AV100" i="19"/>
  <c r="AW113" i="19"/>
  <c r="M99" i="19"/>
  <c r="AX91" i="19"/>
  <c r="CA134" i="19"/>
  <c r="CA133" i="19" s="1"/>
  <c r="CA164" i="19" s="1"/>
  <c r="CA184" i="19" s="1"/>
  <c r="CI71" i="19"/>
  <c r="AV113" i="19"/>
  <c r="AW129" i="19"/>
  <c r="AW128" i="19" s="1"/>
  <c r="BV91" i="19"/>
  <c r="BX91" i="19"/>
  <c r="BM91" i="19"/>
  <c r="CZ134" i="19"/>
  <c r="CZ133" i="19" s="1"/>
  <c r="CZ164" i="19" s="1"/>
  <c r="CZ184" i="19" s="1"/>
  <c r="BR182" i="13"/>
  <c r="BR131" i="13"/>
  <c r="BR162" i="13" s="1"/>
  <c r="DC182" i="13"/>
  <c r="DC131" i="13"/>
  <c r="DC162" i="13" s="1"/>
  <c r="CH131" i="13"/>
  <c r="CH162" i="13" s="1"/>
  <c r="CH182" i="13"/>
  <c r="K182" i="13"/>
  <c r="K131" i="13"/>
  <c r="K162" i="13" s="1"/>
  <c r="AM182" i="13"/>
  <c r="AM131" i="13"/>
  <c r="AM162" i="13" s="1"/>
  <c r="AY182" i="13"/>
  <c r="AY131" i="13"/>
  <c r="AY162" i="13" s="1"/>
  <c r="BF131" i="13"/>
  <c r="BF162" i="13" s="1"/>
  <c r="BF182" i="13"/>
  <c r="AN110" i="13"/>
  <c r="BP110" i="13"/>
  <c r="AK97" i="13"/>
  <c r="L110" i="13"/>
  <c r="AF97" i="13"/>
  <c r="BZ89" i="13"/>
  <c r="CC89" i="13"/>
  <c r="AD89" i="13"/>
  <c r="AW127" i="13"/>
  <c r="AW126" i="13" s="1"/>
  <c r="AW160" i="13" s="1"/>
  <c r="AZ110" i="13"/>
  <c r="AD110" i="13"/>
  <c r="AO111" i="13"/>
  <c r="CB111" i="13"/>
  <c r="CR111" i="13"/>
  <c r="BP127" i="13"/>
  <c r="BP136" i="13" s="1"/>
  <c r="BG127" i="13"/>
  <c r="BG126" i="13" s="1"/>
  <c r="BT132" i="13"/>
  <c r="BT182" i="13" s="1"/>
  <c r="V110" i="13"/>
  <c r="BI97" i="13"/>
  <c r="AF132" i="13"/>
  <c r="AF131" i="13" s="1"/>
  <c r="AF162" i="13" s="1"/>
  <c r="BX110" i="13"/>
  <c r="BE97" i="13"/>
  <c r="BH97" i="13"/>
  <c r="CO97" i="13"/>
  <c r="K127" i="13"/>
  <c r="K136" i="13" s="1"/>
  <c r="AH132" i="13"/>
  <c r="AH136" i="13" s="1"/>
  <c r="CD111" i="13"/>
  <c r="AK111" i="13"/>
  <c r="BZ110" i="13"/>
  <c r="CP111" i="13"/>
  <c r="CQ110" i="13"/>
  <c r="CG131" i="13"/>
  <c r="CG162" i="13" s="1"/>
  <c r="CI183" i="13"/>
  <c r="CI185" i="13" s="1"/>
  <c r="AP182" i="13"/>
  <c r="N111" i="13"/>
  <c r="CQ131" i="13"/>
  <c r="CQ162" i="13" s="1"/>
  <c r="CR131" i="13"/>
  <c r="CR162" i="13" s="1"/>
  <c r="L97" i="13"/>
  <c r="BK97" i="13"/>
  <c r="I110" i="13"/>
  <c r="BN127" i="13"/>
  <c r="BN126" i="13" s="1"/>
  <c r="CB98" i="13"/>
  <c r="BN98" i="13"/>
  <c r="Q97" i="13"/>
  <c r="BB110" i="13"/>
  <c r="BN110" i="13"/>
  <c r="BR110" i="13"/>
  <c r="N97" i="13"/>
  <c r="AS136" i="13"/>
  <c r="AW111" i="13"/>
  <c r="CL110" i="13"/>
  <c r="BE110" i="13"/>
  <c r="CP127" i="13"/>
  <c r="CP136" i="13" s="1"/>
  <c r="CQ111" i="13"/>
  <c r="T111" i="13"/>
  <c r="CI133" i="13"/>
  <c r="CI137" i="13" s="1"/>
  <c r="CI165" i="13" s="1"/>
  <c r="AK131" i="13"/>
  <c r="AK162" i="13" s="1"/>
  <c r="R111" i="13"/>
  <c r="DC89" i="13"/>
  <c r="BP69" i="13"/>
  <c r="CO89" i="13"/>
  <c r="BF97" i="13"/>
  <c r="N98" i="13"/>
  <c r="AS180" i="13"/>
  <c r="BI111" i="13"/>
  <c r="CH110" i="13"/>
  <c r="T127" i="13"/>
  <c r="T136" i="13" s="1"/>
  <c r="BZ182" i="13"/>
  <c r="R110" i="13"/>
  <c r="AC133" i="13"/>
  <c r="AC163" i="13" s="1"/>
  <c r="BZ183" i="13"/>
  <c r="BR97" i="13"/>
  <c r="CN98" i="13"/>
  <c r="BR98" i="13"/>
  <c r="BL111" i="13"/>
  <c r="CN127" i="13"/>
  <c r="CN126" i="13" s="1"/>
  <c r="DC110" i="13"/>
  <c r="W131" i="13"/>
  <c r="W162" i="13" s="1"/>
  <c r="AA133" i="13"/>
  <c r="CW89" i="13"/>
  <c r="T98" i="13"/>
  <c r="CN97" i="13"/>
  <c r="AG111" i="13"/>
  <c r="BR127" i="13"/>
  <c r="BR136" i="13" s="1"/>
  <c r="BP98" i="13"/>
  <c r="AD111" i="13"/>
  <c r="CL180" i="13"/>
  <c r="CL184" i="13" s="1"/>
  <c r="DB110" i="13"/>
  <c r="AX131" i="13"/>
  <c r="AX162" i="13" s="1"/>
  <c r="CL131" i="13"/>
  <c r="CL162" i="13" s="1"/>
  <c r="CZ97" i="13"/>
  <c r="DB97" i="13"/>
  <c r="CH89" i="13"/>
  <c r="DC97" i="13"/>
  <c r="CZ98" i="13"/>
  <c r="BQ89" i="13"/>
  <c r="CN111" i="13"/>
  <c r="AG98" i="13"/>
  <c r="CD98" i="13"/>
  <c r="CL136" i="13"/>
  <c r="CZ111" i="13"/>
  <c r="DB111" i="13"/>
  <c r="CC132" i="13"/>
  <c r="AG127" i="13"/>
  <c r="AG136" i="13" s="1"/>
  <c r="BP97" i="13"/>
  <c r="BN97" i="13"/>
  <c r="L89" i="13"/>
  <c r="AS93" i="8"/>
  <c r="CH95" i="8"/>
  <c r="CK93" i="8"/>
  <c r="Z95" i="8"/>
  <c r="AV95" i="8"/>
  <c r="CD93" i="8"/>
  <c r="BX93" i="8"/>
  <c r="AR93" i="8"/>
  <c r="BS93" i="8"/>
  <c r="CV95" i="8"/>
  <c r="BY95" i="8"/>
  <c r="AP96" i="11"/>
  <c r="Y94" i="11"/>
  <c r="CJ94" i="11"/>
  <c r="CL94" i="11"/>
  <c r="CS94" i="11"/>
  <c r="AZ96" i="11"/>
  <c r="BB94" i="11"/>
  <c r="BI94" i="11"/>
  <c r="Z94" i="11"/>
  <c r="R94" i="11"/>
  <c r="BE94" i="11"/>
  <c r="BN89" i="6"/>
  <c r="N568" i="21"/>
  <c r="M540" i="21"/>
  <c r="K143" i="10" s="1"/>
  <c r="AZ9" i="4"/>
  <c r="K86" i="16"/>
  <c r="E59" i="3" s="1"/>
  <c r="S24" i="15"/>
  <c r="R24" i="15"/>
  <c r="AL89" i="6"/>
  <c r="AM89" i="6"/>
  <c r="AP89" i="6"/>
  <c r="BI89" i="6"/>
  <c r="DB89" i="6"/>
  <c r="D27" i="55"/>
  <c r="O31" i="55" s="1"/>
  <c r="D43" i="6"/>
  <c r="AE48" i="6" s="1"/>
  <c r="Z17" i="26"/>
  <c r="D47" i="8"/>
  <c r="D100" i="8" s="1"/>
  <c r="H105" i="8" s="1"/>
  <c r="H147" i="8" s="1"/>
  <c r="H171" i="8" s="1"/>
  <c r="D59" i="55"/>
  <c r="U105" i="55" s="1"/>
  <c r="D23" i="15"/>
  <c r="D54" i="15" s="1"/>
  <c r="M13" i="27"/>
  <c r="E26" i="27"/>
  <c r="D48" i="11"/>
  <c r="D101" i="11" s="1"/>
  <c r="M12" i="27"/>
  <c r="BQ89" i="6"/>
  <c r="CZ89" i="6"/>
  <c r="CH89" i="6"/>
  <c r="BR89" i="6"/>
  <c r="CO89" i="6"/>
  <c r="BU89" i="6"/>
  <c r="CL89" i="6"/>
  <c r="BK89" i="6"/>
  <c r="BP89" i="6"/>
  <c r="AX89" i="6"/>
  <c r="BY89" i="6"/>
  <c r="CK89" i="6"/>
  <c r="CQ89" i="6"/>
  <c r="CM89" i="6"/>
  <c r="CJ89" i="6"/>
  <c r="BO89" i="6"/>
  <c r="BF89" i="6"/>
  <c r="W89" i="6"/>
  <c r="BA89" i="6"/>
  <c r="AB89" i="6"/>
  <c r="T89" i="6"/>
  <c r="W7" i="5"/>
  <c r="D11" i="43"/>
  <c r="AU4" i="4"/>
  <c r="F10" i="3"/>
  <c r="F20" i="3" s="1"/>
  <c r="AC38" i="29" s="1"/>
  <c r="C10" i="39"/>
  <c r="C21" i="39" s="1"/>
  <c r="AN4" i="4"/>
  <c r="AN11" i="4" s="1"/>
  <c r="K27" i="5"/>
  <c r="D45" i="19"/>
  <c r="D98" i="19" s="1"/>
  <c r="BE189" i="19" s="1"/>
  <c r="D43" i="13"/>
  <c r="CH48" i="13" s="1"/>
  <c r="V32" i="29"/>
  <c r="V55" i="29" s="1"/>
  <c r="G98" i="55"/>
  <c r="G124" i="55"/>
  <c r="G144" i="55" s="1"/>
  <c r="P97" i="55"/>
  <c r="P124" i="55"/>
  <c r="N97" i="55"/>
  <c r="N124" i="55"/>
  <c r="X97" i="55"/>
  <c r="X124" i="55"/>
  <c r="Q97" i="55"/>
  <c r="Q124" i="55"/>
  <c r="U97" i="55"/>
  <c r="U124" i="55"/>
  <c r="R97" i="55"/>
  <c r="R124" i="55"/>
  <c r="Z97" i="55"/>
  <c r="Z124" i="55"/>
  <c r="I97" i="55"/>
  <c r="I124" i="55"/>
  <c r="G93" i="55"/>
  <c r="G97" i="55" s="1"/>
  <c r="G126" i="55" s="1"/>
  <c r="T97" i="55"/>
  <c r="T124" i="55"/>
  <c r="V97" i="55"/>
  <c r="V124" i="55"/>
  <c r="Y97" i="55"/>
  <c r="Y124" i="55"/>
  <c r="W97" i="55"/>
  <c r="W124" i="55"/>
  <c r="J97" i="55"/>
  <c r="J124" i="55"/>
  <c r="S97" i="55"/>
  <c r="S124" i="55"/>
  <c r="L97" i="55"/>
  <c r="L124" i="55"/>
  <c r="O97" i="55"/>
  <c r="O124" i="55"/>
  <c r="M97" i="55"/>
  <c r="M124" i="55"/>
  <c r="K97" i="55"/>
  <c r="K124" i="55"/>
  <c r="AA97" i="55"/>
  <c r="AA124" i="55"/>
  <c r="K98" i="56"/>
  <c r="E64" i="3"/>
  <c r="G44" i="3"/>
  <c r="N98" i="16"/>
  <c r="N121" i="16" s="1"/>
  <c r="L121" i="16"/>
  <c r="G83" i="15"/>
  <c r="G93" i="15"/>
  <c r="H43" i="58" s="1"/>
  <c r="H34" i="58"/>
  <c r="AT22" i="58" s="1"/>
  <c r="G88" i="15"/>
  <c r="H39" i="58"/>
  <c r="AY22" i="58" s="1"/>
  <c r="W65" i="14"/>
  <c r="AZ8" i="4"/>
  <c r="E46" i="3"/>
  <c r="C46" i="3" s="1"/>
  <c r="K98" i="14"/>
  <c r="E61" i="3"/>
  <c r="F53" i="3"/>
  <c r="CQ91" i="19"/>
  <c r="BI100" i="19"/>
  <c r="CP129" i="19"/>
  <c r="CP128" i="19" s="1"/>
  <c r="Z91" i="19"/>
  <c r="BZ71" i="19"/>
  <c r="CY134" i="19"/>
  <c r="CY133" i="19" s="1"/>
  <c r="CY164" i="19" s="1"/>
  <c r="CY184" i="19" s="1"/>
  <c r="BI113" i="19"/>
  <c r="AP113" i="19"/>
  <c r="CS129" i="19"/>
  <c r="CS138" i="19" s="1"/>
  <c r="AR134" i="19"/>
  <c r="AR133" i="19" s="1"/>
  <c r="AR164" i="19" s="1"/>
  <c r="AR184" i="19" s="1"/>
  <c r="BB112" i="19"/>
  <c r="BU99" i="19"/>
  <c r="CS100" i="19"/>
  <c r="BH112" i="19"/>
  <c r="BB113" i="19"/>
  <c r="BB71" i="19"/>
  <c r="AG91" i="19"/>
  <c r="BU100" i="19"/>
  <c r="CS113" i="19"/>
  <c r="BR91" i="19"/>
  <c r="U91" i="19"/>
  <c r="CA112" i="19"/>
  <c r="BU113" i="19"/>
  <c r="AP100" i="19"/>
  <c r="AG134" i="19"/>
  <c r="AG133" i="19" s="1"/>
  <c r="AG164" i="19" s="1"/>
  <c r="AG184" i="19" s="1"/>
  <c r="AG99" i="19"/>
  <c r="CL112" i="19"/>
  <c r="BU129" i="19"/>
  <c r="BU138" i="19" s="1"/>
  <c r="AS134" i="19"/>
  <c r="AS138" i="19" s="1"/>
  <c r="AV134" i="19"/>
  <c r="AV138" i="19" s="1"/>
  <c r="CD91" i="19"/>
  <c r="AF134" i="19"/>
  <c r="AF133" i="19" s="1"/>
  <c r="AF164" i="19" s="1"/>
  <c r="AF184" i="19" s="1"/>
  <c r="BH113" i="19"/>
  <c r="BZ100" i="19"/>
  <c r="CL129" i="19"/>
  <c r="CL138" i="19" s="1"/>
  <c r="BH129" i="19"/>
  <c r="BH138" i="19" s="1"/>
  <c r="AF91" i="19"/>
  <c r="E65" i="3"/>
  <c r="K98" i="42"/>
  <c r="N98" i="42"/>
  <c r="J94" i="11"/>
  <c r="BJ94" i="11"/>
  <c r="K94" i="11"/>
  <c r="I100" i="11"/>
  <c r="AZ6" i="4"/>
  <c r="K98" i="7"/>
  <c r="E62" i="3"/>
  <c r="E48" i="3"/>
  <c r="C48" i="3" s="1"/>
  <c r="AZ5" i="4"/>
  <c r="E63" i="3"/>
  <c r="K98" i="41"/>
  <c r="BI93" i="8"/>
  <c r="AB93" i="8"/>
  <c r="AO93" i="8"/>
  <c r="P95" i="8"/>
  <c r="BO93" i="8"/>
  <c r="AH95" i="8"/>
  <c r="AH93" i="8"/>
  <c r="CH93" i="8"/>
  <c r="N93" i="8"/>
  <c r="AX95" i="8"/>
  <c r="BT93" i="8"/>
  <c r="DC95" i="8"/>
  <c r="AT93" i="8"/>
  <c r="BU93" i="8"/>
  <c r="AN93" i="8"/>
  <c r="AI93" i="8"/>
  <c r="CT93" i="8"/>
  <c r="CV89" i="6"/>
  <c r="AZ89" i="6"/>
  <c r="AW89" i="6"/>
  <c r="AR89" i="6"/>
  <c r="AZ4" i="4"/>
  <c r="W65" i="5"/>
  <c r="F44" i="3"/>
  <c r="G53" i="3"/>
  <c r="L151" i="5"/>
  <c r="E42" i="3"/>
  <c r="C42" i="3" s="1"/>
  <c r="K126" i="5"/>
  <c r="K116" i="5"/>
  <c r="K188" i="22"/>
  <c r="K142" i="5"/>
  <c r="E49" i="3" s="1"/>
  <c r="C49" i="3" s="1"/>
  <c r="L188" i="22"/>
  <c r="K120" i="14"/>
  <c r="C61" i="3"/>
  <c r="K120" i="42"/>
  <c r="M639" i="21"/>
  <c r="N143" i="5"/>
  <c r="N150" i="5" s="1"/>
  <c r="N683" i="21"/>
  <c r="K119" i="56"/>
  <c r="C64" i="3"/>
  <c r="K120" i="16"/>
  <c r="C59" i="3"/>
  <c r="K120" i="7"/>
  <c r="C62" i="3"/>
  <c r="K143" i="5"/>
  <c r="M568" i="21"/>
  <c r="K113" i="41" s="1"/>
  <c r="M11" i="27"/>
  <c r="M18" i="27"/>
  <c r="M9" i="27"/>
  <c r="M15" i="27"/>
  <c r="M10" i="27"/>
  <c r="M19" i="27"/>
  <c r="G139" i="15"/>
  <c r="H85" i="58"/>
  <c r="CH22" i="58" s="1"/>
  <c r="H100" i="55"/>
  <c r="H95" i="55"/>
  <c r="H99" i="55" s="1"/>
  <c r="J59" i="55"/>
  <c r="J71" i="55" s="1"/>
  <c r="V59" i="55"/>
  <c r="V71" i="55" s="1"/>
  <c r="V55" i="55"/>
  <c r="T59" i="55"/>
  <c r="T71" i="55" s="1"/>
  <c r="J64" i="17"/>
  <c r="V58" i="17"/>
  <c r="V64" i="17"/>
  <c r="U58" i="17"/>
  <c r="K64" i="17"/>
  <c r="K58" i="17"/>
  <c r="V63" i="17"/>
  <c r="M71" i="55"/>
  <c r="N71" i="55"/>
  <c r="Y72" i="55"/>
  <c r="S71" i="55"/>
  <c r="AA72" i="55"/>
  <c r="Z72" i="55"/>
  <c r="W72" i="55"/>
  <c r="U71" i="55"/>
  <c r="X72" i="55"/>
  <c r="Q72" i="55"/>
  <c r="Z71" i="55"/>
  <c r="U72" i="55"/>
  <c r="S72" i="55"/>
  <c r="T72" i="55"/>
  <c r="R72" i="55"/>
  <c r="R71" i="55"/>
  <c r="V72" i="55"/>
  <c r="O72" i="55"/>
  <c r="P72" i="55"/>
  <c r="I72" i="55"/>
  <c r="M72" i="55"/>
  <c r="K72" i="55"/>
  <c r="L72" i="55"/>
  <c r="J72" i="55"/>
  <c r="N72" i="55"/>
  <c r="I71" i="55"/>
  <c r="G60" i="55"/>
  <c r="K19" i="58" s="1"/>
  <c r="AI25" i="58" s="1"/>
  <c r="H72" i="55"/>
  <c r="C14" i="2"/>
  <c r="K8" i="43"/>
  <c r="P71" i="55"/>
  <c r="G27" i="55"/>
  <c r="K133" i="19"/>
  <c r="K164" i="19" s="1"/>
  <c r="K184" i="19" s="1"/>
  <c r="N133" i="19"/>
  <c r="N164" i="19" s="1"/>
  <c r="N184" i="19" s="1"/>
  <c r="AJ134" i="19"/>
  <c r="AJ138" i="19" s="1"/>
  <c r="CD133" i="19"/>
  <c r="CD164" i="19" s="1"/>
  <c r="CD184" i="19" s="1"/>
  <c r="K91" i="19"/>
  <c r="N91" i="19"/>
  <c r="BC134" i="19"/>
  <c r="BC133" i="19" s="1"/>
  <c r="BC164" i="19" s="1"/>
  <c r="BC184" i="19" s="1"/>
  <c r="BC99" i="19"/>
  <c r="BT113" i="19"/>
  <c r="X129" i="19"/>
  <c r="X138" i="19" s="1"/>
  <c r="BO134" i="19"/>
  <c r="BO133" i="19" s="1"/>
  <c r="BO164" i="19" s="1"/>
  <c r="BO184" i="19" s="1"/>
  <c r="BT100" i="19"/>
  <c r="CP91" i="19"/>
  <c r="BT129" i="19"/>
  <c r="BT138" i="19" s="1"/>
  <c r="BT99" i="19"/>
  <c r="CD135" i="19"/>
  <c r="CD139" i="19" s="1"/>
  <c r="CD167" i="19" s="1"/>
  <c r="CD187" i="19" s="1"/>
  <c r="CF112" i="19"/>
  <c r="BO99" i="19"/>
  <c r="AV99" i="19"/>
  <c r="CF99" i="19"/>
  <c r="X100" i="19"/>
  <c r="AF99" i="19"/>
  <c r="CF100" i="19"/>
  <c r="CL133" i="19"/>
  <c r="CL164" i="19" s="1"/>
  <c r="CL184" i="19" s="1"/>
  <c r="U71" i="19"/>
  <c r="CF129" i="19"/>
  <c r="CF128" i="19" s="1"/>
  <c r="CX133" i="19"/>
  <c r="CX164" i="19" s="1"/>
  <c r="CX184" i="19" s="1"/>
  <c r="BH99" i="19"/>
  <c r="DB91" i="19"/>
  <c r="AU133" i="19"/>
  <c r="AU164" i="19" s="1"/>
  <c r="AU184" i="19" s="1"/>
  <c r="BH133" i="19"/>
  <c r="BH164" i="19" s="1"/>
  <c r="BH184" i="19" s="1"/>
  <c r="CS133" i="19"/>
  <c r="CS164" i="19" s="1"/>
  <c r="CS184" i="19" s="1"/>
  <c r="AX133" i="19"/>
  <c r="AX164" i="19" s="1"/>
  <c r="AX184" i="19" s="1"/>
  <c r="AS128" i="19"/>
  <c r="CJ128" i="19"/>
  <c r="CJ138" i="19"/>
  <c r="CZ128" i="19"/>
  <c r="BZ138" i="19"/>
  <c r="BZ128" i="19"/>
  <c r="BK128" i="19"/>
  <c r="BK138" i="19"/>
  <c r="R128" i="19"/>
  <c r="R138" i="19"/>
  <c r="AJ46" i="19"/>
  <c r="AJ91" i="19"/>
  <c r="AT46" i="19"/>
  <c r="AT91" i="19"/>
  <c r="CH73" i="19"/>
  <c r="CH44" i="19"/>
  <c r="CH45" i="19"/>
  <c r="CE71" i="19"/>
  <c r="CE47" i="19"/>
  <c r="CE46" i="19"/>
  <c r="CM128" i="19"/>
  <c r="CM138" i="19"/>
  <c r="CL46" i="19"/>
  <c r="CL47" i="19"/>
  <c r="BO73" i="19"/>
  <c r="BO44" i="19"/>
  <c r="BO45" i="19"/>
  <c r="BN73" i="19"/>
  <c r="BN44" i="19"/>
  <c r="BN45" i="19"/>
  <c r="BE47" i="19"/>
  <c r="BE71" i="19"/>
  <c r="AC47" i="19"/>
  <c r="AC71" i="19"/>
  <c r="BA47" i="19"/>
  <c r="BA71" i="19"/>
  <c r="AG47" i="19"/>
  <c r="AG71" i="19"/>
  <c r="AD91" i="19"/>
  <c r="CP112" i="19"/>
  <c r="CP99" i="19"/>
  <c r="CM91" i="19"/>
  <c r="T91" i="19"/>
  <c r="BI138" i="19"/>
  <c r="BI128" i="19"/>
  <c r="X112" i="19"/>
  <c r="X99" i="19"/>
  <c r="AM112" i="19"/>
  <c r="AM99" i="19"/>
  <c r="CV112" i="19"/>
  <c r="CV113" i="19"/>
  <c r="CV100" i="19"/>
  <c r="CV99" i="19"/>
  <c r="AD99" i="19"/>
  <c r="BG133" i="19"/>
  <c r="BG164" i="19" s="1"/>
  <c r="BG184" i="19" s="1"/>
  <c r="BT133" i="19"/>
  <c r="BT164" i="19" s="1"/>
  <c r="BT184" i="19" s="1"/>
  <c r="BJ133" i="19"/>
  <c r="BJ164" i="19" s="1"/>
  <c r="BJ184" i="19" s="1"/>
  <c r="BQ128" i="19"/>
  <c r="BQ138" i="19"/>
  <c r="CE73" i="19"/>
  <c r="CE44" i="19"/>
  <c r="CE45" i="19"/>
  <c r="N73" i="19"/>
  <c r="N44" i="19"/>
  <c r="N45" i="19"/>
  <c r="P73" i="19"/>
  <c r="P44" i="19"/>
  <c r="P45" i="19"/>
  <c r="AI44" i="19"/>
  <c r="AI93" i="19"/>
  <c r="CK73" i="19"/>
  <c r="CK44" i="19"/>
  <c r="CK45" i="19"/>
  <c r="AY73" i="19"/>
  <c r="AY44" i="19"/>
  <c r="AY45" i="19"/>
  <c r="CI73" i="19"/>
  <c r="CI44" i="19"/>
  <c r="CI45" i="19"/>
  <c r="BU73" i="19"/>
  <c r="BU44" i="19"/>
  <c r="BU45" i="19"/>
  <c r="AH73" i="19"/>
  <c r="AH44" i="19"/>
  <c r="AH45" i="19"/>
  <c r="CJ71" i="19"/>
  <c r="CJ47" i="19"/>
  <c r="CJ46" i="19"/>
  <c r="CN73" i="19"/>
  <c r="CN44" i="19"/>
  <c r="CN45" i="19"/>
  <c r="BO46" i="19"/>
  <c r="BO47" i="19"/>
  <c r="BN46" i="19"/>
  <c r="BN47" i="19"/>
  <c r="AJ47" i="19"/>
  <c r="AJ71" i="19"/>
  <c r="CA128" i="19"/>
  <c r="AY91" i="19"/>
  <c r="BO71" i="19"/>
  <c r="AP91" i="19"/>
  <c r="DB112" i="19"/>
  <c r="DB100" i="19"/>
  <c r="DB129" i="19"/>
  <c r="DB113" i="19"/>
  <c r="DB99" i="19"/>
  <c r="CY91" i="19"/>
  <c r="Z112" i="19"/>
  <c r="Z113" i="19"/>
  <c r="Z100" i="19"/>
  <c r="Z99" i="19"/>
  <c r="AY112" i="19"/>
  <c r="AY113" i="19"/>
  <c r="AY100" i="19"/>
  <c r="AY99" i="19"/>
  <c r="BA128" i="19"/>
  <c r="BA138" i="19"/>
  <c r="CL99" i="19"/>
  <c r="BS133" i="19"/>
  <c r="BS164" i="19" s="1"/>
  <c r="BS184" i="19" s="1"/>
  <c r="CF133" i="19"/>
  <c r="CF164" i="19" s="1"/>
  <c r="CF184" i="19" s="1"/>
  <c r="BV133" i="19"/>
  <c r="BV164" i="19" s="1"/>
  <c r="BV184" i="19" s="1"/>
  <c r="CC138" i="19"/>
  <c r="CC128" i="19"/>
  <c r="CV128" i="19"/>
  <c r="CV138" i="19"/>
  <c r="O128" i="19"/>
  <c r="O138" i="19"/>
  <c r="AR128" i="19"/>
  <c r="BW128" i="19"/>
  <c r="BW138" i="19"/>
  <c r="S46" i="19"/>
  <c r="S47" i="19"/>
  <c r="V128" i="19"/>
  <c r="V138" i="19"/>
  <c r="N71" i="19"/>
  <c r="N46" i="19"/>
  <c r="N47" i="19"/>
  <c r="CT73" i="19"/>
  <c r="CT44" i="19"/>
  <c r="CT45" i="19"/>
  <c r="P71" i="19"/>
  <c r="P46" i="19"/>
  <c r="P47" i="19"/>
  <c r="R46" i="19"/>
  <c r="R47" i="19"/>
  <c r="AB73" i="19"/>
  <c r="AB44" i="19"/>
  <c r="AB45" i="19"/>
  <c r="AH71" i="19"/>
  <c r="AH46" i="19"/>
  <c r="AH47" i="19"/>
  <c r="CJ73" i="19"/>
  <c r="CJ44" i="19"/>
  <c r="CJ45" i="19"/>
  <c r="CN47" i="19"/>
  <c r="CN46" i="19"/>
  <c r="BP73" i="19"/>
  <c r="BP44" i="19"/>
  <c r="BP45" i="19"/>
  <c r="BR73" i="19"/>
  <c r="BR44" i="19"/>
  <c r="BR45" i="19"/>
  <c r="BK47" i="19"/>
  <c r="BK71" i="19"/>
  <c r="BB91" i="19"/>
  <c r="K112" i="19"/>
  <c r="K99" i="19"/>
  <c r="AI112" i="19"/>
  <c r="AI100" i="19"/>
  <c r="AI113" i="19"/>
  <c r="AI99" i="19"/>
  <c r="AL112" i="19"/>
  <c r="AL100" i="19"/>
  <c r="AL99" i="19"/>
  <c r="BK112" i="19"/>
  <c r="BK113" i="19"/>
  <c r="BK100" i="19"/>
  <c r="BK99" i="19"/>
  <c r="CK128" i="19"/>
  <c r="CE133" i="19"/>
  <c r="CE164" i="19" s="1"/>
  <c r="CE184" i="19" s="1"/>
  <c r="CR133" i="19"/>
  <c r="CR164" i="19" s="1"/>
  <c r="CR184" i="19" s="1"/>
  <c r="CH133" i="19"/>
  <c r="CH164" i="19" s="1"/>
  <c r="CH184" i="19" s="1"/>
  <c r="CX128" i="19"/>
  <c r="CX138" i="19"/>
  <c r="AH128" i="19"/>
  <c r="AH138" i="19"/>
  <c r="DA128" i="19"/>
  <c r="Q73" i="19"/>
  <c r="Q44" i="19"/>
  <c r="Q45" i="19"/>
  <c r="AQ128" i="19"/>
  <c r="AQ138" i="19"/>
  <c r="J73" i="19"/>
  <c r="J44" i="19"/>
  <c r="J45" i="19"/>
  <c r="CQ73" i="19"/>
  <c r="CQ44" i="19"/>
  <c r="CQ45" i="19"/>
  <c r="AE73" i="19"/>
  <c r="AE44" i="19"/>
  <c r="AE45" i="19"/>
  <c r="AN73" i="19"/>
  <c r="AN44" i="19"/>
  <c r="AN45" i="19"/>
  <c r="CW73" i="19"/>
  <c r="CW44" i="19"/>
  <c r="CW45" i="19"/>
  <c r="R73" i="19"/>
  <c r="R44" i="19"/>
  <c r="R45" i="19"/>
  <c r="AB71" i="19"/>
  <c r="AB46" i="19"/>
  <c r="AB47" i="19"/>
  <c r="CG73" i="19"/>
  <c r="CG44" i="19"/>
  <c r="CG45" i="19"/>
  <c r="AX71" i="19"/>
  <c r="AX46" i="19"/>
  <c r="AX47" i="19"/>
  <c r="AV46" i="19"/>
  <c r="AV91" i="19"/>
  <c r="CP73" i="19"/>
  <c r="CP44" i="19"/>
  <c r="CP45" i="19"/>
  <c r="BZ73" i="19"/>
  <c r="BZ44" i="19"/>
  <c r="BZ45" i="19"/>
  <c r="CD73" i="19"/>
  <c r="CD44" i="19"/>
  <c r="CD45" i="19"/>
  <c r="CM73" i="19"/>
  <c r="CM44" i="19"/>
  <c r="CM45" i="19"/>
  <c r="BP47" i="19"/>
  <c r="BP46" i="19"/>
  <c r="BR71" i="19"/>
  <c r="BR47" i="19"/>
  <c r="BR46" i="19"/>
  <c r="CO46" i="19"/>
  <c r="CO91" i="19"/>
  <c r="CO47" i="19"/>
  <c r="CO71" i="19"/>
  <c r="BD138" i="19"/>
  <c r="BD128" i="19"/>
  <c r="CY112" i="19"/>
  <c r="BP71" i="19"/>
  <c r="BN91" i="19"/>
  <c r="N112" i="19"/>
  <c r="N99" i="19"/>
  <c r="AU112" i="19"/>
  <c r="AU113" i="19"/>
  <c r="AU100" i="19"/>
  <c r="AU99" i="19"/>
  <c r="AV128" i="19"/>
  <c r="AX112" i="19"/>
  <c r="AX113" i="19"/>
  <c r="AX100" i="19"/>
  <c r="AX99" i="19"/>
  <c r="BW112" i="19"/>
  <c r="BW113" i="19"/>
  <c r="BW100" i="19"/>
  <c r="BW99" i="19"/>
  <c r="AD112" i="19"/>
  <c r="BN99" i="19"/>
  <c r="CQ133" i="19"/>
  <c r="CQ164" i="19" s="1"/>
  <c r="CQ184" i="19" s="1"/>
  <c r="CT133" i="19"/>
  <c r="CT164" i="19" s="1"/>
  <c r="CT184" i="19" s="1"/>
  <c r="AN138" i="19"/>
  <c r="AN128" i="19"/>
  <c r="S128" i="19"/>
  <c r="S138" i="19"/>
  <c r="AI128" i="19"/>
  <c r="AI138" i="19"/>
  <c r="H128" i="19"/>
  <c r="H138" i="19"/>
  <c r="Z128" i="19"/>
  <c r="CB128" i="19"/>
  <c r="CI128" i="19"/>
  <c r="CI138" i="19"/>
  <c r="J71" i="19"/>
  <c r="J46" i="19"/>
  <c r="J47" i="19"/>
  <c r="AU71" i="19"/>
  <c r="AU46" i="19"/>
  <c r="AU47" i="19"/>
  <c r="AE46" i="19"/>
  <c r="AE47" i="19"/>
  <c r="AN71" i="19"/>
  <c r="AN47" i="19"/>
  <c r="AN46" i="19"/>
  <c r="AS73" i="19"/>
  <c r="AS44" i="19"/>
  <c r="AS45" i="19"/>
  <c r="BG71" i="19"/>
  <c r="BG46" i="19"/>
  <c r="BG47" i="19"/>
  <c r="CQ71" i="19"/>
  <c r="CQ46" i="19"/>
  <c r="CQ47" i="19"/>
  <c r="AK71" i="19"/>
  <c r="AK46" i="19"/>
  <c r="AK47" i="19"/>
  <c r="AF47" i="19"/>
  <c r="AF46" i="19"/>
  <c r="AX73" i="19"/>
  <c r="AX44" i="19"/>
  <c r="AX45" i="19"/>
  <c r="CP71" i="19"/>
  <c r="CP47" i="19"/>
  <c r="CP46" i="19"/>
  <c r="BZ46" i="19"/>
  <c r="BZ47" i="19"/>
  <c r="CD71" i="19"/>
  <c r="CD47" i="19"/>
  <c r="CD46" i="19"/>
  <c r="CM46" i="19"/>
  <c r="CM47" i="19"/>
  <c r="BT73" i="19"/>
  <c r="BT44" i="19"/>
  <c r="BT45" i="19"/>
  <c r="AV47" i="19"/>
  <c r="AV71" i="19"/>
  <c r="BE45" i="19"/>
  <c r="BE73" i="19"/>
  <c r="BU47" i="19"/>
  <c r="BU71" i="19"/>
  <c r="BZ91" i="19"/>
  <c r="Q112" i="19"/>
  <c r="Q99" i="19"/>
  <c r="BG112" i="19"/>
  <c r="BG113" i="19"/>
  <c r="BG100" i="19"/>
  <c r="BG129" i="19"/>
  <c r="BG99" i="19"/>
  <c r="BJ112" i="19"/>
  <c r="BJ113" i="19"/>
  <c r="BJ100" i="19"/>
  <c r="BJ99" i="19"/>
  <c r="CI112" i="19"/>
  <c r="CI113" i="19"/>
  <c r="CI100" i="19"/>
  <c r="CI99" i="19"/>
  <c r="DC133" i="19"/>
  <c r="DC164" i="19" s="1"/>
  <c r="DC184" i="19" s="1"/>
  <c r="AD128" i="19"/>
  <c r="AD138" i="19"/>
  <c r="AT128" i="19"/>
  <c r="AT138" i="19"/>
  <c r="AU128" i="19"/>
  <c r="AU138" i="19"/>
  <c r="X73" i="19"/>
  <c r="X45" i="19"/>
  <c r="X44" i="19"/>
  <c r="AL138" i="19"/>
  <c r="AL128" i="19"/>
  <c r="CU128" i="19"/>
  <c r="CU138" i="19"/>
  <c r="DC73" i="19"/>
  <c r="DC45" i="19"/>
  <c r="DC44" i="19"/>
  <c r="M138" i="19"/>
  <c r="M128" i="19"/>
  <c r="AS71" i="19"/>
  <c r="AS46" i="19"/>
  <c r="AS47" i="19"/>
  <c r="BK73" i="19"/>
  <c r="BK44" i="19"/>
  <c r="BK45" i="19"/>
  <c r="CU73" i="19"/>
  <c r="CU44" i="19"/>
  <c r="CU45" i="19"/>
  <c r="AK73" i="19"/>
  <c r="AK44" i="19"/>
  <c r="AK45" i="19"/>
  <c r="AF73" i="19"/>
  <c r="AF44" i="19"/>
  <c r="AF45" i="19"/>
  <c r="CS73" i="19"/>
  <c r="CS44" i="19"/>
  <c r="CS45" i="19"/>
  <c r="AZ71" i="19"/>
  <c r="AZ46" i="19"/>
  <c r="AZ47" i="19"/>
  <c r="CR73" i="19"/>
  <c r="CR44" i="19"/>
  <c r="CR45" i="19"/>
  <c r="CY73" i="19"/>
  <c r="CY44" i="19"/>
  <c r="CY45" i="19"/>
  <c r="CB73" i="19"/>
  <c r="CB44" i="19"/>
  <c r="CB45" i="19"/>
  <c r="CF73" i="19"/>
  <c r="CF44" i="19"/>
  <c r="CF45" i="19"/>
  <c r="BC73" i="19"/>
  <c r="BC44" i="19"/>
  <c r="BC45" i="19"/>
  <c r="BT71" i="19"/>
  <c r="BT46" i="19"/>
  <c r="BT47" i="19"/>
  <c r="AI47" i="19"/>
  <c r="AI71" i="19"/>
  <c r="CG47" i="19"/>
  <c r="CG71" i="19"/>
  <c r="CL91" i="19"/>
  <c r="T71" i="19"/>
  <c r="T112" i="19"/>
  <c r="T99" i="19"/>
  <c r="BS112" i="19"/>
  <c r="BS113" i="19"/>
  <c r="BS100" i="19"/>
  <c r="BS129" i="19"/>
  <c r="BS99" i="19"/>
  <c r="BV112" i="19"/>
  <c r="BV100" i="19"/>
  <c r="BV113" i="19"/>
  <c r="BV99" i="19"/>
  <c r="CU112" i="19"/>
  <c r="CU99" i="19"/>
  <c r="BM128" i="19"/>
  <c r="BM138" i="19"/>
  <c r="AP99" i="19"/>
  <c r="CL71" i="19"/>
  <c r="AZ128" i="19"/>
  <c r="AZ138" i="19"/>
  <c r="O71" i="19"/>
  <c r="O46" i="19"/>
  <c r="O47" i="19"/>
  <c r="AX138" i="19"/>
  <c r="AX128" i="19"/>
  <c r="H47" i="19"/>
  <c r="H46" i="19"/>
  <c r="G19" i="19"/>
  <c r="G47" i="19" s="1"/>
  <c r="I46" i="19"/>
  <c r="I47" i="19"/>
  <c r="AT73" i="19"/>
  <c r="AT44" i="19"/>
  <c r="AT45" i="19"/>
  <c r="AM73" i="19"/>
  <c r="AM44" i="19"/>
  <c r="AM45" i="19"/>
  <c r="AZ73" i="19"/>
  <c r="AZ44" i="19"/>
  <c r="AZ45" i="19"/>
  <c r="BB73" i="19"/>
  <c r="BB44" i="19"/>
  <c r="BB45" i="19"/>
  <c r="CR71" i="19"/>
  <c r="CR46" i="19"/>
  <c r="CR47" i="19"/>
  <c r="CY47" i="19"/>
  <c r="CY46" i="19"/>
  <c r="CB47" i="19"/>
  <c r="CB46" i="19"/>
  <c r="CF71" i="19"/>
  <c r="CF47" i="19"/>
  <c r="CF46" i="19"/>
  <c r="BC46" i="19"/>
  <c r="BC47" i="19"/>
  <c r="AU73" i="19"/>
  <c r="AU44" i="19"/>
  <c r="AU45" i="19"/>
  <c r="AF71" i="19"/>
  <c r="CX91" i="19"/>
  <c r="W112" i="19"/>
  <c r="W99" i="19"/>
  <c r="CE112" i="19"/>
  <c r="CE113" i="19"/>
  <c r="CE100" i="19"/>
  <c r="CE129" i="19"/>
  <c r="CE99" i="19"/>
  <c r="CH112" i="19"/>
  <c r="CH99" i="19"/>
  <c r="AB112" i="19"/>
  <c r="AB113" i="19"/>
  <c r="AB100" i="19"/>
  <c r="AB99" i="19"/>
  <c r="CW128" i="19"/>
  <c r="CW138" i="19"/>
  <c r="BN112" i="19"/>
  <c r="CX99" i="19"/>
  <c r="AK133" i="19"/>
  <c r="AK164" i="19" s="1"/>
  <c r="AK184" i="19" s="1"/>
  <c r="AP128" i="19"/>
  <c r="AP138" i="19"/>
  <c r="BF128" i="19"/>
  <c r="BF138" i="19"/>
  <c r="AC73" i="19"/>
  <c r="AC44" i="19"/>
  <c r="AC45" i="19"/>
  <c r="BJ138" i="19"/>
  <c r="BJ128" i="19"/>
  <c r="AA128" i="19"/>
  <c r="AA138" i="19"/>
  <c r="H20" i="19"/>
  <c r="G18" i="19"/>
  <c r="AO71" i="19"/>
  <c r="AO46" i="19"/>
  <c r="AO47" i="19"/>
  <c r="Q128" i="19"/>
  <c r="Q138" i="19"/>
  <c r="L44" i="19"/>
  <c r="L93" i="19"/>
  <c r="BA73" i="19"/>
  <c r="BA44" i="19"/>
  <c r="BA45" i="19"/>
  <c r="DC71" i="19"/>
  <c r="DC47" i="19"/>
  <c r="DC46" i="19"/>
  <c r="AQ46" i="19"/>
  <c r="AQ47" i="19"/>
  <c r="AM71" i="19"/>
  <c r="AM46" i="19"/>
  <c r="AM47" i="19"/>
  <c r="BB46" i="19"/>
  <c r="BB47" i="19"/>
  <c r="CW47" i="19"/>
  <c r="BL71" i="19"/>
  <c r="BL47" i="19"/>
  <c r="BL46" i="19"/>
  <c r="CX73" i="19"/>
  <c r="CX45" i="19"/>
  <c r="CX44" i="19"/>
  <c r="BQ45" i="19"/>
  <c r="BQ73" i="19"/>
  <c r="AI45" i="19"/>
  <c r="AI73" i="19"/>
  <c r="CM99" i="19"/>
  <c r="AH112" i="19"/>
  <c r="AH100" i="19"/>
  <c r="AH113" i="19"/>
  <c r="AH99" i="19"/>
  <c r="AE91" i="19"/>
  <c r="CQ112" i="19"/>
  <c r="CQ129" i="19"/>
  <c r="CQ99" i="19"/>
  <c r="CT112" i="19"/>
  <c r="CT99" i="19"/>
  <c r="AN112" i="19"/>
  <c r="AN113" i="19"/>
  <c r="AN100" i="19"/>
  <c r="AN99" i="19"/>
  <c r="BN71" i="19"/>
  <c r="S71" i="19"/>
  <c r="AW133" i="19"/>
  <c r="AW164" i="19" s="1"/>
  <c r="AW184" i="19" s="1"/>
  <c r="BL128" i="19"/>
  <c r="BL138" i="19"/>
  <c r="CN128" i="19"/>
  <c r="CN138" i="19"/>
  <c r="CD128" i="19"/>
  <c r="CD138" i="19"/>
  <c r="W138" i="19"/>
  <c r="W128" i="19"/>
  <c r="AA71" i="19"/>
  <c r="AA46" i="19"/>
  <c r="AA47" i="19"/>
  <c r="BV138" i="19"/>
  <c r="BV128" i="19"/>
  <c r="O73" i="19"/>
  <c r="O44" i="19"/>
  <c r="O45" i="19"/>
  <c r="H40" i="19"/>
  <c r="G40" i="19" s="1"/>
  <c r="G93" i="19" s="1"/>
  <c r="G38" i="19"/>
  <c r="T46" i="19"/>
  <c r="T47" i="19"/>
  <c r="BS71" i="19"/>
  <c r="BS46" i="19"/>
  <c r="BS47" i="19"/>
  <c r="M71" i="19"/>
  <c r="M46" i="19"/>
  <c r="M47" i="19"/>
  <c r="CA73" i="19"/>
  <c r="CA44" i="19"/>
  <c r="CA45" i="19"/>
  <c r="BX71" i="19"/>
  <c r="BX47" i="19"/>
  <c r="BX46" i="19"/>
  <c r="BL73" i="19"/>
  <c r="BL44" i="19"/>
  <c r="BL45" i="19"/>
  <c r="CX47" i="19"/>
  <c r="CX46" i="19"/>
  <c r="CC47" i="19"/>
  <c r="CC71" i="19"/>
  <c r="BC71" i="19"/>
  <c r="CB71" i="19"/>
  <c r="AT112" i="19"/>
  <c r="AT113" i="19"/>
  <c r="AT100" i="19"/>
  <c r="AT99" i="19"/>
  <c r="AQ91" i="19"/>
  <c r="DC112" i="19"/>
  <c r="DC129" i="19"/>
  <c r="DC113" i="19"/>
  <c r="DC100" i="19"/>
  <c r="DC99" i="19"/>
  <c r="L112" i="19"/>
  <c r="L99" i="19"/>
  <c r="O91" i="19"/>
  <c r="AZ112" i="19"/>
  <c r="AZ113" i="19"/>
  <c r="AZ100" i="19"/>
  <c r="AZ99" i="19"/>
  <c r="AO128" i="19"/>
  <c r="AO138" i="19"/>
  <c r="AP112" i="19"/>
  <c r="BZ99" i="19"/>
  <c r="BI133" i="19"/>
  <c r="BI164" i="19" s="1"/>
  <c r="BI184" i="19" s="1"/>
  <c r="AO73" i="19"/>
  <c r="AO44" i="19"/>
  <c r="AO45" i="19"/>
  <c r="CH128" i="19"/>
  <c r="CH138" i="19"/>
  <c r="AM128" i="19"/>
  <c r="AM138" i="19"/>
  <c r="J138" i="19"/>
  <c r="J128" i="19"/>
  <c r="BG73" i="19"/>
  <c r="BG44" i="19"/>
  <c r="BG45" i="19"/>
  <c r="G39" i="19"/>
  <c r="BJ73" i="19"/>
  <c r="BJ45" i="19"/>
  <c r="BJ44" i="19"/>
  <c r="U128" i="19"/>
  <c r="U138" i="19"/>
  <c r="T73" i="19"/>
  <c r="T44" i="19"/>
  <c r="T45" i="19"/>
  <c r="BM73" i="19"/>
  <c r="BM44" i="19"/>
  <c r="BM45" i="19"/>
  <c r="BW73" i="19"/>
  <c r="BW44" i="19"/>
  <c r="BW45" i="19"/>
  <c r="AV73" i="19"/>
  <c r="AV44" i="19"/>
  <c r="AV45" i="19"/>
  <c r="M73" i="19"/>
  <c r="M44" i="19"/>
  <c r="M45" i="19"/>
  <c r="CA46" i="19"/>
  <c r="CA47" i="19"/>
  <c r="BD47" i="19"/>
  <c r="BD46" i="19"/>
  <c r="BF73" i="19"/>
  <c r="BF44" i="19"/>
  <c r="BF45" i="19"/>
  <c r="BX73" i="19"/>
  <c r="BX44" i="19"/>
  <c r="BX45" i="19"/>
  <c r="AR46" i="19"/>
  <c r="AR47" i="19"/>
  <c r="CV71" i="19"/>
  <c r="CV47" i="19"/>
  <c r="CV46" i="19"/>
  <c r="CZ73" i="19"/>
  <c r="CZ44" i="19"/>
  <c r="CZ45" i="19"/>
  <c r="BB128" i="19"/>
  <c r="BB138" i="19"/>
  <c r="BI47" i="19"/>
  <c r="BI71" i="19"/>
  <c r="X47" i="19"/>
  <c r="X71" i="19"/>
  <c r="BR128" i="19"/>
  <c r="BR138" i="19"/>
  <c r="AE112" i="19"/>
  <c r="AR71" i="19"/>
  <c r="BF112" i="19"/>
  <c r="BF100" i="19"/>
  <c r="BF113" i="19"/>
  <c r="BF99" i="19"/>
  <c r="BC91" i="19"/>
  <c r="AJ99" i="19"/>
  <c r="CR138" i="19"/>
  <c r="CR128" i="19"/>
  <c r="O112" i="19"/>
  <c r="O99" i="19"/>
  <c r="R91" i="19"/>
  <c r="BL112" i="19"/>
  <c r="BL100" i="19"/>
  <c r="BL113" i="19"/>
  <c r="BL99" i="19"/>
  <c r="AP71" i="19"/>
  <c r="CX112" i="19"/>
  <c r="BU133" i="19"/>
  <c r="BU164" i="19" s="1"/>
  <c r="BU184" i="19" s="1"/>
  <c r="BX128" i="19"/>
  <c r="BX138" i="19"/>
  <c r="CO138" i="19"/>
  <c r="CO128" i="19"/>
  <c r="AE128" i="19"/>
  <c r="AE138" i="19"/>
  <c r="AG128" i="19"/>
  <c r="CT128" i="19"/>
  <c r="CT138" i="19"/>
  <c r="AA73" i="19"/>
  <c r="AA44" i="19"/>
  <c r="AA45" i="19"/>
  <c r="Y71" i="19"/>
  <c r="Y46" i="19"/>
  <c r="Y47" i="19"/>
  <c r="AL73" i="19"/>
  <c r="AL44" i="19"/>
  <c r="AL45" i="19"/>
  <c r="BV73" i="19"/>
  <c r="BV44" i="19"/>
  <c r="BV45" i="19"/>
  <c r="V73" i="19"/>
  <c r="V44" i="19"/>
  <c r="V45" i="19"/>
  <c r="BQ44" i="19"/>
  <c r="BQ93" i="19"/>
  <c r="Z73" i="19"/>
  <c r="Z44" i="19"/>
  <c r="Z45" i="19"/>
  <c r="X46" i="19"/>
  <c r="X91" i="19"/>
  <c r="AD46" i="19"/>
  <c r="AD47" i="19"/>
  <c r="BH73" i="19"/>
  <c r="BH45" i="19"/>
  <c r="BH44" i="19"/>
  <c r="BF71" i="19"/>
  <c r="BF47" i="19"/>
  <c r="BF46" i="19"/>
  <c r="AW71" i="19"/>
  <c r="AW46" i="19"/>
  <c r="AW47" i="19"/>
  <c r="AR73" i="19"/>
  <c r="AR44" i="19"/>
  <c r="AR45" i="19"/>
  <c r="CV73" i="19"/>
  <c r="CV44" i="19"/>
  <c r="CV45" i="19"/>
  <c r="CZ47" i="19"/>
  <c r="CZ46" i="19"/>
  <c r="DB73" i="19"/>
  <c r="DB45" i="19"/>
  <c r="DB44" i="19"/>
  <c r="DA45" i="19"/>
  <c r="DA73" i="19"/>
  <c r="BQ47" i="19"/>
  <c r="BQ71" i="19"/>
  <c r="AE71" i="19"/>
  <c r="CM112" i="19"/>
  <c r="BR112" i="19"/>
  <c r="BR113" i="19"/>
  <c r="BR100" i="19"/>
  <c r="BR99" i="19"/>
  <c r="BO91" i="19"/>
  <c r="AJ128" i="19"/>
  <c r="R71" i="19"/>
  <c r="R112" i="19"/>
  <c r="R99" i="19"/>
  <c r="BX112" i="19"/>
  <c r="BX100" i="19"/>
  <c r="BX113" i="19"/>
  <c r="BX99" i="19"/>
  <c r="BB99" i="19"/>
  <c r="CX71" i="19"/>
  <c r="BE133" i="19"/>
  <c r="BE164" i="19" s="1"/>
  <c r="BE184" i="19" s="1"/>
  <c r="AI133" i="19"/>
  <c r="AI164" i="19" s="1"/>
  <c r="AI184" i="19" s="1"/>
  <c r="CG133" i="19"/>
  <c r="CG164" i="19" s="1"/>
  <c r="CG184" i="19" s="1"/>
  <c r="AL133" i="19"/>
  <c r="AL164" i="19" s="1"/>
  <c r="AL184" i="19" s="1"/>
  <c r="CY128" i="19"/>
  <c r="T128" i="19"/>
  <c r="T138" i="19"/>
  <c r="AY128" i="19"/>
  <c r="AY138" i="19"/>
  <c r="N138" i="19"/>
  <c r="N128" i="19"/>
  <c r="BS73" i="19"/>
  <c r="BS44" i="19"/>
  <c r="BS45" i="19"/>
  <c r="AL71" i="19"/>
  <c r="AL46" i="19"/>
  <c r="AL47" i="19"/>
  <c r="Y138" i="19"/>
  <c r="Y128" i="19"/>
  <c r="V71" i="19"/>
  <c r="V46" i="19"/>
  <c r="V47" i="19"/>
  <c r="BY73" i="19"/>
  <c r="BY44" i="19"/>
  <c r="BY45" i="19"/>
  <c r="Z71" i="19"/>
  <c r="Z47" i="19"/>
  <c r="Z46" i="19"/>
  <c r="BC128" i="19"/>
  <c r="AD73" i="19"/>
  <c r="AD44" i="19"/>
  <c r="AD45" i="19"/>
  <c r="CL73" i="19"/>
  <c r="CL45" i="19"/>
  <c r="CL44" i="19"/>
  <c r="BH71" i="19"/>
  <c r="BH46" i="19"/>
  <c r="BH47" i="19"/>
  <c r="AW73" i="19"/>
  <c r="AW44" i="19"/>
  <c r="AW45" i="19"/>
  <c r="DB71" i="19"/>
  <c r="DB47" i="19"/>
  <c r="DB46" i="19"/>
  <c r="CO45" i="19"/>
  <c r="CO73" i="19"/>
  <c r="CS47" i="19"/>
  <c r="CS71" i="19"/>
  <c r="W73" i="19"/>
  <c r="W44" i="19"/>
  <c r="W45" i="19"/>
  <c r="I71" i="19"/>
  <c r="CM71" i="19"/>
  <c r="CD112" i="19"/>
  <c r="CD113" i="19"/>
  <c r="CD100" i="19"/>
  <c r="CD99" i="19"/>
  <c r="CA91" i="19"/>
  <c r="Q91" i="19"/>
  <c r="U112" i="19"/>
  <c r="U99" i="19"/>
  <c r="AA112" i="19"/>
  <c r="AA113" i="19"/>
  <c r="AA100" i="19"/>
  <c r="AA99" i="19"/>
  <c r="CJ112" i="19"/>
  <c r="CJ113" i="19"/>
  <c r="CJ100" i="19"/>
  <c r="CJ99" i="19"/>
  <c r="Z138" i="19"/>
  <c r="BZ112" i="19"/>
  <c r="AD182" i="13"/>
  <c r="CC110" i="13"/>
  <c r="BT69" i="13"/>
  <c r="BT45" i="13"/>
  <c r="BT44" i="13"/>
  <c r="AC69" i="13"/>
  <c r="AC45" i="13"/>
  <c r="AC44" i="13"/>
  <c r="AQ182" i="13"/>
  <c r="AQ131" i="13"/>
  <c r="AQ162" i="13" s="1"/>
  <c r="CX180" i="13"/>
  <c r="CX126" i="13"/>
  <c r="CX136" i="13"/>
  <c r="J180" i="13"/>
  <c r="BE71" i="13"/>
  <c r="BE42" i="13"/>
  <c r="BE43" i="13"/>
  <c r="BH182" i="13"/>
  <c r="BH131" i="13"/>
  <c r="BH162" i="13" s="1"/>
  <c r="AA182" i="13"/>
  <c r="AA131" i="13"/>
  <c r="AA162" i="13" s="1"/>
  <c r="H42" i="13"/>
  <c r="H43" i="13" s="1"/>
  <c r="G19" i="13"/>
  <c r="N45" i="13"/>
  <c r="N69" i="13"/>
  <c r="N44" i="13"/>
  <c r="V45" i="13"/>
  <c r="V69" i="13"/>
  <c r="V44" i="13"/>
  <c r="AG45" i="13"/>
  <c r="AG69" i="13"/>
  <c r="AG44" i="13"/>
  <c r="BG69" i="13"/>
  <c r="BG44" i="13"/>
  <c r="BG45" i="13"/>
  <c r="M43" i="13"/>
  <c r="M71" i="13"/>
  <c r="BV69" i="13"/>
  <c r="BV44" i="13"/>
  <c r="BV45" i="13"/>
  <c r="X182" i="13"/>
  <c r="X131" i="13"/>
  <c r="X162" i="13" s="1"/>
  <c r="CD131" i="13"/>
  <c r="CD162" i="13" s="1"/>
  <c r="CD182" i="13"/>
  <c r="AH89" i="13"/>
  <c r="X111" i="13"/>
  <c r="X127" i="13"/>
  <c r="X110" i="13"/>
  <c r="X98" i="13"/>
  <c r="X97" i="13"/>
  <c r="BV110" i="13"/>
  <c r="BV98" i="13"/>
  <c r="BV97" i="13"/>
  <c r="AA98" i="13"/>
  <c r="AA127" i="13"/>
  <c r="BI89" i="13"/>
  <c r="CV98" i="13"/>
  <c r="CV127" i="13"/>
  <c r="CV97" i="13"/>
  <c r="BY97" i="13"/>
  <c r="BY98" i="13"/>
  <c r="BY127" i="13"/>
  <c r="CU89" i="13"/>
  <c r="AN89" i="13"/>
  <c r="AN132" i="13"/>
  <c r="CM69" i="13"/>
  <c r="CM110" i="13"/>
  <c r="CM111" i="13"/>
  <c r="CM98" i="13"/>
  <c r="CM127" i="13"/>
  <c r="BM182" i="13"/>
  <c r="BM131" i="13"/>
  <c r="BM162" i="13" s="1"/>
  <c r="AR89" i="13"/>
  <c r="CQ98" i="13"/>
  <c r="CQ97" i="13"/>
  <c r="CQ126" i="13"/>
  <c r="CQ180" i="13"/>
  <c r="CQ184" i="13" s="1"/>
  <c r="CQ136" i="13"/>
  <c r="AL69" i="13"/>
  <c r="AL44" i="13"/>
  <c r="AL45" i="13"/>
  <c r="CF71" i="13"/>
  <c r="CF43" i="13"/>
  <c r="CF42" i="13"/>
  <c r="AF44" i="13"/>
  <c r="AF45" i="13"/>
  <c r="BT71" i="13"/>
  <c r="BT43" i="13"/>
  <c r="BT42" i="13"/>
  <c r="AE42" i="13"/>
  <c r="AE91" i="13"/>
  <c r="AY71" i="13"/>
  <c r="AY42" i="13"/>
  <c r="AY43" i="13"/>
  <c r="BC182" i="13"/>
  <c r="BC131" i="13"/>
  <c r="BC162" i="13" s="1"/>
  <c r="AR71" i="13"/>
  <c r="AR43" i="13"/>
  <c r="AR42" i="13"/>
  <c r="BE69" i="13"/>
  <c r="BE45" i="13"/>
  <c r="BE44" i="13"/>
  <c r="BR42" i="13"/>
  <c r="BR91" i="13"/>
  <c r="BP131" i="13"/>
  <c r="BP162" i="13" s="1"/>
  <c r="BP182" i="13"/>
  <c r="T71" i="13"/>
  <c r="T43" i="13"/>
  <c r="T42" i="13"/>
  <c r="U42" i="13"/>
  <c r="U91" i="13"/>
  <c r="CZ71" i="13"/>
  <c r="CZ43" i="13"/>
  <c r="CZ42" i="13"/>
  <c r="CG69" i="13"/>
  <c r="CG45" i="13"/>
  <c r="CG44" i="13"/>
  <c r="BM69" i="13"/>
  <c r="BM45" i="13"/>
  <c r="BM44" i="13"/>
  <c r="AJ69" i="13"/>
  <c r="AJ44" i="13"/>
  <c r="AJ45" i="13"/>
  <c r="CB44" i="13"/>
  <c r="CB45" i="13"/>
  <c r="BV126" i="13"/>
  <c r="BV180" i="13"/>
  <c r="BV184" i="13" s="1"/>
  <c r="BV136" i="13"/>
  <c r="AT45" i="13"/>
  <c r="AT69" i="13"/>
  <c r="AT89" i="13"/>
  <c r="AT132" i="13"/>
  <c r="AK98" i="13"/>
  <c r="AK127" i="13"/>
  <c r="I89" i="13"/>
  <c r="CH98" i="13"/>
  <c r="CH97" i="13"/>
  <c r="AM127" i="13"/>
  <c r="AM97" i="13"/>
  <c r="AM98" i="13"/>
  <c r="BU89" i="13"/>
  <c r="CK127" i="13"/>
  <c r="CK98" i="13"/>
  <c r="CK97" i="13"/>
  <c r="J89" i="13"/>
  <c r="AZ89" i="13"/>
  <c r="AZ132" i="13"/>
  <c r="CY69" i="13"/>
  <c r="BD89" i="13"/>
  <c r="AS160" i="13"/>
  <c r="DA180" i="13"/>
  <c r="DA136" i="13"/>
  <c r="DA126" i="13"/>
  <c r="AL71" i="13"/>
  <c r="AL42" i="13"/>
  <c r="AL43" i="13"/>
  <c r="CH126" i="13"/>
  <c r="CH136" i="13"/>
  <c r="CH180" i="13"/>
  <c r="AV71" i="13"/>
  <c r="AV43" i="13"/>
  <c r="AV42" i="13"/>
  <c r="BZ71" i="13"/>
  <c r="BZ42" i="13"/>
  <c r="BZ43" i="13"/>
  <c r="CI71" i="13"/>
  <c r="CI42" i="13"/>
  <c r="CI43" i="13"/>
  <c r="BO131" i="13"/>
  <c r="BO162" i="13" s="1"/>
  <c r="BO182" i="13"/>
  <c r="BD71" i="13"/>
  <c r="BD42" i="13"/>
  <c r="BD43" i="13"/>
  <c r="BK69" i="13"/>
  <c r="BK44" i="13"/>
  <c r="BK45" i="13"/>
  <c r="L182" i="13"/>
  <c r="L131" i="13"/>
  <c r="L162" i="13" s="1"/>
  <c r="BK182" i="13"/>
  <c r="BK131" i="13"/>
  <c r="BK162" i="13" s="1"/>
  <c r="W180" i="13"/>
  <c r="W184" i="13" s="1"/>
  <c r="W126" i="13"/>
  <c r="W136" i="13"/>
  <c r="Y182" i="13"/>
  <c r="Y131" i="13"/>
  <c r="Y162" i="13" s="1"/>
  <c r="CM45" i="13"/>
  <c r="CM44" i="13"/>
  <c r="BS69" i="13"/>
  <c r="BS45" i="13"/>
  <c r="BS44" i="13"/>
  <c r="BY42" i="13"/>
  <c r="BY91" i="13"/>
  <c r="DB131" i="13"/>
  <c r="DB162" i="13" s="1"/>
  <c r="DB182" i="13"/>
  <c r="CH69" i="13"/>
  <c r="CH44" i="13"/>
  <c r="CH45" i="13"/>
  <c r="AZ69" i="13"/>
  <c r="AZ45" i="13"/>
  <c r="BF89" i="13"/>
  <c r="AY97" i="13"/>
  <c r="AY98" i="13"/>
  <c r="AY127" i="13"/>
  <c r="CG89" i="13"/>
  <c r="CW98" i="13"/>
  <c r="CW127" i="13"/>
  <c r="CW97" i="13"/>
  <c r="CW111" i="13"/>
  <c r="M89" i="13"/>
  <c r="BL89" i="13"/>
  <c r="BL132" i="13"/>
  <c r="BY131" i="13"/>
  <c r="BY162" i="13" s="1"/>
  <c r="BY182" i="13"/>
  <c r="AA69" i="13"/>
  <c r="BP89" i="13"/>
  <c r="AP71" i="13"/>
  <c r="AP42" i="13"/>
  <c r="AP43" i="13"/>
  <c r="BZ44" i="13"/>
  <c r="BZ45" i="13"/>
  <c r="CA131" i="13"/>
  <c r="CA162" i="13" s="1"/>
  <c r="CA182" i="13"/>
  <c r="BP71" i="13"/>
  <c r="BP42" i="13"/>
  <c r="BP43" i="13"/>
  <c r="BQ71" i="13"/>
  <c r="BQ42" i="13"/>
  <c r="BQ43" i="13"/>
  <c r="AD42" i="13"/>
  <c r="AD91" i="13"/>
  <c r="H44" i="13"/>
  <c r="H45" i="13" s="1"/>
  <c r="G18" i="13"/>
  <c r="CB131" i="13"/>
  <c r="CB162" i="13" s="1"/>
  <c r="CB182" i="13"/>
  <c r="X71" i="13"/>
  <c r="X42" i="13"/>
  <c r="X43" i="13"/>
  <c r="AQ44" i="13"/>
  <c r="AQ45" i="13"/>
  <c r="L71" i="13"/>
  <c r="L43" i="13"/>
  <c r="L42" i="13"/>
  <c r="CT44" i="13"/>
  <c r="CT89" i="13"/>
  <c r="CS69" i="13"/>
  <c r="CS44" i="13"/>
  <c r="CS45" i="13"/>
  <c r="G37" i="13"/>
  <c r="BY44" i="13"/>
  <c r="BY69" i="13"/>
  <c r="BY45" i="13"/>
  <c r="G35" i="13"/>
  <c r="BW69" i="13"/>
  <c r="BW45" i="13"/>
  <c r="BL126" i="13"/>
  <c r="BW131" i="13"/>
  <c r="BW162" i="13" s="1"/>
  <c r="BW182" i="13"/>
  <c r="CC180" i="13"/>
  <c r="BF45" i="13"/>
  <c r="BF69" i="13"/>
  <c r="BR89" i="13"/>
  <c r="BI127" i="13"/>
  <c r="BI98" i="13"/>
  <c r="CP43" i="13"/>
  <c r="CP71" i="13"/>
  <c r="O89" i="13"/>
  <c r="BK127" i="13"/>
  <c r="BK98" i="13"/>
  <c r="CS89" i="13"/>
  <c r="CS132" i="13"/>
  <c r="P89" i="13"/>
  <c r="BX89" i="13"/>
  <c r="BX132" i="13"/>
  <c r="CN69" i="13"/>
  <c r="CB89" i="13"/>
  <c r="BE136" i="13"/>
  <c r="BE182" i="13"/>
  <c r="BE131" i="13"/>
  <c r="BE162" i="13" s="1"/>
  <c r="AU180" i="13"/>
  <c r="AU136" i="13"/>
  <c r="AU126" i="13"/>
  <c r="DC126" i="13"/>
  <c r="DC180" i="13"/>
  <c r="DC136" i="13"/>
  <c r="AP45" i="13"/>
  <c r="AP44" i="13"/>
  <c r="CF69" i="13"/>
  <c r="CF45" i="13"/>
  <c r="CF44" i="13"/>
  <c r="CM182" i="13"/>
  <c r="CM131" i="13"/>
  <c r="CM162" i="13" s="1"/>
  <c r="CB71" i="13"/>
  <c r="CB43" i="13"/>
  <c r="CB42" i="13"/>
  <c r="R180" i="13"/>
  <c r="R126" i="13"/>
  <c r="R160" i="13" s="1"/>
  <c r="BQ69" i="13"/>
  <c r="BQ45" i="13"/>
  <c r="BQ44" i="13"/>
  <c r="K44" i="13"/>
  <c r="K89" i="13"/>
  <c r="CU131" i="13"/>
  <c r="CU162" i="13" s="1"/>
  <c r="CU182" i="13"/>
  <c r="AS182" i="13"/>
  <c r="AS131" i="13"/>
  <c r="AS162" i="13" s="1"/>
  <c r="CN131" i="13"/>
  <c r="CN162" i="13" s="1"/>
  <c r="CN182" i="13"/>
  <c r="P69" i="13"/>
  <c r="P44" i="13"/>
  <c r="P45" i="13"/>
  <c r="AW69" i="13"/>
  <c r="AW45" i="13"/>
  <c r="AW44" i="13"/>
  <c r="AR44" i="13"/>
  <c r="AR45" i="13"/>
  <c r="CY44" i="13"/>
  <c r="CY45" i="13"/>
  <c r="I131" i="13"/>
  <c r="I162" i="13" s="1"/>
  <c r="I182" i="13"/>
  <c r="W45" i="13"/>
  <c r="W69" i="13"/>
  <c r="CE69" i="13"/>
  <c r="CE44" i="13"/>
  <c r="CE45" i="13"/>
  <c r="CW42" i="13"/>
  <c r="CW91" i="13"/>
  <c r="Y69" i="13"/>
  <c r="Y45" i="13"/>
  <c r="K45" i="13"/>
  <c r="K69" i="13"/>
  <c r="CT69" i="13"/>
  <c r="CT45" i="13"/>
  <c r="AD180" i="13"/>
  <c r="AD126" i="13"/>
  <c r="AD136" i="13"/>
  <c r="BN131" i="13"/>
  <c r="BN162" i="13" s="1"/>
  <c r="BN182" i="13"/>
  <c r="G31" i="13"/>
  <c r="BL45" i="13"/>
  <c r="BL69" i="13"/>
  <c r="CD89" i="13"/>
  <c r="BU98" i="13"/>
  <c r="BU127" i="13"/>
  <c r="BW127" i="13"/>
  <c r="BW98" i="13"/>
  <c r="BW97" i="13"/>
  <c r="BW110" i="13"/>
  <c r="CJ89" i="13"/>
  <c r="CJ132" i="13"/>
  <c r="CK131" i="13"/>
  <c r="CK162" i="13" s="1"/>
  <c r="CK182" i="13"/>
  <c r="AF69" i="13"/>
  <c r="CZ69" i="13"/>
  <c r="T69" i="13"/>
  <c r="CD110" i="13"/>
  <c r="CN89" i="13"/>
  <c r="CL160" i="13"/>
  <c r="CL135" i="13"/>
  <c r="CL164" i="13" s="1"/>
  <c r="DB180" i="13"/>
  <c r="DB184" i="13" s="1"/>
  <c r="DB136" i="13"/>
  <c r="DB126" i="13"/>
  <c r="CT180" i="13"/>
  <c r="CT136" i="13"/>
  <c r="AN71" i="13"/>
  <c r="AN42" i="13"/>
  <c r="AN43" i="13"/>
  <c r="AV69" i="13"/>
  <c r="AV44" i="13"/>
  <c r="AV45" i="13"/>
  <c r="CL71" i="13"/>
  <c r="CL42" i="13"/>
  <c r="CL43" i="13"/>
  <c r="CN71" i="13"/>
  <c r="CN42" i="13"/>
  <c r="CN43" i="13"/>
  <c r="CC71" i="13"/>
  <c r="CC42" i="13"/>
  <c r="CC43" i="13"/>
  <c r="CP42" i="13"/>
  <c r="CP91" i="13"/>
  <c r="U126" i="13"/>
  <c r="U180" i="13"/>
  <c r="U136" i="13"/>
  <c r="DA131" i="13"/>
  <c r="DA162" i="13" s="1"/>
  <c r="DA182" i="13"/>
  <c r="P71" i="13"/>
  <c r="P42" i="13"/>
  <c r="P43" i="13"/>
  <c r="O136" i="13"/>
  <c r="O126" i="13"/>
  <c r="O180" i="13"/>
  <c r="BC45" i="13"/>
  <c r="BC44" i="13"/>
  <c r="AI42" i="13"/>
  <c r="AI91" i="13"/>
  <c r="Q45" i="13"/>
  <c r="Q69" i="13"/>
  <c r="Q44" i="13"/>
  <c r="M182" i="13"/>
  <c r="M131" i="13"/>
  <c r="M162" i="13" s="1"/>
  <c r="CK69" i="13"/>
  <c r="CK45" i="13"/>
  <c r="CK44" i="13"/>
  <c r="BE126" i="13"/>
  <c r="BE180" i="13"/>
  <c r="AJ98" i="13"/>
  <c r="AJ127" i="13"/>
  <c r="BR45" i="13"/>
  <c r="BR69" i="13"/>
  <c r="CP89" i="13"/>
  <c r="CG127" i="13"/>
  <c r="CG98" i="13"/>
  <c r="R162" i="13"/>
  <c r="AJ89" i="13"/>
  <c r="CI97" i="13"/>
  <c r="CI98" i="13"/>
  <c r="CI127" i="13"/>
  <c r="V89" i="13"/>
  <c r="CV89" i="13"/>
  <c r="CV132" i="13"/>
  <c r="AR69" i="13"/>
  <c r="CD97" i="13"/>
  <c r="CZ89" i="13"/>
  <c r="CZ136" i="13"/>
  <c r="CZ126" i="13"/>
  <c r="CZ180" i="13"/>
  <c r="AL136" i="13"/>
  <c r="AL126" i="13"/>
  <c r="AL180" i="13"/>
  <c r="AZ71" i="13"/>
  <c r="AZ42" i="13"/>
  <c r="AZ43" i="13"/>
  <c r="BB71" i="13"/>
  <c r="BB42" i="13"/>
  <c r="BB43" i="13"/>
  <c r="CL44" i="13"/>
  <c r="CL45" i="13"/>
  <c r="AJ131" i="13"/>
  <c r="AJ162" i="13" s="1"/>
  <c r="AJ182" i="13"/>
  <c r="CC69" i="13"/>
  <c r="CC45" i="13"/>
  <c r="CC44" i="13"/>
  <c r="Q42" i="13"/>
  <c r="Q91" i="13"/>
  <c r="CZ131" i="13"/>
  <c r="CZ162" i="13" s="1"/>
  <c r="CZ182" i="13"/>
  <c r="G134" i="13"/>
  <c r="BI44" i="13"/>
  <c r="BI69" i="13"/>
  <c r="BI45" i="13"/>
  <c r="W44" i="13"/>
  <c r="W89" i="13"/>
  <c r="O45" i="13"/>
  <c r="O69" i="13"/>
  <c r="S44" i="13"/>
  <c r="S89" i="13"/>
  <c r="CQ69" i="13"/>
  <c r="CQ44" i="13"/>
  <c r="CQ45" i="13"/>
  <c r="S182" i="13"/>
  <c r="S131" i="13"/>
  <c r="S162" i="13" s="1"/>
  <c r="CQ42" i="13"/>
  <c r="CQ91" i="13"/>
  <c r="G16" i="13"/>
  <c r="AP136" i="13"/>
  <c r="AP180" i="13"/>
  <c r="AP126" i="13"/>
  <c r="U182" i="13"/>
  <c r="U131" i="13"/>
  <c r="U162" i="13" s="1"/>
  <c r="AV98" i="13"/>
  <c r="AV127" i="13"/>
  <c r="AV110" i="13"/>
  <c r="BX45" i="13"/>
  <c r="BX69" i="13"/>
  <c r="DB89" i="13"/>
  <c r="CS110" i="13"/>
  <c r="R136" i="13"/>
  <c r="AV89" i="13"/>
  <c r="AV132" i="13"/>
  <c r="AB98" i="13"/>
  <c r="AB127" i="13"/>
  <c r="AB97" i="13"/>
  <c r="AA89" i="13"/>
  <c r="Y89" i="13"/>
  <c r="BZ69" i="13"/>
  <c r="G17" i="13"/>
  <c r="AC131" i="13"/>
  <c r="AC162" i="13" s="1"/>
  <c r="AC182" i="13"/>
  <c r="CW131" i="13"/>
  <c r="CW162" i="13" s="1"/>
  <c r="CW182" i="13"/>
  <c r="BD97" i="13"/>
  <c r="T182" i="13"/>
  <c r="T131" i="13"/>
  <c r="T162" i="13" s="1"/>
  <c r="CD180" i="13"/>
  <c r="CD136" i="13"/>
  <c r="CD126" i="13"/>
  <c r="BP126" i="13"/>
  <c r="BL71" i="13"/>
  <c r="BL43" i="13"/>
  <c r="BL42" i="13"/>
  <c r="BB44" i="13"/>
  <c r="BB45" i="13"/>
  <c r="CR69" i="13"/>
  <c r="CR44" i="13"/>
  <c r="CR45" i="13"/>
  <c r="AQ42" i="13"/>
  <c r="AQ91" i="13"/>
  <c r="AM71" i="13"/>
  <c r="AM42" i="13"/>
  <c r="AM43" i="13"/>
  <c r="CO71" i="13"/>
  <c r="CO42" i="13"/>
  <c r="CO43" i="13"/>
  <c r="DB42" i="13"/>
  <c r="DB91" i="13"/>
  <c r="O42" i="13"/>
  <c r="O91" i="13"/>
  <c r="S71" i="13"/>
  <c r="S43" i="13"/>
  <c r="S42" i="13"/>
  <c r="V131" i="13"/>
  <c r="V162" i="13" s="1"/>
  <c r="V182" i="13"/>
  <c r="Q43" i="13"/>
  <c r="Q71" i="13"/>
  <c r="BO44" i="13"/>
  <c r="BO45" i="13"/>
  <c r="G38" i="13"/>
  <c r="AU42" i="13"/>
  <c r="AU91" i="13"/>
  <c r="U45" i="13"/>
  <c r="U69" i="13"/>
  <c r="U44" i="13"/>
  <c r="X69" i="13"/>
  <c r="X44" i="13"/>
  <c r="N43" i="13"/>
  <c r="N71" i="13"/>
  <c r="CW69" i="13"/>
  <c r="CW44" i="13"/>
  <c r="CW45" i="13"/>
  <c r="AI45" i="13"/>
  <c r="AI69" i="13"/>
  <c r="AI44" i="13"/>
  <c r="AL182" i="13"/>
  <c r="AL131" i="13"/>
  <c r="AL162" i="13" s="1"/>
  <c r="AE182" i="13"/>
  <c r="AE131" i="13"/>
  <c r="AE162" i="13" s="1"/>
  <c r="AG182" i="13"/>
  <c r="AG131" i="13"/>
  <c r="AG162" i="13" s="1"/>
  <c r="AH43" i="13"/>
  <c r="AH71" i="13"/>
  <c r="AH42" i="13"/>
  <c r="BH98" i="13"/>
  <c r="BH127" i="13"/>
  <c r="CD45" i="13"/>
  <c r="CD69" i="13"/>
  <c r="BH89" i="13"/>
  <c r="AA43" i="13"/>
  <c r="AA71" i="13"/>
  <c r="AN97" i="13"/>
  <c r="AN127" i="13"/>
  <c r="AN98" i="13"/>
  <c r="AM89" i="13"/>
  <c r="AD69" i="13"/>
  <c r="AD98" i="13"/>
  <c r="AD97" i="13"/>
  <c r="CL69" i="13"/>
  <c r="AE69" i="13"/>
  <c r="AE97" i="13"/>
  <c r="AE127" i="13"/>
  <c r="AE110" i="13"/>
  <c r="AE98" i="13"/>
  <c r="BD126" i="13"/>
  <c r="CP97" i="13"/>
  <c r="AI127" i="13"/>
  <c r="AI110" i="13"/>
  <c r="AI98" i="13"/>
  <c r="AI97" i="13"/>
  <c r="AI111" i="13"/>
  <c r="BX71" i="13"/>
  <c r="BX42" i="13"/>
  <c r="BX43" i="13"/>
  <c r="L136" i="13"/>
  <c r="L180" i="13"/>
  <c r="L126" i="13"/>
  <c r="AB71" i="13"/>
  <c r="AB42" i="13"/>
  <c r="AB43" i="13"/>
  <c r="BH69" i="13"/>
  <c r="BH45" i="13"/>
  <c r="BH44" i="13"/>
  <c r="CR71" i="13"/>
  <c r="CR43" i="13"/>
  <c r="CR42" i="13"/>
  <c r="AM69" i="13"/>
  <c r="AM45" i="13"/>
  <c r="AM44" i="13"/>
  <c r="CO69" i="13"/>
  <c r="CO44" i="13"/>
  <c r="CO45" i="13"/>
  <c r="BJ131" i="13"/>
  <c r="BJ162" i="13" s="1"/>
  <c r="BJ182" i="13"/>
  <c r="V42" i="13"/>
  <c r="V91" i="13"/>
  <c r="J69" i="13"/>
  <c r="J44" i="13"/>
  <c r="J45" i="13"/>
  <c r="BU44" i="13"/>
  <c r="BU69" i="13"/>
  <c r="BU45" i="13"/>
  <c r="Z43" i="13"/>
  <c r="Z71" i="13"/>
  <c r="Z42" i="13"/>
  <c r="R71" i="13"/>
  <c r="R42" i="13"/>
  <c r="R43" i="13"/>
  <c r="BA42" i="13"/>
  <c r="BA91" i="13"/>
  <c r="AN69" i="13"/>
  <c r="AN45" i="13"/>
  <c r="DC69" i="13"/>
  <c r="DC44" i="13"/>
  <c r="DC45" i="13"/>
  <c r="AX69" i="13"/>
  <c r="AX45" i="13"/>
  <c r="BB131" i="13"/>
  <c r="BB162" i="13" s="1"/>
  <c r="BB182" i="13"/>
  <c r="O182" i="13"/>
  <c r="O131" i="13"/>
  <c r="O162" i="13" s="1"/>
  <c r="N182" i="13"/>
  <c r="N131" i="13"/>
  <c r="N162" i="13" s="1"/>
  <c r="BT97" i="13"/>
  <c r="BT127" i="13"/>
  <c r="BT98" i="13"/>
  <c r="CJ45" i="13"/>
  <c r="CJ69" i="13"/>
  <c r="BT89" i="13"/>
  <c r="AZ127" i="13"/>
  <c r="AZ98" i="13"/>
  <c r="AZ97" i="13"/>
  <c r="AC98" i="13"/>
  <c r="AC97" i="13"/>
  <c r="AC127" i="13"/>
  <c r="AY89" i="13"/>
  <c r="AQ69" i="13"/>
  <c r="AQ111" i="13"/>
  <c r="AQ127" i="13"/>
  <c r="AQ98" i="13"/>
  <c r="AO131" i="13"/>
  <c r="AO162" i="13" s="1"/>
  <c r="AO182" i="13"/>
  <c r="G36" i="13"/>
  <c r="BD110" i="13"/>
  <c r="AT97" i="13"/>
  <c r="AU98" i="13"/>
  <c r="AU97" i="13"/>
  <c r="CB136" i="13"/>
  <c r="CB180" i="13"/>
  <c r="CB126" i="13"/>
  <c r="AK69" i="13"/>
  <c r="AK45" i="13"/>
  <c r="AK44" i="13"/>
  <c r="CS126" i="13"/>
  <c r="CS180" i="13"/>
  <c r="CS136" i="13"/>
  <c r="AX136" i="13"/>
  <c r="AX126" i="13"/>
  <c r="AX180" i="13"/>
  <c r="AX184" i="13" s="1"/>
  <c r="CJ71" i="13"/>
  <c r="CJ43" i="13"/>
  <c r="CJ42" i="13"/>
  <c r="AJ42" i="13"/>
  <c r="AJ91" i="13"/>
  <c r="CF182" i="13"/>
  <c r="CF131" i="13"/>
  <c r="CF162" i="13" s="1"/>
  <c r="BK71" i="13"/>
  <c r="BK42" i="13"/>
  <c r="BK43" i="13"/>
  <c r="BH71" i="13"/>
  <c r="BH43" i="13"/>
  <c r="BH42" i="13"/>
  <c r="CX71" i="13"/>
  <c r="CX42" i="13"/>
  <c r="CX43" i="13"/>
  <c r="H162" i="13"/>
  <c r="H182" i="13" s="1"/>
  <c r="AS71" i="13"/>
  <c r="AS42" i="13"/>
  <c r="AS43" i="13"/>
  <c r="DA71" i="13"/>
  <c r="DA42" i="13"/>
  <c r="DA43" i="13"/>
  <c r="AT42" i="13"/>
  <c r="AT91" i="13"/>
  <c r="AG42" i="13"/>
  <c r="AG91" i="13"/>
  <c r="W71" i="13"/>
  <c r="W42" i="13"/>
  <c r="W43" i="13"/>
  <c r="J71" i="13"/>
  <c r="J42" i="13"/>
  <c r="J43" i="13"/>
  <c r="CA44" i="13"/>
  <c r="CA45" i="13"/>
  <c r="V43" i="13"/>
  <c r="V71" i="13"/>
  <c r="K71" i="13"/>
  <c r="K43" i="13"/>
  <c r="K42" i="13"/>
  <c r="BM42" i="13"/>
  <c r="BM91" i="13"/>
  <c r="BG42" i="13"/>
  <c r="BG91" i="13"/>
  <c r="AO69" i="13"/>
  <c r="AO44" i="13"/>
  <c r="AO45" i="13"/>
  <c r="BJ71" i="13"/>
  <c r="BJ42" i="13"/>
  <c r="BJ43" i="13"/>
  <c r="CF127" i="13"/>
  <c r="CF98" i="13"/>
  <c r="CP45" i="13"/>
  <c r="CP69" i="13"/>
  <c r="O110" i="13"/>
  <c r="O97" i="13"/>
  <c r="AL98" i="13"/>
  <c r="AL97" i="13"/>
  <c r="AL110" i="13"/>
  <c r="CF89" i="13"/>
  <c r="BL98" i="13"/>
  <c r="BL97" i="13"/>
  <c r="AO127" i="13"/>
  <c r="AO98" i="13"/>
  <c r="AO97" i="13"/>
  <c r="BK89" i="13"/>
  <c r="AP69" i="13"/>
  <c r="BC69" i="13"/>
  <c r="BC98" i="13"/>
  <c r="BC97" i="13"/>
  <c r="BC127" i="13"/>
  <c r="BD69" i="13"/>
  <c r="H160" i="13"/>
  <c r="H180" i="13" s="1"/>
  <c r="BG97" i="13"/>
  <c r="BG98" i="13"/>
  <c r="BS126" i="13"/>
  <c r="BS180" i="13"/>
  <c r="BS136" i="13"/>
  <c r="CV71" i="13"/>
  <c r="CV42" i="13"/>
  <c r="CV43" i="13"/>
  <c r="BW71" i="13"/>
  <c r="BW42" i="13"/>
  <c r="BW43" i="13"/>
  <c r="BN71" i="13"/>
  <c r="BN42" i="13"/>
  <c r="BN43" i="13"/>
  <c r="CX44" i="13"/>
  <c r="CX45" i="13"/>
  <c r="CU71" i="13"/>
  <c r="CU42" i="13"/>
  <c r="CU43" i="13"/>
  <c r="AS69" i="13"/>
  <c r="AS45" i="13"/>
  <c r="AS44" i="13"/>
  <c r="DA69" i="13"/>
  <c r="DA45" i="13"/>
  <c r="DA44" i="13"/>
  <c r="CT182" i="13"/>
  <c r="CT131" i="13"/>
  <c r="CT162" i="13" s="1"/>
  <c r="BI182" i="13"/>
  <c r="BI131" i="13"/>
  <c r="BI162" i="13" s="1"/>
  <c r="M126" i="13"/>
  <c r="M136" i="13"/>
  <c r="M180" i="13"/>
  <c r="CK42" i="13"/>
  <c r="CK91" i="13"/>
  <c r="Y42" i="13"/>
  <c r="Y91" i="13"/>
  <c r="O43" i="13"/>
  <c r="O71" i="13"/>
  <c r="Q131" i="13"/>
  <c r="Q162" i="13" s="1"/>
  <c r="Q182" i="13"/>
  <c r="AU69" i="13"/>
  <c r="AU45" i="13"/>
  <c r="AU44" i="13"/>
  <c r="BJ69" i="13"/>
  <c r="BJ44" i="13"/>
  <c r="BJ45" i="13"/>
  <c r="AX44" i="13"/>
  <c r="AX89" i="13"/>
  <c r="CO131" i="13"/>
  <c r="CO162" i="13" s="1"/>
  <c r="CO182" i="13"/>
  <c r="CV45" i="13"/>
  <c r="CV69" i="13"/>
  <c r="R69" i="13"/>
  <c r="AX97" i="13"/>
  <c r="AX98" i="13"/>
  <c r="CR89" i="13"/>
  <c r="BX97" i="13"/>
  <c r="BX127" i="13"/>
  <c r="BX98" i="13"/>
  <c r="BA111" i="13"/>
  <c r="BA98" i="13"/>
  <c r="BA97" i="13"/>
  <c r="BA127" i="13"/>
  <c r="BW89" i="13"/>
  <c r="BB69" i="13"/>
  <c r="BO69" i="13"/>
  <c r="BO98" i="13"/>
  <c r="BO127" i="13"/>
  <c r="BO97" i="13"/>
  <c r="BA131" i="13"/>
  <c r="BA162" i="13" s="1"/>
  <c r="BA182" i="13"/>
  <c r="K98" i="13"/>
  <c r="K97" i="13"/>
  <c r="K111" i="13"/>
  <c r="BS97" i="13"/>
  <c r="BS98" i="13"/>
  <c r="AA42" i="13"/>
  <c r="AF71" i="13"/>
  <c r="AF42" i="13"/>
  <c r="AF43" i="13"/>
  <c r="P126" i="13"/>
  <c r="P136" i="13"/>
  <c r="P180" i="13"/>
  <c r="BN44" i="13"/>
  <c r="BN45" i="13"/>
  <c r="AC71" i="13"/>
  <c r="AC42" i="13"/>
  <c r="AC43" i="13"/>
  <c r="AY69" i="13"/>
  <c r="AY44" i="13"/>
  <c r="AY45" i="13"/>
  <c r="P131" i="13"/>
  <c r="P162" i="13" s="1"/>
  <c r="P182" i="13"/>
  <c r="CY131" i="13"/>
  <c r="CY162" i="13" s="1"/>
  <c r="CY182" i="13"/>
  <c r="AR182" i="13"/>
  <c r="AR131" i="13"/>
  <c r="AR162" i="13" s="1"/>
  <c r="M42" i="13"/>
  <c r="M91" i="13"/>
  <c r="BQ136" i="13"/>
  <c r="BQ131" i="13"/>
  <c r="BQ162" i="13" s="1"/>
  <c r="BQ182" i="13"/>
  <c r="BQ184" i="13" s="1"/>
  <c r="Z45" i="13"/>
  <c r="Z69" i="13"/>
  <c r="Z44" i="13"/>
  <c r="BA69" i="13"/>
  <c r="BA45" i="13"/>
  <c r="BA44" i="13"/>
  <c r="J131" i="13"/>
  <c r="J162" i="13" s="1"/>
  <c r="J182" i="13"/>
  <c r="Z182" i="13"/>
  <c r="Z131" i="13"/>
  <c r="Z162" i="13" s="1"/>
  <c r="BP44" i="13"/>
  <c r="BP45" i="13"/>
  <c r="BD131" i="13"/>
  <c r="BD162" i="13" s="1"/>
  <c r="BD182" i="13"/>
  <c r="BU131" i="13"/>
  <c r="BU162" i="13" s="1"/>
  <c r="BU182" i="13"/>
  <c r="AB45" i="13"/>
  <c r="AB69" i="13"/>
  <c r="DB45" i="13"/>
  <c r="DB69" i="13"/>
  <c r="U97" i="13"/>
  <c r="U110" i="13"/>
  <c r="U98" i="13"/>
  <c r="BJ111" i="13"/>
  <c r="BJ127" i="13"/>
  <c r="BJ97" i="13"/>
  <c r="AW89" i="13"/>
  <c r="CJ97" i="13"/>
  <c r="CJ127" i="13"/>
  <c r="CJ98" i="13"/>
  <c r="BM98" i="13"/>
  <c r="BM97" i="13"/>
  <c r="BM127" i="13"/>
  <c r="CI89" i="13"/>
  <c r="AB89" i="13"/>
  <c r="AB132" i="13"/>
  <c r="CA69" i="13"/>
  <c r="CA98" i="13"/>
  <c r="CA97" i="13"/>
  <c r="CA127" i="13"/>
  <c r="CB69" i="13"/>
  <c r="N126" i="13"/>
  <c r="N136" i="13"/>
  <c r="N180" i="13"/>
  <c r="BF136" i="13"/>
  <c r="BF126" i="13"/>
  <c r="BF180" i="13"/>
  <c r="AF89" i="13"/>
  <c r="CE111" i="13"/>
  <c r="CE110" i="13"/>
  <c r="CE127" i="13"/>
  <c r="CE97" i="13"/>
  <c r="L33" i="17"/>
  <c r="L34" i="17" s="1"/>
  <c r="W33" i="17"/>
  <c r="W34" i="17" s="1"/>
  <c r="G31" i="17"/>
  <c r="Q64" i="17"/>
  <c r="Q63" i="17"/>
  <c r="V33" i="17"/>
  <c r="V34" i="17" s="1"/>
  <c r="O33" i="17"/>
  <c r="O34" i="17" s="1"/>
  <c r="S58" i="17"/>
  <c r="M58" i="17"/>
  <c r="M63" i="17"/>
  <c r="L58" i="17"/>
  <c r="L63" i="17"/>
  <c r="T33" i="17"/>
  <c r="T34" i="17" s="1"/>
  <c r="I63" i="17"/>
  <c r="I178" i="17" s="1"/>
  <c r="W58" i="17"/>
  <c r="W63" i="17"/>
  <c r="W64" i="17"/>
  <c r="G11" i="17"/>
  <c r="H58" i="17"/>
  <c r="U33" i="17"/>
  <c r="U34" i="17" s="1"/>
  <c r="G57" i="17"/>
  <c r="G82" i="17" s="1"/>
  <c r="H64" i="17"/>
  <c r="S64" i="17"/>
  <c r="S63" i="17"/>
  <c r="M33" i="17"/>
  <c r="M34" i="17" s="1"/>
  <c r="X58" i="17"/>
  <c r="X63" i="17"/>
  <c r="X64" i="17"/>
  <c r="K33" i="17"/>
  <c r="K34" i="17" s="1"/>
  <c r="N33" i="17"/>
  <c r="N34" i="17" s="1"/>
  <c r="AA33" i="17"/>
  <c r="AA34" i="17" s="1"/>
  <c r="O58" i="17"/>
  <c r="O63" i="17"/>
  <c r="O64" i="17"/>
  <c r="R33" i="17"/>
  <c r="R34" i="17" s="1"/>
  <c r="J33" i="17"/>
  <c r="J34" i="17" s="1"/>
  <c r="Z33" i="17"/>
  <c r="Z34" i="17" s="1"/>
  <c r="P64" i="17"/>
  <c r="L21" i="17"/>
  <c r="X16" i="17"/>
  <c r="X21" i="17"/>
  <c r="X38" i="17"/>
  <c r="X39" i="17" s="1"/>
  <c r="X20" i="17"/>
  <c r="X161" i="17" s="1"/>
  <c r="Q58" i="17"/>
  <c r="P63" i="17"/>
  <c r="L38" i="17"/>
  <c r="L39" i="17" s="1"/>
  <c r="Y38" i="17"/>
  <c r="Y39" i="17" s="1"/>
  <c r="Y20" i="17"/>
  <c r="Y161" i="17" s="1"/>
  <c r="Y21" i="17"/>
  <c r="Y58" i="17"/>
  <c r="P33" i="17"/>
  <c r="P34" i="17" s="1"/>
  <c r="Y63" i="17"/>
  <c r="Y64" i="17"/>
  <c r="T64" i="17"/>
  <c r="I33" i="17"/>
  <c r="I34" i="17" s="1"/>
  <c r="I58" i="17"/>
  <c r="Q33" i="17"/>
  <c r="Q34" i="17" s="1"/>
  <c r="L16" i="17"/>
  <c r="BE138" i="11"/>
  <c r="BE168" i="11" s="1"/>
  <c r="BE188" i="11" s="1"/>
  <c r="AU94" i="11"/>
  <c r="CD94" i="11"/>
  <c r="CU94" i="11"/>
  <c r="AY96" i="11"/>
  <c r="T94" i="11"/>
  <c r="BW94" i="11"/>
  <c r="BY94" i="11"/>
  <c r="CE94" i="11"/>
  <c r="G71" i="11"/>
  <c r="BD94" i="11"/>
  <c r="O94" i="11"/>
  <c r="AN94" i="11"/>
  <c r="S94" i="11"/>
  <c r="G73" i="11"/>
  <c r="G132" i="11" s="1"/>
  <c r="G165" i="11" s="1"/>
  <c r="CN94" i="11"/>
  <c r="L94" i="11"/>
  <c r="BX94" i="11"/>
  <c r="BC94" i="11"/>
  <c r="AV94" i="11"/>
  <c r="CM94" i="11"/>
  <c r="AT94" i="11"/>
  <c r="U94" i="11"/>
  <c r="AO94" i="11"/>
  <c r="CF94" i="11"/>
  <c r="CA76" i="11"/>
  <c r="CA47" i="11"/>
  <c r="CA48" i="11"/>
  <c r="BL76" i="11"/>
  <c r="BL47" i="11"/>
  <c r="BL48" i="11"/>
  <c r="CW74" i="11"/>
  <c r="CW49" i="11"/>
  <c r="CW50" i="11"/>
  <c r="CS76" i="11"/>
  <c r="CS48" i="11"/>
  <c r="CS47" i="11"/>
  <c r="AZ74" i="11"/>
  <c r="AZ50" i="11"/>
  <c r="AZ49" i="11"/>
  <c r="AU76" i="11"/>
  <c r="AU47" i="11"/>
  <c r="AU48" i="11"/>
  <c r="BP76" i="11"/>
  <c r="BP47" i="11"/>
  <c r="BP48" i="11"/>
  <c r="H42" i="11"/>
  <c r="G36" i="11"/>
  <c r="AQ74" i="11"/>
  <c r="AQ49" i="11"/>
  <c r="AQ50" i="11"/>
  <c r="W131" i="11"/>
  <c r="W141" i="11"/>
  <c r="CW141" i="11"/>
  <c r="CW131" i="11"/>
  <c r="S131" i="11"/>
  <c r="S141" i="11"/>
  <c r="AQ131" i="11"/>
  <c r="AQ141" i="11"/>
  <c r="BO131" i="11"/>
  <c r="CM131" i="11"/>
  <c r="CM141" i="11"/>
  <c r="AR131" i="11"/>
  <c r="AR141" i="11"/>
  <c r="CT141" i="11"/>
  <c r="CT131" i="11"/>
  <c r="O141" i="11"/>
  <c r="O131" i="11"/>
  <c r="AS131" i="11"/>
  <c r="AS141" i="11"/>
  <c r="P136" i="11"/>
  <c r="P167" i="11" s="1"/>
  <c r="P187" i="11" s="1"/>
  <c r="AZ136" i="11"/>
  <c r="AZ167" i="11" s="1"/>
  <c r="AZ187" i="11" s="1"/>
  <c r="Q136" i="11"/>
  <c r="Q167" i="11" s="1"/>
  <c r="Q187" i="11" s="1"/>
  <c r="BA136" i="11"/>
  <c r="BA167" i="11" s="1"/>
  <c r="BA187" i="11" s="1"/>
  <c r="CK136" i="11"/>
  <c r="CK167" i="11" s="1"/>
  <c r="CK187" i="11" s="1"/>
  <c r="AS136" i="11"/>
  <c r="AS167" i="11" s="1"/>
  <c r="AS187" i="11" s="1"/>
  <c r="AE136" i="11"/>
  <c r="AE167" i="11" s="1"/>
  <c r="AE187" i="11" s="1"/>
  <c r="BO137" i="11"/>
  <c r="BO136" i="11" s="1"/>
  <c r="BO167" i="11" s="1"/>
  <c r="BO187" i="11" s="1"/>
  <c r="CY136" i="11"/>
  <c r="CY167" i="11" s="1"/>
  <c r="CY187" i="11" s="1"/>
  <c r="AF136" i="11"/>
  <c r="AF167" i="11" s="1"/>
  <c r="AF187" i="11" s="1"/>
  <c r="BP136" i="11"/>
  <c r="BP167" i="11" s="1"/>
  <c r="BP187" i="11" s="1"/>
  <c r="CZ136" i="11"/>
  <c r="CZ167" i="11" s="1"/>
  <c r="CZ187" i="11" s="1"/>
  <c r="CA74" i="11"/>
  <c r="CA49" i="11"/>
  <c r="CA50" i="11"/>
  <c r="BL74" i="11"/>
  <c r="BL49" i="11"/>
  <c r="BL50" i="11"/>
  <c r="AR76" i="11"/>
  <c r="AR47" i="11"/>
  <c r="AR48" i="11"/>
  <c r="CS74" i="11"/>
  <c r="CS50" i="11"/>
  <c r="CS49" i="11"/>
  <c r="AW76" i="11"/>
  <c r="AW47" i="11"/>
  <c r="AW48" i="11"/>
  <c r="AM74" i="11"/>
  <c r="AM50" i="11"/>
  <c r="AM49" i="11"/>
  <c r="J48" i="11"/>
  <c r="J47" i="11"/>
  <c r="BZ50" i="11"/>
  <c r="BZ49" i="11"/>
  <c r="Q49" i="11"/>
  <c r="Q50" i="11"/>
  <c r="AX49" i="11"/>
  <c r="BC74" i="11"/>
  <c r="BC50" i="11"/>
  <c r="BC49" i="11"/>
  <c r="BX131" i="11"/>
  <c r="BX141" i="11"/>
  <c r="DC131" i="11"/>
  <c r="BZ131" i="11"/>
  <c r="BZ141" i="11"/>
  <c r="CX131" i="11"/>
  <c r="CX141" i="11"/>
  <c r="T131" i="11"/>
  <c r="T141" i="11"/>
  <c r="BV141" i="11"/>
  <c r="BV131" i="11"/>
  <c r="U131" i="11"/>
  <c r="U141" i="11"/>
  <c r="CU141" i="11"/>
  <c r="CU131" i="11"/>
  <c r="BQ136" i="11"/>
  <c r="BQ167" i="11" s="1"/>
  <c r="BQ187" i="11" s="1"/>
  <c r="CM76" i="11"/>
  <c r="CM47" i="11"/>
  <c r="CM48" i="11"/>
  <c r="BX76" i="11"/>
  <c r="BX47" i="11"/>
  <c r="BX48" i="11"/>
  <c r="BD76" i="11"/>
  <c r="BD47" i="11"/>
  <c r="BD48" i="11"/>
  <c r="AQ48" i="11"/>
  <c r="AQ47" i="11"/>
  <c r="BC76" i="11"/>
  <c r="BC47" i="11"/>
  <c r="BC48" i="11"/>
  <c r="BN76" i="11"/>
  <c r="BN48" i="11"/>
  <c r="BN47" i="11"/>
  <c r="P74" i="11"/>
  <c r="P49" i="11"/>
  <c r="P50" i="11"/>
  <c r="AY76" i="11"/>
  <c r="AY47" i="11"/>
  <c r="AY48" i="11"/>
  <c r="AW49" i="11"/>
  <c r="AP76" i="11"/>
  <c r="AP48" i="11"/>
  <c r="AP47" i="11"/>
  <c r="CR76" i="11"/>
  <c r="CR47" i="11"/>
  <c r="CR48" i="11"/>
  <c r="AB74" i="11"/>
  <c r="AB49" i="11"/>
  <c r="AB50" i="11"/>
  <c r="CX47" i="11"/>
  <c r="CU49" i="11"/>
  <c r="CU50" i="11"/>
  <c r="AB131" i="11"/>
  <c r="AB141" i="11"/>
  <c r="AZ141" i="11"/>
  <c r="AZ131" i="11"/>
  <c r="CV141" i="11"/>
  <c r="CV131" i="11"/>
  <c r="BA141" i="11"/>
  <c r="BA131" i="11"/>
  <c r="BY131" i="11"/>
  <c r="BY141" i="11"/>
  <c r="Y131" i="11"/>
  <c r="Y141" i="11"/>
  <c r="AW141" i="11"/>
  <c r="AW131" i="11"/>
  <c r="BU131" i="11"/>
  <c r="BU141" i="11"/>
  <c r="CS141" i="11"/>
  <c r="CS131" i="11"/>
  <c r="BW131" i="11"/>
  <c r="BW141" i="11"/>
  <c r="DA131" i="11"/>
  <c r="DA141" i="11"/>
  <c r="V136" i="11"/>
  <c r="V167" i="11" s="1"/>
  <c r="V187" i="11" s="1"/>
  <c r="BF136" i="11"/>
  <c r="BF167" i="11" s="1"/>
  <c r="BF187" i="11" s="1"/>
  <c r="CP136" i="11"/>
  <c r="CP167" i="11" s="1"/>
  <c r="CP187" i="11" s="1"/>
  <c r="W136" i="11"/>
  <c r="W167" i="11" s="1"/>
  <c r="W187" i="11" s="1"/>
  <c r="BG136" i="11"/>
  <c r="CQ136" i="11"/>
  <c r="BK136" i="11"/>
  <c r="BK167" i="11" s="1"/>
  <c r="BK187" i="11" s="1"/>
  <c r="X136" i="11"/>
  <c r="X167" i="11" s="1"/>
  <c r="X187" i="11" s="1"/>
  <c r="BH136" i="11"/>
  <c r="BH167" i="11" s="1"/>
  <c r="BH187" i="11" s="1"/>
  <c r="CR136" i="11"/>
  <c r="CR167" i="11" s="1"/>
  <c r="CR187" i="11" s="1"/>
  <c r="AL136" i="11"/>
  <c r="AL167" i="11" s="1"/>
  <c r="AL187" i="11" s="1"/>
  <c r="CM74" i="11"/>
  <c r="CM49" i="11"/>
  <c r="CM50" i="11"/>
  <c r="BX74" i="11"/>
  <c r="BX49" i="11"/>
  <c r="BX50" i="11"/>
  <c r="X76" i="11"/>
  <c r="X47" i="11"/>
  <c r="X48" i="11"/>
  <c r="AV76" i="11"/>
  <c r="AV47" i="11"/>
  <c r="AV48" i="11"/>
  <c r="BJ74" i="11"/>
  <c r="BJ50" i="11"/>
  <c r="BJ49" i="11"/>
  <c r="BD74" i="11"/>
  <c r="BD49" i="11"/>
  <c r="BD50" i="11"/>
  <c r="AY74" i="11"/>
  <c r="AY49" i="11"/>
  <c r="AY50" i="11"/>
  <c r="CB74" i="11"/>
  <c r="CB50" i="11"/>
  <c r="CB49" i="11"/>
  <c r="M74" i="11"/>
  <c r="M50" i="11"/>
  <c r="M49" i="11"/>
  <c r="BW74" i="11"/>
  <c r="BW50" i="11"/>
  <c r="BW49" i="11"/>
  <c r="AH76" i="11"/>
  <c r="AH48" i="11"/>
  <c r="AH47" i="11"/>
  <c r="AT76" i="11"/>
  <c r="AT48" i="11"/>
  <c r="AT47" i="11"/>
  <c r="J74" i="11"/>
  <c r="J49" i="11"/>
  <c r="J50" i="11"/>
  <c r="T74" i="11"/>
  <c r="T49" i="11"/>
  <c r="T50" i="11"/>
  <c r="AH131" i="11"/>
  <c r="AH141" i="11"/>
  <c r="BF131" i="11"/>
  <c r="BF141" i="11"/>
  <c r="CD131" i="11"/>
  <c r="CD141" i="11"/>
  <c r="DB131" i="11"/>
  <c r="DB141" i="11"/>
  <c r="AC131" i="11"/>
  <c r="AC141" i="11"/>
  <c r="CE141" i="11"/>
  <c r="CE131" i="11"/>
  <c r="CE165" i="11" s="1"/>
  <c r="CE185" i="11" s="1"/>
  <c r="AD131" i="11"/>
  <c r="AD141" i="11"/>
  <c r="BB131" i="11"/>
  <c r="BB141" i="11"/>
  <c r="CF141" i="11"/>
  <c r="CF131" i="11"/>
  <c r="Z131" i="11"/>
  <c r="Z141" i="11"/>
  <c r="AX131" i="11"/>
  <c r="AX141" i="11"/>
  <c r="CZ131" i="11"/>
  <c r="CZ141" i="11"/>
  <c r="CC131" i="11"/>
  <c r="CC141" i="11"/>
  <c r="AD136" i="11"/>
  <c r="AD167" i="11" s="1"/>
  <c r="AD187" i="11" s="1"/>
  <c r="BN136" i="11"/>
  <c r="BN167" i="11" s="1"/>
  <c r="BN187" i="11" s="1"/>
  <c r="CX136" i="11"/>
  <c r="CX167" i="11" s="1"/>
  <c r="CX187" i="11" s="1"/>
  <c r="CO137" i="11"/>
  <c r="CO136" i="11" s="1"/>
  <c r="CO167" i="11" s="1"/>
  <c r="CO187" i="11" s="1"/>
  <c r="AK136" i="11"/>
  <c r="AK167" i="11" s="1"/>
  <c r="AK187" i="11" s="1"/>
  <c r="BU136" i="11"/>
  <c r="BU167" i="11" s="1"/>
  <c r="BU187" i="11" s="1"/>
  <c r="AG136" i="11"/>
  <c r="AG167" i="11" s="1"/>
  <c r="AG187" i="11" s="1"/>
  <c r="BV136" i="11"/>
  <c r="BV167" i="11" s="1"/>
  <c r="BV187" i="11" s="1"/>
  <c r="CY76" i="11"/>
  <c r="CY47" i="11"/>
  <c r="CY48" i="11"/>
  <c r="CJ76" i="11"/>
  <c r="CJ48" i="11"/>
  <c r="CJ47" i="11"/>
  <c r="BV74" i="11"/>
  <c r="BV49" i="11"/>
  <c r="BV50" i="11"/>
  <c r="F35" i="58"/>
  <c r="AU20" i="58" s="1"/>
  <c r="CI47" i="11"/>
  <c r="N74" i="11"/>
  <c r="N50" i="11"/>
  <c r="N49" i="11"/>
  <c r="CN49" i="11"/>
  <c r="CN50" i="11"/>
  <c r="AX47" i="11"/>
  <c r="CO74" i="11"/>
  <c r="CO49" i="11"/>
  <c r="CO50" i="11"/>
  <c r="AT74" i="11"/>
  <c r="AT49" i="11"/>
  <c r="AT50" i="11"/>
  <c r="AH74" i="11"/>
  <c r="AH49" i="11"/>
  <c r="AH50" i="11"/>
  <c r="AI131" i="11"/>
  <c r="AI141" i="11"/>
  <c r="BG131" i="11"/>
  <c r="BG141" i="11"/>
  <c r="BH141" i="11"/>
  <c r="BH131" i="11"/>
  <c r="AB136" i="11"/>
  <c r="AB167" i="11" s="1"/>
  <c r="AB187" i="11" s="1"/>
  <c r="BL136" i="11"/>
  <c r="BL167" i="11" s="1"/>
  <c r="BL187" i="11" s="1"/>
  <c r="CV136" i="11"/>
  <c r="CV167" i="11" s="1"/>
  <c r="CV187" i="11" s="1"/>
  <c r="AC136" i="11"/>
  <c r="AC167" i="11" s="1"/>
  <c r="AC187" i="11" s="1"/>
  <c r="BM136" i="11"/>
  <c r="BM167" i="11" s="1"/>
  <c r="BM187" i="11" s="1"/>
  <c r="CW136" i="11"/>
  <c r="CW167" i="11" s="1"/>
  <c r="CW187" i="11" s="1"/>
  <c r="CC136" i="11"/>
  <c r="CC167" i="11" s="1"/>
  <c r="CC187" i="11" s="1"/>
  <c r="AQ136" i="11"/>
  <c r="AQ167" i="11" s="1"/>
  <c r="AQ187" i="11" s="1"/>
  <c r="CA136" i="11"/>
  <c r="CA167" i="11" s="1"/>
  <c r="CA187" i="11" s="1"/>
  <c r="AR136" i="11"/>
  <c r="AR167" i="11" s="1"/>
  <c r="AR187" i="11" s="1"/>
  <c r="CB136" i="11"/>
  <c r="CB167" i="11" s="1"/>
  <c r="CB187" i="11" s="1"/>
  <c r="CY74" i="11"/>
  <c r="CY50" i="11"/>
  <c r="CY49" i="11"/>
  <c r="CJ74" i="11"/>
  <c r="CJ49" i="11"/>
  <c r="CJ50" i="11"/>
  <c r="BF76" i="11"/>
  <c r="BF48" i="11"/>
  <c r="BF47" i="11"/>
  <c r="AB76" i="11"/>
  <c r="AB47" i="11"/>
  <c r="AB48" i="11"/>
  <c r="AZ76" i="11"/>
  <c r="AZ47" i="11"/>
  <c r="AZ48" i="11"/>
  <c r="CH74" i="11"/>
  <c r="CH49" i="11"/>
  <c r="CH50" i="11"/>
  <c r="F84" i="58"/>
  <c r="CG20" i="58" s="1"/>
  <c r="H74" i="11"/>
  <c r="H49" i="11"/>
  <c r="H50" i="11"/>
  <c r="G21" i="11"/>
  <c r="G50" i="11" s="1"/>
  <c r="AA76" i="11"/>
  <c r="AA48" i="11"/>
  <c r="AA47" i="11"/>
  <c r="V76" i="11"/>
  <c r="V47" i="11"/>
  <c r="V48" i="11"/>
  <c r="V74" i="11"/>
  <c r="V49" i="11"/>
  <c r="V50" i="11"/>
  <c r="R74" i="11"/>
  <c r="R50" i="11"/>
  <c r="R49" i="11"/>
  <c r="AL49" i="11"/>
  <c r="CR49" i="11"/>
  <c r="J132" i="11"/>
  <c r="AJ141" i="11"/>
  <c r="AJ131" i="11"/>
  <c r="CB131" i="11"/>
  <c r="CB141" i="11"/>
  <c r="AA131" i="11"/>
  <c r="AA141" i="11"/>
  <c r="AY141" i="11"/>
  <c r="AY131" i="11"/>
  <c r="I137" i="11"/>
  <c r="G93" i="11"/>
  <c r="G137" i="11" s="1"/>
  <c r="DA136" i="11"/>
  <c r="DA167" i="11" s="1"/>
  <c r="DA187" i="11" s="1"/>
  <c r="AM136" i="11"/>
  <c r="AM167" i="11" s="1"/>
  <c r="AM187" i="11" s="1"/>
  <c r="CD76" i="11"/>
  <c r="CD48" i="11"/>
  <c r="CD47" i="11"/>
  <c r="K74" i="11"/>
  <c r="K50" i="11"/>
  <c r="K49" i="11"/>
  <c r="CV76" i="11"/>
  <c r="CV47" i="11"/>
  <c r="CV48" i="11"/>
  <c r="DB76" i="11"/>
  <c r="DB47" i="11"/>
  <c r="DB48" i="11"/>
  <c r="BI76" i="11"/>
  <c r="BI47" i="11"/>
  <c r="BI48" i="11"/>
  <c r="CT74" i="11"/>
  <c r="CT50" i="11"/>
  <c r="CT49" i="11"/>
  <c r="S74" i="11"/>
  <c r="S49" i="11"/>
  <c r="S50" i="11"/>
  <c r="DC76" i="11"/>
  <c r="DC47" i="11"/>
  <c r="DC48" i="11"/>
  <c r="AD49" i="11"/>
  <c r="AD50" i="11"/>
  <c r="AM76" i="11"/>
  <c r="AM47" i="11"/>
  <c r="AM48" i="11"/>
  <c r="BF74" i="11"/>
  <c r="BF50" i="11"/>
  <c r="BF49" i="11"/>
  <c r="CZ74" i="11"/>
  <c r="CZ50" i="11"/>
  <c r="CZ49" i="11"/>
  <c r="CQ49" i="11"/>
  <c r="AE74" i="11"/>
  <c r="AE49" i="11"/>
  <c r="AE50" i="11"/>
  <c r="CL74" i="11"/>
  <c r="CL49" i="11"/>
  <c r="CL50" i="11"/>
  <c r="AA74" i="11"/>
  <c r="AA50" i="11"/>
  <c r="CX50" i="11"/>
  <c r="CX49" i="11"/>
  <c r="I50" i="11"/>
  <c r="I49" i="11"/>
  <c r="J75" i="11"/>
  <c r="J134" i="11" s="1"/>
  <c r="J133" i="11" s="1"/>
  <c r="K141" i="11"/>
  <c r="K131" i="11"/>
  <c r="L131" i="11"/>
  <c r="L141" i="11"/>
  <c r="AE131" i="11"/>
  <c r="AE141" i="11"/>
  <c r="BC131" i="11"/>
  <c r="BC141" i="11"/>
  <c r="CA131" i="11"/>
  <c r="CA141" i="11"/>
  <c r="CY131" i="11"/>
  <c r="CY141" i="11"/>
  <c r="BD131" i="11"/>
  <c r="BD141" i="11"/>
  <c r="AG131" i="11"/>
  <c r="AG141" i="11"/>
  <c r="BE131" i="11"/>
  <c r="BE141" i="11"/>
  <c r="G19" i="11"/>
  <c r="AH136" i="11"/>
  <c r="AH167" i="11" s="1"/>
  <c r="AH187" i="11" s="1"/>
  <c r="BR136" i="11"/>
  <c r="BR167" i="11" s="1"/>
  <c r="BR187" i="11" s="1"/>
  <c r="DB136" i="11"/>
  <c r="DB167" i="11" s="1"/>
  <c r="DB187" i="11" s="1"/>
  <c r="AI136" i="11"/>
  <c r="AI167" i="11" s="1"/>
  <c r="AI187" i="11" s="1"/>
  <c r="BS136" i="11"/>
  <c r="DC137" i="11"/>
  <c r="DC136" i="11" s="1"/>
  <c r="CI136" i="11"/>
  <c r="CI167" i="11" s="1"/>
  <c r="CI187" i="11" s="1"/>
  <c r="AJ136" i="11"/>
  <c r="AJ167" i="11" s="1"/>
  <c r="AJ187" i="11" s="1"/>
  <c r="BT136" i="11"/>
  <c r="BT167" i="11" s="1"/>
  <c r="BT187" i="11" s="1"/>
  <c r="AX136" i="11"/>
  <c r="AX167" i="11" s="1"/>
  <c r="AX187" i="11" s="1"/>
  <c r="CH136" i="11"/>
  <c r="CH167" i="11" s="1"/>
  <c r="CH187" i="11" s="1"/>
  <c r="G91" i="11"/>
  <c r="BG74" i="11"/>
  <c r="BG49" i="11"/>
  <c r="BG50" i="11"/>
  <c r="K76" i="11"/>
  <c r="K47" i="11"/>
  <c r="K48" i="11"/>
  <c r="CV74" i="11"/>
  <c r="CV49" i="11"/>
  <c r="CV50" i="11"/>
  <c r="O74" i="11"/>
  <c r="O49" i="11"/>
  <c r="O50" i="11"/>
  <c r="AF76" i="11"/>
  <c r="AF47" i="11"/>
  <c r="AF48" i="11"/>
  <c r="BI74" i="11"/>
  <c r="BI50" i="11"/>
  <c r="BI49" i="11"/>
  <c r="S47" i="11"/>
  <c r="S48" i="11"/>
  <c r="AI76" i="11"/>
  <c r="AI47" i="11"/>
  <c r="AI48" i="11"/>
  <c r="AR49" i="11"/>
  <c r="AR50" i="11"/>
  <c r="I48" i="11"/>
  <c r="I47" i="11"/>
  <c r="BR74" i="11"/>
  <c r="BR50" i="11"/>
  <c r="BR49" i="11"/>
  <c r="W74" i="11"/>
  <c r="W50" i="11"/>
  <c r="W49" i="11"/>
  <c r="DB74" i="11"/>
  <c r="DB49" i="11"/>
  <c r="DB50" i="11"/>
  <c r="BQ74" i="11"/>
  <c r="BQ49" i="11"/>
  <c r="BQ50" i="11"/>
  <c r="AI74" i="11"/>
  <c r="AI49" i="11"/>
  <c r="AI50" i="11"/>
  <c r="BE49" i="11"/>
  <c r="BE50" i="11"/>
  <c r="BV47" i="11"/>
  <c r="CK141" i="11"/>
  <c r="CK131" i="11"/>
  <c r="CL131" i="11"/>
  <c r="CL141" i="11"/>
  <c r="AF131" i="11"/>
  <c r="AF141" i="11"/>
  <c r="AP136" i="11"/>
  <c r="AP167" i="11" s="1"/>
  <c r="AP187" i="11" s="1"/>
  <c r="BZ136" i="11"/>
  <c r="BZ167" i="11" s="1"/>
  <c r="BZ187" i="11" s="1"/>
  <c r="AA136" i="11"/>
  <c r="AA167" i="11" s="1"/>
  <c r="AA187" i="11" s="1"/>
  <c r="M136" i="11"/>
  <c r="M167" i="11" s="1"/>
  <c r="M187" i="11" s="1"/>
  <c r="AW136" i="11"/>
  <c r="AW167" i="11" s="1"/>
  <c r="AW187" i="11" s="1"/>
  <c r="CG136" i="11"/>
  <c r="CG167" i="11" s="1"/>
  <c r="CG187" i="11" s="1"/>
  <c r="N136" i="11"/>
  <c r="N167" i="11" s="1"/>
  <c r="N187" i="11" s="1"/>
  <c r="G95" i="11"/>
  <c r="G139" i="11" s="1"/>
  <c r="BS74" i="11"/>
  <c r="BS49" i="11"/>
  <c r="BS50" i="11"/>
  <c r="O76" i="11"/>
  <c r="O47" i="11"/>
  <c r="O48" i="11"/>
  <c r="BU76" i="11"/>
  <c r="BU47" i="11"/>
  <c r="BU48" i="11"/>
  <c r="Y76" i="11"/>
  <c r="Y47" i="11"/>
  <c r="Y48" i="11"/>
  <c r="BA47" i="11"/>
  <c r="BA48" i="11"/>
  <c r="CD74" i="11"/>
  <c r="CD49" i="11"/>
  <c r="CD50" i="11"/>
  <c r="U74" i="11"/>
  <c r="U49" i="11"/>
  <c r="U50" i="11"/>
  <c r="AE76" i="11"/>
  <c r="AE47" i="11"/>
  <c r="AE48" i="11"/>
  <c r="CI74" i="11"/>
  <c r="CI50" i="11"/>
  <c r="CI49" i="11"/>
  <c r="AK76" i="11"/>
  <c r="AK47" i="11"/>
  <c r="AK48" i="11"/>
  <c r="Z74" i="11"/>
  <c r="Z50" i="11"/>
  <c r="Z49" i="11"/>
  <c r="CC49" i="11"/>
  <c r="CC50" i="11"/>
  <c r="CP76" i="11"/>
  <c r="CP47" i="11"/>
  <c r="CP48" i="11"/>
  <c r="P141" i="11"/>
  <c r="P131" i="11"/>
  <c r="AN131" i="11"/>
  <c r="AN141" i="11"/>
  <c r="BL141" i="11"/>
  <c r="BL131" i="11"/>
  <c r="CJ141" i="11"/>
  <c r="CJ131" i="11"/>
  <c r="BM141" i="11"/>
  <c r="BM131" i="11"/>
  <c r="BN131" i="11"/>
  <c r="BN141" i="11"/>
  <c r="M131" i="11"/>
  <c r="M141" i="11"/>
  <c r="AK141" i="11"/>
  <c r="AK131" i="11"/>
  <c r="BI131" i="11"/>
  <c r="BI141" i="11"/>
  <c r="CG141" i="11"/>
  <c r="CG131" i="11"/>
  <c r="BJ141" i="11"/>
  <c r="BJ131" i="11"/>
  <c r="CH141" i="11"/>
  <c r="CH131" i="11"/>
  <c r="I132" i="11"/>
  <c r="CI141" i="11"/>
  <c r="CI131" i="11"/>
  <c r="AN136" i="11"/>
  <c r="AN167" i="11" s="1"/>
  <c r="AN187" i="11" s="1"/>
  <c r="BX136" i="11"/>
  <c r="BX167" i="11" s="1"/>
  <c r="BX187" i="11" s="1"/>
  <c r="U136" i="11"/>
  <c r="U167" i="11" s="1"/>
  <c r="U187" i="11" s="1"/>
  <c r="AO136" i="11"/>
  <c r="AO167" i="11" s="1"/>
  <c r="AO187" i="11" s="1"/>
  <c r="BY136" i="11"/>
  <c r="BY167" i="11" s="1"/>
  <c r="BY187" i="11" s="1"/>
  <c r="BW136" i="11"/>
  <c r="BW167" i="11" s="1"/>
  <c r="BW187" i="11" s="1"/>
  <c r="CU136" i="11"/>
  <c r="CU167" i="11" s="1"/>
  <c r="CU187" i="11" s="1"/>
  <c r="S136" i="11"/>
  <c r="S167" i="11" s="1"/>
  <c r="S187" i="11" s="1"/>
  <c r="BC136" i="11"/>
  <c r="BC167" i="11" s="1"/>
  <c r="BC187" i="11" s="1"/>
  <c r="CM136" i="11"/>
  <c r="CM167" i="11" s="1"/>
  <c r="CM187" i="11" s="1"/>
  <c r="T136" i="11"/>
  <c r="T167" i="11" s="1"/>
  <c r="T187" i="11" s="1"/>
  <c r="BD136" i="11"/>
  <c r="BD167" i="11" s="1"/>
  <c r="BD187" i="11" s="1"/>
  <c r="CN136" i="11"/>
  <c r="CN167" i="11" s="1"/>
  <c r="CN187" i="11" s="1"/>
  <c r="G20" i="11"/>
  <c r="CE74" i="11"/>
  <c r="CE49" i="11"/>
  <c r="CE50" i="11"/>
  <c r="BM74" i="11"/>
  <c r="BM49" i="11"/>
  <c r="BM50" i="11"/>
  <c r="AJ76" i="11"/>
  <c r="AJ47" i="11"/>
  <c r="AJ48" i="11"/>
  <c r="BU74" i="11"/>
  <c r="BU50" i="11"/>
  <c r="BU49" i="11"/>
  <c r="Y74" i="11"/>
  <c r="Y49" i="11"/>
  <c r="Y50" i="11"/>
  <c r="AG76" i="11"/>
  <c r="AG48" i="11"/>
  <c r="AG47" i="11"/>
  <c r="AS74" i="11"/>
  <c r="AS50" i="11"/>
  <c r="AS49" i="11"/>
  <c r="AK74" i="11"/>
  <c r="AK50" i="11"/>
  <c r="AK49" i="11"/>
  <c r="N76" i="11"/>
  <c r="N48" i="11"/>
  <c r="N47" i="11"/>
  <c r="AO74" i="11"/>
  <c r="AO49" i="11"/>
  <c r="AO50" i="11"/>
  <c r="AF74" i="11"/>
  <c r="AF50" i="11"/>
  <c r="AF49" i="11"/>
  <c r="BH49" i="11"/>
  <c r="CP74" i="11"/>
  <c r="CP50" i="11"/>
  <c r="CP49" i="11"/>
  <c r="V131" i="11"/>
  <c r="V141" i="11"/>
  <c r="CP131" i="11"/>
  <c r="CP141" i="11"/>
  <c r="Q141" i="11"/>
  <c r="Q131" i="11"/>
  <c r="AO131" i="11"/>
  <c r="AO141" i="11"/>
  <c r="BS131" i="11"/>
  <c r="BS141" i="11"/>
  <c r="AP131" i="11"/>
  <c r="AP141" i="11"/>
  <c r="CR131" i="11"/>
  <c r="CR141" i="11"/>
  <c r="AL141" i="11"/>
  <c r="AL131" i="11"/>
  <c r="CO131" i="11"/>
  <c r="AY136" i="11"/>
  <c r="AY167" i="11" s="1"/>
  <c r="AY187" i="11" s="1"/>
  <c r="H76" i="11"/>
  <c r="G22" i="11"/>
  <c r="BO47" i="11"/>
  <c r="BO48" i="11"/>
  <c r="BR76" i="11"/>
  <c r="BR47" i="11"/>
  <c r="BR48" i="11"/>
  <c r="BY74" i="11"/>
  <c r="BY49" i="11"/>
  <c r="BY50" i="11"/>
  <c r="CG76" i="11"/>
  <c r="CG48" i="11"/>
  <c r="CG47" i="11"/>
  <c r="AS76" i="11"/>
  <c r="AS48" i="11"/>
  <c r="AS47" i="11"/>
  <c r="AG49" i="11"/>
  <c r="AG50" i="11"/>
  <c r="AC76" i="11"/>
  <c r="AC47" i="11"/>
  <c r="AC48" i="11"/>
  <c r="L76" i="11"/>
  <c r="L47" i="11"/>
  <c r="L48" i="11"/>
  <c r="AN74" i="11"/>
  <c r="AN49" i="11"/>
  <c r="AN50" i="11"/>
  <c r="AV74" i="11"/>
  <c r="AV50" i="11"/>
  <c r="AV49" i="11"/>
  <c r="BA74" i="11"/>
  <c r="BA49" i="11"/>
  <c r="BA50" i="11"/>
  <c r="AJ49" i="11"/>
  <c r="BH76" i="11"/>
  <c r="BH47" i="11"/>
  <c r="BH48" i="11"/>
  <c r="BN74" i="11"/>
  <c r="BN49" i="11"/>
  <c r="BN50" i="11"/>
  <c r="AU49" i="11"/>
  <c r="BP50" i="11"/>
  <c r="BP49" i="11"/>
  <c r="BK74" i="11"/>
  <c r="BK50" i="11"/>
  <c r="BK49" i="11"/>
  <c r="AT131" i="11"/>
  <c r="AT141" i="11"/>
  <c r="BR131" i="11"/>
  <c r="BR141" i="11"/>
  <c r="AU141" i="11"/>
  <c r="AU131" i="11"/>
  <c r="CQ141" i="11"/>
  <c r="CQ131" i="11"/>
  <c r="R131" i="11"/>
  <c r="R141" i="11"/>
  <c r="BT141" i="11"/>
  <c r="BT131" i="11"/>
  <c r="N131" i="11"/>
  <c r="N141" i="11"/>
  <c r="BK141" i="11"/>
  <c r="BK131" i="11"/>
  <c r="J136" i="11"/>
  <c r="J167" i="11" s="1"/>
  <c r="J187" i="11" s="1"/>
  <c r="AT136" i="11"/>
  <c r="AT167" i="11" s="1"/>
  <c r="AT187" i="11" s="1"/>
  <c r="CD136" i="11"/>
  <c r="CD167" i="11" s="1"/>
  <c r="CD187" i="11" s="1"/>
  <c r="K136" i="11"/>
  <c r="K167" i="11" s="1"/>
  <c r="K187" i="11" s="1"/>
  <c r="AU136" i="11"/>
  <c r="CE140" i="11"/>
  <c r="CE169" i="11" s="1"/>
  <c r="CE167" i="11"/>
  <c r="CE187" i="11" s="1"/>
  <c r="O136" i="11"/>
  <c r="O167" i="11" s="1"/>
  <c r="O187" i="11" s="1"/>
  <c r="L136" i="11"/>
  <c r="L167" i="11" s="1"/>
  <c r="L187" i="11" s="1"/>
  <c r="AV136" i="11"/>
  <c r="AV167" i="11" s="1"/>
  <c r="AV187" i="11" s="1"/>
  <c r="CF136" i="11"/>
  <c r="CF167" i="11" s="1"/>
  <c r="CF187" i="11" s="1"/>
  <c r="BJ136" i="11"/>
  <c r="BJ167" i="11" s="1"/>
  <c r="BJ187" i="11" s="1"/>
  <c r="G41" i="11"/>
  <c r="BO74" i="11"/>
  <c r="BO49" i="11"/>
  <c r="BO50" i="11"/>
  <c r="L74" i="11"/>
  <c r="L49" i="11"/>
  <c r="L50" i="11"/>
  <c r="CK74" i="11"/>
  <c r="CK49" i="11"/>
  <c r="CK50" i="11"/>
  <c r="AN76" i="11"/>
  <c r="AN47" i="11"/>
  <c r="AN48" i="11"/>
  <c r="CG74" i="11"/>
  <c r="CG50" i="11"/>
  <c r="CG49" i="11"/>
  <c r="AC74" i="11"/>
  <c r="AC49" i="11"/>
  <c r="AC50" i="11"/>
  <c r="W76" i="11"/>
  <c r="W47" i="11"/>
  <c r="W48" i="11"/>
  <c r="BB50" i="11"/>
  <c r="BB49" i="11"/>
  <c r="G40" i="11"/>
  <c r="CL47" i="11"/>
  <c r="DA74" i="11"/>
  <c r="DA49" i="11"/>
  <c r="DA50" i="11"/>
  <c r="AP74" i="11"/>
  <c r="AP50" i="11"/>
  <c r="X141" i="11"/>
  <c r="X131" i="11"/>
  <c r="AV141" i="11"/>
  <c r="AV131" i="11"/>
  <c r="BP131" i="11"/>
  <c r="BP141" i="11"/>
  <c r="CN131" i="11"/>
  <c r="CN141" i="11"/>
  <c r="AM131" i="11"/>
  <c r="AM141" i="11"/>
  <c r="BQ131" i="11"/>
  <c r="BQ141" i="11"/>
  <c r="CJ136" i="11"/>
  <c r="CJ167" i="11" s="1"/>
  <c r="CJ187" i="11" s="1"/>
  <c r="R136" i="11"/>
  <c r="R167" i="11" s="1"/>
  <c r="R187" i="11" s="1"/>
  <c r="BB136" i="11"/>
  <c r="BB167" i="11" s="1"/>
  <c r="BB187" i="11" s="1"/>
  <c r="CL136" i="11"/>
  <c r="CL167" i="11" s="1"/>
  <c r="CL187" i="11" s="1"/>
  <c r="BE136" i="11"/>
  <c r="BE167" i="11" s="1"/>
  <c r="BE187" i="11" s="1"/>
  <c r="Y136" i="11"/>
  <c r="Y167" i="11" s="1"/>
  <c r="Y187" i="11" s="1"/>
  <c r="BI136" i="11"/>
  <c r="BI167" i="11" s="1"/>
  <c r="BI187" i="11" s="1"/>
  <c r="CS136" i="11"/>
  <c r="CS167" i="11" s="1"/>
  <c r="CS187" i="11" s="1"/>
  <c r="Z136" i="11"/>
  <c r="Z167" i="11" s="1"/>
  <c r="Z187" i="11" s="1"/>
  <c r="CT136" i="11"/>
  <c r="CT167" i="11" s="1"/>
  <c r="CT187" i="11" s="1"/>
  <c r="G43" i="11"/>
  <c r="U89" i="6"/>
  <c r="AO89" i="6"/>
  <c r="AA89" i="6"/>
  <c r="BG91" i="6"/>
  <c r="BV89" i="6"/>
  <c r="CN89" i="6"/>
  <c r="BJ89" i="6"/>
  <c r="CT89" i="6"/>
  <c r="AF89" i="6"/>
  <c r="AY89" i="6"/>
  <c r="V89" i="6"/>
  <c r="BW89" i="6"/>
  <c r="BE89" i="6"/>
  <c r="AQ89" i="6"/>
  <c r="S89" i="6"/>
  <c r="CP89" i="6"/>
  <c r="H91" i="6"/>
  <c r="G38" i="6"/>
  <c r="G91" i="6" s="1"/>
  <c r="CO42" i="6"/>
  <c r="CO43" i="6"/>
  <c r="AI48" i="6"/>
  <c r="AH130" i="6"/>
  <c r="AH161" i="6" s="1"/>
  <c r="AH181" i="6" s="1"/>
  <c r="S45" i="6"/>
  <c r="S44" i="6"/>
  <c r="S69" i="6"/>
  <c r="CH45" i="6"/>
  <c r="CH44" i="6"/>
  <c r="CH69" i="6"/>
  <c r="AM126" i="6"/>
  <c r="AM110" i="6"/>
  <c r="AM97" i="6"/>
  <c r="AM98" i="6"/>
  <c r="AM111" i="6"/>
  <c r="CB42" i="6"/>
  <c r="CB43" i="6"/>
  <c r="BM42" i="6"/>
  <c r="BM43" i="6"/>
  <c r="CW89" i="6"/>
  <c r="DA126" i="6"/>
  <c r="DA97" i="6"/>
  <c r="DA110" i="6"/>
  <c r="DA98" i="6"/>
  <c r="DA111" i="6"/>
  <c r="DA130" i="6"/>
  <c r="DA161" i="6" s="1"/>
  <c r="DA181" i="6" s="1"/>
  <c r="BF45" i="6"/>
  <c r="BF44" i="6"/>
  <c r="BF69" i="6"/>
  <c r="G20" i="6"/>
  <c r="H42" i="6"/>
  <c r="H43" i="6" s="1"/>
  <c r="AG126" i="6"/>
  <c r="AG97" i="6"/>
  <c r="AG98" i="6"/>
  <c r="AG111" i="6"/>
  <c r="BV45" i="6"/>
  <c r="BV44" i="6"/>
  <c r="BV69" i="6"/>
  <c r="R45" i="6"/>
  <c r="R44" i="6"/>
  <c r="R69" i="6"/>
  <c r="CJ130" i="6"/>
  <c r="CX45" i="6"/>
  <c r="CX44" i="6"/>
  <c r="CX69" i="6"/>
  <c r="AQ126" i="6"/>
  <c r="AQ110" i="6"/>
  <c r="AQ97" i="6"/>
  <c r="AQ98" i="6"/>
  <c r="AQ111" i="6"/>
  <c r="Q45" i="6"/>
  <c r="Q44" i="6"/>
  <c r="Q69" i="6"/>
  <c r="AV45" i="6"/>
  <c r="AV44" i="6"/>
  <c r="AV69" i="6"/>
  <c r="AV43" i="6"/>
  <c r="AV42" i="6"/>
  <c r="CX126" i="6"/>
  <c r="CX110" i="6"/>
  <c r="CX97" i="6"/>
  <c r="CX111" i="6"/>
  <c r="CX98" i="6"/>
  <c r="K45" i="6"/>
  <c r="K44" i="6"/>
  <c r="I97" i="6"/>
  <c r="I110" i="6"/>
  <c r="BP131" i="6"/>
  <c r="BP130" i="6" s="1"/>
  <c r="BP161" i="6" s="1"/>
  <c r="BP181" i="6" s="1"/>
  <c r="CQ131" i="6"/>
  <c r="U43" i="6"/>
  <c r="U42" i="6"/>
  <c r="BI131" i="6"/>
  <c r="BI130" i="6" s="1"/>
  <c r="BI161" i="6" s="1"/>
  <c r="BI181" i="6" s="1"/>
  <c r="CB71" i="6"/>
  <c r="W42" i="6"/>
  <c r="O42" i="6"/>
  <c r="CY126" i="6"/>
  <c r="CY97" i="6"/>
  <c r="CY110" i="6"/>
  <c r="CY98" i="6"/>
  <c r="CY111" i="6"/>
  <c r="CV126" i="6"/>
  <c r="CV110" i="6"/>
  <c r="CV97" i="6"/>
  <c r="CV111" i="6"/>
  <c r="CV98" i="6"/>
  <c r="AN126" i="6"/>
  <c r="AN97" i="6"/>
  <c r="AN110" i="6"/>
  <c r="AN111" i="6"/>
  <c r="AN98" i="6"/>
  <c r="BD131" i="6"/>
  <c r="BC110" i="6"/>
  <c r="BC126" i="6"/>
  <c r="BC97" i="6"/>
  <c r="BC98" i="6"/>
  <c r="BC111" i="6"/>
  <c r="CR42" i="6"/>
  <c r="CR43" i="6"/>
  <c r="BW43" i="6"/>
  <c r="BW42" i="6"/>
  <c r="BJ44" i="6"/>
  <c r="BJ45" i="6"/>
  <c r="BJ69" i="6"/>
  <c r="AN89" i="6"/>
  <c r="AB130" i="6"/>
  <c r="AV126" i="6"/>
  <c r="AV97" i="6"/>
  <c r="AV110" i="6"/>
  <c r="AV98" i="6"/>
  <c r="AV111" i="6"/>
  <c r="BB130" i="6"/>
  <c r="BB161" i="6" s="1"/>
  <c r="BB181" i="6" s="1"/>
  <c r="AX126" i="6"/>
  <c r="AX97" i="6"/>
  <c r="AX110" i="6"/>
  <c r="AX98" i="6"/>
  <c r="AX111" i="6"/>
  <c r="CB44" i="6"/>
  <c r="CB45" i="6"/>
  <c r="CB69" i="6"/>
  <c r="CK42" i="6"/>
  <c r="CK43" i="6"/>
  <c r="BO130" i="6"/>
  <c r="BO161" i="6" s="1"/>
  <c r="BO181" i="6" s="1"/>
  <c r="CX43" i="6"/>
  <c r="CX42" i="6"/>
  <c r="AW126" i="6"/>
  <c r="AW110" i="6"/>
  <c r="AW97" i="6"/>
  <c r="AW98" i="6"/>
  <c r="AW111" i="6"/>
  <c r="AC44" i="6"/>
  <c r="AC45" i="6"/>
  <c r="AC69" i="6"/>
  <c r="CR45" i="6"/>
  <c r="CR44" i="6"/>
  <c r="CR69" i="6"/>
  <c r="CH130" i="6"/>
  <c r="CH161" i="6" s="1"/>
  <c r="CH181" i="6" s="1"/>
  <c r="BZ42" i="6"/>
  <c r="CB131" i="6"/>
  <c r="CB130" i="6" s="1"/>
  <c r="CB161" i="6" s="1"/>
  <c r="CB181" i="6" s="1"/>
  <c r="AF126" i="6"/>
  <c r="AF110" i="6"/>
  <c r="AF97" i="6"/>
  <c r="AF98" i="6"/>
  <c r="AF111" i="6"/>
  <c r="P89" i="6"/>
  <c r="BK45" i="6"/>
  <c r="BK44" i="6"/>
  <c r="BK69" i="6"/>
  <c r="DA91" i="6"/>
  <c r="CR126" i="6"/>
  <c r="CR110" i="6"/>
  <c r="CR97" i="6"/>
  <c r="CR98" i="6"/>
  <c r="CR111" i="6"/>
  <c r="BY126" i="6"/>
  <c r="BY110" i="6"/>
  <c r="BY97" i="6"/>
  <c r="BY111" i="6"/>
  <c r="BY98" i="6"/>
  <c r="AU44" i="6"/>
  <c r="AU45" i="6"/>
  <c r="AU69" i="6"/>
  <c r="BU126" i="6"/>
  <c r="BU110" i="6"/>
  <c r="BU97" i="6"/>
  <c r="BU98" i="6"/>
  <c r="BU111" i="6"/>
  <c r="AA126" i="6"/>
  <c r="AA110" i="6"/>
  <c r="AA97" i="6"/>
  <c r="AA98" i="6"/>
  <c r="AA111" i="6"/>
  <c r="M111" i="6"/>
  <c r="AJ42" i="6"/>
  <c r="AJ43" i="6"/>
  <c r="AX45" i="6"/>
  <c r="AX44" i="6"/>
  <c r="AX69" i="6"/>
  <c r="R126" i="6"/>
  <c r="R110" i="6"/>
  <c r="R97" i="6"/>
  <c r="R111" i="6"/>
  <c r="R98" i="6"/>
  <c r="AZ44" i="6"/>
  <c r="AZ45" i="6"/>
  <c r="AZ69" i="6"/>
  <c r="M43" i="6"/>
  <c r="M42" i="6"/>
  <c r="AJ45" i="6"/>
  <c r="AJ44" i="6"/>
  <c r="AJ69" i="6"/>
  <c r="CU42" i="6"/>
  <c r="CU43" i="6"/>
  <c r="AK42" i="6"/>
  <c r="AK43" i="6"/>
  <c r="G19" i="6"/>
  <c r="H44" i="6"/>
  <c r="H45" i="6" s="1"/>
  <c r="AH43" i="6"/>
  <c r="AH42" i="6"/>
  <c r="CC130" i="6"/>
  <c r="CC161" i="6" s="1"/>
  <c r="CC181" i="6" s="1"/>
  <c r="BS126" i="6"/>
  <c r="BS97" i="6"/>
  <c r="BS110" i="6"/>
  <c r="BS98" i="6"/>
  <c r="BS111" i="6"/>
  <c r="BD126" i="6"/>
  <c r="BD97" i="6"/>
  <c r="BD110" i="6"/>
  <c r="BD98" i="6"/>
  <c r="BD111" i="6"/>
  <c r="AE126" i="6"/>
  <c r="AE97" i="6"/>
  <c r="AE110" i="6"/>
  <c r="AE98" i="6"/>
  <c r="AE111" i="6"/>
  <c r="Z44" i="6"/>
  <c r="Z45" i="6"/>
  <c r="Z69" i="6"/>
  <c r="AH45" i="6"/>
  <c r="AH44" i="6"/>
  <c r="AH69" i="6"/>
  <c r="AI45" i="6"/>
  <c r="AI44" i="6"/>
  <c r="AI69" i="6"/>
  <c r="AL42" i="6"/>
  <c r="AL43" i="6"/>
  <c r="AL126" i="6"/>
  <c r="AL110" i="6"/>
  <c r="AL97" i="6"/>
  <c r="AL98" i="6"/>
  <c r="AL111" i="6"/>
  <c r="AB126" i="6"/>
  <c r="AB97" i="6"/>
  <c r="AB110" i="6"/>
  <c r="AB111" i="6"/>
  <c r="AB98" i="6"/>
  <c r="O131" i="6"/>
  <c r="O130" i="6" s="1"/>
  <c r="T48" i="6"/>
  <c r="CG131" i="6"/>
  <c r="CG130" i="6" s="1"/>
  <c r="CG161" i="6" s="1"/>
  <c r="CG181" i="6" s="1"/>
  <c r="BW45" i="6"/>
  <c r="BW44" i="6"/>
  <c r="BW69" i="6"/>
  <c r="AY42" i="6"/>
  <c r="CD45" i="6"/>
  <c r="CD44" i="6"/>
  <c r="CD69" i="6"/>
  <c r="CC44" i="6"/>
  <c r="CC45" i="6"/>
  <c r="CC69" i="6"/>
  <c r="CJ126" i="6"/>
  <c r="CJ110" i="6"/>
  <c r="CJ97" i="6"/>
  <c r="CJ111" i="6"/>
  <c r="CJ98" i="6"/>
  <c r="W126" i="6"/>
  <c r="W97" i="6"/>
  <c r="W110" i="6"/>
  <c r="W98" i="6"/>
  <c r="W111" i="6"/>
  <c r="BB42" i="6"/>
  <c r="BB43" i="6"/>
  <c r="CF45" i="6"/>
  <c r="CF44" i="6"/>
  <c r="CF69" i="6"/>
  <c r="AL45" i="6"/>
  <c r="AL44" i="6"/>
  <c r="AL69" i="6"/>
  <c r="U126" i="6"/>
  <c r="U110" i="6"/>
  <c r="U97" i="6"/>
  <c r="U98" i="6"/>
  <c r="U111" i="6"/>
  <c r="BU45" i="6"/>
  <c r="BU44" i="6"/>
  <c r="BU69" i="6"/>
  <c r="CT126" i="6"/>
  <c r="CT110" i="6"/>
  <c r="CT97" i="6"/>
  <c r="CT98" i="6"/>
  <c r="CT111" i="6"/>
  <c r="AE130" i="6"/>
  <c r="AE161" i="6" s="1"/>
  <c r="AE181" i="6" s="1"/>
  <c r="BX130" i="6"/>
  <c r="U45" i="6"/>
  <c r="U44" i="6"/>
  <c r="U69" i="6"/>
  <c r="CH42" i="6"/>
  <c r="CH43" i="6"/>
  <c r="BV130" i="6"/>
  <c r="BV161" i="6" s="1"/>
  <c r="BV181" i="6" s="1"/>
  <c r="BL44" i="6"/>
  <c r="BL45" i="6"/>
  <c r="BL69" i="6"/>
  <c r="CS45" i="6"/>
  <c r="CS44" i="6"/>
  <c r="CS69" i="6"/>
  <c r="AR43" i="6"/>
  <c r="AR42" i="6"/>
  <c r="CJ44" i="6"/>
  <c r="CJ45" i="6"/>
  <c r="CJ69" i="6"/>
  <c r="M44" i="6"/>
  <c r="M45" i="6"/>
  <c r="AQ45" i="6"/>
  <c r="AQ44" i="6"/>
  <c r="AQ69" i="6"/>
  <c r="AK45" i="6"/>
  <c r="AK44" i="6"/>
  <c r="AK69" i="6"/>
  <c r="N45" i="6"/>
  <c r="N44" i="6"/>
  <c r="N69" i="6"/>
  <c r="CO110" i="6"/>
  <c r="CO131" i="6"/>
  <c r="R130" i="6"/>
  <c r="R161" i="6" s="1"/>
  <c r="R181" i="6" s="1"/>
  <c r="AW130" i="6"/>
  <c r="AW161" i="6" s="1"/>
  <c r="AW181" i="6" s="1"/>
  <c r="BS89" i="6"/>
  <c r="R89" i="6"/>
  <c r="CE126" i="6"/>
  <c r="CE97" i="6"/>
  <c r="CE110" i="6"/>
  <c r="CE98" i="6"/>
  <c r="CE111" i="6"/>
  <c r="Z48" i="6"/>
  <c r="BO45" i="6"/>
  <c r="BO44" i="6"/>
  <c r="BO69" i="6"/>
  <c r="BY130" i="6"/>
  <c r="BY161" i="6" s="1"/>
  <c r="BY181" i="6" s="1"/>
  <c r="AK126" i="6"/>
  <c r="AK110" i="6"/>
  <c r="AK97" i="6"/>
  <c r="AK98" i="6"/>
  <c r="AK111" i="6"/>
  <c r="CU89" i="6"/>
  <c r="CN44" i="6"/>
  <c r="CN69" i="6"/>
  <c r="BR44" i="6"/>
  <c r="BR45" i="6"/>
  <c r="BR69" i="6"/>
  <c r="CK44" i="6"/>
  <c r="CK45" i="6"/>
  <c r="CK69" i="6"/>
  <c r="BT42" i="6"/>
  <c r="BT43" i="6"/>
  <c r="T130" i="6"/>
  <c r="T161" i="6" s="1"/>
  <c r="T181" i="6" s="1"/>
  <c r="W131" i="6"/>
  <c r="AZ126" i="6"/>
  <c r="AZ97" i="6"/>
  <c r="AZ110" i="6"/>
  <c r="AZ111" i="6"/>
  <c r="AZ98" i="6"/>
  <c r="I43" i="6"/>
  <c r="I42" i="6"/>
  <c r="Q131" i="6"/>
  <c r="Q130" i="6" s="1"/>
  <c r="Q161" i="6" s="1"/>
  <c r="Q181" i="6" s="1"/>
  <c r="P126" i="6"/>
  <c r="P97" i="6"/>
  <c r="P110" i="6"/>
  <c r="P98" i="6"/>
  <c r="P111" i="6"/>
  <c r="BZ110" i="6"/>
  <c r="BZ126" i="6"/>
  <c r="BZ97" i="6"/>
  <c r="BZ111" i="6"/>
  <c r="BZ98" i="6"/>
  <c r="DC44" i="6"/>
  <c r="DC45" i="6"/>
  <c r="DC69" i="6"/>
  <c r="AT130" i="6"/>
  <c r="AT161" i="6" s="1"/>
  <c r="AT181" i="6" s="1"/>
  <c r="CQ44" i="6"/>
  <c r="CQ45" i="6"/>
  <c r="CQ69" i="6"/>
  <c r="N42" i="6"/>
  <c r="N43" i="6"/>
  <c r="CE43" i="6"/>
  <c r="CE42" i="6"/>
  <c r="CM130" i="6"/>
  <c r="CM161" i="6" s="1"/>
  <c r="CM181" i="6" s="1"/>
  <c r="AK89" i="6"/>
  <c r="AJ126" i="6"/>
  <c r="AJ110" i="6"/>
  <c r="AJ97" i="6"/>
  <c r="AJ98" i="6"/>
  <c r="AJ111" i="6"/>
  <c r="V126" i="6"/>
  <c r="V97" i="6"/>
  <c r="V110" i="6"/>
  <c r="V98" i="6"/>
  <c r="V111" i="6"/>
  <c r="CQ126" i="6"/>
  <c r="CQ110" i="6"/>
  <c r="CQ97" i="6"/>
  <c r="CQ98" i="6"/>
  <c r="CQ111" i="6"/>
  <c r="BZ45" i="6"/>
  <c r="BZ44" i="6"/>
  <c r="BZ69" i="6"/>
  <c r="BD45" i="6"/>
  <c r="BD44" i="6"/>
  <c r="BD69" i="6"/>
  <c r="N89" i="6"/>
  <c r="BN43" i="6"/>
  <c r="BN42" i="6"/>
  <c r="T45" i="6"/>
  <c r="T44" i="6"/>
  <c r="T69" i="6"/>
  <c r="BR126" i="6"/>
  <c r="BR110" i="6"/>
  <c r="BR97" i="6"/>
  <c r="BR98" i="6"/>
  <c r="BR111" i="6"/>
  <c r="AQ43" i="6"/>
  <c r="AQ42" i="6"/>
  <c r="CY130" i="6"/>
  <c r="CY161" i="6" s="1"/>
  <c r="CY181" i="6" s="1"/>
  <c r="G17" i="6"/>
  <c r="CZ44" i="6"/>
  <c r="CZ45" i="6"/>
  <c r="CZ69" i="6"/>
  <c r="Z130" i="6"/>
  <c r="Z161" i="6" s="1"/>
  <c r="Z181" i="6" s="1"/>
  <c r="P130" i="6"/>
  <c r="U131" i="6"/>
  <c r="U130" i="6" s="1"/>
  <c r="U161" i="6" s="1"/>
  <c r="U181" i="6" s="1"/>
  <c r="BE131" i="6"/>
  <c r="AY126" i="6"/>
  <c r="AY97" i="6"/>
  <c r="AY110" i="6"/>
  <c r="AY98" i="6"/>
  <c r="AY111" i="6"/>
  <c r="AA131" i="6"/>
  <c r="BQ43" i="6"/>
  <c r="BQ42" i="6"/>
  <c r="CS43" i="6"/>
  <c r="CS42" i="6"/>
  <c r="AC130" i="6"/>
  <c r="AC161" i="6" s="1"/>
  <c r="AC181" i="6" s="1"/>
  <c r="N71" i="6"/>
  <c r="CI42" i="6"/>
  <c r="CM45" i="6"/>
  <c r="CM44" i="6"/>
  <c r="CM69" i="6"/>
  <c r="BE44" i="6"/>
  <c r="BE45" i="6"/>
  <c r="BE69" i="6"/>
  <c r="AN130" i="6"/>
  <c r="CO45" i="6"/>
  <c r="CO44" i="6"/>
  <c r="CO69" i="6"/>
  <c r="Y126" i="6"/>
  <c r="Y110" i="6"/>
  <c r="Y97" i="6"/>
  <c r="Y98" i="6"/>
  <c r="Y111" i="6"/>
  <c r="AA44" i="6"/>
  <c r="AA45" i="6"/>
  <c r="AA69" i="6"/>
  <c r="CQ43" i="6"/>
  <c r="CQ42" i="6"/>
  <c r="CE45" i="6"/>
  <c r="CE44" i="6"/>
  <c r="CE69" i="6"/>
  <c r="AE44" i="6"/>
  <c r="AE45" i="6"/>
  <c r="AE69" i="6"/>
  <c r="AU110" i="6"/>
  <c r="AU126" i="6"/>
  <c r="AU97" i="6"/>
  <c r="AU98" i="6"/>
  <c r="AU111" i="6"/>
  <c r="AP126" i="6"/>
  <c r="AP110" i="6"/>
  <c r="AP97" i="6"/>
  <c r="AP111" i="6"/>
  <c r="AP98" i="6"/>
  <c r="DC126" i="6"/>
  <c r="DC97" i="6"/>
  <c r="DC110" i="6"/>
  <c r="DC98" i="6"/>
  <c r="DC111" i="6"/>
  <c r="CC89" i="6"/>
  <c r="BP44" i="6"/>
  <c r="BP45" i="6"/>
  <c r="BP69" i="6"/>
  <c r="BN130" i="6"/>
  <c r="BN161" i="6" s="1"/>
  <c r="BN181" i="6" s="1"/>
  <c r="AP44" i="6"/>
  <c r="AP45" i="6"/>
  <c r="AP69" i="6"/>
  <c r="CD126" i="6"/>
  <c r="CD110" i="6"/>
  <c r="CD97" i="6"/>
  <c r="CD98" i="6"/>
  <c r="CD111" i="6"/>
  <c r="BC43" i="6"/>
  <c r="BC42" i="6"/>
  <c r="BB89" i="6"/>
  <c r="DC89" i="6"/>
  <c r="L43" i="6"/>
  <c r="L42" i="6"/>
  <c r="L71" i="6"/>
  <c r="AL130" i="6"/>
  <c r="AL161" i="6" s="1"/>
  <c r="AL181" i="6" s="1"/>
  <c r="AF131" i="6"/>
  <c r="AF130" i="6" s="1"/>
  <c r="AF161" i="6" s="1"/>
  <c r="AF181" i="6" s="1"/>
  <c r="BQ131" i="6"/>
  <c r="L45" i="6"/>
  <c r="L44" i="6"/>
  <c r="AY130" i="6"/>
  <c r="CL130" i="6"/>
  <c r="CL161" i="6" s="1"/>
  <c r="CL181" i="6" s="1"/>
  <c r="AO130" i="6"/>
  <c r="AO161" i="6" s="1"/>
  <c r="AO181" i="6" s="1"/>
  <c r="G35" i="6"/>
  <c r="CL126" i="6"/>
  <c r="CL97" i="6"/>
  <c r="CL110" i="6"/>
  <c r="CL111" i="6"/>
  <c r="CL98" i="6"/>
  <c r="CG42" i="6"/>
  <c r="CG43" i="6"/>
  <c r="AB44" i="6"/>
  <c r="AB45" i="6"/>
  <c r="AB69" i="6"/>
  <c r="X126" i="6"/>
  <c r="X97" i="6"/>
  <c r="X110" i="6"/>
  <c r="X98" i="6"/>
  <c r="X111" i="6"/>
  <c r="CU44" i="6"/>
  <c r="CU45" i="6"/>
  <c r="CU69" i="6"/>
  <c r="BI45" i="6"/>
  <c r="BI44" i="6"/>
  <c r="BI69" i="6"/>
  <c r="BL130" i="6"/>
  <c r="AW42" i="6"/>
  <c r="AW43" i="6"/>
  <c r="AZ130" i="6"/>
  <c r="AA43" i="6"/>
  <c r="AA42" i="6"/>
  <c r="X42" i="6"/>
  <c r="X43" i="6"/>
  <c r="BX48" i="6"/>
  <c r="BS44" i="6"/>
  <c r="BS45" i="6"/>
  <c r="BS69" i="6"/>
  <c r="Z126" i="6"/>
  <c r="Z97" i="6"/>
  <c r="Z110" i="6"/>
  <c r="Z98" i="6"/>
  <c r="Z111" i="6"/>
  <c r="BK126" i="6"/>
  <c r="BK97" i="6"/>
  <c r="BK110" i="6"/>
  <c r="BK98" i="6"/>
  <c r="BK111" i="6"/>
  <c r="BA110" i="6"/>
  <c r="BA126" i="6"/>
  <c r="BA97" i="6"/>
  <c r="BA111" i="6"/>
  <c r="BA98" i="6"/>
  <c r="AR45" i="6"/>
  <c r="AR44" i="6"/>
  <c r="AR69" i="6"/>
  <c r="O126" i="6"/>
  <c r="O97" i="6"/>
  <c r="O110" i="6"/>
  <c r="O98" i="6"/>
  <c r="O111" i="6"/>
  <c r="S130" i="6"/>
  <c r="S161" i="6" s="1"/>
  <c r="S181" i="6" s="1"/>
  <c r="AO126" i="6"/>
  <c r="AO110" i="6"/>
  <c r="AO97" i="6"/>
  <c r="AO111" i="6"/>
  <c r="AO98" i="6"/>
  <c r="CT130" i="6"/>
  <c r="CT161" i="6" s="1"/>
  <c r="CT181" i="6" s="1"/>
  <c r="BA45" i="6"/>
  <c r="BA44" i="6"/>
  <c r="BA69" i="6"/>
  <c r="CP126" i="6"/>
  <c r="CP110" i="6"/>
  <c r="CP97" i="6"/>
  <c r="CP98" i="6"/>
  <c r="CP111" i="6"/>
  <c r="AQ130" i="6"/>
  <c r="AQ161" i="6" s="1"/>
  <c r="AQ181" i="6" s="1"/>
  <c r="AF42" i="6"/>
  <c r="AF43" i="6"/>
  <c r="BF130" i="6"/>
  <c r="BF161" i="6" s="1"/>
  <c r="BF181" i="6" s="1"/>
  <c r="AX130" i="6"/>
  <c r="AX161" i="6" s="1"/>
  <c r="AX181" i="6" s="1"/>
  <c r="AS89" i="6"/>
  <c r="AR130" i="6"/>
  <c r="AR161" i="6" s="1"/>
  <c r="AR181" i="6" s="1"/>
  <c r="CZ131" i="6"/>
  <c r="X45" i="6"/>
  <c r="X44" i="6"/>
  <c r="X69" i="6"/>
  <c r="BK131" i="6"/>
  <c r="BK130" i="6" s="1"/>
  <c r="AP43" i="6"/>
  <c r="AP42" i="6"/>
  <c r="Q126" i="6"/>
  <c r="Q110" i="6"/>
  <c r="Q97" i="6"/>
  <c r="Q111" i="6"/>
  <c r="Q98" i="6"/>
  <c r="CT42" i="6"/>
  <c r="G36" i="6"/>
  <c r="Y45" i="6"/>
  <c r="Y44" i="6"/>
  <c r="Y69" i="6"/>
  <c r="CK126" i="6"/>
  <c r="CK110" i="6"/>
  <c r="CK97" i="6"/>
  <c r="CK111" i="6"/>
  <c r="CK98" i="6"/>
  <c r="BX44" i="6"/>
  <c r="BX45" i="6"/>
  <c r="BX69" i="6"/>
  <c r="BC45" i="6"/>
  <c r="BC44" i="6"/>
  <c r="BC69" i="6"/>
  <c r="P44" i="6"/>
  <c r="P45" i="6"/>
  <c r="P69" i="6"/>
  <c r="CW126" i="6"/>
  <c r="CW110" i="6"/>
  <c r="CW97" i="6"/>
  <c r="CW111" i="6"/>
  <c r="CW98" i="6"/>
  <c r="BI42" i="6"/>
  <c r="BI43" i="6"/>
  <c r="J110" i="6"/>
  <c r="J97" i="6"/>
  <c r="BS130" i="6"/>
  <c r="BS161" i="6" s="1"/>
  <c r="BS181" i="6" s="1"/>
  <c r="AH126" i="6"/>
  <c r="AH97" i="6"/>
  <c r="AH110" i="6"/>
  <c r="AH98" i="6"/>
  <c r="AH111" i="6"/>
  <c r="AI126" i="6"/>
  <c r="AI110" i="6"/>
  <c r="AI97" i="6"/>
  <c r="AI98" i="6"/>
  <c r="AI111" i="6"/>
  <c r="CY45" i="6"/>
  <c r="CY44" i="6"/>
  <c r="CY69" i="6"/>
  <c r="AT126" i="6"/>
  <c r="AT110" i="6"/>
  <c r="AT97" i="6"/>
  <c r="AT98" i="6"/>
  <c r="AT111" i="6"/>
  <c r="BW126" i="6"/>
  <c r="BW110" i="6"/>
  <c r="BW97" i="6"/>
  <c r="BW98" i="6"/>
  <c r="BW111" i="6"/>
  <c r="BX89" i="6"/>
  <c r="BF126" i="6"/>
  <c r="BF97" i="6"/>
  <c r="BF110" i="6"/>
  <c r="BF98" i="6"/>
  <c r="BF111" i="6"/>
  <c r="DB130" i="6"/>
  <c r="DB161" i="6" s="1"/>
  <c r="DB181" i="6" s="1"/>
  <c r="BB45" i="6"/>
  <c r="BB44" i="6"/>
  <c r="BB69" i="6"/>
  <c r="CA126" i="6"/>
  <c r="CA97" i="6"/>
  <c r="CA110" i="6"/>
  <c r="CA98" i="6"/>
  <c r="CA111" i="6"/>
  <c r="CE89" i="6"/>
  <c r="BQ45" i="6"/>
  <c r="BQ44" i="6"/>
  <c r="BQ69" i="6"/>
  <c r="BY45" i="6"/>
  <c r="BY44" i="6"/>
  <c r="BY69" i="6"/>
  <c r="DB126" i="6"/>
  <c r="DB97" i="6"/>
  <c r="DB110" i="6"/>
  <c r="DB98" i="6"/>
  <c r="DB111" i="6"/>
  <c r="AD97" i="6"/>
  <c r="AD126" i="6"/>
  <c r="AD111" i="6"/>
  <c r="AD98" i="6"/>
  <c r="T126" i="6"/>
  <c r="T97" i="6"/>
  <c r="T110" i="6"/>
  <c r="T98" i="6"/>
  <c r="T111" i="6"/>
  <c r="BR130" i="6"/>
  <c r="BR161" i="6" s="1"/>
  <c r="BR181" i="6" s="1"/>
  <c r="CW45" i="6"/>
  <c r="CW44" i="6"/>
  <c r="CW69" i="6"/>
  <c r="BC131" i="6"/>
  <c r="AD45" i="6"/>
  <c r="AD44" i="6"/>
  <c r="AD69" i="6"/>
  <c r="AS43" i="6"/>
  <c r="AS42" i="6"/>
  <c r="CI131" i="6"/>
  <c r="CI130" i="6" s="1"/>
  <c r="AC126" i="6"/>
  <c r="AC97" i="6"/>
  <c r="AC110" i="6"/>
  <c r="AC111" i="6"/>
  <c r="AC98" i="6"/>
  <c r="BM131" i="6"/>
  <c r="BM130" i="6" s="1"/>
  <c r="BM161" i="6" s="1"/>
  <c r="BM181" i="6" s="1"/>
  <c r="CH71" i="6"/>
  <c r="CH126" i="6"/>
  <c r="CH110" i="6"/>
  <c r="CH97" i="6"/>
  <c r="CH98" i="6"/>
  <c r="CH111" i="6"/>
  <c r="CL45" i="6"/>
  <c r="CL44" i="6"/>
  <c r="CL69" i="6"/>
  <c r="AO42" i="6"/>
  <c r="AO43" i="6"/>
  <c r="H131" i="6"/>
  <c r="G88" i="6"/>
  <c r="G131" i="6" s="1"/>
  <c r="I45" i="6"/>
  <c r="I44" i="6"/>
  <c r="CU126" i="6"/>
  <c r="CU97" i="6"/>
  <c r="CU110" i="6"/>
  <c r="CU98" i="6"/>
  <c r="CU111" i="6"/>
  <c r="CZ126" i="6"/>
  <c r="CZ97" i="6"/>
  <c r="CZ110" i="6"/>
  <c r="CZ98" i="6"/>
  <c r="CZ111" i="6"/>
  <c r="AO44" i="6"/>
  <c r="AO45" i="6"/>
  <c r="AO69" i="6"/>
  <c r="CU130" i="6"/>
  <c r="AS44" i="6"/>
  <c r="AS45" i="6"/>
  <c r="AS69" i="6"/>
  <c r="W44" i="6"/>
  <c r="W45" i="6"/>
  <c r="W69" i="6"/>
  <c r="V130" i="6"/>
  <c r="V161" i="6" s="1"/>
  <c r="V181" i="6" s="1"/>
  <c r="AE89" i="6"/>
  <c r="BA43" i="6"/>
  <c r="BA42" i="6"/>
  <c r="CA45" i="6"/>
  <c r="CA44" i="6"/>
  <c r="CA69" i="6"/>
  <c r="BW130" i="6"/>
  <c r="AH89" i="6"/>
  <c r="CV44" i="6"/>
  <c r="CV45" i="6"/>
  <c r="CV69" i="6"/>
  <c r="AW45" i="6"/>
  <c r="AW44" i="6"/>
  <c r="AW69" i="6"/>
  <c r="CD130" i="6"/>
  <c r="CD161" i="6" s="1"/>
  <c r="CD181" i="6" s="1"/>
  <c r="CE130" i="6"/>
  <c r="CE161" i="6" s="1"/>
  <c r="CE181" i="6" s="1"/>
  <c r="Q43" i="6"/>
  <c r="Q42" i="6"/>
  <c r="BR42" i="6"/>
  <c r="BR43" i="6"/>
  <c r="AS126" i="6"/>
  <c r="AS110" i="6"/>
  <c r="AS97" i="6"/>
  <c r="AS98" i="6"/>
  <c r="AS111" i="6"/>
  <c r="AN43" i="6"/>
  <c r="AN42" i="6"/>
  <c r="CV130" i="6"/>
  <c r="BJ130" i="6"/>
  <c r="BJ161" i="6" s="1"/>
  <c r="BJ181" i="6" s="1"/>
  <c r="CA89" i="6"/>
  <c r="DB42" i="6"/>
  <c r="DB43" i="6"/>
  <c r="N126" i="6"/>
  <c r="N110" i="6"/>
  <c r="N97" i="6"/>
  <c r="N98" i="6"/>
  <c r="N111" i="6"/>
  <c r="BE126" i="6"/>
  <c r="BE110" i="6"/>
  <c r="BE97" i="6"/>
  <c r="BE98" i="6"/>
  <c r="BE111" i="6"/>
  <c r="AN44" i="6"/>
  <c r="AN45" i="6"/>
  <c r="AN69" i="6"/>
  <c r="CN130" i="6"/>
  <c r="CN161" i="6" s="1"/>
  <c r="CN181" i="6" s="1"/>
  <c r="BL89" i="6"/>
  <c r="BT126" i="6"/>
  <c r="BT110" i="6"/>
  <c r="BT97" i="6"/>
  <c r="BT98" i="6"/>
  <c r="BT111" i="6"/>
  <c r="AT89" i="6"/>
  <c r="J45" i="6"/>
  <c r="J44" i="6"/>
  <c r="BM126" i="6"/>
  <c r="BM110" i="6"/>
  <c r="BM97" i="6"/>
  <c r="BM111" i="6"/>
  <c r="BM98" i="6"/>
  <c r="BH42" i="6"/>
  <c r="BH43" i="6"/>
  <c r="CD89" i="6"/>
  <c r="BH110" i="6"/>
  <c r="BH126" i="6"/>
  <c r="BH97" i="6"/>
  <c r="BH98" i="6"/>
  <c r="BH111" i="6"/>
  <c r="BI126" i="6"/>
  <c r="BI97" i="6"/>
  <c r="BI110" i="6"/>
  <c r="BI98" i="6"/>
  <c r="BI111" i="6"/>
  <c r="AM130" i="6"/>
  <c r="BJ126" i="6"/>
  <c r="BJ110" i="6"/>
  <c r="BJ97" i="6"/>
  <c r="BJ98" i="6"/>
  <c r="BJ111" i="6"/>
  <c r="CC126" i="6"/>
  <c r="CC97" i="6"/>
  <c r="CC110" i="6"/>
  <c r="CC98" i="6"/>
  <c r="CC111" i="6"/>
  <c r="V44" i="6"/>
  <c r="V45" i="6"/>
  <c r="V69" i="6"/>
  <c r="BL126" i="6"/>
  <c r="BL110" i="6"/>
  <c r="BL97" i="6"/>
  <c r="BL111" i="6"/>
  <c r="BL98" i="6"/>
  <c r="BG45" i="6"/>
  <c r="BG44" i="6"/>
  <c r="BG69" i="6"/>
  <c r="CG126" i="6"/>
  <c r="CG97" i="6"/>
  <c r="CG110" i="6"/>
  <c r="CG98" i="6"/>
  <c r="CG111" i="6"/>
  <c r="DA89" i="6"/>
  <c r="K110" i="6"/>
  <c r="K97" i="6"/>
  <c r="CI44" i="6"/>
  <c r="CI45" i="6"/>
  <c r="CI69" i="6"/>
  <c r="AP130" i="6"/>
  <c r="AP161" i="6" s="1"/>
  <c r="AP181" i="6" s="1"/>
  <c r="CP45" i="6"/>
  <c r="CP44" i="6"/>
  <c r="CP69" i="6"/>
  <c r="O45" i="6"/>
  <c r="O44" i="6"/>
  <c r="O69" i="6"/>
  <c r="AR126" i="6"/>
  <c r="AR97" i="6"/>
  <c r="AR110" i="6"/>
  <c r="AR98" i="6"/>
  <c r="AR111" i="6"/>
  <c r="BO43" i="6"/>
  <c r="BO42" i="6"/>
  <c r="AD43" i="6"/>
  <c r="AD42" i="6"/>
  <c r="BB126" i="6"/>
  <c r="BB110" i="6"/>
  <c r="BB97" i="6"/>
  <c r="BB98" i="6"/>
  <c r="BB111" i="6"/>
  <c r="CP130" i="6"/>
  <c r="CP161" i="6" s="1"/>
  <c r="CP181" i="6" s="1"/>
  <c r="CY43" i="6"/>
  <c r="CY42" i="6"/>
  <c r="BG131" i="6"/>
  <c r="BN45" i="6"/>
  <c r="BN44" i="6"/>
  <c r="BN69" i="6"/>
  <c r="AG43" i="6"/>
  <c r="AG42" i="6"/>
  <c r="BG126" i="6"/>
  <c r="BG110" i="6"/>
  <c r="BG97" i="6"/>
  <c r="BG98" i="6"/>
  <c r="BG111" i="6"/>
  <c r="CK131" i="6"/>
  <c r="CK130" i="6" s="1"/>
  <c r="CK161" i="6" s="1"/>
  <c r="CK181" i="6" s="1"/>
  <c r="AL71" i="6"/>
  <c r="G18" i="6"/>
  <c r="CW130" i="6"/>
  <c r="CW161" i="6" s="1"/>
  <c r="CW181" i="6" s="1"/>
  <c r="Y42" i="6"/>
  <c r="Y43" i="6"/>
  <c r="BU42" i="6"/>
  <c r="BU43" i="6"/>
  <c r="CO126" i="6"/>
  <c r="CO97" i="6"/>
  <c r="CO98" i="6"/>
  <c r="CO111" i="6"/>
  <c r="AM45" i="6"/>
  <c r="AM44" i="6"/>
  <c r="AM69" i="6"/>
  <c r="CA42" i="6"/>
  <c r="CA43" i="6"/>
  <c r="CN126" i="6"/>
  <c r="CN97" i="6"/>
  <c r="CN110" i="6"/>
  <c r="CN98" i="6"/>
  <c r="CN111" i="6"/>
  <c r="BD43" i="6"/>
  <c r="BD42" i="6"/>
  <c r="DB44" i="6"/>
  <c r="DB45" i="6"/>
  <c r="DB69" i="6"/>
  <c r="AY45" i="6"/>
  <c r="AY44" i="6"/>
  <c r="AY69" i="6"/>
  <c r="CA130" i="6"/>
  <c r="CA161" i="6" s="1"/>
  <c r="CA181" i="6" s="1"/>
  <c r="DC130" i="6"/>
  <c r="DC161" i="6" s="1"/>
  <c r="DC181" i="6" s="1"/>
  <c r="Y89" i="6"/>
  <c r="CF126" i="6"/>
  <c r="CF110" i="6"/>
  <c r="CF97" i="6"/>
  <c r="CF98" i="6"/>
  <c r="CF111" i="6"/>
  <c r="AT45" i="6"/>
  <c r="AT44" i="6"/>
  <c r="AT69" i="6"/>
  <c r="BQ126" i="6"/>
  <c r="BQ97" i="6"/>
  <c r="BQ110" i="6"/>
  <c r="BQ98" i="6"/>
  <c r="BQ111" i="6"/>
  <c r="BK43" i="6"/>
  <c r="BK42" i="6"/>
  <c r="BH44" i="6"/>
  <c r="BH45" i="6"/>
  <c r="BH69" i="6"/>
  <c r="AU42" i="6"/>
  <c r="AU43" i="6"/>
  <c r="H89" i="6"/>
  <c r="G37" i="6"/>
  <c r="N130" i="6"/>
  <c r="N161" i="6" s="1"/>
  <c r="N181" i="6" s="1"/>
  <c r="BM44" i="6"/>
  <c r="BM45" i="6"/>
  <c r="BM69" i="6"/>
  <c r="BO126" i="6"/>
  <c r="BO97" i="6"/>
  <c r="BO110" i="6"/>
  <c r="BO98" i="6"/>
  <c r="BO111" i="6"/>
  <c r="BV126" i="6"/>
  <c r="BV110" i="6"/>
  <c r="BV97" i="6"/>
  <c r="BV98" i="6"/>
  <c r="BV111" i="6"/>
  <c r="CI126" i="6"/>
  <c r="CI110" i="6"/>
  <c r="CI97" i="6"/>
  <c r="CI98" i="6"/>
  <c r="CI111" i="6"/>
  <c r="S43" i="6"/>
  <c r="S42" i="6"/>
  <c r="BX126" i="6"/>
  <c r="BX97" i="6"/>
  <c r="BX110" i="6"/>
  <c r="BX111" i="6"/>
  <c r="BX98" i="6"/>
  <c r="BD89" i="6"/>
  <c r="CG44" i="6"/>
  <c r="CG45" i="6"/>
  <c r="CG69" i="6"/>
  <c r="CM126" i="6"/>
  <c r="CM110" i="6"/>
  <c r="CM97" i="6"/>
  <c r="CM98" i="6"/>
  <c r="CM111" i="6"/>
  <c r="AG44" i="6"/>
  <c r="AG45" i="6"/>
  <c r="AG69" i="6"/>
  <c r="L110" i="6"/>
  <c r="L97" i="6"/>
  <c r="CT45" i="6"/>
  <c r="CT44" i="6"/>
  <c r="CT69" i="6"/>
  <c r="DA45" i="6"/>
  <c r="DA44" i="6"/>
  <c r="DA69" i="6"/>
  <c r="CJ42" i="6"/>
  <c r="CJ43" i="6"/>
  <c r="BP126" i="6"/>
  <c r="BP110" i="6"/>
  <c r="BP97" i="6"/>
  <c r="BP98" i="6"/>
  <c r="BP111" i="6"/>
  <c r="CF42" i="6"/>
  <c r="CF43" i="6"/>
  <c r="BN126" i="6"/>
  <c r="BN97" i="6"/>
  <c r="BN110" i="6"/>
  <c r="BN111" i="6"/>
  <c r="BN98" i="6"/>
  <c r="CS126" i="6"/>
  <c r="CS110" i="6"/>
  <c r="CS97" i="6"/>
  <c r="CS98" i="6"/>
  <c r="CS111" i="6"/>
  <c r="CB126" i="6"/>
  <c r="CB110" i="6"/>
  <c r="CB97" i="6"/>
  <c r="CB98" i="6"/>
  <c r="CB111" i="6"/>
  <c r="AG131" i="6"/>
  <c r="AG130" i="6" s="1"/>
  <c r="AG161" i="6" s="1"/>
  <c r="AG181" i="6" s="1"/>
  <c r="Z89" i="6"/>
  <c r="BT45" i="6"/>
  <c r="BT44" i="6"/>
  <c r="BT69" i="6"/>
  <c r="BE43" i="6"/>
  <c r="BE42" i="6"/>
  <c r="AF45" i="6"/>
  <c r="AF44" i="6"/>
  <c r="AF69" i="6"/>
  <c r="S126" i="6"/>
  <c r="S97" i="6"/>
  <c r="S110" i="6"/>
  <c r="S98" i="6"/>
  <c r="S111" i="6"/>
  <c r="I89" i="6"/>
  <c r="BE137" i="8"/>
  <c r="BE167" i="8" s="1"/>
  <c r="BE187" i="8" s="1"/>
  <c r="AU137" i="8"/>
  <c r="AU167" i="8" s="1"/>
  <c r="AU187" i="8" s="1"/>
  <c r="Q137" i="8"/>
  <c r="Q167" i="8" s="1"/>
  <c r="Q187" i="8" s="1"/>
  <c r="CD137" i="8"/>
  <c r="CD167" i="8" s="1"/>
  <c r="CD187" i="8" s="1"/>
  <c r="AP93" i="8"/>
  <c r="BP93" i="8"/>
  <c r="W95" i="8"/>
  <c r="BL49" i="8"/>
  <c r="CV93" i="8"/>
  <c r="Z93" i="8"/>
  <c r="DB93" i="8"/>
  <c r="BQ93" i="8"/>
  <c r="CQ93" i="8"/>
  <c r="O95" i="8"/>
  <c r="CD95" i="8"/>
  <c r="CI95" i="8"/>
  <c r="AY93" i="8"/>
  <c r="BQ140" i="8"/>
  <c r="AL95" i="8"/>
  <c r="BR137" i="8"/>
  <c r="BR167" i="8" s="1"/>
  <c r="BR187" i="8" s="1"/>
  <c r="DC137" i="8"/>
  <c r="DC167" i="8" s="1"/>
  <c r="DC187" i="8" s="1"/>
  <c r="BU137" i="8"/>
  <c r="BU167" i="8" s="1"/>
  <c r="BU187" i="8" s="1"/>
  <c r="T137" i="8"/>
  <c r="T167" i="8" s="1"/>
  <c r="T187" i="8" s="1"/>
  <c r="AY135" i="8"/>
  <c r="AY166" i="8" s="1"/>
  <c r="AY186" i="8" s="1"/>
  <c r="O137" i="8"/>
  <c r="O167" i="8" s="1"/>
  <c r="O187" i="8" s="1"/>
  <c r="AL137" i="8"/>
  <c r="AL167" i="8" s="1"/>
  <c r="AL187" i="8" s="1"/>
  <c r="CI137" i="8"/>
  <c r="CI167" i="8" s="1"/>
  <c r="CI187" i="8" s="1"/>
  <c r="W137" i="8"/>
  <c r="W167" i="8" s="1"/>
  <c r="W187" i="8" s="1"/>
  <c r="R137" i="8"/>
  <c r="R167" i="8" s="1"/>
  <c r="R187" i="8" s="1"/>
  <c r="AX137" i="8"/>
  <c r="AX167" i="8" s="1"/>
  <c r="AX187" i="8" s="1"/>
  <c r="P137" i="8"/>
  <c r="P167" i="8" s="1"/>
  <c r="P187" i="8" s="1"/>
  <c r="Z137" i="8"/>
  <c r="Z167" i="8" s="1"/>
  <c r="Z187" i="8" s="1"/>
  <c r="U137" i="8"/>
  <c r="U167" i="8" s="1"/>
  <c r="U187" i="8" s="1"/>
  <c r="BJ137" i="8"/>
  <c r="BJ167" i="8" s="1"/>
  <c r="BJ187" i="8" s="1"/>
  <c r="S137" i="8"/>
  <c r="S167" i="8" s="1"/>
  <c r="S187" i="8" s="1"/>
  <c r="X137" i="8"/>
  <c r="X167" i="8" s="1"/>
  <c r="X187" i="8" s="1"/>
  <c r="V137" i="8"/>
  <c r="V167" i="8" s="1"/>
  <c r="V187" i="8" s="1"/>
  <c r="AJ137" i="8"/>
  <c r="AJ167" i="8" s="1"/>
  <c r="AJ187" i="8" s="1"/>
  <c r="Y137" i="8"/>
  <c r="Y167" i="8" s="1"/>
  <c r="Y187" i="8" s="1"/>
  <c r="AV137" i="8"/>
  <c r="AV167" i="8" s="1"/>
  <c r="AV187" i="8" s="1"/>
  <c r="CH137" i="8"/>
  <c r="CH167" i="8" s="1"/>
  <c r="CH187" i="8" s="1"/>
  <c r="AI137" i="8"/>
  <c r="AI167" i="8" s="1"/>
  <c r="AI187" i="8" s="1"/>
  <c r="BH137" i="8"/>
  <c r="BH167" i="8" s="1"/>
  <c r="BH187" i="8" s="1"/>
  <c r="CT137" i="8"/>
  <c r="CT167" i="8" s="1"/>
  <c r="CT187" i="8" s="1"/>
  <c r="BN137" i="8"/>
  <c r="BN167" i="8" s="1"/>
  <c r="BN187" i="8" s="1"/>
  <c r="BO137" i="8"/>
  <c r="BO167" i="8" s="1"/>
  <c r="BO187" i="8" s="1"/>
  <c r="BQ137" i="8"/>
  <c r="BQ167" i="8" s="1"/>
  <c r="BQ187" i="8" s="1"/>
  <c r="CF137" i="8"/>
  <c r="CF167" i="8" s="1"/>
  <c r="CF187" i="8" s="1"/>
  <c r="CV137" i="8"/>
  <c r="CV167" i="8" s="1"/>
  <c r="CV187" i="8" s="1"/>
  <c r="CY137" i="8"/>
  <c r="CY167" i="8" s="1"/>
  <c r="CY187" i="8" s="1"/>
  <c r="DA137" i="8"/>
  <c r="DA167" i="8" s="1"/>
  <c r="DA187" i="8" s="1"/>
  <c r="AC137" i="8"/>
  <c r="AC167" i="8" s="1"/>
  <c r="AC187" i="8" s="1"/>
  <c r="N137" i="8"/>
  <c r="N167" i="8" s="1"/>
  <c r="N187" i="8" s="1"/>
  <c r="CE137" i="8"/>
  <c r="CE167" i="8" s="1"/>
  <c r="CE187" i="8" s="1"/>
  <c r="AM137" i="8"/>
  <c r="AM167" i="8" s="1"/>
  <c r="AM187" i="8" s="1"/>
  <c r="BY137" i="8"/>
  <c r="BY167" i="8" s="1"/>
  <c r="BY187" i="8" s="1"/>
  <c r="AH137" i="8"/>
  <c r="AH167" i="8" s="1"/>
  <c r="AH187" i="8" s="1"/>
  <c r="CQ137" i="8"/>
  <c r="CQ167" i="8" s="1"/>
  <c r="CQ187" i="8" s="1"/>
  <c r="AK137" i="8"/>
  <c r="AK167" i="8" s="1"/>
  <c r="AK187" i="8" s="1"/>
  <c r="BP137" i="8"/>
  <c r="BP167" i="8" s="1"/>
  <c r="BP187" i="8" s="1"/>
  <c r="BO74" i="8"/>
  <c r="BO100" i="8" s="1"/>
  <c r="BD74" i="8"/>
  <c r="BD100" i="8" s="1"/>
  <c r="AG74" i="8"/>
  <c r="AG100" i="8" s="1"/>
  <c r="DA74" i="8"/>
  <c r="DA100" i="8" s="1"/>
  <c r="AV74" i="8"/>
  <c r="AV100" i="8" s="1"/>
  <c r="AK74" i="8"/>
  <c r="AK100" i="8" s="1"/>
  <c r="AL74" i="8"/>
  <c r="AL100" i="8" s="1"/>
  <c r="Z74" i="8"/>
  <c r="Z100" i="8" s="1"/>
  <c r="G94" i="8"/>
  <c r="G138" i="8" s="1"/>
  <c r="E39" i="58" s="1"/>
  <c r="AY19" i="58" s="1"/>
  <c r="CL74" i="8"/>
  <c r="CL100" i="8" s="1"/>
  <c r="CP74" i="8"/>
  <c r="CP100" i="8" s="1"/>
  <c r="CE74" i="8"/>
  <c r="CE100" i="8" s="1"/>
  <c r="CA74" i="8"/>
  <c r="CA100" i="8" s="1"/>
  <c r="BP74" i="8"/>
  <c r="BP133" i="8" s="1"/>
  <c r="AS74" i="8"/>
  <c r="AS100" i="8" s="1"/>
  <c r="BH74" i="8"/>
  <c r="BH100" i="8" s="1"/>
  <c r="AX74" i="8"/>
  <c r="AX100" i="8" s="1"/>
  <c r="AD74" i="8"/>
  <c r="AD100" i="8" s="1"/>
  <c r="CX74" i="8"/>
  <c r="CX100" i="8" s="1"/>
  <c r="AH74" i="8"/>
  <c r="AH100" i="8" s="1"/>
  <c r="DB74" i="8"/>
  <c r="DB100" i="8" s="1"/>
  <c r="CQ74" i="8"/>
  <c r="CQ100" i="8" s="1"/>
  <c r="CM74" i="8"/>
  <c r="CM133" i="8" s="1"/>
  <c r="CB74" i="8"/>
  <c r="CB100" i="8" s="1"/>
  <c r="BE74" i="8"/>
  <c r="BE100" i="8" s="1"/>
  <c r="BT74" i="8"/>
  <c r="BT100" i="8" s="1"/>
  <c r="BI74" i="8"/>
  <c r="BI100" i="8" s="1"/>
  <c r="BJ74" i="8"/>
  <c r="BJ100" i="8" s="1"/>
  <c r="AP74" i="8"/>
  <c r="AP100" i="8" s="1"/>
  <c r="AT74" i="8"/>
  <c r="AT100" i="8" s="1"/>
  <c r="AI74" i="8"/>
  <c r="AI100" i="8" s="1"/>
  <c r="DC74" i="8"/>
  <c r="DC133" i="8" s="1"/>
  <c r="AE74" i="8"/>
  <c r="AE100" i="8" s="1"/>
  <c r="CY74" i="8"/>
  <c r="CY100" i="8" s="1"/>
  <c r="CN74" i="8"/>
  <c r="CN100" i="8" s="1"/>
  <c r="BQ74" i="8"/>
  <c r="BQ100" i="8" s="1"/>
  <c r="CF74" i="8"/>
  <c r="CF100" i="8" s="1"/>
  <c r="BU74" i="8"/>
  <c r="BU100" i="8" s="1"/>
  <c r="BV74" i="8"/>
  <c r="BV100" i="8" s="1"/>
  <c r="BB74" i="8"/>
  <c r="BB100" i="8" s="1"/>
  <c r="BF74" i="8"/>
  <c r="BF100" i="8" s="1"/>
  <c r="AU74" i="8"/>
  <c r="AU100" i="8" s="1"/>
  <c r="AQ74" i="8"/>
  <c r="AQ100" i="8" s="1"/>
  <c r="AF74" i="8"/>
  <c r="AF100" i="8" s="1"/>
  <c r="CZ74" i="8"/>
  <c r="CZ100" i="8" s="1"/>
  <c r="CC74" i="8"/>
  <c r="CC100" i="8" s="1"/>
  <c r="W74" i="8"/>
  <c r="W100" i="8" s="1"/>
  <c r="CR74" i="8"/>
  <c r="CR100" i="8" s="1"/>
  <c r="CG74" i="8"/>
  <c r="CG100" i="8" s="1"/>
  <c r="CH74" i="8"/>
  <c r="CH100" i="8" s="1"/>
  <c r="BN74" i="8"/>
  <c r="BN133" i="8" s="1"/>
  <c r="BR74" i="8"/>
  <c r="BR100" i="8" s="1"/>
  <c r="BG74" i="8"/>
  <c r="BG100" i="8" s="1"/>
  <c r="BC74" i="8"/>
  <c r="BC100" i="8" s="1"/>
  <c r="AR74" i="8"/>
  <c r="AR100" i="8" s="1"/>
  <c r="T74" i="8"/>
  <c r="T100" i="8" s="1"/>
  <c r="CO74" i="8"/>
  <c r="CO100" i="8" s="1"/>
  <c r="AJ74" i="8"/>
  <c r="AJ100" i="8" s="1"/>
  <c r="P74" i="8"/>
  <c r="P100" i="8" s="1"/>
  <c r="CS74" i="8"/>
  <c r="CS100" i="8" s="1"/>
  <c r="CT74" i="8"/>
  <c r="CT100" i="8" s="1"/>
  <c r="BZ74" i="8"/>
  <c r="BZ100" i="8" s="1"/>
  <c r="CD74" i="8"/>
  <c r="CD100" i="8" s="1"/>
  <c r="BS74" i="8"/>
  <c r="BS100" i="8" s="1"/>
  <c r="S135" i="19"/>
  <c r="S165" i="19" s="1"/>
  <c r="S185" i="19" s="1"/>
  <c r="DC135" i="19"/>
  <c r="DC165" i="19" s="1"/>
  <c r="DC185" i="19" s="1"/>
  <c r="H91" i="19"/>
  <c r="G90" i="19"/>
  <c r="J35" i="58"/>
  <c r="AU24" i="58" s="1"/>
  <c r="G136" i="19"/>
  <c r="H135" i="19"/>
  <c r="H71" i="19"/>
  <c r="H100" i="19"/>
  <c r="G70" i="19"/>
  <c r="H112" i="19"/>
  <c r="H113" i="19" s="1"/>
  <c r="H126" i="6"/>
  <c r="G68" i="6"/>
  <c r="H97" i="6"/>
  <c r="H110" i="6"/>
  <c r="H111" i="6" s="1"/>
  <c r="H116" i="11"/>
  <c r="H103" i="11"/>
  <c r="H141" i="11"/>
  <c r="H131" i="11"/>
  <c r="AK133" i="13"/>
  <c r="AK163" i="13" s="1"/>
  <c r="BE133" i="13"/>
  <c r="BE163" i="13" s="1"/>
  <c r="AZ183" i="13"/>
  <c r="G86" i="13"/>
  <c r="H89" i="13"/>
  <c r="G88" i="13"/>
  <c r="G35" i="58"/>
  <c r="AU21" i="58" s="1"/>
  <c r="G66" i="13"/>
  <c r="G68" i="13"/>
  <c r="H110" i="13"/>
  <c r="H111" i="13" s="1"/>
  <c r="H69" i="13"/>
  <c r="H97" i="13"/>
  <c r="H98" i="13" s="1"/>
  <c r="G30" i="58"/>
  <c r="AP21" i="58" s="1"/>
  <c r="N133" i="13"/>
  <c r="N163" i="13" s="1"/>
  <c r="BR133" i="13"/>
  <c r="BR163" i="13" s="1"/>
  <c r="CT160" i="6"/>
  <c r="CT180" i="6" s="1"/>
  <c r="AL127" i="6"/>
  <c r="BJ127" i="6"/>
  <c r="BV127" i="6"/>
  <c r="CH127" i="6"/>
  <c r="AF160" i="6"/>
  <c r="AF180" i="6" s="1"/>
  <c r="AX127" i="6"/>
  <c r="BP127" i="6"/>
  <c r="CB127" i="6"/>
  <c r="Y127" i="6"/>
  <c r="AE127" i="6"/>
  <c r="CZ127" i="6"/>
  <c r="BD127" i="6"/>
  <c r="BU160" i="6"/>
  <c r="BU180" i="6" s="1"/>
  <c r="N127" i="6"/>
  <c r="CN127" i="6"/>
  <c r="CM183" i="13"/>
  <c r="CO183" i="13"/>
  <c r="N183" i="13"/>
  <c r="N185" i="13" s="1"/>
  <c r="BU135" i="19"/>
  <c r="BU140" i="19"/>
  <c r="CR135" i="19"/>
  <c r="CR165" i="19" s="1"/>
  <c r="CR185" i="19" s="1"/>
  <c r="BR135" i="19"/>
  <c r="BR140" i="19"/>
  <c r="BI135" i="19"/>
  <c r="BI140" i="19"/>
  <c r="CM135" i="19"/>
  <c r="CM140" i="19"/>
  <c r="BB135" i="19"/>
  <c r="BB140" i="19"/>
  <c r="AB135" i="19"/>
  <c r="AB140" i="19"/>
  <c r="BN135" i="19"/>
  <c r="BN140" i="19"/>
  <c r="BH135" i="19"/>
  <c r="BH165" i="19" s="1"/>
  <c r="BH185" i="19" s="1"/>
  <c r="CJ135" i="19"/>
  <c r="CJ140" i="19"/>
  <c r="CY135" i="19"/>
  <c r="CY140" i="19"/>
  <c r="AN135" i="19"/>
  <c r="AN140" i="19"/>
  <c r="CD165" i="19"/>
  <c r="CD185" i="19" s="1"/>
  <c r="CI135" i="19"/>
  <c r="CI140" i="19"/>
  <c r="CV135" i="19"/>
  <c r="CV140" i="19"/>
  <c r="BT135" i="19"/>
  <c r="BT140" i="19"/>
  <c r="AZ135" i="19"/>
  <c r="AZ140" i="19"/>
  <c r="AF135" i="19"/>
  <c r="AF140" i="19"/>
  <c r="AG135" i="19"/>
  <c r="AG140" i="19"/>
  <c r="CU135" i="19"/>
  <c r="CU165" i="19" s="1"/>
  <c r="CU185" i="19" s="1"/>
  <c r="BJ135" i="19"/>
  <c r="BJ140" i="19"/>
  <c r="CL135" i="19"/>
  <c r="CL140" i="19"/>
  <c r="Z135" i="19"/>
  <c r="Z140" i="19"/>
  <c r="BL135" i="19"/>
  <c r="BL140" i="19"/>
  <c r="DC139" i="19"/>
  <c r="DC167" i="19" s="1"/>
  <c r="DC187" i="19" s="1"/>
  <c r="DA135" i="19"/>
  <c r="DA140" i="19"/>
  <c r="BY135" i="19"/>
  <c r="BY140" i="19"/>
  <c r="CN165" i="19"/>
  <c r="CN185" i="19" s="1"/>
  <c r="CN139" i="19"/>
  <c r="CN167" i="19" s="1"/>
  <c r="CN187" i="19" s="1"/>
  <c r="AR135" i="19"/>
  <c r="AR165" i="19" s="1"/>
  <c r="AR185" i="19" s="1"/>
  <c r="AS135" i="19"/>
  <c r="AS140" i="19"/>
  <c r="CK135" i="19"/>
  <c r="CK165" i="19" s="1"/>
  <c r="CK185" i="19" s="1"/>
  <c r="CX135" i="19"/>
  <c r="CX140" i="19"/>
  <c r="BV135" i="19"/>
  <c r="BV140" i="19"/>
  <c r="BD135" i="19"/>
  <c r="BD165" i="19" s="1"/>
  <c r="BD185" i="19" s="1"/>
  <c r="CC135" i="19"/>
  <c r="CC165" i="19" s="1"/>
  <c r="CC185" i="19" s="1"/>
  <c r="CW135" i="19"/>
  <c r="CW140" i="19"/>
  <c r="CA135" i="19"/>
  <c r="CA140" i="19"/>
  <c r="AQ135" i="19"/>
  <c r="AQ140" i="19"/>
  <c r="BF135" i="19"/>
  <c r="BF165" i="19" s="1"/>
  <c r="BF185" i="19" s="1"/>
  <c r="BW135" i="19"/>
  <c r="BW140" i="19"/>
  <c r="BP135" i="19"/>
  <c r="BP165" i="19" s="1"/>
  <c r="BP185" i="19" s="1"/>
  <c r="AX135" i="19"/>
  <c r="AX140" i="19"/>
  <c r="BX135" i="19"/>
  <c r="BX140" i="19"/>
  <c r="BC135" i="19"/>
  <c r="BC140" i="19"/>
  <c r="I135" i="19"/>
  <c r="AV135" i="19"/>
  <c r="AV165" i="19" s="1"/>
  <c r="AV185" i="19" s="1"/>
  <c r="CB135" i="19"/>
  <c r="CB140" i="19"/>
  <c r="CH135" i="19"/>
  <c r="CH165" i="19" s="1"/>
  <c r="CH185" i="19" s="1"/>
  <c r="AI135" i="19"/>
  <c r="AI165" i="19" s="1"/>
  <c r="AI185" i="19" s="1"/>
  <c r="BO135" i="19"/>
  <c r="BO140" i="19"/>
  <c r="AW135" i="19"/>
  <c r="AW140" i="19"/>
  <c r="CT135" i="19"/>
  <c r="CT165" i="19" s="1"/>
  <c r="CT185" i="19" s="1"/>
  <c r="AU135" i="19"/>
  <c r="AU165" i="19" s="1"/>
  <c r="AU185" i="19" s="1"/>
  <c r="AM135" i="19"/>
  <c r="AM165" i="19" s="1"/>
  <c r="AM185" i="19" s="1"/>
  <c r="AO135" i="19"/>
  <c r="AO165" i="19" s="1"/>
  <c r="AO185" i="19" s="1"/>
  <c r="CG135" i="19"/>
  <c r="CG140" i="19"/>
  <c r="AH135" i="19"/>
  <c r="AH165" i="19" s="1"/>
  <c r="AH185" i="19" s="1"/>
  <c r="BS135" i="19"/>
  <c r="BS140" i="19"/>
  <c r="AY135" i="19"/>
  <c r="AY140" i="19"/>
  <c r="BA135" i="19"/>
  <c r="BA140" i="19"/>
  <c r="AD135" i="19"/>
  <c r="AD140" i="19"/>
  <c r="CS135" i="19"/>
  <c r="CS140" i="19"/>
  <c r="AT135" i="19"/>
  <c r="AT140" i="19"/>
  <c r="BK135" i="19"/>
  <c r="BK140" i="19"/>
  <c r="BM135" i="19"/>
  <c r="BM140" i="19"/>
  <c r="DB135" i="19"/>
  <c r="DB140" i="19"/>
  <c r="P140" i="19"/>
  <c r="P130" i="19"/>
  <c r="BH140" i="19"/>
  <c r="BH130" i="19"/>
  <c r="AU130" i="19"/>
  <c r="AU140" i="19"/>
  <c r="CR140" i="19"/>
  <c r="CR130" i="19"/>
  <c r="CF130" i="19"/>
  <c r="CF140" i="19"/>
  <c r="BF130" i="19"/>
  <c r="BF140" i="19"/>
  <c r="BG130" i="19"/>
  <c r="BG140" i="19"/>
  <c r="T140" i="19"/>
  <c r="T130" i="19"/>
  <c r="V130" i="19"/>
  <c r="V140" i="19"/>
  <c r="CQ130" i="19"/>
  <c r="CQ140" i="19"/>
  <c r="CP130" i="19"/>
  <c r="CP140" i="19"/>
  <c r="X130" i="19"/>
  <c r="X140" i="19"/>
  <c r="AV130" i="19"/>
  <c r="AV140" i="19"/>
  <c r="AB138" i="13"/>
  <c r="AB181" i="13"/>
  <c r="AB185" i="13" s="1"/>
  <c r="AB128" i="13"/>
  <c r="CV128" i="13"/>
  <c r="CV161" i="13" s="1"/>
  <c r="CV181" i="13"/>
  <c r="CY128" i="13"/>
  <c r="CY161" i="13" s="1"/>
  <c r="CY181" i="13"/>
  <c r="BP128" i="13"/>
  <c r="BP161" i="13" s="1"/>
  <c r="BP181" i="13"/>
  <c r="CQ138" i="13"/>
  <c r="CQ181" i="13"/>
  <c r="CQ185" i="13" s="1"/>
  <c r="CQ128" i="13"/>
  <c r="CQ161" i="13" s="1"/>
  <c r="BA128" i="13"/>
  <c r="BA161" i="13" s="1"/>
  <c r="BA181" i="13"/>
  <c r="CY138" i="13"/>
  <c r="DA138" i="13"/>
  <c r="BZ128" i="13"/>
  <c r="BZ161" i="13" s="1"/>
  <c r="BZ181" i="13"/>
  <c r="BC128" i="13"/>
  <c r="BC181" i="13"/>
  <c r="BC185" i="13" s="1"/>
  <c r="BC138" i="13"/>
  <c r="AH138" i="13"/>
  <c r="AH181" i="13"/>
  <c r="AH185" i="13" s="1"/>
  <c r="AH128" i="13"/>
  <c r="CP128" i="13"/>
  <c r="CP161" i="13" s="1"/>
  <c r="CP181" i="13"/>
  <c r="CP185" i="13" s="1"/>
  <c r="AI128" i="13"/>
  <c r="AI181" i="13"/>
  <c r="AI185" i="13" s="1"/>
  <c r="AI138" i="13"/>
  <c r="O128" i="13"/>
  <c r="O181" i="13"/>
  <c r="O185" i="13" s="1"/>
  <c r="O138" i="13"/>
  <c r="CW128" i="13"/>
  <c r="CW161" i="13" s="1"/>
  <c r="CW181" i="13"/>
  <c r="CC128" i="13"/>
  <c r="CC161" i="13" s="1"/>
  <c r="CC181" i="13"/>
  <c r="AT181" i="13"/>
  <c r="AT185" i="13" s="1"/>
  <c r="AT128" i="13"/>
  <c r="AT138" i="13"/>
  <c r="AK128" i="13"/>
  <c r="AK161" i="13" s="1"/>
  <c r="AK181" i="13"/>
  <c r="AK185" i="13" s="1"/>
  <c r="CS128" i="13"/>
  <c r="CS161" i="13" s="1"/>
  <c r="CS181" i="13"/>
  <c r="BV128" i="13"/>
  <c r="BV161" i="13" s="1"/>
  <c r="BV181" i="13"/>
  <c r="AJ181" i="13"/>
  <c r="AJ185" i="13" s="1"/>
  <c r="AJ128" i="13"/>
  <c r="AJ138" i="13"/>
  <c r="BY181" i="13"/>
  <c r="BY185" i="13" s="1"/>
  <c r="BY128" i="13"/>
  <c r="BY161" i="13" s="1"/>
  <c r="CL138" i="13"/>
  <c r="CL181" i="13"/>
  <c r="CL185" i="13" s="1"/>
  <c r="CL128" i="13"/>
  <c r="BO128" i="13"/>
  <c r="BO138" i="13"/>
  <c r="BO181" i="13"/>
  <c r="BO185" i="13" s="1"/>
  <c r="CB128" i="13"/>
  <c r="CB161" i="13" s="1"/>
  <c r="CB181" i="13"/>
  <c r="DB128" i="13"/>
  <c r="DB181" i="13"/>
  <c r="DB185" i="13" s="1"/>
  <c r="DB138" i="13"/>
  <c r="AU128" i="13"/>
  <c r="AU181" i="13"/>
  <c r="AU185" i="13" s="1"/>
  <c r="AU138" i="13"/>
  <c r="DC181" i="13"/>
  <c r="DC185" i="13" s="1"/>
  <c r="DC128" i="13"/>
  <c r="DC161" i="13" s="1"/>
  <c r="S128" i="13"/>
  <c r="S181" i="13"/>
  <c r="S185" i="13" s="1"/>
  <c r="S138" i="13"/>
  <c r="I138" i="13"/>
  <c r="CV138" i="13"/>
  <c r="AS138" i="13"/>
  <c r="AZ181" i="13"/>
  <c r="AZ128" i="13"/>
  <c r="AZ161" i="13" s="1"/>
  <c r="AF128" i="13"/>
  <c r="AF161" i="13" s="1"/>
  <c r="AF181" i="13"/>
  <c r="CH128" i="13"/>
  <c r="CH181" i="13"/>
  <c r="CH185" i="13" s="1"/>
  <c r="CH138" i="13"/>
  <c r="BM128" i="13"/>
  <c r="BM161" i="13" s="1"/>
  <c r="BM181" i="13"/>
  <c r="AM138" i="13"/>
  <c r="AM128" i="13"/>
  <c r="AM161" i="13" s="1"/>
  <c r="AM181" i="13"/>
  <c r="AM185" i="13" s="1"/>
  <c r="BJ138" i="13"/>
  <c r="CN181" i="13"/>
  <c r="CN128" i="13"/>
  <c r="CN161" i="13" s="1"/>
  <c r="AG181" i="13"/>
  <c r="AG128" i="13"/>
  <c r="AG161" i="13" s="1"/>
  <c r="CO128" i="13"/>
  <c r="CO161" i="13" s="1"/>
  <c r="CO181" i="13"/>
  <c r="BF181" i="13"/>
  <c r="BF128" i="13"/>
  <c r="BF161" i="13" s="1"/>
  <c r="AW128" i="13"/>
  <c r="AW161" i="13" s="1"/>
  <c r="AW181" i="13"/>
  <c r="BZ138" i="13"/>
  <c r="AC138" i="13"/>
  <c r="BE138" i="13"/>
  <c r="CP138" i="13"/>
  <c r="BL128" i="13"/>
  <c r="BL181" i="13"/>
  <c r="BL185" i="13" s="1"/>
  <c r="BL138" i="13"/>
  <c r="AD128" i="13"/>
  <c r="AD181" i="13"/>
  <c r="AD185" i="13" s="1"/>
  <c r="AD138" i="13"/>
  <c r="CA128" i="13"/>
  <c r="CA161" i="13" s="1"/>
  <c r="CA181" i="13"/>
  <c r="AR181" i="13"/>
  <c r="AR128" i="13"/>
  <c r="AR161" i="13" s="1"/>
  <c r="BG128" i="13"/>
  <c r="BG181" i="13"/>
  <c r="BG185" i="13" s="1"/>
  <c r="BG138" i="13"/>
  <c r="BI128" i="13"/>
  <c r="BI161" i="13" s="1"/>
  <c r="BI181" i="13"/>
  <c r="AL128" i="13"/>
  <c r="AL138" i="13"/>
  <c r="AL181" i="13"/>
  <c r="AL185" i="13" s="1"/>
  <c r="CT128" i="13"/>
  <c r="CT181" i="13"/>
  <c r="CT185" i="13" s="1"/>
  <c r="CT138" i="13"/>
  <c r="AY128" i="13"/>
  <c r="AY181" i="13"/>
  <c r="AY185" i="13" s="1"/>
  <c r="AY138" i="13"/>
  <c r="AC128" i="13"/>
  <c r="AC161" i="13" s="1"/>
  <c r="AC181" i="13"/>
  <c r="AC185" i="13" s="1"/>
  <c r="CF181" i="13"/>
  <c r="CF185" i="13" s="1"/>
  <c r="CF128" i="13"/>
  <c r="CF138" i="13"/>
  <c r="BV138" i="13"/>
  <c r="AK138" i="13"/>
  <c r="AA138" i="13"/>
  <c r="AA181" i="13"/>
  <c r="AA185" i="13" s="1"/>
  <c r="AA128" i="13"/>
  <c r="AA161" i="13" s="1"/>
  <c r="I181" i="13"/>
  <c r="I185" i="13" s="1"/>
  <c r="I128" i="13"/>
  <c r="I161" i="13" s="1"/>
  <c r="AV181" i="13"/>
  <c r="AV128" i="13"/>
  <c r="AV161" i="13" s="1"/>
  <c r="CJ138" i="13"/>
  <c r="AZ138" i="13"/>
  <c r="BX181" i="13"/>
  <c r="BX185" i="13" s="1"/>
  <c r="BX128" i="13"/>
  <c r="BX138" i="13"/>
  <c r="AP128" i="13"/>
  <c r="AP161" i="13" s="1"/>
  <c r="AP181" i="13"/>
  <c r="CZ128" i="13"/>
  <c r="CZ161" i="13" s="1"/>
  <c r="CZ181" i="13"/>
  <c r="AS181" i="13"/>
  <c r="AS128" i="13"/>
  <c r="AS161" i="13" s="1"/>
  <c r="DA128" i="13"/>
  <c r="DA161" i="13" s="1"/>
  <c r="DA181" i="13"/>
  <c r="BR128" i="13"/>
  <c r="BR161" i="13" s="1"/>
  <c r="BR181" i="13"/>
  <c r="BR185" i="13" s="1"/>
  <c r="BU181" i="13"/>
  <c r="BU185" i="13" s="1"/>
  <c r="BU128" i="13"/>
  <c r="BU138" i="13"/>
  <c r="AX128" i="13"/>
  <c r="AX181" i="13"/>
  <c r="AX185" i="13" s="1"/>
  <c r="AX138" i="13"/>
  <c r="AO128" i="13"/>
  <c r="AO161" i="13" s="1"/>
  <c r="AO181" i="13"/>
  <c r="CR128" i="13"/>
  <c r="CR181" i="13"/>
  <c r="CR185" i="13" s="1"/>
  <c r="CR138" i="13"/>
  <c r="BY138" i="13"/>
  <c r="CJ128" i="13"/>
  <c r="CJ161" i="13" s="1"/>
  <c r="CJ181" i="13"/>
  <c r="CJ185" i="13" s="1"/>
  <c r="AE128" i="13"/>
  <c r="AE161" i="13" s="1"/>
  <c r="AE181" i="13"/>
  <c r="CM128" i="13"/>
  <c r="CM161" i="13" s="1"/>
  <c r="CM181" i="13"/>
  <c r="BD128" i="13"/>
  <c r="BD161" i="13" s="1"/>
  <c r="BD181" i="13"/>
  <c r="CE181" i="13"/>
  <c r="CE128" i="13"/>
  <c r="CE161" i="13" s="1"/>
  <c r="K138" i="13"/>
  <c r="K128" i="13"/>
  <c r="K181" i="13"/>
  <c r="K185" i="13" s="1"/>
  <c r="BT128" i="13"/>
  <c r="BT138" i="13"/>
  <c r="BT181" i="13"/>
  <c r="BT185" i="13" s="1"/>
  <c r="CM138" i="13"/>
  <c r="CO138" i="13"/>
  <c r="CK128" i="13"/>
  <c r="CK161" i="13" s="1"/>
  <c r="CK181" i="13"/>
  <c r="BN128" i="13"/>
  <c r="BN181" i="13"/>
  <c r="BN185" i="13" s="1"/>
  <c r="BN138" i="13"/>
  <c r="AQ128" i="13"/>
  <c r="AQ138" i="13"/>
  <c r="AQ181" i="13"/>
  <c r="AQ185" i="13" s="1"/>
  <c r="BE181" i="13"/>
  <c r="BE185" i="13" s="1"/>
  <c r="BE128" i="13"/>
  <c r="BE161" i="13" s="1"/>
  <c r="CD128" i="13"/>
  <c r="CD161" i="13" s="1"/>
  <c r="CD181" i="13"/>
  <c r="CG128" i="13"/>
  <c r="CG181" i="13"/>
  <c r="CG185" i="13" s="1"/>
  <c r="CG138" i="13"/>
  <c r="BJ128" i="13"/>
  <c r="BJ161" i="13" s="1"/>
  <c r="BJ181" i="13"/>
  <c r="BR138" i="13"/>
  <c r="BY163" i="13"/>
  <c r="BK183" i="13"/>
  <c r="BK185" i="13" s="1"/>
  <c r="CK133" i="13"/>
  <c r="CK183" i="13"/>
  <c r="CK138" i="13"/>
  <c r="AR133" i="13"/>
  <c r="AR138" i="13"/>
  <c r="AR183" i="13"/>
  <c r="DC138" i="13"/>
  <c r="T183" i="13"/>
  <c r="T185" i="13" s="1"/>
  <c r="BQ183" i="13"/>
  <c r="BQ185" i="13" s="1"/>
  <c r="BQ133" i="13"/>
  <c r="BQ138" i="13"/>
  <c r="AE183" i="13"/>
  <c r="AE133" i="13"/>
  <c r="AE138" i="13"/>
  <c r="DC133" i="13"/>
  <c r="AV138" i="13"/>
  <c r="AV183" i="13"/>
  <c r="AV185" i="13" s="1"/>
  <c r="AV133" i="13"/>
  <c r="T133" i="13"/>
  <c r="AW183" i="13"/>
  <c r="AW133" i="13"/>
  <c r="AW138" i="13"/>
  <c r="CX183" i="13"/>
  <c r="CX185" i="13" s="1"/>
  <c r="AZ163" i="13"/>
  <c r="CY133" i="13"/>
  <c r="DA133" i="13"/>
  <c r="Y183" i="13"/>
  <c r="Y185" i="13" s="1"/>
  <c r="Y133" i="13"/>
  <c r="Y138" i="13"/>
  <c r="AG138" i="13"/>
  <c r="AG183" i="13"/>
  <c r="AG133" i="13"/>
  <c r="CX133" i="13"/>
  <c r="CZ183" i="13"/>
  <c r="CZ133" i="13"/>
  <c r="CZ138" i="13"/>
  <c r="AO133" i="13"/>
  <c r="AO138" i="13"/>
  <c r="AO183" i="13"/>
  <c r="AO185" i="13" s="1"/>
  <c r="CN133" i="13"/>
  <c r="CN183" i="13"/>
  <c r="CN138" i="13"/>
  <c r="CA133" i="13"/>
  <c r="CA183" i="13"/>
  <c r="CA138" i="13"/>
  <c r="CS133" i="13"/>
  <c r="CS183" i="13"/>
  <c r="CS138" i="13"/>
  <c r="AN133" i="13"/>
  <c r="CV183" i="13"/>
  <c r="CY183" i="13"/>
  <c r="BV163" i="13"/>
  <c r="DA183" i="13"/>
  <c r="Z183" i="13"/>
  <c r="Z185" i="13" s="1"/>
  <c r="Z133" i="13"/>
  <c r="Z138" i="13"/>
  <c r="CU133" i="13"/>
  <c r="CU138" i="13"/>
  <c r="CU183" i="13"/>
  <c r="CU185" i="13" s="1"/>
  <c r="BZ163" i="13"/>
  <c r="R183" i="13"/>
  <c r="R185" i="13" s="1"/>
  <c r="R133" i="13"/>
  <c r="R138" i="13"/>
  <c r="P133" i="13"/>
  <c r="P138" i="13"/>
  <c r="P183" i="13"/>
  <c r="P185" i="13" s="1"/>
  <c r="CV133" i="13"/>
  <c r="BD133" i="13"/>
  <c r="BD138" i="13"/>
  <c r="BD183" i="13"/>
  <c r="AF183" i="13"/>
  <c r="AF185" i="13" s="1"/>
  <c r="AF138" i="13"/>
  <c r="AF133" i="13"/>
  <c r="BP133" i="13"/>
  <c r="BP138" i="13"/>
  <c r="BP183" i="13"/>
  <c r="V183" i="13"/>
  <c r="V185" i="13" s="1"/>
  <c r="V138" i="13"/>
  <c r="CM163" i="13"/>
  <c r="BJ133" i="13"/>
  <c r="AS133" i="13"/>
  <c r="BM133" i="13"/>
  <c r="BM183" i="13"/>
  <c r="BM138" i="13"/>
  <c r="Q133" i="13"/>
  <c r="Q183" i="13"/>
  <c r="Q185" i="13" s="1"/>
  <c r="Q138" i="13"/>
  <c r="BI183" i="13"/>
  <c r="BI133" i="13"/>
  <c r="BI138" i="13"/>
  <c r="CE183" i="13"/>
  <c r="CE133" i="13"/>
  <c r="CE138" i="13"/>
  <c r="AP138" i="13"/>
  <c r="AP183" i="13"/>
  <c r="AP133" i="13"/>
  <c r="AN183" i="13"/>
  <c r="AN185" i="13" s="1"/>
  <c r="J133" i="13"/>
  <c r="J183" i="13"/>
  <c r="J185" i="13" s="1"/>
  <c r="J138" i="13"/>
  <c r="BA138" i="13"/>
  <c r="BA183" i="13"/>
  <c r="BA133" i="13"/>
  <c r="CQ133" i="13"/>
  <c r="AM163" i="13"/>
  <c r="AA163" i="13"/>
  <c r="BJ183" i="13"/>
  <c r="AS183" i="13"/>
  <c r="CC138" i="13"/>
  <c r="CC183" i="13"/>
  <c r="CC133" i="13"/>
  <c r="CW133" i="13"/>
  <c r="CW183" i="13"/>
  <c r="CW138" i="13"/>
  <c r="W133" i="13"/>
  <c r="W183" i="13"/>
  <c r="W185" i="13" s="1"/>
  <c r="W138" i="13"/>
  <c r="I163" i="13"/>
  <c r="CI163" i="13"/>
  <c r="BF138" i="13"/>
  <c r="BF133" i="13"/>
  <c r="BF183" i="13"/>
  <c r="L183" i="13"/>
  <c r="L185" i="13" s="1"/>
  <c r="L138" i="13"/>
  <c r="L133" i="13"/>
  <c r="CD183" i="13"/>
  <c r="CD138" i="13"/>
  <c r="CO163" i="13"/>
  <c r="CP163" i="13"/>
  <c r="BK133" i="13"/>
  <c r="CB183" i="13"/>
  <c r="CB138" i="13"/>
  <c r="CB133" i="13"/>
  <c r="H127" i="6"/>
  <c r="H137" i="6"/>
  <c r="CF138" i="11"/>
  <c r="CF168" i="11" s="1"/>
  <c r="CF188" i="11" s="1"/>
  <c r="DC138" i="11"/>
  <c r="DC168" i="11" s="1"/>
  <c r="DC188" i="11" s="1"/>
  <c r="S138" i="11"/>
  <c r="S168" i="11" s="1"/>
  <c r="S188" i="11" s="1"/>
  <c r="BJ138" i="11"/>
  <c r="AS138" i="11"/>
  <c r="AS168" i="11" s="1"/>
  <c r="AS188" i="11" s="1"/>
  <c r="N138" i="11"/>
  <c r="N168" i="11" s="1"/>
  <c r="N188" i="11" s="1"/>
  <c r="CJ138" i="11"/>
  <c r="CJ168" i="11" s="1"/>
  <c r="CJ188" i="11" s="1"/>
  <c r="BV138" i="11"/>
  <c r="BV168" i="11" s="1"/>
  <c r="BV188" i="11" s="1"/>
  <c r="AY138" i="11"/>
  <c r="AY168" i="11" s="1"/>
  <c r="AY188" i="11" s="1"/>
  <c r="CQ138" i="11"/>
  <c r="Z138" i="11"/>
  <c r="Z168" i="11" s="1"/>
  <c r="Z188" i="11" s="1"/>
  <c r="P138" i="11"/>
  <c r="CP138" i="11"/>
  <c r="CP168" i="11" s="1"/>
  <c r="CP188" i="11" s="1"/>
  <c r="R138" i="11"/>
  <c r="AQ138" i="11"/>
  <c r="AQ168" i="11" s="1"/>
  <c r="AQ188" i="11" s="1"/>
  <c r="CX138" i="11"/>
  <c r="CX168" i="11" s="1"/>
  <c r="CX188" i="11" s="1"/>
  <c r="AL138" i="11"/>
  <c r="V138" i="11"/>
  <c r="V168" i="11" s="1"/>
  <c r="V188" i="11" s="1"/>
  <c r="CV138" i="11"/>
  <c r="CV168" i="11" s="1"/>
  <c r="CV188" i="11" s="1"/>
  <c r="X138" i="11"/>
  <c r="X168" i="11" s="1"/>
  <c r="X188" i="11" s="1"/>
  <c r="BC138" i="11"/>
  <c r="BC168" i="11" s="1"/>
  <c r="BC188" i="11" s="1"/>
  <c r="CH138" i="11"/>
  <c r="CH168" i="11" s="1"/>
  <c r="CH188" i="11" s="1"/>
  <c r="BK138" i="11"/>
  <c r="BX138" i="11"/>
  <c r="BX168" i="11" s="1"/>
  <c r="BX188" i="11" s="1"/>
  <c r="AX138" i="11"/>
  <c r="AX168" i="11" s="1"/>
  <c r="AX188" i="11" s="1"/>
  <c r="AB138" i="11"/>
  <c r="AB168" i="11" s="1"/>
  <c r="AB188" i="11" s="1"/>
  <c r="DB138" i="11"/>
  <c r="DB168" i="11" s="1"/>
  <c r="DB188" i="11" s="1"/>
  <c r="AD138" i="11"/>
  <c r="AD168" i="11" s="1"/>
  <c r="AD188" i="11" s="1"/>
  <c r="CN138" i="11"/>
  <c r="BQ138" i="11"/>
  <c r="CK138" i="11"/>
  <c r="CK168" i="11" s="1"/>
  <c r="CK188" i="11" s="1"/>
  <c r="AH138" i="11"/>
  <c r="AH168" i="11" s="1"/>
  <c r="AH188" i="11" s="1"/>
  <c r="K138" i="11"/>
  <c r="K168" i="11" s="1"/>
  <c r="K188" i="11" s="1"/>
  <c r="AJ138" i="11"/>
  <c r="AJ168" i="11" s="1"/>
  <c r="AJ188" i="11" s="1"/>
  <c r="CA138" i="11"/>
  <c r="CA168" i="11" s="1"/>
  <c r="CA188" i="11" s="1"/>
  <c r="BW138" i="11"/>
  <c r="BB138" i="11"/>
  <c r="CO138" i="11"/>
  <c r="CO168" i="11" s="1"/>
  <c r="CO188" i="11" s="1"/>
  <c r="AT138" i="11"/>
  <c r="AT168" i="11" s="1"/>
  <c r="AT188" i="11" s="1"/>
  <c r="W138" i="11"/>
  <c r="W168" i="11" s="1"/>
  <c r="W188" i="11" s="1"/>
  <c r="AP138" i="11"/>
  <c r="AP168" i="11" s="1"/>
  <c r="AP188" i="11" s="1"/>
  <c r="CG138" i="11"/>
  <c r="CG168" i="11" s="1"/>
  <c r="CG188" i="11" s="1"/>
  <c r="I138" i="11"/>
  <c r="I168" i="11" s="1"/>
  <c r="I188" i="11" s="1"/>
  <c r="CC138" i="11"/>
  <c r="CC168" i="11" s="1"/>
  <c r="CC188" i="11" s="1"/>
  <c r="CR138" i="11"/>
  <c r="CR168" i="11" s="1"/>
  <c r="CR188" i="11" s="1"/>
  <c r="AZ138" i="11"/>
  <c r="AZ168" i="11" s="1"/>
  <c r="AZ188" i="11" s="1"/>
  <c r="AC138" i="11"/>
  <c r="AC168" i="11" s="1"/>
  <c r="AC188" i="11" s="1"/>
  <c r="BH138" i="11"/>
  <c r="BH168" i="11" s="1"/>
  <c r="BH188" i="11" s="1"/>
  <c r="CM138" i="11"/>
  <c r="CM168" i="11" s="1"/>
  <c r="CM188" i="11" s="1"/>
  <c r="O138" i="11"/>
  <c r="O168" i="11" s="1"/>
  <c r="O188" i="11" s="1"/>
  <c r="CI138" i="11"/>
  <c r="CI168" i="11" s="1"/>
  <c r="CI188" i="11" s="1"/>
  <c r="AV138" i="11"/>
  <c r="AV168" i="11" s="1"/>
  <c r="AV188" i="11" s="1"/>
  <c r="CS138" i="11"/>
  <c r="CS168" i="11" s="1"/>
  <c r="CS188" i="11" s="1"/>
  <c r="AI138" i="11"/>
  <c r="AI168" i="11" s="1"/>
  <c r="AI188" i="11" s="1"/>
  <c r="BN138" i="11"/>
  <c r="BN168" i="11" s="1"/>
  <c r="BN188" i="11" s="1"/>
  <c r="CY138" i="11"/>
  <c r="CY168" i="11" s="1"/>
  <c r="CY188" i="11" s="1"/>
  <c r="U138" i="11"/>
  <c r="DA138" i="11"/>
  <c r="DA168" i="11" s="1"/>
  <c r="DA188" i="11" s="1"/>
  <c r="AM138" i="11"/>
  <c r="AM168" i="11" s="1"/>
  <c r="AM188" i="11" s="1"/>
  <c r="BU138" i="11"/>
  <c r="BU168" i="11" s="1"/>
  <c r="BU188" i="11" s="1"/>
  <c r="AN138" i="11"/>
  <c r="AN168" i="11" s="1"/>
  <c r="AN188" i="11" s="1"/>
  <c r="BL138" i="11"/>
  <c r="BL168" i="11" s="1"/>
  <c r="BL188" i="11" s="1"/>
  <c r="AU138" i="11"/>
  <c r="AU168" i="11" s="1"/>
  <c r="AU188" i="11" s="1"/>
  <c r="BT138" i="11"/>
  <c r="T138" i="11"/>
  <c r="T168" i="11" s="1"/>
  <c r="T188" i="11" s="1"/>
  <c r="AA138" i="11"/>
  <c r="AA168" i="11" s="1"/>
  <c r="AA188" i="11" s="1"/>
  <c r="J138" i="11"/>
  <c r="J168" i="11" s="1"/>
  <c r="J188" i="11" s="1"/>
  <c r="CT138" i="11"/>
  <c r="CL138" i="11"/>
  <c r="CL168" i="11" s="1"/>
  <c r="CL188" i="11" s="1"/>
  <c r="Q138" i="11"/>
  <c r="BR138" i="11"/>
  <c r="BR168" i="11" s="1"/>
  <c r="BR188" i="11" s="1"/>
  <c r="CE138" i="11"/>
  <c r="CE168" i="11" s="1"/>
  <c r="CE188" i="11" s="1"/>
  <c r="BZ138" i="11"/>
  <c r="BZ168" i="11" s="1"/>
  <c r="BZ188" i="11" s="1"/>
  <c r="AG138" i="11"/>
  <c r="AG168" i="11" s="1"/>
  <c r="AG188" i="11" s="1"/>
  <c r="H75" i="8"/>
  <c r="G21" i="8"/>
  <c r="L130" i="8"/>
  <c r="I46" i="8"/>
  <c r="I47" i="8"/>
  <c r="CX47" i="8"/>
  <c r="CX46" i="8"/>
  <c r="V73" i="8"/>
  <c r="V49" i="8"/>
  <c r="V48" i="8"/>
  <c r="BL46" i="8"/>
  <c r="BL47" i="8"/>
  <c r="AM46" i="8"/>
  <c r="AM47" i="8"/>
  <c r="H48" i="8"/>
  <c r="G41" i="8"/>
  <c r="BK46" i="8"/>
  <c r="BK47" i="8"/>
  <c r="CH46" i="8"/>
  <c r="CH47" i="8"/>
  <c r="BG73" i="8"/>
  <c r="BG48" i="8"/>
  <c r="BG49" i="8"/>
  <c r="DC73" i="8"/>
  <c r="DC48" i="8"/>
  <c r="DC49" i="8"/>
  <c r="CI73" i="8"/>
  <c r="CI48" i="8"/>
  <c r="CI49" i="8"/>
  <c r="CE73" i="8"/>
  <c r="CE48" i="8"/>
  <c r="CE49" i="8"/>
  <c r="CA49" i="8"/>
  <c r="CA73" i="8"/>
  <c r="CA48" i="8"/>
  <c r="AZ73" i="8"/>
  <c r="AZ48" i="8"/>
  <c r="AZ49" i="8"/>
  <c r="BN49" i="8"/>
  <c r="BN73" i="8"/>
  <c r="BN48" i="8"/>
  <c r="AU73" i="8"/>
  <c r="AU49" i="8"/>
  <c r="AU48" i="8"/>
  <c r="K130" i="8"/>
  <c r="BD73" i="8"/>
  <c r="BD48" i="8"/>
  <c r="BD49" i="8"/>
  <c r="BC140" i="8"/>
  <c r="BC130" i="8"/>
  <c r="BA135" i="8"/>
  <c r="BA166" i="8" s="1"/>
  <c r="BA186" i="8" s="1"/>
  <c r="BS135" i="8"/>
  <c r="BS166" i="8" s="1"/>
  <c r="BS186" i="8" s="1"/>
  <c r="AP130" i="8"/>
  <c r="AP140" i="8"/>
  <c r="CY135" i="8"/>
  <c r="CY166" i="8" s="1"/>
  <c r="CY186" i="8" s="1"/>
  <c r="AN135" i="8"/>
  <c r="AN166" i="8" s="1"/>
  <c r="AN186" i="8" s="1"/>
  <c r="W140" i="8"/>
  <c r="W135" i="8"/>
  <c r="W166" i="8" s="1"/>
  <c r="W186" i="8" s="1"/>
  <c r="AY114" i="8"/>
  <c r="AY102" i="8"/>
  <c r="AY101" i="8"/>
  <c r="AY115" i="8"/>
  <c r="AY131" i="8"/>
  <c r="AZ114" i="8"/>
  <c r="AZ102" i="8"/>
  <c r="AZ101" i="8"/>
  <c r="AZ115" i="8"/>
  <c r="AZ131" i="8"/>
  <c r="BY131" i="8"/>
  <c r="BY114" i="8"/>
  <c r="BY102" i="8"/>
  <c r="BY101" i="8"/>
  <c r="BY115" i="8"/>
  <c r="X135" i="8"/>
  <c r="X166" i="8" s="1"/>
  <c r="X186" i="8" s="1"/>
  <c r="CP135" i="8"/>
  <c r="CP166" i="8" s="1"/>
  <c r="CP186" i="8" s="1"/>
  <c r="AU135" i="8"/>
  <c r="AU166" i="8" s="1"/>
  <c r="AU186" i="8" s="1"/>
  <c r="BN114" i="8"/>
  <c r="BN102" i="8"/>
  <c r="BN101" i="8"/>
  <c r="BN115" i="8"/>
  <c r="H114" i="8"/>
  <c r="H101" i="8"/>
  <c r="H102" i="8" s="1"/>
  <c r="G72" i="8"/>
  <c r="G131" i="8" s="1"/>
  <c r="CC131" i="8"/>
  <c r="CC114" i="8"/>
  <c r="CC102" i="8"/>
  <c r="CC101" i="8"/>
  <c r="CC115" i="8"/>
  <c r="W102" i="8"/>
  <c r="W114" i="8"/>
  <c r="W115" i="8"/>
  <c r="W101" i="8"/>
  <c r="CR102" i="8"/>
  <c r="CR114" i="8"/>
  <c r="CR101" i="8"/>
  <c r="CR115" i="8"/>
  <c r="CR131" i="8"/>
  <c r="CG102" i="8"/>
  <c r="CG114" i="8"/>
  <c r="CG101" i="8"/>
  <c r="CG115" i="8"/>
  <c r="CG131" i="8"/>
  <c r="CH102" i="8"/>
  <c r="CH114" i="8"/>
  <c r="CH101" i="8"/>
  <c r="CH115" i="8"/>
  <c r="CH131" i="8"/>
  <c r="O46" i="8"/>
  <c r="O47" i="8"/>
  <c r="L52" i="8"/>
  <c r="AM73" i="8"/>
  <c r="AM48" i="8"/>
  <c r="AM49" i="8"/>
  <c r="BT46" i="8"/>
  <c r="BT47" i="8"/>
  <c r="CH73" i="8"/>
  <c r="CH49" i="8"/>
  <c r="CH48" i="8"/>
  <c r="CD73" i="8"/>
  <c r="CD48" i="8"/>
  <c r="CD49" i="8"/>
  <c r="CI46" i="8"/>
  <c r="CI47" i="8"/>
  <c r="DB73" i="8"/>
  <c r="DB48" i="8"/>
  <c r="DB49" i="8"/>
  <c r="BU73" i="8"/>
  <c r="BU48" i="8"/>
  <c r="BU49" i="8"/>
  <c r="S49" i="8"/>
  <c r="S73" i="8"/>
  <c r="S48" i="8"/>
  <c r="AR73" i="8"/>
  <c r="AR48" i="8"/>
  <c r="AR49" i="8"/>
  <c r="BU47" i="8"/>
  <c r="BU46" i="8"/>
  <c r="L49" i="8"/>
  <c r="L48" i="8"/>
  <c r="BI47" i="8"/>
  <c r="BI46" i="8"/>
  <c r="H135" i="8"/>
  <c r="BO130" i="8"/>
  <c r="BO140" i="8"/>
  <c r="BM135" i="8"/>
  <c r="BM166" i="8" s="1"/>
  <c r="BM186" i="8" s="1"/>
  <c r="AG164" i="8"/>
  <c r="AG184" i="8" s="1"/>
  <c r="N135" i="8"/>
  <c r="N166" i="8" s="1"/>
  <c r="N186" i="8" s="1"/>
  <c r="CG135" i="8"/>
  <c r="CG166" i="8" s="1"/>
  <c r="CG186" i="8" s="1"/>
  <c r="AD135" i="8"/>
  <c r="AD166" i="8" s="1"/>
  <c r="AD186" i="8" s="1"/>
  <c r="BB130" i="8"/>
  <c r="BB140" i="8"/>
  <c r="BU135" i="8"/>
  <c r="BU166" i="8" s="1"/>
  <c r="BU186" i="8" s="1"/>
  <c r="CK140" i="8"/>
  <c r="CK135" i="8"/>
  <c r="CK166" i="8" s="1"/>
  <c r="CK186" i="8" s="1"/>
  <c r="BK102" i="8"/>
  <c r="BK114" i="8"/>
  <c r="BK101" i="8"/>
  <c r="BK115" i="8"/>
  <c r="BK131" i="8"/>
  <c r="BL114" i="8"/>
  <c r="BL102" i="8"/>
  <c r="BL101" i="8"/>
  <c r="BL115" i="8"/>
  <c r="BL131" i="8"/>
  <c r="CK114" i="8"/>
  <c r="CK102" i="8"/>
  <c r="CK101" i="8"/>
  <c r="CK115" i="8"/>
  <c r="O140" i="8"/>
  <c r="O135" i="8"/>
  <c r="O166" i="8" s="1"/>
  <c r="O186" i="8" s="1"/>
  <c r="BC114" i="8"/>
  <c r="BC102" i="8"/>
  <c r="BC101" i="8"/>
  <c r="BC115" i="8"/>
  <c r="AR114" i="8"/>
  <c r="AR102" i="8"/>
  <c r="AR101" i="8"/>
  <c r="AR115" i="8"/>
  <c r="BR114" i="8"/>
  <c r="BR102" i="8"/>
  <c r="BR115" i="8"/>
  <c r="BR101" i="8"/>
  <c r="BR131" i="8"/>
  <c r="BG114" i="8"/>
  <c r="BG102" i="8"/>
  <c r="BG115" i="8"/>
  <c r="BG101" i="8"/>
  <c r="BG131" i="8"/>
  <c r="N130" i="8"/>
  <c r="N140" i="8"/>
  <c r="W46" i="8"/>
  <c r="W47" i="8"/>
  <c r="M46" i="8"/>
  <c r="M47" i="8"/>
  <c r="AA48" i="8"/>
  <c r="AA93" i="8"/>
  <c r="BX46" i="8"/>
  <c r="BX47" i="8"/>
  <c r="Q48" i="8"/>
  <c r="Q93" i="8"/>
  <c r="Z46" i="8"/>
  <c r="Z47" i="8"/>
  <c r="P47" i="8"/>
  <c r="P46" i="8"/>
  <c r="BQ46" i="8"/>
  <c r="BQ47" i="8"/>
  <c r="CD46" i="8"/>
  <c r="CD47" i="8"/>
  <c r="BV46" i="8"/>
  <c r="BV47" i="8"/>
  <c r="DB47" i="8"/>
  <c r="DB46" i="8"/>
  <c r="AG49" i="8"/>
  <c r="AG73" i="8"/>
  <c r="AG48" i="8"/>
  <c r="BB49" i="8"/>
  <c r="BB73" i="8"/>
  <c r="BB48" i="8"/>
  <c r="AR47" i="8"/>
  <c r="AR46" i="8"/>
  <c r="R47" i="8"/>
  <c r="R46" i="8"/>
  <c r="CR46" i="8"/>
  <c r="CR47" i="8"/>
  <c r="P130" i="8"/>
  <c r="P140" i="8"/>
  <c r="AL130" i="8"/>
  <c r="AL140" i="8"/>
  <c r="CA140" i="8"/>
  <c r="CA130" i="8"/>
  <c r="E84" i="58"/>
  <c r="CG19" i="58" s="1"/>
  <c r="BY135" i="8"/>
  <c r="BY166" i="8" s="1"/>
  <c r="BY186" i="8" s="1"/>
  <c r="AH135" i="8"/>
  <c r="AH166" i="8" s="1"/>
  <c r="AH186" i="8" s="1"/>
  <c r="H140" i="8"/>
  <c r="AS135" i="8"/>
  <c r="AS166" i="8" s="1"/>
  <c r="AS186" i="8" s="1"/>
  <c r="BN130" i="8"/>
  <c r="BN140" i="8"/>
  <c r="BW102" i="8"/>
  <c r="BW114" i="8"/>
  <c r="BW101" i="8"/>
  <c r="BW115" i="8"/>
  <c r="BW131" i="8"/>
  <c r="BZ135" i="8"/>
  <c r="BZ166" i="8" s="1"/>
  <c r="BZ186" i="8" s="1"/>
  <c r="BX114" i="8"/>
  <c r="BX102" i="8"/>
  <c r="BX101" i="8"/>
  <c r="BX115" i="8"/>
  <c r="BX131" i="8"/>
  <c r="CW114" i="8"/>
  <c r="CW102" i="8"/>
  <c r="CW101" i="8"/>
  <c r="CW115" i="8"/>
  <c r="V135" i="8"/>
  <c r="V166" i="8" s="1"/>
  <c r="V186" i="8" s="1"/>
  <c r="BZ114" i="8"/>
  <c r="BZ102" i="8"/>
  <c r="BZ101" i="8"/>
  <c r="BZ115" i="8"/>
  <c r="T114" i="8"/>
  <c r="T102" i="8"/>
  <c r="T101" i="8"/>
  <c r="T115" i="8"/>
  <c r="CO114" i="8"/>
  <c r="CO102" i="8"/>
  <c r="CO101" i="8"/>
  <c r="CO115" i="8"/>
  <c r="CO131" i="8"/>
  <c r="AJ102" i="8"/>
  <c r="AJ114" i="8"/>
  <c r="AJ101" i="8"/>
  <c r="AJ115" i="8"/>
  <c r="P114" i="8"/>
  <c r="P102" i="8"/>
  <c r="P101" i="8"/>
  <c r="P115" i="8"/>
  <c r="CS102" i="8"/>
  <c r="CS114" i="8"/>
  <c r="CS101" i="8"/>
  <c r="CS115" i="8"/>
  <c r="CS131" i="8"/>
  <c r="CT102" i="8"/>
  <c r="CT114" i="8"/>
  <c r="CT101" i="8"/>
  <c r="CT115" i="8"/>
  <c r="CT131" i="8"/>
  <c r="T130" i="8"/>
  <c r="AA46" i="8"/>
  <c r="AA47" i="8"/>
  <c r="U73" i="8"/>
  <c r="U48" i="8"/>
  <c r="U49" i="8"/>
  <c r="W73" i="8"/>
  <c r="W48" i="8"/>
  <c r="W49" i="8"/>
  <c r="AO73" i="8"/>
  <c r="AO48" i="8"/>
  <c r="AO49" i="8"/>
  <c r="M48" i="8"/>
  <c r="M49" i="8"/>
  <c r="X73" i="8"/>
  <c r="X48" i="8"/>
  <c r="X49" i="8"/>
  <c r="P73" i="8"/>
  <c r="P48" i="8"/>
  <c r="P49" i="8"/>
  <c r="BY46" i="8"/>
  <c r="BY47" i="8"/>
  <c r="BQ73" i="8"/>
  <c r="BQ48" i="8"/>
  <c r="BQ49" i="8"/>
  <c r="CM48" i="8"/>
  <c r="CM93" i="8"/>
  <c r="BV73" i="8"/>
  <c r="BV49" i="8"/>
  <c r="BV48" i="8"/>
  <c r="CO46" i="8"/>
  <c r="CO47" i="8"/>
  <c r="BF73" i="8"/>
  <c r="BF48" i="8"/>
  <c r="BF49" i="8"/>
  <c r="AX46" i="8"/>
  <c r="AX47" i="8"/>
  <c r="R49" i="8"/>
  <c r="R73" i="8"/>
  <c r="R48" i="8"/>
  <c r="CR49" i="8"/>
  <c r="CR73" i="8"/>
  <c r="CR48" i="8"/>
  <c r="S95" i="8"/>
  <c r="CM49" i="8"/>
  <c r="CM73" i="8"/>
  <c r="CF49" i="8"/>
  <c r="CF73" i="8"/>
  <c r="CF48" i="8"/>
  <c r="CM140" i="8"/>
  <c r="CM130" i="8"/>
  <c r="E35" i="58"/>
  <c r="AU19" i="58" s="1"/>
  <c r="AF135" i="8"/>
  <c r="AF166" i="8" s="1"/>
  <c r="AF186" i="8" s="1"/>
  <c r="AV135" i="8"/>
  <c r="AV166" i="8" s="1"/>
  <c r="AV186" i="8" s="1"/>
  <c r="BZ130" i="8"/>
  <c r="BZ140" i="8"/>
  <c r="G18" i="8"/>
  <c r="CH135" i="8"/>
  <c r="CH166" i="8" s="1"/>
  <c r="CH186" i="8" s="1"/>
  <c r="CW135" i="8"/>
  <c r="CW166" i="8" s="1"/>
  <c r="CW186" i="8" s="1"/>
  <c r="CI102" i="8"/>
  <c r="CI114" i="8"/>
  <c r="CI101" i="8"/>
  <c r="CI115" i="8"/>
  <c r="CI131" i="8"/>
  <c r="CJ114" i="8"/>
  <c r="CJ102" i="8"/>
  <c r="CJ101" i="8"/>
  <c r="CJ115" i="8"/>
  <c r="CJ131" i="8"/>
  <c r="CJ140" i="8" s="1"/>
  <c r="L114" i="8"/>
  <c r="L115" i="8" s="1"/>
  <c r="BQ135" i="8"/>
  <c r="BQ166" i="8" s="1"/>
  <c r="BQ186" i="8" s="1"/>
  <c r="J93" i="8"/>
  <c r="J136" i="8"/>
  <c r="BO114" i="8"/>
  <c r="BO102" i="8"/>
  <c r="BO101" i="8"/>
  <c r="BO115" i="8"/>
  <c r="BD114" i="8"/>
  <c r="BD102" i="8"/>
  <c r="BD101" i="8"/>
  <c r="BD115" i="8"/>
  <c r="CD114" i="8"/>
  <c r="CD102" i="8"/>
  <c r="CD115" i="8"/>
  <c r="CD101" i="8"/>
  <c r="CD131" i="8"/>
  <c r="BS102" i="8"/>
  <c r="BS114" i="8"/>
  <c r="BS115" i="8"/>
  <c r="BS101" i="8"/>
  <c r="BS131" i="8"/>
  <c r="Z130" i="8"/>
  <c r="U46" i="8"/>
  <c r="U47" i="8"/>
  <c r="Y46" i="8"/>
  <c r="Y47" i="8"/>
  <c r="BB47" i="8"/>
  <c r="BB46" i="8"/>
  <c r="CJ46" i="8"/>
  <c r="CJ47" i="8"/>
  <c r="X46" i="8"/>
  <c r="X47" i="8"/>
  <c r="AQ48" i="8"/>
  <c r="AQ93" i="8"/>
  <c r="AB46" i="8"/>
  <c r="AB47" i="8"/>
  <c r="BS47" i="8"/>
  <c r="BS46" i="8"/>
  <c r="CS48" i="8"/>
  <c r="CS93" i="8"/>
  <c r="CO73" i="8"/>
  <c r="CO48" i="8"/>
  <c r="CO49" i="8"/>
  <c r="BF47" i="8"/>
  <c r="BF46" i="8"/>
  <c r="AX73" i="8"/>
  <c r="AX49" i="8"/>
  <c r="AX48" i="8"/>
  <c r="CN47" i="8"/>
  <c r="CN46" i="8"/>
  <c r="BC47" i="8"/>
  <c r="BC46" i="8"/>
  <c r="AD47" i="8"/>
  <c r="AD46" i="8"/>
  <c r="CY140" i="8"/>
  <c r="CY130" i="8"/>
  <c r="AF130" i="8"/>
  <c r="AF140" i="8"/>
  <c r="AR135" i="8"/>
  <c r="AR166" i="8" s="1"/>
  <c r="AR186" i="8" s="1"/>
  <c r="BJ135" i="8"/>
  <c r="BJ166" i="8" s="1"/>
  <c r="BJ186" i="8" s="1"/>
  <c r="AX135" i="8"/>
  <c r="AX166" i="8" s="1"/>
  <c r="AX186" i="8" s="1"/>
  <c r="CV130" i="8"/>
  <c r="CV140" i="8"/>
  <c r="CL130" i="8"/>
  <c r="CL140" i="8"/>
  <c r="H49" i="8"/>
  <c r="H73" i="8"/>
  <c r="G20" i="8"/>
  <c r="BN135" i="8"/>
  <c r="BN166" i="8" s="1"/>
  <c r="BN186" i="8" s="1"/>
  <c r="CS135" i="8"/>
  <c r="CS166" i="8" s="1"/>
  <c r="CS186" i="8" s="1"/>
  <c r="AC135" i="8"/>
  <c r="AC166" i="8" s="1"/>
  <c r="AC186" i="8" s="1"/>
  <c r="I93" i="8"/>
  <c r="CU114" i="8"/>
  <c r="CU102" i="8"/>
  <c r="CU101" i="8"/>
  <c r="CU115" i="8"/>
  <c r="CU131" i="8"/>
  <c r="CV114" i="8"/>
  <c r="CV102" i="8"/>
  <c r="CV101" i="8"/>
  <c r="CV115" i="8"/>
  <c r="S135" i="8"/>
  <c r="S166" i="8" s="1"/>
  <c r="S186" i="8" s="1"/>
  <c r="CZ95" i="8"/>
  <c r="H93" i="8"/>
  <c r="CL114" i="8"/>
  <c r="CL102" i="8"/>
  <c r="CL101" i="8"/>
  <c r="CL115" i="8"/>
  <c r="AG102" i="8"/>
  <c r="AG114" i="8"/>
  <c r="AG101" i="8"/>
  <c r="AG115" i="8"/>
  <c r="DA131" i="8"/>
  <c r="DA102" i="8"/>
  <c r="DA114" i="8"/>
  <c r="DA101" i="8"/>
  <c r="DA115" i="8"/>
  <c r="AV102" i="8"/>
  <c r="AV114" i="8"/>
  <c r="AV101" i="8"/>
  <c r="AV115" i="8"/>
  <c r="AV131" i="8"/>
  <c r="AK102" i="8"/>
  <c r="AK114" i="8"/>
  <c r="AK101" i="8"/>
  <c r="AK115" i="8"/>
  <c r="AK131" i="8"/>
  <c r="AL102" i="8"/>
  <c r="AL114" i="8"/>
  <c r="AL101" i="8"/>
  <c r="AL115" i="8"/>
  <c r="Z102" i="8"/>
  <c r="Z114" i="8"/>
  <c r="Z101" i="8"/>
  <c r="Z115" i="8"/>
  <c r="Q130" i="8"/>
  <c r="Z73" i="8"/>
  <c r="Z49" i="8"/>
  <c r="Z48" i="8"/>
  <c r="Y73" i="8"/>
  <c r="Y49" i="8"/>
  <c r="Y48" i="8"/>
  <c r="AJ46" i="8"/>
  <c r="AJ47" i="8"/>
  <c r="BA73" i="8"/>
  <c r="BA48" i="8"/>
  <c r="BA49" i="8"/>
  <c r="AF46" i="8"/>
  <c r="AF47" i="8"/>
  <c r="N73" i="8"/>
  <c r="N48" i="8"/>
  <c r="N49" i="8"/>
  <c r="AB73" i="8"/>
  <c r="AB48" i="8"/>
  <c r="AB49" i="8"/>
  <c r="CF46" i="8"/>
  <c r="CF47" i="8"/>
  <c r="BS73" i="8"/>
  <c r="BS48" i="8"/>
  <c r="BS49" i="8"/>
  <c r="AY73" i="8"/>
  <c r="AY48" i="8"/>
  <c r="AY49" i="8"/>
  <c r="CU73" i="8"/>
  <c r="CU48" i="8"/>
  <c r="CU49" i="8"/>
  <c r="AI46" i="8"/>
  <c r="AI47" i="8"/>
  <c r="CQ47" i="8"/>
  <c r="CQ46" i="8"/>
  <c r="CB47" i="8"/>
  <c r="CB46" i="8"/>
  <c r="CL49" i="8"/>
  <c r="CL73" i="8"/>
  <c r="CL48" i="8"/>
  <c r="BO47" i="8"/>
  <c r="BO46" i="8"/>
  <c r="CG73" i="8"/>
  <c r="CG48" i="8"/>
  <c r="CG49" i="8"/>
  <c r="CN73" i="8"/>
  <c r="CN48" i="8"/>
  <c r="CN49" i="8"/>
  <c r="AC49" i="8"/>
  <c r="AC73" i="8"/>
  <c r="AC48" i="8"/>
  <c r="AJ140" i="8"/>
  <c r="AJ130" i="8"/>
  <c r="O130" i="8"/>
  <c r="AG140" i="8"/>
  <c r="AG135" i="8"/>
  <c r="AG166" i="8" s="1"/>
  <c r="AG186" i="8" s="1"/>
  <c r="AR130" i="8"/>
  <c r="AR140" i="8"/>
  <c r="BD135" i="8"/>
  <c r="BD166" i="8" s="1"/>
  <c r="BD186" i="8" s="1"/>
  <c r="BX135" i="8"/>
  <c r="BX166" i="8" s="1"/>
  <c r="BX186" i="8" s="1"/>
  <c r="AB135" i="8"/>
  <c r="AB166" i="8" s="1"/>
  <c r="AB186" i="8" s="1"/>
  <c r="CX130" i="8"/>
  <c r="CX140" i="8"/>
  <c r="R135" i="8"/>
  <c r="R166" i="8" s="1"/>
  <c r="R186" i="8" s="1"/>
  <c r="CI135" i="8"/>
  <c r="CI166" i="8" s="1"/>
  <c r="CI186" i="8" s="1"/>
  <c r="N102" i="8"/>
  <c r="N114" i="8"/>
  <c r="N101" i="8"/>
  <c r="N115" i="8"/>
  <c r="Z140" i="8"/>
  <c r="Z135" i="8"/>
  <c r="Z166" i="8" s="1"/>
  <c r="Z186" i="8" s="1"/>
  <c r="L93" i="8"/>
  <c r="L136" i="8"/>
  <c r="CC135" i="8"/>
  <c r="CC166" i="8" s="1"/>
  <c r="CC186" i="8" s="1"/>
  <c r="O102" i="8"/>
  <c r="O114" i="8"/>
  <c r="O101" i="8"/>
  <c r="O115" i="8"/>
  <c r="CA114" i="8"/>
  <c r="CA102" i="8"/>
  <c r="CA101" i="8"/>
  <c r="CA115" i="8"/>
  <c r="BP114" i="8"/>
  <c r="BP102" i="8"/>
  <c r="BP101" i="8"/>
  <c r="BP115" i="8"/>
  <c r="M131" i="8"/>
  <c r="M114" i="8"/>
  <c r="M115" i="8" s="1"/>
  <c r="CP114" i="8"/>
  <c r="CP102" i="8"/>
  <c r="CP115" i="8"/>
  <c r="CP101" i="8"/>
  <c r="CP131" i="8"/>
  <c r="CE114" i="8"/>
  <c r="CE102" i="8"/>
  <c r="CE115" i="8"/>
  <c r="CE101" i="8"/>
  <c r="CE131" i="8"/>
  <c r="AW100" i="8"/>
  <c r="AW133" i="8"/>
  <c r="S100" i="8"/>
  <c r="S133" i="8"/>
  <c r="I130" i="8"/>
  <c r="I140" i="8"/>
  <c r="Q46" i="8"/>
  <c r="Q47" i="8"/>
  <c r="W130" i="8"/>
  <c r="BN47" i="8"/>
  <c r="BN46" i="8"/>
  <c r="AN73" i="8"/>
  <c r="AN48" i="8"/>
  <c r="AN49" i="8"/>
  <c r="CV47" i="8"/>
  <c r="CV46" i="8"/>
  <c r="BM73" i="8"/>
  <c r="BM48" i="8"/>
  <c r="BM49" i="8"/>
  <c r="AF73" i="8"/>
  <c r="AF48" i="8"/>
  <c r="AF49" i="8"/>
  <c r="N46" i="8"/>
  <c r="N47" i="8"/>
  <c r="AY46" i="8"/>
  <c r="AY47" i="8"/>
  <c r="CU46" i="8"/>
  <c r="CU47" i="8"/>
  <c r="AI73" i="8"/>
  <c r="AI48" i="8"/>
  <c r="AI49" i="8"/>
  <c r="CQ73" i="8"/>
  <c r="CQ48" i="8"/>
  <c r="CQ49" i="8"/>
  <c r="BW73" i="8"/>
  <c r="BW48" i="8"/>
  <c r="BW49" i="8"/>
  <c r="AW73" i="8"/>
  <c r="AW49" i="8"/>
  <c r="AW48" i="8"/>
  <c r="BT49" i="8"/>
  <c r="BT73" i="8"/>
  <c r="BT48" i="8"/>
  <c r="BC49" i="8"/>
  <c r="BC73" i="8"/>
  <c r="AD73" i="8"/>
  <c r="AD48" i="8"/>
  <c r="AD49" i="8"/>
  <c r="BD130" i="8"/>
  <c r="BD140" i="8"/>
  <c r="BP135" i="8"/>
  <c r="BP166" i="8" s="1"/>
  <c r="BP186" i="8" s="1"/>
  <c r="CM135" i="8"/>
  <c r="CM166" i="8" s="1"/>
  <c r="CM186" i="8" s="1"/>
  <c r="BQ164" i="8"/>
  <c r="BQ184" i="8" s="1"/>
  <c r="CT135" i="8"/>
  <c r="CT166" i="8" s="1"/>
  <c r="CT186" i="8" s="1"/>
  <c r="CL135" i="8"/>
  <c r="CL166" i="8" s="1"/>
  <c r="CL186" i="8" s="1"/>
  <c r="M93" i="8"/>
  <c r="Y135" i="8"/>
  <c r="Y166" i="8" s="1"/>
  <c r="Y186" i="8" s="1"/>
  <c r="CU135" i="8"/>
  <c r="CU166" i="8" s="1"/>
  <c r="CU186" i="8" s="1"/>
  <c r="U135" i="8"/>
  <c r="U166" i="8" s="1"/>
  <c r="U186" i="8" s="1"/>
  <c r="CF135" i="8"/>
  <c r="CF166" i="8" s="1"/>
  <c r="CF186" i="8" s="1"/>
  <c r="Q114" i="8"/>
  <c r="Q102" i="8"/>
  <c r="Q101" i="8"/>
  <c r="Q115" i="8"/>
  <c r="BF135" i="8"/>
  <c r="BF166" i="8" s="1"/>
  <c r="BF186" i="8" s="1"/>
  <c r="V102" i="8"/>
  <c r="V114" i="8"/>
  <c r="V115" i="8"/>
  <c r="V101" i="8"/>
  <c r="V131" i="8"/>
  <c r="CE135" i="8"/>
  <c r="CE166" i="8" s="1"/>
  <c r="CE186" i="8" s="1"/>
  <c r="AD114" i="8"/>
  <c r="AD102" i="8"/>
  <c r="AD101" i="8"/>
  <c r="AD115" i="8"/>
  <c r="CX114" i="8"/>
  <c r="CX102" i="8"/>
  <c r="CX101" i="8"/>
  <c r="CX115" i="8"/>
  <c r="AS114" i="8"/>
  <c r="AS102" i="8"/>
  <c r="AS101" i="8"/>
  <c r="AS115" i="8"/>
  <c r="AS131" i="8"/>
  <c r="BH102" i="8"/>
  <c r="BH114" i="8"/>
  <c r="BH101" i="8"/>
  <c r="BH115" i="8"/>
  <c r="BH131" i="8"/>
  <c r="AW102" i="8"/>
  <c r="AW114" i="8"/>
  <c r="AW101" i="8"/>
  <c r="AW115" i="8"/>
  <c r="AW131" i="8"/>
  <c r="AX102" i="8"/>
  <c r="AX114" i="8"/>
  <c r="AX101" i="8"/>
  <c r="AX115" i="8"/>
  <c r="AX131" i="8"/>
  <c r="S114" i="8"/>
  <c r="S102" i="8"/>
  <c r="S101" i="8"/>
  <c r="S115" i="8"/>
  <c r="S131" i="8"/>
  <c r="G19" i="8"/>
  <c r="AN46" i="8"/>
  <c r="AN47" i="8"/>
  <c r="BY73" i="8"/>
  <c r="BY48" i="8"/>
  <c r="BY49" i="8"/>
  <c r="AV46" i="8"/>
  <c r="AV47" i="8"/>
  <c r="CK46" i="8"/>
  <c r="CK47" i="8"/>
  <c r="CP73" i="8"/>
  <c r="CP48" i="8"/>
  <c r="CP49" i="8"/>
  <c r="BW46" i="8"/>
  <c r="BW47" i="8"/>
  <c r="CT46" i="8"/>
  <c r="CT47" i="8"/>
  <c r="O49" i="8"/>
  <c r="O73" i="8"/>
  <c r="O48" i="8"/>
  <c r="CY47" i="8"/>
  <c r="CY46" i="8"/>
  <c r="AP73" i="8"/>
  <c r="AP49" i="8"/>
  <c r="AP48" i="8"/>
  <c r="AQ47" i="8"/>
  <c r="AQ46" i="8"/>
  <c r="AW47" i="8"/>
  <c r="AW46" i="8"/>
  <c r="L95" i="8"/>
  <c r="CB73" i="8"/>
  <c r="CB48" i="8"/>
  <c r="CB49" i="8"/>
  <c r="AO140" i="8"/>
  <c r="AO130" i="8"/>
  <c r="CZ73" i="8"/>
  <c r="CZ48" i="8"/>
  <c r="CZ49" i="8"/>
  <c r="CS47" i="8"/>
  <c r="CS46" i="8"/>
  <c r="G35" i="8"/>
  <c r="BP49" i="8"/>
  <c r="BP73" i="8"/>
  <c r="BP48" i="8"/>
  <c r="I135" i="8"/>
  <c r="I166" i="8" s="1"/>
  <c r="I186" i="8" s="1"/>
  <c r="BP130" i="8"/>
  <c r="BP140" i="8"/>
  <c r="CB135" i="8"/>
  <c r="CB166" i="8" s="1"/>
  <c r="CB186" i="8" s="1"/>
  <c r="DB135" i="8"/>
  <c r="DB166" i="8" s="1"/>
  <c r="DB186" i="8" s="1"/>
  <c r="AL135" i="8"/>
  <c r="AL166" i="8" s="1"/>
  <c r="AL186" i="8" s="1"/>
  <c r="AE135" i="8"/>
  <c r="AE166" i="8" s="1"/>
  <c r="AE186" i="8" s="1"/>
  <c r="BH49" i="8"/>
  <c r="BH73" i="8"/>
  <c r="BH48" i="8"/>
  <c r="CJ135" i="8"/>
  <c r="CJ166" i="8" s="1"/>
  <c r="CJ186" i="8" s="1"/>
  <c r="X131" i="8"/>
  <c r="X102" i="8"/>
  <c r="X114" i="8"/>
  <c r="X101" i="8"/>
  <c r="X115" i="8"/>
  <c r="CO135" i="8"/>
  <c r="CO166" i="8" s="1"/>
  <c r="CO186" i="8" s="1"/>
  <c r="AJ135" i="8"/>
  <c r="AJ166" i="8" s="1"/>
  <c r="AJ186" i="8" s="1"/>
  <c r="J114" i="8"/>
  <c r="J131" i="8"/>
  <c r="CM114" i="8"/>
  <c r="CM102" i="8"/>
  <c r="CM101" i="8"/>
  <c r="CM115" i="8"/>
  <c r="CB114" i="8"/>
  <c r="CB102" i="8"/>
  <c r="CB101" i="8"/>
  <c r="CB115" i="8"/>
  <c r="AH102" i="8"/>
  <c r="AH114" i="8"/>
  <c r="AH115" i="8"/>
  <c r="AH101" i="8"/>
  <c r="AH131" i="8"/>
  <c r="DB114" i="8"/>
  <c r="DB102" i="8"/>
  <c r="DB115" i="8"/>
  <c r="DB101" i="8"/>
  <c r="DB131" i="8"/>
  <c r="CQ102" i="8"/>
  <c r="CQ114" i="8"/>
  <c r="CQ115" i="8"/>
  <c r="CQ101" i="8"/>
  <c r="CQ131" i="8"/>
  <c r="I114" i="8"/>
  <c r="G32" i="17"/>
  <c r="AC46" i="8"/>
  <c r="AC47" i="8"/>
  <c r="K46" i="8"/>
  <c r="K47" i="8"/>
  <c r="AG46" i="8"/>
  <c r="AG47" i="8"/>
  <c r="BZ46" i="8"/>
  <c r="BZ47" i="8"/>
  <c r="AT46" i="8"/>
  <c r="AT47" i="8"/>
  <c r="J46" i="8"/>
  <c r="J47" i="8"/>
  <c r="CK73" i="8"/>
  <c r="CK48" i="8"/>
  <c r="CK49" i="8"/>
  <c r="CP47" i="8"/>
  <c r="CP46" i="8"/>
  <c r="AS73" i="8"/>
  <c r="AS48" i="8"/>
  <c r="AS49" i="8"/>
  <c r="BR73" i="8"/>
  <c r="BR48" i="8"/>
  <c r="BR49" i="8"/>
  <c r="BJ46" i="8"/>
  <c r="BJ47" i="8"/>
  <c r="CT73" i="8"/>
  <c r="CT49" i="8"/>
  <c r="CT48" i="8"/>
  <c r="G39" i="8"/>
  <c r="AE48" i="8"/>
  <c r="AE93" i="8"/>
  <c r="BZ73" i="8"/>
  <c r="BZ48" i="8"/>
  <c r="BZ49" i="8"/>
  <c r="AP47" i="8"/>
  <c r="AP46" i="8"/>
  <c r="CV73" i="8"/>
  <c r="CV48" i="8"/>
  <c r="CV49" i="8"/>
  <c r="BA140" i="8"/>
  <c r="BA130" i="8"/>
  <c r="AK73" i="8"/>
  <c r="AK48" i="8"/>
  <c r="AK49" i="8"/>
  <c r="CB130" i="8"/>
  <c r="CB140" i="8"/>
  <c r="CN135" i="8"/>
  <c r="CN166" i="8" s="1"/>
  <c r="CN186" i="8" s="1"/>
  <c r="AA49" i="8"/>
  <c r="AA73" i="8"/>
  <c r="AK135" i="8"/>
  <c r="AK166" i="8" s="1"/>
  <c r="AK186" i="8" s="1"/>
  <c r="R114" i="8"/>
  <c r="R102" i="8"/>
  <c r="R101" i="8"/>
  <c r="R115" i="8"/>
  <c r="CV135" i="8"/>
  <c r="CV166" i="8" s="1"/>
  <c r="CV186" i="8" s="1"/>
  <c r="CR135" i="8"/>
  <c r="CR166" i="8" s="1"/>
  <c r="CR186" i="8" s="1"/>
  <c r="AP135" i="8"/>
  <c r="AP166" i="8" s="1"/>
  <c r="AP186" i="8" s="1"/>
  <c r="BC135" i="8"/>
  <c r="BC166" i="8" s="1"/>
  <c r="BC186" i="8" s="1"/>
  <c r="AC114" i="8"/>
  <c r="AC102" i="8"/>
  <c r="AC101" i="8"/>
  <c r="AC115" i="8"/>
  <c r="AC131" i="8"/>
  <c r="BD95" i="8"/>
  <c r="BT135" i="8"/>
  <c r="BT166" i="8" s="1"/>
  <c r="BT186" i="8" s="1"/>
  <c r="BR135" i="8"/>
  <c r="BR166" i="8" s="1"/>
  <c r="BR186" i="8" s="1"/>
  <c r="AP114" i="8"/>
  <c r="AP102" i="8"/>
  <c r="AP101" i="8"/>
  <c r="AP115" i="8"/>
  <c r="BE131" i="8"/>
  <c r="BE114" i="8"/>
  <c r="BE102" i="8"/>
  <c r="BE101" i="8"/>
  <c r="BE115" i="8"/>
  <c r="BT102" i="8"/>
  <c r="BT114" i="8"/>
  <c r="BT101" i="8"/>
  <c r="BT115" i="8"/>
  <c r="BT131" i="8"/>
  <c r="BI102" i="8"/>
  <c r="BI114" i="8"/>
  <c r="BI101" i="8"/>
  <c r="BI115" i="8"/>
  <c r="BI131" i="8"/>
  <c r="BJ102" i="8"/>
  <c r="BJ114" i="8"/>
  <c r="BJ101" i="8"/>
  <c r="BJ115" i="8"/>
  <c r="BJ131" i="8"/>
  <c r="G92" i="8"/>
  <c r="G136" i="8" s="1"/>
  <c r="AL46" i="8"/>
  <c r="AL47" i="8"/>
  <c r="T46" i="8"/>
  <c r="T47" i="8"/>
  <c r="AV73" i="8"/>
  <c r="AV48" i="8"/>
  <c r="AV49" i="8"/>
  <c r="J48" i="8"/>
  <c r="J49" i="8"/>
  <c r="BA47" i="8"/>
  <c r="BA46" i="8"/>
  <c r="BC48" i="8"/>
  <c r="BC93" i="8"/>
  <c r="BE46" i="8"/>
  <c r="BE47" i="8"/>
  <c r="DA46" i="8"/>
  <c r="DA47" i="8"/>
  <c r="AS46" i="8"/>
  <c r="AS47" i="8"/>
  <c r="BR47" i="8"/>
  <c r="BR46" i="8"/>
  <c r="BJ73" i="8"/>
  <c r="BJ49" i="8"/>
  <c r="BJ48" i="8"/>
  <c r="CC46" i="8"/>
  <c r="CC47" i="8"/>
  <c r="Y130" i="8"/>
  <c r="Y140" i="8"/>
  <c r="CY49" i="8"/>
  <c r="CY73" i="8"/>
  <c r="CY48" i="8"/>
  <c r="AQ49" i="8"/>
  <c r="AQ73" i="8"/>
  <c r="BM140" i="8"/>
  <c r="BM130" i="8"/>
  <c r="CJ73" i="8"/>
  <c r="CJ48" i="8"/>
  <c r="AJ49" i="8"/>
  <c r="AJ73" i="8"/>
  <c r="AJ48" i="8"/>
  <c r="CN130" i="8"/>
  <c r="CN140" i="8"/>
  <c r="CZ135" i="8"/>
  <c r="CZ166" i="8" s="1"/>
  <c r="CZ186" i="8" s="1"/>
  <c r="M135" i="8"/>
  <c r="M166" i="8" s="1"/>
  <c r="M186" i="8" s="1"/>
  <c r="AK95" i="8"/>
  <c r="Y102" i="8"/>
  <c r="Y114" i="8"/>
  <c r="Y101" i="8"/>
  <c r="Y115" i="8"/>
  <c r="K93" i="8"/>
  <c r="K136" i="8"/>
  <c r="AO114" i="8"/>
  <c r="AO102" i="8"/>
  <c r="AO101" i="8"/>
  <c r="AO115" i="8"/>
  <c r="BP95" i="8"/>
  <c r="T140" i="8"/>
  <c r="T135" i="8"/>
  <c r="T166" i="8" s="1"/>
  <c r="T186" i="8" s="1"/>
  <c r="CQ135" i="8"/>
  <c r="CQ166" i="8" s="1"/>
  <c r="CQ186" i="8" s="1"/>
  <c r="AE114" i="8"/>
  <c r="AE102" i="8"/>
  <c r="AE101" i="8"/>
  <c r="AE115" i="8"/>
  <c r="CY114" i="8"/>
  <c r="CY102" i="8"/>
  <c r="CY101" i="8"/>
  <c r="CY115" i="8"/>
  <c r="CN114" i="8"/>
  <c r="CN102" i="8"/>
  <c r="CN101" i="8"/>
  <c r="CN115" i="8"/>
  <c r="AT102" i="8"/>
  <c r="AT114" i="8"/>
  <c r="AT115" i="8"/>
  <c r="AT101" i="8"/>
  <c r="AT131" i="8"/>
  <c r="AI102" i="8"/>
  <c r="AI114" i="8"/>
  <c r="AI115" i="8"/>
  <c r="AI101" i="8"/>
  <c r="AI131" i="8"/>
  <c r="DC114" i="8"/>
  <c r="DC102" i="8"/>
  <c r="DC115" i="8"/>
  <c r="DC101" i="8"/>
  <c r="DC131" i="8"/>
  <c r="AO46" i="8"/>
  <c r="AO47" i="8"/>
  <c r="CL47" i="8"/>
  <c r="CL46" i="8"/>
  <c r="T73" i="8"/>
  <c r="T48" i="8"/>
  <c r="T49" i="8"/>
  <c r="AZ46" i="8"/>
  <c r="AZ47" i="8"/>
  <c r="CW73" i="8"/>
  <c r="CW48" i="8"/>
  <c r="CW49" i="8"/>
  <c r="AH46" i="8"/>
  <c r="AH47" i="8"/>
  <c r="CW46" i="8"/>
  <c r="CW47" i="8"/>
  <c r="BE73" i="8"/>
  <c r="BE49" i="8"/>
  <c r="BE48" i="8"/>
  <c r="DA73" i="8"/>
  <c r="DA48" i="8"/>
  <c r="DA49" i="8"/>
  <c r="CC73" i="8"/>
  <c r="CC48" i="8"/>
  <c r="CC49" i="8"/>
  <c r="BL48" i="8"/>
  <c r="BL93" i="8"/>
  <c r="BH46" i="8"/>
  <c r="BH47" i="8"/>
  <c r="BI73" i="8"/>
  <c r="BI49" i="8"/>
  <c r="BI48" i="8"/>
  <c r="AE49" i="8"/>
  <c r="AE73" i="8"/>
  <c r="AT73" i="8"/>
  <c r="AT48" i="8"/>
  <c r="AT49" i="8"/>
  <c r="CX73" i="8"/>
  <c r="CX49" i="8"/>
  <c r="CX48" i="8"/>
  <c r="AU47" i="8"/>
  <c r="AU46" i="8"/>
  <c r="CK130" i="8"/>
  <c r="AL49" i="8"/>
  <c r="AL73" i="8"/>
  <c r="AL48" i="8"/>
  <c r="AE130" i="8"/>
  <c r="AE140" i="8"/>
  <c r="CZ130" i="8"/>
  <c r="CZ140" i="8"/>
  <c r="AA135" i="8"/>
  <c r="AA166" i="8" s="1"/>
  <c r="AA186" i="8" s="1"/>
  <c r="BO49" i="8"/>
  <c r="BO73" i="8"/>
  <c r="BO48" i="8"/>
  <c r="BH135" i="8"/>
  <c r="BH166" i="8" s="1"/>
  <c r="BH186" i="8" s="1"/>
  <c r="BG135" i="8"/>
  <c r="BG166" i="8" s="1"/>
  <c r="BG186" i="8" s="1"/>
  <c r="AW135" i="8"/>
  <c r="AW166" i="8" s="1"/>
  <c r="AW186" i="8" s="1"/>
  <c r="AM135" i="8"/>
  <c r="AM166" i="8" s="1"/>
  <c r="AM186" i="8" s="1"/>
  <c r="P135" i="8"/>
  <c r="P166" i="8" s="1"/>
  <c r="P186" i="8" s="1"/>
  <c r="AA102" i="8"/>
  <c r="AA114" i="8"/>
  <c r="AA101" i="8"/>
  <c r="AA115" i="8"/>
  <c r="AA131" i="8"/>
  <c r="AB114" i="8"/>
  <c r="AB102" i="8"/>
  <c r="AB101" i="8"/>
  <c r="AB115" i="8"/>
  <c r="AB131" i="8"/>
  <c r="BO135" i="8"/>
  <c r="BO166" i="8" s="1"/>
  <c r="BO186" i="8" s="1"/>
  <c r="BA114" i="8"/>
  <c r="BA102" i="8"/>
  <c r="BA101" i="8"/>
  <c r="BA115" i="8"/>
  <c r="CD135" i="8"/>
  <c r="CD166" i="8" s="1"/>
  <c r="CD186" i="8" s="1"/>
  <c r="AI135" i="8"/>
  <c r="AI166" i="8" s="1"/>
  <c r="AI186" i="8" s="1"/>
  <c r="DC135" i="8"/>
  <c r="DC166" i="8" s="1"/>
  <c r="DC186" i="8" s="1"/>
  <c r="BB114" i="8"/>
  <c r="BB102" i="8"/>
  <c r="BB101" i="8"/>
  <c r="BB115" i="8"/>
  <c r="BQ114" i="8"/>
  <c r="BQ102" i="8"/>
  <c r="BQ101" i="8"/>
  <c r="BQ115" i="8"/>
  <c r="K114" i="8"/>
  <c r="CF102" i="8"/>
  <c r="CF114" i="8"/>
  <c r="CF101" i="8"/>
  <c r="CF115" i="8"/>
  <c r="CF131" i="8"/>
  <c r="BU102" i="8"/>
  <c r="BU114" i="8"/>
  <c r="BU101" i="8"/>
  <c r="BU115" i="8"/>
  <c r="BU131" i="8"/>
  <c r="BV114" i="8"/>
  <c r="BV102" i="8"/>
  <c r="BV101" i="8"/>
  <c r="BV115" i="8"/>
  <c r="BV131" i="8"/>
  <c r="G70" i="8"/>
  <c r="R130" i="8"/>
  <c r="R140" i="8"/>
  <c r="I48" i="8"/>
  <c r="I49" i="8"/>
  <c r="V46" i="8"/>
  <c r="V47" i="8"/>
  <c r="H42" i="8"/>
  <c r="G40" i="8"/>
  <c r="AH73" i="8"/>
  <c r="AH48" i="8"/>
  <c r="AH49" i="8"/>
  <c r="BM46" i="8"/>
  <c r="BM47" i="8"/>
  <c r="BK73" i="8"/>
  <c r="BK48" i="8"/>
  <c r="BK49" i="8"/>
  <c r="BG46" i="8"/>
  <c r="BG47" i="8"/>
  <c r="DC47" i="8"/>
  <c r="DC46" i="8"/>
  <c r="CE47" i="8"/>
  <c r="CE46" i="8"/>
  <c r="CM47" i="8"/>
  <c r="CM46" i="8"/>
  <c r="BX49" i="8"/>
  <c r="BX73" i="8"/>
  <c r="BX48" i="8"/>
  <c r="CW130" i="8"/>
  <c r="CW140" i="8"/>
  <c r="CG47" i="8"/>
  <c r="CG46" i="8"/>
  <c r="Q49" i="8"/>
  <c r="Q73" i="8"/>
  <c r="AQ140" i="8"/>
  <c r="AQ130" i="8"/>
  <c r="AO135" i="8"/>
  <c r="AO166" i="8" s="1"/>
  <c r="AO186" i="8" s="1"/>
  <c r="BE135" i="8"/>
  <c r="BE166" i="8" s="1"/>
  <c r="BE186" i="8" s="1"/>
  <c r="AD140" i="8"/>
  <c r="AD130" i="8"/>
  <c r="BV135" i="8"/>
  <c r="BV166" i="8" s="1"/>
  <c r="BV186" i="8" s="1"/>
  <c r="U102" i="8"/>
  <c r="U114" i="8"/>
  <c r="U101" i="8"/>
  <c r="U115" i="8"/>
  <c r="U131" i="8"/>
  <c r="AM102" i="8"/>
  <c r="AM114" i="8"/>
  <c r="AM101" i="8"/>
  <c r="AM115" i="8"/>
  <c r="AM131" i="8"/>
  <c r="AN114" i="8"/>
  <c r="AN102" i="8"/>
  <c r="AN101" i="8"/>
  <c r="AN115" i="8"/>
  <c r="AN131" i="8"/>
  <c r="BM102" i="8"/>
  <c r="BM114" i="8"/>
  <c r="BM101" i="8"/>
  <c r="BM115" i="8"/>
  <c r="Q140" i="8"/>
  <c r="Q135" i="8"/>
  <c r="Q166" i="8" s="1"/>
  <c r="Q186" i="8" s="1"/>
  <c r="AQ114" i="8"/>
  <c r="AQ102" i="8"/>
  <c r="AQ101" i="8"/>
  <c r="AQ115" i="8"/>
  <c r="AF114" i="8"/>
  <c r="AF102" i="8"/>
  <c r="AF101" i="8"/>
  <c r="AF115" i="8"/>
  <c r="CZ114" i="8"/>
  <c r="CZ102" i="8"/>
  <c r="CZ101" i="8"/>
  <c r="CZ115" i="8"/>
  <c r="BF114" i="8"/>
  <c r="BF102" i="8"/>
  <c r="BF115" i="8"/>
  <c r="BF101" i="8"/>
  <c r="BF131" i="8"/>
  <c r="AU102" i="8"/>
  <c r="AU114" i="8"/>
  <c r="AU115" i="8"/>
  <c r="AU101" i="8"/>
  <c r="AU131" i="8"/>
  <c r="CW137" i="8"/>
  <c r="CW167" i="8" s="1"/>
  <c r="CW187" i="8" s="1"/>
  <c r="BZ137" i="8"/>
  <c r="BZ167" i="8" s="1"/>
  <c r="BZ187" i="8" s="1"/>
  <c r="AP137" i="8"/>
  <c r="AP167" i="8" s="1"/>
  <c r="AP187" i="8" s="1"/>
  <c r="BB137" i="8"/>
  <c r="BB167" i="8" s="1"/>
  <c r="BB187" i="8" s="1"/>
  <c r="AG137" i="8"/>
  <c r="AG167" i="8" s="1"/>
  <c r="AG187" i="8" s="1"/>
  <c r="CX137" i="8"/>
  <c r="CX167" i="8" s="1"/>
  <c r="CX187" i="8" s="1"/>
  <c r="CB137" i="8"/>
  <c r="CB167" i="8" s="1"/>
  <c r="CB187" i="8" s="1"/>
  <c r="AZ137" i="8"/>
  <c r="AZ167" i="8" s="1"/>
  <c r="AZ187" i="8" s="1"/>
  <c r="CU137" i="8"/>
  <c r="CU167" i="8" s="1"/>
  <c r="CU187" i="8" s="1"/>
  <c r="AA137" i="8"/>
  <c r="AA167" i="8" s="1"/>
  <c r="AA187" i="8" s="1"/>
  <c r="AO137" i="8"/>
  <c r="AO167" i="8" s="1"/>
  <c r="AO187" i="8" s="1"/>
  <c r="BG137" i="8"/>
  <c r="BG167" i="8" s="1"/>
  <c r="BG187" i="8" s="1"/>
  <c r="BA137" i="8"/>
  <c r="BA167" i="8" s="1"/>
  <c r="BA187" i="8" s="1"/>
  <c r="BD137" i="8"/>
  <c r="BD167" i="8" s="1"/>
  <c r="BD187" i="8" s="1"/>
  <c r="AD137" i="8"/>
  <c r="AD167" i="8" s="1"/>
  <c r="AD187" i="8" s="1"/>
  <c r="AN137" i="8"/>
  <c r="AN167" i="8" s="1"/>
  <c r="AN187" i="8" s="1"/>
  <c r="CZ137" i="8"/>
  <c r="CZ167" i="8" s="1"/>
  <c r="CZ187" i="8" s="1"/>
  <c r="AR137" i="8"/>
  <c r="AR167" i="8" s="1"/>
  <c r="AR187" i="8" s="1"/>
  <c r="AF137" i="8"/>
  <c r="AF167" i="8" s="1"/>
  <c r="AF187" i="8" s="1"/>
  <c r="BC137" i="8"/>
  <c r="BC167" i="8" s="1"/>
  <c r="BC187" i="8" s="1"/>
  <c r="BI137" i="8"/>
  <c r="BI167" i="8" s="1"/>
  <c r="BI187" i="8" s="1"/>
  <c r="CN137" i="8"/>
  <c r="CN167" i="8" s="1"/>
  <c r="CN187" i="8" s="1"/>
  <c r="CC137" i="8"/>
  <c r="CC167" i="8" s="1"/>
  <c r="CC187" i="8" s="1"/>
  <c r="BW137" i="8"/>
  <c r="BW167" i="8" s="1"/>
  <c r="BW187" i="8" s="1"/>
  <c r="CS137" i="8"/>
  <c r="CS167" i="8" s="1"/>
  <c r="CS187" i="8" s="1"/>
  <c r="CJ137" i="8"/>
  <c r="CJ167" i="8" s="1"/>
  <c r="CJ187" i="8" s="1"/>
  <c r="CP137" i="8"/>
  <c r="CP167" i="8" s="1"/>
  <c r="CP187" i="8" s="1"/>
  <c r="BS137" i="8"/>
  <c r="BS167" i="8" s="1"/>
  <c r="BS187" i="8" s="1"/>
  <c r="H132" i="8"/>
  <c r="H110" i="19"/>
  <c r="H111" i="19" s="1"/>
  <c r="H134" i="13"/>
  <c r="H91" i="13"/>
  <c r="AE138" i="8"/>
  <c r="AE95" i="8"/>
  <c r="AS138" i="8"/>
  <c r="AS95" i="8"/>
  <c r="AY138" i="8"/>
  <c r="AY95" i="8"/>
  <c r="AQ138" i="8"/>
  <c r="AQ95" i="8"/>
  <c r="BM138" i="8"/>
  <c r="BM95" i="8"/>
  <c r="CG138" i="8"/>
  <c r="CG95" i="8"/>
  <c r="DB138" i="8"/>
  <c r="DB95" i="8"/>
  <c r="BL138" i="8"/>
  <c r="BL95" i="8"/>
  <c r="CK138" i="8"/>
  <c r="CK95" i="8"/>
  <c r="CA138" i="8"/>
  <c r="CA95" i="8"/>
  <c r="BT138" i="8"/>
  <c r="BT95" i="8"/>
  <c r="BX138" i="8"/>
  <c r="BX95" i="8"/>
  <c r="CO138" i="8"/>
  <c r="CO95" i="8"/>
  <c r="CM138" i="8"/>
  <c r="CM95" i="8"/>
  <c r="AW138" i="8"/>
  <c r="AW95" i="8"/>
  <c r="DA133" i="8"/>
  <c r="DA113" i="8"/>
  <c r="DA112" i="8"/>
  <c r="DA99" i="8"/>
  <c r="DA75" i="8"/>
  <c r="CE99" i="8"/>
  <c r="BK133" i="8"/>
  <c r="BK99" i="8"/>
  <c r="BK75" i="8"/>
  <c r="BK113" i="8"/>
  <c r="BK112" i="8"/>
  <c r="AZ133" i="8"/>
  <c r="AZ99" i="8"/>
  <c r="AZ75" i="8"/>
  <c r="AZ113" i="8"/>
  <c r="AZ112" i="8"/>
  <c r="AO133" i="8"/>
  <c r="AO99" i="8"/>
  <c r="AO75" i="8"/>
  <c r="AO112" i="8"/>
  <c r="AO113" i="8"/>
  <c r="V133" i="8"/>
  <c r="V99" i="8"/>
  <c r="V113" i="8"/>
  <c r="V112" i="8"/>
  <c r="V75" i="8"/>
  <c r="BW133" i="8"/>
  <c r="BW99" i="8"/>
  <c r="BW75" i="8"/>
  <c r="BW113" i="8"/>
  <c r="BW112" i="8"/>
  <c r="BL133" i="8"/>
  <c r="BL99" i="8"/>
  <c r="BL75" i="8"/>
  <c r="BL113" i="8"/>
  <c r="BL112" i="8"/>
  <c r="BA133" i="8"/>
  <c r="BA99" i="8"/>
  <c r="BA75" i="8"/>
  <c r="BA113" i="8"/>
  <c r="BA112" i="8"/>
  <c r="Q133" i="8"/>
  <c r="Q99" i="8"/>
  <c r="Q75" i="8"/>
  <c r="Q113" i="8"/>
  <c r="Q112" i="8"/>
  <c r="CI133" i="8"/>
  <c r="CI112" i="8"/>
  <c r="CI99" i="8"/>
  <c r="CI75" i="8"/>
  <c r="CI113" i="8"/>
  <c r="BX133" i="8"/>
  <c r="BX99" i="8"/>
  <c r="BX75" i="8"/>
  <c r="BX113" i="8"/>
  <c r="BX112" i="8"/>
  <c r="BM133" i="8"/>
  <c r="BM99" i="8"/>
  <c r="BM105" i="8" s="1"/>
  <c r="BM147" i="8" s="1"/>
  <c r="BM75" i="8"/>
  <c r="BM113" i="8"/>
  <c r="BM112" i="8"/>
  <c r="BF133" i="8"/>
  <c r="BF113" i="8"/>
  <c r="CU133" i="8"/>
  <c r="CU99" i="8"/>
  <c r="CU75" i="8"/>
  <c r="CU112" i="8"/>
  <c r="CU113" i="8"/>
  <c r="CJ133" i="8"/>
  <c r="CJ113" i="8"/>
  <c r="CJ99" i="8"/>
  <c r="CJ75" i="8"/>
  <c r="CJ112" i="8"/>
  <c r="BY133" i="8"/>
  <c r="BY113" i="8"/>
  <c r="BY99" i="8"/>
  <c r="BY75" i="8"/>
  <c r="BY112" i="8"/>
  <c r="BR133" i="8"/>
  <c r="BR99" i="8"/>
  <c r="BR113" i="8"/>
  <c r="BR112" i="8"/>
  <c r="BR75" i="8"/>
  <c r="AV133" i="8"/>
  <c r="CV133" i="8"/>
  <c r="CV113" i="8"/>
  <c r="CV99" i="8"/>
  <c r="CV75" i="8"/>
  <c r="CV112" i="8"/>
  <c r="CK133" i="8"/>
  <c r="CK99" i="8"/>
  <c r="CK75" i="8"/>
  <c r="CK112" i="8"/>
  <c r="CK113" i="8"/>
  <c r="BH133" i="8"/>
  <c r="BH113" i="8"/>
  <c r="BH112" i="8"/>
  <c r="BH99" i="8"/>
  <c r="BH75" i="8"/>
  <c r="AW113" i="8"/>
  <c r="AW112" i="8"/>
  <c r="AW99" i="8"/>
  <c r="AW75" i="8"/>
  <c r="CW133" i="8"/>
  <c r="CW99" i="8"/>
  <c r="CW75" i="8"/>
  <c r="CW113" i="8"/>
  <c r="CW112" i="8"/>
  <c r="S112" i="8"/>
  <c r="S99" i="8"/>
  <c r="S75" i="8"/>
  <c r="S113" i="8"/>
  <c r="AX133" i="8"/>
  <c r="AX75" i="8"/>
  <c r="AX112" i="8"/>
  <c r="O133" i="8"/>
  <c r="O99" i="8"/>
  <c r="O75" i="8"/>
  <c r="O112" i="8"/>
  <c r="O113" i="8"/>
  <c r="CF112" i="8"/>
  <c r="BJ133" i="8"/>
  <c r="BJ99" i="8"/>
  <c r="BJ75" i="8"/>
  <c r="BJ112" i="8"/>
  <c r="BJ113" i="8"/>
  <c r="Y133" i="8"/>
  <c r="Y113" i="8"/>
  <c r="Y112" i="8"/>
  <c r="Y99" i="8"/>
  <c r="Y75" i="8"/>
  <c r="CA112" i="8"/>
  <c r="BE113" i="8"/>
  <c r="R133" i="8"/>
  <c r="R112" i="8"/>
  <c r="R99" i="8"/>
  <c r="R105" i="8" s="1"/>
  <c r="R147" i="8" s="1"/>
  <c r="R75" i="8"/>
  <c r="R113" i="8"/>
  <c r="U133" i="8"/>
  <c r="U113" i="8"/>
  <c r="U112" i="8"/>
  <c r="U99" i="8"/>
  <c r="U75" i="8"/>
  <c r="AA133" i="8"/>
  <c r="AA99" i="8"/>
  <c r="AA75" i="8"/>
  <c r="AA112" i="8"/>
  <c r="AA113" i="8"/>
  <c r="AP112" i="8"/>
  <c r="AP99" i="8"/>
  <c r="CC133" i="8"/>
  <c r="BG133" i="8"/>
  <c r="BG113" i="8"/>
  <c r="BG99" i="8"/>
  <c r="BG112" i="8"/>
  <c r="AM133" i="8"/>
  <c r="AM99" i="8"/>
  <c r="AM75" i="8"/>
  <c r="AM112" i="8"/>
  <c r="AM113" i="8"/>
  <c r="AB133" i="8"/>
  <c r="AB113" i="8"/>
  <c r="AB99" i="8"/>
  <c r="AB75" i="8"/>
  <c r="AB112" i="8"/>
  <c r="X133" i="8"/>
  <c r="X113" i="8"/>
  <c r="X112" i="8"/>
  <c r="X99" i="8"/>
  <c r="X75" i="8"/>
  <c r="BB133" i="8"/>
  <c r="BB112" i="8"/>
  <c r="BB99" i="8"/>
  <c r="BB75" i="8"/>
  <c r="BB113" i="8"/>
  <c r="BS133" i="8"/>
  <c r="BS113" i="8"/>
  <c r="BS112" i="8"/>
  <c r="BS75" i="8"/>
  <c r="BS99" i="8"/>
  <c r="AY133" i="8"/>
  <c r="AY99" i="8"/>
  <c r="AY75" i="8"/>
  <c r="AY112" i="8"/>
  <c r="AY113" i="8"/>
  <c r="AN133" i="8"/>
  <c r="AN99" i="8"/>
  <c r="AN105" i="8" s="1"/>
  <c r="AN147" i="8" s="1"/>
  <c r="AN75" i="8"/>
  <c r="AN113" i="8"/>
  <c r="AN112" i="8"/>
  <c r="AC133" i="8"/>
  <c r="AC113" i="8"/>
  <c r="AC99" i="8"/>
  <c r="AC75" i="8"/>
  <c r="AC112" i="8"/>
  <c r="N133" i="8"/>
  <c r="N99" i="8"/>
  <c r="N75" i="8"/>
  <c r="N113" i="8"/>
  <c r="N112" i="8"/>
  <c r="CZ96" i="11"/>
  <c r="CZ139" i="11"/>
  <c r="M96" i="11"/>
  <c r="M139" i="11"/>
  <c r="AO96" i="11"/>
  <c r="AO139" i="11"/>
  <c r="AO143" i="11" s="1"/>
  <c r="L96" i="11"/>
  <c r="L139" i="11"/>
  <c r="L143" i="11" s="1"/>
  <c r="BA96" i="11"/>
  <c r="BA139" i="11"/>
  <c r="AK96" i="11"/>
  <c r="AK139" i="11"/>
  <c r="AK143" i="11" s="1"/>
  <c r="CU96" i="11"/>
  <c r="CU139" i="11"/>
  <c r="BU96" i="11"/>
  <c r="BG96" i="11"/>
  <c r="BG139" i="11"/>
  <c r="BD139" i="11"/>
  <c r="BD143" i="11" s="1"/>
  <c r="AV96" i="11"/>
  <c r="BM96" i="11"/>
  <c r="BM139" i="11"/>
  <c r="AW96" i="11"/>
  <c r="AW139" i="11"/>
  <c r="AW143" i="11" s="1"/>
  <c r="BS96" i="11"/>
  <c r="BS139" i="11"/>
  <c r="BS143" i="11" s="1"/>
  <c r="BP139" i="11"/>
  <c r="BP143" i="11" s="1"/>
  <c r="BY96" i="11"/>
  <c r="BY139" i="11"/>
  <c r="BY143" i="11" s="1"/>
  <c r="BI96" i="11"/>
  <c r="BI139" i="11"/>
  <c r="CQ96" i="11"/>
  <c r="Y96" i="11"/>
  <c r="Y139" i="11"/>
  <c r="Y143" i="11" s="1"/>
  <c r="CW96" i="11"/>
  <c r="CW139" i="11"/>
  <c r="V166" i="11"/>
  <c r="V186" i="11" s="1"/>
  <c r="V190" i="11" s="1"/>
  <c r="V143" i="11"/>
  <c r="CP166" i="11"/>
  <c r="CP186" i="11" s="1"/>
  <c r="CP190" i="11" s="1"/>
  <c r="CP143" i="11"/>
  <c r="CP142" i="11"/>
  <c r="CP170" i="11" s="1"/>
  <c r="AD143" i="11"/>
  <c r="AD166" i="11"/>
  <c r="AD186" i="11" s="1"/>
  <c r="AD190" i="11" s="1"/>
  <c r="BB76" i="11"/>
  <c r="BB134" i="11"/>
  <c r="BB133" i="11" s="1"/>
  <c r="BB166" i="11" s="1"/>
  <c r="BB186" i="11" s="1"/>
  <c r="BZ143" i="11"/>
  <c r="BZ166" i="11"/>
  <c r="BZ186" i="11" s="1"/>
  <c r="BZ190" i="11" s="1"/>
  <c r="CX143" i="11"/>
  <c r="CX166" i="11"/>
  <c r="CX186" i="11" s="1"/>
  <c r="T143" i="11"/>
  <c r="T166" i="11"/>
  <c r="T186" i="11" s="1"/>
  <c r="AR143" i="11"/>
  <c r="AR166" i="11"/>
  <c r="AR186" i="11" s="1"/>
  <c r="AR190" i="11" s="1"/>
  <c r="AR142" i="11"/>
  <c r="AR170" i="11" s="1"/>
  <c r="BP166" i="11"/>
  <c r="BP186" i="11" s="1"/>
  <c r="CN76" i="11"/>
  <c r="CN134" i="11"/>
  <c r="CN133" i="11" s="1"/>
  <c r="CN143" i="11" s="1"/>
  <c r="I166" i="11"/>
  <c r="I186" i="11" s="1"/>
  <c r="I143" i="11"/>
  <c r="Y166" i="11"/>
  <c r="Y186" i="11" s="1"/>
  <c r="BU166" i="11"/>
  <c r="BU186" i="11" s="1"/>
  <c r="BU143" i="11"/>
  <c r="CS166" i="11"/>
  <c r="CS186" i="11" s="1"/>
  <c r="CS143" i="11"/>
  <c r="AX142" i="11"/>
  <c r="AX170" i="11" s="1"/>
  <c r="AX166" i="11"/>
  <c r="AX186" i="11" s="1"/>
  <c r="AX190" i="11" s="1"/>
  <c r="AX143" i="11"/>
  <c r="O143" i="11"/>
  <c r="O166" i="11"/>
  <c r="O186" i="11" s="1"/>
  <c r="AM143" i="11"/>
  <c r="AM166" i="11"/>
  <c r="AM186" i="11" s="1"/>
  <c r="AM190" i="11" s="1"/>
  <c r="BK76" i="11"/>
  <c r="BK134" i="11"/>
  <c r="BK133" i="11" s="1"/>
  <c r="BK143" i="11" s="1"/>
  <c r="CI166" i="11"/>
  <c r="CI186" i="11" s="1"/>
  <c r="CI143" i="11"/>
  <c r="AB166" i="11"/>
  <c r="AB186" i="11" s="1"/>
  <c r="AB143" i="11"/>
  <c r="AZ166" i="11"/>
  <c r="AZ186" i="11" s="1"/>
  <c r="AZ143" i="11"/>
  <c r="BX166" i="11"/>
  <c r="BX186" i="11" s="1"/>
  <c r="BX143" i="11"/>
  <c r="W143" i="11"/>
  <c r="W166" i="11"/>
  <c r="W186" i="11" s="1"/>
  <c r="CQ76" i="11"/>
  <c r="CQ134" i="11"/>
  <c r="CQ133" i="11" s="1"/>
  <c r="L166" i="11"/>
  <c r="L186" i="11" s="1"/>
  <c r="AJ166" i="11"/>
  <c r="AJ186" i="11" s="1"/>
  <c r="AJ143" i="11"/>
  <c r="BH166" i="11"/>
  <c r="BH186" i="11" s="1"/>
  <c r="BH142" i="11"/>
  <c r="BH170" i="11" s="1"/>
  <c r="BH143" i="11"/>
  <c r="CF166" i="11"/>
  <c r="CF186" i="11" s="1"/>
  <c r="CF190" i="11" s="1"/>
  <c r="CF142" i="11"/>
  <c r="CF170" i="11" s="1"/>
  <c r="CF143" i="11"/>
  <c r="AW166" i="11"/>
  <c r="AW186" i="11" s="1"/>
  <c r="Z142" i="11"/>
  <c r="Z170" i="11" s="1"/>
  <c r="Z166" i="11"/>
  <c r="Z186" i="11" s="1"/>
  <c r="Z190" i="11" s="1"/>
  <c r="Z143" i="11"/>
  <c r="BV166" i="11"/>
  <c r="BV186" i="11" s="1"/>
  <c r="BV143" i="11"/>
  <c r="CT76" i="11"/>
  <c r="CT134" i="11"/>
  <c r="CT133" i="11" s="1"/>
  <c r="CT143" i="11" s="1"/>
  <c r="CV166" i="11"/>
  <c r="CV186" i="11" s="1"/>
  <c r="CV143" i="11"/>
  <c r="AU166" i="11"/>
  <c r="AU186" i="11" s="1"/>
  <c r="AU143" i="11"/>
  <c r="BS166" i="11"/>
  <c r="BS186" i="11" s="1"/>
  <c r="BA166" i="11"/>
  <c r="BA186" i="11" s="1"/>
  <c r="BY166" i="11"/>
  <c r="BY186" i="11" s="1"/>
  <c r="CW76" i="11"/>
  <c r="CW134" i="11"/>
  <c r="CW133" i="11" s="1"/>
  <c r="AE143" i="11"/>
  <c r="AE142" i="11"/>
  <c r="AE170" i="11" s="1"/>
  <c r="AE166" i="11"/>
  <c r="AE186" i="11" s="1"/>
  <c r="AE190" i="11" s="1"/>
  <c r="BC143" i="11"/>
  <c r="BC166" i="11"/>
  <c r="BC186" i="11" s="1"/>
  <c r="CA166" i="11"/>
  <c r="CA186" i="11" s="1"/>
  <c r="CA190" i="11" s="1"/>
  <c r="CA143" i="11"/>
  <c r="CA142" i="11"/>
  <c r="CA170" i="11" s="1"/>
  <c r="CY143" i="11"/>
  <c r="CY166" i="11"/>
  <c r="CY186" i="11" s="1"/>
  <c r="U76" i="11"/>
  <c r="U134" i="11"/>
  <c r="U133" i="11" s="1"/>
  <c r="U143" i="11" s="1"/>
  <c r="AS166" i="11"/>
  <c r="AS186" i="11" s="1"/>
  <c r="AS143" i="11"/>
  <c r="BQ76" i="11"/>
  <c r="BQ134" i="11"/>
  <c r="BQ133" i="11" s="1"/>
  <c r="CO143" i="11"/>
  <c r="CO166" i="11"/>
  <c r="CO186" i="11" s="1"/>
  <c r="AH166" i="11"/>
  <c r="AH186" i="11" s="1"/>
  <c r="AH143" i="11"/>
  <c r="BF166" i="11"/>
  <c r="BF186" i="11" s="1"/>
  <c r="BF190" i="11" s="1"/>
  <c r="BF142" i="11"/>
  <c r="BF170" i="11" s="1"/>
  <c r="BF143" i="11"/>
  <c r="CD166" i="11"/>
  <c r="CD186" i="11" s="1"/>
  <c r="CD190" i="11" s="1"/>
  <c r="CD142" i="11"/>
  <c r="CD170" i="11" s="1"/>
  <c r="CD143" i="11"/>
  <c r="DB166" i="11"/>
  <c r="DB186" i="11" s="1"/>
  <c r="DB143" i="11"/>
  <c r="AC143" i="11"/>
  <c r="AC166" i="11"/>
  <c r="AC186" i="11" s="1"/>
  <c r="AC190" i="11" s="1"/>
  <c r="AC142" i="11"/>
  <c r="AC170" i="11" s="1"/>
  <c r="R76" i="11"/>
  <c r="R134" i="11"/>
  <c r="R133" i="11" s="1"/>
  <c r="R166" i="11" s="1"/>
  <c r="R186" i="11" s="1"/>
  <c r="AP166" i="11"/>
  <c r="AP186" i="11" s="1"/>
  <c r="AP143" i="11"/>
  <c r="BN143" i="11"/>
  <c r="BN166" i="11"/>
  <c r="BN186" i="11" s="1"/>
  <c r="CL143" i="11"/>
  <c r="CL166" i="11"/>
  <c r="CL186" i="11" s="1"/>
  <c r="AF143" i="11"/>
  <c r="AF166" i="11"/>
  <c r="AF186" i="11" s="1"/>
  <c r="AF190" i="11" s="1"/>
  <c r="AF142" i="11"/>
  <c r="AF170" i="11" s="1"/>
  <c r="BD166" i="11"/>
  <c r="BD186" i="11" s="1"/>
  <c r="CB143" i="11"/>
  <c r="CB166" i="11"/>
  <c r="CB186" i="11" s="1"/>
  <c r="CB190" i="11" s="1"/>
  <c r="CB142" i="11"/>
  <c r="CB170" i="11" s="1"/>
  <c r="CZ76" i="11"/>
  <c r="CZ134" i="11"/>
  <c r="CZ133" i="11" s="1"/>
  <c r="BE76" i="11"/>
  <c r="M166" i="11"/>
  <c r="M186" i="11" s="1"/>
  <c r="M143" i="11"/>
  <c r="AK166" i="11"/>
  <c r="AK186" i="11" s="1"/>
  <c r="BI166" i="11"/>
  <c r="BI186" i="11" s="1"/>
  <c r="N166" i="11"/>
  <c r="N186" i="11" s="1"/>
  <c r="N143" i="11"/>
  <c r="CH166" i="11"/>
  <c r="CH186" i="11" s="1"/>
  <c r="CH143" i="11"/>
  <c r="AA143" i="11"/>
  <c r="AA166" i="11"/>
  <c r="AA186" i="11" s="1"/>
  <c r="AY143" i="11"/>
  <c r="AY166" i="11"/>
  <c r="AY186" i="11" s="1"/>
  <c r="BW76" i="11"/>
  <c r="BW134" i="11"/>
  <c r="BW133" i="11" s="1"/>
  <c r="BW143" i="11" s="1"/>
  <c r="CU76" i="11"/>
  <c r="CU134" i="11"/>
  <c r="CU133" i="11" s="1"/>
  <c r="P76" i="11"/>
  <c r="P134" i="11"/>
  <c r="P133" i="11" s="1"/>
  <c r="P143" i="11" s="1"/>
  <c r="AN166" i="11"/>
  <c r="AN186" i="11" s="1"/>
  <c r="AN190" i="11" s="1"/>
  <c r="AN143" i="11"/>
  <c r="BL143" i="11"/>
  <c r="BL166" i="11"/>
  <c r="BL186" i="11" s="1"/>
  <c r="CJ143" i="11"/>
  <c r="CJ166" i="11"/>
  <c r="CJ186" i="11" s="1"/>
  <c r="BG76" i="11"/>
  <c r="BG134" i="11"/>
  <c r="BG133" i="11" s="1"/>
  <c r="X143" i="11"/>
  <c r="X166" i="11"/>
  <c r="X186" i="11" s="1"/>
  <c r="AV166" i="11"/>
  <c r="AV186" i="11" s="1"/>
  <c r="AV143" i="11"/>
  <c r="BT76" i="11"/>
  <c r="BT134" i="11"/>
  <c r="BT133" i="11" s="1"/>
  <c r="CR166" i="11"/>
  <c r="CR186" i="11" s="1"/>
  <c r="CR143" i="11"/>
  <c r="CG142" i="11"/>
  <c r="CG170" i="11" s="1"/>
  <c r="CG143" i="11"/>
  <c r="CG166" i="11"/>
  <c r="CG186" i="11" s="1"/>
  <c r="BJ76" i="11"/>
  <c r="BJ134" i="11"/>
  <c r="BJ133" i="11" s="1"/>
  <c r="BJ143" i="11" s="1"/>
  <c r="K166" i="11"/>
  <c r="K186" i="11" s="1"/>
  <c r="K143" i="11"/>
  <c r="AI143" i="11"/>
  <c r="AI166" i="11"/>
  <c r="AI186" i="11" s="1"/>
  <c r="CE166" i="11"/>
  <c r="CE186" i="11" s="1"/>
  <c r="CE143" i="11"/>
  <c r="DC166" i="11"/>
  <c r="DC186" i="11" s="1"/>
  <c r="DC143" i="11"/>
  <c r="AL76" i="11"/>
  <c r="AL134" i="11"/>
  <c r="AL133" i="11" s="1"/>
  <c r="Z76" i="11"/>
  <c r="AT166" i="11"/>
  <c r="AT186" i="11" s="1"/>
  <c r="AT143" i="11"/>
  <c r="BR166" i="11"/>
  <c r="BR186" i="11" s="1"/>
  <c r="BR190" i="11" s="1"/>
  <c r="BR142" i="11"/>
  <c r="BR170" i="11" s="1"/>
  <c r="BR143" i="11"/>
  <c r="Q76" i="11"/>
  <c r="Q134" i="11"/>
  <c r="Q133" i="11" s="1"/>
  <c r="Q166" i="11" s="1"/>
  <c r="Q186" i="11" s="1"/>
  <c r="AO166" i="11"/>
  <c r="AO186" i="11" s="1"/>
  <c r="BM166" i="11"/>
  <c r="BM186" i="11" s="1"/>
  <c r="CK166" i="11"/>
  <c r="CK186" i="11" s="1"/>
  <c r="CK143" i="11"/>
  <c r="S143" i="11"/>
  <c r="S166" i="11"/>
  <c r="S186" i="11" s="1"/>
  <c r="AQ166" i="11"/>
  <c r="AQ186" i="11" s="1"/>
  <c r="AQ143" i="11"/>
  <c r="BO142" i="11"/>
  <c r="BO170" i="11" s="1"/>
  <c r="BO143" i="11"/>
  <c r="BO166" i="11"/>
  <c r="BO186" i="11" s="1"/>
  <c r="BO190" i="11" s="1"/>
  <c r="CM166" i="11"/>
  <c r="CM186" i="11" s="1"/>
  <c r="CM190" i="11" s="1"/>
  <c r="CM143" i="11"/>
  <c r="CM142" i="11"/>
  <c r="CM170" i="11" s="1"/>
  <c r="AG166" i="11"/>
  <c r="AG186" i="11" s="1"/>
  <c r="AG143" i="11"/>
  <c r="BE166" i="11"/>
  <c r="BE186" i="11" s="1"/>
  <c r="BE190" i="11" s="1"/>
  <c r="BE142" i="11"/>
  <c r="BE170" i="11" s="1"/>
  <c r="BE143" i="11"/>
  <c r="CC166" i="11"/>
  <c r="CC186" i="11" s="1"/>
  <c r="CC143" i="11"/>
  <c r="DA166" i="11"/>
  <c r="DA186" i="11" s="1"/>
  <c r="DA143" i="11"/>
  <c r="AW128" i="6"/>
  <c r="AW71" i="6"/>
  <c r="AW96" i="6"/>
  <c r="AW109" i="6"/>
  <c r="BG128" i="6"/>
  <c r="BG96" i="6"/>
  <c r="BG109" i="6"/>
  <c r="BG71" i="6"/>
  <c r="AY128" i="6"/>
  <c r="AY137" i="6" s="1"/>
  <c r="AY109" i="6"/>
  <c r="AY71" i="6"/>
  <c r="AY96" i="6"/>
  <c r="CF95" i="6"/>
  <c r="CF128" i="6"/>
  <c r="CF137" i="6" s="1"/>
  <c r="CF71" i="6"/>
  <c r="CF96" i="6"/>
  <c r="CF109" i="6"/>
  <c r="AA128" i="6"/>
  <c r="AA137" i="6" s="1"/>
  <c r="AA109" i="6"/>
  <c r="AA71" i="6"/>
  <c r="AA96" i="6"/>
  <c r="CV128" i="6"/>
  <c r="CV109" i="6"/>
  <c r="CV71" i="6"/>
  <c r="CV96" i="6"/>
  <c r="U128" i="6"/>
  <c r="U137" i="6" s="1"/>
  <c r="U96" i="6"/>
  <c r="U109" i="6"/>
  <c r="U71" i="6"/>
  <c r="AC128" i="6"/>
  <c r="AC109" i="6"/>
  <c r="AC71" i="6"/>
  <c r="AC96" i="6"/>
  <c r="BW128" i="6"/>
  <c r="BW109" i="6"/>
  <c r="BW71" i="6"/>
  <c r="BW96" i="6"/>
  <c r="BL128" i="6"/>
  <c r="BL109" i="6"/>
  <c r="BL71" i="6"/>
  <c r="BL96" i="6"/>
  <c r="BA128" i="6"/>
  <c r="BA109" i="6"/>
  <c r="BA71" i="6"/>
  <c r="BA96" i="6"/>
  <c r="CQ128" i="6"/>
  <c r="CQ96" i="6"/>
  <c r="CQ109" i="6"/>
  <c r="CQ71" i="6"/>
  <c r="CA128" i="6"/>
  <c r="CA96" i="6"/>
  <c r="CA109" i="6"/>
  <c r="CA71" i="6"/>
  <c r="R128" i="6"/>
  <c r="R96" i="6"/>
  <c r="R109" i="6"/>
  <c r="R71" i="6"/>
  <c r="X128" i="6"/>
  <c r="X137" i="6" s="1"/>
  <c r="X71" i="6"/>
  <c r="X96" i="6"/>
  <c r="X109" i="6"/>
  <c r="AR128" i="6"/>
  <c r="AR71" i="6"/>
  <c r="AR96" i="6"/>
  <c r="AR109" i="6"/>
  <c r="AG95" i="6"/>
  <c r="AG128" i="6"/>
  <c r="AG137" i="6" s="1"/>
  <c r="AG96" i="6"/>
  <c r="AG109" i="6"/>
  <c r="AG71" i="6"/>
  <c r="P128" i="6"/>
  <c r="P109" i="6"/>
  <c r="P71" i="6"/>
  <c r="P96" i="6"/>
  <c r="DB128" i="6"/>
  <c r="DB137" i="6" s="1"/>
  <c r="DB109" i="6"/>
  <c r="DB96" i="6"/>
  <c r="DB71" i="6"/>
  <c r="BN128" i="6"/>
  <c r="BN96" i="6"/>
  <c r="BN109" i="6"/>
  <c r="BN71" i="6"/>
  <c r="BE128" i="6"/>
  <c r="BE127" i="6" s="1"/>
  <c r="BE96" i="6"/>
  <c r="BE109" i="6"/>
  <c r="BE71" i="6"/>
  <c r="AH128" i="6"/>
  <c r="AH96" i="6"/>
  <c r="AH109" i="6"/>
  <c r="AH71" i="6"/>
  <c r="BR128" i="6"/>
  <c r="BR96" i="6"/>
  <c r="BR109" i="6"/>
  <c r="BR71" i="6"/>
  <c r="AZ128" i="6"/>
  <c r="AZ109" i="6"/>
  <c r="AZ71" i="6"/>
  <c r="AZ96" i="6"/>
  <c r="Q128" i="6"/>
  <c r="Q109" i="6"/>
  <c r="Q71" i="6"/>
  <c r="Q96" i="6"/>
  <c r="AJ128" i="6"/>
  <c r="AJ127" i="6" s="1"/>
  <c r="AJ71" i="6"/>
  <c r="AJ96" i="6"/>
  <c r="AJ109" i="6"/>
  <c r="CC128" i="6"/>
  <c r="CC96" i="6"/>
  <c r="CC109" i="6"/>
  <c r="CC71" i="6"/>
  <c r="BM128" i="6"/>
  <c r="BM109" i="6"/>
  <c r="BM71" i="6"/>
  <c r="BM96" i="6"/>
  <c r="S128" i="6"/>
  <c r="S96" i="6"/>
  <c r="S109" i="6"/>
  <c r="S71" i="6"/>
  <c r="CG128" i="6"/>
  <c r="CG71" i="6"/>
  <c r="CG96" i="6"/>
  <c r="CG109" i="6"/>
  <c r="AM128" i="6"/>
  <c r="AM109" i="6"/>
  <c r="AM71" i="6"/>
  <c r="AM96" i="6"/>
  <c r="V128" i="6"/>
  <c r="V109" i="6"/>
  <c r="V96" i="6"/>
  <c r="V71" i="6"/>
  <c r="BX128" i="6"/>
  <c r="BX109" i="6"/>
  <c r="BX71" i="6"/>
  <c r="BX96" i="6"/>
  <c r="CW128" i="6"/>
  <c r="CW109" i="6"/>
  <c r="CW71" i="6"/>
  <c r="CW96" i="6"/>
  <c r="AB128" i="6"/>
  <c r="AB109" i="6"/>
  <c r="AB71" i="6"/>
  <c r="AB96" i="6"/>
  <c r="CI128" i="6"/>
  <c r="CI137" i="6" s="1"/>
  <c r="CI109" i="6"/>
  <c r="CI71" i="6"/>
  <c r="CI96" i="6"/>
  <c r="W128" i="6"/>
  <c r="W137" i="6" s="1"/>
  <c r="W96" i="6"/>
  <c r="W109" i="6"/>
  <c r="W71" i="6"/>
  <c r="BS128" i="6"/>
  <c r="BS96" i="6"/>
  <c r="BS109" i="6"/>
  <c r="BS71" i="6"/>
  <c r="AD128" i="6"/>
  <c r="AD137" i="6" s="1"/>
  <c r="AD96" i="6"/>
  <c r="AD109" i="6"/>
  <c r="AD71" i="6"/>
  <c r="BZ128" i="6"/>
  <c r="BZ127" i="6" s="1"/>
  <c r="BZ96" i="6"/>
  <c r="BZ109" i="6"/>
  <c r="BZ71" i="6"/>
  <c r="AK128" i="6"/>
  <c r="AK71" i="6"/>
  <c r="AK96" i="6"/>
  <c r="AK109" i="6"/>
  <c r="CM128" i="6"/>
  <c r="CM96" i="6"/>
  <c r="CM109" i="6"/>
  <c r="CM71" i="6"/>
  <c r="T128" i="6"/>
  <c r="T96" i="6"/>
  <c r="T109" i="6"/>
  <c r="T71" i="6"/>
  <c r="Z128" i="6"/>
  <c r="Z109" i="6"/>
  <c r="Z71" i="6"/>
  <c r="Z96" i="6"/>
  <c r="AV128" i="6"/>
  <c r="AV137" i="6" s="1"/>
  <c r="AV71" i="6"/>
  <c r="AV96" i="6"/>
  <c r="AV109" i="6"/>
  <c r="BH128" i="6"/>
  <c r="BH137" i="6" s="1"/>
  <c r="BH71" i="6"/>
  <c r="BH96" i="6"/>
  <c r="BH109" i="6"/>
  <c r="AS128" i="6"/>
  <c r="AS96" i="6"/>
  <c r="AS109" i="6"/>
  <c r="AS71" i="6"/>
  <c r="CD128" i="6"/>
  <c r="CD96" i="6"/>
  <c r="CD109" i="6"/>
  <c r="CD71" i="6"/>
  <c r="AQ128" i="6"/>
  <c r="AQ96" i="6"/>
  <c r="AQ109" i="6"/>
  <c r="AQ71" i="6"/>
  <c r="BT128" i="6"/>
  <c r="BT71" i="6"/>
  <c r="BT96" i="6"/>
  <c r="BT109" i="6"/>
  <c r="CO128" i="6"/>
  <c r="CO137" i="6" s="1"/>
  <c r="CO96" i="6"/>
  <c r="CO109" i="6"/>
  <c r="CO71" i="6"/>
  <c r="AN128" i="6"/>
  <c r="AN109" i="6"/>
  <c r="AN71" i="6"/>
  <c r="AN96" i="6"/>
  <c r="AI128" i="6"/>
  <c r="AI96" i="6"/>
  <c r="AI109" i="6"/>
  <c r="AI71" i="6"/>
  <c r="BY128" i="6"/>
  <c r="BY109" i="6"/>
  <c r="BY71" i="6"/>
  <c r="BY96" i="6"/>
  <c r="BC128" i="6"/>
  <c r="BC96" i="6"/>
  <c r="BC109" i="6"/>
  <c r="BC71" i="6"/>
  <c r="CS128" i="6"/>
  <c r="CS71" i="6"/>
  <c r="CS96" i="6"/>
  <c r="CS109" i="6"/>
  <c r="DC128" i="6"/>
  <c r="DC96" i="6"/>
  <c r="DC109" i="6"/>
  <c r="DC71" i="6"/>
  <c r="CR128" i="6"/>
  <c r="CR71" i="6"/>
  <c r="CR96" i="6"/>
  <c r="CR109" i="6"/>
  <c r="CJ108" i="6"/>
  <c r="CJ128" i="6"/>
  <c r="CJ137" i="6" s="1"/>
  <c r="CJ109" i="6"/>
  <c r="CJ71" i="6"/>
  <c r="CJ96" i="6"/>
  <c r="AP128" i="6"/>
  <c r="AP137" i="6" s="1"/>
  <c r="AP96" i="6"/>
  <c r="AP109" i="6"/>
  <c r="AP71" i="6"/>
  <c r="CL128" i="6"/>
  <c r="CL137" i="6" s="1"/>
  <c r="CL96" i="6"/>
  <c r="CL109" i="6"/>
  <c r="CL71" i="6"/>
  <c r="BK128" i="6"/>
  <c r="BK137" i="6" s="1"/>
  <c r="BK109" i="6"/>
  <c r="BK71" i="6"/>
  <c r="BK96" i="6"/>
  <c r="CU128" i="6"/>
  <c r="CU109" i="6"/>
  <c r="CU71" i="6"/>
  <c r="CU96" i="6"/>
  <c r="AT128" i="6"/>
  <c r="AT96" i="6"/>
  <c r="AT109" i="6"/>
  <c r="AT71" i="6"/>
  <c r="AO128" i="6"/>
  <c r="AO109" i="6"/>
  <c r="AO71" i="6"/>
  <c r="AO96" i="6"/>
  <c r="CE128" i="6"/>
  <c r="CE137" i="6" s="1"/>
  <c r="CE96" i="6"/>
  <c r="CE109" i="6"/>
  <c r="CE71" i="6"/>
  <c r="BI128" i="6"/>
  <c r="BI71" i="6"/>
  <c r="BI96" i="6"/>
  <c r="BI109" i="6"/>
  <c r="CY128" i="6"/>
  <c r="CY96" i="6"/>
  <c r="CY109" i="6"/>
  <c r="CY71" i="6"/>
  <c r="O128" i="6"/>
  <c r="O137" i="6" s="1"/>
  <c r="O109" i="6"/>
  <c r="O71" i="6"/>
  <c r="O96" i="6"/>
  <c r="CP128" i="6"/>
  <c r="CP109" i="6"/>
  <c r="CP96" i="6"/>
  <c r="CP71" i="6"/>
  <c r="BQ128" i="6"/>
  <c r="BQ96" i="6"/>
  <c r="BQ109" i="6"/>
  <c r="BQ71" i="6"/>
  <c r="DA128" i="6"/>
  <c r="DA137" i="6" s="1"/>
  <c r="DA96" i="6"/>
  <c r="DA109" i="6"/>
  <c r="DA71" i="6"/>
  <c r="BF128" i="6"/>
  <c r="BF109" i="6"/>
  <c r="BF96" i="6"/>
  <c r="BF71" i="6"/>
  <c r="AU128" i="6"/>
  <c r="AU96" i="6"/>
  <c r="AU109" i="6"/>
  <c r="AU71" i="6"/>
  <c r="CK128" i="6"/>
  <c r="CK109" i="6"/>
  <c r="CK71" i="6"/>
  <c r="CK96" i="6"/>
  <c r="BB128" i="6"/>
  <c r="BB96" i="6"/>
  <c r="BB109" i="6"/>
  <c r="BB71" i="6"/>
  <c r="CX128" i="6"/>
  <c r="CX96" i="6"/>
  <c r="CX109" i="6"/>
  <c r="CX71" i="6"/>
  <c r="BO128" i="6"/>
  <c r="BO96" i="6"/>
  <c r="BO109" i="6"/>
  <c r="BO71" i="6"/>
  <c r="BO133" i="6"/>
  <c r="BO91" i="6"/>
  <c r="BD133" i="6"/>
  <c r="BD137" i="6" s="1"/>
  <c r="BD91" i="6"/>
  <c r="Q133" i="6"/>
  <c r="Q132" i="6" s="1"/>
  <c r="Q162" i="6" s="1"/>
  <c r="Q182" i="6" s="1"/>
  <c r="Q91" i="6"/>
  <c r="AE133" i="6"/>
  <c r="AE137" i="6" s="1"/>
  <c r="AE91" i="6"/>
  <c r="AK133" i="6"/>
  <c r="AK132" i="6" s="1"/>
  <c r="AK162" i="6" s="1"/>
  <c r="AK182" i="6" s="1"/>
  <c r="AK91" i="6"/>
  <c r="AN133" i="6"/>
  <c r="AN91" i="6"/>
  <c r="BG132" i="6"/>
  <c r="BG162" i="6" s="1"/>
  <c r="BG182" i="6" s="1"/>
  <c r="BG137" i="6"/>
  <c r="BK132" i="6"/>
  <c r="BK162" i="6" s="1"/>
  <c r="BK182" i="6" s="1"/>
  <c r="BT132" i="6"/>
  <c r="BT162" i="6" s="1"/>
  <c r="BT182" i="6" s="1"/>
  <c r="BB132" i="6"/>
  <c r="BB162" i="6" s="1"/>
  <c r="BB182" i="6" s="1"/>
  <c r="CA132" i="6"/>
  <c r="CA162" i="6" s="1"/>
  <c r="CA182" i="6" s="1"/>
  <c r="CM133" i="6"/>
  <c r="CM91" i="6"/>
  <c r="CU133" i="6"/>
  <c r="CU91" i="6"/>
  <c r="N133" i="6"/>
  <c r="N137" i="6" s="1"/>
  <c r="N91" i="6"/>
  <c r="CG133" i="6"/>
  <c r="CG132" i="6" s="1"/>
  <c r="CG162" i="6" s="1"/>
  <c r="CG182" i="6" s="1"/>
  <c r="CG91" i="6"/>
  <c r="AG132" i="6"/>
  <c r="AG162" i="6" s="1"/>
  <c r="AG182" i="6" s="1"/>
  <c r="CO132" i="6"/>
  <c r="CO162" i="6" s="1"/>
  <c r="CO182" i="6" s="1"/>
  <c r="DB132" i="6"/>
  <c r="DB162" i="6" s="1"/>
  <c r="DB182" i="6" s="1"/>
  <c r="CR132" i="6"/>
  <c r="CR162" i="6" s="1"/>
  <c r="CR182" i="6" s="1"/>
  <c r="V133" i="6"/>
  <c r="V91" i="6"/>
  <c r="R133" i="6"/>
  <c r="R91" i="6"/>
  <c r="S108" i="6"/>
  <c r="S133" i="6"/>
  <c r="S91" i="6"/>
  <c r="BM133" i="6"/>
  <c r="BM91" i="6"/>
  <c r="BJ133" i="6"/>
  <c r="BJ137" i="6" s="1"/>
  <c r="BJ91" i="6"/>
  <c r="AQ133" i="6"/>
  <c r="AQ91" i="6"/>
  <c r="CC108" i="6"/>
  <c r="CC133" i="6"/>
  <c r="CC91" i="6"/>
  <c r="CD133" i="6"/>
  <c r="CD91" i="6"/>
  <c r="BR133" i="6"/>
  <c r="BR91" i="6"/>
  <c r="CS133" i="6"/>
  <c r="CS132" i="6" s="1"/>
  <c r="CS162" i="6" s="1"/>
  <c r="CS182" i="6" s="1"/>
  <c r="CS91" i="6"/>
  <c r="O132" i="6"/>
  <c r="O162" i="6" s="1"/>
  <c r="O182" i="6" s="1"/>
  <c r="CI132" i="6"/>
  <c r="CI162" i="6" s="1"/>
  <c r="CI182" i="6" s="1"/>
  <c r="BA132" i="6"/>
  <c r="BA162" i="6" s="1"/>
  <c r="BA182" i="6" s="1"/>
  <c r="CX132" i="6"/>
  <c r="CX162" i="6" s="1"/>
  <c r="CX182" i="6" s="1"/>
  <c r="AF132" i="6"/>
  <c r="AF162" i="6" s="1"/>
  <c r="AF182" i="6" s="1"/>
  <c r="AF137" i="6"/>
  <c r="CV133" i="6"/>
  <c r="CV91" i="6"/>
  <c r="AH133" i="6"/>
  <c r="AH91" i="6"/>
  <c r="CH133" i="6"/>
  <c r="CH91" i="6"/>
  <c r="AS132" i="6"/>
  <c r="AS162" i="6" s="1"/>
  <c r="AS182" i="6" s="1"/>
  <c r="DA132" i="6"/>
  <c r="DA162" i="6" s="1"/>
  <c r="DA182" i="6" s="1"/>
  <c r="X132" i="6"/>
  <c r="X162" i="6" s="1"/>
  <c r="X182" i="6" s="1"/>
  <c r="AJ132" i="6"/>
  <c r="AJ162" i="6" s="1"/>
  <c r="AJ182" i="6" s="1"/>
  <c r="AZ133" i="6"/>
  <c r="AZ91" i="6"/>
  <c r="DC133" i="6"/>
  <c r="DC91" i="6"/>
  <c r="BV133" i="6"/>
  <c r="BV132" i="6" s="1"/>
  <c r="BV162" i="6" s="1"/>
  <c r="BV182" i="6" s="1"/>
  <c r="BV91" i="6"/>
  <c r="AB133" i="6"/>
  <c r="AB91" i="6"/>
  <c r="BY133" i="6"/>
  <c r="BY91" i="6"/>
  <c r="BF133" i="6"/>
  <c r="BF132" i="6" s="1"/>
  <c r="BF162" i="6" s="1"/>
  <c r="BF182" i="6" s="1"/>
  <c r="BF91" i="6"/>
  <c r="BS133" i="6"/>
  <c r="BS91" i="6"/>
  <c r="BX133" i="6"/>
  <c r="BX91" i="6"/>
  <c r="BI133" i="6"/>
  <c r="BI91" i="6"/>
  <c r="Z133" i="6"/>
  <c r="Z132" i="6" s="1"/>
  <c r="Z162" i="6" s="1"/>
  <c r="Z182" i="6" s="1"/>
  <c r="Z91" i="6"/>
  <c r="BC133" i="6"/>
  <c r="BC91" i="6"/>
  <c r="AT133" i="6"/>
  <c r="AT91" i="6"/>
  <c r="CQ133" i="6"/>
  <c r="CQ91" i="6"/>
  <c r="AV132" i="6"/>
  <c r="AV162" i="6" s="1"/>
  <c r="AV182" i="6" s="1"/>
  <c r="AA132" i="6"/>
  <c r="AA162" i="6" s="1"/>
  <c r="AA182" i="6" s="1"/>
  <c r="BH132" i="6"/>
  <c r="BH162" i="6" s="1"/>
  <c r="BH182" i="6" s="1"/>
  <c r="BU132" i="6"/>
  <c r="BU162" i="6" s="1"/>
  <c r="BU182" i="6" s="1"/>
  <c r="BU137" i="6"/>
  <c r="BZ132" i="6"/>
  <c r="BZ162" i="6" s="1"/>
  <c r="BZ182" i="6" s="1"/>
  <c r="AR132" i="6"/>
  <c r="AR162" i="6" s="1"/>
  <c r="AR182" i="6" s="1"/>
  <c r="CW133" i="6"/>
  <c r="CW91" i="6"/>
  <c r="BL133" i="6"/>
  <c r="BL91" i="6"/>
  <c r="CN108" i="6"/>
  <c r="CN133" i="6"/>
  <c r="CN91" i="6"/>
  <c r="AM108" i="6"/>
  <c r="AM133" i="6"/>
  <c r="AM91" i="6"/>
  <c r="AX108" i="6"/>
  <c r="AX133" i="6"/>
  <c r="AX91" i="6"/>
  <c r="T133" i="6"/>
  <c r="T91" i="6"/>
  <c r="AC133" i="6"/>
  <c r="AC91" i="6"/>
  <c r="Y133" i="6"/>
  <c r="Y132" i="6" s="1"/>
  <c r="Y162" i="6" s="1"/>
  <c r="Y182" i="6" s="1"/>
  <c r="Y91" i="6"/>
  <c r="P133" i="6"/>
  <c r="P91" i="6"/>
  <c r="BE132" i="6"/>
  <c r="BE162" i="6" s="1"/>
  <c r="BE182" i="6" s="1"/>
  <c r="W132" i="6"/>
  <c r="W162" i="6" s="1"/>
  <c r="W182" i="6" s="1"/>
  <c r="CL132" i="6"/>
  <c r="CL162" i="6" s="1"/>
  <c r="CL182" i="6" s="1"/>
  <c r="BW133" i="6"/>
  <c r="BW91" i="6"/>
  <c r="AW133" i="6"/>
  <c r="AW91" i="6"/>
  <c r="AU133" i="6"/>
  <c r="AU91" i="6"/>
  <c r="AO133" i="6"/>
  <c r="AO132" i="6" s="1"/>
  <c r="AO162" i="6" s="1"/>
  <c r="AO182" i="6" s="1"/>
  <c r="AO91" i="6"/>
  <c r="BN133" i="6"/>
  <c r="BN91" i="6"/>
  <c r="CP133" i="6"/>
  <c r="CP91" i="6"/>
  <c r="AL133" i="6"/>
  <c r="AL91" i="6"/>
  <c r="AI133" i="6"/>
  <c r="AI91" i="6"/>
  <c r="CB133" i="6"/>
  <c r="CB137" i="6" s="1"/>
  <c r="CB91" i="6"/>
  <c r="CK133" i="6"/>
  <c r="CK91" i="6"/>
  <c r="CT132" i="6"/>
  <c r="CT162" i="6" s="1"/>
  <c r="CT182" i="6" s="1"/>
  <c r="CT137" i="6"/>
  <c r="AY132" i="6"/>
  <c r="AY162" i="6" s="1"/>
  <c r="AY182" i="6" s="1"/>
  <c r="CJ132" i="6"/>
  <c r="CJ162" i="6" s="1"/>
  <c r="CJ182" i="6" s="1"/>
  <c r="AP132" i="6"/>
  <c r="AP162" i="6" s="1"/>
  <c r="AP182" i="6" s="1"/>
  <c r="CY132" i="6"/>
  <c r="CY162" i="6" s="1"/>
  <c r="CY182" i="6" s="1"/>
  <c r="CE132" i="6"/>
  <c r="CE162" i="6" s="1"/>
  <c r="CE182" i="6" s="1"/>
  <c r="BP133" i="6"/>
  <c r="BP132" i="6" s="1"/>
  <c r="BP162" i="6" s="1"/>
  <c r="BP182" i="6" s="1"/>
  <c r="BP91" i="6"/>
  <c r="CZ133" i="6"/>
  <c r="CZ137" i="6" s="1"/>
  <c r="CZ91" i="6"/>
  <c r="U132" i="6"/>
  <c r="U162" i="6" s="1"/>
  <c r="U182" i="6" s="1"/>
  <c r="BQ132" i="6"/>
  <c r="BQ162" i="6" s="1"/>
  <c r="BQ182" i="6" s="1"/>
  <c r="CF132" i="6"/>
  <c r="CF162" i="6" s="1"/>
  <c r="CF182" i="6" s="1"/>
  <c r="AD132" i="6"/>
  <c r="AD162" i="6" s="1"/>
  <c r="AD182" i="6" s="1"/>
  <c r="I138" i="8"/>
  <c r="I95" i="8"/>
  <c r="H138" i="8"/>
  <c r="K133" i="8"/>
  <c r="K112" i="8"/>
  <c r="K113" i="8" s="1"/>
  <c r="K99" i="8"/>
  <c r="K100" i="8" s="1"/>
  <c r="K75" i="8"/>
  <c r="L133" i="8"/>
  <c r="L112" i="8"/>
  <c r="L113" i="8" s="1"/>
  <c r="L100" i="8"/>
  <c r="L75" i="8"/>
  <c r="J73" i="8"/>
  <c r="J115" i="8"/>
  <c r="J101" i="8"/>
  <c r="J102" i="8" s="1"/>
  <c r="M73" i="8"/>
  <c r="M101" i="8"/>
  <c r="I73" i="8"/>
  <c r="I101" i="8"/>
  <c r="L73" i="8"/>
  <c r="L101" i="8"/>
  <c r="L102" i="8" s="1"/>
  <c r="I133" i="8"/>
  <c r="I112" i="8"/>
  <c r="I99" i="8"/>
  <c r="I100" i="8" s="1"/>
  <c r="I75" i="8"/>
  <c r="J133" i="8"/>
  <c r="J112" i="8"/>
  <c r="J99" i="8"/>
  <c r="J113" i="8"/>
  <c r="J75" i="8"/>
  <c r="K73" i="8"/>
  <c r="K115" i="8"/>
  <c r="K101" i="8"/>
  <c r="K102" i="8" s="1"/>
  <c r="M133" i="8"/>
  <c r="M75" i="8"/>
  <c r="M112" i="8"/>
  <c r="M99" i="8"/>
  <c r="M100" i="8" s="1"/>
  <c r="N96" i="11"/>
  <c r="I96" i="11"/>
  <c r="I76" i="11"/>
  <c r="J96" i="11"/>
  <c r="E24" i="27"/>
  <c r="J131" i="6"/>
  <c r="J89" i="6"/>
  <c r="J133" i="6"/>
  <c r="J91" i="6"/>
  <c r="M131" i="6"/>
  <c r="M89" i="6"/>
  <c r="K131" i="6"/>
  <c r="K89" i="6"/>
  <c r="K133" i="6"/>
  <c r="K91" i="6"/>
  <c r="L133" i="6"/>
  <c r="L91" i="6"/>
  <c r="M133" i="6"/>
  <c r="M91" i="6"/>
  <c r="M97" i="6"/>
  <c r="M126" i="6"/>
  <c r="M69" i="6"/>
  <c r="M98" i="6"/>
  <c r="M128" i="6"/>
  <c r="M71" i="6"/>
  <c r="L126" i="6"/>
  <c r="L69" i="6"/>
  <c r="K126" i="6"/>
  <c r="K69" i="6"/>
  <c r="K128" i="6"/>
  <c r="K71" i="6"/>
  <c r="J126" i="6"/>
  <c r="J69" i="6"/>
  <c r="J128" i="6"/>
  <c r="J71" i="6"/>
  <c r="I131" i="6"/>
  <c r="I133" i="6"/>
  <c r="I128" i="6"/>
  <c r="I71" i="6"/>
  <c r="I126" i="6"/>
  <c r="I69" i="6"/>
  <c r="AA17" i="26"/>
  <c r="L8" i="27"/>
  <c r="L20" i="27" s="1"/>
  <c r="D14" i="58" s="1"/>
  <c r="D25" i="15"/>
  <c r="D50" i="11"/>
  <c r="D103" i="11" s="1"/>
  <c r="H105" i="11" s="1"/>
  <c r="H147" i="11" s="1"/>
  <c r="H171" i="11" s="1"/>
  <c r="D60" i="55"/>
  <c r="D28" i="55"/>
  <c r="D49" i="8"/>
  <c r="D102" i="8" s="1"/>
  <c r="D47" i="19"/>
  <c r="D100" i="19" s="1"/>
  <c r="D45" i="6"/>
  <c r="D98" i="6" s="1"/>
  <c r="J32" i="29"/>
  <c r="J55" i="29" s="1"/>
  <c r="D45" i="13"/>
  <c r="AD47" i="13" s="1"/>
  <c r="M16" i="27"/>
  <c r="X105" i="55"/>
  <c r="M63" i="55"/>
  <c r="K8" i="27"/>
  <c r="M14" i="27"/>
  <c r="M17" i="27"/>
  <c r="G28" i="15"/>
  <c r="H71" i="6"/>
  <c r="H71" i="55"/>
  <c r="BA113" i="11"/>
  <c r="BA101" i="11"/>
  <c r="BA114" i="11"/>
  <c r="BA100" i="11"/>
  <c r="CO113" i="11"/>
  <c r="CO101" i="11"/>
  <c r="CO114" i="11"/>
  <c r="CO100" i="11"/>
  <c r="CO76" i="11"/>
  <c r="CE113" i="11"/>
  <c r="CE114" i="11"/>
  <c r="CE101" i="11"/>
  <c r="CE100" i="11"/>
  <c r="CE76" i="11"/>
  <c r="BZ47" i="11"/>
  <c r="BZ96" i="11"/>
  <c r="AN96" i="11"/>
  <c r="Q47" i="11"/>
  <c r="Q96" i="11"/>
  <c r="BK47" i="11"/>
  <c r="BK96" i="11"/>
  <c r="X50" i="11"/>
  <c r="X74" i="11"/>
  <c r="T48" i="11"/>
  <c r="T76" i="11"/>
  <c r="V113" i="11"/>
  <c r="V101" i="11"/>
  <c r="V114" i="11"/>
  <c r="V100" i="11"/>
  <c r="AT115" i="11"/>
  <c r="AT103" i="11"/>
  <c r="AT116" i="11"/>
  <c r="AT102" i="11"/>
  <c r="BR115" i="11"/>
  <c r="BR103" i="11"/>
  <c r="BR116" i="11"/>
  <c r="BR102" i="11"/>
  <c r="CP113" i="11"/>
  <c r="CP101" i="11"/>
  <c r="CP114" i="11"/>
  <c r="CP100" i="11"/>
  <c r="BM113" i="11"/>
  <c r="BM114" i="11"/>
  <c r="BM101" i="11"/>
  <c r="BM100" i="11"/>
  <c r="S115" i="11"/>
  <c r="S116" i="11"/>
  <c r="S103" i="11"/>
  <c r="S102" i="11"/>
  <c r="AQ115" i="11"/>
  <c r="AQ116" i="11"/>
  <c r="AQ103" i="11"/>
  <c r="AQ102" i="11"/>
  <c r="BO115" i="11"/>
  <c r="BO116" i="11"/>
  <c r="BO103" i="11"/>
  <c r="BO102" i="11"/>
  <c r="CM115" i="11"/>
  <c r="CM116" i="11"/>
  <c r="CM103" i="11"/>
  <c r="CM102" i="11"/>
  <c r="AA116" i="11"/>
  <c r="AA103" i="11"/>
  <c r="AA115" i="11"/>
  <c r="AA102" i="11"/>
  <c r="AY116" i="11"/>
  <c r="AY115" i="11"/>
  <c r="AY103" i="11"/>
  <c r="AY102" i="11"/>
  <c r="BW116" i="11"/>
  <c r="BW115" i="11"/>
  <c r="BW103" i="11"/>
  <c r="BW102" i="11"/>
  <c r="U96" i="11"/>
  <c r="CD96" i="11"/>
  <c r="CA96" i="11"/>
  <c r="H139" i="11"/>
  <c r="H113" i="11"/>
  <c r="DA47" i="11"/>
  <c r="DA96" i="11"/>
  <c r="BT47" i="11"/>
  <c r="BT96" i="11"/>
  <c r="CK47" i="11"/>
  <c r="CK96" i="11"/>
  <c r="BT50" i="11"/>
  <c r="BT74" i="11"/>
  <c r="Q116" i="11"/>
  <c r="Q115" i="11"/>
  <c r="Q103" i="11"/>
  <c r="Q102" i="11"/>
  <c r="AO115" i="11"/>
  <c r="AO116" i="11"/>
  <c r="AO103" i="11"/>
  <c r="AO102" i="11"/>
  <c r="CK113" i="11"/>
  <c r="CK101" i="11"/>
  <c r="CK114" i="11"/>
  <c r="CK100" i="11"/>
  <c r="AD115" i="11"/>
  <c r="AD103" i="11"/>
  <c r="AD116" i="11"/>
  <c r="AD102" i="11"/>
  <c r="BB115" i="11"/>
  <c r="BB116" i="11"/>
  <c r="BB103" i="11"/>
  <c r="BB102" i="11"/>
  <c r="BZ115" i="11"/>
  <c r="BZ116" i="11"/>
  <c r="BZ103" i="11"/>
  <c r="BZ102" i="11"/>
  <c r="CX115" i="11"/>
  <c r="CX103" i="11"/>
  <c r="CX116" i="11"/>
  <c r="CX102" i="11"/>
  <c r="S113" i="11"/>
  <c r="S114" i="11"/>
  <c r="S101" i="11"/>
  <c r="S100" i="11"/>
  <c r="AQ113" i="11"/>
  <c r="AQ101" i="11"/>
  <c r="AQ114" i="11"/>
  <c r="AQ100" i="11"/>
  <c r="BO113" i="11"/>
  <c r="BO101" i="11"/>
  <c r="BO114" i="11"/>
  <c r="BO100" i="11"/>
  <c r="CM113" i="11"/>
  <c r="CM101" i="11"/>
  <c r="CM114" i="11"/>
  <c r="CM100" i="11"/>
  <c r="T115" i="11"/>
  <c r="T103" i="11"/>
  <c r="T116" i="11"/>
  <c r="T102" i="11"/>
  <c r="AR115" i="11"/>
  <c r="AR103" i="11"/>
  <c r="AR116" i="11"/>
  <c r="AR102" i="11"/>
  <c r="BP115" i="11"/>
  <c r="BP103" i="11"/>
  <c r="BP116" i="11"/>
  <c r="BP102" i="11"/>
  <c r="CN115" i="11"/>
  <c r="CN116" i="11"/>
  <c r="CN103" i="11"/>
  <c r="CN102" i="11"/>
  <c r="I115" i="11"/>
  <c r="I102" i="11"/>
  <c r="AG115" i="11"/>
  <c r="AG116" i="11"/>
  <c r="AG103" i="11"/>
  <c r="AG102" i="11"/>
  <c r="BE116" i="11"/>
  <c r="BE115" i="11"/>
  <c r="BE103" i="11"/>
  <c r="BE102" i="11"/>
  <c r="CC115" i="11"/>
  <c r="CC116" i="11"/>
  <c r="CC103" i="11"/>
  <c r="CC102" i="11"/>
  <c r="CU116" i="11"/>
  <c r="CU115" i="11"/>
  <c r="CU103" i="11"/>
  <c r="CU102" i="11"/>
  <c r="CK76" i="11"/>
  <c r="AX96" i="11"/>
  <c r="BE47" i="11"/>
  <c r="BE96" i="11"/>
  <c r="CZ94" i="11"/>
  <c r="AP49" i="11"/>
  <c r="AP94" i="11"/>
  <c r="BQ47" i="11"/>
  <c r="BQ96" i="11"/>
  <c r="AX48" i="11"/>
  <c r="AX76" i="11"/>
  <c r="CL48" i="11"/>
  <c r="CL76" i="11"/>
  <c r="AX50" i="11"/>
  <c r="AX74" i="11"/>
  <c r="AB114" i="11"/>
  <c r="AB101" i="11"/>
  <c r="AB113" i="11"/>
  <c r="AB100" i="11"/>
  <c r="AZ114" i="11"/>
  <c r="AZ113" i="11"/>
  <c r="AZ101" i="11"/>
  <c r="AZ100" i="11"/>
  <c r="BX114" i="11"/>
  <c r="BX113" i="11"/>
  <c r="BX101" i="11"/>
  <c r="BX100" i="11"/>
  <c r="W113" i="11"/>
  <c r="W114" i="11"/>
  <c r="W101" i="11"/>
  <c r="W100" i="11"/>
  <c r="AU116" i="11"/>
  <c r="AU115" i="11"/>
  <c r="AU103" i="11"/>
  <c r="AU102" i="11"/>
  <c r="BM115" i="11"/>
  <c r="BM103" i="11"/>
  <c r="BM116" i="11"/>
  <c r="BM102" i="11"/>
  <c r="CK116" i="11"/>
  <c r="CK115" i="11"/>
  <c r="CK103" i="11"/>
  <c r="CK102" i="11"/>
  <c r="AD113" i="11"/>
  <c r="AD114" i="11"/>
  <c r="AD101" i="11"/>
  <c r="AD100" i="11"/>
  <c r="BB113" i="11"/>
  <c r="BB114" i="11"/>
  <c r="BB101" i="11"/>
  <c r="BB100" i="11"/>
  <c r="BZ113" i="11"/>
  <c r="BZ114" i="11"/>
  <c r="BZ101" i="11"/>
  <c r="BZ100" i="11"/>
  <c r="CX113" i="11"/>
  <c r="CX114" i="11"/>
  <c r="CX101" i="11"/>
  <c r="CX100" i="11"/>
  <c r="Y116" i="11"/>
  <c r="Y115" i="11"/>
  <c r="Y103" i="11"/>
  <c r="Y102" i="11"/>
  <c r="AW116" i="11"/>
  <c r="AW115" i="11"/>
  <c r="AW103" i="11"/>
  <c r="AW102" i="11"/>
  <c r="BU116" i="11"/>
  <c r="BU115" i="11"/>
  <c r="BU103" i="11"/>
  <c r="BU102" i="11"/>
  <c r="CS116" i="11"/>
  <c r="CS115" i="11"/>
  <c r="CS103" i="11"/>
  <c r="CS102" i="11"/>
  <c r="T113" i="11"/>
  <c r="T101" i="11"/>
  <c r="T114" i="11"/>
  <c r="T100" i="11"/>
  <c r="AR113" i="11"/>
  <c r="AR114" i="11"/>
  <c r="AR101" i="11"/>
  <c r="AR100" i="11"/>
  <c r="BP113" i="11"/>
  <c r="BP101" i="11"/>
  <c r="BP114" i="11"/>
  <c r="BP100" i="11"/>
  <c r="CN113" i="11"/>
  <c r="CN101" i="11"/>
  <c r="CN114" i="11"/>
  <c r="CN100" i="11"/>
  <c r="I113" i="11"/>
  <c r="AG113" i="11"/>
  <c r="AG101" i="11"/>
  <c r="AG114" i="11"/>
  <c r="AG100" i="11"/>
  <c r="BE113" i="11"/>
  <c r="BE101" i="11"/>
  <c r="BE114" i="11"/>
  <c r="BE100" i="11"/>
  <c r="CC113" i="11"/>
  <c r="CC114" i="11"/>
  <c r="CC101" i="11"/>
  <c r="CC100" i="11"/>
  <c r="DA116" i="11"/>
  <c r="DA115" i="11"/>
  <c r="DA103" i="11"/>
  <c r="DA102" i="11"/>
  <c r="BB47" i="11"/>
  <c r="BB96" i="11"/>
  <c r="CB47" i="11"/>
  <c r="CB96" i="11"/>
  <c r="BJ47" i="11"/>
  <c r="BJ96" i="11"/>
  <c r="AO47" i="11"/>
  <c r="AO76" i="11"/>
  <c r="CC47" i="11"/>
  <c r="CC96" i="11"/>
  <c r="CQ50" i="11"/>
  <c r="CQ74" i="11"/>
  <c r="Q74" i="11"/>
  <c r="BP74" i="11"/>
  <c r="BX116" i="11"/>
  <c r="BX115" i="11"/>
  <c r="BX103" i="11"/>
  <c r="BX102" i="11"/>
  <c r="CV114" i="11"/>
  <c r="CV113" i="11"/>
  <c r="CV101" i="11"/>
  <c r="CV100" i="11"/>
  <c r="AU113" i="11"/>
  <c r="AU114" i="11"/>
  <c r="AU101" i="11"/>
  <c r="AU100" i="11"/>
  <c r="BS116" i="11"/>
  <c r="BS115" i="11"/>
  <c r="BS103" i="11"/>
  <c r="BS102" i="11"/>
  <c r="L116" i="11"/>
  <c r="L103" i="11"/>
  <c r="L115" i="11"/>
  <c r="L102" i="11"/>
  <c r="AJ116" i="11"/>
  <c r="AJ115" i="11"/>
  <c r="AJ103" i="11"/>
  <c r="AJ102" i="11"/>
  <c r="BH116" i="11"/>
  <c r="BH115" i="11"/>
  <c r="BH103" i="11"/>
  <c r="BH102" i="11"/>
  <c r="CF116" i="11"/>
  <c r="CF115" i="11"/>
  <c r="CF103" i="11"/>
  <c r="CF102" i="11"/>
  <c r="Y113" i="11"/>
  <c r="Y114" i="11"/>
  <c r="Y101" i="11"/>
  <c r="Y100" i="11"/>
  <c r="BU113" i="11"/>
  <c r="BU101" i="11"/>
  <c r="BU114" i="11"/>
  <c r="BU100" i="11"/>
  <c r="CS114" i="11"/>
  <c r="CS113" i="11"/>
  <c r="CS101" i="11"/>
  <c r="CS100" i="11"/>
  <c r="Z103" i="11"/>
  <c r="Z116" i="11"/>
  <c r="Z115" i="11"/>
  <c r="Z102" i="11"/>
  <c r="AX114" i="11"/>
  <c r="AX113" i="11"/>
  <c r="AX101" i="11"/>
  <c r="AX100" i="11"/>
  <c r="BV115" i="11"/>
  <c r="BV116" i="11"/>
  <c r="BV103" i="11"/>
  <c r="BV102" i="11"/>
  <c r="CT115" i="11"/>
  <c r="CT103" i="11"/>
  <c r="CT116" i="11"/>
  <c r="CT102" i="11"/>
  <c r="DA113" i="11"/>
  <c r="DA101" i="11"/>
  <c r="DA114" i="11"/>
  <c r="DA100" i="11"/>
  <c r="AG96" i="11"/>
  <c r="AQ76" i="11"/>
  <c r="BO94" i="11"/>
  <c r="CT47" i="11"/>
  <c r="CT96" i="11"/>
  <c r="BB74" i="11"/>
  <c r="P47" i="11"/>
  <c r="P96" i="11"/>
  <c r="AF94" i="11"/>
  <c r="I74" i="11"/>
  <c r="AB103" i="11"/>
  <c r="AB116" i="11"/>
  <c r="AB115" i="11"/>
  <c r="AB102" i="11"/>
  <c r="AZ115" i="11"/>
  <c r="AZ103" i="11"/>
  <c r="AZ116" i="11"/>
  <c r="AZ102" i="11"/>
  <c r="CV115" i="11"/>
  <c r="CV103" i="11"/>
  <c r="CV116" i="11"/>
  <c r="CV102" i="11"/>
  <c r="W116" i="11"/>
  <c r="W115" i="11"/>
  <c r="W103" i="11"/>
  <c r="W102" i="11"/>
  <c r="BS113" i="11"/>
  <c r="BS101" i="11"/>
  <c r="BS114" i="11"/>
  <c r="BS100" i="11"/>
  <c r="CQ113" i="11"/>
  <c r="CQ101" i="11"/>
  <c r="CQ114" i="11"/>
  <c r="CQ100" i="11"/>
  <c r="L113" i="11"/>
  <c r="L101" i="11"/>
  <c r="L114" i="11"/>
  <c r="L100" i="11"/>
  <c r="AJ113" i="11"/>
  <c r="AJ101" i="11"/>
  <c r="AJ114" i="11"/>
  <c r="AJ100" i="11"/>
  <c r="BH113" i="11"/>
  <c r="BH114" i="11"/>
  <c r="BH101" i="11"/>
  <c r="BH100" i="11"/>
  <c r="CF113" i="11"/>
  <c r="CF114" i="11"/>
  <c r="CF101" i="11"/>
  <c r="CF100" i="11"/>
  <c r="AW113" i="11"/>
  <c r="AW114" i="11"/>
  <c r="AW101" i="11"/>
  <c r="AW100" i="11"/>
  <c r="Z114" i="11"/>
  <c r="Z113" i="11"/>
  <c r="Z101" i="11"/>
  <c r="Z100" i="11"/>
  <c r="AX115" i="11"/>
  <c r="AX103" i="11"/>
  <c r="AX116" i="11"/>
  <c r="AX102" i="11"/>
  <c r="BV114" i="11"/>
  <c r="BV113" i="11"/>
  <c r="BV101" i="11"/>
  <c r="BV100" i="11"/>
  <c r="CT114" i="11"/>
  <c r="CT113" i="11"/>
  <c r="CT101" i="11"/>
  <c r="CT100" i="11"/>
  <c r="O114" i="11"/>
  <c r="O113" i="11"/>
  <c r="O101" i="11"/>
  <c r="O100" i="11"/>
  <c r="AM114" i="11"/>
  <c r="AM113" i="11"/>
  <c r="AM101" i="11"/>
  <c r="AM100" i="11"/>
  <c r="BK114" i="11"/>
  <c r="BK113" i="11"/>
  <c r="BK101" i="11"/>
  <c r="BK100" i="11"/>
  <c r="CI114" i="11"/>
  <c r="CI113" i="11"/>
  <c r="CI101" i="11"/>
  <c r="CI100" i="11"/>
  <c r="CN47" i="11"/>
  <c r="CN96" i="11"/>
  <c r="CL96" i="11"/>
  <c r="CR96" i="11"/>
  <c r="CX48" i="11"/>
  <c r="CX76" i="11"/>
  <c r="DC50" i="11"/>
  <c r="DC74" i="11"/>
  <c r="K96" i="11"/>
  <c r="J115" i="11"/>
  <c r="J102" i="11"/>
  <c r="AH115" i="11"/>
  <c r="AH103" i="11"/>
  <c r="AH116" i="11"/>
  <c r="AH102" i="11"/>
  <c r="BF115" i="11"/>
  <c r="BF103" i="11"/>
  <c r="BF116" i="11"/>
  <c r="BF102" i="11"/>
  <c r="CD115" i="11"/>
  <c r="CD103" i="11"/>
  <c r="CD116" i="11"/>
  <c r="CD102" i="11"/>
  <c r="DB115" i="11"/>
  <c r="DB103" i="11"/>
  <c r="DB116" i="11"/>
  <c r="DB102" i="11"/>
  <c r="BZ76" i="11"/>
  <c r="AH113" i="11"/>
  <c r="AH101" i="11"/>
  <c r="AH114" i="11"/>
  <c r="AH100" i="11"/>
  <c r="BF113" i="11"/>
  <c r="BF101" i="11"/>
  <c r="BF114" i="11"/>
  <c r="BF100" i="11"/>
  <c r="CD113" i="11"/>
  <c r="CD114" i="11"/>
  <c r="CD101" i="11"/>
  <c r="CD100" i="11"/>
  <c r="DB113" i="11"/>
  <c r="DB101" i="11"/>
  <c r="DB114" i="11"/>
  <c r="DB100" i="11"/>
  <c r="AC113" i="11"/>
  <c r="AC114" i="11"/>
  <c r="AC101" i="11"/>
  <c r="AC100" i="11"/>
  <c r="BY113" i="11"/>
  <c r="BY114" i="11"/>
  <c r="BY101" i="11"/>
  <c r="BY100" i="11"/>
  <c r="CQ116" i="11"/>
  <c r="CQ115" i="11"/>
  <c r="CQ103" i="11"/>
  <c r="CQ102" i="11"/>
  <c r="AE115" i="11"/>
  <c r="AE103" i="11"/>
  <c r="AE116" i="11"/>
  <c r="AE102" i="11"/>
  <c r="BC115" i="11"/>
  <c r="BC116" i="11"/>
  <c r="BC103" i="11"/>
  <c r="BC102" i="11"/>
  <c r="CA115" i="11"/>
  <c r="CA116" i="11"/>
  <c r="CA103" i="11"/>
  <c r="CA102" i="11"/>
  <c r="CY115" i="11"/>
  <c r="CY103" i="11"/>
  <c r="CY116" i="11"/>
  <c r="CY102" i="11"/>
  <c r="O116" i="11"/>
  <c r="O115" i="11"/>
  <c r="O103" i="11"/>
  <c r="O102" i="11"/>
  <c r="AM116" i="11"/>
  <c r="AM115" i="11"/>
  <c r="AM103" i="11"/>
  <c r="AM102" i="11"/>
  <c r="BK116" i="11"/>
  <c r="BK115" i="11"/>
  <c r="BK103" i="11"/>
  <c r="BK102" i="11"/>
  <c r="CI116" i="11"/>
  <c r="CI103" i="11"/>
  <c r="CI115" i="11"/>
  <c r="CI102" i="11"/>
  <c r="AS96" i="11"/>
  <c r="CF76" i="11"/>
  <c r="BP94" i="11"/>
  <c r="S76" i="11"/>
  <c r="CO47" i="11"/>
  <c r="CO96" i="11"/>
  <c r="BF96" i="11"/>
  <c r="AJ50" i="11"/>
  <c r="AJ74" i="11"/>
  <c r="CF50" i="11"/>
  <c r="CF74" i="11"/>
  <c r="CU74" i="11"/>
  <c r="AC103" i="11"/>
  <c r="AC116" i="11"/>
  <c r="AC115" i="11"/>
  <c r="AC102" i="11"/>
  <c r="BA116" i="11"/>
  <c r="BA115" i="11"/>
  <c r="BA103" i="11"/>
  <c r="BA102" i="11"/>
  <c r="CW113" i="11"/>
  <c r="CW114" i="11"/>
  <c r="CW101" i="11"/>
  <c r="CW100" i="11"/>
  <c r="R115" i="11"/>
  <c r="R116" i="11"/>
  <c r="R103" i="11"/>
  <c r="R102" i="11"/>
  <c r="AP115" i="11"/>
  <c r="AP116" i="11"/>
  <c r="AP103" i="11"/>
  <c r="AP102" i="11"/>
  <c r="BN115" i="11"/>
  <c r="BN103" i="11"/>
  <c r="BN116" i="11"/>
  <c r="BN102" i="11"/>
  <c r="CL115" i="11"/>
  <c r="CL116" i="11"/>
  <c r="CL103" i="11"/>
  <c r="CL102" i="11"/>
  <c r="AE113" i="11"/>
  <c r="AE114" i="11"/>
  <c r="AE101" i="11"/>
  <c r="AE100" i="11"/>
  <c r="BC113" i="11"/>
  <c r="BC101" i="11"/>
  <c r="BC114" i="11"/>
  <c r="BC100" i="11"/>
  <c r="CA113" i="11"/>
  <c r="CA101" i="11"/>
  <c r="CA114" i="11"/>
  <c r="CA100" i="11"/>
  <c r="CY113" i="11"/>
  <c r="CY101" i="11"/>
  <c r="CY114" i="11"/>
  <c r="CY100" i="11"/>
  <c r="AF115" i="11"/>
  <c r="AF103" i="11"/>
  <c r="AF116" i="11"/>
  <c r="AF102" i="11"/>
  <c r="BD115" i="11"/>
  <c r="BD116" i="11"/>
  <c r="BD103" i="11"/>
  <c r="BD102" i="11"/>
  <c r="CB115" i="11"/>
  <c r="CB103" i="11"/>
  <c r="CB116" i="11"/>
  <c r="CB102" i="11"/>
  <c r="CZ115" i="11"/>
  <c r="CZ103" i="11"/>
  <c r="CZ116" i="11"/>
  <c r="CZ102" i="11"/>
  <c r="U115" i="11"/>
  <c r="U116" i="11"/>
  <c r="U103" i="11"/>
  <c r="U102" i="11"/>
  <c r="AS115" i="11"/>
  <c r="AS116" i="11"/>
  <c r="AS103" i="11"/>
  <c r="AS102" i="11"/>
  <c r="BQ116" i="11"/>
  <c r="BQ115" i="11"/>
  <c r="BQ103" i="11"/>
  <c r="BQ102" i="11"/>
  <c r="CC76" i="11"/>
  <c r="R47" i="11"/>
  <c r="R96" i="11"/>
  <c r="Z47" i="11"/>
  <c r="Z96" i="11"/>
  <c r="BA76" i="11"/>
  <c r="AA49" i="11"/>
  <c r="AA94" i="11"/>
  <c r="CI48" i="11"/>
  <c r="CI76" i="11"/>
  <c r="CS96" i="11"/>
  <c r="AL50" i="11"/>
  <c r="AL74" i="11"/>
  <c r="CR50" i="11"/>
  <c r="CR74" i="11"/>
  <c r="P114" i="11"/>
  <c r="P113" i="11"/>
  <c r="P101" i="11"/>
  <c r="P100" i="11"/>
  <c r="AN114" i="11"/>
  <c r="AN113" i="11"/>
  <c r="AN101" i="11"/>
  <c r="AN100" i="11"/>
  <c r="BL114" i="11"/>
  <c r="BL113" i="11"/>
  <c r="BL101" i="11"/>
  <c r="BL100" i="11"/>
  <c r="CJ114" i="11"/>
  <c r="CJ113" i="11"/>
  <c r="CJ101" i="11"/>
  <c r="CJ100" i="11"/>
  <c r="K116" i="11"/>
  <c r="K115" i="11"/>
  <c r="K103" i="11"/>
  <c r="K102" i="11"/>
  <c r="AI116" i="11"/>
  <c r="AI115" i="11"/>
  <c r="AI103" i="11"/>
  <c r="AI102" i="11"/>
  <c r="BY116" i="11"/>
  <c r="BY115" i="11"/>
  <c r="BY103" i="11"/>
  <c r="BY102" i="11"/>
  <c r="R113" i="11"/>
  <c r="R114" i="11"/>
  <c r="R101" i="11"/>
  <c r="R100" i="11"/>
  <c r="AP113" i="11"/>
  <c r="AP114" i="11"/>
  <c r="AP101" i="11"/>
  <c r="AP100" i="11"/>
  <c r="BN113" i="11"/>
  <c r="BN114" i="11"/>
  <c r="BN101" i="11"/>
  <c r="BN100" i="11"/>
  <c r="CL113" i="11"/>
  <c r="CL114" i="11"/>
  <c r="CL101" i="11"/>
  <c r="CL100" i="11"/>
  <c r="M116" i="11"/>
  <c r="M115" i="11"/>
  <c r="M103" i="11"/>
  <c r="M102" i="11"/>
  <c r="AK116" i="11"/>
  <c r="AK115" i="11"/>
  <c r="AK103" i="11"/>
  <c r="AK102" i="11"/>
  <c r="BI116" i="11"/>
  <c r="BI115" i="11"/>
  <c r="BI103" i="11"/>
  <c r="BI102" i="11"/>
  <c r="CG116" i="11"/>
  <c r="CG115" i="11"/>
  <c r="CG103" i="11"/>
  <c r="CG102" i="11"/>
  <c r="AF113" i="11"/>
  <c r="AF101" i="11"/>
  <c r="AF114" i="11"/>
  <c r="AF100" i="11"/>
  <c r="BD113" i="11"/>
  <c r="BD101" i="11"/>
  <c r="BD114" i="11"/>
  <c r="BD100" i="11"/>
  <c r="CB113" i="11"/>
  <c r="CB114" i="11"/>
  <c r="CB101" i="11"/>
  <c r="CB100" i="11"/>
  <c r="CZ113" i="11"/>
  <c r="CZ101" i="11"/>
  <c r="CZ114" i="11"/>
  <c r="CZ100" i="11"/>
  <c r="U113" i="11"/>
  <c r="U114" i="11"/>
  <c r="U101" i="11"/>
  <c r="U100" i="11"/>
  <c r="AS113" i="11"/>
  <c r="AS114" i="11"/>
  <c r="AS101" i="11"/>
  <c r="AS100" i="11"/>
  <c r="BQ113" i="11"/>
  <c r="BQ101" i="11"/>
  <c r="BQ114" i="11"/>
  <c r="BQ100" i="11"/>
  <c r="CO116" i="11"/>
  <c r="CO103" i="11"/>
  <c r="CO115" i="11"/>
  <c r="CO102" i="11"/>
  <c r="AD76" i="11"/>
  <c r="H96" i="11"/>
  <c r="BW47" i="11"/>
  <c r="BW96" i="11"/>
  <c r="BO76" i="11"/>
  <c r="AD47" i="11"/>
  <c r="AD96" i="11"/>
  <c r="CX96" i="11"/>
  <c r="CE47" i="11"/>
  <c r="CE96" i="11"/>
  <c r="CX74" i="11"/>
  <c r="K113" i="11"/>
  <c r="K101" i="11"/>
  <c r="K114" i="11"/>
  <c r="K100" i="11"/>
  <c r="AI113" i="11"/>
  <c r="AI101" i="11"/>
  <c r="AI114" i="11"/>
  <c r="AI100" i="11"/>
  <c r="BG113" i="11"/>
  <c r="BG101" i="11"/>
  <c r="BG114" i="11"/>
  <c r="BG100" i="11"/>
  <c r="CE116" i="11"/>
  <c r="CE115" i="11"/>
  <c r="CE103" i="11"/>
  <c r="CE102" i="11"/>
  <c r="CW115" i="11"/>
  <c r="CW103" i="11"/>
  <c r="CW116" i="11"/>
  <c r="CW102" i="11"/>
  <c r="X116" i="11"/>
  <c r="X115" i="11"/>
  <c r="X103" i="11"/>
  <c r="X102" i="11"/>
  <c r="AV116" i="11"/>
  <c r="AV115" i="11"/>
  <c r="AV103" i="11"/>
  <c r="AV102" i="11"/>
  <c r="BT116" i="11"/>
  <c r="BT115" i="11"/>
  <c r="BT103" i="11"/>
  <c r="BT102" i="11"/>
  <c r="CR116" i="11"/>
  <c r="CR115" i="11"/>
  <c r="CR103" i="11"/>
  <c r="CR102" i="11"/>
  <c r="M113" i="11"/>
  <c r="M101" i="11"/>
  <c r="M114" i="11"/>
  <c r="M100" i="11"/>
  <c r="AK113" i="11"/>
  <c r="AK101" i="11"/>
  <c r="AK114" i="11"/>
  <c r="AK100" i="11"/>
  <c r="BI113" i="11"/>
  <c r="BI114" i="11"/>
  <c r="BI101" i="11"/>
  <c r="BI100" i="11"/>
  <c r="N114" i="11"/>
  <c r="N113" i="11"/>
  <c r="N101" i="11"/>
  <c r="N100" i="11"/>
  <c r="AL115" i="11"/>
  <c r="AL116" i="11"/>
  <c r="AL103" i="11"/>
  <c r="AL102" i="11"/>
  <c r="BJ103" i="11"/>
  <c r="BJ116" i="11"/>
  <c r="BJ115" i="11"/>
  <c r="BJ102" i="11"/>
  <c r="CH114" i="11"/>
  <c r="CH113" i="11"/>
  <c r="CH101" i="11"/>
  <c r="CH100" i="11"/>
  <c r="CB76" i="11"/>
  <c r="BM76" i="11"/>
  <c r="M76" i="11"/>
  <c r="AG74" i="11"/>
  <c r="AD74" i="11"/>
  <c r="AW50" i="11"/>
  <c r="AW74" i="11"/>
  <c r="DC49" i="11"/>
  <c r="DC94" i="11"/>
  <c r="BZ74" i="11"/>
  <c r="BE74" i="11"/>
  <c r="BV48" i="11"/>
  <c r="BV76" i="11"/>
  <c r="AU50" i="11"/>
  <c r="AU74" i="11"/>
  <c r="P115" i="11"/>
  <c r="P103" i="11"/>
  <c r="P116" i="11"/>
  <c r="P102" i="11"/>
  <c r="AN115" i="11"/>
  <c r="AN116" i="11"/>
  <c r="AN103" i="11"/>
  <c r="AN102" i="11"/>
  <c r="BL103" i="11"/>
  <c r="BL116" i="11"/>
  <c r="BL115" i="11"/>
  <c r="BL102" i="11"/>
  <c r="CJ103" i="11"/>
  <c r="CJ115" i="11"/>
  <c r="CJ116" i="11"/>
  <c r="CJ102" i="11"/>
  <c r="BG116" i="11"/>
  <c r="BG115" i="11"/>
  <c r="BG103" i="11"/>
  <c r="BG102" i="11"/>
  <c r="DC116" i="11"/>
  <c r="DC115" i="11"/>
  <c r="DC103" i="11"/>
  <c r="DC102" i="11"/>
  <c r="X113" i="11"/>
  <c r="X114" i="11"/>
  <c r="X101" i="11"/>
  <c r="X100" i="11"/>
  <c r="AV113" i="11"/>
  <c r="AV114" i="11"/>
  <c r="AV101" i="11"/>
  <c r="AV100" i="11"/>
  <c r="BT113" i="11"/>
  <c r="BT101" i="11"/>
  <c r="BT114" i="11"/>
  <c r="BT100" i="11"/>
  <c r="CR113" i="11"/>
  <c r="CR114" i="11"/>
  <c r="CR101" i="11"/>
  <c r="CR100" i="11"/>
  <c r="CG113" i="11"/>
  <c r="CG114" i="11"/>
  <c r="CG101" i="11"/>
  <c r="CG100" i="11"/>
  <c r="N115" i="11"/>
  <c r="N103" i="11"/>
  <c r="N116" i="11"/>
  <c r="N102" i="11"/>
  <c r="BJ114" i="11"/>
  <c r="BJ113" i="11"/>
  <c r="BJ101" i="11"/>
  <c r="BJ100" i="11"/>
  <c r="CH116" i="11"/>
  <c r="CH103" i="11"/>
  <c r="CH115" i="11"/>
  <c r="CH102" i="11"/>
  <c r="AA114" i="11"/>
  <c r="AA113" i="11"/>
  <c r="AA101" i="11"/>
  <c r="AA100" i="11"/>
  <c r="AY114" i="11"/>
  <c r="AY113" i="11"/>
  <c r="AY101" i="11"/>
  <c r="AY100" i="11"/>
  <c r="BW114" i="11"/>
  <c r="BW113" i="11"/>
  <c r="BW101" i="11"/>
  <c r="BW100" i="11"/>
  <c r="CH76" i="11"/>
  <c r="BS76" i="11"/>
  <c r="BO96" i="11"/>
  <c r="BD96" i="11"/>
  <c r="AL47" i="11"/>
  <c r="AL96" i="11"/>
  <c r="CF47" i="11"/>
  <c r="CF96" i="11"/>
  <c r="CH47" i="11"/>
  <c r="CH96" i="11"/>
  <c r="AR74" i="11"/>
  <c r="AR96" i="11"/>
  <c r="CN74" i="11"/>
  <c r="AE94" i="11"/>
  <c r="BH50" i="11"/>
  <c r="BH74" i="11"/>
  <c r="CC74" i="11"/>
  <c r="CY94" i="11"/>
  <c r="V115" i="11"/>
  <c r="V103" i="11"/>
  <c r="V116" i="11"/>
  <c r="V102" i="11"/>
  <c r="AT113" i="11"/>
  <c r="AT114" i="11"/>
  <c r="AT101" i="11"/>
  <c r="AT100" i="11"/>
  <c r="BR113" i="11"/>
  <c r="BR101" i="11"/>
  <c r="BR114" i="11"/>
  <c r="BR100" i="11"/>
  <c r="CP115" i="11"/>
  <c r="CP103" i="11"/>
  <c r="CP116" i="11"/>
  <c r="CP102" i="11"/>
  <c r="Q113" i="11"/>
  <c r="Q114" i="11"/>
  <c r="Q101" i="11"/>
  <c r="Q100" i="11"/>
  <c r="AO113" i="11"/>
  <c r="AO114" i="11"/>
  <c r="AO101" i="11"/>
  <c r="AO100" i="11"/>
  <c r="DC113" i="11"/>
  <c r="DC101" i="11"/>
  <c r="DC114" i="11"/>
  <c r="DC100" i="11"/>
  <c r="AL114" i="11"/>
  <c r="AL113" i="11"/>
  <c r="AL101" i="11"/>
  <c r="AL100" i="11"/>
  <c r="CU114" i="11"/>
  <c r="CU101" i="11"/>
  <c r="CU113" i="11"/>
  <c r="CU100" i="11"/>
  <c r="DA76" i="11"/>
  <c r="BY76" i="11"/>
  <c r="T133" i="19"/>
  <c r="T164" i="19" s="1"/>
  <c r="T184" i="19" s="1"/>
  <c r="CD133" i="13"/>
  <c r="AW131" i="13"/>
  <c r="AW162" i="13" s="1"/>
  <c r="V133" i="13"/>
  <c r="BL180" i="13"/>
  <c r="BB126" i="13"/>
  <c r="P135" i="19"/>
  <c r="P165" i="19" s="1"/>
  <c r="P185" i="19" s="1"/>
  <c r="Q135" i="19"/>
  <c r="Q165" i="19" s="1"/>
  <c r="Q185" i="19" s="1"/>
  <c r="L135" i="19"/>
  <c r="L165" i="19" s="1"/>
  <c r="L185" i="19" s="1"/>
  <c r="T135" i="19"/>
  <c r="T165" i="19" s="1"/>
  <c r="T185" i="19" s="1"/>
  <c r="R135" i="19"/>
  <c r="R165" i="19" s="1"/>
  <c r="R185" i="19" s="1"/>
  <c r="V135" i="19"/>
  <c r="V165" i="19" s="1"/>
  <c r="V185" i="19" s="1"/>
  <c r="Y135" i="19"/>
  <c r="Y165" i="19" s="1"/>
  <c r="Y185" i="19" s="1"/>
  <c r="U135" i="19"/>
  <c r="U165" i="19" s="1"/>
  <c r="U185" i="19" s="1"/>
  <c r="J135" i="19"/>
  <c r="J165" i="19" s="1"/>
  <c r="J185" i="19" s="1"/>
  <c r="X135" i="19"/>
  <c r="X165" i="19" s="1"/>
  <c r="X185" i="19" s="1"/>
  <c r="I100" i="19"/>
  <c r="I131" i="19"/>
  <c r="I113" i="19"/>
  <c r="CZ135" i="19"/>
  <c r="N135" i="19"/>
  <c r="N165" i="19" s="1"/>
  <c r="N185" i="19" s="1"/>
  <c r="AC46" i="19"/>
  <c r="Q131" i="19"/>
  <c r="Q113" i="19"/>
  <c r="Q100" i="19"/>
  <c r="K131" i="19"/>
  <c r="K113" i="19"/>
  <c r="K100" i="19"/>
  <c r="N100" i="19"/>
  <c r="N131" i="19"/>
  <c r="N113" i="19"/>
  <c r="AH131" i="19"/>
  <c r="W100" i="19"/>
  <c r="W113" i="19"/>
  <c r="W131" i="19"/>
  <c r="S131" i="19"/>
  <c r="S113" i="19"/>
  <c r="S100" i="19"/>
  <c r="R100" i="19"/>
  <c r="R131" i="19"/>
  <c r="R113" i="19"/>
  <c r="M100" i="19"/>
  <c r="M113" i="19"/>
  <c r="M131" i="19"/>
  <c r="U100" i="19"/>
  <c r="U131" i="19"/>
  <c r="U113" i="19"/>
  <c r="AJ100" i="19"/>
  <c r="AJ113" i="19"/>
  <c r="AJ131" i="19"/>
  <c r="AK131" i="19"/>
  <c r="AK113" i="19"/>
  <c r="AK100" i="19"/>
  <c r="O131" i="19"/>
  <c r="Y131" i="19"/>
  <c r="Y113" i="19"/>
  <c r="Y100" i="19"/>
  <c r="AI131" i="19"/>
  <c r="CW46" i="19"/>
  <c r="CQ100" i="19"/>
  <c r="CH46" i="19"/>
  <c r="AJ135" i="19"/>
  <c r="AJ165" i="19" s="1"/>
  <c r="AJ185" i="19" s="1"/>
  <c r="CQ113" i="19"/>
  <c r="BQ46" i="19"/>
  <c r="AB129" i="19"/>
  <c r="CT46" i="19"/>
  <c r="J113" i="19"/>
  <c r="J100" i="19"/>
  <c r="J131" i="19"/>
  <c r="AG46" i="19"/>
  <c r="L131" i="19"/>
  <c r="BP129" i="19"/>
  <c r="L129" i="19"/>
  <c r="AI46" i="19"/>
  <c r="L46" i="19"/>
  <c r="BE46" i="19"/>
  <c r="DA47" i="19"/>
  <c r="K44" i="19"/>
  <c r="DA46" i="19"/>
  <c r="CG46" i="19"/>
  <c r="BM46" i="19"/>
  <c r="K46" i="19"/>
  <c r="BW46" i="19"/>
  <c r="BM47" i="19"/>
  <c r="H131" i="19"/>
  <c r="K129" i="19"/>
  <c r="CI46" i="19"/>
  <c r="BY46" i="19"/>
  <c r="CI47" i="19"/>
  <c r="BW47" i="19"/>
  <c r="BA46" i="19"/>
  <c r="CU46" i="19"/>
  <c r="CK46" i="19"/>
  <c r="CK47" i="19"/>
  <c r="BI46" i="19"/>
  <c r="BJ46" i="19"/>
  <c r="CC46" i="19"/>
  <c r="G33" i="19"/>
  <c r="R133" i="19"/>
  <c r="R164" i="19" s="1"/>
  <c r="R184" i="19" s="1"/>
  <c r="I129" i="19"/>
  <c r="U46" i="19"/>
  <c r="G17" i="19"/>
  <c r="CU47" i="19"/>
  <c r="Q46" i="19"/>
  <c r="G37" i="19"/>
  <c r="CC45" i="19"/>
  <c r="CC44" i="19"/>
  <c r="AJ45" i="19"/>
  <c r="AJ44" i="19"/>
  <c r="AT47" i="19"/>
  <c r="Q47" i="19"/>
  <c r="L45" i="19"/>
  <c r="CO44" i="19"/>
  <c r="W47" i="19"/>
  <c r="BV47" i="19"/>
  <c r="K47" i="19"/>
  <c r="BJ47" i="19"/>
  <c r="U47" i="19"/>
  <c r="L47" i="19"/>
  <c r="O100" i="19"/>
  <c r="CH47" i="19"/>
  <c r="CT47" i="19"/>
  <c r="DA44" i="19"/>
  <c r="O113" i="19"/>
  <c r="K45" i="19"/>
  <c r="BV46" i="19"/>
  <c r="BE44" i="19"/>
  <c r="BK46" i="19"/>
  <c r="BU46" i="19"/>
  <c r="AY47" i="19"/>
  <c r="CS46" i="19"/>
  <c r="W46" i="19"/>
  <c r="CE135" i="19"/>
  <c r="AC135" i="19"/>
  <c r="AR131" i="19"/>
  <c r="AR113" i="19"/>
  <c r="AR100" i="19"/>
  <c r="CH131" i="19"/>
  <c r="CH113" i="19"/>
  <c r="CH100" i="19"/>
  <c r="CU131" i="19"/>
  <c r="CU113" i="19"/>
  <c r="CU100" i="19"/>
  <c r="AE135" i="19"/>
  <c r="AO131" i="19"/>
  <c r="AO113" i="19"/>
  <c r="AO100" i="19"/>
  <c r="BD131" i="19"/>
  <c r="BD113" i="19"/>
  <c r="BD100" i="19"/>
  <c r="CT131" i="19"/>
  <c r="CT113" i="19"/>
  <c r="CT100" i="19"/>
  <c r="I44" i="19"/>
  <c r="I45" i="19"/>
  <c r="AQ44" i="19"/>
  <c r="AQ45" i="19"/>
  <c r="BI44" i="19"/>
  <c r="BI45" i="19"/>
  <c r="BD44" i="19"/>
  <c r="BD45" i="19"/>
  <c r="CK131" i="19"/>
  <c r="CK113" i="19"/>
  <c r="CK100" i="19"/>
  <c r="BP131" i="19"/>
  <c r="BP113" i="19"/>
  <c r="BP100" i="19"/>
  <c r="BQ131" i="19"/>
  <c r="BQ113" i="19"/>
  <c r="BQ100" i="19"/>
  <c r="U44" i="19"/>
  <c r="U45" i="19"/>
  <c r="AP44" i="19"/>
  <c r="AP45" i="19"/>
  <c r="BZ135" i="19"/>
  <c r="AP135" i="19"/>
  <c r="CC131" i="19"/>
  <c r="CC113" i="19"/>
  <c r="CC100" i="19"/>
  <c r="AA131" i="19"/>
  <c r="S44" i="19"/>
  <c r="S45" i="19"/>
  <c r="Y44" i="19"/>
  <c r="Y45" i="19"/>
  <c r="CO131" i="19"/>
  <c r="CO113" i="19"/>
  <c r="CO100" i="19"/>
  <c r="AG44" i="19"/>
  <c r="AG45" i="19"/>
  <c r="AM131" i="19"/>
  <c r="AM113" i="19"/>
  <c r="AM100" i="19"/>
  <c r="AL131" i="19"/>
  <c r="AL113" i="19"/>
  <c r="Z192" i="11" l="1"/>
  <c r="V192" i="11"/>
  <c r="BO192" i="11"/>
  <c r="N454" i="21"/>
  <c r="M29" i="31"/>
  <c r="Q29" i="31" s="1"/>
  <c r="M454" i="21"/>
  <c r="E16" i="3" s="1"/>
  <c r="C18" i="3"/>
  <c r="C56" i="39" s="1"/>
  <c r="C37" i="39"/>
  <c r="D20" i="39"/>
  <c r="C36" i="39"/>
  <c r="D18" i="39"/>
  <c r="C16" i="3"/>
  <c r="C54" i="39" s="1"/>
  <c r="G65" i="3"/>
  <c r="CK190" i="11"/>
  <c r="CG190" i="11"/>
  <c r="V142" i="11"/>
  <c r="V170" i="11" s="1"/>
  <c r="AA190" i="11"/>
  <c r="AA192" i="11" s="1"/>
  <c r="CV190" i="11"/>
  <c r="AA142" i="11"/>
  <c r="AA170" i="11" s="1"/>
  <c r="AI142" i="11"/>
  <c r="AI170" i="11" s="1"/>
  <c r="AI190" i="11"/>
  <c r="BN142" i="11"/>
  <c r="BN170" i="11" s="1"/>
  <c r="AS142" i="11"/>
  <c r="AS170" i="11" s="1"/>
  <c r="AS190" i="11"/>
  <c r="AP142" i="11"/>
  <c r="AP170" i="11" s="1"/>
  <c r="CS142" i="11"/>
  <c r="CS170" i="11" s="1"/>
  <c r="K190" i="11"/>
  <c r="K192" i="11" s="1"/>
  <c r="N190" i="11"/>
  <c r="AP190" i="11"/>
  <c r="CS190" i="11"/>
  <c r="T142" i="11"/>
  <c r="T170" i="11" s="1"/>
  <c r="CK142" i="11"/>
  <c r="CK170" i="11" s="1"/>
  <c r="N142" i="11"/>
  <c r="N170" i="11" s="1"/>
  <c r="T190" i="11"/>
  <c r="T192" i="11" s="1"/>
  <c r="CA113" i="8"/>
  <c r="CC99" i="8"/>
  <c r="CA75" i="8"/>
  <c r="CF99" i="8"/>
  <c r="CY113" i="8"/>
  <c r="CF133" i="8"/>
  <c r="DB75" i="8"/>
  <c r="CS133" i="8"/>
  <c r="BO133" i="8"/>
  <c r="BO142" i="8" s="1"/>
  <c r="CQ112" i="8"/>
  <c r="BO112" i="8"/>
  <c r="CT112" i="8"/>
  <c r="CT113" i="8"/>
  <c r="CL99" i="8"/>
  <c r="CT99" i="8"/>
  <c r="CT105" i="8" s="1"/>
  <c r="CT147" i="8" s="1"/>
  <c r="BE112" i="8"/>
  <c r="V126" i="13"/>
  <c r="BD180" i="13"/>
  <c r="BB136" i="13"/>
  <c r="V136" i="13"/>
  <c r="CX184" i="13"/>
  <c r="BW137" i="13"/>
  <c r="BW165" i="13" s="1"/>
  <c r="AF182" i="13"/>
  <c r="BB184" i="13"/>
  <c r="BS184" i="13"/>
  <c r="AU184" i="13"/>
  <c r="R184" i="13"/>
  <c r="CG128" i="19"/>
  <c r="CP138" i="19"/>
  <c r="CB138" i="19"/>
  <c r="P138" i="19"/>
  <c r="AC138" i="19"/>
  <c r="CK138" i="19"/>
  <c r="BY128" i="19"/>
  <c r="CW185" i="13"/>
  <c r="Y126" i="13"/>
  <c r="CN180" i="13"/>
  <c r="CN184" i="13" s="1"/>
  <c r="Y180" i="13"/>
  <c r="BG136" i="13"/>
  <c r="BG180" i="13"/>
  <c r="BG184" i="13" s="1"/>
  <c r="BS137" i="13"/>
  <c r="BS165" i="13" s="1"/>
  <c r="BP180" i="13"/>
  <c r="BV185" i="13"/>
  <c r="BJ185" i="13"/>
  <c r="AK137" i="13"/>
  <c r="AK165" i="13" s="1"/>
  <c r="CH184" i="13"/>
  <c r="AF180" i="13"/>
  <c r="AF184" i="13" s="1"/>
  <c r="AF136" i="13"/>
  <c r="CC136" i="13"/>
  <c r="CD184" i="13"/>
  <c r="J126" i="13"/>
  <c r="J135" i="13" s="1"/>
  <c r="J164" i="13" s="1"/>
  <c r="AF99" i="8"/>
  <c r="AF112" i="8"/>
  <c r="AF133" i="8"/>
  <c r="BG75" i="8"/>
  <c r="AP133" i="8"/>
  <c r="AP132" i="8" s="1"/>
  <c r="AX99" i="8"/>
  <c r="AX103" i="8" s="1"/>
  <c r="AH75" i="8"/>
  <c r="M105" i="8"/>
  <c r="M147" i="8" s="1"/>
  <c r="M171" i="8" s="1"/>
  <c r="AV75" i="8"/>
  <c r="Z99" i="8"/>
  <c r="Z105" i="8" s="1"/>
  <c r="Z147" i="8" s="1"/>
  <c r="Z171" i="8" s="1"/>
  <c r="AU112" i="8"/>
  <c r="AV99" i="8"/>
  <c r="AV105" i="8" s="1"/>
  <c r="AV147" i="8" s="1"/>
  <c r="AV171" i="8" s="1"/>
  <c r="BF99" i="8"/>
  <c r="Z113" i="8"/>
  <c r="AP113" i="8"/>
  <c r="BQ99" i="8"/>
  <c r="BQ105" i="8" s="1"/>
  <c r="BQ147" i="8" s="1"/>
  <c r="BQ171" i="8" s="1"/>
  <c r="AV112" i="8"/>
  <c r="BF112" i="8"/>
  <c r="Z112" i="8"/>
  <c r="AH133" i="8"/>
  <c r="AH132" i="8" s="1"/>
  <c r="AP75" i="8"/>
  <c r="AX113" i="8"/>
  <c r="AV113" i="8"/>
  <c r="BF75" i="8"/>
  <c r="BQ139" i="8"/>
  <c r="BQ168" i="8" s="1"/>
  <c r="J100" i="11"/>
  <c r="BC190" i="11"/>
  <c r="BN190" i="11"/>
  <c r="BC142" i="11"/>
  <c r="BC170" i="11" s="1"/>
  <c r="CV142" i="11"/>
  <c r="CV170" i="11" s="1"/>
  <c r="I190" i="11"/>
  <c r="K142" i="11"/>
  <c r="K170" i="11" s="1"/>
  <c r="CJ190" i="11"/>
  <c r="CJ192" i="11" s="1"/>
  <c r="AY142" i="11"/>
  <c r="AY170" i="11" s="1"/>
  <c r="J76" i="11"/>
  <c r="CR142" i="11"/>
  <c r="CR170" i="11" s="1"/>
  <c r="CJ142" i="11"/>
  <c r="CJ170" i="11" s="1"/>
  <c r="AY190" i="11"/>
  <c r="CR190" i="11"/>
  <c r="CL190" i="11"/>
  <c r="N120" i="56"/>
  <c r="AK138" i="19"/>
  <c r="CF138" i="19"/>
  <c r="BN138" i="19"/>
  <c r="CU180" i="13"/>
  <c r="CU184" i="13" s="1"/>
  <c r="CU126" i="13"/>
  <c r="CU160" i="13" s="1"/>
  <c r="CO137" i="13"/>
  <c r="CO165" i="13" s="1"/>
  <c r="CB184" i="13"/>
  <c r="AD184" i="13"/>
  <c r="BI185" i="13"/>
  <c r="AU75" i="8"/>
  <c r="AU113" i="8"/>
  <c r="AK75" i="8"/>
  <c r="AU99" i="8"/>
  <c r="AU103" i="8" s="1"/>
  <c r="AK99" i="8"/>
  <c r="AK103" i="8" s="1"/>
  <c r="AU133" i="8"/>
  <c r="AU142" i="8" s="1"/>
  <c r="BC113" i="8"/>
  <c r="AK112" i="8"/>
  <c r="AT75" i="8"/>
  <c r="BC75" i="8"/>
  <c r="AK113" i="8"/>
  <c r="AT112" i="8"/>
  <c r="AD113" i="8"/>
  <c r="BC99" i="8"/>
  <c r="BC105" i="8" s="1"/>
  <c r="BC147" i="8" s="1"/>
  <c r="AL75" i="8"/>
  <c r="AK133" i="8"/>
  <c r="AK132" i="8" s="1"/>
  <c r="AT99" i="8"/>
  <c r="AT105" i="8" s="1"/>
  <c r="AT147" i="8" s="1"/>
  <c r="AT171" i="8" s="1"/>
  <c r="AD75" i="8"/>
  <c r="BC112" i="8"/>
  <c r="AT113" i="8"/>
  <c r="AD99" i="8"/>
  <c r="AD105" i="8" s="1"/>
  <c r="AD147" i="8" s="1"/>
  <c r="AD171" i="8" s="1"/>
  <c r="BC133" i="8"/>
  <c r="BC142" i="8" s="1"/>
  <c r="AT133" i="8"/>
  <c r="AD112" i="8"/>
  <c r="AD133" i="8"/>
  <c r="CO141" i="11"/>
  <c r="DC190" i="11"/>
  <c r="G64" i="3"/>
  <c r="AB105" i="8"/>
  <c r="AB147" i="8" s="1"/>
  <c r="AB171" i="8" s="1"/>
  <c r="AM105" i="8"/>
  <c r="AM147" i="8" s="1"/>
  <c r="AM171" i="8" s="1"/>
  <c r="AU105" i="8"/>
  <c r="AU147" i="8" s="1"/>
  <c r="AU171" i="8" s="1"/>
  <c r="Y105" i="8"/>
  <c r="Y147" i="8" s="1"/>
  <c r="CM48" i="13"/>
  <c r="DA105" i="8"/>
  <c r="DA147" i="8" s="1"/>
  <c r="DA171" i="8" s="1"/>
  <c r="N105" i="8"/>
  <c r="N147" i="8" s="1"/>
  <c r="BP52" i="8"/>
  <c r="CL105" i="8"/>
  <c r="CL147" i="8" s="1"/>
  <c r="CL171" i="8" s="1"/>
  <c r="BC48" i="13"/>
  <c r="BG105" i="8"/>
  <c r="BG147" i="8" s="1"/>
  <c r="BG171" i="8" s="1"/>
  <c r="CK105" i="8"/>
  <c r="CK147" i="8" s="1"/>
  <c r="BW105" i="8"/>
  <c r="BW147" i="8" s="1"/>
  <c r="BW171" i="8" s="1"/>
  <c r="CA52" i="8"/>
  <c r="BJ105" i="8"/>
  <c r="BJ147" i="8" s="1"/>
  <c r="BJ171" i="8" s="1"/>
  <c r="BY105" i="8"/>
  <c r="BY147" i="8" s="1"/>
  <c r="BY171" i="8" s="1"/>
  <c r="D96" i="13"/>
  <c r="BO187" i="13" s="1"/>
  <c r="AY105" i="8"/>
  <c r="AY147" i="8" s="1"/>
  <c r="AW105" i="8"/>
  <c r="AW147" i="8" s="1"/>
  <c r="BF105" i="8"/>
  <c r="BF147" i="8" s="1"/>
  <c r="BF171" i="8" s="1"/>
  <c r="S52" i="8"/>
  <c r="CW105" i="8"/>
  <c r="CW147" i="8" s="1"/>
  <c r="CW171" i="8" s="1"/>
  <c r="L105" i="8"/>
  <c r="L147" i="8" s="1"/>
  <c r="L171" i="8" s="1"/>
  <c r="AC105" i="8"/>
  <c r="AC147" i="8" s="1"/>
  <c r="AC171" i="8" s="1"/>
  <c r="O105" i="8"/>
  <c r="O147" i="8" s="1"/>
  <c r="BX105" i="8"/>
  <c r="BX147" i="8" s="1"/>
  <c r="BX171" i="8" s="1"/>
  <c r="BA105" i="8"/>
  <c r="BA147" i="8" s="1"/>
  <c r="BA171" i="8" s="1"/>
  <c r="BS105" i="8"/>
  <c r="BS147" i="8" s="1"/>
  <c r="BK105" i="8"/>
  <c r="BK147" i="8" s="1"/>
  <c r="CC105" i="8"/>
  <c r="CC147" i="8" s="1"/>
  <c r="AA105" i="8"/>
  <c r="AA147" i="8" s="1"/>
  <c r="AA171" i="8" s="1"/>
  <c r="BD52" i="8"/>
  <c r="BR105" i="8"/>
  <c r="BR147" i="8" s="1"/>
  <c r="BR171" i="8" s="1"/>
  <c r="AK105" i="8"/>
  <c r="AK147" i="8" s="1"/>
  <c r="AK171" i="8" s="1"/>
  <c r="S105" i="8"/>
  <c r="S147" i="8" s="1"/>
  <c r="S171" i="8" s="1"/>
  <c r="CV105" i="8"/>
  <c r="CV147" i="8" s="1"/>
  <c r="CV171" i="8" s="1"/>
  <c r="Q105" i="8"/>
  <c r="Q147" i="8" s="1"/>
  <c r="X105" i="8"/>
  <c r="X147" i="8" s="1"/>
  <c r="X171" i="8" s="1"/>
  <c r="U105" i="8"/>
  <c r="U147" i="8" s="1"/>
  <c r="U171" i="8" s="1"/>
  <c r="CF105" i="8"/>
  <c r="CF147" i="8" s="1"/>
  <c r="CJ105" i="8"/>
  <c r="CJ147" i="8" s="1"/>
  <c r="CJ171" i="8" s="1"/>
  <c r="CZ52" i="8"/>
  <c r="AP105" i="8"/>
  <c r="AP147" i="8" s="1"/>
  <c r="AP171" i="8" s="1"/>
  <c r="K105" i="8"/>
  <c r="K147" i="8" s="1"/>
  <c r="K171" i="8" s="1"/>
  <c r="CI105" i="8"/>
  <c r="CI147" i="8" s="1"/>
  <c r="CI171" i="8" s="1"/>
  <c r="AZ105" i="8"/>
  <c r="AZ147" i="8" s="1"/>
  <c r="AZ171" i="8" s="1"/>
  <c r="AE52" i="8"/>
  <c r="BH105" i="8"/>
  <c r="BH147" i="8" s="1"/>
  <c r="BH171" i="8" s="1"/>
  <c r="BL105" i="8"/>
  <c r="BL147" i="8" s="1"/>
  <c r="BL171" i="8" s="1"/>
  <c r="AK52" i="8"/>
  <c r="O63" i="55"/>
  <c r="U63" i="55"/>
  <c r="I105" i="55"/>
  <c r="S105" i="55"/>
  <c r="I63" i="55"/>
  <c r="P63" i="55"/>
  <c r="Y63" i="55"/>
  <c r="R105" i="55"/>
  <c r="X63" i="55"/>
  <c r="Z63" i="55"/>
  <c r="L63" i="55"/>
  <c r="S63" i="55"/>
  <c r="P105" i="55"/>
  <c r="R63" i="55"/>
  <c r="W63" i="55"/>
  <c r="V105" i="55"/>
  <c r="CY48" i="13"/>
  <c r="K63" i="55"/>
  <c r="J105" i="55"/>
  <c r="H63" i="55"/>
  <c r="AA105" i="55"/>
  <c r="N63" i="55"/>
  <c r="BS48" i="13"/>
  <c r="O105" i="55"/>
  <c r="Q63" i="55"/>
  <c r="AA63" i="55"/>
  <c r="V63" i="55"/>
  <c r="Y61" i="55"/>
  <c r="BD99" i="8"/>
  <c r="BD103" i="8" s="1"/>
  <c r="BT75" i="8"/>
  <c r="CH113" i="8"/>
  <c r="BT113" i="8"/>
  <c r="BR180" i="13"/>
  <c r="BR184" i="13" s="1"/>
  <c r="AZ185" i="13"/>
  <c r="BR126" i="13"/>
  <c r="BR160" i="13" s="1"/>
  <c r="BF184" i="13"/>
  <c r="BZ184" i="13"/>
  <c r="N121" i="14"/>
  <c r="M683" i="21"/>
  <c r="K150" i="10"/>
  <c r="K151" i="10" s="1"/>
  <c r="N151" i="5"/>
  <c r="E50" i="3"/>
  <c r="C50" i="3" s="1"/>
  <c r="Y85" i="17"/>
  <c r="Y178" i="17"/>
  <c r="Q85" i="17"/>
  <c r="Q178" i="17"/>
  <c r="W85" i="17"/>
  <c r="W178" i="17"/>
  <c r="S85" i="17"/>
  <c r="S178" i="17"/>
  <c r="L85" i="17"/>
  <c r="L178" i="17"/>
  <c r="X85" i="17"/>
  <c r="X178" i="17"/>
  <c r="P85" i="17"/>
  <c r="P178" i="17"/>
  <c r="M85" i="17"/>
  <c r="M178" i="17"/>
  <c r="O85" i="17"/>
  <c r="O178" i="17"/>
  <c r="V85" i="17"/>
  <c r="V178" i="17"/>
  <c r="N121" i="42"/>
  <c r="D8" i="58"/>
  <c r="D7" i="58"/>
  <c r="M53" i="11"/>
  <c r="DB112" i="8"/>
  <c r="DB99" i="8"/>
  <c r="DB105" i="8" s="1"/>
  <c r="DB147" i="8" s="1"/>
  <c r="DB171" i="8" s="1"/>
  <c r="CZ99" i="8"/>
  <c r="CZ105" i="8" s="1"/>
  <c r="CZ147" i="8" s="1"/>
  <c r="CZ171" i="8" s="1"/>
  <c r="CZ112" i="8"/>
  <c r="CZ133" i="8"/>
  <c r="CZ132" i="8" s="1"/>
  <c r="AE99" i="8"/>
  <c r="AE105" i="8" s="1"/>
  <c r="AE147" i="8" s="1"/>
  <c r="AE171" i="8" s="1"/>
  <c r="CO75" i="8"/>
  <c r="AE112" i="8"/>
  <c r="AT136" i="13"/>
  <c r="CD185" i="13"/>
  <c r="S136" i="13"/>
  <c r="S180" i="13"/>
  <c r="S184" i="13" s="1"/>
  <c r="AT126" i="13"/>
  <c r="AT160" i="13" s="1"/>
  <c r="BZ136" i="13"/>
  <c r="BZ126" i="13"/>
  <c r="BZ160" i="13" s="1"/>
  <c r="CC131" i="13"/>
  <c r="CC162" i="13" s="1"/>
  <c r="AH180" i="13"/>
  <c r="AH126" i="13"/>
  <c r="AH160" i="13" s="1"/>
  <c r="T126" i="13"/>
  <c r="T135" i="13" s="1"/>
  <c r="T164" i="13" s="1"/>
  <c r="AS133" i="19"/>
  <c r="AS164" i="19" s="1"/>
  <c r="AS184" i="19" s="1"/>
  <c r="Q126" i="13"/>
  <c r="Q160" i="13" s="1"/>
  <c r="Q136" i="13"/>
  <c r="AW180" i="13"/>
  <c r="AW184" i="13" s="1"/>
  <c r="I136" i="13"/>
  <c r="I180" i="13"/>
  <c r="I184" i="13" s="1"/>
  <c r="CY136" i="13"/>
  <c r="CY180" i="13"/>
  <c r="CY184" i="13" s="1"/>
  <c r="AL99" i="8"/>
  <c r="AL105" i="8" s="1"/>
  <c r="AL147" i="8" s="1"/>
  <c r="AL133" i="8"/>
  <c r="AL132" i="8" s="1"/>
  <c r="AR75" i="8"/>
  <c r="AQ113" i="8"/>
  <c r="AR99" i="8"/>
  <c r="AR105" i="8" s="1"/>
  <c r="AR147" i="8" s="1"/>
  <c r="AI99" i="8"/>
  <c r="AI105" i="8" s="1"/>
  <c r="AI147" i="8" s="1"/>
  <c r="AI171" i="8" s="1"/>
  <c r="AQ75" i="8"/>
  <c r="AR112" i="8"/>
  <c r="AI112" i="8"/>
  <c r="AQ99" i="8"/>
  <c r="AQ103" i="8" s="1"/>
  <c r="AR113" i="8"/>
  <c r="AI113" i="8"/>
  <c r="AQ112" i="8"/>
  <c r="AR133" i="8"/>
  <c r="AR142" i="8" s="1"/>
  <c r="AI75" i="8"/>
  <c r="AQ133" i="8"/>
  <c r="AQ142" i="8" s="1"/>
  <c r="CX113" i="8"/>
  <c r="AI133" i="8"/>
  <c r="CX75" i="8"/>
  <c r="CX99" i="8"/>
  <c r="CX105" i="8" s="1"/>
  <c r="CX147" i="8" s="1"/>
  <c r="CX171" i="8" s="1"/>
  <c r="AL113" i="8"/>
  <c r="CX112" i="8"/>
  <c r="AL112" i="8"/>
  <c r="CX133" i="8"/>
  <c r="CX132" i="8" s="1"/>
  <c r="J113" i="11"/>
  <c r="W142" i="11"/>
  <c r="W170" i="11" s="1"/>
  <c r="W190" i="11"/>
  <c r="W192" i="11" s="1"/>
  <c r="AM142" i="11"/>
  <c r="AM170" i="11" s="1"/>
  <c r="AV142" i="11"/>
  <c r="AV170" i="11" s="1"/>
  <c r="CX190" i="11"/>
  <c r="CX192" i="11" s="1"/>
  <c r="AV190" i="11"/>
  <c r="AV192" i="11" s="1"/>
  <c r="CX142" i="11"/>
  <c r="CX170" i="11" s="1"/>
  <c r="T63" i="55"/>
  <c r="AV133" i="19"/>
  <c r="AV164" i="19" s="1"/>
  <c r="AV184" i="19" s="1"/>
  <c r="CY138" i="19"/>
  <c r="DC184" i="13"/>
  <c r="BD185" i="13"/>
  <c r="BP184" i="13"/>
  <c r="K126" i="13"/>
  <c r="K180" i="13"/>
  <c r="K184" i="13" s="1"/>
  <c r="BQ113" i="8"/>
  <c r="BQ133" i="8"/>
  <c r="CB75" i="8"/>
  <c r="CB99" i="8"/>
  <c r="CB103" i="8" s="1"/>
  <c r="CB112" i="8"/>
  <c r="CB113" i="8"/>
  <c r="CR75" i="8"/>
  <c r="CB133" i="8"/>
  <c r="CB132" i="8" s="1"/>
  <c r="CS75" i="8"/>
  <c r="CR99" i="8"/>
  <c r="CR105" i="8" s="1"/>
  <c r="CR147" i="8" s="1"/>
  <c r="CR171" i="8" s="1"/>
  <c r="CS99" i="8"/>
  <c r="CS105" i="8" s="1"/>
  <c r="CS147" i="8" s="1"/>
  <c r="CS171" i="8" s="1"/>
  <c r="CR112" i="8"/>
  <c r="CE75" i="8"/>
  <c r="CS112" i="8"/>
  <c r="CR113" i="8"/>
  <c r="CE112" i="8"/>
  <c r="CS113" i="8"/>
  <c r="BQ75" i="8"/>
  <c r="CR133" i="8"/>
  <c r="CR132" i="8" s="1"/>
  <c r="CE113" i="8"/>
  <c r="BQ112" i="8"/>
  <c r="CE133" i="8"/>
  <c r="CE142" i="8" s="1"/>
  <c r="CH190" i="11"/>
  <c r="CH192" i="11" s="1"/>
  <c r="G96" i="11"/>
  <c r="AZ142" i="11"/>
  <c r="AZ170" i="11" s="1"/>
  <c r="AZ190" i="11"/>
  <c r="AZ192" i="11" s="1"/>
  <c r="DA190" i="11"/>
  <c r="DA192" i="11" s="1"/>
  <c r="AJ190" i="11"/>
  <c r="K121" i="42"/>
  <c r="K98" i="16"/>
  <c r="K121" i="16" s="1"/>
  <c r="BU128" i="19"/>
  <c r="BU137" i="19" s="1"/>
  <c r="BU166" i="19" s="1"/>
  <c r="BU186" i="19" s="1"/>
  <c r="BU188" i="19" s="1"/>
  <c r="CO180" i="13"/>
  <c r="CO184" i="13" s="1"/>
  <c r="CO126" i="13"/>
  <c r="CO160" i="13" s="1"/>
  <c r="AH131" i="13"/>
  <c r="AH162" i="13" s="1"/>
  <c r="BV113" i="8"/>
  <c r="CD112" i="8"/>
  <c r="G133" i="11"/>
  <c r="E52" i="3"/>
  <c r="C52" i="3" s="1"/>
  <c r="E60" i="3"/>
  <c r="G60" i="3" s="1"/>
  <c r="K121" i="7"/>
  <c r="K120" i="56"/>
  <c r="G62" i="3"/>
  <c r="G59" i="3"/>
  <c r="H160" i="6"/>
  <c r="H180" i="6" s="1"/>
  <c r="BX190" i="11"/>
  <c r="BX192" i="11" s="1"/>
  <c r="BU142" i="11"/>
  <c r="BU170" i="11" s="1"/>
  <c r="O190" i="11"/>
  <c r="O192" i="11" s="1"/>
  <c r="S142" i="11"/>
  <c r="S170" i="11" s="1"/>
  <c r="O142" i="11"/>
  <c r="O170" i="11" s="1"/>
  <c r="AG142" i="11"/>
  <c r="AG170" i="11" s="1"/>
  <c r="BL190" i="11"/>
  <c r="BL192" i="11" s="1"/>
  <c r="AB142" i="11"/>
  <c r="AB170" i="11" s="1"/>
  <c r="AG190" i="11"/>
  <c r="AG192" i="11" s="1"/>
  <c r="AT190" i="11"/>
  <c r="AT192" i="11" s="1"/>
  <c r="CO190" i="11"/>
  <c r="CO192" i="11" s="1"/>
  <c r="BL142" i="11"/>
  <c r="BL170" i="11" s="1"/>
  <c r="AB190" i="11"/>
  <c r="AB192" i="11" s="1"/>
  <c r="CO142" i="11"/>
  <c r="CO170" i="11" s="1"/>
  <c r="DC142" i="11"/>
  <c r="DC170" i="11" s="1"/>
  <c r="CC112" i="8"/>
  <c r="BT99" i="8"/>
  <c r="CL112" i="8"/>
  <c r="AF113" i="8"/>
  <c r="CC113" i="8"/>
  <c r="CH112" i="8"/>
  <c r="BE133" i="8"/>
  <c r="BE132" i="8" s="1"/>
  <c r="CF113" i="8"/>
  <c r="BT112" i="8"/>
  <c r="CZ113" i="8"/>
  <c r="AE133" i="8"/>
  <c r="AE132" i="8" s="1"/>
  <c r="CL133" i="8"/>
  <c r="CL132" i="8" s="1"/>
  <c r="BD75" i="8"/>
  <c r="CH75" i="8"/>
  <c r="BT133" i="8"/>
  <c r="BT132" i="8" s="1"/>
  <c r="BD112" i="8"/>
  <c r="CT75" i="8"/>
  <c r="CY75" i="8"/>
  <c r="CH99" i="8"/>
  <c r="CH105" i="8" s="1"/>
  <c r="CH147" i="8" s="1"/>
  <c r="CH171" i="8" s="1"/>
  <c r="CA99" i="8"/>
  <c r="CA105" i="8" s="1"/>
  <c r="CA147" i="8" s="1"/>
  <c r="CA171" i="8" s="1"/>
  <c r="CP113" i="8"/>
  <c r="Z75" i="8"/>
  <c r="CQ75" i="8"/>
  <c r="BD113" i="8"/>
  <c r="CH133" i="8"/>
  <c r="AJ75" i="8"/>
  <c r="CO99" i="8"/>
  <c r="CO105" i="8" s="1"/>
  <c r="CO147" i="8" s="1"/>
  <c r="CO171" i="8" s="1"/>
  <c r="CT133" i="8"/>
  <c r="CY112" i="8"/>
  <c r="CG75" i="8"/>
  <c r="CA133" i="8"/>
  <c r="CA142" i="8" s="1"/>
  <c r="BU99" i="8"/>
  <c r="BU105" i="8" s="1"/>
  <c r="BU147" i="8" s="1"/>
  <c r="DB113" i="8"/>
  <c r="AJ99" i="8"/>
  <c r="AJ105" i="8" s="1"/>
  <c r="AJ147" i="8" s="1"/>
  <c r="AJ171" i="8" s="1"/>
  <c r="Z133" i="8"/>
  <c r="Z132" i="8" s="1"/>
  <c r="CQ99" i="8"/>
  <c r="CQ105" i="8" s="1"/>
  <c r="CQ147" i="8" s="1"/>
  <c r="CQ171" i="8" s="1"/>
  <c r="T75" i="8"/>
  <c r="BU75" i="8"/>
  <c r="AG188" i="8"/>
  <c r="AG190" i="8" s="1"/>
  <c r="CO112" i="8"/>
  <c r="CY133" i="8"/>
  <c r="CY132" i="8" s="1"/>
  <c r="CG99" i="8"/>
  <c r="CG103" i="8" s="1"/>
  <c r="BU112" i="8"/>
  <c r="DB133" i="8"/>
  <c r="DB132" i="8" s="1"/>
  <c r="AJ112" i="8"/>
  <c r="CQ133" i="8"/>
  <c r="CQ142" i="8" s="1"/>
  <c r="T99" i="8"/>
  <c r="T105" i="8" s="1"/>
  <c r="T147" i="8" s="1"/>
  <c r="T171" i="8" s="1"/>
  <c r="H165" i="8"/>
  <c r="H185" i="8" s="1"/>
  <c r="AA103" i="8"/>
  <c r="CO113" i="8"/>
  <c r="P75" i="8"/>
  <c r="CG112" i="8"/>
  <c r="BU113" i="8"/>
  <c r="BO113" i="8"/>
  <c r="AJ113" i="8"/>
  <c r="AH112" i="8"/>
  <c r="T112" i="8"/>
  <c r="BD133" i="8"/>
  <c r="BD142" i="8" s="1"/>
  <c r="CO133" i="8"/>
  <c r="CO132" i="8" s="1"/>
  <c r="CG113" i="8"/>
  <c r="BE75" i="8"/>
  <c r="BU133" i="8"/>
  <c r="BO75" i="8"/>
  <c r="AE113" i="8"/>
  <c r="AJ133" i="8"/>
  <c r="AJ132" i="8" s="1"/>
  <c r="CL113" i="8"/>
  <c r="AH99" i="8"/>
  <c r="AH103" i="8" s="1"/>
  <c r="T113" i="8"/>
  <c r="CY99" i="8"/>
  <c r="CY105" i="8" s="1"/>
  <c r="CY147" i="8" s="1"/>
  <c r="CY171" i="8" s="1"/>
  <c r="CQ113" i="8"/>
  <c r="AF75" i="8"/>
  <c r="CC75" i="8"/>
  <c r="CG133" i="8"/>
  <c r="BE99" i="8"/>
  <c r="CF75" i="8"/>
  <c r="BO99" i="8"/>
  <c r="BO105" i="8" s="1"/>
  <c r="BO147" i="8" s="1"/>
  <c r="BO171" i="8" s="1"/>
  <c r="CZ75" i="8"/>
  <c r="AE75" i="8"/>
  <c r="CL75" i="8"/>
  <c r="AH113" i="8"/>
  <c r="T133" i="8"/>
  <c r="T132" i="8" s="1"/>
  <c r="V184" i="13"/>
  <c r="BP185" i="13"/>
  <c r="CA185" i="13"/>
  <c r="AW185" i="13"/>
  <c r="AH182" i="13"/>
  <c r="CJ137" i="13"/>
  <c r="CJ165" i="13" s="1"/>
  <c r="AR126" i="13"/>
  <c r="AR135" i="13" s="1"/>
  <c r="AR164" i="13" s="1"/>
  <c r="CR136" i="13"/>
  <c r="BM185" i="13"/>
  <c r="BE137" i="13"/>
  <c r="BE165" i="13" s="1"/>
  <c r="AR180" i="13"/>
  <c r="AR184" i="13" s="1"/>
  <c r="Z136" i="13"/>
  <c r="CR180" i="13"/>
  <c r="CR184" i="13" s="1"/>
  <c r="Y184" i="13"/>
  <c r="AM137" i="13"/>
  <c r="AM165" i="13" s="1"/>
  <c r="BZ185" i="13"/>
  <c r="Z180" i="13"/>
  <c r="N184" i="13"/>
  <c r="P184" i="13"/>
  <c r="G135" i="19"/>
  <c r="AW138" i="19"/>
  <c r="BH128" i="19"/>
  <c r="BH162" i="19" s="1"/>
  <c r="BH182" i="19" s="1"/>
  <c r="AR138" i="19"/>
  <c r="AJ133" i="19"/>
  <c r="AJ164" i="19" s="1"/>
  <c r="AJ184" i="19" s="1"/>
  <c r="BT128" i="19"/>
  <c r="BT162" i="19" s="1"/>
  <c r="BT182" i="19" s="1"/>
  <c r="AG138" i="19"/>
  <c r="H137" i="19"/>
  <c r="H166" i="19" s="1"/>
  <c r="H186" i="19" s="1"/>
  <c r="H188" i="19" s="1"/>
  <c r="BO138" i="19"/>
  <c r="BE138" i="19"/>
  <c r="DA138" i="19"/>
  <c r="CA138" i="19"/>
  <c r="AF138" i="19"/>
  <c r="CZ138" i="19"/>
  <c r="AA137" i="13"/>
  <c r="AA165" i="13" s="1"/>
  <c r="AP185" i="13"/>
  <c r="BN136" i="13"/>
  <c r="AP184" i="13"/>
  <c r="BN180" i="13"/>
  <c r="BN184" i="13" s="1"/>
  <c r="BT131" i="13"/>
  <c r="BT162" i="13" s="1"/>
  <c r="T180" i="13"/>
  <c r="T184" i="13" s="1"/>
  <c r="AW136" i="13"/>
  <c r="N137" i="13"/>
  <c r="N165" i="13" s="1"/>
  <c r="AS184" i="13"/>
  <c r="CN136" i="13"/>
  <c r="CP126" i="13"/>
  <c r="CC182" i="13"/>
  <c r="CC184" i="13" s="1"/>
  <c r="M184" i="13"/>
  <c r="L184" i="13"/>
  <c r="CP180" i="13"/>
  <c r="CP184" i="13" s="1"/>
  <c r="CB185" i="13"/>
  <c r="AC137" i="13"/>
  <c r="AC165" i="13" s="1"/>
  <c r="AG126" i="13"/>
  <c r="AG135" i="13" s="1"/>
  <c r="AG164" i="13" s="1"/>
  <c r="CP137" i="13"/>
  <c r="CP165" i="13" s="1"/>
  <c r="AG180" i="13"/>
  <c r="AG184" i="13" s="1"/>
  <c r="DA185" i="13"/>
  <c r="P99" i="8"/>
  <c r="P105" i="8" s="1"/>
  <c r="P147" i="8" s="1"/>
  <c r="P171" i="8" s="1"/>
  <c r="CP75" i="8"/>
  <c r="P133" i="8"/>
  <c r="P132" i="8" s="1"/>
  <c r="CP133" i="8"/>
  <c r="W99" i="8"/>
  <c r="W105" i="8" s="1"/>
  <c r="W147" i="8" s="1"/>
  <c r="W171" i="8" s="1"/>
  <c r="W112" i="8"/>
  <c r="W113" i="8"/>
  <c r="CN75" i="8"/>
  <c r="W75" i="8"/>
  <c r="CN99" i="8"/>
  <c r="CN105" i="8" s="1"/>
  <c r="CN147" i="8" s="1"/>
  <c r="CN171" i="8" s="1"/>
  <c r="W133" i="8"/>
  <c r="W132" i="8" s="1"/>
  <c r="CN112" i="8"/>
  <c r="P112" i="8"/>
  <c r="CP99" i="8"/>
  <c r="CP105" i="8" s="1"/>
  <c r="CP147" i="8" s="1"/>
  <c r="CP171" i="8" s="1"/>
  <c r="CN113" i="8"/>
  <c r="P113" i="8"/>
  <c r="CP112" i="8"/>
  <c r="CN133" i="8"/>
  <c r="BH190" i="11"/>
  <c r="BH192" i="11" s="1"/>
  <c r="BU190" i="11"/>
  <c r="BU192" i="11" s="1"/>
  <c r="AT142" i="11"/>
  <c r="AT170" i="11" s="1"/>
  <c r="DB142" i="11"/>
  <c r="DB170" i="11" s="1"/>
  <c r="DB190" i="11"/>
  <c r="DB192" i="11" s="1"/>
  <c r="AQ142" i="11"/>
  <c r="AQ170" i="11" s="1"/>
  <c r="AU190" i="11"/>
  <c r="AU192" i="11" s="1"/>
  <c r="CI190" i="11"/>
  <c r="CI192" i="11" s="1"/>
  <c r="AQ190" i="11"/>
  <c r="AQ192" i="11" s="1"/>
  <c r="S190" i="11"/>
  <c r="S192" i="11" s="1"/>
  <c r="CE190" i="11"/>
  <c r="CE192" i="11" s="1"/>
  <c r="BX142" i="11"/>
  <c r="BX170" i="11" s="1"/>
  <c r="BS53" i="11"/>
  <c r="DC192" i="11"/>
  <c r="CB192" i="11"/>
  <c r="BE192" i="11"/>
  <c r="N192" i="11"/>
  <c r="CD192" i="11"/>
  <c r="AE192" i="11"/>
  <c r="CF192" i="11"/>
  <c r="CS192" i="11"/>
  <c r="AR192" i="11"/>
  <c r="AD192" i="11"/>
  <c r="AP192" i="11"/>
  <c r="AS192" i="11"/>
  <c r="CV192" i="11"/>
  <c r="Q31" i="55"/>
  <c r="N31" i="55"/>
  <c r="X31" i="55"/>
  <c r="H31" i="55"/>
  <c r="P31" i="55"/>
  <c r="AA31" i="55"/>
  <c r="L31" i="55"/>
  <c r="I31" i="55"/>
  <c r="V31" i="55"/>
  <c r="M31" i="55"/>
  <c r="L29" i="55"/>
  <c r="R31" i="55"/>
  <c r="S31" i="55"/>
  <c r="J31" i="55"/>
  <c r="W31" i="55"/>
  <c r="Z31" i="55"/>
  <c r="Y31" i="55"/>
  <c r="G31" i="55"/>
  <c r="K31" i="55"/>
  <c r="T31" i="55"/>
  <c r="U31" i="55"/>
  <c r="N151" i="10"/>
  <c r="AM103" i="8"/>
  <c r="AF192" i="11"/>
  <c r="O61" i="55"/>
  <c r="BZ192" i="11"/>
  <c r="W49" i="19"/>
  <c r="BC192" i="11"/>
  <c r="CW53" i="11"/>
  <c r="AC192" i="11"/>
  <c r="BG53" i="11"/>
  <c r="CQ53" i="11"/>
  <c r="CU53" i="11"/>
  <c r="CZ53" i="11"/>
  <c r="CB105" i="11"/>
  <c r="CB147" i="11" s="1"/>
  <c r="CB171" i="11" s="1"/>
  <c r="CR192" i="11"/>
  <c r="AS105" i="11"/>
  <c r="AS147" i="11" s="1"/>
  <c r="AS171" i="11" s="1"/>
  <c r="AI192" i="11"/>
  <c r="BF192" i="11"/>
  <c r="CM192" i="11"/>
  <c r="CK192" i="11"/>
  <c r="CL192" i="11"/>
  <c r="I192" i="11"/>
  <c r="CG192" i="11"/>
  <c r="CA103" i="19"/>
  <c r="CA145" i="19" s="1"/>
  <c r="CA169" i="19" s="1"/>
  <c r="K103" i="19"/>
  <c r="K145" i="19" s="1"/>
  <c r="K169" i="19" s="1"/>
  <c r="CM103" i="19"/>
  <c r="CM145" i="19" s="1"/>
  <c r="CM169" i="19" s="1"/>
  <c r="L50" i="19"/>
  <c r="BD103" i="19"/>
  <c r="BD145" i="19" s="1"/>
  <c r="BD169" i="19" s="1"/>
  <c r="V103" i="19"/>
  <c r="V145" i="19" s="1"/>
  <c r="V169" i="19" s="1"/>
  <c r="AR103" i="19"/>
  <c r="AR145" i="19" s="1"/>
  <c r="AR169" i="19" s="1"/>
  <c r="CF103" i="19"/>
  <c r="CF145" i="19" s="1"/>
  <c r="CF169" i="19" s="1"/>
  <c r="CO103" i="19"/>
  <c r="CO145" i="19" s="1"/>
  <c r="CO169" i="19" s="1"/>
  <c r="CJ103" i="19"/>
  <c r="CJ145" i="19" s="1"/>
  <c r="CJ169" i="19" s="1"/>
  <c r="CD103" i="19"/>
  <c r="CD145" i="19" s="1"/>
  <c r="BX103" i="19"/>
  <c r="BX145" i="19" s="1"/>
  <c r="BX169" i="19" s="1"/>
  <c r="BH103" i="19"/>
  <c r="BH145" i="19" s="1"/>
  <c r="BH169" i="19" s="1"/>
  <c r="AG103" i="19"/>
  <c r="AG145" i="19" s="1"/>
  <c r="AG169" i="19" s="1"/>
  <c r="AI50" i="19"/>
  <c r="CB103" i="19"/>
  <c r="CB145" i="19" s="1"/>
  <c r="CB169" i="19" s="1"/>
  <c r="CT103" i="19"/>
  <c r="CT145" i="19" s="1"/>
  <c r="CT169" i="19" s="1"/>
  <c r="AB103" i="19"/>
  <c r="AB145" i="19" s="1"/>
  <c r="AB169" i="19" s="1"/>
  <c r="BC103" i="19"/>
  <c r="BC145" i="19" s="1"/>
  <c r="BC169" i="19" s="1"/>
  <c r="CH103" i="19"/>
  <c r="CH145" i="19" s="1"/>
  <c r="CH169" i="19" s="1"/>
  <c r="N103" i="19"/>
  <c r="N145" i="19" s="1"/>
  <c r="N169" i="19" s="1"/>
  <c r="AC103" i="19"/>
  <c r="AC145" i="19" s="1"/>
  <c r="AC169" i="19" s="1"/>
  <c r="CC103" i="19"/>
  <c r="CC145" i="19" s="1"/>
  <c r="CC169" i="19" s="1"/>
  <c r="CQ103" i="19"/>
  <c r="CQ145" i="19" s="1"/>
  <c r="CQ169" i="19" s="1"/>
  <c r="Y103" i="19"/>
  <c r="Y145" i="19" s="1"/>
  <c r="Y169" i="19" s="1"/>
  <c r="AO103" i="19"/>
  <c r="AO145" i="19" s="1"/>
  <c r="AO169" i="19" s="1"/>
  <c r="AH103" i="19"/>
  <c r="AH145" i="19" s="1"/>
  <c r="AH169" i="19" s="1"/>
  <c r="BV103" i="19"/>
  <c r="BV145" i="19" s="1"/>
  <c r="BV169" i="19" s="1"/>
  <c r="J103" i="19"/>
  <c r="J145" i="19" s="1"/>
  <c r="J169" i="19" s="1"/>
  <c r="L103" i="19"/>
  <c r="L145" i="19" s="1"/>
  <c r="L169" i="19" s="1"/>
  <c r="AK103" i="19"/>
  <c r="AK145" i="19" s="1"/>
  <c r="AK169" i="19" s="1"/>
  <c r="BS48" i="6"/>
  <c r="R48" i="6"/>
  <c r="AJ192" i="11"/>
  <c r="AK105" i="11"/>
  <c r="AK147" i="11" s="1"/>
  <c r="AK171" i="11" s="1"/>
  <c r="BY105" i="11"/>
  <c r="BY147" i="11" s="1"/>
  <c r="BY171" i="11" s="1"/>
  <c r="AA52" i="11"/>
  <c r="CP103" i="19"/>
  <c r="CP145" i="19" s="1"/>
  <c r="CP169" i="19" s="1"/>
  <c r="AI103" i="19"/>
  <c r="AI145" i="19" s="1"/>
  <c r="AI169" i="19" s="1"/>
  <c r="BG103" i="19"/>
  <c r="BG145" i="19" s="1"/>
  <c r="BG169" i="19" s="1"/>
  <c r="BK103" i="19"/>
  <c r="BK145" i="19" s="1"/>
  <c r="BK169" i="19" s="1"/>
  <c r="BZ103" i="19"/>
  <c r="BZ145" i="19" s="1"/>
  <c r="BZ169" i="19" s="1"/>
  <c r="R103" i="19"/>
  <c r="R145" i="19" s="1"/>
  <c r="R169" i="19" s="1"/>
  <c r="AX103" i="19"/>
  <c r="AX145" i="19" s="1"/>
  <c r="AX169" i="19" s="1"/>
  <c r="AS103" i="19"/>
  <c r="AS145" i="19" s="1"/>
  <c r="AS169" i="19" s="1"/>
  <c r="L61" i="55"/>
  <c r="AN192" i="11"/>
  <c r="BN192" i="11"/>
  <c r="CA192" i="11"/>
  <c r="AX192" i="11"/>
  <c r="BG48" i="6"/>
  <c r="AD103" i="19"/>
  <c r="AD145" i="19" s="1"/>
  <c r="AD169" i="19" s="1"/>
  <c r="S103" i="19"/>
  <c r="S145" i="19" s="1"/>
  <c r="S169" i="19" s="1"/>
  <c r="AE103" i="19"/>
  <c r="AE145" i="19" s="1"/>
  <c r="AE169" i="19" s="1"/>
  <c r="M103" i="19"/>
  <c r="M145" i="19" s="1"/>
  <c r="M169" i="19" s="1"/>
  <c r="BE103" i="19"/>
  <c r="BE145" i="19" s="1"/>
  <c r="BE169" i="19" s="1"/>
  <c r="CG103" i="19"/>
  <c r="CG145" i="19" s="1"/>
  <c r="CG169" i="19" s="1"/>
  <c r="BS103" i="19"/>
  <c r="BS145" i="19" s="1"/>
  <c r="BS169" i="19" s="1"/>
  <c r="BJ103" i="19"/>
  <c r="BJ145" i="19" s="1"/>
  <c r="BJ169" i="19" s="1"/>
  <c r="BN103" i="19"/>
  <c r="BN145" i="19" s="1"/>
  <c r="BN169" i="19" s="1"/>
  <c r="DA103" i="19"/>
  <c r="DA145" i="19" s="1"/>
  <c r="DA169" i="19" s="1"/>
  <c r="AY103" i="19"/>
  <c r="AY145" i="19" s="1"/>
  <c r="AY169" i="19" s="1"/>
  <c r="AF103" i="19"/>
  <c r="AF145" i="19" s="1"/>
  <c r="AF169" i="19" s="1"/>
  <c r="Q103" i="19"/>
  <c r="Q145" i="19" s="1"/>
  <c r="Q169" i="19" s="1"/>
  <c r="BB103" i="19"/>
  <c r="BB145" i="19" s="1"/>
  <c r="BB169" i="19" s="1"/>
  <c r="BO103" i="19"/>
  <c r="BO145" i="19" s="1"/>
  <c r="BO169" i="19" s="1"/>
  <c r="AM103" i="19"/>
  <c r="AM145" i="19" s="1"/>
  <c r="AM169" i="19" s="1"/>
  <c r="AQ103" i="19"/>
  <c r="AQ145" i="19" s="1"/>
  <c r="AQ169" i="19" s="1"/>
  <c r="AT103" i="19"/>
  <c r="AT145" i="19" s="1"/>
  <c r="AT169" i="19" s="1"/>
  <c r="AU103" i="19"/>
  <c r="AU145" i="19" s="1"/>
  <c r="AU169" i="19" s="1"/>
  <c r="CU103" i="19"/>
  <c r="CU145" i="19" s="1"/>
  <c r="CU169" i="19" s="1"/>
  <c r="AV103" i="19"/>
  <c r="AV145" i="19" s="1"/>
  <c r="AV169" i="19" s="1"/>
  <c r="CI103" i="19"/>
  <c r="CI145" i="19" s="1"/>
  <c r="CI169" i="19" s="1"/>
  <c r="H103" i="19"/>
  <c r="H145" i="19" s="1"/>
  <c r="H169" i="19" s="1"/>
  <c r="BJ49" i="19"/>
  <c r="H61" i="55"/>
  <c r="CR103" i="19"/>
  <c r="CR145" i="19" s="1"/>
  <c r="CR169" i="19" s="1"/>
  <c r="BT103" i="19"/>
  <c r="BT145" i="19" s="1"/>
  <c r="BT169" i="19" s="1"/>
  <c r="BI103" i="19"/>
  <c r="BI145" i="19" s="1"/>
  <c r="BI169" i="19" s="1"/>
  <c r="CN103" i="19"/>
  <c r="CN145" i="19" s="1"/>
  <c r="CN169" i="19" s="1"/>
  <c r="T103" i="19"/>
  <c r="T145" i="19" s="1"/>
  <c r="T169" i="19" s="1"/>
  <c r="AL103" i="19"/>
  <c r="AL145" i="19" s="1"/>
  <c r="AL169" i="19" s="1"/>
  <c r="P103" i="19"/>
  <c r="P145" i="19" s="1"/>
  <c r="P169" i="19" s="1"/>
  <c r="AP103" i="19"/>
  <c r="AP145" i="19" s="1"/>
  <c r="AP169" i="19" s="1"/>
  <c r="I47" i="13"/>
  <c r="CS49" i="19"/>
  <c r="BI49" i="19"/>
  <c r="BW49" i="19"/>
  <c r="BQ103" i="19"/>
  <c r="BQ145" i="19" s="1"/>
  <c r="BQ169" i="19" s="1"/>
  <c r="CS103" i="19"/>
  <c r="CS145" i="19" s="1"/>
  <c r="CS169" i="19" s="1"/>
  <c r="BA103" i="19"/>
  <c r="BA145" i="19" s="1"/>
  <c r="BA169" i="19" s="1"/>
  <c r="AA103" i="19"/>
  <c r="AA145" i="19" s="1"/>
  <c r="AA169" i="19" s="1"/>
  <c r="BL103" i="19"/>
  <c r="BL145" i="19" s="1"/>
  <c r="BL169" i="19" s="1"/>
  <c r="CZ103" i="19"/>
  <c r="CZ145" i="19" s="1"/>
  <c r="CZ169" i="19" s="1"/>
  <c r="DC103" i="19"/>
  <c r="DC145" i="19" s="1"/>
  <c r="DC169" i="19" s="1"/>
  <c r="CV103" i="19"/>
  <c r="CV145" i="19" s="1"/>
  <c r="CV169" i="19" s="1"/>
  <c r="BR192" i="11"/>
  <c r="AM192" i="11"/>
  <c r="DC189" i="19"/>
  <c r="DA48" i="6"/>
  <c r="BM53" i="11"/>
  <c r="DB103" i="19"/>
  <c r="DB145" i="19" s="1"/>
  <c r="DB169" i="19" s="1"/>
  <c r="I103" i="19"/>
  <c r="I145" i="19" s="1"/>
  <c r="I169" i="19" s="1"/>
  <c r="O103" i="19"/>
  <c r="O145" i="19" s="1"/>
  <c r="O169" i="19" s="1"/>
  <c r="AZ103" i="19"/>
  <c r="AZ145" i="19" s="1"/>
  <c r="AZ169" i="19" s="1"/>
  <c r="W103" i="19"/>
  <c r="W145" i="19" s="1"/>
  <c r="W169" i="19" s="1"/>
  <c r="CL103" i="19"/>
  <c r="CL145" i="19" s="1"/>
  <c r="BW103" i="19"/>
  <c r="BW145" i="19" s="1"/>
  <c r="BW169" i="19" s="1"/>
  <c r="S101" i="19"/>
  <c r="P48" i="6"/>
  <c r="U103" i="19"/>
  <c r="U145" i="19" s="1"/>
  <c r="U169" i="19" s="1"/>
  <c r="BY103" i="19"/>
  <c r="BY145" i="19" s="1"/>
  <c r="BY169" i="19" s="1"/>
  <c r="BR103" i="19"/>
  <c r="BR145" i="19" s="1"/>
  <c r="BR169" i="19" s="1"/>
  <c r="CX103" i="19"/>
  <c r="CX145" i="19" s="1"/>
  <c r="CE103" i="19"/>
  <c r="CE145" i="19" s="1"/>
  <c r="CE169" i="19" s="1"/>
  <c r="BP103" i="19"/>
  <c r="BP145" i="19" s="1"/>
  <c r="BP169" i="19" s="1"/>
  <c r="X103" i="19"/>
  <c r="X145" i="19" s="1"/>
  <c r="X169" i="19" s="1"/>
  <c r="Z103" i="19"/>
  <c r="Z145" i="19" s="1"/>
  <c r="Z169" i="19" s="1"/>
  <c r="AY192" i="11"/>
  <c r="CP192" i="11"/>
  <c r="AM48" i="6"/>
  <c r="BY53" i="11"/>
  <c r="H53" i="11"/>
  <c r="CD189" i="19"/>
  <c r="CW103" i="19"/>
  <c r="CW145" i="19" s="1"/>
  <c r="CW169" i="19" s="1"/>
  <c r="BQ50" i="19"/>
  <c r="CK103" i="19"/>
  <c r="CK145" i="19" s="1"/>
  <c r="CK169" i="19" s="1"/>
  <c r="BU103" i="19"/>
  <c r="BU145" i="19" s="1"/>
  <c r="BU169" i="19" s="1"/>
  <c r="AN103" i="19"/>
  <c r="AN145" i="19" s="1"/>
  <c r="AN169" i="19" s="1"/>
  <c r="AJ103" i="19"/>
  <c r="AJ145" i="19" s="1"/>
  <c r="AJ169" i="19" s="1"/>
  <c r="BM103" i="19"/>
  <c r="BM145" i="19" s="1"/>
  <c r="BM169" i="19" s="1"/>
  <c r="CY103" i="19"/>
  <c r="CY145" i="19" s="1"/>
  <c r="CY169" i="19" s="1"/>
  <c r="BF103" i="19"/>
  <c r="BF145" i="19" s="1"/>
  <c r="BF169" i="19" s="1"/>
  <c r="AW103" i="19"/>
  <c r="AW145" i="19" s="1"/>
  <c r="AW169" i="19" s="1"/>
  <c r="T53" i="11"/>
  <c r="U53" i="11"/>
  <c r="AV105" i="11"/>
  <c r="AV147" i="11" s="1"/>
  <c r="AV171" i="11" s="1"/>
  <c r="CE105" i="11"/>
  <c r="CE147" i="11" s="1"/>
  <c r="CE171" i="11" s="1"/>
  <c r="BW105" i="11"/>
  <c r="BW147" i="11" s="1"/>
  <c r="BW171" i="11" s="1"/>
  <c r="CM105" i="11"/>
  <c r="CM147" i="11" s="1"/>
  <c r="CM171" i="11" s="1"/>
  <c r="S105" i="11"/>
  <c r="S147" i="11" s="1"/>
  <c r="S171" i="11" s="1"/>
  <c r="BR105" i="11"/>
  <c r="BR147" i="11" s="1"/>
  <c r="BR171" i="11" s="1"/>
  <c r="DC46" i="13"/>
  <c r="AZ48" i="6"/>
  <c r="BL48" i="6"/>
  <c r="BF48" i="13"/>
  <c r="AX48" i="13"/>
  <c r="BT105" i="11"/>
  <c r="BT147" i="11" s="1"/>
  <c r="BT171" i="11" s="1"/>
  <c r="DC105" i="11"/>
  <c r="DC147" i="11" s="1"/>
  <c r="DC171" i="11" s="1"/>
  <c r="BY48" i="6"/>
  <c r="CG105" i="11"/>
  <c r="CG147" i="11" s="1"/>
  <c r="CG171" i="11" s="1"/>
  <c r="BJ48" i="6"/>
  <c r="CV48" i="6"/>
  <c r="BY48" i="13"/>
  <c r="CH105" i="11"/>
  <c r="CH147" i="11" s="1"/>
  <c r="CH171" i="11" s="1"/>
  <c r="BG105" i="11"/>
  <c r="BG147" i="11" s="1"/>
  <c r="BG171" i="11" s="1"/>
  <c r="AN105" i="11"/>
  <c r="AN147" i="11" s="1"/>
  <c r="AN171" i="11" s="1"/>
  <c r="CV105" i="11"/>
  <c r="CV147" i="11" s="1"/>
  <c r="CV171" i="11" s="1"/>
  <c r="BE105" i="11"/>
  <c r="BE147" i="11" s="1"/>
  <c r="BE171" i="11" s="1"/>
  <c r="CM48" i="6"/>
  <c r="AT48" i="6"/>
  <c r="CG48" i="13"/>
  <c r="CW105" i="11"/>
  <c r="CW147" i="11" s="1"/>
  <c r="CW171" i="11" s="1"/>
  <c r="V48" i="6"/>
  <c r="AI105" i="11"/>
  <c r="AI147" i="11" s="1"/>
  <c r="AI171" i="11" s="1"/>
  <c r="AC48" i="6"/>
  <c r="BF105" i="11"/>
  <c r="BF147" i="11" s="1"/>
  <c r="BF171" i="11" s="1"/>
  <c r="CS105" i="11"/>
  <c r="CS147" i="11" s="1"/>
  <c r="CS171" i="11" s="1"/>
  <c r="Y105" i="11"/>
  <c r="Y147" i="11" s="1"/>
  <c r="Y171" i="11" s="1"/>
  <c r="BM105" i="11"/>
  <c r="BM147" i="11" s="1"/>
  <c r="BM171" i="11" s="1"/>
  <c r="BP48" i="6"/>
  <c r="AX48" i="6"/>
  <c r="CW48" i="6"/>
  <c r="CP48" i="6"/>
  <c r="J48" i="6"/>
  <c r="CP105" i="11"/>
  <c r="CP147" i="11" s="1"/>
  <c r="CP171" i="11" s="1"/>
  <c r="V105" i="11"/>
  <c r="V147" i="11" s="1"/>
  <c r="V171" i="11" s="1"/>
  <c r="CO105" i="11"/>
  <c r="CO147" i="11" s="1"/>
  <c r="CO171" i="11" s="1"/>
  <c r="BI105" i="11"/>
  <c r="BI147" i="11" s="1"/>
  <c r="BI171" i="11" s="1"/>
  <c r="K105" i="11"/>
  <c r="K147" i="11" s="1"/>
  <c r="K171" i="11" s="1"/>
  <c r="BQ105" i="11"/>
  <c r="BQ147" i="11" s="1"/>
  <c r="BQ171" i="11" s="1"/>
  <c r="CZ105" i="11"/>
  <c r="CZ147" i="11" s="1"/>
  <c r="CZ171" i="11" s="1"/>
  <c r="AF105" i="11"/>
  <c r="AF147" i="11" s="1"/>
  <c r="AF171" i="11" s="1"/>
  <c r="BN105" i="11"/>
  <c r="BN147" i="11" s="1"/>
  <c r="BN171" i="11" s="1"/>
  <c r="CI105" i="11"/>
  <c r="CI147" i="11" s="1"/>
  <c r="CI171" i="11" s="1"/>
  <c r="O105" i="11"/>
  <c r="O147" i="11" s="1"/>
  <c r="O171" i="11" s="1"/>
  <c r="BC105" i="11"/>
  <c r="BC147" i="11" s="1"/>
  <c r="BC171" i="11" s="1"/>
  <c r="CT105" i="11"/>
  <c r="CT147" i="11" s="1"/>
  <c r="CT171" i="11" s="1"/>
  <c r="Z105" i="11"/>
  <c r="Z147" i="11" s="1"/>
  <c r="Z171" i="11" s="1"/>
  <c r="AJ105" i="11"/>
  <c r="AJ147" i="11" s="1"/>
  <c r="AJ171" i="11" s="1"/>
  <c r="BP105" i="11"/>
  <c r="BP147" i="11" s="1"/>
  <c r="BP171" i="11" s="1"/>
  <c r="BB105" i="11"/>
  <c r="BB147" i="11" s="1"/>
  <c r="BB171" i="11" s="1"/>
  <c r="AO105" i="11"/>
  <c r="AO147" i="11" s="1"/>
  <c r="AO171" i="11" s="1"/>
  <c r="M8" i="27"/>
  <c r="CD48" i="6"/>
  <c r="CD48" i="13"/>
  <c r="AW48" i="13"/>
  <c r="N48" i="13"/>
  <c r="AL105" i="11"/>
  <c r="AL147" i="11" s="1"/>
  <c r="AL171" i="11" s="1"/>
  <c r="N105" i="11"/>
  <c r="N147" i="11" s="1"/>
  <c r="N171" i="11" s="1"/>
  <c r="K48" i="6"/>
  <c r="U105" i="11"/>
  <c r="U147" i="11" s="1"/>
  <c r="U171" i="11" s="1"/>
  <c r="CZ48" i="6"/>
  <c r="DC52" i="11"/>
  <c r="BJ105" i="11"/>
  <c r="BJ147" i="11" s="1"/>
  <c r="BJ171" i="11" s="1"/>
  <c r="CR105" i="11"/>
  <c r="CR147" i="11" s="1"/>
  <c r="CR171" i="11" s="1"/>
  <c r="X105" i="11"/>
  <c r="X147" i="11" s="1"/>
  <c r="X171" i="11" s="1"/>
  <c r="AY105" i="11"/>
  <c r="AY147" i="11" s="1"/>
  <c r="AY171" i="11" s="1"/>
  <c r="BO105" i="11"/>
  <c r="BO147" i="11" s="1"/>
  <c r="BO171" i="11" s="1"/>
  <c r="AT105" i="11"/>
  <c r="AT147" i="11" s="1"/>
  <c r="AT171" i="11" s="1"/>
  <c r="CN48" i="6"/>
  <c r="CL48" i="6"/>
  <c r="DC48" i="6"/>
  <c r="DC48" i="13"/>
  <c r="BL105" i="11"/>
  <c r="BL147" i="11" s="1"/>
  <c r="BL171" i="11" s="1"/>
  <c r="M105" i="11"/>
  <c r="M147" i="11" s="1"/>
  <c r="M171" i="11" s="1"/>
  <c r="CE48" i="13"/>
  <c r="CJ105" i="11"/>
  <c r="CJ147" i="11" s="1"/>
  <c r="CJ171" i="11" s="1"/>
  <c r="P105" i="11"/>
  <c r="P147" i="11" s="1"/>
  <c r="P171" i="11" s="1"/>
  <c r="AZ105" i="11"/>
  <c r="AZ147" i="11" s="1"/>
  <c r="AZ171" i="11" s="1"/>
  <c r="DA105" i="11"/>
  <c r="DA147" i="11" s="1"/>
  <c r="DA171" i="11" s="1"/>
  <c r="CU105" i="11"/>
  <c r="CU147" i="11" s="1"/>
  <c r="CU171" i="11" s="1"/>
  <c r="AG105" i="11"/>
  <c r="AG147" i="11" s="1"/>
  <c r="AG171" i="11" s="1"/>
  <c r="BV48" i="6"/>
  <c r="AB48" i="6"/>
  <c r="CA48" i="13"/>
  <c r="BO48" i="13"/>
  <c r="I48" i="13"/>
  <c r="CN189" i="19"/>
  <c r="BF48" i="6"/>
  <c r="CC48" i="6"/>
  <c r="J63" i="55"/>
  <c r="G59" i="55"/>
  <c r="D37" i="2" s="1"/>
  <c r="T61" i="55"/>
  <c r="AJ137" i="6"/>
  <c r="BE137" i="6"/>
  <c r="G54" i="3"/>
  <c r="F54" i="3"/>
  <c r="AP8" i="4"/>
  <c r="AP10" i="4"/>
  <c r="AP4" i="4"/>
  <c r="AP9" i="4"/>
  <c r="AP7" i="4"/>
  <c r="AP6" i="4"/>
  <c r="AP5" i="4"/>
  <c r="G9" i="31"/>
  <c r="E6" i="3"/>
  <c r="E24" i="3"/>
  <c r="CU49" i="19"/>
  <c r="BM103" i="8"/>
  <c r="I29" i="55"/>
  <c r="Q49" i="19"/>
  <c r="BV49" i="19"/>
  <c r="CT49" i="19"/>
  <c r="DB105" i="11"/>
  <c r="DB147" i="11" s="1"/>
  <c r="DB171" i="11" s="1"/>
  <c r="AH105" i="11"/>
  <c r="AH147" i="11" s="1"/>
  <c r="AH171" i="11" s="1"/>
  <c r="BU105" i="11"/>
  <c r="BU147" i="11" s="1"/>
  <c r="BU171" i="11" s="1"/>
  <c r="AU105" i="11"/>
  <c r="AU147" i="11" s="1"/>
  <c r="AU171" i="11" s="1"/>
  <c r="BW101" i="19"/>
  <c r="CW49" i="19"/>
  <c r="BU49" i="19"/>
  <c r="U49" i="19"/>
  <c r="AP105" i="11"/>
  <c r="AP147" i="11" s="1"/>
  <c r="AP171" i="11" s="1"/>
  <c r="BA105" i="11"/>
  <c r="BA147" i="11" s="1"/>
  <c r="BA171" i="11" s="1"/>
  <c r="BK105" i="11"/>
  <c r="BK147" i="11" s="1"/>
  <c r="BK171" i="11" s="1"/>
  <c r="CY105" i="11"/>
  <c r="CY147" i="11" s="1"/>
  <c r="CY171" i="11" s="1"/>
  <c r="AE105" i="11"/>
  <c r="AE147" i="11" s="1"/>
  <c r="AE171" i="11" s="1"/>
  <c r="BV105" i="11"/>
  <c r="BV147" i="11" s="1"/>
  <c r="BV171" i="11" s="1"/>
  <c r="CF105" i="11"/>
  <c r="CF147" i="11" s="1"/>
  <c r="CF171" i="11" s="1"/>
  <c r="L105" i="11"/>
  <c r="L147" i="11" s="1"/>
  <c r="L171" i="11" s="1"/>
  <c r="AR105" i="11"/>
  <c r="AR147" i="11" s="1"/>
  <c r="AR171" i="11" s="1"/>
  <c r="CX105" i="11"/>
  <c r="CX147" i="11" s="1"/>
  <c r="CX171" i="11" s="1"/>
  <c r="AD105" i="11"/>
  <c r="AD147" i="11" s="1"/>
  <c r="AD171" i="11" s="1"/>
  <c r="Q105" i="11"/>
  <c r="Q147" i="11" s="1"/>
  <c r="Q171" i="11" s="1"/>
  <c r="BM49" i="19"/>
  <c r="BA49" i="19"/>
  <c r="BY49" i="19"/>
  <c r="BE49" i="19"/>
  <c r="BQ49" i="19"/>
  <c r="AA105" i="11"/>
  <c r="AA147" i="11" s="1"/>
  <c r="AA171" i="11" s="1"/>
  <c r="AQ105" i="11"/>
  <c r="AQ147" i="11" s="1"/>
  <c r="AQ171" i="11" s="1"/>
  <c r="D96" i="6"/>
  <c r="CD99" i="6" s="1"/>
  <c r="H46" i="6"/>
  <c r="BR101" i="19"/>
  <c r="CK49" i="19"/>
  <c r="BK49" i="19"/>
  <c r="CI49" i="19"/>
  <c r="L49" i="19"/>
  <c r="AX105" i="11"/>
  <c r="AX147" i="11" s="1"/>
  <c r="AX171" i="11" s="1"/>
  <c r="W105" i="11"/>
  <c r="W147" i="11" s="1"/>
  <c r="W171" i="11" s="1"/>
  <c r="AB105" i="11"/>
  <c r="AB147" i="11" s="1"/>
  <c r="AB171" i="11" s="1"/>
  <c r="CC105" i="11"/>
  <c r="CC147" i="11" s="1"/>
  <c r="CC171" i="11" s="1"/>
  <c r="I105" i="11"/>
  <c r="I147" i="11" s="1"/>
  <c r="I171" i="11" s="1"/>
  <c r="N103" i="8"/>
  <c r="H29" i="55"/>
  <c r="F14" i="2" s="1"/>
  <c r="K49" i="19"/>
  <c r="AI49" i="19"/>
  <c r="CD105" i="11"/>
  <c r="CD147" i="11" s="1"/>
  <c r="CD171" i="11" s="1"/>
  <c r="J105" i="11"/>
  <c r="J147" i="11" s="1"/>
  <c r="J171" i="11" s="1"/>
  <c r="AW105" i="11"/>
  <c r="AW147" i="11" s="1"/>
  <c r="AW171" i="11" s="1"/>
  <c r="CK105" i="11"/>
  <c r="CK147" i="11" s="1"/>
  <c r="CK171" i="11" s="1"/>
  <c r="CS48" i="13"/>
  <c r="BU48" i="13"/>
  <c r="CT48" i="13"/>
  <c r="AK48" i="13"/>
  <c r="BV48" i="13"/>
  <c r="AO48" i="13"/>
  <c r="BI48" i="13"/>
  <c r="AG49" i="19"/>
  <c r="AC49" i="19"/>
  <c r="CG49" i="19"/>
  <c r="DA49" i="19"/>
  <c r="CC49" i="19"/>
  <c r="CH49" i="19"/>
  <c r="BD105" i="11"/>
  <c r="BD147" i="11" s="1"/>
  <c r="BD171" i="11" s="1"/>
  <c r="CL105" i="11"/>
  <c r="CL147" i="11" s="1"/>
  <c r="CL171" i="11" s="1"/>
  <c r="R105" i="11"/>
  <c r="R147" i="11" s="1"/>
  <c r="R171" i="11" s="1"/>
  <c r="AC105" i="11"/>
  <c r="AC147" i="11" s="1"/>
  <c r="AC171" i="11" s="1"/>
  <c r="AM105" i="11"/>
  <c r="AM147" i="11" s="1"/>
  <c r="AM171" i="11" s="1"/>
  <c r="CA105" i="11"/>
  <c r="CA147" i="11" s="1"/>
  <c r="CA171" i="11" s="1"/>
  <c r="CQ105" i="11"/>
  <c r="CQ147" i="11" s="1"/>
  <c r="CQ171" i="11" s="1"/>
  <c r="BH105" i="11"/>
  <c r="BH147" i="11" s="1"/>
  <c r="BH171" i="11" s="1"/>
  <c r="BS105" i="11"/>
  <c r="BS147" i="11" s="1"/>
  <c r="BS171" i="11" s="1"/>
  <c r="BX105" i="11"/>
  <c r="BX147" i="11" s="1"/>
  <c r="BX171" i="11" s="1"/>
  <c r="AP52" i="11"/>
  <c r="CN105" i="11"/>
  <c r="CN147" i="11" s="1"/>
  <c r="CN171" i="11" s="1"/>
  <c r="T105" i="11"/>
  <c r="T147" i="11" s="1"/>
  <c r="T171" i="11" s="1"/>
  <c r="BZ105" i="11"/>
  <c r="BZ147" i="11" s="1"/>
  <c r="BZ171" i="11" s="1"/>
  <c r="Q61" i="55"/>
  <c r="U144" i="55"/>
  <c r="U146" i="55" s="1"/>
  <c r="U148" i="55" s="1"/>
  <c r="U126" i="55"/>
  <c r="U128" i="55" s="1"/>
  <c r="O144" i="55"/>
  <c r="O146" i="55" s="1"/>
  <c r="O148" i="55" s="1"/>
  <c r="O126" i="55"/>
  <c r="V144" i="55"/>
  <c r="V146" i="55" s="1"/>
  <c r="V148" i="55" s="1"/>
  <c r="V126" i="55"/>
  <c r="V128" i="55" s="1"/>
  <c r="Q144" i="55"/>
  <c r="Q146" i="55" s="1"/>
  <c r="Q148" i="55" s="1"/>
  <c r="Q126" i="55"/>
  <c r="Q128" i="55" s="1"/>
  <c r="X144" i="55"/>
  <c r="X146" i="55" s="1"/>
  <c r="X148" i="55" s="1"/>
  <c r="X126" i="55"/>
  <c r="X128" i="55" s="1"/>
  <c r="S144" i="55"/>
  <c r="S146" i="55" s="1"/>
  <c r="S148" i="55" s="1"/>
  <c r="S126" i="55"/>
  <c r="S128" i="55" s="1"/>
  <c r="J61" i="55"/>
  <c r="Z144" i="55"/>
  <c r="Z146" i="55" s="1"/>
  <c r="Z148" i="55" s="1"/>
  <c r="Z126" i="55"/>
  <c r="Z128" i="55" s="1"/>
  <c r="P144" i="55"/>
  <c r="P146" i="55" s="1"/>
  <c r="P126" i="55"/>
  <c r="P128" i="55" s="1"/>
  <c r="L144" i="55"/>
  <c r="L146" i="55" s="1"/>
  <c r="L148" i="55" s="1"/>
  <c r="L126" i="55"/>
  <c r="L128" i="55" s="1"/>
  <c r="N144" i="55"/>
  <c r="N146" i="55" s="1"/>
  <c r="N148" i="55" s="1"/>
  <c r="N126" i="55"/>
  <c r="N128" i="55" s="1"/>
  <c r="K144" i="55"/>
  <c r="K146" i="55" s="1"/>
  <c r="K148" i="55" s="1"/>
  <c r="K126" i="55"/>
  <c r="W144" i="55"/>
  <c r="W146" i="55" s="1"/>
  <c r="W148" i="55" s="1"/>
  <c r="W126" i="55"/>
  <c r="W128" i="55" s="1"/>
  <c r="J144" i="55"/>
  <c r="J146" i="55" s="1"/>
  <c r="J148" i="55" s="1"/>
  <c r="J126" i="55"/>
  <c r="J128" i="55" s="1"/>
  <c r="R144" i="55"/>
  <c r="R146" i="55" s="1"/>
  <c r="R126" i="55"/>
  <c r="R128" i="55" s="1"/>
  <c r="T144" i="55"/>
  <c r="T146" i="55" s="1"/>
  <c r="T148" i="55" s="1"/>
  <c r="T126" i="55"/>
  <c r="T128" i="55" s="1"/>
  <c r="I144" i="55"/>
  <c r="I146" i="55" s="1"/>
  <c r="I148" i="55" s="1"/>
  <c r="I126" i="55"/>
  <c r="I128" i="55" s="1"/>
  <c r="AA144" i="55"/>
  <c r="AA146" i="55" s="1"/>
  <c r="AA148" i="55" s="1"/>
  <c r="AA126" i="55"/>
  <c r="AA128" i="55" s="1"/>
  <c r="M144" i="55"/>
  <c r="M146" i="55" s="1"/>
  <c r="M148" i="55" s="1"/>
  <c r="M126" i="55"/>
  <c r="M128" i="55" s="1"/>
  <c r="Y144" i="55"/>
  <c r="Y146" i="55" s="1"/>
  <c r="Y148" i="55" s="1"/>
  <c r="Y126" i="55"/>
  <c r="Y128" i="55" s="1"/>
  <c r="H38" i="58"/>
  <c r="AX22" i="58" s="1"/>
  <c r="G118" i="15"/>
  <c r="G116" i="15"/>
  <c r="G92" i="15"/>
  <c r="H42" i="58" s="1"/>
  <c r="BB22" i="58" s="1"/>
  <c r="H33" i="58"/>
  <c r="AS22" i="58" s="1"/>
  <c r="CL128" i="19"/>
  <c r="CL162" i="19" s="1"/>
  <c r="CL182" i="19" s="1"/>
  <c r="BC138" i="19"/>
  <c r="CS128" i="19"/>
  <c r="CS162" i="19" s="1"/>
  <c r="CS182" i="19" s="1"/>
  <c r="CE189" i="11"/>
  <c r="CE191" i="11" s="1"/>
  <c r="AH142" i="11"/>
  <c r="AH170" i="11" s="1"/>
  <c r="CY190" i="11"/>
  <c r="CY192" i="11" s="1"/>
  <c r="AH190" i="11"/>
  <c r="AH192" i="11" s="1"/>
  <c r="CY142" i="11"/>
  <c r="CY170" i="11" s="1"/>
  <c r="BV190" i="11"/>
  <c r="BV192" i="11" s="1"/>
  <c r="G74" i="11"/>
  <c r="CC142" i="11"/>
  <c r="CC170" i="11" s="1"/>
  <c r="BV142" i="11"/>
  <c r="BV170" i="11" s="1"/>
  <c r="CC190" i="11"/>
  <c r="CC192" i="11" s="1"/>
  <c r="X190" i="11"/>
  <c r="X192" i="11" s="1"/>
  <c r="BV112" i="8"/>
  <c r="CD75" i="8"/>
  <c r="BV75" i="8"/>
  <c r="CD113" i="8"/>
  <c r="BN113" i="8"/>
  <c r="BQ188" i="8"/>
  <c r="BQ190" i="8" s="1"/>
  <c r="BV99" i="8"/>
  <c r="BV105" i="8" s="1"/>
  <c r="BV147" i="8" s="1"/>
  <c r="BV171" i="8" s="1"/>
  <c r="BI75" i="8"/>
  <c r="CD133" i="8"/>
  <c r="CD142" i="8" s="1"/>
  <c r="BV133" i="8"/>
  <c r="BV132" i="8" s="1"/>
  <c r="BI99" i="8"/>
  <c r="BI105" i="8" s="1"/>
  <c r="BI147" i="8" s="1"/>
  <c r="BI171" i="8" s="1"/>
  <c r="BI112" i="8"/>
  <c r="BI113" i="8"/>
  <c r="AG113" i="8"/>
  <c r="AS75" i="8"/>
  <c r="BI133" i="8"/>
  <c r="BI132" i="8" s="1"/>
  <c r="AS99" i="8"/>
  <c r="AS105" i="8" s="1"/>
  <c r="AS147" i="8" s="1"/>
  <c r="AS171" i="8" s="1"/>
  <c r="AS112" i="8"/>
  <c r="AS113" i="8"/>
  <c r="AS133" i="8"/>
  <c r="AS132" i="8" s="1"/>
  <c r="CD99" i="8"/>
  <c r="CD105" i="8" s="1"/>
  <c r="CD147" i="8" s="1"/>
  <c r="CD171" i="8" s="1"/>
  <c r="E40" i="3"/>
  <c r="E58" i="3"/>
  <c r="K128" i="5"/>
  <c r="K120" i="41"/>
  <c r="K121" i="41" s="1"/>
  <c r="C63" i="3"/>
  <c r="G63" i="3" s="1"/>
  <c r="K150" i="5"/>
  <c r="C58" i="3"/>
  <c r="G61" i="3"/>
  <c r="K121" i="14"/>
  <c r="CJ47" i="13"/>
  <c r="CU47" i="13"/>
  <c r="AA61" i="55"/>
  <c r="X61" i="55"/>
  <c r="AH47" i="13"/>
  <c r="BD47" i="13"/>
  <c r="BY46" i="13"/>
  <c r="AZ47" i="13"/>
  <c r="BX47" i="13"/>
  <c r="L47" i="13"/>
  <c r="W61" i="55"/>
  <c r="CT47" i="13"/>
  <c r="K61" i="55"/>
  <c r="BR47" i="13"/>
  <c r="AT47" i="13"/>
  <c r="AN47" i="13"/>
  <c r="BL47" i="13"/>
  <c r="M47" i="13"/>
  <c r="J29" i="55"/>
  <c r="CP47" i="13"/>
  <c r="T47" i="13"/>
  <c r="V46" i="6"/>
  <c r="G27" i="15"/>
  <c r="D56" i="15"/>
  <c r="G58" i="15" s="1"/>
  <c r="AK187" i="13"/>
  <c r="BX101" i="19"/>
  <c r="K20" i="27"/>
  <c r="G59" i="15"/>
  <c r="CW46" i="6"/>
  <c r="G26" i="15"/>
  <c r="F11" i="2" s="1"/>
  <c r="AL101" i="19"/>
  <c r="H103" i="8"/>
  <c r="AU101" i="19"/>
  <c r="P148" i="55"/>
  <c r="R148" i="55"/>
  <c r="G148" i="55"/>
  <c r="O128" i="55"/>
  <c r="O104" i="55"/>
  <c r="P104" i="55"/>
  <c r="Z104" i="55"/>
  <c r="AA104" i="55"/>
  <c r="I104" i="55"/>
  <c r="R104" i="55"/>
  <c r="R106" i="55" s="1"/>
  <c r="J104" i="55"/>
  <c r="J106" i="55" s="1"/>
  <c r="Y104" i="55"/>
  <c r="Q104" i="55"/>
  <c r="L104" i="55"/>
  <c r="M104" i="55"/>
  <c r="H104" i="55"/>
  <c r="W104" i="55"/>
  <c r="V104" i="55"/>
  <c r="X104" i="55"/>
  <c r="X106" i="55" s="1"/>
  <c r="N104" i="55"/>
  <c r="K104" i="55"/>
  <c r="U104" i="55"/>
  <c r="U106" i="55" s="1"/>
  <c r="T104" i="55"/>
  <c r="S104" i="55"/>
  <c r="H128" i="55"/>
  <c r="H148" i="55"/>
  <c r="BL46" i="6"/>
  <c r="H89" i="58"/>
  <c r="CL22" i="58" s="1"/>
  <c r="Z105" i="55"/>
  <c r="M105" i="55"/>
  <c r="G53" i="55"/>
  <c r="T55" i="55"/>
  <c r="K41" i="58"/>
  <c r="K36" i="58"/>
  <c r="AV25" i="58" s="1"/>
  <c r="K105" i="55"/>
  <c r="L105" i="55"/>
  <c r="N105" i="55"/>
  <c r="W105" i="55"/>
  <c r="Y105" i="55"/>
  <c r="Q105" i="55"/>
  <c r="I85" i="17"/>
  <c r="H134" i="17"/>
  <c r="H132" i="17"/>
  <c r="M64" i="17"/>
  <c r="L64" i="17"/>
  <c r="I64" i="17"/>
  <c r="G132" i="17"/>
  <c r="G71" i="55"/>
  <c r="G62" i="55"/>
  <c r="C37" i="2"/>
  <c r="K29" i="55"/>
  <c r="X62" i="55"/>
  <c r="Y125" i="55"/>
  <c r="Y145" i="55" s="1"/>
  <c r="Y147" i="55" s="1"/>
  <c r="AA125" i="55"/>
  <c r="AA145" i="55" s="1"/>
  <c r="AA147" i="55" s="1"/>
  <c r="J125" i="55"/>
  <c r="J145" i="55" s="1"/>
  <c r="J147" i="55" s="1"/>
  <c r="P61" i="55"/>
  <c r="H62" i="55"/>
  <c r="N62" i="55"/>
  <c r="Y29" i="55"/>
  <c r="Q125" i="55"/>
  <c r="Q145" i="55" s="1"/>
  <c r="Q147" i="55" s="1"/>
  <c r="I125" i="55"/>
  <c r="I145" i="55" s="1"/>
  <c r="I147" i="55" s="1"/>
  <c r="P62" i="55"/>
  <c r="R62" i="55"/>
  <c r="Z125" i="55"/>
  <c r="Z145" i="55" s="1"/>
  <c r="Z147" i="55" s="1"/>
  <c r="M61" i="55"/>
  <c r="U62" i="55"/>
  <c r="W125" i="55"/>
  <c r="W145" i="55" s="1"/>
  <c r="W147" i="55" s="1"/>
  <c r="I61" i="55"/>
  <c r="V62" i="55"/>
  <c r="T62" i="55"/>
  <c r="U61" i="55"/>
  <c r="U125" i="55"/>
  <c r="U145" i="55" s="1"/>
  <c r="U147" i="55" s="1"/>
  <c r="S61" i="55"/>
  <c r="N125" i="55"/>
  <c r="N145" i="55" s="1"/>
  <c r="N147" i="55" s="1"/>
  <c r="P125" i="55"/>
  <c r="P145" i="55" s="1"/>
  <c r="P147" i="55" s="1"/>
  <c r="V125" i="55"/>
  <c r="V145" i="55" s="1"/>
  <c r="V147" i="55" s="1"/>
  <c r="R125" i="55"/>
  <c r="R145" i="55" s="1"/>
  <c r="R147" i="55" s="1"/>
  <c r="Z61" i="55"/>
  <c r="S125" i="55"/>
  <c r="S145" i="55" s="1"/>
  <c r="S147" i="55" s="1"/>
  <c r="H105" i="55"/>
  <c r="AA29" i="55"/>
  <c r="J62" i="55"/>
  <c r="K62" i="55"/>
  <c r="R61" i="55"/>
  <c r="Y62" i="55"/>
  <c r="S29" i="55"/>
  <c r="R29" i="55"/>
  <c r="U29" i="55"/>
  <c r="G30" i="55"/>
  <c r="Q62" i="55"/>
  <c r="K125" i="55"/>
  <c r="K145" i="55" s="1"/>
  <c r="K147" i="55" s="1"/>
  <c r="N29" i="55"/>
  <c r="H125" i="55"/>
  <c r="H145" i="55" s="1"/>
  <c r="H147" i="55" s="1"/>
  <c r="O29" i="55"/>
  <c r="L62" i="55"/>
  <c r="O62" i="55"/>
  <c r="O125" i="55"/>
  <c r="O145" i="55" s="1"/>
  <c r="O147" i="55" s="1"/>
  <c r="W62" i="55"/>
  <c r="AA62" i="55"/>
  <c r="N61" i="55"/>
  <c r="D14" i="2"/>
  <c r="K9" i="43"/>
  <c r="I62" i="55"/>
  <c r="Z62" i="55"/>
  <c r="X125" i="55"/>
  <c r="X145" i="55" s="1"/>
  <c r="X147" i="55" s="1"/>
  <c r="M125" i="55"/>
  <c r="M145" i="55" s="1"/>
  <c r="M147" i="55" s="1"/>
  <c r="T29" i="55"/>
  <c r="AA30" i="55"/>
  <c r="Z30" i="55"/>
  <c r="Y30" i="55"/>
  <c r="O30" i="55"/>
  <c r="T30" i="55"/>
  <c r="S30" i="55"/>
  <c r="R30" i="55"/>
  <c r="Q30" i="55"/>
  <c r="U30" i="55"/>
  <c r="L30" i="55"/>
  <c r="K30" i="55"/>
  <c r="J30" i="55"/>
  <c r="I30" i="55"/>
  <c r="H30" i="55"/>
  <c r="M30" i="55"/>
  <c r="V30" i="55"/>
  <c r="N30" i="55"/>
  <c r="X30" i="55"/>
  <c r="P30" i="55"/>
  <c r="W30" i="55"/>
  <c r="K67" i="58"/>
  <c r="BT25" i="58" s="1"/>
  <c r="K87" i="58"/>
  <c r="CJ25" i="58" s="1"/>
  <c r="K37" i="58"/>
  <c r="AW25" i="58" s="1"/>
  <c r="W29" i="55"/>
  <c r="Q29" i="55"/>
  <c r="L125" i="55"/>
  <c r="L145" i="55" s="1"/>
  <c r="L147" i="55" s="1"/>
  <c r="V29" i="55"/>
  <c r="V61" i="55"/>
  <c r="X29" i="55"/>
  <c r="P29" i="55"/>
  <c r="G72" i="55"/>
  <c r="M62" i="55"/>
  <c r="S62" i="55"/>
  <c r="Z29" i="55"/>
  <c r="M29" i="55"/>
  <c r="H93" i="19"/>
  <c r="CE101" i="19"/>
  <c r="U101" i="19"/>
  <c r="AP101" i="19"/>
  <c r="AZ101" i="19"/>
  <c r="AB101" i="19"/>
  <c r="CQ101" i="19"/>
  <c r="X128" i="19"/>
  <c r="X162" i="19" s="1"/>
  <c r="X182" i="19" s="1"/>
  <c r="CU101" i="19"/>
  <c r="BS101" i="19"/>
  <c r="CT101" i="19"/>
  <c r="BB101" i="19"/>
  <c r="AP48" i="19"/>
  <c r="AP50" i="19"/>
  <c r="AJ48" i="19"/>
  <c r="AJ50" i="19"/>
  <c r="BP128" i="19"/>
  <c r="BP138" i="19"/>
  <c r="CJ102" i="19"/>
  <c r="CJ144" i="19" s="1"/>
  <c r="CJ168" i="19" s="1"/>
  <c r="W48" i="19"/>
  <c r="W50" i="19"/>
  <c r="Z49" i="19"/>
  <c r="R102" i="19"/>
  <c r="R144" i="19" s="1"/>
  <c r="R168" i="19" s="1"/>
  <c r="BF49" i="19"/>
  <c r="AL48" i="19"/>
  <c r="AL50" i="19"/>
  <c r="AJ102" i="19"/>
  <c r="AJ144" i="19" s="1"/>
  <c r="AJ168" i="19" s="1"/>
  <c r="CZ50" i="19"/>
  <c r="CZ48" i="19"/>
  <c r="U162" i="19"/>
  <c r="U182" i="19" s="1"/>
  <c r="U137" i="19"/>
  <c r="U166" i="19" s="1"/>
  <c r="U186" i="19" s="1"/>
  <c r="U188" i="19" s="1"/>
  <c r="V102" i="19"/>
  <c r="V144" i="19" s="1"/>
  <c r="V168" i="19" s="1"/>
  <c r="AT102" i="19"/>
  <c r="AT144" i="19" s="1"/>
  <c r="AT168" i="19" s="1"/>
  <c r="BL48" i="19"/>
  <c r="BL50" i="19"/>
  <c r="BS49" i="19"/>
  <c r="AN102" i="19"/>
  <c r="AN144" i="19" s="1"/>
  <c r="AN168" i="19" s="1"/>
  <c r="CM102" i="19"/>
  <c r="CM144" i="19" s="1"/>
  <c r="CM168" i="19" s="1"/>
  <c r="H44" i="19"/>
  <c r="G20" i="19"/>
  <c r="H45" i="19"/>
  <c r="H73" i="19"/>
  <c r="BF162" i="19"/>
  <c r="BF182" i="19" s="1"/>
  <c r="BF137" i="19"/>
  <c r="BF166" i="19" s="1"/>
  <c r="BF186" i="19" s="1"/>
  <c r="BF188" i="19" s="1"/>
  <c r="CW102" i="19"/>
  <c r="CW144" i="19" s="1"/>
  <c r="CW168" i="19" s="1"/>
  <c r="BG102" i="19"/>
  <c r="BG144" i="19" s="1"/>
  <c r="BG168" i="19" s="1"/>
  <c r="P101" i="19"/>
  <c r="CG101" i="19"/>
  <c r="DA101" i="19"/>
  <c r="V101" i="19"/>
  <c r="R101" i="19"/>
  <c r="CP49" i="19"/>
  <c r="CQ49" i="19"/>
  <c r="CB162" i="19"/>
  <c r="CB182" i="19" s="1"/>
  <c r="CB137" i="19"/>
  <c r="CB166" i="19" s="1"/>
  <c r="CB186" i="19" s="1"/>
  <c r="CB188" i="19" s="1"/>
  <c r="S162" i="19"/>
  <c r="S182" i="19" s="1"/>
  <c r="S137" i="19"/>
  <c r="S166" i="19" s="1"/>
  <c r="S186" i="19" s="1"/>
  <c r="S188" i="19" s="1"/>
  <c r="AQ162" i="19"/>
  <c r="AQ182" i="19" s="1"/>
  <c r="AQ137" i="19"/>
  <c r="AQ166" i="19" s="1"/>
  <c r="AQ186" i="19" s="1"/>
  <c r="AQ188" i="19" s="1"/>
  <c r="AK162" i="19"/>
  <c r="AK182" i="19" s="1"/>
  <c r="AK137" i="19"/>
  <c r="AK166" i="19" s="1"/>
  <c r="AK186" i="19" s="1"/>
  <c r="AK188" i="19" s="1"/>
  <c r="BQ102" i="19"/>
  <c r="BQ144" i="19" s="1"/>
  <c r="BQ168" i="19" s="1"/>
  <c r="AH49" i="19"/>
  <c r="CT48" i="19"/>
  <c r="CT50" i="19"/>
  <c r="BW162" i="19"/>
  <c r="BW182" i="19" s="1"/>
  <c r="BW137" i="19"/>
  <c r="BW166" i="19" s="1"/>
  <c r="BW186" i="19" s="1"/>
  <c r="BW188" i="19" s="1"/>
  <c r="BA162" i="19"/>
  <c r="BA182" i="19" s="1"/>
  <c r="BA137" i="19"/>
  <c r="BA166" i="19" s="1"/>
  <c r="BA186" i="19" s="1"/>
  <c r="BA188" i="19" s="1"/>
  <c r="BN162" i="19"/>
  <c r="BN182" i="19" s="1"/>
  <c r="BN137" i="19"/>
  <c r="BN166" i="19" s="1"/>
  <c r="BN186" i="19" s="1"/>
  <c r="BN188" i="19" s="1"/>
  <c r="CV102" i="19"/>
  <c r="CV144" i="19" s="1"/>
  <c r="CV168" i="19" s="1"/>
  <c r="CH48" i="19"/>
  <c r="CH50" i="19"/>
  <c r="BZ162" i="19"/>
  <c r="BZ182" i="19" s="1"/>
  <c r="BZ137" i="19"/>
  <c r="BZ166" i="19" s="1"/>
  <c r="BZ186" i="19" s="1"/>
  <c r="BZ188" i="19" s="1"/>
  <c r="AG48" i="19"/>
  <c r="AG50" i="19"/>
  <c r="BH49" i="19"/>
  <c r="AL49" i="19"/>
  <c r="CZ49" i="19"/>
  <c r="P162" i="19"/>
  <c r="P182" i="19" s="1"/>
  <c r="P137" i="19"/>
  <c r="P166" i="19" s="1"/>
  <c r="P186" i="19" s="1"/>
  <c r="P188" i="19" s="1"/>
  <c r="BX162" i="19"/>
  <c r="BX182" i="19" s="1"/>
  <c r="BX137" i="19"/>
  <c r="BX166" i="19" s="1"/>
  <c r="BX186" i="19" s="1"/>
  <c r="BX188" i="19" s="1"/>
  <c r="BL102" i="19"/>
  <c r="BL144" i="19" s="1"/>
  <c r="BL168" i="19" s="1"/>
  <c r="BD49" i="19"/>
  <c r="CP162" i="19"/>
  <c r="CP182" i="19" s="1"/>
  <c r="CP137" i="19"/>
  <c r="CP166" i="19" s="1"/>
  <c r="CP186" i="19" s="1"/>
  <c r="CP188" i="19" s="1"/>
  <c r="BZ102" i="19"/>
  <c r="BZ144" i="19" s="1"/>
  <c r="BZ168" i="19" s="1"/>
  <c r="CN162" i="19"/>
  <c r="CN182" i="19" s="1"/>
  <c r="CN137" i="19"/>
  <c r="CN166" i="19" s="1"/>
  <c r="CN186" i="19" s="1"/>
  <c r="CN188" i="19" s="1"/>
  <c r="CQ102" i="19"/>
  <c r="CQ144" i="19" s="1"/>
  <c r="CQ168" i="19" s="1"/>
  <c r="BA48" i="19"/>
  <c r="BA50" i="19"/>
  <c r="DC48" i="19"/>
  <c r="DC50" i="19"/>
  <c r="CI102" i="19"/>
  <c r="CI144" i="19" s="1"/>
  <c r="CI168" i="19" s="1"/>
  <c r="BG128" i="19"/>
  <c r="BG138" i="19"/>
  <c r="AS101" i="19"/>
  <c r="BN101" i="19"/>
  <c r="CS101" i="19"/>
  <c r="O101" i="19"/>
  <c r="BA101" i="19"/>
  <c r="CB101" i="19"/>
  <c r="AC101" i="19"/>
  <c r="AN162" i="19"/>
  <c r="AN182" i="19" s="1"/>
  <c r="AN137" i="19"/>
  <c r="AN166" i="19" s="1"/>
  <c r="AN186" i="19" s="1"/>
  <c r="AN188" i="19" s="1"/>
  <c r="BM102" i="19"/>
  <c r="BM144" i="19" s="1"/>
  <c r="BM168" i="19" s="1"/>
  <c r="AB49" i="19"/>
  <c r="AE48" i="19"/>
  <c r="AE50" i="19"/>
  <c r="CX162" i="19"/>
  <c r="CX182" i="19" s="1"/>
  <c r="CX137" i="19"/>
  <c r="CX166" i="19" s="1"/>
  <c r="CX186" i="19" s="1"/>
  <c r="CX188" i="19" s="1"/>
  <c r="AG102" i="19"/>
  <c r="AG144" i="19" s="1"/>
  <c r="AG168" i="19" s="1"/>
  <c r="BR48" i="19"/>
  <c r="BR50" i="19"/>
  <c r="BN49" i="19"/>
  <c r="BO50" i="19"/>
  <c r="BO48" i="19"/>
  <c r="U48" i="19"/>
  <c r="U50" i="19"/>
  <c r="CC50" i="19"/>
  <c r="CC48" i="19"/>
  <c r="AB128" i="19"/>
  <c r="AB138" i="19"/>
  <c r="H101" i="19"/>
  <c r="CD102" i="19"/>
  <c r="CD144" i="19" s="1"/>
  <c r="CD168" i="19" s="1"/>
  <c r="T162" i="19"/>
  <c r="T182" i="19" s="1"/>
  <c r="T137" i="19"/>
  <c r="T166" i="19" s="1"/>
  <c r="T186" i="19" s="1"/>
  <c r="T188" i="19" s="1"/>
  <c r="BE102" i="19"/>
  <c r="BE144" i="19" s="1"/>
  <c r="BE168" i="19" s="1"/>
  <c r="BQ48" i="19"/>
  <c r="BF102" i="19"/>
  <c r="BF144" i="19" s="1"/>
  <c r="BF168" i="19" s="1"/>
  <c r="BR162" i="19"/>
  <c r="BR182" i="19" s="1"/>
  <c r="BR137" i="19"/>
  <c r="BR166" i="19" s="1"/>
  <c r="BR186" i="19" s="1"/>
  <c r="BR188" i="19" s="1"/>
  <c r="CV49" i="19"/>
  <c r="BJ48" i="19"/>
  <c r="BJ50" i="19"/>
  <c r="AM162" i="19"/>
  <c r="AM182" i="19" s="1"/>
  <c r="AM137" i="19"/>
  <c r="AM166" i="19" s="1"/>
  <c r="AM186" i="19" s="1"/>
  <c r="AM188" i="19" s="1"/>
  <c r="L102" i="19"/>
  <c r="L144" i="19" s="1"/>
  <c r="L168" i="19" s="1"/>
  <c r="BX49" i="19"/>
  <c r="CQ128" i="19"/>
  <c r="CQ138" i="19"/>
  <c r="AB102" i="19"/>
  <c r="AB144" i="19" s="1"/>
  <c r="AB168" i="19" s="1"/>
  <c r="BC49" i="19"/>
  <c r="BB48" i="19"/>
  <c r="BB50" i="19"/>
  <c r="I49" i="19"/>
  <c r="AZ162" i="19"/>
  <c r="AZ182" i="19" s="1"/>
  <c r="AZ137" i="19"/>
  <c r="AZ166" i="19" s="1"/>
  <c r="AZ186" i="19" s="1"/>
  <c r="AZ188" i="19" s="1"/>
  <c r="CF50" i="19"/>
  <c r="CF48" i="19"/>
  <c r="AZ49" i="19"/>
  <c r="CU50" i="19"/>
  <c r="CU48" i="19"/>
  <c r="DC101" i="19"/>
  <c r="CN101" i="19"/>
  <c r="L101" i="19"/>
  <c r="CV101" i="19"/>
  <c r="AF101" i="19"/>
  <c r="CA101" i="19"/>
  <c r="AE49" i="19"/>
  <c r="BP49" i="19"/>
  <c r="CP48" i="19"/>
  <c r="CP50" i="19"/>
  <c r="Q48" i="19"/>
  <c r="Q50" i="19"/>
  <c r="CZ102" i="19"/>
  <c r="CZ144" i="19" s="1"/>
  <c r="CZ168" i="19" s="1"/>
  <c r="AY102" i="19"/>
  <c r="AY144" i="19" s="1"/>
  <c r="AY168" i="19" s="1"/>
  <c r="BU48" i="19"/>
  <c r="BU50" i="19"/>
  <c r="AI48" i="19"/>
  <c r="AV102" i="19"/>
  <c r="AV144" i="19" s="1"/>
  <c r="AV168" i="19" s="1"/>
  <c r="CR102" i="19"/>
  <c r="CR144" i="19" s="1"/>
  <c r="CR168" i="19" s="1"/>
  <c r="BD48" i="19"/>
  <c r="BD50" i="19"/>
  <c r="K50" i="19"/>
  <c r="K48" i="19"/>
  <c r="I101" i="19"/>
  <c r="CL48" i="19"/>
  <c r="CL50" i="19"/>
  <c r="BD102" i="19"/>
  <c r="BD144" i="19" s="1"/>
  <c r="BD168" i="19" s="1"/>
  <c r="BH48" i="19"/>
  <c r="BH50" i="19"/>
  <c r="Y49" i="19"/>
  <c r="AG162" i="19"/>
  <c r="AG182" i="19" s="1"/>
  <c r="AG137" i="19"/>
  <c r="AG166" i="19" s="1"/>
  <c r="AG186" i="19" s="1"/>
  <c r="AG188" i="19" s="1"/>
  <c r="BW48" i="19"/>
  <c r="BW50" i="19"/>
  <c r="T49" i="19"/>
  <c r="AA49" i="19"/>
  <c r="BB49" i="19"/>
  <c r="AA162" i="19"/>
  <c r="AA182" i="19" s="1"/>
  <c r="AA137" i="19"/>
  <c r="AA166" i="19" s="1"/>
  <c r="AA186" i="19" s="1"/>
  <c r="AA188" i="19" s="1"/>
  <c r="AP162" i="19"/>
  <c r="AP182" i="19" s="1"/>
  <c r="AP137" i="19"/>
  <c r="AP166" i="19" s="1"/>
  <c r="AP186" i="19" s="1"/>
  <c r="AP188" i="19" s="1"/>
  <c r="W102" i="19"/>
  <c r="W144" i="19" s="1"/>
  <c r="W168" i="19" s="1"/>
  <c r="CF49" i="19"/>
  <c r="S102" i="19"/>
  <c r="S144" i="19" s="1"/>
  <c r="S168" i="19" s="1"/>
  <c r="BU162" i="19"/>
  <c r="BU182" i="19" s="1"/>
  <c r="T102" i="19"/>
  <c r="T144" i="19" s="1"/>
  <c r="T168" i="19" s="1"/>
  <c r="AU162" i="19"/>
  <c r="AU182" i="19" s="1"/>
  <c r="AU137" i="19"/>
  <c r="AU166" i="19" s="1"/>
  <c r="AU186" i="19" s="1"/>
  <c r="AU188" i="19" s="1"/>
  <c r="BD101" i="19"/>
  <c r="BI101" i="19"/>
  <c r="CW101" i="19"/>
  <c r="CX101" i="19"/>
  <c r="CK101" i="19"/>
  <c r="CF101" i="19"/>
  <c r="BK101" i="19"/>
  <c r="BT50" i="19"/>
  <c r="BT48" i="19"/>
  <c r="BG49" i="19"/>
  <c r="Z162" i="19"/>
  <c r="Z182" i="19" s="1"/>
  <c r="Z137" i="19"/>
  <c r="Z166" i="19" s="1"/>
  <c r="Z186" i="19" s="1"/>
  <c r="Z188" i="19" s="1"/>
  <c r="CF102" i="19"/>
  <c r="CF144" i="19" s="1"/>
  <c r="CF168" i="19" s="1"/>
  <c r="AP49" i="19"/>
  <c r="AC102" i="19"/>
  <c r="AC144" i="19" s="1"/>
  <c r="AC168" i="19" s="1"/>
  <c r="AF102" i="19"/>
  <c r="AF144" i="19" s="1"/>
  <c r="AF168" i="19" s="1"/>
  <c r="AB48" i="19"/>
  <c r="AB50" i="19"/>
  <c r="N49" i="19"/>
  <c r="AR162" i="19"/>
  <c r="AR182" i="19" s="1"/>
  <c r="AR137" i="19"/>
  <c r="AR166" i="19" s="1"/>
  <c r="AR186" i="19" s="1"/>
  <c r="AR188" i="19" s="1"/>
  <c r="AK102" i="19"/>
  <c r="AK144" i="19" s="1"/>
  <c r="AK168" i="19" s="1"/>
  <c r="BO49" i="19"/>
  <c r="AT49" i="19"/>
  <c r="L138" i="19"/>
  <c r="L128" i="19"/>
  <c r="I102" i="19"/>
  <c r="I144" i="19" s="1"/>
  <c r="I168" i="19" s="1"/>
  <c r="AA102" i="19"/>
  <c r="AA144" i="19" s="1"/>
  <c r="AA168" i="19" s="1"/>
  <c r="BY48" i="19"/>
  <c r="BY50" i="19"/>
  <c r="BS48" i="19"/>
  <c r="BS50" i="19"/>
  <c r="Y102" i="19"/>
  <c r="Y144" i="19" s="1"/>
  <c r="Y168" i="19" s="1"/>
  <c r="CV48" i="19"/>
  <c r="CV50" i="19"/>
  <c r="V48" i="19"/>
  <c r="V50" i="19"/>
  <c r="CA49" i="19"/>
  <c r="BO162" i="19"/>
  <c r="BO182" i="19" s="1"/>
  <c r="BO137" i="19"/>
  <c r="BO166" i="19" s="1"/>
  <c r="BO186" i="19" s="1"/>
  <c r="BO188" i="19" s="1"/>
  <c r="DA102" i="19"/>
  <c r="DA144" i="19" s="1"/>
  <c r="DA168" i="19" s="1"/>
  <c r="BL162" i="19"/>
  <c r="BL182" i="19" s="1"/>
  <c r="BL137" i="19"/>
  <c r="BL166" i="19" s="1"/>
  <c r="BL186" i="19" s="1"/>
  <c r="BL188" i="19" s="1"/>
  <c r="CT102" i="19"/>
  <c r="CT144" i="19" s="1"/>
  <c r="CT168" i="19" s="1"/>
  <c r="L48" i="19"/>
  <c r="BJ162" i="19"/>
  <c r="BJ182" i="19" s="1"/>
  <c r="BJ137" i="19"/>
  <c r="BJ166" i="19" s="1"/>
  <c r="BJ186" i="19" s="1"/>
  <c r="BJ188" i="19" s="1"/>
  <c r="G46" i="19"/>
  <c r="H49" i="19"/>
  <c r="BL101" i="19"/>
  <c r="CR101" i="19"/>
  <c r="CP101" i="19"/>
  <c r="DB101" i="19"/>
  <c r="BV101" i="19"/>
  <c r="AI101" i="19"/>
  <c r="BH101" i="19"/>
  <c r="AV101" i="19"/>
  <c r="AX48" i="19"/>
  <c r="AX50" i="19"/>
  <c r="AU49" i="19"/>
  <c r="AC162" i="19"/>
  <c r="AC182" i="19" s="1"/>
  <c r="AC137" i="19"/>
  <c r="AC166" i="19" s="1"/>
  <c r="AC186" i="19" s="1"/>
  <c r="AC188" i="19" s="1"/>
  <c r="AV162" i="19"/>
  <c r="AV182" i="19" s="1"/>
  <c r="AV137" i="19"/>
  <c r="AV166" i="19" s="1"/>
  <c r="AV186" i="19" s="1"/>
  <c r="AV188" i="19" s="1"/>
  <c r="BD162" i="19"/>
  <c r="BD182" i="19" s="1"/>
  <c r="BD137" i="19"/>
  <c r="BD166" i="19" s="1"/>
  <c r="BD186" i="19" s="1"/>
  <c r="BD188" i="19" s="1"/>
  <c r="R48" i="19"/>
  <c r="R50" i="19"/>
  <c r="DA162" i="19"/>
  <c r="DA182" i="19" s="1"/>
  <c r="DA137" i="19"/>
  <c r="DA166" i="19" s="1"/>
  <c r="DA186" i="19" s="1"/>
  <c r="DA188" i="19" s="1"/>
  <c r="BK102" i="19"/>
  <c r="BK144" i="19" s="1"/>
  <c r="BK168" i="19" s="1"/>
  <c r="CA102" i="19"/>
  <c r="CA144" i="19" s="1"/>
  <c r="CA168" i="19" s="1"/>
  <c r="BP48" i="19"/>
  <c r="BP50" i="19"/>
  <c r="BT137" i="19"/>
  <c r="BT166" i="19" s="1"/>
  <c r="BT186" i="19" s="1"/>
  <c r="BT188" i="19" s="1"/>
  <c r="BP102" i="19"/>
  <c r="BP144" i="19" s="1"/>
  <c r="BP168" i="19" s="1"/>
  <c r="P48" i="19"/>
  <c r="P50" i="19"/>
  <c r="AM102" i="19"/>
  <c r="AM144" i="19" s="1"/>
  <c r="AM168" i="19" s="1"/>
  <c r="CL49" i="19"/>
  <c r="BI48" i="19"/>
  <c r="BI50" i="19"/>
  <c r="K128" i="19"/>
  <c r="K138" i="19"/>
  <c r="J102" i="19"/>
  <c r="J144" i="19" s="1"/>
  <c r="J168" i="19" s="1"/>
  <c r="CY162" i="19"/>
  <c r="CY182" i="19" s="1"/>
  <c r="CY137" i="19"/>
  <c r="CY166" i="19" s="1"/>
  <c r="CY186" i="19" s="1"/>
  <c r="CY188" i="19" s="1"/>
  <c r="CG162" i="19"/>
  <c r="CG182" i="19" s="1"/>
  <c r="CG137" i="19"/>
  <c r="CG166" i="19" s="1"/>
  <c r="CG186" i="19" s="1"/>
  <c r="CG188" i="19" s="1"/>
  <c r="CH162" i="19"/>
  <c r="CH182" i="19" s="1"/>
  <c r="CH137" i="19"/>
  <c r="CH166" i="19" s="1"/>
  <c r="CH186" i="19" s="1"/>
  <c r="CH188" i="19" s="1"/>
  <c r="BY102" i="19"/>
  <c r="BY144" i="19" s="1"/>
  <c r="BY168" i="19" s="1"/>
  <c r="W162" i="19"/>
  <c r="W182" i="19" s="1"/>
  <c r="W137" i="19"/>
  <c r="W166" i="19" s="1"/>
  <c r="W186" i="19" s="1"/>
  <c r="W188" i="19" s="1"/>
  <c r="AH102" i="19"/>
  <c r="AH144" i="19" s="1"/>
  <c r="AH168" i="19" s="1"/>
  <c r="AM49" i="19"/>
  <c r="AZ48" i="19"/>
  <c r="AZ50" i="19"/>
  <c r="AP102" i="19"/>
  <c r="AP144" i="19" s="1"/>
  <c r="AP168" i="19" s="1"/>
  <c r="CB48" i="19"/>
  <c r="CB50" i="19"/>
  <c r="CS48" i="19"/>
  <c r="CS50" i="19"/>
  <c r="BK48" i="19"/>
  <c r="BK50" i="19"/>
  <c r="BJ102" i="19"/>
  <c r="BJ144" i="19" s="1"/>
  <c r="BJ168" i="19" s="1"/>
  <c r="Q102" i="19"/>
  <c r="Q144" i="19" s="1"/>
  <c r="Q168" i="19" s="1"/>
  <c r="AA101" i="19"/>
  <c r="W101" i="19"/>
  <c r="CL101" i="19"/>
  <c r="AK101" i="19"/>
  <c r="AD101" i="19"/>
  <c r="BE101" i="19"/>
  <c r="M101" i="19"/>
  <c r="BW102" i="19"/>
  <c r="BW144" i="19" s="1"/>
  <c r="BW168" i="19" s="1"/>
  <c r="CM50" i="19"/>
  <c r="CM48" i="19"/>
  <c r="AV49" i="19"/>
  <c r="CQ48" i="19"/>
  <c r="CQ50" i="19"/>
  <c r="AI102" i="19"/>
  <c r="AI144" i="19" s="1"/>
  <c r="AI168" i="19" s="1"/>
  <c r="AY49" i="19"/>
  <c r="CN48" i="19"/>
  <c r="CN50" i="19"/>
  <c r="CI48" i="19"/>
  <c r="CI50" i="19"/>
  <c r="CP102" i="19"/>
  <c r="CP144" i="19" s="1"/>
  <c r="CP168" i="19" s="1"/>
  <c r="AJ49" i="19"/>
  <c r="DA50" i="19"/>
  <c r="DA48" i="19"/>
  <c r="DB49" i="19"/>
  <c r="N162" i="19"/>
  <c r="N182" i="19" s="1"/>
  <c r="N137" i="19"/>
  <c r="N166" i="19" s="1"/>
  <c r="N186" i="19" s="1"/>
  <c r="N188" i="19" s="1"/>
  <c r="BB102" i="19"/>
  <c r="BB144" i="19" s="1"/>
  <c r="BB168" i="19" s="1"/>
  <c r="AJ162" i="19"/>
  <c r="AJ182" i="19" s="1"/>
  <c r="AA48" i="19"/>
  <c r="AA50" i="19"/>
  <c r="O102" i="19"/>
  <c r="O144" i="19" s="1"/>
  <c r="O168" i="19" s="1"/>
  <c r="AR49" i="19"/>
  <c r="M50" i="19"/>
  <c r="M48" i="19"/>
  <c r="BM48" i="19"/>
  <c r="BM50" i="19"/>
  <c r="BE162" i="19"/>
  <c r="BE182" i="19" s="1"/>
  <c r="BE137" i="19"/>
  <c r="BE166" i="19" s="1"/>
  <c r="BE186" i="19" s="1"/>
  <c r="BE188" i="19" s="1"/>
  <c r="BE190" i="19" s="1"/>
  <c r="DC102" i="19"/>
  <c r="DC144" i="19" s="1"/>
  <c r="DC168" i="19" s="1"/>
  <c r="CA48" i="19"/>
  <c r="CA50" i="19"/>
  <c r="CG102" i="19"/>
  <c r="CG144" i="19" s="1"/>
  <c r="CG168" i="19" s="1"/>
  <c r="CX102" i="19"/>
  <c r="CX144" i="19" s="1"/>
  <c r="CX168" i="19" s="1"/>
  <c r="CH102" i="19"/>
  <c r="CH144" i="19" s="1"/>
  <c r="CH168" i="19" s="1"/>
  <c r="CO102" i="19"/>
  <c r="CO144" i="19" s="1"/>
  <c r="CO168" i="19" s="1"/>
  <c r="CB49" i="19"/>
  <c r="AX162" i="19"/>
  <c r="AX182" i="19" s="1"/>
  <c r="AX137" i="19"/>
  <c r="AX166" i="19" s="1"/>
  <c r="AX186" i="19" s="1"/>
  <c r="AX188" i="19" s="1"/>
  <c r="CU162" i="19"/>
  <c r="CU182" i="19" s="1"/>
  <c r="CU137" i="19"/>
  <c r="CU166" i="19" s="1"/>
  <c r="CU186" i="19" s="1"/>
  <c r="CU188" i="19" s="1"/>
  <c r="AT162" i="19"/>
  <c r="AT182" i="19" s="1"/>
  <c r="AT137" i="19"/>
  <c r="AT166" i="19" s="1"/>
  <c r="AT186" i="19" s="1"/>
  <c r="AT188" i="19" s="1"/>
  <c r="Q101" i="19"/>
  <c r="BF101" i="19"/>
  <c r="CH101" i="19"/>
  <c r="CC101" i="19"/>
  <c r="AJ101" i="19"/>
  <c r="AO101" i="19"/>
  <c r="AG101" i="19"/>
  <c r="BQ101" i="19"/>
  <c r="CM49" i="19"/>
  <c r="AF49" i="19"/>
  <c r="AS48" i="19"/>
  <c r="AS50" i="19"/>
  <c r="CN49" i="19"/>
  <c r="O162" i="19"/>
  <c r="O182" i="19" s="1"/>
  <c r="O137" i="19"/>
  <c r="O166" i="19" s="1"/>
  <c r="O186" i="19" s="1"/>
  <c r="O188" i="19" s="1"/>
  <c r="Z102" i="19"/>
  <c r="Z144" i="19" s="1"/>
  <c r="Z168" i="19" s="1"/>
  <c r="X102" i="19"/>
  <c r="X144" i="19" s="1"/>
  <c r="X168" i="19" s="1"/>
  <c r="Y48" i="19"/>
  <c r="Y50" i="19"/>
  <c r="AQ48" i="19"/>
  <c r="AQ50" i="19"/>
  <c r="CO50" i="19"/>
  <c r="CO48" i="19"/>
  <c r="AD48" i="19"/>
  <c r="AD50" i="19"/>
  <c r="V49" i="19"/>
  <c r="BA102" i="19"/>
  <c r="BA144" i="19" s="1"/>
  <c r="BA168" i="19" s="1"/>
  <c r="AR48" i="19"/>
  <c r="AR50" i="19"/>
  <c r="AD49" i="19"/>
  <c r="AE162" i="19"/>
  <c r="AE182" i="19" s="1"/>
  <c r="AE137" i="19"/>
  <c r="AE166" i="19" s="1"/>
  <c r="AE186" i="19" s="1"/>
  <c r="AE188" i="19" s="1"/>
  <c r="BG48" i="19"/>
  <c r="BG50" i="19"/>
  <c r="AO48" i="19"/>
  <c r="AO50" i="19"/>
  <c r="AW162" i="19"/>
  <c r="AW182" i="19" s="1"/>
  <c r="AW137" i="19"/>
  <c r="AW166" i="19" s="1"/>
  <c r="AW186" i="19" s="1"/>
  <c r="AW188" i="19" s="1"/>
  <c r="CX48" i="19"/>
  <c r="CX50" i="19"/>
  <c r="Q162" i="19"/>
  <c r="Q182" i="19" s="1"/>
  <c r="Q137" i="19"/>
  <c r="Q166" i="19" s="1"/>
  <c r="Q186" i="19" s="1"/>
  <c r="Q188" i="19" s="1"/>
  <c r="AS102" i="19"/>
  <c r="AS144" i="19" s="1"/>
  <c r="AS168" i="19" s="1"/>
  <c r="CF162" i="19"/>
  <c r="CF182" i="19" s="1"/>
  <c r="CF137" i="19"/>
  <c r="CF166" i="19" s="1"/>
  <c r="CF186" i="19" s="1"/>
  <c r="CF188" i="19" s="1"/>
  <c r="AL162" i="19"/>
  <c r="AL182" i="19" s="1"/>
  <c r="AL137" i="19"/>
  <c r="AL166" i="19" s="1"/>
  <c r="AL186" i="19" s="1"/>
  <c r="AL188" i="19" s="1"/>
  <c r="AY101" i="19"/>
  <c r="AW101" i="19"/>
  <c r="BG101" i="19"/>
  <c r="AT101" i="19"/>
  <c r="CJ101" i="19"/>
  <c r="CM101" i="19"/>
  <c r="CD49" i="19"/>
  <c r="J49" i="19"/>
  <c r="AU102" i="19"/>
  <c r="AU144" i="19" s="1"/>
  <c r="AU168" i="19" s="1"/>
  <c r="AX49" i="19"/>
  <c r="CW48" i="19"/>
  <c r="CW50" i="19"/>
  <c r="R49" i="19"/>
  <c r="V162" i="19"/>
  <c r="V182" i="19" s="1"/>
  <c r="V137" i="19"/>
  <c r="V166" i="19" s="1"/>
  <c r="V186" i="19" s="1"/>
  <c r="V188" i="19" s="1"/>
  <c r="M102" i="19"/>
  <c r="M144" i="19" s="1"/>
  <c r="M168" i="19" s="1"/>
  <c r="CJ49" i="19"/>
  <c r="N48" i="19"/>
  <c r="N50" i="19"/>
  <c r="CM162" i="19"/>
  <c r="CM182" i="19" s="1"/>
  <c r="CM137" i="19"/>
  <c r="CM166" i="19" s="1"/>
  <c r="CM186" i="19" s="1"/>
  <c r="CM188" i="19" s="1"/>
  <c r="CZ162" i="19"/>
  <c r="CZ182" i="19" s="1"/>
  <c r="CZ137" i="19"/>
  <c r="CZ166" i="19" s="1"/>
  <c r="CZ186" i="19" s="1"/>
  <c r="CZ188" i="19" s="1"/>
  <c r="BT102" i="19"/>
  <c r="BT144" i="19" s="1"/>
  <c r="BT168" i="19" s="1"/>
  <c r="U102" i="19"/>
  <c r="U144" i="19" s="1"/>
  <c r="U168" i="19" s="1"/>
  <c r="BX102" i="19"/>
  <c r="BX144" i="19" s="1"/>
  <c r="BX168" i="19" s="1"/>
  <c r="BI102" i="19"/>
  <c r="BI144" i="19" s="1"/>
  <c r="BI168" i="19" s="1"/>
  <c r="CN102" i="19"/>
  <c r="CN144" i="19" s="1"/>
  <c r="CN168" i="19" s="1"/>
  <c r="BX48" i="19"/>
  <c r="BX50" i="19"/>
  <c r="AO162" i="19"/>
  <c r="AO182" i="19" s="1"/>
  <c r="AO137" i="19"/>
  <c r="AO166" i="19" s="1"/>
  <c r="AO186" i="19" s="1"/>
  <c r="AO188" i="19" s="1"/>
  <c r="AQ49" i="19"/>
  <c r="AC48" i="19"/>
  <c r="AC50" i="19"/>
  <c r="CY49" i="19"/>
  <c r="AM48" i="19"/>
  <c r="AM50" i="19"/>
  <c r="BM162" i="19"/>
  <c r="BM182" i="19" s="1"/>
  <c r="BM137" i="19"/>
  <c r="BM166" i="19" s="1"/>
  <c r="BM186" i="19" s="1"/>
  <c r="BM188" i="19" s="1"/>
  <c r="BT49" i="19"/>
  <c r="CY48" i="19"/>
  <c r="CY50" i="19"/>
  <c r="AF50" i="19"/>
  <c r="AF48" i="19"/>
  <c r="AS49" i="19"/>
  <c r="AD162" i="19"/>
  <c r="AD182" i="19" s="1"/>
  <c r="AD137" i="19"/>
  <c r="AD166" i="19" s="1"/>
  <c r="AD186" i="19" s="1"/>
  <c r="AD188" i="19" s="1"/>
  <c r="CC102" i="19"/>
  <c r="CC144" i="19" s="1"/>
  <c r="CC168" i="19" s="1"/>
  <c r="N101" i="19"/>
  <c r="AN101" i="19"/>
  <c r="BT101" i="19"/>
  <c r="BZ101" i="19"/>
  <c r="J101" i="19"/>
  <c r="CI101" i="19"/>
  <c r="AQ101" i="19"/>
  <c r="AN49" i="19"/>
  <c r="P102" i="19"/>
  <c r="P144" i="19" s="1"/>
  <c r="P168" i="19" s="1"/>
  <c r="CD48" i="19"/>
  <c r="CD50" i="19"/>
  <c r="J48" i="19"/>
  <c r="J50" i="19"/>
  <c r="AL102" i="19"/>
  <c r="AL144" i="19" s="1"/>
  <c r="AL168" i="19" s="1"/>
  <c r="CL102" i="19"/>
  <c r="CL144" i="19" s="1"/>
  <c r="CL168" i="19" s="1"/>
  <c r="DB102" i="19"/>
  <c r="DB144" i="19" s="1"/>
  <c r="DB168" i="19" s="1"/>
  <c r="AY50" i="19"/>
  <c r="AY48" i="19"/>
  <c r="BQ162" i="19"/>
  <c r="BQ182" i="19" s="1"/>
  <c r="BQ137" i="19"/>
  <c r="BQ166" i="19" s="1"/>
  <c r="BQ186" i="19" s="1"/>
  <c r="BQ188" i="19" s="1"/>
  <c r="CS102" i="19"/>
  <c r="CS144" i="19" s="1"/>
  <c r="CS168" i="19" s="1"/>
  <c r="CE49" i="19"/>
  <c r="R162" i="19"/>
  <c r="R182" i="19" s="1"/>
  <c r="R137" i="19"/>
  <c r="R166" i="19" s="1"/>
  <c r="R186" i="19" s="1"/>
  <c r="R188" i="19" s="1"/>
  <c r="S48" i="19"/>
  <c r="S50" i="19"/>
  <c r="I48" i="19"/>
  <c r="I50" i="19"/>
  <c r="BE48" i="19"/>
  <c r="BE50" i="19"/>
  <c r="BY162" i="19"/>
  <c r="BY182" i="19" s="1"/>
  <c r="BY137" i="19"/>
  <c r="BY166" i="19" s="1"/>
  <c r="BY186" i="19" s="1"/>
  <c r="BY188" i="19" s="1"/>
  <c r="AQ102" i="19"/>
  <c r="AQ144" i="19" s="1"/>
  <c r="AQ168" i="19" s="1"/>
  <c r="Y162" i="19"/>
  <c r="Y182" i="19" s="1"/>
  <c r="Y137" i="19"/>
  <c r="Y166" i="19" s="1"/>
  <c r="Y186" i="19" s="1"/>
  <c r="Y188" i="19" s="1"/>
  <c r="X49" i="19"/>
  <c r="BV48" i="19"/>
  <c r="BV50" i="19"/>
  <c r="CO162" i="19"/>
  <c r="CO182" i="19" s="1"/>
  <c r="CO137" i="19"/>
  <c r="CO166" i="19" s="1"/>
  <c r="CO186" i="19" s="1"/>
  <c r="CO188" i="19" s="1"/>
  <c r="CR162" i="19"/>
  <c r="CR182" i="19" s="1"/>
  <c r="CR137" i="19"/>
  <c r="CR166" i="19" s="1"/>
  <c r="CR186" i="19" s="1"/>
  <c r="CR188" i="19" s="1"/>
  <c r="AV48" i="19"/>
  <c r="AV50" i="19"/>
  <c r="T48" i="19"/>
  <c r="T50" i="19"/>
  <c r="J162" i="19"/>
  <c r="J182" i="19" s="1"/>
  <c r="J137" i="19"/>
  <c r="J166" i="19" s="1"/>
  <c r="J186" i="19" s="1"/>
  <c r="J188" i="19" s="1"/>
  <c r="AZ102" i="19"/>
  <c r="AZ144" i="19" s="1"/>
  <c r="AZ168" i="19" s="1"/>
  <c r="DC128" i="19"/>
  <c r="DC138" i="19"/>
  <c r="CX49" i="19"/>
  <c r="M49" i="19"/>
  <c r="O48" i="19"/>
  <c r="O50" i="19"/>
  <c r="DC49" i="19"/>
  <c r="AO49" i="19"/>
  <c r="AE102" i="19"/>
  <c r="AE144" i="19" s="1"/>
  <c r="AE168" i="19" s="1"/>
  <c r="CU102" i="19"/>
  <c r="CU144" i="19" s="1"/>
  <c r="CU168" i="19" s="1"/>
  <c r="BH102" i="19"/>
  <c r="BH144" i="19" s="1"/>
  <c r="BH168" i="19" s="1"/>
  <c r="CB102" i="19"/>
  <c r="CB144" i="19" s="1"/>
  <c r="CB168" i="19" s="1"/>
  <c r="CO101" i="19"/>
  <c r="K101" i="19"/>
  <c r="T101" i="19"/>
  <c r="BO101" i="19"/>
  <c r="BJ101" i="19"/>
  <c r="BU101" i="19"/>
  <c r="AK49" i="19"/>
  <c r="AI162" i="19"/>
  <c r="AI182" i="19" s="1"/>
  <c r="AI137" i="19"/>
  <c r="AI166" i="19" s="1"/>
  <c r="AI186" i="19" s="1"/>
  <c r="AI188" i="19" s="1"/>
  <c r="BN102" i="19"/>
  <c r="BN144" i="19" s="1"/>
  <c r="BN168" i="19" s="1"/>
  <c r="AX102" i="19"/>
  <c r="AX144" i="19" s="1"/>
  <c r="AX168" i="19" s="1"/>
  <c r="K102" i="19"/>
  <c r="K144" i="19" s="1"/>
  <c r="K168" i="19" s="1"/>
  <c r="AF162" i="19"/>
  <c r="AF182" i="19" s="1"/>
  <c r="AF137" i="19"/>
  <c r="AF166" i="19" s="1"/>
  <c r="AF186" i="19" s="1"/>
  <c r="AF188" i="19" s="1"/>
  <c r="CJ48" i="19"/>
  <c r="CJ50" i="19"/>
  <c r="P49" i="19"/>
  <c r="S49" i="19"/>
  <c r="CV162" i="19"/>
  <c r="CV182" i="19" s="1"/>
  <c r="CV137" i="19"/>
  <c r="CV166" i="19" s="1"/>
  <c r="CV186" i="19" s="1"/>
  <c r="CV188" i="19" s="1"/>
  <c r="CK102" i="19"/>
  <c r="CK144" i="19" s="1"/>
  <c r="CK168" i="19" s="1"/>
  <c r="CA162" i="19"/>
  <c r="CA182" i="19" s="1"/>
  <c r="CA137" i="19"/>
  <c r="CA166" i="19" s="1"/>
  <c r="CA186" i="19" s="1"/>
  <c r="CA188" i="19" s="1"/>
  <c r="AD102" i="19"/>
  <c r="AD144" i="19" s="1"/>
  <c r="AD168" i="19" s="1"/>
  <c r="BI162" i="19"/>
  <c r="BI182" i="19" s="1"/>
  <c r="BI137" i="19"/>
  <c r="BI166" i="19" s="1"/>
  <c r="BI186" i="19" s="1"/>
  <c r="BI188" i="19" s="1"/>
  <c r="AW48" i="19"/>
  <c r="AW50" i="19"/>
  <c r="BR102" i="19"/>
  <c r="BR144" i="19" s="1"/>
  <c r="BR168" i="19" s="1"/>
  <c r="DB48" i="19"/>
  <c r="DB50" i="19"/>
  <c r="AW49" i="19"/>
  <c r="CT162" i="19"/>
  <c r="CT182" i="19" s="1"/>
  <c r="CT137" i="19"/>
  <c r="CT166" i="19" s="1"/>
  <c r="CT186" i="19" s="1"/>
  <c r="CT188" i="19" s="1"/>
  <c r="BO102" i="19"/>
  <c r="BO144" i="19" s="1"/>
  <c r="BO168" i="19" s="1"/>
  <c r="BB162" i="19"/>
  <c r="BB182" i="19" s="1"/>
  <c r="BB137" i="19"/>
  <c r="BB166" i="19" s="1"/>
  <c r="BB186" i="19" s="1"/>
  <c r="BB188" i="19" s="1"/>
  <c r="CD162" i="19"/>
  <c r="CD182" i="19" s="1"/>
  <c r="CD137" i="19"/>
  <c r="CD166" i="19" s="1"/>
  <c r="CD186" i="19" s="1"/>
  <c r="CD188" i="19" s="1"/>
  <c r="BL49" i="19"/>
  <c r="CW162" i="19"/>
  <c r="CW182" i="19" s="1"/>
  <c r="CW137" i="19"/>
  <c r="CW166" i="19" s="1"/>
  <c r="CW186" i="19" s="1"/>
  <c r="CW188" i="19" s="1"/>
  <c r="CE102" i="19"/>
  <c r="CE144" i="19" s="1"/>
  <c r="CE168" i="19" s="1"/>
  <c r="O49" i="19"/>
  <c r="BS102" i="19"/>
  <c r="BS144" i="19" s="1"/>
  <c r="BS168" i="19" s="1"/>
  <c r="M162" i="19"/>
  <c r="M182" i="19" s="1"/>
  <c r="M137" i="19"/>
  <c r="M166" i="19" s="1"/>
  <c r="M186" i="19" s="1"/>
  <c r="M188" i="19" s="1"/>
  <c r="X50" i="19"/>
  <c r="X48" i="19"/>
  <c r="BC102" i="19"/>
  <c r="BC144" i="19" s="1"/>
  <c r="BC168" i="19" s="1"/>
  <c r="X101" i="19"/>
  <c r="CY101" i="19"/>
  <c r="AH101" i="19"/>
  <c r="CD101" i="19"/>
  <c r="AX101" i="19"/>
  <c r="Y101" i="19"/>
  <c r="BY101" i="19"/>
  <c r="CO49" i="19"/>
  <c r="CG48" i="19"/>
  <c r="CG50" i="19"/>
  <c r="AN50" i="19"/>
  <c r="AN48" i="19"/>
  <c r="DB128" i="19"/>
  <c r="DB138" i="19"/>
  <c r="CE48" i="19"/>
  <c r="CE50" i="19"/>
  <c r="CY102" i="19"/>
  <c r="CY144" i="19" s="1"/>
  <c r="CY168" i="19" s="1"/>
  <c r="BN48" i="19"/>
  <c r="BN50" i="19"/>
  <c r="BK162" i="19"/>
  <c r="BK182" i="19" s="1"/>
  <c r="BK137" i="19"/>
  <c r="BK166" i="19" s="1"/>
  <c r="BK186" i="19" s="1"/>
  <c r="BK188" i="19" s="1"/>
  <c r="CJ162" i="19"/>
  <c r="CJ182" i="19" s="1"/>
  <c r="CJ137" i="19"/>
  <c r="CJ166" i="19" s="1"/>
  <c r="CJ186" i="19" s="1"/>
  <c r="CJ188" i="19" s="1"/>
  <c r="BC162" i="19"/>
  <c r="BC182" i="19" s="1"/>
  <c r="BC137" i="19"/>
  <c r="BC166" i="19" s="1"/>
  <c r="BC186" i="19" s="1"/>
  <c r="BC188" i="19" s="1"/>
  <c r="AY162" i="19"/>
  <c r="AY182" i="19" s="1"/>
  <c r="AY137" i="19"/>
  <c r="AY166" i="19" s="1"/>
  <c r="AY186" i="19" s="1"/>
  <c r="AY188" i="19" s="1"/>
  <c r="Z48" i="19"/>
  <c r="Z50" i="19"/>
  <c r="BF50" i="19"/>
  <c r="BF48" i="19"/>
  <c r="BV162" i="19"/>
  <c r="BV182" i="19" s="1"/>
  <c r="BV137" i="19"/>
  <c r="BV166" i="19" s="1"/>
  <c r="BV186" i="19" s="1"/>
  <c r="BV188" i="19" s="1"/>
  <c r="AO102" i="19"/>
  <c r="AO144" i="19" s="1"/>
  <c r="AO168" i="19" s="1"/>
  <c r="AR102" i="19"/>
  <c r="AR144" i="19" s="1"/>
  <c r="AR168" i="19" s="1"/>
  <c r="CE128" i="19"/>
  <c r="CE138" i="19"/>
  <c r="AU48" i="19"/>
  <c r="AU50" i="19"/>
  <c r="CR49" i="19"/>
  <c r="AT48" i="19"/>
  <c r="AT50" i="19"/>
  <c r="BV102" i="19"/>
  <c r="BV144" i="19" s="1"/>
  <c r="BV168" i="19" s="1"/>
  <c r="BS128" i="19"/>
  <c r="BS138" i="19"/>
  <c r="BC48" i="19"/>
  <c r="BC50" i="19"/>
  <c r="CR48" i="19"/>
  <c r="CR50" i="19"/>
  <c r="AK48" i="19"/>
  <c r="AK50" i="19"/>
  <c r="AW102" i="19"/>
  <c r="AW144" i="19" s="1"/>
  <c r="AW168" i="19" s="1"/>
  <c r="AR101" i="19"/>
  <c r="AE101" i="19"/>
  <c r="Z101" i="19"/>
  <c r="CZ101" i="19"/>
  <c r="BC101" i="19"/>
  <c r="AM101" i="19"/>
  <c r="BP101" i="19"/>
  <c r="BM101" i="19"/>
  <c r="BZ49" i="19"/>
  <c r="CI162" i="19"/>
  <c r="CI182" i="19" s="1"/>
  <c r="CI137" i="19"/>
  <c r="CI166" i="19" s="1"/>
  <c r="CI186" i="19" s="1"/>
  <c r="CI188" i="19" s="1"/>
  <c r="N102" i="19"/>
  <c r="N144" i="19" s="1"/>
  <c r="N168" i="19" s="1"/>
  <c r="BR49" i="19"/>
  <c r="BZ48" i="19"/>
  <c r="BZ50" i="19"/>
  <c r="AH162" i="19"/>
  <c r="AH182" i="19" s="1"/>
  <c r="AH137" i="19"/>
  <c r="AH166" i="19" s="1"/>
  <c r="AH186" i="19" s="1"/>
  <c r="AH188" i="19" s="1"/>
  <c r="CK162" i="19"/>
  <c r="CK182" i="19" s="1"/>
  <c r="CK137" i="19"/>
  <c r="CK166" i="19" s="1"/>
  <c r="CK186" i="19" s="1"/>
  <c r="CK188" i="19" s="1"/>
  <c r="BU102" i="19"/>
  <c r="BU144" i="19" s="1"/>
  <c r="BU168" i="19" s="1"/>
  <c r="CC162" i="19"/>
  <c r="CC182" i="19" s="1"/>
  <c r="CC137" i="19"/>
  <c r="CC166" i="19" s="1"/>
  <c r="CC186" i="19" s="1"/>
  <c r="CC188" i="19" s="1"/>
  <c r="AH48" i="19"/>
  <c r="AH50" i="19"/>
  <c r="CK48" i="19"/>
  <c r="CK50" i="19"/>
  <c r="AS162" i="19"/>
  <c r="AS182" i="19" s="1"/>
  <c r="U184" i="13"/>
  <c r="BU46" i="13"/>
  <c r="Z184" i="13"/>
  <c r="R135" i="13"/>
  <c r="R164" i="13" s="1"/>
  <c r="AT101" i="13"/>
  <c r="AT143" i="13" s="1"/>
  <c r="AT167" i="13" s="1"/>
  <c r="CL101" i="13"/>
  <c r="CL143" i="13" s="1"/>
  <c r="CL167" i="13" s="1"/>
  <c r="W101" i="13"/>
  <c r="W143" i="13" s="1"/>
  <c r="W167" i="13" s="1"/>
  <c r="BT101" i="13"/>
  <c r="BT143" i="13" s="1"/>
  <c r="BT167" i="13" s="1"/>
  <c r="BS101" i="13"/>
  <c r="BS143" i="13" s="1"/>
  <c r="BS167" i="13" s="1"/>
  <c r="BO126" i="13"/>
  <c r="BO136" i="13"/>
  <c r="BO180" i="13"/>
  <c r="BO184" i="13" s="1"/>
  <c r="AO47" i="13"/>
  <c r="W46" i="13"/>
  <c r="W48" i="13"/>
  <c r="CJ46" i="13"/>
  <c r="CJ48" i="13"/>
  <c r="CB135" i="13"/>
  <c r="CB164" i="13" s="1"/>
  <c r="CB160" i="13"/>
  <c r="AG160" i="13"/>
  <c r="R48" i="13"/>
  <c r="R46" i="13"/>
  <c r="CR160" i="13"/>
  <c r="CR135" i="13"/>
  <c r="CR164" i="13" s="1"/>
  <c r="AE136" i="13"/>
  <c r="AE126" i="13"/>
  <c r="AE180" i="13"/>
  <c r="AE184" i="13" s="1"/>
  <c r="CW47" i="13"/>
  <c r="BB47" i="13"/>
  <c r="BP135" i="13"/>
  <c r="BP164" i="13" s="1"/>
  <c r="BP160" i="13"/>
  <c r="AV182" i="13"/>
  <c r="AV131" i="13"/>
  <c r="AV162" i="13" s="1"/>
  <c r="AP135" i="13"/>
  <c r="AP164" i="13" s="1"/>
  <c r="AP160" i="13"/>
  <c r="CQ47" i="13"/>
  <c r="BI47" i="13"/>
  <c r="AN46" i="13"/>
  <c r="AN48" i="13"/>
  <c r="CW48" i="13"/>
  <c r="CW46" i="13"/>
  <c r="AW47" i="13"/>
  <c r="BK136" i="13"/>
  <c r="BK126" i="13"/>
  <c r="BK180" i="13"/>
  <c r="BK184" i="13" s="1"/>
  <c r="AQ47" i="13"/>
  <c r="BL131" i="13"/>
  <c r="BL162" i="13" s="1"/>
  <c r="BL182" i="13"/>
  <c r="BL184" i="13" s="1"/>
  <c r="AM136" i="13"/>
  <c r="AM126" i="13"/>
  <c r="AM180" i="13"/>
  <c r="AM184" i="13" s="1"/>
  <c r="BV160" i="13"/>
  <c r="BV135" i="13"/>
  <c r="BV164" i="13" s="1"/>
  <c r="AR46" i="13"/>
  <c r="AR48" i="13"/>
  <c r="AN182" i="13"/>
  <c r="AN131" i="13"/>
  <c r="AN162" i="13" s="1"/>
  <c r="G42" i="13"/>
  <c r="G43" i="13" s="1"/>
  <c r="H46" i="13"/>
  <c r="H48" i="13"/>
  <c r="BB135" i="13"/>
  <c r="BB164" i="13" s="1"/>
  <c r="BB160" i="13"/>
  <c r="K47" i="13"/>
  <c r="D98" i="13"/>
  <c r="BA47" i="13"/>
  <c r="V135" i="13"/>
  <c r="V164" i="13" s="1"/>
  <c r="V160" i="13"/>
  <c r="BN47" i="13"/>
  <c r="BN135" i="13"/>
  <c r="BN164" i="13" s="1"/>
  <c r="BN160" i="13"/>
  <c r="DB47" i="13"/>
  <c r="M160" i="13"/>
  <c r="M135" i="13"/>
  <c r="M164" i="13" s="1"/>
  <c r="AS47" i="13"/>
  <c r="CX47" i="13"/>
  <c r="CV46" i="13"/>
  <c r="CV48" i="13"/>
  <c r="CA47" i="13"/>
  <c r="DA48" i="13"/>
  <c r="DA46" i="13"/>
  <c r="BH46" i="13"/>
  <c r="BH48" i="13"/>
  <c r="AC136" i="13"/>
  <c r="AC126" i="13"/>
  <c r="AC180" i="13"/>
  <c r="AC184" i="13" s="1"/>
  <c r="BI46" i="13"/>
  <c r="V46" i="13"/>
  <c r="V48" i="13"/>
  <c r="CR46" i="13"/>
  <c r="CR48" i="13"/>
  <c r="AW135" i="13"/>
  <c r="AW164" i="13" s="1"/>
  <c r="Q47" i="13"/>
  <c r="I46" i="13"/>
  <c r="CN48" i="13"/>
  <c r="CN46" i="13"/>
  <c r="BY47" i="13"/>
  <c r="AD48" i="13"/>
  <c r="AD46" i="13"/>
  <c r="BZ47" i="13"/>
  <c r="CM47" i="13"/>
  <c r="CI48" i="13"/>
  <c r="CI46" i="13"/>
  <c r="AL46" i="13"/>
  <c r="AL48" i="13"/>
  <c r="AC47" i="13"/>
  <c r="AB131" i="13"/>
  <c r="AB182" i="13"/>
  <c r="BJ126" i="13"/>
  <c r="BJ180" i="13"/>
  <c r="BJ184" i="13" s="1"/>
  <c r="BJ136" i="13"/>
  <c r="AA46" i="13"/>
  <c r="AA48" i="13"/>
  <c r="CD47" i="13"/>
  <c r="AO126" i="13"/>
  <c r="AO180" i="13"/>
  <c r="AO184" i="13" s="1"/>
  <c r="AO136" i="13"/>
  <c r="CF180" i="13"/>
  <c r="CF184" i="13" s="1"/>
  <c r="CF136" i="13"/>
  <c r="CF126" i="13"/>
  <c r="CN47" i="13"/>
  <c r="Z46" i="13"/>
  <c r="Z48" i="13"/>
  <c r="BF47" i="13"/>
  <c r="AM48" i="13"/>
  <c r="AM46" i="13"/>
  <c r="CC47" i="13"/>
  <c r="P46" i="13"/>
  <c r="P48" i="13"/>
  <c r="AD160" i="13"/>
  <c r="AD135" i="13"/>
  <c r="AD164" i="13" s="1"/>
  <c r="CE47" i="13"/>
  <c r="X46" i="13"/>
  <c r="X48" i="13"/>
  <c r="CZ48" i="13"/>
  <c r="CZ46" i="13"/>
  <c r="V47" i="13"/>
  <c r="AX47" i="13"/>
  <c r="BN46" i="13"/>
  <c r="BN48" i="13"/>
  <c r="BG48" i="13"/>
  <c r="BG46" i="13"/>
  <c r="AG48" i="13"/>
  <c r="AG46" i="13"/>
  <c r="CY135" i="13"/>
  <c r="CY164" i="13" s="1"/>
  <c r="CY160" i="13"/>
  <c r="S46" i="13"/>
  <c r="S48" i="13"/>
  <c r="S47" i="13"/>
  <c r="CT184" i="13"/>
  <c r="BW136" i="13"/>
  <c r="BW126" i="13"/>
  <c r="BW180" i="13"/>
  <c r="BW184" i="13" s="1"/>
  <c r="CF47" i="13"/>
  <c r="BX131" i="13"/>
  <c r="BX162" i="13" s="1"/>
  <c r="BX182" i="13"/>
  <c r="BL136" i="13"/>
  <c r="BQ46" i="13"/>
  <c r="BQ48" i="13"/>
  <c r="AP46" i="13"/>
  <c r="AP48" i="13"/>
  <c r="CH47" i="13"/>
  <c r="AZ131" i="13"/>
  <c r="AZ162" i="13" s="1"/>
  <c r="AZ182" i="13"/>
  <c r="CB47" i="13"/>
  <c r="BY126" i="13"/>
  <c r="BY180" i="13"/>
  <c r="BY184" i="13" s="1"/>
  <c r="BY136" i="13"/>
  <c r="AO46" i="13"/>
  <c r="BV47" i="13"/>
  <c r="Q184" i="13"/>
  <c r="BE46" i="13"/>
  <c r="BE48" i="13"/>
  <c r="CZ101" i="13"/>
  <c r="CZ143" i="13" s="1"/>
  <c r="CZ167" i="13" s="1"/>
  <c r="BF135" i="13"/>
  <c r="BF164" i="13" s="1"/>
  <c r="BF160" i="13"/>
  <c r="AA47" i="13"/>
  <c r="M46" i="13"/>
  <c r="M48" i="13"/>
  <c r="P160" i="13"/>
  <c r="P135" i="13"/>
  <c r="P164" i="13" s="1"/>
  <c r="J46" i="13"/>
  <c r="J48" i="13"/>
  <c r="AS48" i="13"/>
  <c r="AS46" i="13"/>
  <c r="AX160" i="13"/>
  <c r="AX135" i="13"/>
  <c r="AX164" i="13" s="1"/>
  <c r="DC47" i="13"/>
  <c r="BH47" i="13"/>
  <c r="AI136" i="13"/>
  <c r="AI180" i="13"/>
  <c r="AI184" i="13" s="1"/>
  <c r="AI126" i="13"/>
  <c r="BH136" i="13"/>
  <c r="BH180" i="13"/>
  <c r="BH184" i="13" s="1"/>
  <c r="BH126" i="13"/>
  <c r="X47" i="13"/>
  <c r="BO47" i="13"/>
  <c r="BL46" i="13"/>
  <c r="BL48" i="13"/>
  <c r="BO46" i="13"/>
  <c r="AZ46" i="13"/>
  <c r="AZ48" i="13"/>
  <c r="U160" i="13"/>
  <c r="U135" i="13"/>
  <c r="U164" i="13" s="1"/>
  <c r="CT160" i="13"/>
  <c r="CT135" i="13"/>
  <c r="CT164" i="13" s="1"/>
  <c r="P47" i="13"/>
  <c r="BQ135" i="13"/>
  <c r="BQ164" i="13" s="1"/>
  <c r="BL160" i="13"/>
  <c r="CS47" i="13"/>
  <c r="BR135" i="13"/>
  <c r="BR164" i="13" s="1"/>
  <c r="BZ46" i="13"/>
  <c r="BZ48" i="13"/>
  <c r="AK136" i="13"/>
  <c r="AK126" i="13"/>
  <c r="AK180" i="13"/>
  <c r="AK184" i="13" s="1"/>
  <c r="CQ160" i="13"/>
  <c r="CQ135" i="13"/>
  <c r="CQ164" i="13" s="1"/>
  <c r="BT47" i="13"/>
  <c r="AW101" i="13"/>
  <c r="AW143" i="13" s="1"/>
  <c r="AW167" i="13" s="1"/>
  <c r="Z47" i="13"/>
  <c r="AK46" i="13"/>
  <c r="BA126" i="13"/>
  <c r="BA180" i="13"/>
  <c r="BA136" i="13"/>
  <c r="BJ47" i="13"/>
  <c r="BS160" i="13"/>
  <c r="BS135" i="13"/>
  <c r="BS164" i="13" s="1"/>
  <c r="BM48" i="13"/>
  <c r="BM46" i="13"/>
  <c r="BK48" i="13"/>
  <c r="BK46" i="13"/>
  <c r="BX46" i="13"/>
  <c r="BX48" i="13"/>
  <c r="AQ48" i="13"/>
  <c r="AQ46" i="13"/>
  <c r="BE160" i="13"/>
  <c r="BE135" i="13"/>
  <c r="BE164" i="13" s="1"/>
  <c r="AI48" i="13"/>
  <c r="AI46" i="13"/>
  <c r="DB135" i="13"/>
  <c r="DB164" i="13" s="1"/>
  <c r="DB160" i="13"/>
  <c r="BU126" i="13"/>
  <c r="BU180" i="13"/>
  <c r="BU184" i="13" s="1"/>
  <c r="BU136" i="13"/>
  <c r="BQ47" i="13"/>
  <c r="BI136" i="13"/>
  <c r="BI180" i="13"/>
  <c r="BI184" i="13" s="1"/>
  <c r="BI126" i="13"/>
  <c r="AX46" i="13"/>
  <c r="CS46" i="13"/>
  <c r="CW126" i="13"/>
  <c r="CW180" i="13"/>
  <c r="CW184" i="13" s="1"/>
  <c r="CW136" i="13"/>
  <c r="BK47" i="13"/>
  <c r="CN135" i="13"/>
  <c r="CN164" i="13" s="1"/>
  <c r="CN160" i="13"/>
  <c r="AF47" i="13"/>
  <c r="N47" i="13"/>
  <c r="BM136" i="13"/>
  <c r="BM126" i="13"/>
  <c r="BM180" i="13"/>
  <c r="BM184" i="13" s="1"/>
  <c r="CD46" i="13"/>
  <c r="BW46" i="13"/>
  <c r="BW48" i="13"/>
  <c r="BC136" i="13"/>
  <c r="BC126" i="13"/>
  <c r="BC180" i="13"/>
  <c r="BC184" i="13" s="1"/>
  <c r="K46" i="13"/>
  <c r="K48" i="13"/>
  <c r="AZ126" i="13"/>
  <c r="AZ180" i="13"/>
  <c r="AZ136" i="13"/>
  <c r="AH48" i="13"/>
  <c r="AH46" i="13"/>
  <c r="BV46" i="13"/>
  <c r="U47" i="13"/>
  <c r="CY46" i="13"/>
  <c r="AL184" i="13"/>
  <c r="CG126" i="13"/>
  <c r="CG180" i="13"/>
  <c r="CG184" i="13" s="1"/>
  <c r="CG136" i="13"/>
  <c r="CI47" i="13"/>
  <c r="AW46" i="13"/>
  <c r="CP46" i="13"/>
  <c r="CP48" i="13"/>
  <c r="CL46" i="13"/>
  <c r="CL48" i="13"/>
  <c r="AP47" i="13"/>
  <c r="BZ135" i="13"/>
  <c r="BZ164" i="13" s="1"/>
  <c r="W160" i="13"/>
  <c r="W135" i="13"/>
  <c r="W164" i="13" s="1"/>
  <c r="AV46" i="13"/>
  <c r="AV48" i="13"/>
  <c r="DA135" i="13"/>
  <c r="DA164" i="13" s="1"/>
  <c r="DA160" i="13"/>
  <c r="AT131" i="13"/>
  <c r="AT162" i="13" s="1"/>
  <c r="AT182" i="13"/>
  <c r="AT184" i="13" s="1"/>
  <c r="AJ47" i="13"/>
  <c r="U46" i="13"/>
  <c r="U48" i="13"/>
  <c r="AY46" i="13"/>
  <c r="AY48" i="13"/>
  <c r="CF46" i="13"/>
  <c r="CF48" i="13"/>
  <c r="BF101" i="13"/>
  <c r="BF143" i="13" s="1"/>
  <c r="BF167" i="13" s="1"/>
  <c r="BP47" i="13"/>
  <c r="AY47" i="13"/>
  <c r="BW47" i="13"/>
  <c r="Y48" i="13"/>
  <c r="Y46" i="13"/>
  <c r="CU48" i="13"/>
  <c r="CU46" i="13"/>
  <c r="Z160" i="13"/>
  <c r="Z135" i="13"/>
  <c r="Z164" i="13" s="1"/>
  <c r="BU47" i="13"/>
  <c r="BD135" i="13"/>
  <c r="BD164" i="13" s="1"/>
  <c r="BD160" i="13"/>
  <c r="AI47" i="13"/>
  <c r="O46" i="13"/>
  <c r="O48" i="13"/>
  <c r="CD135" i="13"/>
  <c r="CD164" i="13" s="1"/>
  <c r="CD160" i="13"/>
  <c r="CQ46" i="13"/>
  <c r="CQ48" i="13"/>
  <c r="AL160" i="13"/>
  <c r="AL135" i="13"/>
  <c r="AL164" i="13" s="1"/>
  <c r="CV182" i="13"/>
  <c r="CV131" i="13"/>
  <c r="CV162" i="13" s="1"/>
  <c r="CM126" i="13"/>
  <c r="CM136" i="13"/>
  <c r="CM180" i="13"/>
  <c r="CM184" i="13" s="1"/>
  <c r="CV136" i="13"/>
  <c r="CV180" i="13"/>
  <c r="CV126" i="13"/>
  <c r="X136" i="13"/>
  <c r="X126" i="13"/>
  <c r="X180" i="13"/>
  <c r="X184" i="13" s="1"/>
  <c r="J184" i="13"/>
  <c r="N135" i="13"/>
  <c r="N164" i="13" s="1"/>
  <c r="N160" i="13"/>
  <c r="AE47" i="13"/>
  <c r="AU47" i="13"/>
  <c r="BJ46" i="13"/>
  <c r="BJ48" i="13"/>
  <c r="CS160" i="13"/>
  <c r="AQ136" i="13"/>
  <c r="AQ126" i="13"/>
  <c r="AQ180" i="13"/>
  <c r="AQ184" i="13" s="1"/>
  <c r="Y47" i="13"/>
  <c r="CO47" i="13"/>
  <c r="AB46" i="13"/>
  <c r="AB48" i="13"/>
  <c r="BD184" i="13"/>
  <c r="R47" i="13"/>
  <c r="AV136" i="13"/>
  <c r="AV180" i="13"/>
  <c r="AV126" i="13"/>
  <c r="CZ47" i="13"/>
  <c r="S135" i="13"/>
  <c r="S164" i="13" s="1"/>
  <c r="S160" i="13"/>
  <c r="CL47" i="13"/>
  <c r="CK47" i="13"/>
  <c r="BC47" i="13"/>
  <c r="CE46" i="13"/>
  <c r="L48" i="13"/>
  <c r="L46" i="13"/>
  <c r="BP46" i="13"/>
  <c r="BP48" i="13"/>
  <c r="AY180" i="13"/>
  <c r="AY184" i="13" s="1"/>
  <c r="AY136" i="13"/>
  <c r="AY126" i="13"/>
  <c r="BD46" i="13"/>
  <c r="BD48" i="13"/>
  <c r="DA184" i="13"/>
  <c r="CK126" i="13"/>
  <c r="CK136" i="13"/>
  <c r="CK180" i="13"/>
  <c r="CK184" i="13" s="1"/>
  <c r="BM47" i="13"/>
  <c r="N46" i="13"/>
  <c r="BR46" i="13"/>
  <c r="BR48" i="13"/>
  <c r="BG47" i="13"/>
  <c r="K160" i="13"/>
  <c r="K135" i="13"/>
  <c r="K164" i="13" s="1"/>
  <c r="CP135" i="13"/>
  <c r="CP164" i="13" s="1"/>
  <c r="CP160" i="13"/>
  <c r="CB101" i="13"/>
  <c r="CB143" i="13" s="1"/>
  <c r="CB167" i="13" s="1"/>
  <c r="CG46" i="13"/>
  <c r="BA184" i="13"/>
  <c r="CK48" i="13"/>
  <c r="CK46" i="13"/>
  <c r="O47" i="13"/>
  <c r="AK47" i="13"/>
  <c r="CA46" i="13"/>
  <c r="J47" i="13"/>
  <c r="AN136" i="13"/>
  <c r="AN126" i="13"/>
  <c r="AN180" i="13"/>
  <c r="DB46" i="13"/>
  <c r="DB48" i="13"/>
  <c r="CR47" i="13"/>
  <c r="W47" i="13"/>
  <c r="CZ184" i="13"/>
  <c r="Y160" i="13"/>
  <c r="Y135" i="13"/>
  <c r="Y164" i="13" s="1"/>
  <c r="AV47" i="13"/>
  <c r="CJ131" i="13"/>
  <c r="CJ162" i="13" s="1"/>
  <c r="CJ182" i="13"/>
  <c r="CY47" i="13"/>
  <c r="BE184" i="13"/>
  <c r="CS182" i="13"/>
  <c r="CS184" i="13" s="1"/>
  <c r="CS131" i="13"/>
  <c r="CS162" i="13" s="1"/>
  <c r="CC160" i="13"/>
  <c r="AF135" i="13"/>
  <c r="AF164" i="13" s="1"/>
  <c r="AF160" i="13"/>
  <c r="AS135" i="13"/>
  <c r="AS164" i="13" s="1"/>
  <c r="T46" i="13"/>
  <c r="T48" i="13"/>
  <c r="BE47" i="13"/>
  <c r="AE48" i="13"/>
  <c r="AE46" i="13"/>
  <c r="CX160" i="13"/>
  <c r="CX135" i="13"/>
  <c r="CX164" i="13" s="1"/>
  <c r="CA126" i="13"/>
  <c r="CA136" i="13"/>
  <c r="CA180" i="13"/>
  <c r="CA184" i="13" s="1"/>
  <c r="CJ136" i="13"/>
  <c r="CJ126" i="13"/>
  <c r="CJ180" i="13"/>
  <c r="AC48" i="13"/>
  <c r="AC46" i="13"/>
  <c r="AF46" i="13"/>
  <c r="AF48" i="13"/>
  <c r="BX126" i="13"/>
  <c r="BX180" i="13"/>
  <c r="BX136" i="13"/>
  <c r="DA47" i="13"/>
  <c r="CT46" i="13"/>
  <c r="AJ48" i="13"/>
  <c r="AJ46" i="13"/>
  <c r="BA48" i="13"/>
  <c r="BA46" i="13"/>
  <c r="AM47" i="13"/>
  <c r="L160" i="13"/>
  <c r="L135" i="13"/>
  <c r="L164" i="13" s="1"/>
  <c r="AB47" i="13"/>
  <c r="AU48" i="13"/>
  <c r="AU46" i="13"/>
  <c r="BG160" i="13"/>
  <c r="BG135" i="13"/>
  <c r="BG164" i="13" s="1"/>
  <c r="AB126" i="13"/>
  <c r="AB180" i="13"/>
  <c r="AB136" i="13"/>
  <c r="Q46" i="13"/>
  <c r="Q48" i="13"/>
  <c r="BB46" i="13"/>
  <c r="BB48" i="13"/>
  <c r="CZ135" i="13"/>
  <c r="CZ164" i="13" s="1"/>
  <c r="CZ160" i="13"/>
  <c r="BC46" i="13"/>
  <c r="AJ126" i="13"/>
  <c r="AJ136" i="13"/>
  <c r="AJ180" i="13"/>
  <c r="AJ184" i="13" s="1"/>
  <c r="O184" i="13"/>
  <c r="CC46" i="13"/>
  <c r="CC48" i="13"/>
  <c r="CB46" i="13"/>
  <c r="CB48" i="13"/>
  <c r="DC160" i="13"/>
  <c r="DC135" i="13"/>
  <c r="DC164" i="13" s="1"/>
  <c r="G44" i="13"/>
  <c r="G45" i="13" s="1"/>
  <c r="H47" i="13"/>
  <c r="BS47" i="13"/>
  <c r="BT46" i="13"/>
  <c r="BT48" i="13"/>
  <c r="AL47" i="13"/>
  <c r="AA136" i="13"/>
  <c r="AA126" i="13"/>
  <c r="AA180" i="13"/>
  <c r="AA184" i="13" s="1"/>
  <c r="AG47" i="13"/>
  <c r="CE180" i="13"/>
  <c r="CE184" i="13" s="1"/>
  <c r="CE136" i="13"/>
  <c r="CE126" i="13"/>
  <c r="BF46" i="13"/>
  <c r="CV47" i="13"/>
  <c r="AT46" i="13"/>
  <c r="AT48" i="13"/>
  <c r="CX46" i="13"/>
  <c r="CX48" i="13"/>
  <c r="BT136" i="13"/>
  <c r="BT126" i="13"/>
  <c r="BT180" i="13"/>
  <c r="BT184" i="13" s="1"/>
  <c r="CH46" i="13"/>
  <c r="CM46" i="13"/>
  <c r="CO46" i="13"/>
  <c r="CO48" i="13"/>
  <c r="CI180" i="13"/>
  <c r="CI184" i="13" s="1"/>
  <c r="CI126" i="13"/>
  <c r="CI136" i="13"/>
  <c r="O160" i="13"/>
  <c r="O135" i="13"/>
  <c r="O164" i="13" s="1"/>
  <c r="AH135" i="13"/>
  <c r="AH164" i="13" s="1"/>
  <c r="AR47" i="13"/>
  <c r="AU160" i="13"/>
  <c r="AU135" i="13"/>
  <c r="AU164" i="13" s="1"/>
  <c r="I135" i="13"/>
  <c r="I164" i="13" s="1"/>
  <c r="I160" i="13"/>
  <c r="CH160" i="13"/>
  <c r="CH135" i="13"/>
  <c r="CH164" i="13" s="1"/>
  <c r="CG47" i="13"/>
  <c r="BS46" i="13"/>
  <c r="X33" i="17"/>
  <c r="X34" i="17" s="1"/>
  <c r="H38" i="17"/>
  <c r="H20" i="17"/>
  <c r="H161" i="17" s="1"/>
  <c r="G15" i="17"/>
  <c r="G58" i="17" s="1"/>
  <c r="Y33" i="17"/>
  <c r="Y34" i="17" s="1"/>
  <c r="G63" i="17"/>
  <c r="G64" i="17" s="1"/>
  <c r="BY51" i="11"/>
  <c r="G75" i="11"/>
  <c r="G134" i="11" s="1"/>
  <c r="G143" i="11" s="1"/>
  <c r="F43" i="58" s="1"/>
  <c r="CL142" i="11"/>
  <c r="CL170" i="11" s="1"/>
  <c r="AU142" i="11"/>
  <c r="AU170" i="11" s="1"/>
  <c r="J166" i="11"/>
  <c r="J186" i="11" s="1"/>
  <c r="J190" i="11" s="1"/>
  <c r="J192" i="11" s="1"/>
  <c r="J143" i="11"/>
  <c r="AD53" i="11"/>
  <c r="AD51" i="11"/>
  <c r="BJ53" i="11"/>
  <c r="BJ51" i="11"/>
  <c r="CN165" i="11"/>
  <c r="CN185" i="11" s="1"/>
  <c r="CN189" i="11" s="1"/>
  <c r="CN191" i="11" s="1"/>
  <c r="CN140" i="11"/>
  <c r="CN169" i="11" s="1"/>
  <c r="CL53" i="11"/>
  <c r="CL51" i="11"/>
  <c r="BA52" i="11"/>
  <c r="AC53" i="11"/>
  <c r="AC51" i="11"/>
  <c r="AL140" i="11"/>
  <c r="AL169" i="11" s="1"/>
  <c r="AL165" i="11"/>
  <c r="AL185" i="11" s="1"/>
  <c r="AL189" i="11" s="1"/>
  <c r="AL191" i="11" s="1"/>
  <c r="BL140" i="11"/>
  <c r="BL169" i="11" s="1"/>
  <c r="BL165" i="11"/>
  <c r="BL185" i="11" s="1"/>
  <c r="BL189" i="11" s="1"/>
  <c r="BL191" i="11" s="1"/>
  <c r="U52" i="11"/>
  <c r="I53" i="11"/>
  <c r="I51" i="11"/>
  <c r="CA140" i="11"/>
  <c r="CA169" i="11" s="1"/>
  <c r="CA165" i="11"/>
  <c r="CA185" i="11" s="1"/>
  <c r="CA189" i="11" s="1"/>
  <c r="CA191" i="11" s="1"/>
  <c r="CZ52" i="11"/>
  <c r="AD52" i="11"/>
  <c r="CB165" i="11"/>
  <c r="CB185" i="11" s="1"/>
  <c r="CB189" i="11" s="1"/>
  <c r="CB191" i="11" s="1"/>
  <c r="CB140" i="11"/>
  <c r="CB169" i="11" s="1"/>
  <c r="CD140" i="11"/>
  <c r="CD169" i="11" s="1"/>
  <c r="CD165" i="11"/>
  <c r="CD185" i="11" s="1"/>
  <c r="CD189" i="11" s="1"/>
  <c r="CD191" i="11" s="1"/>
  <c r="CQ140" i="11"/>
  <c r="CQ169" i="11" s="1"/>
  <c r="CQ167" i="11"/>
  <c r="CQ187" i="11" s="1"/>
  <c r="DA165" i="11"/>
  <c r="DA185" i="11" s="1"/>
  <c r="DA189" i="11" s="1"/>
  <c r="DA191" i="11" s="1"/>
  <c r="DA140" i="11"/>
  <c r="DA169" i="11" s="1"/>
  <c r="BY140" i="11"/>
  <c r="BY169" i="11" s="1"/>
  <c r="BY165" i="11"/>
  <c r="BY185" i="11" s="1"/>
  <c r="BY189" i="11" s="1"/>
  <c r="BY191" i="11" s="1"/>
  <c r="BZ52" i="11"/>
  <c r="O140" i="11"/>
  <c r="O169" i="11" s="1"/>
  <c r="O165" i="11"/>
  <c r="O185" i="11" s="1"/>
  <c r="O189" i="11" s="1"/>
  <c r="O191" i="11" s="1"/>
  <c r="H94" i="11"/>
  <c r="G42" i="11"/>
  <c r="G94" i="11" s="1"/>
  <c r="CS51" i="11"/>
  <c r="CS53" i="11"/>
  <c r="AC52" i="11"/>
  <c r="L52" i="11"/>
  <c r="R140" i="11"/>
  <c r="R169" i="11" s="1"/>
  <c r="R165" i="11"/>
  <c r="R185" i="11" s="1"/>
  <c r="R189" i="11" s="1"/>
  <c r="R191" i="11" s="1"/>
  <c r="BP52" i="11"/>
  <c r="CP165" i="11"/>
  <c r="CP185" i="11" s="1"/>
  <c r="CP189" i="11" s="1"/>
  <c r="CP191" i="11" s="1"/>
  <c r="CP140" i="11"/>
  <c r="CP169" i="11" s="1"/>
  <c r="AF52" i="11"/>
  <c r="AS52" i="11"/>
  <c r="CI140" i="11"/>
  <c r="CI169" i="11" s="1"/>
  <c r="CI165" i="11"/>
  <c r="CI185" i="11" s="1"/>
  <c r="CI189" i="11" s="1"/>
  <c r="CI191" i="11" s="1"/>
  <c r="BI165" i="11"/>
  <c r="BI185" i="11" s="1"/>
  <c r="BI189" i="11" s="1"/>
  <c r="BI191" i="11" s="1"/>
  <c r="BI140" i="11"/>
  <c r="BI169" i="11" s="1"/>
  <c r="CL140" i="11"/>
  <c r="CL169" i="11" s="1"/>
  <c r="CL165" i="11"/>
  <c r="CL185" i="11" s="1"/>
  <c r="CL189" i="11" s="1"/>
  <c r="CL191" i="11" s="1"/>
  <c r="CQ51" i="11"/>
  <c r="AF51" i="11"/>
  <c r="AF53" i="11"/>
  <c r="BG52" i="11"/>
  <c r="CX52" i="11"/>
  <c r="AJ140" i="11"/>
  <c r="AJ169" i="11" s="1"/>
  <c r="AJ165" i="11"/>
  <c r="AJ185" i="11" s="1"/>
  <c r="AJ189" i="11" s="1"/>
  <c r="AJ191" i="11" s="1"/>
  <c r="H52" i="11"/>
  <c r="G49" i="11"/>
  <c r="AB53" i="11"/>
  <c r="AB51" i="11"/>
  <c r="CB52" i="11"/>
  <c r="BA140" i="11"/>
  <c r="BA169" i="11" s="1"/>
  <c r="BA165" i="11"/>
  <c r="BA185" i="11" s="1"/>
  <c r="BA189" i="11" s="1"/>
  <c r="BA191" i="11" s="1"/>
  <c r="AB52" i="11"/>
  <c r="BD53" i="11"/>
  <c r="BD51" i="11"/>
  <c r="BZ140" i="11"/>
  <c r="BZ169" i="11" s="1"/>
  <c r="BZ165" i="11"/>
  <c r="BZ185" i="11" s="1"/>
  <c r="BZ189" i="11" s="1"/>
  <c r="BZ191" i="11" s="1"/>
  <c r="S165" i="11"/>
  <c r="S185" i="11" s="1"/>
  <c r="S189" i="11" s="1"/>
  <c r="S191" i="11" s="1"/>
  <c r="S140" i="11"/>
  <c r="S169" i="11" s="1"/>
  <c r="Z51" i="11"/>
  <c r="Z53" i="11"/>
  <c r="CB53" i="11"/>
  <c r="CB51" i="11"/>
  <c r="BP140" i="11"/>
  <c r="BP169" i="11" s="1"/>
  <c r="BP165" i="11"/>
  <c r="BP185" i="11" s="1"/>
  <c r="BP189" i="11" s="1"/>
  <c r="BP191" i="11" s="1"/>
  <c r="BT52" i="11"/>
  <c r="CQ165" i="11"/>
  <c r="CQ185" i="11" s="1"/>
  <c r="AV52" i="11"/>
  <c r="BR53" i="11"/>
  <c r="BR51" i="11"/>
  <c r="AJ51" i="11"/>
  <c r="AJ53" i="11"/>
  <c r="AK140" i="11"/>
  <c r="AK169" i="11" s="1"/>
  <c r="AK165" i="11"/>
  <c r="AK185" i="11" s="1"/>
  <c r="AK189" i="11" s="1"/>
  <c r="AK191" i="11" s="1"/>
  <c r="O51" i="11"/>
  <c r="O53" i="11"/>
  <c r="CK140" i="11"/>
  <c r="CK169" i="11" s="1"/>
  <c r="CK165" i="11"/>
  <c r="CK185" i="11" s="1"/>
  <c r="CK189" i="11" s="1"/>
  <c r="CK191" i="11" s="1"/>
  <c r="DC140" i="11"/>
  <c r="DC169" i="11" s="1"/>
  <c r="DC167" i="11"/>
  <c r="DC187" i="11" s="1"/>
  <c r="BC165" i="11"/>
  <c r="BC185" i="11" s="1"/>
  <c r="BC189" i="11" s="1"/>
  <c r="BC191" i="11" s="1"/>
  <c r="BC140" i="11"/>
  <c r="BC169" i="11" s="1"/>
  <c r="DC53" i="11"/>
  <c r="DC51" i="11"/>
  <c r="DB51" i="11"/>
  <c r="DB53" i="11"/>
  <c r="BG165" i="11"/>
  <c r="BG185" i="11" s="1"/>
  <c r="CO52" i="11"/>
  <c r="BB140" i="11"/>
  <c r="BB169" i="11" s="1"/>
  <c r="BB165" i="11"/>
  <c r="BB185" i="11" s="1"/>
  <c r="BB189" i="11" s="1"/>
  <c r="BB191" i="11" s="1"/>
  <c r="BF140" i="11"/>
  <c r="BF169" i="11" s="1"/>
  <c r="BF165" i="11"/>
  <c r="BF185" i="11" s="1"/>
  <c r="BF189" i="11" s="1"/>
  <c r="BF191" i="11" s="1"/>
  <c r="AH53" i="11"/>
  <c r="AH51" i="11"/>
  <c r="AV51" i="11"/>
  <c r="AV53" i="11"/>
  <c r="BG140" i="11"/>
  <c r="BG169" i="11" s="1"/>
  <c r="BG167" i="11"/>
  <c r="BG187" i="11" s="1"/>
  <c r="BW140" i="11"/>
  <c r="BW169" i="11" s="1"/>
  <c r="BW165" i="11"/>
  <c r="BW185" i="11" s="1"/>
  <c r="BW189" i="11" s="1"/>
  <c r="BW191" i="11" s="1"/>
  <c r="P52" i="11"/>
  <c r="CU140" i="11"/>
  <c r="CU169" i="11" s="1"/>
  <c r="CU165" i="11"/>
  <c r="CU185" i="11" s="1"/>
  <c r="CU189" i="11" s="1"/>
  <c r="CU191" i="11" s="1"/>
  <c r="DC141" i="11"/>
  <c r="J53" i="11"/>
  <c r="J51" i="11"/>
  <c r="AR51" i="11"/>
  <c r="AR53" i="11"/>
  <c r="CT140" i="11"/>
  <c r="CT169" i="11" s="1"/>
  <c r="CT165" i="11"/>
  <c r="CT185" i="11" s="1"/>
  <c r="CT189" i="11" s="1"/>
  <c r="CT191" i="11" s="1"/>
  <c r="CW140" i="11"/>
  <c r="CW169" i="11" s="1"/>
  <c r="CW165" i="11"/>
  <c r="CW185" i="11" s="1"/>
  <c r="CW189" i="11" s="1"/>
  <c r="CW191" i="11" s="1"/>
  <c r="BP53" i="11"/>
  <c r="BP51" i="11"/>
  <c r="BW53" i="11"/>
  <c r="BW51" i="11"/>
  <c r="CO53" i="11"/>
  <c r="CO51" i="11"/>
  <c r="P53" i="11"/>
  <c r="P51" i="11"/>
  <c r="BE53" i="11"/>
  <c r="BE51" i="11"/>
  <c r="CK53" i="11"/>
  <c r="CK51" i="11"/>
  <c r="AV140" i="11"/>
  <c r="AV169" i="11" s="1"/>
  <c r="AV165" i="11"/>
  <c r="AV185" i="11" s="1"/>
  <c r="AV189" i="11" s="1"/>
  <c r="AV191" i="11" s="1"/>
  <c r="CW51" i="11"/>
  <c r="CG52" i="11"/>
  <c r="AU52" i="11"/>
  <c r="AG52" i="11"/>
  <c r="CR165" i="11"/>
  <c r="CR185" i="11" s="1"/>
  <c r="CR189" i="11" s="1"/>
  <c r="CR191" i="11" s="1"/>
  <c r="CR140" i="11"/>
  <c r="CR169" i="11" s="1"/>
  <c r="V165" i="11"/>
  <c r="V185" i="11" s="1"/>
  <c r="V189" i="11" s="1"/>
  <c r="V191" i="11" s="1"/>
  <c r="V193" i="11" s="1"/>
  <c r="V140" i="11"/>
  <c r="V169" i="11" s="1"/>
  <c r="I116" i="11"/>
  <c r="AN140" i="11"/>
  <c r="AN169" i="11" s="1"/>
  <c r="AN165" i="11"/>
  <c r="AN185" i="11" s="1"/>
  <c r="AN189" i="11" s="1"/>
  <c r="AN191" i="11" s="1"/>
  <c r="AK53" i="11"/>
  <c r="AK51" i="11"/>
  <c r="CD52" i="11"/>
  <c r="AR52" i="11"/>
  <c r="CU51" i="11"/>
  <c r="J103" i="11"/>
  <c r="V52" i="11"/>
  <c r="BF51" i="11"/>
  <c r="BF53" i="11"/>
  <c r="BV52" i="11"/>
  <c r="CS140" i="11"/>
  <c r="CS169" i="11" s="1"/>
  <c r="CS165" i="11"/>
  <c r="CS185" i="11" s="1"/>
  <c r="CS189" i="11" s="1"/>
  <c r="CS191" i="11" s="1"/>
  <c r="CV140" i="11"/>
  <c r="CV169" i="11" s="1"/>
  <c r="CV165" i="11"/>
  <c r="CV185" i="11" s="1"/>
  <c r="CV189" i="11" s="1"/>
  <c r="CV191" i="11" s="1"/>
  <c r="G47" i="11"/>
  <c r="DC165" i="11"/>
  <c r="DC185" i="11" s="1"/>
  <c r="R53" i="11"/>
  <c r="R51" i="11"/>
  <c r="BB53" i="11"/>
  <c r="BB51" i="11"/>
  <c r="BO52" i="11"/>
  <c r="AU165" i="11"/>
  <c r="AU185" i="11" s="1"/>
  <c r="AS53" i="11"/>
  <c r="AS51" i="11"/>
  <c r="CP52" i="11"/>
  <c r="AG53" i="11"/>
  <c r="AG51" i="11"/>
  <c r="I103" i="11"/>
  <c r="P165" i="11"/>
  <c r="P185" i="11" s="1"/>
  <c r="P189" i="11" s="1"/>
  <c r="P191" i="11" s="1"/>
  <c r="P140" i="11"/>
  <c r="P169" i="11" s="1"/>
  <c r="BV51" i="11"/>
  <c r="BV53" i="11"/>
  <c r="DB52" i="11"/>
  <c r="O52" i="11"/>
  <c r="BE140" i="11"/>
  <c r="BE169" i="11" s="1"/>
  <c r="BE165" i="11"/>
  <c r="BE185" i="11" s="1"/>
  <c r="BE189" i="11" s="1"/>
  <c r="BE191" i="11" s="1"/>
  <c r="BE193" i="11" s="1"/>
  <c r="AE140" i="11"/>
  <c r="AE169" i="11" s="1"/>
  <c r="AE165" i="11"/>
  <c r="AE185" i="11" s="1"/>
  <c r="AE189" i="11" s="1"/>
  <c r="AE191" i="11" s="1"/>
  <c r="J116" i="11"/>
  <c r="AI165" i="11"/>
  <c r="AI185" i="11" s="1"/>
  <c r="AI189" i="11" s="1"/>
  <c r="AI191" i="11" s="1"/>
  <c r="AI140" i="11"/>
  <c r="AI169" i="11" s="1"/>
  <c r="AX53" i="11"/>
  <c r="AX51" i="11"/>
  <c r="CC165" i="11"/>
  <c r="CC185" i="11" s="1"/>
  <c r="CC189" i="11" s="1"/>
  <c r="CC191" i="11" s="1"/>
  <c r="CC140" i="11"/>
  <c r="CC169" i="11" s="1"/>
  <c r="AD140" i="11"/>
  <c r="AD169" i="11" s="1"/>
  <c r="AD165" i="11"/>
  <c r="AD185" i="11" s="1"/>
  <c r="AD189" i="11" s="1"/>
  <c r="AD191" i="11" s="1"/>
  <c r="AH165" i="11"/>
  <c r="AH185" i="11" s="1"/>
  <c r="AH189" i="11" s="1"/>
  <c r="AH191" i="11" s="1"/>
  <c r="AH140" i="11"/>
  <c r="AH169" i="11" s="1"/>
  <c r="CR53" i="11"/>
  <c r="CR51" i="11"/>
  <c r="BN51" i="11"/>
  <c r="BN53" i="11"/>
  <c r="H51" i="11"/>
  <c r="AM52" i="11"/>
  <c r="CW52" i="11"/>
  <c r="BT53" i="11"/>
  <c r="BT51" i="11"/>
  <c r="X140" i="11"/>
  <c r="X169" i="11" s="1"/>
  <c r="X165" i="11"/>
  <c r="X185" i="11" s="1"/>
  <c r="X189" i="11" s="1"/>
  <c r="X191" i="11" s="1"/>
  <c r="BB52" i="11"/>
  <c r="BN52" i="11"/>
  <c r="BO51" i="11"/>
  <c r="BO53" i="11"/>
  <c r="AP140" i="11"/>
  <c r="AP169" i="11" s="1"/>
  <c r="AP165" i="11"/>
  <c r="AP185" i="11" s="1"/>
  <c r="AP189" i="11" s="1"/>
  <c r="AP191" i="11" s="1"/>
  <c r="AO52" i="11"/>
  <c r="BM52" i="11"/>
  <c r="I131" i="11"/>
  <c r="I141" i="11"/>
  <c r="M165" i="11"/>
  <c r="M185" i="11" s="1"/>
  <c r="M189" i="11" s="1"/>
  <c r="M191" i="11" s="1"/>
  <c r="M140" i="11"/>
  <c r="M169" i="11" s="1"/>
  <c r="CI52" i="11"/>
  <c r="BS52" i="11"/>
  <c r="AI51" i="11"/>
  <c r="AI53" i="11"/>
  <c r="BS140" i="11"/>
  <c r="BS169" i="11" s="1"/>
  <c r="BS167" i="11"/>
  <c r="BS187" i="11" s="1"/>
  <c r="BF52" i="11"/>
  <c r="S52" i="11"/>
  <c r="CV51" i="11"/>
  <c r="CV53" i="11"/>
  <c r="G167" i="11"/>
  <c r="F37" i="58"/>
  <c r="AW20" i="58" s="1"/>
  <c r="J131" i="11"/>
  <c r="J141" i="11"/>
  <c r="CJ51" i="11"/>
  <c r="CJ53" i="11"/>
  <c r="BW52" i="11"/>
  <c r="AY52" i="11"/>
  <c r="X51" i="11"/>
  <c r="X53" i="11"/>
  <c r="AZ140" i="11"/>
  <c r="AZ169" i="11" s="1"/>
  <c r="AZ165" i="11"/>
  <c r="AZ185" i="11" s="1"/>
  <c r="AZ189" i="11" s="1"/>
  <c r="AZ191" i="11" s="1"/>
  <c r="U140" i="11"/>
  <c r="U169" i="11" s="1"/>
  <c r="U165" i="11"/>
  <c r="U185" i="11" s="1"/>
  <c r="U189" i="11" s="1"/>
  <c r="U191" i="11" s="1"/>
  <c r="BX140" i="11"/>
  <c r="BX169" i="11" s="1"/>
  <c r="BX165" i="11"/>
  <c r="BX185" i="11" s="1"/>
  <c r="BX189" i="11" s="1"/>
  <c r="BX191" i="11" s="1"/>
  <c r="BL52" i="11"/>
  <c r="AR165" i="11"/>
  <c r="AR185" i="11" s="1"/>
  <c r="AR189" i="11" s="1"/>
  <c r="AR191" i="11" s="1"/>
  <c r="AR140" i="11"/>
  <c r="AR169" i="11" s="1"/>
  <c r="W165" i="11"/>
  <c r="W185" i="11" s="1"/>
  <c r="W189" i="11" s="1"/>
  <c r="W191" i="11" s="1"/>
  <c r="W140" i="11"/>
  <c r="W169" i="11" s="1"/>
  <c r="AU53" i="11"/>
  <c r="AU51" i="11"/>
  <c r="CH53" i="11"/>
  <c r="CH51" i="11"/>
  <c r="CN53" i="11"/>
  <c r="CN51" i="11"/>
  <c r="CT53" i="11"/>
  <c r="CT51" i="11"/>
  <c r="BK53" i="11"/>
  <c r="BK51" i="11"/>
  <c r="BK140" i="11"/>
  <c r="BK169" i="11" s="1"/>
  <c r="BK165" i="11"/>
  <c r="BK185" i="11" s="1"/>
  <c r="BK189" i="11" s="1"/>
  <c r="BK191" i="11" s="1"/>
  <c r="AN52" i="11"/>
  <c r="G48" i="11"/>
  <c r="CH140" i="11"/>
  <c r="CH169" i="11" s="1"/>
  <c r="CH165" i="11"/>
  <c r="CH185" i="11" s="1"/>
  <c r="CH189" i="11" s="1"/>
  <c r="CH191" i="11" s="1"/>
  <c r="BA53" i="11"/>
  <c r="BA51" i="11"/>
  <c r="BE52" i="11"/>
  <c r="W52" i="11"/>
  <c r="AG165" i="11"/>
  <c r="AG185" i="11" s="1"/>
  <c r="AG189" i="11" s="1"/>
  <c r="AG191" i="11" s="1"/>
  <c r="AG140" i="11"/>
  <c r="AG169" i="11" s="1"/>
  <c r="L140" i="11"/>
  <c r="L169" i="11" s="1"/>
  <c r="L165" i="11"/>
  <c r="L185" i="11" s="1"/>
  <c r="L189" i="11" s="1"/>
  <c r="L191" i="11" s="1"/>
  <c r="CL52" i="11"/>
  <c r="I136" i="11"/>
  <c r="G136" i="11" s="1"/>
  <c r="CZ51" i="11"/>
  <c r="V53" i="11"/>
  <c r="V51" i="11"/>
  <c r="CN52" i="11"/>
  <c r="CZ140" i="11"/>
  <c r="CZ169" i="11" s="1"/>
  <c r="CZ165" i="11"/>
  <c r="CZ185" i="11" s="1"/>
  <c r="CZ189" i="11" s="1"/>
  <c r="CZ191" i="11" s="1"/>
  <c r="T52" i="11"/>
  <c r="BU165" i="11"/>
  <c r="BU185" i="11" s="1"/>
  <c r="BU189" i="11" s="1"/>
  <c r="BU191" i="11" s="1"/>
  <c r="BU140" i="11"/>
  <c r="BU169" i="11" s="1"/>
  <c r="AP53" i="11"/>
  <c r="AP51" i="11"/>
  <c r="BV165" i="11"/>
  <c r="BV185" i="11" s="1"/>
  <c r="BV189" i="11" s="1"/>
  <c r="BV191" i="11" s="1"/>
  <c r="BV140" i="11"/>
  <c r="BV169" i="11" s="1"/>
  <c r="BC52" i="11"/>
  <c r="BM51" i="11"/>
  <c r="DA51" i="11"/>
  <c r="DA53" i="11"/>
  <c r="AN51" i="11"/>
  <c r="AN53" i="11"/>
  <c r="G115" i="11"/>
  <c r="BR140" i="11"/>
  <c r="BR169" i="11" s="1"/>
  <c r="BR165" i="11"/>
  <c r="BR185" i="11" s="1"/>
  <c r="BR189" i="11" s="1"/>
  <c r="BR191" i="11" s="1"/>
  <c r="CG51" i="11"/>
  <c r="CG53" i="11"/>
  <c r="BS165" i="11"/>
  <c r="BS185" i="11" s="1"/>
  <c r="T51" i="11"/>
  <c r="N51" i="11"/>
  <c r="N53" i="11"/>
  <c r="BN140" i="11"/>
  <c r="BN169" i="11" s="1"/>
  <c r="BN165" i="11"/>
  <c r="BN185" i="11" s="1"/>
  <c r="BN189" i="11" s="1"/>
  <c r="BN191" i="11" s="1"/>
  <c r="CP53" i="11"/>
  <c r="CP51" i="11"/>
  <c r="F39" i="58"/>
  <c r="AY20" i="58" s="1"/>
  <c r="CV52" i="11"/>
  <c r="K165" i="11"/>
  <c r="K185" i="11" s="1"/>
  <c r="K189" i="11" s="1"/>
  <c r="K191" i="11" s="1"/>
  <c r="K140" i="11"/>
  <c r="K169" i="11" s="1"/>
  <c r="CT52" i="11"/>
  <c r="K52" i="11"/>
  <c r="AY165" i="11"/>
  <c r="AY185" i="11" s="1"/>
  <c r="AY189" i="11" s="1"/>
  <c r="AY191" i="11" s="1"/>
  <c r="AY140" i="11"/>
  <c r="AY169" i="11" s="1"/>
  <c r="CH52" i="11"/>
  <c r="CJ52" i="11"/>
  <c r="N52" i="11"/>
  <c r="AW165" i="11"/>
  <c r="AW185" i="11" s="1"/>
  <c r="AW189" i="11" s="1"/>
  <c r="AW191" i="11" s="1"/>
  <c r="AW140" i="11"/>
  <c r="AW169" i="11" s="1"/>
  <c r="BX51" i="11"/>
  <c r="BX53" i="11"/>
  <c r="CM165" i="11"/>
  <c r="CM185" i="11" s="1"/>
  <c r="CM189" i="11" s="1"/>
  <c r="CM191" i="11" s="1"/>
  <c r="CM140" i="11"/>
  <c r="CM169" i="11" s="1"/>
  <c r="AZ52" i="11"/>
  <c r="BL53" i="11"/>
  <c r="BL51" i="11"/>
  <c r="CF53" i="11"/>
  <c r="CF51" i="11"/>
  <c r="CC53" i="11"/>
  <c r="CC51" i="11"/>
  <c r="Q53" i="11"/>
  <c r="Q51" i="11"/>
  <c r="BQ165" i="11"/>
  <c r="BQ185" i="11" s="1"/>
  <c r="BQ189" i="11" s="1"/>
  <c r="BQ191" i="11" s="1"/>
  <c r="BQ140" i="11"/>
  <c r="BQ169" i="11" s="1"/>
  <c r="W53" i="11"/>
  <c r="W51" i="11"/>
  <c r="BH53" i="11"/>
  <c r="BH51" i="11"/>
  <c r="Y52" i="11"/>
  <c r="CE52" i="11"/>
  <c r="BJ140" i="11"/>
  <c r="BJ169" i="11" s="1"/>
  <c r="BJ165" i="11"/>
  <c r="BJ185" i="11" s="1"/>
  <c r="BJ189" i="11" s="1"/>
  <c r="BJ191" i="11" s="1"/>
  <c r="BM165" i="11"/>
  <c r="BM185" i="11" s="1"/>
  <c r="BM189" i="11" s="1"/>
  <c r="BM191" i="11" s="1"/>
  <c r="BM140" i="11"/>
  <c r="BM169" i="11" s="1"/>
  <c r="Y51" i="11"/>
  <c r="Y53" i="11"/>
  <c r="AI52" i="11"/>
  <c r="S53" i="11"/>
  <c r="S51" i="11"/>
  <c r="BD165" i="11"/>
  <c r="BD185" i="11" s="1"/>
  <c r="BD189" i="11" s="1"/>
  <c r="BD191" i="11" s="1"/>
  <c r="BD140" i="11"/>
  <c r="BD169" i="11" s="1"/>
  <c r="CR52" i="11"/>
  <c r="AA53" i="11"/>
  <c r="AA51" i="11"/>
  <c r="AH52" i="11"/>
  <c r="AX140" i="11"/>
  <c r="AX169" i="11" s="1"/>
  <c r="AX165" i="11"/>
  <c r="AX185" i="11" s="1"/>
  <c r="AX189" i="11" s="1"/>
  <c r="AX191" i="11" s="1"/>
  <c r="AC165" i="11"/>
  <c r="AC185" i="11" s="1"/>
  <c r="AC189" i="11" s="1"/>
  <c r="AC191" i="11" s="1"/>
  <c r="AC140" i="11"/>
  <c r="AC169" i="11" s="1"/>
  <c r="M51" i="11"/>
  <c r="BD52" i="11"/>
  <c r="BX52" i="11"/>
  <c r="AB165" i="11"/>
  <c r="AB185" i="11" s="1"/>
  <c r="AB189" i="11" s="1"/>
  <c r="AB191" i="11" s="1"/>
  <c r="AB140" i="11"/>
  <c r="AB169" i="11" s="1"/>
  <c r="BC53" i="11"/>
  <c r="BC51" i="11"/>
  <c r="AW53" i="11"/>
  <c r="AW51" i="11"/>
  <c r="CA52" i="11"/>
  <c r="BO141" i="11"/>
  <c r="CE53" i="11"/>
  <c r="CE51" i="11"/>
  <c r="G102" i="11"/>
  <c r="G103" i="11" s="1"/>
  <c r="AU140" i="11"/>
  <c r="AU169" i="11" s="1"/>
  <c r="AU167" i="11"/>
  <c r="AU187" i="11" s="1"/>
  <c r="N165" i="11"/>
  <c r="N185" i="11" s="1"/>
  <c r="N189" i="11" s="1"/>
  <c r="N191" i="11" s="1"/>
  <c r="N140" i="11"/>
  <c r="N169" i="11" s="1"/>
  <c r="AT140" i="11"/>
  <c r="AT169" i="11" s="1"/>
  <c r="AT165" i="11"/>
  <c r="AT185" i="11" s="1"/>
  <c r="AT189" i="11" s="1"/>
  <c r="AT191" i="11" s="1"/>
  <c r="L53" i="11"/>
  <c r="L51" i="11"/>
  <c r="AO140" i="11"/>
  <c r="AO169" i="11" s="1"/>
  <c r="AO165" i="11"/>
  <c r="AO185" i="11" s="1"/>
  <c r="AO189" i="11" s="1"/>
  <c r="AO191" i="11" s="1"/>
  <c r="X52" i="11"/>
  <c r="AE51" i="11"/>
  <c r="AE53" i="11"/>
  <c r="BR52" i="11"/>
  <c r="BI52" i="11"/>
  <c r="AE52" i="11"/>
  <c r="AM53" i="11"/>
  <c r="AM51" i="11"/>
  <c r="AL52" i="11"/>
  <c r="CY52" i="11"/>
  <c r="CY51" i="11"/>
  <c r="CY53" i="11"/>
  <c r="J52" i="11"/>
  <c r="AW52" i="11"/>
  <c r="T165" i="11"/>
  <c r="T185" i="11" s="1"/>
  <c r="T189" i="11" s="1"/>
  <c r="T191" i="11" s="1"/>
  <c r="T140" i="11"/>
  <c r="T169" i="11" s="1"/>
  <c r="AX52" i="11"/>
  <c r="BO165" i="11"/>
  <c r="BO185" i="11" s="1"/>
  <c r="BO189" i="11" s="1"/>
  <c r="BO191" i="11" s="1"/>
  <c r="BO193" i="11" s="1"/>
  <c r="BO140" i="11"/>
  <c r="BO169" i="11" s="1"/>
  <c r="AQ52" i="11"/>
  <c r="AL53" i="11"/>
  <c r="AL51" i="11"/>
  <c r="AO53" i="11"/>
  <c r="AO51" i="11"/>
  <c r="BQ53" i="11"/>
  <c r="BQ51" i="11"/>
  <c r="AM140" i="11"/>
  <c r="AM169" i="11" s="1"/>
  <c r="AM165" i="11"/>
  <c r="AM185" i="11" s="1"/>
  <c r="AM189" i="11" s="1"/>
  <c r="AM191" i="11" s="1"/>
  <c r="DA52" i="11"/>
  <c r="BG51" i="11"/>
  <c r="CK52" i="11"/>
  <c r="BT165" i="11"/>
  <c r="BT185" i="11" s="1"/>
  <c r="BT189" i="11" s="1"/>
  <c r="BT191" i="11" s="1"/>
  <c r="BT140" i="11"/>
  <c r="BT169" i="11" s="1"/>
  <c r="BK52" i="11"/>
  <c r="AJ52" i="11"/>
  <c r="Q140" i="11"/>
  <c r="Q169" i="11" s="1"/>
  <c r="Q165" i="11"/>
  <c r="Q185" i="11" s="1"/>
  <c r="Q189" i="11" s="1"/>
  <c r="Q191" i="11" s="1"/>
  <c r="BH52" i="11"/>
  <c r="AK52" i="11"/>
  <c r="BU52" i="11"/>
  <c r="CG165" i="11"/>
  <c r="CG185" i="11" s="1"/>
  <c r="CG189" i="11" s="1"/>
  <c r="CG191" i="11" s="1"/>
  <c r="CG140" i="11"/>
  <c r="CG169" i="11" s="1"/>
  <c r="CJ165" i="11"/>
  <c r="CJ185" i="11" s="1"/>
  <c r="CJ189" i="11" s="1"/>
  <c r="CJ191" i="11" s="1"/>
  <c r="CJ140" i="11"/>
  <c r="CJ169" i="11" s="1"/>
  <c r="CC52" i="11"/>
  <c r="K51" i="11"/>
  <c r="K53" i="11"/>
  <c r="CY165" i="11"/>
  <c r="CY185" i="11" s="1"/>
  <c r="CY189" i="11" s="1"/>
  <c r="CY191" i="11" s="1"/>
  <c r="CY140" i="11"/>
  <c r="CY169" i="11" s="1"/>
  <c r="CD51" i="11"/>
  <c r="CD53" i="11"/>
  <c r="AA140" i="11"/>
  <c r="AA169" i="11" s="1"/>
  <c r="AA165" i="11"/>
  <c r="AA185" i="11" s="1"/>
  <c r="AA189" i="11" s="1"/>
  <c r="AA191" i="11" s="1"/>
  <c r="AA193" i="11" s="1"/>
  <c r="CF52" i="11"/>
  <c r="AZ51" i="11"/>
  <c r="AZ53" i="11"/>
  <c r="CI51" i="11"/>
  <c r="CI53" i="11"/>
  <c r="Z140" i="11"/>
  <c r="Z169" i="11" s="1"/>
  <c r="Z165" i="11"/>
  <c r="Z185" i="11" s="1"/>
  <c r="Z189" i="11" s="1"/>
  <c r="Z191" i="11" s="1"/>
  <c r="Z193" i="11" s="1"/>
  <c r="DB140" i="11"/>
  <c r="DB169" i="11" s="1"/>
  <c r="DB165" i="11"/>
  <c r="DB185" i="11" s="1"/>
  <c r="DB189" i="11" s="1"/>
  <c r="DB191" i="11" s="1"/>
  <c r="M52" i="11"/>
  <c r="BJ52" i="11"/>
  <c r="Y165" i="11"/>
  <c r="Y185" i="11" s="1"/>
  <c r="Y189" i="11" s="1"/>
  <c r="Y191" i="11" s="1"/>
  <c r="Y140" i="11"/>
  <c r="Y169" i="11" s="1"/>
  <c r="CU52" i="11"/>
  <c r="AQ51" i="11"/>
  <c r="AQ53" i="11"/>
  <c r="CM51" i="11"/>
  <c r="CM53" i="11"/>
  <c r="CS52" i="11"/>
  <c r="U51" i="11"/>
  <c r="CA53" i="11"/>
  <c r="CA51" i="11"/>
  <c r="BZ53" i="11"/>
  <c r="BZ51" i="11"/>
  <c r="BY52" i="11"/>
  <c r="CO140" i="11"/>
  <c r="CO169" i="11" s="1"/>
  <c r="CO165" i="11"/>
  <c r="CO185" i="11" s="1"/>
  <c r="CO189" i="11" s="1"/>
  <c r="CO191" i="11" s="1"/>
  <c r="BS51" i="11"/>
  <c r="Z52" i="11"/>
  <c r="BU53" i="11"/>
  <c r="BU51" i="11"/>
  <c r="AF140" i="11"/>
  <c r="AF169" i="11" s="1"/>
  <c r="AF165" i="11"/>
  <c r="AF185" i="11" s="1"/>
  <c r="AF189" i="11" s="1"/>
  <c r="AF191" i="11" s="1"/>
  <c r="BQ52" i="11"/>
  <c r="I52" i="11"/>
  <c r="CQ52" i="11"/>
  <c r="BI53" i="11"/>
  <c r="BI51" i="11"/>
  <c r="R52" i="11"/>
  <c r="BH140" i="11"/>
  <c r="BH169" i="11" s="1"/>
  <c r="BH165" i="11"/>
  <c r="BH185" i="11" s="1"/>
  <c r="BH189" i="11" s="1"/>
  <c r="BH191" i="11" s="1"/>
  <c r="AT52" i="11"/>
  <c r="CF165" i="11"/>
  <c r="CF185" i="11" s="1"/>
  <c r="CF189" i="11" s="1"/>
  <c r="CF191" i="11" s="1"/>
  <c r="CF140" i="11"/>
  <c r="CF169" i="11" s="1"/>
  <c r="AT51" i="11"/>
  <c r="AT53" i="11"/>
  <c r="CM52" i="11"/>
  <c r="CX53" i="11"/>
  <c r="CX51" i="11"/>
  <c r="AY53" i="11"/>
  <c r="AY51" i="11"/>
  <c r="CX140" i="11"/>
  <c r="CX169" i="11" s="1"/>
  <c r="CX165" i="11"/>
  <c r="CX185" i="11" s="1"/>
  <c r="CX189" i="11" s="1"/>
  <c r="CX191" i="11" s="1"/>
  <c r="Q52" i="11"/>
  <c r="AS140" i="11"/>
  <c r="AS169" i="11" s="1"/>
  <c r="AS165" i="11"/>
  <c r="AS185" i="11" s="1"/>
  <c r="AS189" i="11" s="1"/>
  <c r="AS191" i="11" s="1"/>
  <c r="AQ140" i="11"/>
  <c r="AQ169" i="11" s="1"/>
  <c r="AQ165" i="11"/>
  <c r="AQ185" i="11" s="1"/>
  <c r="AQ189" i="11" s="1"/>
  <c r="AQ191" i="11" s="1"/>
  <c r="BT47" i="6"/>
  <c r="AR47" i="6"/>
  <c r="CC46" i="6"/>
  <c r="J46" i="6"/>
  <c r="BX46" i="6"/>
  <c r="S47" i="6"/>
  <c r="BF47" i="6"/>
  <c r="CK100" i="6"/>
  <c r="CK141" i="6" s="1"/>
  <c r="CK165" i="6" s="1"/>
  <c r="AA47" i="6"/>
  <c r="AM46" i="6"/>
  <c r="CP46" i="6"/>
  <c r="CY47" i="6"/>
  <c r="AP47" i="6"/>
  <c r="AZ46" i="6"/>
  <c r="W47" i="6"/>
  <c r="AB46" i="6"/>
  <c r="CK47" i="6"/>
  <c r="DA46" i="6"/>
  <c r="CZ46" i="6"/>
  <c r="AZ100" i="6"/>
  <c r="AZ141" i="6" s="1"/>
  <c r="AZ165" i="6" s="1"/>
  <c r="CM100" i="6"/>
  <c r="CM141" i="6" s="1"/>
  <c r="CM165" i="6" s="1"/>
  <c r="T46" i="6"/>
  <c r="CQ47" i="6"/>
  <c r="CS100" i="6"/>
  <c r="CS141" i="6" s="1"/>
  <c r="CS165" i="6" s="1"/>
  <c r="CL46" i="6"/>
  <c r="BT125" i="6"/>
  <c r="BT135" i="6"/>
  <c r="BS125" i="6"/>
  <c r="BS135" i="6"/>
  <c r="AF100" i="6"/>
  <c r="AF141" i="6" s="1"/>
  <c r="BW48" i="6"/>
  <c r="BW46" i="6"/>
  <c r="I130" i="6"/>
  <c r="I161" i="6" s="1"/>
  <c r="I181" i="6" s="1"/>
  <c r="K130" i="6"/>
  <c r="K161" i="6" s="1"/>
  <c r="K181" i="6" s="1"/>
  <c r="CT47" i="6"/>
  <c r="AU48" i="6"/>
  <c r="AU46" i="6"/>
  <c r="AT47" i="6"/>
  <c r="BG100" i="6"/>
  <c r="BG141" i="6" s="1"/>
  <c r="BG47" i="6"/>
  <c r="CA47" i="6"/>
  <c r="H130" i="6"/>
  <c r="AD47" i="6"/>
  <c r="P47" i="6"/>
  <c r="AP48" i="6"/>
  <c r="AP46" i="6"/>
  <c r="CP100" i="6"/>
  <c r="CP141" i="6" s="1"/>
  <c r="AO135" i="6"/>
  <c r="AO125" i="6"/>
  <c r="CG48" i="6"/>
  <c r="CG46" i="6"/>
  <c r="AY161" i="6"/>
  <c r="AY181" i="6" s="1"/>
  <c r="AE47" i="6"/>
  <c r="BE47" i="6"/>
  <c r="AA130" i="6"/>
  <c r="CQ125" i="6"/>
  <c r="CQ135" i="6"/>
  <c r="AZ125" i="6"/>
  <c r="AZ159" i="6" s="1"/>
  <c r="AZ179" i="6" s="1"/>
  <c r="AZ135" i="6"/>
  <c r="CO130" i="6"/>
  <c r="CO161" i="6" s="1"/>
  <c r="CO181" i="6" s="1"/>
  <c r="BL47" i="6"/>
  <c r="U125" i="6"/>
  <c r="U135" i="6"/>
  <c r="W100" i="6"/>
  <c r="W141" i="6" s="1"/>
  <c r="W165" i="6" s="1"/>
  <c r="CD47" i="6"/>
  <c r="AE100" i="6"/>
  <c r="AE141" i="6" s="1"/>
  <c r="R125" i="6"/>
  <c r="R135" i="6"/>
  <c r="BY100" i="6"/>
  <c r="BY141" i="6" s="1"/>
  <c r="CK48" i="6"/>
  <c r="CK46" i="6"/>
  <c r="CQ130" i="6"/>
  <c r="CQ161" i="6" s="1"/>
  <c r="CQ181" i="6" s="1"/>
  <c r="CX125" i="6"/>
  <c r="CX135" i="6"/>
  <c r="AQ100" i="6"/>
  <c r="AQ141" i="6" s="1"/>
  <c r="BV47" i="6"/>
  <c r="CB48" i="6"/>
  <c r="CB46" i="6"/>
  <c r="AN46" i="6"/>
  <c r="AN48" i="6"/>
  <c r="AL48" i="6"/>
  <c r="AL46" i="6"/>
  <c r="CS125" i="6"/>
  <c r="CS135" i="6"/>
  <c r="CM125" i="6"/>
  <c r="CM135" i="6"/>
  <c r="AY47" i="6"/>
  <c r="CN100" i="6"/>
  <c r="CN141" i="6" s="1"/>
  <c r="BU48" i="6"/>
  <c r="BU46" i="6"/>
  <c r="CC100" i="6"/>
  <c r="CC141" i="6" s="1"/>
  <c r="BI100" i="6"/>
  <c r="BI141" i="6" s="1"/>
  <c r="BM100" i="6"/>
  <c r="BM141" i="6" s="1"/>
  <c r="N100" i="6"/>
  <c r="N141" i="6" s="1"/>
  <c r="CZ100" i="6"/>
  <c r="CZ141" i="6" s="1"/>
  <c r="T100" i="6"/>
  <c r="T141" i="6" s="1"/>
  <c r="BY47" i="6"/>
  <c r="J98" i="6"/>
  <c r="J100" i="6"/>
  <c r="J141" i="6" s="1"/>
  <c r="CK135" i="6"/>
  <c r="CK125" i="6"/>
  <c r="AA48" i="6"/>
  <c r="AA46" i="6"/>
  <c r="L47" i="6"/>
  <c r="BP46" i="6"/>
  <c r="AQ48" i="6"/>
  <c r="AQ46" i="6"/>
  <c r="W130" i="6"/>
  <c r="W161" i="6" s="1"/>
  <c r="W181" i="6" s="1"/>
  <c r="M47" i="6"/>
  <c r="W125" i="6"/>
  <c r="W135" i="6"/>
  <c r="AI47" i="6"/>
  <c r="AE125" i="6"/>
  <c r="AE135" i="6"/>
  <c r="AJ47" i="6"/>
  <c r="AA125" i="6"/>
  <c r="AA159" i="6" s="1"/>
  <c r="AA179" i="6" s="1"/>
  <c r="AA135" i="6"/>
  <c r="AF125" i="6"/>
  <c r="AF135" i="6"/>
  <c r="AC47" i="6"/>
  <c r="CY100" i="6"/>
  <c r="CY141" i="6" s="1"/>
  <c r="CY165" i="6" s="1"/>
  <c r="AV48" i="6"/>
  <c r="AV46" i="6"/>
  <c r="AA100" i="6"/>
  <c r="AA141" i="6" s="1"/>
  <c r="M130" i="6"/>
  <c r="M161" i="6" s="1"/>
  <c r="M181" i="6" s="1"/>
  <c r="L98" i="6"/>
  <c r="L100" i="6"/>
  <c r="L141" i="6" s="1"/>
  <c r="BO100" i="6"/>
  <c r="BO141" i="6" s="1"/>
  <c r="CN125" i="6"/>
  <c r="CN135" i="6"/>
  <c r="BG125" i="6"/>
  <c r="BG135" i="6"/>
  <c r="AR100" i="6"/>
  <c r="AR141" i="6" s="1"/>
  <c r="CI47" i="6"/>
  <c r="CC125" i="6"/>
  <c r="CC135" i="6"/>
  <c r="BI125" i="6"/>
  <c r="BI135" i="6"/>
  <c r="BA48" i="6"/>
  <c r="BA46" i="6"/>
  <c r="AS47" i="6"/>
  <c r="CZ125" i="6"/>
  <c r="CZ135" i="6"/>
  <c r="AO48" i="6"/>
  <c r="AO46" i="6"/>
  <c r="BC130" i="6"/>
  <c r="BC161" i="6" s="1"/>
  <c r="BC181" i="6" s="1"/>
  <c r="T125" i="6"/>
  <c r="T135" i="6"/>
  <c r="BB47" i="6"/>
  <c r="BW100" i="6"/>
  <c r="BW141" i="6" s="1"/>
  <c r="J111" i="6"/>
  <c r="BC47" i="6"/>
  <c r="BK161" i="6"/>
  <c r="BK181" i="6" s="1"/>
  <c r="CP125" i="6"/>
  <c r="CP135" i="6"/>
  <c r="Z100" i="6"/>
  <c r="Z141" i="6" s="1"/>
  <c r="CU47" i="6"/>
  <c r="BC48" i="6"/>
  <c r="BC46" i="6"/>
  <c r="AP100" i="6"/>
  <c r="AP141" i="6" s="1"/>
  <c r="AP165" i="6" s="1"/>
  <c r="Y100" i="6"/>
  <c r="Y141" i="6" s="1"/>
  <c r="CM47" i="6"/>
  <c r="BY46" i="6"/>
  <c r="P161" i="6"/>
  <c r="P181" i="6" s="1"/>
  <c r="AX46" i="6"/>
  <c r="P100" i="6"/>
  <c r="P141" i="6" s="1"/>
  <c r="BR47" i="6"/>
  <c r="CT100" i="6"/>
  <c r="CT141" i="6" s="1"/>
  <c r="CT165" i="6" s="1"/>
  <c r="AL47" i="6"/>
  <c r="AY46" i="6"/>
  <c r="AY48" i="6"/>
  <c r="AH46" i="6"/>
  <c r="AH48" i="6"/>
  <c r="AX47" i="6"/>
  <c r="BY125" i="6"/>
  <c r="BY135" i="6"/>
  <c r="CR48" i="6"/>
  <c r="CR46" i="6"/>
  <c r="CY125" i="6"/>
  <c r="CY135" i="6"/>
  <c r="AQ125" i="6"/>
  <c r="AQ135" i="6"/>
  <c r="AT46" i="6"/>
  <c r="BN46" i="6"/>
  <c r="BN48" i="6"/>
  <c r="M125" i="6"/>
  <c r="M135" i="6"/>
  <c r="S100" i="6"/>
  <c r="S141" i="6" s="1"/>
  <c r="BP100" i="6"/>
  <c r="BP141" i="6" s="1"/>
  <c r="L111" i="6"/>
  <c r="CI100" i="6"/>
  <c r="CI141" i="6" s="1"/>
  <c r="CI165" i="6" s="1"/>
  <c r="BO125" i="6"/>
  <c r="BO135" i="6"/>
  <c r="BH47" i="6"/>
  <c r="Y48" i="6"/>
  <c r="Y46" i="6"/>
  <c r="AG46" i="6"/>
  <c r="AG48" i="6"/>
  <c r="AR125" i="6"/>
  <c r="AR135" i="6"/>
  <c r="K98" i="6"/>
  <c r="K100" i="6"/>
  <c r="K141" i="6" s="1"/>
  <c r="BM125" i="6"/>
  <c r="BM135" i="6"/>
  <c r="N135" i="6"/>
  <c r="N125" i="6"/>
  <c r="AS100" i="6"/>
  <c r="AS141" i="6" s="1"/>
  <c r="AS165" i="6" s="1"/>
  <c r="AW47" i="6"/>
  <c r="AI100" i="6"/>
  <c r="AI141" i="6" s="1"/>
  <c r="Y47" i="6"/>
  <c r="BA100" i="6"/>
  <c r="BA141" i="6" s="1"/>
  <c r="BA165" i="6" s="1"/>
  <c r="Z135" i="6"/>
  <c r="Z125" i="6"/>
  <c r="BQ130" i="6"/>
  <c r="BQ161" i="6" s="1"/>
  <c r="BQ181" i="6" s="1"/>
  <c r="BD47" i="6"/>
  <c r="P135" i="6"/>
  <c r="P125" i="6"/>
  <c r="P159" i="6" s="1"/>
  <c r="P179" i="6" s="1"/>
  <c r="N47" i="6"/>
  <c r="AB100" i="6"/>
  <c r="AB141" i="6" s="1"/>
  <c r="M48" i="6"/>
  <c r="M46" i="6"/>
  <c r="CB47" i="6"/>
  <c r="AV100" i="6"/>
  <c r="AV141" i="6" s="1"/>
  <c r="AN100" i="6"/>
  <c r="AN141" i="6" s="1"/>
  <c r="AN165" i="6" s="1"/>
  <c r="AM100" i="6"/>
  <c r="AM141" i="6" s="1"/>
  <c r="AE46" i="6"/>
  <c r="P46" i="6"/>
  <c r="J135" i="6"/>
  <c r="J125" i="6"/>
  <c r="M100" i="6"/>
  <c r="M141" i="6" s="1"/>
  <c r="S125" i="6"/>
  <c r="S135" i="6"/>
  <c r="CG47" i="6"/>
  <c r="BK48" i="6"/>
  <c r="BK46" i="6"/>
  <c r="CF100" i="6"/>
  <c r="CF141" i="6" s="1"/>
  <c r="CF165" i="6" s="1"/>
  <c r="CA48" i="6"/>
  <c r="CA46" i="6"/>
  <c r="BB100" i="6"/>
  <c r="BB141" i="6" s="1"/>
  <c r="K111" i="6"/>
  <c r="BL100" i="6"/>
  <c r="BL141" i="6" s="1"/>
  <c r="J47" i="6"/>
  <c r="CU161" i="6"/>
  <c r="CU181" i="6" s="1"/>
  <c r="CL47" i="6"/>
  <c r="BQ47" i="6"/>
  <c r="BW125" i="6"/>
  <c r="BW159" i="6" s="1"/>
  <c r="BW179" i="6" s="1"/>
  <c r="BW135" i="6"/>
  <c r="BI48" i="6"/>
  <c r="BI46" i="6"/>
  <c r="BA47" i="6"/>
  <c r="BA125" i="6"/>
  <c r="BA135" i="6"/>
  <c r="AZ161" i="6"/>
  <c r="AZ181" i="6" s="1"/>
  <c r="CL100" i="6"/>
  <c r="CL141" i="6" s="1"/>
  <c r="CL165" i="6" s="1"/>
  <c r="BP47" i="6"/>
  <c r="AP125" i="6"/>
  <c r="AP135" i="6"/>
  <c r="CE47" i="6"/>
  <c r="Y125" i="6"/>
  <c r="Y135" i="6"/>
  <c r="CI48" i="6"/>
  <c r="CI46" i="6"/>
  <c r="V100" i="6"/>
  <c r="V141" i="6" s="1"/>
  <c r="CE48" i="6"/>
  <c r="CE46" i="6"/>
  <c r="DC47" i="6"/>
  <c r="CN47" i="6"/>
  <c r="CN46" i="6"/>
  <c r="CE100" i="6"/>
  <c r="CE141" i="6" s="1"/>
  <c r="CE165" i="6" s="1"/>
  <c r="CJ47" i="6"/>
  <c r="CH48" i="6"/>
  <c r="CH46" i="6"/>
  <c r="CT135" i="6"/>
  <c r="CT125" i="6"/>
  <c r="CJ100" i="6"/>
  <c r="CJ141" i="6" s="1"/>
  <c r="BW47" i="6"/>
  <c r="AB135" i="6"/>
  <c r="AB125" i="6"/>
  <c r="AB159" i="6" s="1"/>
  <c r="AB179" i="6" s="1"/>
  <c r="AH47" i="6"/>
  <c r="BU100" i="6"/>
  <c r="BU141" i="6" s="1"/>
  <c r="BK47" i="6"/>
  <c r="BZ48" i="6"/>
  <c r="BZ46" i="6"/>
  <c r="AW100" i="6"/>
  <c r="AW141" i="6" s="1"/>
  <c r="AV125" i="6"/>
  <c r="AV135" i="6"/>
  <c r="AN125" i="6"/>
  <c r="AN159" i="6" s="1"/>
  <c r="AN179" i="6" s="1"/>
  <c r="AN135" i="6"/>
  <c r="I111" i="6"/>
  <c r="CX47" i="6"/>
  <c r="AG100" i="6"/>
  <c r="AG141" i="6" s="1"/>
  <c r="AG165" i="6" s="1"/>
  <c r="BN100" i="6"/>
  <c r="BN141" i="6" s="1"/>
  <c r="BP125" i="6"/>
  <c r="BP135" i="6"/>
  <c r="CI135" i="6"/>
  <c r="CI125" i="6"/>
  <c r="CI159" i="6" s="1"/>
  <c r="CI179" i="6" s="1"/>
  <c r="DB47" i="6"/>
  <c r="O47" i="6"/>
  <c r="BJ100" i="6"/>
  <c r="BJ141" i="6" s="1"/>
  <c r="BH100" i="6"/>
  <c r="BH141" i="6" s="1"/>
  <c r="AN47" i="6"/>
  <c r="DB48" i="6"/>
  <c r="DB46" i="6"/>
  <c r="AS125" i="6"/>
  <c r="AS135" i="6"/>
  <c r="AC100" i="6"/>
  <c r="AC141" i="6" s="1"/>
  <c r="CW47" i="6"/>
  <c r="AD125" i="6"/>
  <c r="AD135" i="6"/>
  <c r="AI125" i="6"/>
  <c r="AI135" i="6"/>
  <c r="BF46" i="6"/>
  <c r="X47" i="6"/>
  <c r="CL125" i="6"/>
  <c r="CL135" i="6"/>
  <c r="BR100" i="6"/>
  <c r="BR141" i="6" s="1"/>
  <c r="V125" i="6"/>
  <c r="V135" i="6"/>
  <c r="CE125" i="6"/>
  <c r="CE135" i="6"/>
  <c r="AR46" i="6"/>
  <c r="AR48" i="6"/>
  <c r="CF47" i="6"/>
  <c r="BD100" i="6"/>
  <c r="BD141" i="6" s="1"/>
  <c r="BD165" i="6" s="1"/>
  <c r="G44" i="6"/>
  <c r="G45" i="6" s="1"/>
  <c r="H47" i="6"/>
  <c r="AJ48" i="6"/>
  <c r="AJ46" i="6"/>
  <c r="CR100" i="6"/>
  <c r="CR141" i="6" s="1"/>
  <c r="BC100" i="6"/>
  <c r="BC141" i="6" s="1"/>
  <c r="O48" i="6"/>
  <c r="O46" i="6"/>
  <c r="I98" i="6"/>
  <c r="I100" i="6"/>
  <c r="I141" i="6" s="1"/>
  <c r="AV47" i="6"/>
  <c r="AG125" i="6"/>
  <c r="AG135" i="6"/>
  <c r="AM125" i="6"/>
  <c r="AM159" i="6" s="1"/>
  <c r="AM179" i="6" s="1"/>
  <c r="AM135" i="6"/>
  <c r="R46" i="6"/>
  <c r="CM46" i="6"/>
  <c r="CD46" i="6"/>
  <c r="X48" i="6"/>
  <c r="X46" i="6"/>
  <c r="J130" i="6"/>
  <c r="J161" i="6" s="1"/>
  <c r="J181" i="6" s="1"/>
  <c r="AF47" i="6"/>
  <c r="CB100" i="6"/>
  <c r="CB141" i="6" s="1"/>
  <c r="BN125" i="6"/>
  <c r="BN135" i="6"/>
  <c r="AG47" i="6"/>
  <c r="BM47" i="6"/>
  <c r="CF125" i="6"/>
  <c r="CF135" i="6"/>
  <c r="BD48" i="6"/>
  <c r="BD46" i="6"/>
  <c r="AM47" i="6"/>
  <c r="BN47" i="6"/>
  <c r="BB125" i="6"/>
  <c r="BB135" i="6"/>
  <c r="BL125" i="6"/>
  <c r="BL159" i="6" s="1"/>
  <c r="BL179" i="6" s="1"/>
  <c r="BL135" i="6"/>
  <c r="BH125" i="6"/>
  <c r="BH135" i="6"/>
  <c r="CU100" i="6"/>
  <c r="CU141" i="6" s="1"/>
  <c r="AC135" i="6"/>
  <c r="AC125" i="6"/>
  <c r="AD100" i="6"/>
  <c r="AD141" i="6" s="1"/>
  <c r="CT48" i="6"/>
  <c r="CT46" i="6"/>
  <c r="AF48" i="6"/>
  <c r="AF46" i="6"/>
  <c r="O100" i="6"/>
  <c r="O141" i="6" s="1"/>
  <c r="O165" i="6" s="1"/>
  <c r="BS47" i="6"/>
  <c r="AW48" i="6"/>
  <c r="AW46" i="6"/>
  <c r="X100" i="6"/>
  <c r="X141" i="6" s="1"/>
  <c r="CD100" i="6"/>
  <c r="CD141" i="6" s="1"/>
  <c r="CO47" i="6"/>
  <c r="BZ47" i="6"/>
  <c r="I48" i="6"/>
  <c r="I46" i="6"/>
  <c r="BT48" i="6"/>
  <c r="BT46" i="6"/>
  <c r="AK47" i="6"/>
  <c r="U47" i="6"/>
  <c r="BU47" i="6"/>
  <c r="CJ135" i="6"/>
  <c r="CJ125" i="6"/>
  <c r="CJ159" i="6" s="1"/>
  <c r="CJ179" i="6" s="1"/>
  <c r="BD125" i="6"/>
  <c r="BD135" i="6"/>
  <c r="BU125" i="6"/>
  <c r="BU135" i="6"/>
  <c r="AW125" i="6"/>
  <c r="AW135" i="6"/>
  <c r="AB161" i="6"/>
  <c r="AB181" i="6" s="1"/>
  <c r="BC125" i="6"/>
  <c r="BC135" i="6"/>
  <c r="W48" i="6"/>
  <c r="W46" i="6"/>
  <c r="K47" i="6"/>
  <c r="DA100" i="6"/>
  <c r="DA141" i="6" s="1"/>
  <c r="CO125" i="6"/>
  <c r="CO135" i="6"/>
  <c r="DC125" i="6"/>
  <c r="DC135" i="6"/>
  <c r="CJ48" i="6"/>
  <c r="CJ46" i="6"/>
  <c r="BV46" i="6"/>
  <c r="AD48" i="6"/>
  <c r="AD46" i="6"/>
  <c r="BJ135" i="6"/>
  <c r="BJ125" i="6"/>
  <c r="BR48" i="6"/>
  <c r="BR46" i="6"/>
  <c r="CV47" i="6"/>
  <c r="AO47" i="6"/>
  <c r="CU135" i="6"/>
  <c r="CU125" i="6"/>
  <c r="CU159" i="6" s="1"/>
  <c r="CU179" i="6" s="1"/>
  <c r="CI161" i="6"/>
  <c r="CI181" i="6" s="1"/>
  <c r="AT100" i="6"/>
  <c r="AT141" i="6" s="1"/>
  <c r="CW100" i="6"/>
  <c r="CW141" i="6" s="1"/>
  <c r="CZ130" i="6"/>
  <c r="CZ161" i="6" s="1"/>
  <c r="CZ181" i="6" s="1"/>
  <c r="O125" i="6"/>
  <c r="O159" i="6" s="1"/>
  <c r="O179" i="6" s="1"/>
  <c r="O135" i="6"/>
  <c r="X125" i="6"/>
  <c r="X135" i="6"/>
  <c r="AU100" i="6"/>
  <c r="AU141" i="6" s="1"/>
  <c r="CQ48" i="6"/>
  <c r="CQ46" i="6"/>
  <c r="AY100" i="6"/>
  <c r="AY141" i="6" s="1"/>
  <c r="CZ47" i="6"/>
  <c r="BR125" i="6"/>
  <c r="BR135" i="6"/>
  <c r="BZ100" i="6"/>
  <c r="BZ141" i="6" s="1"/>
  <c r="BO47" i="6"/>
  <c r="AL100" i="6"/>
  <c r="AL141" i="6" s="1"/>
  <c r="AZ47" i="6"/>
  <c r="CR125" i="6"/>
  <c r="CR135" i="6"/>
  <c r="CX48" i="6"/>
  <c r="CX46" i="6"/>
  <c r="AX100" i="6"/>
  <c r="AX141" i="6" s="1"/>
  <c r="CV100" i="6"/>
  <c r="CV141" i="6" s="1"/>
  <c r="CJ134" i="6"/>
  <c r="CJ163" i="6" s="1"/>
  <c r="CJ183" i="6" s="1"/>
  <c r="CJ185" i="6" s="1"/>
  <c r="CJ161" i="6"/>
  <c r="CJ181" i="6" s="1"/>
  <c r="H48" i="6"/>
  <c r="G42" i="6"/>
  <c r="G43" i="6" s="1"/>
  <c r="DA125" i="6"/>
  <c r="DA135" i="6"/>
  <c r="BG46" i="6"/>
  <c r="K46" i="6"/>
  <c r="DC46" i="6"/>
  <c r="G161" i="6"/>
  <c r="D37" i="58"/>
  <c r="AW18" i="58" s="1"/>
  <c r="CA125" i="6"/>
  <c r="CA135" i="6"/>
  <c r="Q135" i="6"/>
  <c r="Q125" i="6"/>
  <c r="I125" i="6"/>
  <c r="I135" i="6"/>
  <c r="K125" i="6"/>
  <c r="K135" i="6"/>
  <c r="BE46" i="6"/>
  <c r="BE48" i="6"/>
  <c r="CB125" i="6"/>
  <c r="CB135" i="6"/>
  <c r="CF48" i="6"/>
  <c r="CF46" i="6"/>
  <c r="BV100" i="6"/>
  <c r="BV141" i="6" s="1"/>
  <c r="BG130" i="6"/>
  <c r="BG161" i="6" s="1"/>
  <c r="BG181" i="6" s="1"/>
  <c r="CP47" i="6"/>
  <c r="BE100" i="6"/>
  <c r="BE141" i="6" s="1"/>
  <c r="Q48" i="6"/>
  <c r="Q46" i="6"/>
  <c r="BS46" i="6"/>
  <c r="CH100" i="6"/>
  <c r="CH141" i="6" s="1"/>
  <c r="BX47" i="6"/>
  <c r="BJ46" i="6"/>
  <c r="BL161" i="6"/>
  <c r="BL181" i="6" s="1"/>
  <c r="CD125" i="6"/>
  <c r="CD135" i="6"/>
  <c r="AU125" i="6"/>
  <c r="AU135" i="6"/>
  <c r="CS46" i="6"/>
  <c r="CS48" i="6"/>
  <c r="AY125" i="6"/>
  <c r="AY159" i="6" s="1"/>
  <c r="AY179" i="6" s="1"/>
  <c r="AY135" i="6"/>
  <c r="AC46" i="6"/>
  <c r="AJ100" i="6"/>
  <c r="AJ141" i="6" s="1"/>
  <c r="N48" i="6"/>
  <c r="N46" i="6"/>
  <c r="BZ125" i="6"/>
  <c r="BZ135" i="6"/>
  <c r="AK100" i="6"/>
  <c r="AK141" i="6" s="1"/>
  <c r="CS47" i="6"/>
  <c r="BB46" i="6"/>
  <c r="BB48" i="6"/>
  <c r="Z47" i="6"/>
  <c r="AK48" i="6"/>
  <c r="AK46" i="6"/>
  <c r="AX135" i="6"/>
  <c r="AX125" i="6"/>
  <c r="Q47" i="6"/>
  <c r="CH47" i="6"/>
  <c r="S46" i="6"/>
  <c r="S48" i="6"/>
  <c r="DB125" i="6"/>
  <c r="DB135" i="6"/>
  <c r="DA47" i="6"/>
  <c r="BX100" i="6"/>
  <c r="BX141" i="6" s="1"/>
  <c r="G89" i="6"/>
  <c r="BQ100" i="6"/>
  <c r="BQ141" i="6" s="1"/>
  <c r="BO46" i="6"/>
  <c r="BO48" i="6"/>
  <c r="CG100" i="6"/>
  <c r="CG141" i="6" s="1"/>
  <c r="V47" i="6"/>
  <c r="AM161" i="6"/>
  <c r="AM181" i="6" s="1"/>
  <c r="BT100" i="6"/>
  <c r="BT141" i="6" s="1"/>
  <c r="I47" i="6"/>
  <c r="AS48" i="6"/>
  <c r="AS46" i="6"/>
  <c r="BF100" i="6"/>
  <c r="BF141" i="6" s="1"/>
  <c r="AT125" i="6"/>
  <c r="AT135" i="6"/>
  <c r="AH100" i="6"/>
  <c r="AH141" i="6" s="1"/>
  <c r="CW125" i="6"/>
  <c r="CW135" i="6"/>
  <c r="Q100" i="6"/>
  <c r="Q141" i="6" s="1"/>
  <c r="BK100" i="6"/>
  <c r="BK141" i="6" s="1"/>
  <c r="BK165" i="6" s="1"/>
  <c r="AN161" i="6"/>
  <c r="AN181" i="6" s="1"/>
  <c r="BE130" i="6"/>
  <c r="BE161" i="6" s="1"/>
  <c r="BE181" i="6" s="1"/>
  <c r="T47" i="6"/>
  <c r="BX161" i="6"/>
  <c r="BX181" i="6" s="1"/>
  <c r="CC47" i="6"/>
  <c r="AL135" i="6"/>
  <c r="AL125" i="6"/>
  <c r="AU47" i="6"/>
  <c r="CR47" i="6"/>
  <c r="CV125" i="6"/>
  <c r="CV159" i="6" s="1"/>
  <c r="CV179" i="6" s="1"/>
  <c r="CV135" i="6"/>
  <c r="R47" i="6"/>
  <c r="G71" i="6"/>
  <c r="AI46" i="6"/>
  <c r="L125" i="6"/>
  <c r="L135" i="6"/>
  <c r="BX125" i="6"/>
  <c r="BX159" i="6" s="1"/>
  <c r="BX179" i="6" s="1"/>
  <c r="BX135" i="6"/>
  <c r="BV135" i="6"/>
  <c r="BV125" i="6"/>
  <c r="BQ125" i="6"/>
  <c r="BQ135" i="6"/>
  <c r="CO100" i="6"/>
  <c r="CO141" i="6" s="1"/>
  <c r="CO165" i="6" s="1"/>
  <c r="CY48" i="6"/>
  <c r="CY46" i="6"/>
  <c r="CG125" i="6"/>
  <c r="CG135" i="6"/>
  <c r="BH48" i="6"/>
  <c r="BH46" i="6"/>
  <c r="BE125" i="6"/>
  <c r="BE135" i="6"/>
  <c r="CV161" i="6"/>
  <c r="CV181" i="6" s="1"/>
  <c r="BW161" i="6"/>
  <c r="BW181" i="6" s="1"/>
  <c r="CH135" i="6"/>
  <c r="CH125" i="6"/>
  <c r="DB100" i="6"/>
  <c r="DB141" i="6" s="1"/>
  <c r="DB165" i="6" s="1"/>
  <c r="CA100" i="6"/>
  <c r="CA141" i="6" s="1"/>
  <c r="CA165" i="6" s="1"/>
  <c r="BF125" i="6"/>
  <c r="BF135" i="6"/>
  <c r="AH125" i="6"/>
  <c r="AH135" i="6"/>
  <c r="AO100" i="6"/>
  <c r="AO141" i="6" s="1"/>
  <c r="BK125" i="6"/>
  <c r="BK159" i="6" s="1"/>
  <c r="BK179" i="6" s="1"/>
  <c r="BK135" i="6"/>
  <c r="BI47" i="6"/>
  <c r="AB47" i="6"/>
  <c r="L48" i="6"/>
  <c r="L46" i="6"/>
  <c r="DC100" i="6"/>
  <c r="DC141" i="6" s="1"/>
  <c r="BQ48" i="6"/>
  <c r="BQ46" i="6"/>
  <c r="CQ100" i="6"/>
  <c r="CQ141" i="6" s="1"/>
  <c r="AJ125" i="6"/>
  <c r="AJ135" i="6"/>
  <c r="AK125" i="6"/>
  <c r="AK135" i="6"/>
  <c r="Z46" i="6"/>
  <c r="AQ47" i="6"/>
  <c r="U100" i="6"/>
  <c r="U141" i="6" s="1"/>
  <c r="O161" i="6"/>
  <c r="O181" i="6" s="1"/>
  <c r="BS100" i="6"/>
  <c r="BS141" i="6" s="1"/>
  <c r="CU48" i="6"/>
  <c r="CU46" i="6"/>
  <c r="R100" i="6"/>
  <c r="R141" i="6" s="1"/>
  <c r="BJ47" i="6"/>
  <c r="BD130" i="6"/>
  <c r="BD161" i="6" s="1"/>
  <c r="BD181" i="6" s="1"/>
  <c r="U48" i="6"/>
  <c r="U46" i="6"/>
  <c r="CX100" i="6"/>
  <c r="CX141" i="6" s="1"/>
  <c r="BM48" i="6"/>
  <c r="BM46" i="6"/>
  <c r="CO48" i="6"/>
  <c r="CO46" i="6"/>
  <c r="CV46" i="6"/>
  <c r="AG133" i="8"/>
  <c r="AG132" i="8" s="1"/>
  <c r="BP75" i="8"/>
  <c r="BN75" i="8"/>
  <c r="BN100" i="8"/>
  <c r="DC100" i="8"/>
  <c r="CM100" i="8"/>
  <c r="BP100" i="8"/>
  <c r="BP99" i="8"/>
  <c r="BP105" i="8" s="1"/>
  <c r="BP147" i="8" s="1"/>
  <c r="BN99" i="8"/>
  <c r="BN105" i="8" s="1"/>
  <c r="BN147" i="8" s="1"/>
  <c r="BN171" i="8" s="1"/>
  <c r="DC112" i="8"/>
  <c r="BP112" i="8"/>
  <c r="BZ113" i="8"/>
  <c r="BN112" i="8"/>
  <c r="DC113" i="8"/>
  <c r="BP113" i="8"/>
  <c r="BZ75" i="8"/>
  <c r="DC99" i="8"/>
  <c r="DC105" i="8" s="1"/>
  <c r="DC147" i="8" s="1"/>
  <c r="DC171" i="8" s="1"/>
  <c r="BZ99" i="8"/>
  <c r="BZ105" i="8" s="1"/>
  <c r="BZ147" i="8" s="1"/>
  <c r="BZ171" i="8" s="1"/>
  <c r="DC75" i="8"/>
  <c r="BZ112" i="8"/>
  <c r="CM113" i="8"/>
  <c r="BZ133" i="8"/>
  <c r="BZ142" i="8" s="1"/>
  <c r="CM75" i="8"/>
  <c r="G74" i="8"/>
  <c r="G133" i="8" s="1"/>
  <c r="E34" i="58" s="1"/>
  <c r="AT19" i="58" s="1"/>
  <c r="I115" i="8"/>
  <c r="CM99" i="8"/>
  <c r="CM105" i="8" s="1"/>
  <c r="CM147" i="8" s="1"/>
  <c r="CM171" i="8" s="1"/>
  <c r="AG75" i="8"/>
  <c r="CM112" i="8"/>
  <c r="AG99" i="8"/>
  <c r="AG105" i="8" s="1"/>
  <c r="AG147" i="8" s="1"/>
  <c r="AG171" i="8" s="1"/>
  <c r="AG112" i="8"/>
  <c r="AR103" i="8"/>
  <c r="CK103" i="8"/>
  <c r="K103" i="8"/>
  <c r="CW103" i="8"/>
  <c r="AC103" i="8"/>
  <c r="AP103" i="8"/>
  <c r="CU103" i="8"/>
  <c r="T103" i="8"/>
  <c r="AO103" i="8"/>
  <c r="BY103" i="8"/>
  <c r="CJ103" i="8"/>
  <c r="BK103" i="8"/>
  <c r="AY103" i="8"/>
  <c r="Z103" i="8"/>
  <c r="Q103" i="8"/>
  <c r="AD103" i="8"/>
  <c r="M104" i="8"/>
  <c r="M146" i="8" s="1"/>
  <c r="M170" i="8" s="1"/>
  <c r="CE103" i="8"/>
  <c r="BR103" i="8"/>
  <c r="O103" i="8"/>
  <c r="CL103" i="8"/>
  <c r="CM51" i="8"/>
  <c r="BJ103" i="8"/>
  <c r="R103" i="8"/>
  <c r="BO103" i="8"/>
  <c r="BL103" i="8"/>
  <c r="AB103" i="8"/>
  <c r="CS51" i="8"/>
  <c r="BS103" i="8"/>
  <c r="AQ51" i="8"/>
  <c r="V103" i="8"/>
  <c r="BI103" i="8"/>
  <c r="CF103" i="8"/>
  <c r="X103" i="8"/>
  <c r="AN103" i="8"/>
  <c r="BB103" i="8"/>
  <c r="BP50" i="8"/>
  <c r="BH103" i="8"/>
  <c r="DA103" i="8"/>
  <c r="H165" i="19"/>
  <c r="H185" i="19" s="1"/>
  <c r="I138" i="19"/>
  <c r="I128" i="19"/>
  <c r="I137" i="19" s="1"/>
  <c r="I166" i="19" s="1"/>
  <c r="I186" i="19" s="1"/>
  <c r="I188" i="19" s="1"/>
  <c r="H98" i="19"/>
  <c r="J39" i="58"/>
  <c r="AY24" i="58" s="1"/>
  <c r="G134" i="19"/>
  <c r="G91" i="19"/>
  <c r="H162" i="19"/>
  <c r="H182" i="19" s="1"/>
  <c r="H102" i="19"/>
  <c r="H144" i="19" s="1"/>
  <c r="H168" i="19" s="1"/>
  <c r="G99" i="19"/>
  <c r="G100" i="19" s="1"/>
  <c r="G112" i="19"/>
  <c r="G113" i="19" s="1"/>
  <c r="G71" i="19"/>
  <c r="G129" i="19"/>
  <c r="J34" i="58"/>
  <c r="AT24" i="58" s="1"/>
  <c r="G140" i="19"/>
  <c r="J43" i="58" s="1"/>
  <c r="CI142" i="11"/>
  <c r="CI170" i="11" s="1"/>
  <c r="CH142" i="11"/>
  <c r="CH170" i="11" s="1"/>
  <c r="AJ142" i="11"/>
  <c r="AJ170" i="11" s="1"/>
  <c r="AD142" i="11"/>
  <c r="AD170" i="11" s="1"/>
  <c r="G110" i="6"/>
  <c r="G111" i="6" s="1"/>
  <c r="H98" i="6"/>
  <c r="H100" i="6"/>
  <c r="H141" i="6" s="1"/>
  <c r="H165" i="6" s="1"/>
  <c r="G97" i="6"/>
  <c r="G126" i="6"/>
  <c r="G159" i="6" s="1"/>
  <c r="G69" i="6"/>
  <c r="H125" i="6"/>
  <c r="H135" i="6"/>
  <c r="H140" i="11"/>
  <c r="H169" i="11" s="1"/>
  <c r="H165" i="11"/>
  <c r="H185" i="11" s="1"/>
  <c r="H189" i="11" s="1"/>
  <c r="H191" i="11" s="1"/>
  <c r="G185" i="11"/>
  <c r="G141" i="11"/>
  <c r="F41" i="58" s="1"/>
  <c r="F33" i="58"/>
  <c r="AS20" i="58" s="1"/>
  <c r="G90" i="13"/>
  <c r="G91" i="13" s="1"/>
  <c r="G132" i="13"/>
  <c r="G89" i="13"/>
  <c r="AZ137" i="13"/>
  <c r="AZ165" i="13" s="1"/>
  <c r="AE185" i="13"/>
  <c r="BA185" i="13"/>
  <c r="BA187" i="13" s="1"/>
  <c r="CN185" i="13"/>
  <c r="CM137" i="13"/>
  <c r="CM165" i="13" s="1"/>
  <c r="CZ185" i="13"/>
  <c r="BY137" i="13"/>
  <c r="BY165" i="13" s="1"/>
  <c r="CC185" i="13"/>
  <c r="G97" i="13"/>
  <c r="G98" i="13" s="1"/>
  <c r="G110" i="13"/>
  <c r="G111" i="13" s="1"/>
  <c r="G127" i="13"/>
  <c r="G69" i="13"/>
  <c r="H184" i="13"/>
  <c r="H136" i="13"/>
  <c r="G70" i="13"/>
  <c r="H71" i="13"/>
  <c r="H129" i="13"/>
  <c r="H138" i="13" s="1"/>
  <c r="H108" i="13"/>
  <c r="H109" i="13" s="1"/>
  <c r="H96" i="13"/>
  <c r="BZ137" i="6"/>
  <c r="CO185" i="13"/>
  <c r="CY185" i="13"/>
  <c r="CS185" i="13"/>
  <c r="CK185" i="13"/>
  <c r="CK187" i="13" s="1"/>
  <c r="BV137" i="13"/>
  <c r="BV165" i="13" s="1"/>
  <c r="BF185" i="13"/>
  <c r="CE185" i="13"/>
  <c r="CE187" i="13" s="1"/>
  <c r="CM185" i="13"/>
  <c r="AO105" i="8"/>
  <c r="AO147" i="8" s="1"/>
  <c r="AO171" i="8" s="1"/>
  <c r="S103" i="8"/>
  <c r="CG105" i="8"/>
  <c r="CG147" i="8" s="1"/>
  <c r="CG171" i="8" s="1"/>
  <c r="AW103" i="8"/>
  <c r="CU105" i="8"/>
  <c r="CU147" i="8" s="1"/>
  <c r="CU171" i="8" s="1"/>
  <c r="CI103" i="8"/>
  <c r="CE105" i="8"/>
  <c r="CE147" i="8" s="1"/>
  <c r="CE171" i="8" s="1"/>
  <c r="BW103" i="8"/>
  <c r="CT103" i="8"/>
  <c r="CZ103" i="8"/>
  <c r="BA103" i="8"/>
  <c r="I142" i="11"/>
  <c r="I170" i="11" s="1"/>
  <c r="AN142" i="11"/>
  <c r="AN170" i="11" s="1"/>
  <c r="J142" i="11"/>
  <c r="J170" i="11" s="1"/>
  <c r="L132" i="6"/>
  <c r="L137" i="6"/>
  <c r="P132" i="6"/>
  <c r="P162" i="6" s="1"/>
  <c r="P182" i="6" s="1"/>
  <c r="AM132" i="6"/>
  <c r="AM162" i="6" s="1"/>
  <c r="AM182" i="6" s="1"/>
  <c r="G108" i="6"/>
  <c r="D59" i="2" s="1"/>
  <c r="AF136" i="6"/>
  <c r="AF164" i="6" s="1"/>
  <c r="AF184" i="6" s="1"/>
  <c r="BV137" i="6"/>
  <c r="CT136" i="6"/>
  <c r="CT164" i="6" s="1"/>
  <c r="CT184" i="6" s="1"/>
  <c r="BX132" i="6"/>
  <c r="BX162" i="6" s="1"/>
  <c r="BX182" i="6" s="1"/>
  <c r="BN132" i="6"/>
  <c r="BN162" i="6" s="1"/>
  <c r="BN182" i="6" s="1"/>
  <c r="BC132" i="6"/>
  <c r="BC162" i="6" s="1"/>
  <c r="BC182" i="6" s="1"/>
  <c r="BS132" i="6"/>
  <c r="BS162" i="6" s="1"/>
  <c r="BS182" i="6" s="1"/>
  <c r="DC132" i="6"/>
  <c r="DC162" i="6" s="1"/>
  <c r="DC182" i="6" s="1"/>
  <c r="CH132" i="6"/>
  <c r="CH162" i="6" s="1"/>
  <c r="CH182" i="6" s="1"/>
  <c r="AQ132" i="6"/>
  <c r="AQ162" i="6" s="1"/>
  <c r="AQ182" i="6" s="1"/>
  <c r="CM132" i="6"/>
  <c r="CM162" i="6" s="1"/>
  <c r="CM182" i="6" s="1"/>
  <c r="BU136" i="6"/>
  <c r="BU164" i="6" s="1"/>
  <c r="BU184" i="6" s="1"/>
  <c r="AT132" i="6"/>
  <c r="AT162" i="6" s="1"/>
  <c r="AT182" i="6" s="1"/>
  <c r="K132" i="6"/>
  <c r="K162" i="6" s="1"/>
  <c r="K182" i="6" s="1"/>
  <c r="R132" i="6"/>
  <c r="R162" i="6" s="1"/>
  <c r="R182" i="6" s="1"/>
  <c r="Y137" i="6"/>
  <c r="I132" i="6"/>
  <c r="CK132" i="6"/>
  <c r="CK162" i="6" s="1"/>
  <c r="CK182" i="6" s="1"/>
  <c r="CN132" i="6"/>
  <c r="CN162" i="6" s="1"/>
  <c r="CN182" i="6" s="1"/>
  <c r="AZ132" i="6"/>
  <c r="AZ162" i="6" s="1"/>
  <c r="AZ182" i="6" s="1"/>
  <c r="AH132" i="6"/>
  <c r="AH162" i="6" s="1"/>
  <c r="AH182" i="6" s="1"/>
  <c r="BJ132" i="6"/>
  <c r="BJ162" i="6" s="1"/>
  <c r="BJ182" i="6" s="1"/>
  <c r="AE132" i="6"/>
  <c r="AE162" i="6" s="1"/>
  <c r="AE182" i="6" s="1"/>
  <c r="V132" i="6"/>
  <c r="V162" i="6" s="1"/>
  <c r="V182" i="6" s="1"/>
  <c r="CB132" i="6"/>
  <c r="CB162" i="6" s="1"/>
  <c r="CB182" i="6" s="1"/>
  <c r="AC132" i="6"/>
  <c r="AC162" i="6" s="1"/>
  <c r="AC182" i="6" s="1"/>
  <c r="CV132" i="6"/>
  <c r="CV162" i="6" s="1"/>
  <c r="CV182" i="6" s="1"/>
  <c r="CP132" i="6"/>
  <c r="CP162" i="6" s="1"/>
  <c r="CP182" i="6" s="1"/>
  <c r="S132" i="6"/>
  <c r="S162" i="6" s="1"/>
  <c r="S182" i="6" s="1"/>
  <c r="AU132" i="6"/>
  <c r="AU162" i="6" s="1"/>
  <c r="AU182" i="6" s="1"/>
  <c r="BL132" i="6"/>
  <c r="BL162" i="6" s="1"/>
  <c r="BL182" i="6" s="1"/>
  <c r="BY132" i="6"/>
  <c r="BY162" i="6" s="1"/>
  <c r="BY182" i="6" s="1"/>
  <c r="BR132" i="6"/>
  <c r="BR162" i="6" s="1"/>
  <c r="BR182" i="6" s="1"/>
  <c r="BP137" i="6"/>
  <c r="AI132" i="6"/>
  <c r="AI162" i="6" s="1"/>
  <c r="AI182" i="6" s="1"/>
  <c r="T132" i="6"/>
  <c r="T162" i="6" s="1"/>
  <c r="T182" i="6" s="1"/>
  <c r="CZ132" i="6"/>
  <c r="CZ162" i="6" s="1"/>
  <c r="CZ182" i="6" s="1"/>
  <c r="J132" i="6"/>
  <c r="J162" i="6" s="1"/>
  <c r="J182" i="6" s="1"/>
  <c r="AW132" i="6"/>
  <c r="AW162" i="6" s="1"/>
  <c r="AW182" i="6" s="1"/>
  <c r="CW132" i="6"/>
  <c r="CW162" i="6" s="1"/>
  <c r="CW182" i="6" s="1"/>
  <c r="AB132" i="6"/>
  <c r="AB162" i="6" s="1"/>
  <c r="AB182" i="6" s="1"/>
  <c r="CD132" i="6"/>
  <c r="CD162" i="6" s="1"/>
  <c r="CD182" i="6" s="1"/>
  <c r="BD132" i="6"/>
  <c r="BD162" i="6" s="1"/>
  <c r="BD182" i="6" s="1"/>
  <c r="CU132" i="6"/>
  <c r="CU162" i="6" s="1"/>
  <c r="CU182" i="6" s="1"/>
  <c r="AL132" i="6"/>
  <c r="AL162" i="6" s="1"/>
  <c r="AL182" i="6" s="1"/>
  <c r="AX132" i="6"/>
  <c r="AX162" i="6" s="1"/>
  <c r="AX182" i="6" s="1"/>
  <c r="CQ132" i="6"/>
  <c r="CQ162" i="6" s="1"/>
  <c r="CQ182" i="6" s="1"/>
  <c r="BI132" i="6"/>
  <c r="BI162" i="6" s="1"/>
  <c r="BI182" i="6" s="1"/>
  <c r="BM132" i="6"/>
  <c r="BM162" i="6" s="1"/>
  <c r="BM182" i="6" s="1"/>
  <c r="N132" i="6"/>
  <c r="N162" i="6" s="1"/>
  <c r="N182" i="6" s="1"/>
  <c r="CN137" i="6"/>
  <c r="M132" i="6"/>
  <c r="M162" i="6" s="1"/>
  <c r="M182" i="6" s="1"/>
  <c r="BW132" i="6"/>
  <c r="BW162" i="6" s="1"/>
  <c r="BW182" i="6" s="1"/>
  <c r="CC132" i="6"/>
  <c r="CC162" i="6" s="1"/>
  <c r="CC182" i="6" s="1"/>
  <c r="AN132" i="6"/>
  <c r="AN162" i="6" s="1"/>
  <c r="AN182" i="6" s="1"/>
  <c r="BO132" i="6"/>
  <c r="BO162" i="6" s="1"/>
  <c r="BO182" i="6" s="1"/>
  <c r="AX137" i="6"/>
  <c r="CH137" i="6"/>
  <c r="AL137" i="6"/>
  <c r="I137" i="6"/>
  <c r="I127" i="6"/>
  <c r="BO127" i="6"/>
  <c r="BO137" i="6"/>
  <c r="CK127" i="6"/>
  <c r="CK137" i="6"/>
  <c r="DA127" i="6"/>
  <c r="CS127" i="6"/>
  <c r="CS137" i="6"/>
  <c r="AI127" i="6"/>
  <c r="AI137" i="6"/>
  <c r="W127" i="6"/>
  <c r="S127" i="6"/>
  <c r="S137" i="6"/>
  <c r="AJ160" i="6"/>
  <c r="AJ180" i="6" s="1"/>
  <c r="AJ136" i="6"/>
  <c r="AJ164" i="6" s="1"/>
  <c r="AJ184" i="6" s="1"/>
  <c r="X127" i="6"/>
  <c r="CQ127" i="6"/>
  <c r="CQ137" i="6"/>
  <c r="BW127" i="6"/>
  <c r="BW137" i="6"/>
  <c r="CV127" i="6"/>
  <c r="CV137" i="6"/>
  <c r="BP160" i="6"/>
  <c r="BP180" i="6" s="1"/>
  <c r="BP136" i="6"/>
  <c r="BP164" i="6" s="1"/>
  <c r="BP184" i="6" s="1"/>
  <c r="BI127" i="6"/>
  <c r="BI137" i="6"/>
  <c r="AT127" i="6"/>
  <c r="AT137" i="6"/>
  <c r="BT127" i="6"/>
  <c r="BT137" i="6"/>
  <c r="CW127" i="6"/>
  <c r="CW137" i="6"/>
  <c r="BR127" i="6"/>
  <c r="BR137" i="6"/>
  <c r="AY127" i="6"/>
  <c r="M137" i="6"/>
  <c r="M127" i="6"/>
  <c r="CL127" i="6"/>
  <c r="CM127" i="6"/>
  <c r="CM137" i="6"/>
  <c r="AM127" i="6"/>
  <c r="AM137" i="6"/>
  <c r="CR127" i="6"/>
  <c r="CR137" i="6"/>
  <c r="AS127" i="6"/>
  <c r="AS137" i="6"/>
  <c r="Z127" i="6"/>
  <c r="Z137" i="6"/>
  <c r="AD127" i="6"/>
  <c r="BN127" i="6"/>
  <c r="BN137" i="6"/>
  <c r="AG127" i="6"/>
  <c r="CN160" i="6"/>
  <c r="CN180" i="6" s="1"/>
  <c r="J137" i="6"/>
  <c r="J127" i="6"/>
  <c r="CX127" i="6"/>
  <c r="CX137" i="6"/>
  <c r="AU127" i="6"/>
  <c r="AU137" i="6"/>
  <c r="BQ127" i="6"/>
  <c r="BQ137" i="6"/>
  <c r="O127" i="6"/>
  <c r="BC137" i="6"/>
  <c r="BC127" i="6"/>
  <c r="CI127" i="6"/>
  <c r="BM127" i="6"/>
  <c r="BM137" i="6"/>
  <c r="R127" i="6"/>
  <c r="R137" i="6"/>
  <c r="BA127" i="6"/>
  <c r="BA137" i="6"/>
  <c r="AC127" i="6"/>
  <c r="AC137" i="6"/>
  <c r="AA127" i="6"/>
  <c r="AX160" i="6"/>
  <c r="AX180" i="6" s="1"/>
  <c r="CE127" i="6"/>
  <c r="CU137" i="6"/>
  <c r="CU127" i="6"/>
  <c r="AN127" i="6"/>
  <c r="AN137" i="6"/>
  <c r="AQ127" i="6"/>
  <c r="AQ137" i="6"/>
  <c r="BX127" i="6"/>
  <c r="BX137" i="6"/>
  <c r="Q127" i="6"/>
  <c r="Q137" i="6"/>
  <c r="BG127" i="6"/>
  <c r="N160" i="6"/>
  <c r="N180" i="6" s="1"/>
  <c r="CH160" i="6"/>
  <c r="CH180" i="6" s="1"/>
  <c r="AL160" i="6"/>
  <c r="AL180" i="6" s="1"/>
  <c r="AP127" i="6"/>
  <c r="AK127" i="6"/>
  <c r="AK137" i="6"/>
  <c r="AH127" i="6"/>
  <c r="AH137" i="6"/>
  <c r="AE160" i="6"/>
  <c r="AE180" i="6" s="1"/>
  <c r="DC127" i="6"/>
  <c r="DC137" i="6"/>
  <c r="BH127" i="6"/>
  <c r="T127" i="6"/>
  <c r="T137" i="6"/>
  <c r="BS127" i="6"/>
  <c r="BS137" i="6"/>
  <c r="DB127" i="6"/>
  <c r="BV160" i="6"/>
  <c r="BV180" i="6" s="1"/>
  <c r="BV136" i="6"/>
  <c r="BV164" i="6" s="1"/>
  <c r="BV184" i="6" s="1"/>
  <c r="K127" i="6"/>
  <c r="K137" i="6"/>
  <c r="BB127" i="6"/>
  <c r="BB137" i="6"/>
  <c r="BF137" i="6"/>
  <c r="BF127" i="6"/>
  <c r="CY127" i="6"/>
  <c r="CY137" i="6"/>
  <c r="BY127" i="6"/>
  <c r="BY137" i="6"/>
  <c r="AB127" i="6"/>
  <c r="AB137" i="6"/>
  <c r="CG127" i="6"/>
  <c r="CG137" i="6"/>
  <c r="CC137" i="6"/>
  <c r="CC127" i="6"/>
  <c r="AR127" i="6"/>
  <c r="AR137" i="6"/>
  <c r="CA127" i="6"/>
  <c r="CA137" i="6"/>
  <c r="BL137" i="6"/>
  <c r="BL127" i="6"/>
  <c r="U127" i="6"/>
  <c r="CF127" i="6"/>
  <c r="Y160" i="6"/>
  <c r="Y180" i="6" s="1"/>
  <c r="Y136" i="6"/>
  <c r="Y164" i="6" s="1"/>
  <c r="Y184" i="6" s="1"/>
  <c r="AO137" i="6"/>
  <c r="AO127" i="6"/>
  <c r="BK127" i="6"/>
  <c r="CO127" i="6"/>
  <c r="AZ127" i="6"/>
  <c r="AZ137" i="6"/>
  <c r="AW127" i="6"/>
  <c r="AW137" i="6"/>
  <c r="BD160" i="6"/>
  <c r="BD180" i="6" s="1"/>
  <c r="CZ160" i="6"/>
  <c r="CZ180" i="6" s="1"/>
  <c r="BJ160" i="6"/>
  <c r="BJ180" i="6" s="1"/>
  <c r="CJ127" i="6"/>
  <c r="CD127" i="6"/>
  <c r="CD137" i="6"/>
  <c r="BZ160" i="6"/>
  <c r="BZ180" i="6" s="1"/>
  <c r="BZ136" i="6"/>
  <c r="BZ164" i="6" s="1"/>
  <c r="BZ184" i="6" s="1"/>
  <c r="V137" i="6"/>
  <c r="V127" i="6"/>
  <c r="BE160" i="6"/>
  <c r="BE180" i="6" s="1"/>
  <c r="BE136" i="6"/>
  <c r="BE164" i="6" s="1"/>
  <c r="BE184" i="6" s="1"/>
  <c r="CB160" i="6"/>
  <c r="CB180" i="6" s="1"/>
  <c r="CP127" i="6"/>
  <c r="CP137" i="6"/>
  <c r="AV127" i="6"/>
  <c r="P127" i="6"/>
  <c r="P137" i="6"/>
  <c r="CV103" i="8"/>
  <c r="V105" i="8"/>
  <c r="V147" i="8" s="1"/>
  <c r="V171" i="8" s="1"/>
  <c r="BF103" i="8"/>
  <c r="I103" i="8"/>
  <c r="I105" i="8"/>
  <c r="I147" i="8" s="1"/>
  <c r="I171" i="8" s="1"/>
  <c r="BZ142" i="11"/>
  <c r="BZ170" i="11" s="1"/>
  <c r="DA142" i="11"/>
  <c r="DA170" i="11" s="1"/>
  <c r="I137" i="13"/>
  <c r="I165" i="13" s="1"/>
  <c r="BZ137" i="13"/>
  <c r="BZ165" i="13" s="1"/>
  <c r="AS185" i="13"/>
  <c r="CV185" i="13"/>
  <c r="CV187" i="13" s="1"/>
  <c r="AI103" i="8"/>
  <c r="BB105" i="8"/>
  <c r="BB147" i="8" s="1"/>
  <c r="BB171" i="8" s="1"/>
  <c r="BS165" i="19"/>
  <c r="BS185" i="19" s="1"/>
  <c r="BS139" i="19"/>
  <c r="BS167" i="19" s="1"/>
  <c r="BS187" i="19" s="1"/>
  <c r="BS189" i="19" s="1"/>
  <c r="BT165" i="19"/>
  <c r="BT185" i="19" s="1"/>
  <c r="BT139" i="19"/>
  <c r="BT167" i="19" s="1"/>
  <c r="BT187" i="19" s="1"/>
  <c r="BT189" i="19" s="1"/>
  <c r="DB165" i="19"/>
  <c r="DB185" i="19" s="1"/>
  <c r="DB139" i="19"/>
  <c r="DB167" i="19" s="1"/>
  <c r="DB187" i="19" s="1"/>
  <c r="DB189" i="19" s="1"/>
  <c r="CS165" i="19"/>
  <c r="CS185" i="19" s="1"/>
  <c r="CS139" i="19"/>
  <c r="CS167" i="19" s="1"/>
  <c r="CS187" i="19" s="1"/>
  <c r="CS189" i="19" s="1"/>
  <c r="BV165" i="19"/>
  <c r="BV185" i="19" s="1"/>
  <c r="BV139" i="19"/>
  <c r="BV167" i="19" s="1"/>
  <c r="BV187" i="19" s="1"/>
  <c r="BV189" i="19" s="1"/>
  <c r="BL165" i="19"/>
  <c r="BL185" i="19" s="1"/>
  <c r="BL139" i="19"/>
  <c r="BL167" i="19" s="1"/>
  <c r="BL187" i="19" s="1"/>
  <c r="BL189" i="19" s="1"/>
  <c r="CB165" i="19"/>
  <c r="CB185" i="19" s="1"/>
  <c r="CB139" i="19"/>
  <c r="CB167" i="19" s="1"/>
  <c r="CB187" i="19" s="1"/>
  <c r="CB189" i="19" s="1"/>
  <c r="AG165" i="19"/>
  <c r="AG185" i="19" s="1"/>
  <c r="AG139" i="19"/>
  <c r="AG167" i="19" s="1"/>
  <c r="AG187" i="19" s="1"/>
  <c r="AG189" i="19" s="1"/>
  <c r="CY165" i="19"/>
  <c r="CY185" i="19" s="1"/>
  <c r="CY139" i="19"/>
  <c r="CY167" i="19" s="1"/>
  <c r="CY187" i="19" s="1"/>
  <c r="CY189" i="19" s="1"/>
  <c r="BN165" i="19"/>
  <c r="BN185" i="19" s="1"/>
  <c r="BN139" i="19"/>
  <c r="BN167" i="19" s="1"/>
  <c r="BN187" i="19" s="1"/>
  <c r="BN189" i="19" s="1"/>
  <c r="BI165" i="19"/>
  <c r="BI185" i="19" s="1"/>
  <c r="BI139" i="19"/>
  <c r="BI167" i="19" s="1"/>
  <c r="BI187" i="19" s="1"/>
  <c r="BI189" i="19" s="1"/>
  <c r="AD165" i="19"/>
  <c r="AD185" i="19" s="1"/>
  <c r="AD139" i="19"/>
  <c r="AD167" i="19" s="1"/>
  <c r="AD187" i="19" s="1"/>
  <c r="AD189" i="19" s="1"/>
  <c r="AX165" i="19"/>
  <c r="AX185" i="19" s="1"/>
  <c r="AX139" i="19"/>
  <c r="AX167" i="19" s="1"/>
  <c r="AX187" i="19" s="1"/>
  <c r="AX189" i="19" s="1"/>
  <c r="CA165" i="19"/>
  <c r="CA185" i="19" s="1"/>
  <c r="CA139" i="19"/>
  <c r="CA167" i="19" s="1"/>
  <c r="CA187" i="19" s="1"/>
  <c r="CA189" i="19" s="1"/>
  <c r="Z165" i="19"/>
  <c r="Z185" i="19" s="1"/>
  <c r="Z139" i="19"/>
  <c r="Z167" i="19" s="1"/>
  <c r="Z187" i="19" s="1"/>
  <c r="Z189" i="19" s="1"/>
  <c r="BZ165" i="19"/>
  <c r="BZ185" i="19" s="1"/>
  <c r="BZ139" i="19"/>
  <c r="BZ167" i="19" s="1"/>
  <c r="BZ187" i="19" s="1"/>
  <c r="BZ189" i="19" s="1"/>
  <c r="AN165" i="19"/>
  <c r="AN185" i="19" s="1"/>
  <c r="AN139" i="19"/>
  <c r="AN167" i="19" s="1"/>
  <c r="AN187" i="19" s="1"/>
  <c r="AN189" i="19" s="1"/>
  <c r="AE165" i="19"/>
  <c r="AE185" i="19" s="1"/>
  <c r="AE139" i="19"/>
  <c r="AE167" i="19" s="1"/>
  <c r="AE187" i="19" s="1"/>
  <c r="AE189" i="19" s="1"/>
  <c r="BM165" i="19"/>
  <c r="BM185" i="19" s="1"/>
  <c r="BM139" i="19"/>
  <c r="BM167" i="19" s="1"/>
  <c r="BM187" i="19" s="1"/>
  <c r="BM189" i="19" s="1"/>
  <c r="CX165" i="19"/>
  <c r="CX185" i="19" s="1"/>
  <c r="CX139" i="19"/>
  <c r="CX167" i="19" s="1"/>
  <c r="CX187" i="19" s="1"/>
  <c r="CX189" i="19" s="1"/>
  <c r="AF165" i="19"/>
  <c r="AF185" i="19" s="1"/>
  <c r="AF139" i="19"/>
  <c r="AF167" i="19" s="1"/>
  <c r="AF187" i="19" s="1"/>
  <c r="AF189" i="19" s="1"/>
  <c r="CV165" i="19"/>
  <c r="CV185" i="19" s="1"/>
  <c r="CV139" i="19"/>
  <c r="CV167" i="19" s="1"/>
  <c r="CV187" i="19" s="1"/>
  <c r="CV189" i="19" s="1"/>
  <c r="AW165" i="19"/>
  <c r="AW185" i="19" s="1"/>
  <c r="AW139" i="19"/>
  <c r="AW167" i="19" s="1"/>
  <c r="AW187" i="19" s="1"/>
  <c r="AW189" i="19" s="1"/>
  <c r="BY165" i="19"/>
  <c r="BY185" i="19" s="1"/>
  <c r="BY139" i="19"/>
  <c r="BY167" i="19" s="1"/>
  <c r="BY187" i="19" s="1"/>
  <c r="BY189" i="19" s="1"/>
  <c r="CL165" i="19"/>
  <c r="CL185" i="19" s="1"/>
  <c r="CL139" i="19"/>
  <c r="CL167" i="19" s="1"/>
  <c r="CL187" i="19" s="1"/>
  <c r="CL189" i="19" s="1"/>
  <c r="CJ165" i="19"/>
  <c r="CJ185" i="19" s="1"/>
  <c r="CJ139" i="19"/>
  <c r="CJ167" i="19" s="1"/>
  <c r="CJ187" i="19" s="1"/>
  <c r="CJ189" i="19" s="1"/>
  <c r="CZ165" i="19"/>
  <c r="CZ185" i="19" s="1"/>
  <c r="CZ139" i="19"/>
  <c r="CZ167" i="19" s="1"/>
  <c r="CZ187" i="19" s="1"/>
  <c r="CZ189" i="19" s="1"/>
  <c r="CG165" i="19"/>
  <c r="CG185" i="19" s="1"/>
  <c r="CG139" i="19"/>
  <c r="CG167" i="19" s="1"/>
  <c r="CG187" i="19" s="1"/>
  <c r="CG189" i="19" s="1"/>
  <c r="I165" i="19"/>
  <c r="I185" i="19" s="1"/>
  <c r="AB165" i="19"/>
  <c r="AB185" i="19" s="1"/>
  <c r="AB139" i="19"/>
  <c r="AB167" i="19" s="1"/>
  <c r="AB187" i="19" s="1"/>
  <c r="AB189" i="19" s="1"/>
  <c r="BR165" i="19"/>
  <c r="BR185" i="19" s="1"/>
  <c r="BR139" i="19"/>
  <c r="BR167" i="19" s="1"/>
  <c r="BR187" i="19" s="1"/>
  <c r="BR189" i="19" s="1"/>
  <c r="BK165" i="19"/>
  <c r="BK185" i="19" s="1"/>
  <c r="BK139" i="19"/>
  <c r="BK167" i="19" s="1"/>
  <c r="BK187" i="19" s="1"/>
  <c r="BK189" i="19" s="1"/>
  <c r="BA165" i="19"/>
  <c r="BA185" i="19" s="1"/>
  <c r="BA139" i="19"/>
  <c r="BA167" i="19" s="1"/>
  <c r="BA187" i="19" s="1"/>
  <c r="BA189" i="19" s="1"/>
  <c r="BO165" i="19"/>
  <c r="BO185" i="19" s="1"/>
  <c r="BO139" i="19"/>
  <c r="BO167" i="19" s="1"/>
  <c r="BO187" i="19" s="1"/>
  <c r="BO189" i="19" s="1"/>
  <c r="CW165" i="19"/>
  <c r="CW185" i="19" s="1"/>
  <c r="CW139" i="19"/>
  <c r="CW167" i="19" s="1"/>
  <c r="CW187" i="19" s="1"/>
  <c r="CW189" i="19" s="1"/>
  <c r="DA165" i="19"/>
  <c r="DA185" i="19" s="1"/>
  <c r="DA139" i="19"/>
  <c r="DA167" i="19" s="1"/>
  <c r="DA187" i="19" s="1"/>
  <c r="DA189" i="19" s="1"/>
  <c r="CI165" i="19"/>
  <c r="CI185" i="19" s="1"/>
  <c r="CI139" i="19"/>
  <c r="CI167" i="19" s="1"/>
  <c r="CI187" i="19" s="1"/>
  <c r="CI189" i="19" s="1"/>
  <c r="BC165" i="19"/>
  <c r="BC185" i="19" s="1"/>
  <c r="BC139" i="19"/>
  <c r="BC167" i="19" s="1"/>
  <c r="BC187" i="19" s="1"/>
  <c r="BC189" i="19" s="1"/>
  <c r="BW139" i="19"/>
  <c r="BW167" i="19" s="1"/>
  <c r="BW187" i="19" s="1"/>
  <c r="BW189" i="19" s="1"/>
  <c r="BW165" i="19"/>
  <c r="BW185" i="19" s="1"/>
  <c r="BB165" i="19"/>
  <c r="BB185" i="19" s="1"/>
  <c r="BB139" i="19"/>
  <c r="BB167" i="19" s="1"/>
  <c r="BB187" i="19" s="1"/>
  <c r="BB189" i="19" s="1"/>
  <c r="CE165" i="19"/>
  <c r="CE185" i="19" s="1"/>
  <c r="CE139" i="19"/>
  <c r="CE167" i="19" s="1"/>
  <c r="CE187" i="19" s="1"/>
  <c r="CE189" i="19" s="1"/>
  <c r="BJ165" i="19"/>
  <c r="BJ185" i="19" s="1"/>
  <c r="BJ139" i="19"/>
  <c r="BJ167" i="19" s="1"/>
  <c r="BJ187" i="19" s="1"/>
  <c r="BJ189" i="19" s="1"/>
  <c r="AP165" i="19"/>
  <c r="AP185" i="19" s="1"/>
  <c r="AP139" i="19"/>
  <c r="AP167" i="19" s="1"/>
  <c r="AP187" i="19" s="1"/>
  <c r="AP189" i="19" s="1"/>
  <c r="AT165" i="19"/>
  <c r="AT185" i="19" s="1"/>
  <c r="AT139" i="19"/>
  <c r="AT167" i="19" s="1"/>
  <c r="AT187" i="19" s="1"/>
  <c r="AT189" i="19" s="1"/>
  <c r="AY165" i="19"/>
  <c r="AY185" i="19" s="1"/>
  <c r="AY139" i="19"/>
  <c r="AY167" i="19" s="1"/>
  <c r="AY187" i="19" s="1"/>
  <c r="AY189" i="19" s="1"/>
  <c r="AS165" i="19"/>
  <c r="AS185" i="19" s="1"/>
  <c r="AS139" i="19"/>
  <c r="AS167" i="19" s="1"/>
  <c r="AS187" i="19" s="1"/>
  <c r="AS189" i="19" s="1"/>
  <c r="AZ165" i="19"/>
  <c r="AZ185" i="19" s="1"/>
  <c r="AZ139" i="19"/>
  <c r="AZ167" i="19" s="1"/>
  <c r="AZ187" i="19" s="1"/>
  <c r="AZ189" i="19" s="1"/>
  <c r="BU165" i="19"/>
  <c r="BU185" i="19" s="1"/>
  <c r="BU139" i="19"/>
  <c r="BU167" i="19" s="1"/>
  <c r="BU187" i="19" s="1"/>
  <c r="BU189" i="19" s="1"/>
  <c r="AQ165" i="19"/>
  <c r="AQ185" i="19" s="1"/>
  <c r="AQ139" i="19"/>
  <c r="AQ167" i="19" s="1"/>
  <c r="AQ187" i="19" s="1"/>
  <c r="AQ189" i="19" s="1"/>
  <c r="AC165" i="19"/>
  <c r="AC185" i="19" s="1"/>
  <c r="AC139" i="19"/>
  <c r="AC167" i="19" s="1"/>
  <c r="AC187" i="19" s="1"/>
  <c r="AC189" i="19" s="1"/>
  <c r="BX165" i="19"/>
  <c r="BX185" i="19" s="1"/>
  <c r="BX139" i="19"/>
  <c r="BX167" i="19" s="1"/>
  <c r="BX187" i="19" s="1"/>
  <c r="BX189" i="19" s="1"/>
  <c r="CM165" i="19"/>
  <c r="CM185" i="19" s="1"/>
  <c r="CM139" i="19"/>
  <c r="CM167" i="19" s="1"/>
  <c r="CM187" i="19" s="1"/>
  <c r="CM189" i="19" s="1"/>
  <c r="J140" i="19"/>
  <c r="J130" i="19"/>
  <c r="CH130" i="19"/>
  <c r="CH140" i="19"/>
  <c r="AJ130" i="19"/>
  <c r="AJ140" i="19"/>
  <c r="CD169" i="19"/>
  <c r="CR163" i="19"/>
  <c r="CR183" i="19" s="1"/>
  <c r="CR139" i="19"/>
  <c r="CR167" i="19" s="1"/>
  <c r="CR187" i="19" s="1"/>
  <c r="CR189" i="19" s="1"/>
  <c r="AI140" i="19"/>
  <c r="AI130" i="19"/>
  <c r="AH140" i="19"/>
  <c r="AH130" i="19"/>
  <c r="Q130" i="19"/>
  <c r="Q140" i="19"/>
  <c r="X139" i="19"/>
  <c r="X167" i="19" s="1"/>
  <c r="X187" i="19" s="1"/>
  <c r="X189" i="19" s="1"/>
  <c r="X163" i="19"/>
  <c r="X183" i="19" s="1"/>
  <c r="T139" i="19"/>
  <c r="T167" i="19" s="1"/>
  <c r="T187" i="19" s="1"/>
  <c r="T189" i="19" s="1"/>
  <c r="T163" i="19"/>
  <c r="T183" i="19" s="1"/>
  <c r="BP140" i="19"/>
  <c r="BP130" i="19"/>
  <c r="AO130" i="19"/>
  <c r="AO140" i="19"/>
  <c r="R140" i="19"/>
  <c r="R130" i="19"/>
  <c r="N140" i="19"/>
  <c r="N130" i="19"/>
  <c r="CP163" i="19"/>
  <c r="CP183" i="19" s="1"/>
  <c r="CP139" i="19"/>
  <c r="CP167" i="19" s="1"/>
  <c r="CP187" i="19" s="1"/>
  <c r="CP189" i="19" s="1"/>
  <c r="AU163" i="19"/>
  <c r="AU183" i="19" s="1"/>
  <c r="AU139" i="19"/>
  <c r="AU167" i="19" s="1"/>
  <c r="AU187" i="19" s="1"/>
  <c r="AU189" i="19" s="1"/>
  <c r="AA130" i="19"/>
  <c r="AA140" i="19"/>
  <c r="AR140" i="19"/>
  <c r="AR130" i="19"/>
  <c r="BG163" i="19"/>
  <c r="BG183" i="19" s="1"/>
  <c r="BG139" i="19"/>
  <c r="BG167" i="19" s="1"/>
  <c r="BG187" i="19" s="1"/>
  <c r="BG189" i="19" s="1"/>
  <c r="AK130" i="19"/>
  <c r="AK140" i="19"/>
  <c r="AM130" i="19"/>
  <c r="AM140" i="19"/>
  <c r="Y130" i="19"/>
  <c r="Y140" i="19"/>
  <c r="BH139" i="19"/>
  <c r="BH167" i="19" s="1"/>
  <c r="BH187" i="19" s="1"/>
  <c r="BH189" i="19" s="1"/>
  <c r="BH163" i="19"/>
  <c r="BH183" i="19" s="1"/>
  <c r="CK130" i="19"/>
  <c r="CK140" i="19"/>
  <c r="CT130" i="19"/>
  <c r="CT140" i="19"/>
  <c r="U130" i="19"/>
  <c r="U140" i="19"/>
  <c r="CQ139" i="19"/>
  <c r="CQ167" i="19" s="1"/>
  <c r="CQ187" i="19" s="1"/>
  <c r="CQ189" i="19" s="1"/>
  <c r="CQ163" i="19"/>
  <c r="CQ183" i="19" s="1"/>
  <c r="BF163" i="19"/>
  <c r="BF183" i="19" s="1"/>
  <c r="BF139" i="19"/>
  <c r="BF167" i="19" s="1"/>
  <c r="BF187" i="19" s="1"/>
  <c r="BF189" i="19" s="1"/>
  <c r="O130" i="19"/>
  <c r="O140" i="19"/>
  <c r="S140" i="19"/>
  <c r="S130" i="19"/>
  <c r="CL169" i="19"/>
  <c r="CC130" i="19"/>
  <c r="CC140" i="19"/>
  <c r="CU130" i="19"/>
  <c r="CU140" i="19"/>
  <c r="L140" i="19"/>
  <c r="L130" i="19"/>
  <c r="M130" i="19"/>
  <c r="M140" i="19"/>
  <c r="CO130" i="19"/>
  <c r="CO140" i="19"/>
  <c r="W130" i="19"/>
  <c r="W140" i="19"/>
  <c r="K130" i="19"/>
  <c r="K140" i="19"/>
  <c r="I130" i="19"/>
  <c r="I140" i="19"/>
  <c r="V163" i="19"/>
  <c r="V183" i="19" s="1"/>
  <c r="V139" i="19"/>
  <c r="V167" i="19" s="1"/>
  <c r="V187" i="19" s="1"/>
  <c r="V189" i="19" s="1"/>
  <c r="CF163" i="19"/>
  <c r="CF183" i="19" s="1"/>
  <c r="CF139" i="19"/>
  <c r="CF167" i="19" s="1"/>
  <c r="CF187" i="19" s="1"/>
  <c r="CF189" i="19" s="1"/>
  <c r="P163" i="19"/>
  <c r="P183" i="19" s="1"/>
  <c r="P139" i="19"/>
  <c r="P167" i="19" s="1"/>
  <c r="P187" i="19" s="1"/>
  <c r="P189" i="19" s="1"/>
  <c r="AL130" i="19"/>
  <c r="AL140" i="19"/>
  <c r="BQ140" i="19"/>
  <c r="BQ130" i="19"/>
  <c r="BD130" i="19"/>
  <c r="BD140" i="19"/>
  <c r="AV163" i="19"/>
  <c r="AV183" i="19" s="1"/>
  <c r="AV139" i="19"/>
  <c r="AV167" i="19" s="1"/>
  <c r="AV187" i="19" s="1"/>
  <c r="AV189" i="19" s="1"/>
  <c r="G97" i="19"/>
  <c r="G98" i="19" s="1"/>
  <c r="H130" i="19"/>
  <c r="H140" i="19"/>
  <c r="G110" i="19"/>
  <c r="G111" i="19" s="1"/>
  <c r="AX161" i="13"/>
  <c r="AX137" i="13"/>
  <c r="AX165" i="13" s="1"/>
  <c r="BL161" i="13"/>
  <c r="BL137" i="13"/>
  <c r="BL165" i="13" s="1"/>
  <c r="S137" i="13"/>
  <c r="S165" i="13" s="1"/>
  <c r="S161" i="13"/>
  <c r="K137" i="13"/>
  <c r="K165" i="13" s="1"/>
  <c r="K161" i="13"/>
  <c r="BO137" i="13"/>
  <c r="BO165" i="13" s="1"/>
  <c r="BO161" i="13"/>
  <c r="BN161" i="13"/>
  <c r="BN137" i="13"/>
  <c r="BN165" i="13" s="1"/>
  <c r="BU161" i="13"/>
  <c r="BU137" i="13"/>
  <c r="BU165" i="13" s="1"/>
  <c r="BG161" i="13"/>
  <c r="BG137" i="13"/>
  <c r="BG165" i="13" s="1"/>
  <c r="CH137" i="13"/>
  <c r="CH165" i="13" s="1"/>
  <c r="CH161" i="13"/>
  <c r="CL161" i="13"/>
  <c r="CL137" i="13"/>
  <c r="CL165" i="13" s="1"/>
  <c r="BX161" i="13"/>
  <c r="BX137" i="13"/>
  <c r="BX165" i="13" s="1"/>
  <c r="AY137" i="13"/>
  <c r="AY165" i="13" s="1"/>
  <c r="AY161" i="13"/>
  <c r="O161" i="13"/>
  <c r="O137" i="13"/>
  <c r="O165" i="13" s="1"/>
  <c r="BC137" i="13"/>
  <c r="BC165" i="13" s="1"/>
  <c r="BC161" i="13"/>
  <c r="CG161" i="13"/>
  <c r="CG137" i="13"/>
  <c r="CG165" i="13" s="1"/>
  <c r="AU161" i="13"/>
  <c r="AU137" i="13"/>
  <c r="AU165" i="13" s="1"/>
  <c r="CT161" i="13"/>
  <c r="CT137" i="13"/>
  <c r="CT165" i="13" s="1"/>
  <c r="CR161" i="13"/>
  <c r="CR137" i="13"/>
  <c r="CR165" i="13" s="1"/>
  <c r="AT161" i="13"/>
  <c r="AT137" i="13"/>
  <c r="AT165" i="13" s="1"/>
  <c r="AI161" i="13"/>
  <c r="AI137" i="13"/>
  <c r="AI165" i="13" s="1"/>
  <c r="DB161" i="13"/>
  <c r="DB137" i="13"/>
  <c r="DB165" i="13" s="1"/>
  <c r="BR137" i="13"/>
  <c r="BR165" i="13" s="1"/>
  <c r="CF161" i="13"/>
  <c r="CF137" i="13"/>
  <c r="CF165" i="13" s="1"/>
  <c r="AL161" i="13"/>
  <c r="AL137" i="13"/>
  <c r="AL165" i="13" s="1"/>
  <c r="AD137" i="13"/>
  <c r="AD165" i="13" s="1"/>
  <c r="AD161" i="13"/>
  <c r="AB161" i="13"/>
  <c r="AB137" i="13"/>
  <c r="AB165" i="13" s="1"/>
  <c r="AG185" i="13"/>
  <c r="AR185" i="13"/>
  <c r="AR187" i="13" s="1"/>
  <c r="BT161" i="13"/>
  <c r="BT137" i="13"/>
  <c r="BT165" i="13" s="1"/>
  <c r="AJ161" i="13"/>
  <c r="AJ137" i="13"/>
  <c r="AJ165" i="13" s="1"/>
  <c r="AH137" i="13"/>
  <c r="AH165" i="13" s="1"/>
  <c r="AH161" i="13"/>
  <c r="AQ161" i="13"/>
  <c r="AQ137" i="13"/>
  <c r="AQ165" i="13" s="1"/>
  <c r="CQ163" i="13"/>
  <c r="CQ137" i="13"/>
  <c r="CQ165" i="13" s="1"/>
  <c r="BJ163" i="13"/>
  <c r="BJ137" i="13"/>
  <c r="BJ165" i="13" s="1"/>
  <c r="AO163" i="13"/>
  <c r="AO137" i="13"/>
  <c r="AO165" i="13" s="1"/>
  <c r="CB163" i="13"/>
  <c r="CB137" i="13"/>
  <c r="CB165" i="13" s="1"/>
  <c r="L163" i="13"/>
  <c r="L137" i="13"/>
  <c r="L165" i="13" s="1"/>
  <c r="DC163" i="13"/>
  <c r="DC137" i="13"/>
  <c r="DC165" i="13" s="1"/>
  <c r="AP163" i="13"/>
  <c r="AP137" i="13"/>
  <c r="AP165" i="13" s="1"/>
  <c r="AN163" i="13"/>
  <c r="AN137" i="13"/>
  <c r="AN165" i="13" s="1"/>
  <c r="AR163" i="13"/>
  <c r="AR137" i="13"/>
  <c r="AR165" i="13" s="1"/>
  <c r="Q137" i="13"/>
  <c r="Q165" i="13" s="1"/>
  <c r="Q163" i="13"/>
  <c r="BD163" i="13"/>
  <c r="BD137" i="13"/>
  <c r="BD165" i="13" s="1"/>
  <c r="Y163" i="13"/>
  <c r="Y137" i="13"/>
  <c r="Y165" i="13" s="1"/>
  <c r="CC163" i="13"/>
  <c r="CC137" i="13"/>
  <c r="CC165" i="13" s="1"/>
  <c r="CS163" i="13"/>
  <c r="CS137" i="13"/>
  <c r="CS165" i="13" s="1"/>
  <c r="BK163" i="13"/>
  <c r="BK137" i="13"/>
  <c r="BK165" i="13" s="1"/>
  <c r="CA163" i="13"/>
  <c r="CA137" i="13"/>
  <c r="CA165" i="13" s="1"/>
  <c r="AV163" i="13"/>
  <c r="AV137" i="13"/>
  <c r="AV165" i="13" s="1"/>
  <c r="BQ163" i="13"/>
  <c r="BQ137" i="13"/>
  <c r="BQ165" i="13" s="1"/>
  <c r="V163" i="13"/>
  <c r="V137" i="13"/>
  <c r="V165" i="13" s="1"/>
  <c r="CK163" i="13"/>
  <c r="CK137" i="13"/>
  <c r="CK165" i="13" s="1"/>
  <c r="BI163" i="13"/>
  <c r="BI137" i="13"/>
  <c r="BI165" i="13" s="1"/>
  <c r="AE163" i="13"/>
  <c r="AE137" i="13"/>
  <c r="AE165" i="13" s="1"/>
  <c r="J163" i="13"/>
  <c r="J137" i="13"/>
  <c r="J165" i="13" s="1"/>
  <c r="CV163" i="13"/>
  <c r="CV137" i="13"/>
  <c r="CV165" i="13" s="1"/>
  <c r="CD163" i="13"/>
  <c r="CD137" i="13"/>
  <c r="CD165" i="13" s="1"/>
  <c r="BF163" i="13"/>
  <c r="BF137" i="13"/>
  <c r="BF165" i="13" s="1"/>
  <c r="W163" i="13"/>
  <c r="W137" i="13"/>
  <c r="W165" i="13" s="1"/>
  <c r="BP163" i="13"/>
  <c r="BP137" i="13"/>
  <c r="BP165" i="13" s="1"/>
  <c r="CU163" i="13"/>
  <c r="CU137" i="13"/>
  <c r="CU165" i="13" s="1"/>
  <c r="DA163" i="13"/>
  <c r="DA137" i="13"/>
  <c r="DA165" i="13" s="1"/>
  <c r="AW163" i="13"/>
  <c r="AW137" i="13"/>
  <c r="AW165" i="13" s="1"/>
  <c r="R163" i="13"/>
  <c r="R137" i="13"/>
  <c r="R165" i="13" s="1"/>
  <c r="CE163" i="13"/>
  <c r="CE137" i="13"/>
  <c r="CE165" i="13" s="1"/>
  <c r="AF163" i="13"/>
  <c r="AF137" i="13"/>
  <c r="AF165" i="13" s="1"/>
  <c r="CZ163" i="13"/>
  <c r="CZ137" i="13"/>
  <c r="CZ165" i="13" s="1"/>
  <c r="BA163" i="13"/>
  <c r="BA137" i="13"/>
  <c r="BA165" i="13" s="1"/>
  <c r="P163" i="13"/>
  <c r="P137" i="13"/>
  <c r="P165" i="13" s="1"/>
  <c r="Z163" i="13"/>
  <c r="Z137" i="13"/>
  <c r="Z165" i="13" s="1"/>
  <c r="CN163" i="13"/>
  <c r="CN137" i="13"/>
  <c r="CN165" i="13" s="1"/>
  <c r="T163" i="13"/>
  <c r="T137" i="13"/>
  <c r="T165" i="13" s="1"/>
  <c r="AS163" i="13"/>
  <c r="AS137" i="13"/>
  <c r="AS165" i="13" s="1"/>
  <c r="AG163" i="13"/>
  <c r="AG137" i="13"/>
  <c r="AG165" i="13" s="1"/>
  <c r="CW163" i="13"/>
  <c r="CW137" i="13"/>
  <c r="CW165" i="13" s="1"/>
  <c r="BM163" i="13"/>
  <c r="BM137" i="13"/>
  <c r="BM165" i="13" s="1"/>
  <c r="CX163" i="13"/>
  <c r="CX137" i="13"/>
  <c r="CX165" i="13" s="1"/>
  <c r="CY163" i="13"/>
  <c r="CY137" i="13"/>
  <c r="CY165" i="13" s="1"/>
  <c r="H133" i="13"/>
  <c r="G133" i="13" s="1"/>
  <c r="H136" i="6"/>
  <c r="H164" i="6" s="1"/>
  <c r="H184" i="6" s="1"/>
  <c r="BT166" i="11"/>
  <c r="BT186" i="11" s="1"/>
  <c r="BQ166" i="11"/>
  <c r="BQ186" i="11" s="1"/>
  <c r="AL166" i="11"/>
  <c r="AL186" i="11" s="1"/>
  <c r="AL143" i="11"/>
  <c r="BJ166" i="11"/>
  <c r="BJ186" i="11" s="1"/>
  <c r="CQ166" i="11"/>
  <c r="CQ186" i="11" s="1"/>
  <c r="U166" i="11"/>
  <c r="U186" i="11" s="1"/>
  <c r="P166" i="11"/>
  <c r="P186" i="11" s="1"/>
  <c r="BB143" i="11"/>
  <c r="BG166" i="11"/>
  <c r="BG186" i="11" s="1"/>
  <c r="CW166" i="11"/>
  <c r="CW186" i="11" s="1"/>
  <c r="CN166" i="11"/>
  <c r="CN186" i="11" s="1"/>
  <c r="Q143" i="11"/>
  <c r="CU166" i="11"/>
  <c r="CU186" i="11" s="1"/>
  <c r="CT166" i="11"/>
  <c r="CT186" i="11" s="1"/>
  <c r="CQ143" i="11"/>
  <c r="CZ166" i="11"/>
  <c r="CZ186" i="11" s="1"/>
  <c r="BK166" i="11"/>
  <c r="BK186" i="11" s="1"/>
  <c r="BT143" i="11"/>
  <c r="BW166" i="11"/>
  <c r="BW186" i="11" s="1"/>
  <c r="BQ143" i="11"/>
  <c r="R143" i="11"/>
  <c r="U106" i="11"/>
  <c r="U148" i="11" s="1"/>
  <c r="U104" i="11"/>
  <c r="DB106" i="11"/>
  <c r="DB148" i="11" s="1"/>
  <c r="DB104" i="11"/>
  <c r="AY106" i="11"/>
  <c r="AY148" i="11" s="1"/>
  <c r="AY104" i="11"/>
  <c r="BJ106" i="11"/>
  <c r="BJ148" i="11" s="1"/>
  <c r="BJ104" i="11"/>
  <c r="CR106" i="11"/>
  <c r="CR148" i="11" s="1"/>
  <c r="CR104" i="11"/>
  <c r="X106" i="11"/>
  <c r="X148" i="11" s="1"/>
  <c r="X104" i="11"/>
  <c r="BG106" i="11"/>
  <c r="BG148" i="11" s="1"/>
  <c r="BG104" i="11"/>
  <c r="AN104" i="11"/>
  <c r="AN106" i="11"/>
  <c r="AN148" i="11" s="1"/>
  <c r="CI104" i="11"/>
  <c r="CI106" i="11"/>
  <c r="CI148" i="11" s="1"/>
  <c r="O104" i="11"/>
  <c r="O106" i="11"/>
  <c r="O148" i="11" s="1"/>
  <c r="CF106" i="11"/>
  <c r="CF148" i="11" s="1"/>
  <c r="CF104" i="11"/>
  <c r="AR104" i="11"/>
  <c r="AR106" i="11"/>
  <c r="AR148" i="11" s="1"/>
  <c r="CX104" i="11"/>
  <c r="CX106" i="11"/>
  <c r="CX148" i="11" s="1"/>
  <c r="BM104" i="11"/>
  <c r="BM106" i="11"/>
  <c r="BM148" i="11" s="1"/>
  <c r="X142" i="11"/>
  <c r="X170" i="11" s="1"/>
  <c r="BA138" i="11"/>
  <c r="BA143" i="11"/>
  <c r="BT168" i="11"/>
  <c r="BT188" i="11" s="1"/>
  <c r="BT142" i="11"/>
  <c r="BT170" i="11" s="1"/>
  <c r="BW168" i="11"/>
  <c r="BW188" i="11" s="1"/>
  <c r="BW142" i="11"/>
  <c r="BW170" i="11" s="1"/>
  <c r="CL104" i="11"/>
  <c r="CL106" i="11"/>
  <c r="CL148" i="11" s="1"/>
  <c r="CS104" i="11"/>
  <c r="CS106" i="11"/>
  <c r="CS148" i="11" s="1"/>
  <c r="CQ168" i="11"/>
  <c r="CQ188" i="11" s="1"/>
  <c r="CQ142" i="11"/>
  <c r="CQ170" i="11" s="1"/>
  <c r="CU104" i="11"/>
  <c r="CU106" i="11"/>
  <c r="CU148" i="11" s="1"/>
  <c r="AO104" i="11"/>
  <c r="AO106" i="11"/>
  <c r="AO148" i="11" s="1"/>
  <c r="BC104" i="11"/>
  <c r="BC106" i="11"/>
  <c r="BC148" i="11" s="1"/>
  <c r="CW104" i="11"/>
  <c r="CW106" i="11"/>
  <c r="CW148" i="11" s="1"/>
  <c r="L106" i="11"/>
  <c r="L148" i="11" s="1"/>
  <c r="L104" i="11"/>
  <c r="AD104" i="11"/>
  <c r="AD106" i="11"/>
  <c r="AD148" i="11" s="1"/>
  <c r="AZ104" i="11"/>
  <c r="AZ106" i="11"/>
  <c r="AZ148" i="11" s="1"/>
  <c r="CO106" i="11"/>
  <c r="CO148" i="11" s="1"/>
  <c r="CO104" i="11"/>
  <c r="CE142" i="11"/>
  <c r="CE170" i="11" s="1"/>
  <c r="Y138" i="11"/>
  <c r="BM138" i="11"/>
  <c r="BM143" i="11"/>
  <c r="BQ168" i="11"/>
  <c r="BQ188" i="11" s="1"/>
  <c r="BQ142" i="11"/>
  <c r="BQ170" i="11" s="1"/>
  <c r="R168" i="11"/>
  <c r="R188" i="11" s="1"/>
  <c r="R190" i="11" s="1"/>
  <c r="R192" i="11" s="1"/>
  <c r="R142" i="11"/>
  <c r="R170" i="11" s="1"/>
  <c r="BI106" i="11"/>
  <c r="BI148" i="11" s="1"/>
  <c r="BI104" i="11"/>
  <c r="R104" i="11"/>
  <c r="R106" i="11"/>
  <c r="R148" i="11" s="1"/>
  <c r="BR106" i="11"/>
  <c r="BR148" i="11" s="1"/>
  <c r="BR104" i="11"/>
  <c r="CC106" i="11"/>
  <c r="CC148" i="11" s="1"/>
  <c r="CC104" i="11"/>
  <c r="I101" i="11"/>
  <c r="I106" i="11"/>
  <c r="I148" i="11" s="1"/>
  <c r="I104" i="11"/>
  <c r="BO104" i="11"/>
  <c r="BO106" i="11"/>
  <c r="BO148" i="11" s="1"/>
  <c r="L138" i="11"/>
  <c r="U168" i="11"/>
  <c r="U188" i="11" s="1"/>
  <c r="U142" i="11"/>
  <c r="U170" i="11" s="1"/>
  <c r="BJ168" i="11"/>
  <c r="BJ188" i="11" s="1"/>
  <c r="BJ142" i="11"/>
  <c r="BJ170" i="11" s="1"/>
  <c r="AK106" i="11"/>
  <c r="AK148" i="11" s="1"/>
  <c r="AK104" i="11"/>
  <c r="BQ106" i="11"/>
  <c r="BQ148" i="11" s="1"/>
  <c r="BQ104" i="11"/>
  <c r="CZ106" i="11"/>
  <c r="CZ148" i="11" s="1"/>
  <c r="CZ104" i="11"/>
  <c r="AF104" i="11"/>
  <c r="AF106" i="11"/>
  <c r="AF148" i="11" s="1"/>
  <c r="BN104" i="11"/>
  <c r="BN106" i="11"/>
  <c r="BN148" i="11" s="1"/>
  <c r="BY104" i="11"/>
  <c r="BY106" i="11"/>
  <c r="BY148" i="11" s="1"/>
  <c r="CD106" i="11"/>
  <c r="CD148" i="11" s="1"/>
  <c r="CD104" i="11"/>
  <c r="J101" i="11"/>
  <c r="J104" i="11"/>
  <c r="J106" i="11"/>
  <c r="J148" i="11" s="1"/>
  <c r="DA106" i="11"/>
  <c r="DA148" i="11" s="1"/>
  <c r="DA104" i="11"/>
  <c r="AX104" i="11"/>
  <c r="AX106" i="11"/>
  <c r="AX148" i="11" s="1"/>
  <c r="BU106" i="11"/>
  <c r="BU148" i="11" s="1"/>
  <c r="BU104" i="11"/>
  <c r="I114" i="11"/>
  <c r="CT168" i="11"/>
  <c r="CT188" i="11" s="1"/>
  <c r="CT142" i="11"/>
  <c r="CT170" i="11" s="1"/>
  <c r="AA104" i="11"/>
  <c r="AA106" i="11"/>
  <c r="AA148" i="11" s="1"/>
  <c r="BT106" i="11"/>
  <c r="BT148" i="11" s="1"/>
  <c r="BT104" i="11"/>
  <c r="AI106" i="11"/>
  <c r="AI148" i="11" s="1"/>
  <c r="AI104" i="11"/>
  <c r="CJ106" i="11"/>
  <c r="CJ148" i="11" s="1"/>
  <c r="CJ104" i="11"/>
  <c r="P104" i="11"/>
  <c r="P106" i="11"/>
  <c r="P148" i="11" s="1"/>
  <c r="J114" i="11"/>
  <c r="BK104" i="11"/>
  <c r="BK106" i="11"/>
  <c r="BK148" i="11" s="1"/>
  <c r="CT106" i="11"/>
  <c r="CT148" i="11" s="1"/>
  <c r="CT104" i="11"/>
  <c r="Z106" i="11"/>
  <c r="Z148" i="11" s="1"/>
  <c r="Z104" i="11"/>
  <c r="BH106" i="11"/>
  <c r="BH148" i="11" s="1"/>
  <c r="BH104" i="11"/>
  <c r="CN104" i="11"/>
  <c r="CN106" i="11"/>
  <c r="CN148" i="11" s="1"/>
  <c r="T104" i="11"/>
  <c r="T106" i="11"/>
  <c r="T148" i="11" s="1"/>
  <c r="BZ104" i="11"/>
  <c r="BZ106" i="11"/>
  <c r="BZ148" i="11" s="1"/>
  <c r="CP106" i="11"/>
  <c r="CP148" i="11" s="1"/>
  <c r="CP104" i="11"/>
  <c r="V104" i="11"/>
  <c r="V106" i="11"/>
  <c r="V148" i="11" s="1"/>
  <c r="BI138" i="11"/>
  <c r="BI143" i="11"/>
  <c r="BD138" i="11"/>
  <c r="AO138" i="11"/>
  <c r="CN168" i="11"/>
  <c r="CN188" i="11" s="1"/>
  <c r="CN142" i="11"/>
  <c r="CN170" i="11" s="1"/>
  <c r="AH106" i="11"/>
  <c r="AH148" i="11" s="1"/>
  <c r="AH104" i="11"/>
  <c r="AW138" i="11"/>
  <c r="AL106" i="11"/>
  <c r="AL148" i="11" s="1"/>
  <c r="AL104" i="11"/>
  <c r="Q104" i="11"/>
  <c r="Q106" i="11"/>
  <c r="Q148" i="11" s="1"/>
  <c r="CY104" i="11"/>
  <c r="CY106" i="11"/>
  <c r="CY148" i="11" s="1"/>
  <c r="AE106" i="11"/>
  <c r="AE148" i="11" s="1"/>
  <c r="AE104" i="11"/>
  <c r="CQ104" i="11"/>
  <c r="CQ106" i="11"/>
  <c r="CQ148" i="11" s="1"/>
  <c r="W106" i="11"/>
  <c r="W148" i="11" s="1"/>
  <c r="W104" i="11"/>
  <c r="AB104" i="11"/>
  <c r="AB106" i="11"/>
  <c r="AB148" i="11" s="1"/>
  <c r="BA104" i="11"/>
  <c r="BA106" i="11"/>
  <c r="BA148" i="11" s="1"/>
  <c r="BG138" i="11"/>
  <c r="BG143" i="11"/>
  <c r="BK168" i="11"/>
  <c r="BK188" i="11" s="1"/>
  <c r="BK142" i="11"/>
  <c r="BK170" i="11" s="1"/>
  <c r="AT106" i="11"/>
  <c r="AT148" i="11" s="1"/>
  <c r="AT104" i="11"/>
  <c r="BE106" i="11"/>
  <c r="BE148" i="11" s="1"/>
  <c r="BE104" i="11"/>
  <c r="AQ104" i="11"/>
  <c r="AQ106" i="11"/>
  <c r="AQ148" i="11" s="1"/>
  <c r="CK104" i="11"/>
  <c r="CK106" i="11"/>
  <c r="CK148" i="11" s="1"/>
  <c r="BY138" i="11"/>
  <c r="M138" i="11"/>
  <c r="AL168" i="11"/>
  <c r="AL188" i="11" s="1"/>
  <c r="AL142" i="11"/>
  <c r="AL170" i="11" s="1"/>
  <c r="P168" i="11"/>
  <c r="P188" i="11" s="1"/>
  <c r="P142" i="11"/>
  <c r="P170" i="11" s="1"/>
  <c r="CH106" i="11"/>
  <c r="CH148" i="11" s="1"/>
  <c r="CH104" i="11"/>
  <c r="N106" i="11"/>
  <c r="N148" i="11" s="1"/>
  <c r="N104" i="11"/>
  <c r="M106" i="11"/>
  <c r="M148" i="11" s="1"/>
  <c r="M104" i="11"/>
  <c r="AS104" i="11"/>
  <c r="AS106" i="11"/>
  <c r="AS148" i="11" s="1"/>
  <c r="CB104" i="11"/>
  <c r="CB106" i="11"/>
  <c r="CB148" i="11" s="1"/>
  <c r="AP104" i="11"/>
  <c r="AP106" i="11"/>
  <c r="AP148" i="11" s="1"/>
  <c r="AC106" i="11"/>
  <c r="AC148" i="11" s="1"/>
  <c r="AC104" i="11"/>
  <c r="BF106" i="11"/>
  <c r="BF148" i="11" s="1"/>
  <c r="BF104" i="11"/>
  <c r="Y106" i="11"/>
  <c r="Y148" i="11" s="1"/>
  <c r="Y104" i="11"/>
  <c r="AU106" i="11"/>
  <c r="AU148" i="11" s="1"/>
  <c r="AU104" i="11"/>
  <c r="BD104" i="11"/>
  <c r="BD106" i="11"/>
  <c r="BD148" i="11" s="1"/>
  <c r="CV104" i="11"/>
  <c r="CV106" i="11"/>
  <c r="CV148" i="11" s="1"/>
  <c r="CW138" i="11"/>
  <c r="CW143" i="11"/>
  <c r="BW106" i="11"/>
  <c r="BW148" i="11" s="1"/>
  <c r="BW104" i="11"/>
  <c r="CG106" i="11"/>
  <c r="CG148" i="11" s="1"/>
  <c r="CG104" i="11"/>
  <c r="AV106" i="11"/>
  <c r="AV148" i="11" s="1"/>
  <c r="AV104" i="11"/>
  <c r="K106" i="11"/>
  <c r="K148" i="11" s="1"/>
  <c r="K104" i="11"/>
  <c r="BL104" i="11"/>
  <c r="BL106" i="11"/>
  <c r="BL148" i="11" s="1"/>
  <c r="AM104" i="11"/>
  <c r="AM106" i="11"/>
  <c r="AM148" i="11" s="1"/>
  <c r="BV106" i="11"/>
  <c r="BV148" i="11" s="1"/>
  <c r="BV104" i="11"/>
  <c r="AW106" i="11"/>
  <c r="AW148" i="11" s="1"/>
  <c r="AW104" i="11"/>
  <c r="BP106" i="11"/>
  <c r="BP148" i="11" s="1"/>
  <c r="BP104" i="11"/>
  <c r="BB104" i="11"/>
  <c r="BB106" i="11"/>
  <c r="BB148" i="11" s="1"/>
  <c r="CE106" i="11"/>
  <c r="CE148" i="11" s="1"/>
  <c r="CE104" i="11"/>
  <c r="BP138" i="11"/>
  <c r="CU138" i="11"/>
  <c r="CU143" i="11"/>
  <c r="CZ138" i="11"/>
  <c r="CZ143" i="11"/>
  <c r="DC106" i="11"/>
  <c r="DC148" i="11" s="1"/>
  <c r="DC104" i="11"/>
  <c r="CA104" i="11"/>
  <c r="CA106" i="11"/>
  <c r="CA148" i="11" s="1"/>
  <c r="AJ106" i="11"/>
  <c r="AJ148" i="11" s="1"/>
  <c r="AJ104" i="11"/>
  <c r="BS106" i="11"/>
  <c r="BS148" i="11" s="1"/>
  <c r="BS104" i="11"/>
  <c r="BX104" i="11"/>
  <c r="BX106" i="11"/>
  <c r="BX148" i="11" s="1"/>
  <c r="BS138" i="11"/>
  <c r="BB168" i="11"/>
  <c r="BB188" i="11" s="1"/>
  <c r="BB190" i="11" s="1"/>
  <c r="BB192" i="11" s="1"/>
  <c r="BB142" i="11"/>
  <c r="BB170" i="11" s="1"/>
  <c r="AG106" i="11"/>
  <c r="AG148" i="11" s="1"/>
  <c r="AG104" i="11"/>
  <c r="CM106" i="11"/>
  <c r="CM148" i="11" s="1"/>
  <c r="CM104" i="11"/>
  <c r="S104" i="11"/>
  <c r="S106" i="11"/>
  <c r="S148" i="11" s="1"/>
  <c r="AK138" i="11"/>
  <c r="Q168" i="11"/>
  <c r="Q188" i="11" s="1"/>
  <c r="Q190" i="11" s="1"/>
  <c r="Q192" i="11" s="1"/>
  <c r="Q142" i="11"/>
  <c r="Q170" i="11" s="1"/>
  <c r="H101" i="11"/>
  <c r="G100" i="11"/>
  <c r="H106" i="11"/>
  <c r="H148" i="11" s="1"/>
  <c r="H104" i="11"/>
  <c r="H114" i="11"/>
  <c r="G113" i="11"/>
  <c r="H143" i="11"/>
  <c r="H138" i="11"/>
  <c r="H96" i="6"/>
  <c r="G95" i="6"/>
  <c r="AF104" i="8"/>
  <c r="AF146" i="8" s="1"/>
  <c r="AF170" i="8" s="1"/>
  <c r="U140" i="8"/>
  <c r="U130" i="8"/>
  <c r="BX51" i="8"/>
  <c r="BG50" i="8"/>
  <c r="BG52" i="8"/>
  <c r="AB104" i="8"/>
  <c r="AB146" i="8" s="1"/>
  <c r="AB170" i="8" s="1"/>
  <c r="CX51" i="8"/>
  <c r="BH50" i="8"/>
  <c r="BH52" i="8"/>
  <c r="CL50" i="8"/>
  <c r="CL52" i="8"/>
  <c r="CY104" i="8"/>
  <c r="CY146" i="8" s="1"/>
  <c r="CY170" i="8" s="1"/>
  <c r="BM164" i="8"/>
  <c r="BM184" i="8" s="1"/>
  <c r="BM188" i="8" s="1"/>
  <c r="BM190" i="8" s="1"/>
  <c r="BM139" i="8"/>
  <c r="BM168" i="8" s="1"/>
  <c r="CC50" i="8"/>
  <c r="CC52" i="8"/>
  <c r="BI130" i="8"/>
  <c r="BI140" i="8"/>
  <c r="AC140" i="8"/>
  <c r="AC130" i="8"/>
  <c r="J52" i="8"/>
  <c r="J50" i="8"/>
  <c r="AH140" i="8"/>
  <c r="AH130" i="8"/>
  <c r="X130" i="8"/>
  <c r="X140" i="8"/>
  <c r="CS50" i="8"/>
  <c r="CS52" i="8"/>
  <c r="AW52" i="8"/>
  <c r="AW50" i="8"/>
  <c r="BY51" i="8"/>
  <c r="AX140" i="8"/>
  <c r="AX130" i="8"/>
  <c r="BH104" i="8"/>
  <c r="BH146" i="8" s="1"/>
  <c r="BH170" i="8" s="1"/>
  <c r="CU52" i="8"/>
  <c r="CU50" i="8"/>
  <c r="CP140" i="8"/>
  <c r="CP130" i="8"/>
  <c r="Z104" i="8"/>
  <c r="Z146" i="8" s="1"/>
  <c r="Z170" i="8" s="1"/>
  <c r="AV140" i="8"/>
  <c r="AV130" i="8"/>
  <c r="CJ50" i="8"/>
  <c r="CJ52" i="8"/>
  <c r="BS104" i="8"/>
  <c r="BS146" i="8" s="1"/>
  <c r="BS170" i="8" s="1"/>
  <c r="CM164" i="8"/>
  <c r="CM184" i="8" s="1"/>
  <c r="CM188" i="8" s="1"/>
  <c r="CM190" i="8" s="1"/>
  <c r="CM139" i="8"/>
  <c r="CM168" i="8" s="1"/>
  <c r="R51" i="8"/>
  <c r="X51" i="8"/>
  <c r="CS104" i="8"/>
  <c r="CS146" i="8" s="1"/>
  <c r="CS170" i="8" s="1"/>
  <c r="BB51" i="8"/>
  <c r="BC104" i="8"/>
  <c r="BC146" i="8" s="1"/>
  <c r="BC170" i="8" s="1"/>
  <c r="BL104" i="8"/>
  <c r="BL146" i="8" s="1"/>
  <c r="BL170" i="8" s="1"/>
  <c r="AM51" i="8"/>
  <c r="W104" i="8"/>
  <c r="W146" i="8" s="1"/>
  <c r="W170" i="8" s="1"/>
  <c r="AY104" i="8"/>
  <c r="AY146" i="8" s="1"/>
  <c r="AY170" i="8" s="1"/>
  <c r="AP139" i="8"/>
  <c r="AP168" i="8" s="1"/>
  <c r="AP164" i="8"/>
  <c r="AP184" i="8" s="1"/>
  <c r="AP188" i="8" s="1"/>
  <c r="AP190" i="8" s="1"/>
  <c r="K164" i="8"/>
  <c r="K184" i="8" s="1"/>
  <c r="CZ164" i="8"/>
  <c r="CZ184" i="8" s="1"/>
  <c r="CZ188" i="8" s="1"/>
  <c r="CZ190" i="8" s="1"/>
  <c r="CZ139" i="8"/>
  <c r="CZ168" i="8" s="1"/>
  <c r="CW50" i="8"/>
  <c r="CW52" i="8"/>
  <c r="BJ51" i="8"/>
  <c r="BC51" i="8"/>
  <c r="AL52" i="8"/>
  <c r="AL50" i="8"/>
  <c r="CB164" i="8"/>
  <c r="CB184" i="8" s="1"/>
  <c r="CB188" i="8" s="1"/>
  <c r="CB190" i="8" s="1"/>
  <c r="CB139" i="8"/>
  <c r="CB168" i="8" s="1"/>
  <c r="BR51" i="8"/>
  <c r="AH104" i="8"/>
  <c r="AH146" i="8" s="1"/>
  <c r="AH170" i="8" s="1"/>
  <c r="J130" i="8"/>
  <c r="J140" i="8"/>
  <c r="CT50" i="8"/>
  <c r="CT52" i="8"/>
  <c r="AD104" i="8"/>
  <c r="AD146" i="8" s="1"/>
  <c r="AD170" i="8" s="1"/>
  <c r="BD164" i="8"/>
  <c r="BD184" i="8" s="1"/>
  <c r="BD188" i="8" s="1"/>
  <c r="BD190" i="8" s="1"/>
  <c r="BD139" i="8"/>
  <c r="BD168" i="8" s="1"/>
  <c r="CP104" i="8"/>
  <c r="CP146" i="8" s="1"/>
  <c r="CP170" i="8" s="1"/>
  <c r="CA104" i="8"/>
  <c r="CA146" i="8" s="1"/>
  <c r="CA170" i="8" s="1"/>
  <c r="CX164" i="8"/>
  <c r="CX184" i="8" s="1"/>
  <c r="CX188" i="8" s="1"/>
  <c r="CX190" i="8" s="1"/>
  <c r="CX139" i="8"/>
  <c r="CX168" i="8" s="1"/>
  <c r="CF50" i="8"/>
  <c r="CF52" i="8"/>
  <c r="BC50" i="8"/>
  <c r="BC52" i="8"/>
  <c r="BB52" i="8"/>
  <c r="BB50" i="8"/>
  <c r="CJ104" i="8"/>
  <c r="CJ146" i="8" s="1"/>
  <c r="CJ170" i="8" s="1"/>
  <c r="CO104" i="8"/>
  <c r="CO146" i="8" s="1"/>
  <c r="CO170" i="8" s="1"/>
  <c r="BW140" i="8"/>
  <c r="BW130" i="8"/>
  <c r="BQ50" i="8"/>
  <c r="BQ52" i="8"/>
  <c r="M50" i="8"/>
  <c r="M52" i="8"/>
  <c r="G114" i="8"/>
  <c r="BY104" i="8"/>
  <c r="BY146" i="8" s="1"/>
  <c r="BY170" i="8" s="1"/>
  <c r="AU51" i="8"/>
  <c r="I104" i="8"/>
  <c r="I146" i="8" s="1"/>
  <c r="I170" i="8" s="1"/>
  <c r="I102" i="8"/>
  <c r="BF130" i="8"/>
  <c r="BF140" i="8"/>
  <c r="AN130" i="8"/>
  <c r="AN140" i="8"/>
  <c r="U104" i="8"/>
  <c r="U146" i="8" s="1"/>
  <c r="U170" i="8" s="1"/>
  <c r="AQ164" i="8"/>
  <c r="AQ184" i="8" s="1"/>
  <c r="AQ188" i="8" s="1"/>
  <c r="AQ190" i="8" s="1"/>
  <c r="AQ139" i="8"/>
  <c r="AQ168" i="8" s="1"/>
  <c r="BK51" i="8"/>
  <c r="V50" i="8"/>
  <c r="V52" i="8"/>
  <c r="BU140" i="8"/>
  <c r="BU130" i="8"/>
  <c r="BL51" i="8"/>
  <c r="AT140" i="8"/>
  <c r="AT130" i="8"/>
  <c r="AO104" i="8"/>
  <c r="AO146" i="8" s="1"/>
  <c r="AO170" i="8" s="1"/>
  <c r="BA52" i="8"/>
  <c r="BA50" i="8"/>
  <c r="BI104" i="8"/>
  <c r="BI146" i="8" s="1"/>
  <c r="BI170" i="8" s="1"/>
  <c r="BE130" i="8"/>
  <c r="BE140" i="8"/>
  <c r="AC104" i="8"/>
  <c r="AC146" i="8" s="1"/>
  <c r="AC170" i="8" s="1"/>
  <c r="R104" i="8"/>
  <c r="R146" i="8" s="1"/>
  <c r="R170" i="8" s="1"/>
  <c r="BZ51" i="8"/>
  <c r="AT52" i="8"/>
  <c r="AT50" i="8"/>
  <c r="CQ140" i="8"/>
  <c r="CQ130" i="8"/>
  <c r="AQ50" i="8"/>
  <c r="AQ52" i="8"/>
  <c r="AX104" i="8"/>
  <c r="AX146" i="8" s="1"/>
  <c r="AX170" i="8" s="1"/>
  <c r="Q104" i="8"/>
  <c r="Q146" i="8" s="1"/>
  <c r="Q170" i="8" s="1"/>
  <c r="AY52" i="8"/>
  <c r="AY50" i="8"/>
  <c r="AN51" i="8"/>
  <c r="I164" i="8"/>
  <c r="I184" i="8" s="1"/>
  <c r="I188" i="8" s="1"/>
  <c r="I190" i="8" s="1"/>
  <c r="I139" i="8"/>
  <c r="I168" i="8" s="1"/>
  <c r="CG51" i="8"/>
  <c r="AI50" i="8"/>
  <c r="AI52" i="8"/>
  <c r="AJ50" i="8"/>
  <c r="AJ52" i="8"/>
  <c r="AV104" i="8"/>
  <c r="AV146" i="8" s="1"/>
  <c r="AV170" i="8" s="1"/>
  <c r="CU140" i="8"/>
  <c r="CU130" i="8"/>
  <c r="G73" i="8"/>
  <c r="BO104" i="8"/>
  <c r="BO146" i="8" s="1"/>
  <c r="BO170" i="8" s="1"/>
  <c r="AA52" i="8"/>
  <c r="AA50" i="8"/>
  <c r="AL164" i="8"/>
  <c r="AL184" i="8" s="1"/>
  <c r="AL188" i="8" s="1"/>
  <c r="AL190" i="8" s="1"/>
  <c r="AL139" i="8"/>
  <c r="AL168" i="8" s="1"/>
  <c r="P50" i="8"/>
  <c r="P52" i="8"/>
  <c r="BR130" i="8"/>
  <c r="BR140" i="8"/>
  <c r="AR51" i="8"/>
  <c r="CI50" i="8"/>
  <c r="CI52" i="8"/>
  <c r="CG140" i="8"/>
  <c r="CG130" i="8"/>
  <c r="CE51" i="8"/>
  <c r="CH50" i="8"/>
  <c r="CH52" i="8"/>
  <c r="CX52" i="8"/>
  <c r="CX50" i="8"/>
  <c r="BF104" i="8"/>
  <c r="BF146" i="8" s="1"/>
  <c r="BF170" i="8" s="1"/>
  <c r="CM50" i="8"/>
  <c r="CM52" i="8"/>
  <c r="BQ104" i="8"/>
  <c r="BQ146" i="8" s="1"/>
  <c r="BQ170" i="8" s="1"/>
  <c r="AA140" i="8"/>
  <c r="AA130" i="8"/>
  <c r="AE164" i="8"/>
  <c r="AE184" i="8" s="1"/>
  <c r="AE188" i="8" s="1"/>
  <c r="AE190" i="8" s="1"/>
  <c r="AE139" i="8"/>
  <c r="AE168" i="8" s="1"/>
  <c r="AH50" i="8"/>
  <c r="AH52" i="8"/>
  <c r="AO50" i="8"/>
  <c r="AO52" i="8"/>
  <c r="AT104" i="8"/>
  <c r="AT146" i="8" s="1"/>
  <c r="AT170" i="8" s="1"/>
  <c r="AK51" i="8"/>
  <c r="CQ104" i="8"/>
  <c r="CQ146" i="8" s="1"/>
  <c r="CQ170" i="8" s="1"/>
  <c r="CZ51" i="8"/>
  <c r="BW50" i="8"/>
  <c r="BW52" i="8"/>
  <c r="CZ50" i="8"/>
  <c r="AS130" i="8"/>
  <c r="AS140" i="8"/>
  <c r="BW51" i="8"/>
  <c r="S142" i="8"/>
  <c r="S132" i="8"/>
  <c r="O139" i="8"/>
  <c r="O168" i="8" s="1"/>
  <c r="O164" i="8"/>
  <c r="O184" i="8" s="1"/>
  <c r="O188" i="8" s="1"/>
  <c r="O190" i="8" s="1"/>
  <c r="AB51" i="8"/>
  <c r="Y51" i="8"/>
  <c r="CL104" i="8"/>
  <c r="CL146" i="8" s="1"/>
  <c r="CL170" i="8" s="1"/>
  <c r="CN52" i="8"/>
  <c r="CN50" i="8"/>
  <c r="BS50" i="8"/>
  <c r="BS52" i="8"/>
  <c r="CF51" i="8"/>
  <c r="M51" i="8"/>
  <c r="CW104" i="8"/>
  <c r="CW146" i="8" s="1"/>
  <c r="CW170" i="8" s="1"/>
  <c r="BW104" i="8"/>
  <c r="BW146" i="8" s="1"/>
  <c r="BW170" i="8" s="1"/>
  <c r="AG51" i="8"/>
  <c r="W50" i="8"/>
  <c r="W52" i="8"/>
  <c r="BR104" i="8"/>
  <c r="BR146" i="8" s="1"/>
  <c r="BR170" i="8" s="1"/>
  <c r="BK130" i="8"/>
  <c r="BK140" i="8"/>
  <c r="BB164" i="8"/>
  <c r="BB184" i="8" s="1"/>
  <c r="BB188" i="8" s="1"/>
  <c r="BB190" i="8" s="1"/>
  <c r="BB139" i="8"/>
  <c r="BB168" i="8" s="1"/>
  <c r="BO164" i="8"/>
  <c r="BO184" i="8" s="1"/>
  <c r="BO188" i="8" s="1"/>
  <c r="BO190" i="8" s="1"/>
  <c r="BO139" i="8"/>
  <c r="BO168" i="8" s="1"/>
  <c r="BN104" i="8"/>
  <c r="BN146" i="8" s="1"/>
  <c r="BN170" i="8" s="1"/>
  <c r="AQ104" i="8"/>
  <c r="AQ146" i="8" s="1"/>
  <c r="AQ170" i="8" s="1"/>
  <c r="AN104" i="8"/>
  <c r="AN146" i="8" s="1"/>
  <c r="AN170" i="8" s="1"/>
  <c r="I51" i="8"/>
  <c r="BU104" i="8"/>
  <c r="BU146" i="8" s="1"/>
  <c r="BU170" i="8" s="1"/>
  <c r="AT51" i="8"/>
  <c r="CC51" i="8"/>
  <c r="DC140" i="8"/>
  <c r="DC130" i="8"/>
  <c r="AE104" i="8"/>
  <c r="AE146" i="8" s="1"/>
  <c r="AE170" i="8" s="1"/>
  <c r="BR50" i="8"/>
  <c r="BR52" i="8"/>
  <c r="G166" i="8"/>
  <c r="E37" i="58"/>
  <c r="AW19" i="58" s="1"/>
  <c r="AP104" i="8"/>
  <c r="AP146" i="8" s="1"/>
  <c r="AP170" i="8" s="1"/>
  <c r="AS51" i="8"/>
  <c r="BZ50" i="8"/>
  <c r="BZ52" i="8"/>
  <c r="BH51" i="8"/>
  <c r="AP51" i="8"/>
  <c r="AD51" i="8"/>
  <c r="N50" i="8"/>
  <c r="N52" i="8"/>
  <c r="N104" i="8"/>
  <c r="N146" i="8" s="1"/>
  <c r="N170" i="8" s="1"/>
  <c r="AJ164" i="8"/>
  <c r="AJ184" i="8" s="1"/>
  <c r="AJ188" i="8" s="1"/>
  <c r="AJ190" i="8" s="1"/>
  <c r="AJ139" i="8"/>
  <c r="AJ168" i="8" s="1"/>
  <c r="BO50" i="8"/>
  <c r="BO52" i="8"/>
  <c r="CU51" i="8"/>
  <c r="AL104" i="8"/>
  <c r="AL146" i="8" s="1"/>
  <c r="AL170" i="8" s="1"/>
  <c r="CU104" i="8"/>
  <c r="CU146" i="8" s="1"/>
  <c r="CU170" i="8" s="1"/>
  <c r="Y50" i="8"/>
  <c r="Y52" i="8"/>
  <c r="CD140" i="8"/>
  <c r="CD130" i="8"/>
  <c r="CI130" i="8"/>
  <c r="CI140" i="8"/>
  <c r="BZ164" i="8"/>
  <c r="BZ184" i="8" s="1"/>
  <c r="BZ188" i="8" s="1"/>
  <c r="BZ190" i="8" s="1"/>
  <c r="BZ139" i="8"/>
  <c r="BZ168" i="8" s="1"/>
  <c r="AX52" i="8"/>
  <c r="AX50" i="8"/>
  <c r="BQ51" i="8"/>
  <c r="T164" i="8"/>
  <c r="T184" i="8" s="1"/>
  <c r="T188" i="8" s="1"/>
  <c r="T190" i="8" s="1"/>
  <c r="T139" i="8"/>
  <c r="T168" i="8" s="1"/>
  <c r="P104" i="8"/>
  <c r="P146" i="8" s="1"/>
  <c r="P170" i="8" s="1"/>
  <c r="S51" i="8"/>
  <c r="CD51" i="8"/>
  <c r="CG104" i="8"/>
  <c r="CG146" i="8" s="1"/>
  <c r="CG170" i="8" s="1"/>
  <c r="BY130" i="8"/>
  <c r="BY140" i="8"/>
  <c r="BN51" i="8"/>
  <c r="BK50" i="8"/>
  <c r="BK52" i="8"/>
  <c r="AF103" i="8"/>
  <c r="BG103" i="8"/>
  <c r="BE103" i="8"/>
  <c r="BT103" i="8"/>
  <c r="CE50" i="8"/>
  <c r="CE52" i="8"/>
  <c r="BM50" i="8"/>
  <c r="BM52" i="8"/>
  <c r="BA104" i="8"/>
  <c r="BA146" i="8" s="1"/>
  <c r="BA170" i="8" s="1"/>
  <c r="AA104" i="8"/>
  <c r="AA146" i="8" s="1"/>
  <c r="AA170" i="8" s="1"/>
  <c r="AL51" i="8"/>
  <c r="CW51" i="8"/>
  <c r="DC104" i="8"/>
  <c r="DC146" i="8" s="1"/>
  <c r="DC170" i="8" s="1"/>
  <c r="K140" i="8"/>
  <c r="K135" i="8"/>
  <c r="K166" i="8" s="1"/>
  <c r="K186" i="8" s="1"/>
  <c r="CY51" i="8"/>
  <c r="J51" i="8"/>
  <c r="BT140" i="8"/>
  <c r="BT130" i="8"/>
  <c r="AE51" i="8"/>
  <c r="BP164" i="8"/>
  <c r="BP184" i="8" s="1"/>
  <c r="BP188" i="8" s="1"/>
  <c r="BP190" i="8" s="1"/>
  <c r="BP139" i="8"/>
  <c r="BP168" i="8" s="1"/>
  <c r="CP51" i="8"/>
  <c r="AN52" i="8"/>
  <c r="AN50" i="8"/>
  <c r="AW130" i="8"/>
  <c r="AW140" i="8"/>
  <c r="AS104" i="8"/>
  <c r="AS146" i="8" s="1"/>
  <c r="AS170" i="8" s="1"/>
  <c r="AK50" i="8"/>
  <c r="AW132" i="8"/>
  <c r="AW165" i="8" s="1"/>
  <c r="AW185" i="8" s="1"/>
  <c r="O104" i="8"/>
  <c r="O146" i="8" s="1"/>
  <c r="O170" i="8" s="1"/>
  <c r="AX51" i="8"/>
  <c r="CD104" i="8"/>
  <c r="CD146" i="8" s="1"/>
  <c r="CD170" i="8" s="1"/>
  <c r="J135" i="8"/>
  <c r="J166" i="8" s="1"/>
  <c r="J186" i="8" s="1"/>
  <c r="AO51" i="8"/>
  <c r="CT130" i="8"/>
  <c r="CT140" i="8"/>
  <c r="T104" i="8"/>
  <c r="T146" i="8" s="1"/>
  <c r="T170" i="8" s="1"/>
  <c r="P139" i="8"/>
  <c r="P168" i="8" s="1"/>
  <c r="P164" i="8"/>
  <c r="P184" i="8" s="1"/>
  <c r="P188" i="8" s="1"/>
  <c r="P190" i="8" s="1"/>
  <c r="Z52" i="8"/>
  <c r="Z50" i="8"/>
  <c r="S50" i="8"/>
  <c r="BK104" i="8"/>
  <c r="BK146" i="8" s="1"/>
  <c r="BK170" i="8" s="1"/>
  <c r="L50" i="8"/>
  <c r="CC104" i="8"/>
  <c r="CC146" i="8" s="1"/>
  <c r="CC170" i="8" s="1"/>
  <c r="AZ140" i="8"/>
  <c r="AZ130" i="8"/>
  <c r="BC164" i="8"/>
  <c r="BC184" i="8" s="1"/>
  <c r="BC188" i="8" s="1"/>
  <c r="BC190" i="8" s="1"/>
  <c r="BC139" i="8"/>
  <c r="BC168" i="8" s="1"/>
  <c r="CI51" i="8"/>
  <c r="G93" i="8"/>
  <c r="I52" i="8"/>
  <c r="I50" i="8"/>
  <c r="BO51" i="8"/>
  <c r="CN164" i="8"/>
  <c r="CN184" i="8" s="1"/>
  <c r="CN188" i="8" s="1"/>
  <c r="CN190" i="8" s="1"/>
  <c r="CN139" i="8"/>
  <c r="CN168" i="8" s="1"/>
  <c r="BA164" i="8"/>
  <c r="BA184" i="8" s="1"/>
  <c r="BA188" i="8" s="1"/>
  <c r="BA190" i="8" s="1"/>
  <c r="BA139" i="8"/>
  <c r="BA168" i="8" s="1"/>
  <c r="CP50" i="8"/>
  <c r="CP52" i="8"/>
  <c r="AG52" i="8"/>
  <c r="AG50" i="8"/>
  <c r="CB104" i="8"/>
  <c r="CB146" i="8" s="1"/>
  <c r="CB170" i="8" s="1"/>
  <c r="AO164" i="8"/>
  <c r="AO184" i="8" s="1"/>
  <c r="AO188" i="8" s="1"/>
  <c r="AO190" i="8" s="1"/>
  <c r="AO139" i="8"/>
  <c r="AO168" i="8" s="1"/>
  <c r="V130" i="8"/>
  <c r="V140" i="8"/>
  <c r="CQ51" i="8"/>
  <c r="AF51" i="8"/>
  <c r="BN50" i="8"/>
  <c r="BN52" i="8"/>
  <c r="M102" i="8"/>
  <c r="CL51" i="8"/>
  <c r="N51" i="8"/>
  <c r="Z51" i="8"/>
  <c r="DA104" i="8"/>
  <c r="DA146" i="8" s="1"/>
  <c r="DA170" i="8" s="1"/>
  <c r="CL164" i="8"/>
  <c r="CL184" i="8" s="1"/>
  <c r="CL188" i="8" s="1"/>
  <c r="CL190" i="8" s="1"/>
  <c r="CL139" i="8"/>
  <c r="CL168" i="8" s="1"/>
  <c r="AB50" i="8"/>
  <c r="AB52" i="8"/>
  <c r="U50" i="8"/>
  <c r="U52" i="8"/>
  <c r="CI104" i="8"/>
  <c r="CI146" i="8" s="1"/>
  <c r="CI170" i="8" s="1"/>
  <c r="BF51" i="8"/>
  <c r="BX140" i="8"/>
  <c r="BX130" i="8"/>
  <c r="DB50" i="8"/>
  <c r="DB52" i="8"/>
  <c r="H166" i="8"/>
  <c r="H186" i="8" s="1"/>
  <c r="H188" i="8" s="1"/>
  <c r="H190" i="8" s="1"/>
  <c r="CH51" i="8"/>
  <c r="H51" i="8"/>
  <c r="G48" i="8"/>
  <c r="G49" i="8" s="1"/>
  <c r="CR103" i="8"/>
  <c r="AZ103" i="8"/>
  <c r="AM130" i="8"/>
  <c r="AM140" i="8"/>
  <c r="CG50" i="8"/>
  <c r="CG52" i="8"/>
  <c r="AH51" i="8"/>
  <c r="R164" i="8"/>
  <c r="R184" i="8" s="1"/>
  <c r="R188" i="8" s="1"/>
  <c r="R190" i="8" s="1"/>
  <c r="R139" i="8"/>
  <c r="R168" i="8" s="1"/>
  <c r="CF140" i="8"/>
  <c r="CF130" i="8"/>
  <c r="BB104" i="8"/>
  <c r="BB146" i="8" s="1"/>
  <c r="BB170" i="8" s="1"/>
  <c r="DA51" i="8"/>
  <c r="AJ51" i="8"/>
  <c r="AS50" i="8"/>
  <c r="AS52" i="8"/>
  <c r="AV51" i="8"/>
  <c r="BJ140" i="8"/>
  <c r="BJ130" i="8"/>
  <c r="BT104" i="8"/>
  <c r="BT146" i="8" s="1"/>
  <c r="BT170" i="8" s="1"/>
  <c r="CT51" i="8"/>
  <c r="DB140" i="8"/>
  <c r="DB130" i="8"/>
  <c r="CY52" i="8"/>
  <c r="CY50" i="8"/>
  <c r="S140" i="8"/>
  <c r="S130" i="8"/>
  <c r="AW104" i="8"/>
  <c r="AW146" i="8" s="1"/>
  <c r="AW170" i="8" s="1"/>
  <c r="V104" i="8"/>
  <c r="V146" i="8" s="1"/>
  <c r="V170" i="8" s="1"/>
  <c r="CE130" i="8"/>
  <c r="CE140" i="8"/>
  <c r="M130" i="8"/>
  <c r="M140" i="8"/>
  <c r="AC51" i="8"/>
  <c r="AY51" i="8"/>
  <c r="AK140" i="8"/>
  <c r="AK130" i="8"/>
  <c r="AF164" i="8"/>
  <c r="AF184" i="8" s="1"/>
  <c r="AF188" i="8" s="1"/>
  <c r="AF190" i="8" s="1"/>
  <c r="AF139" i="8"/>
  <c r="AF168" i="8" s="1"/>
  <c r="BY52" i="8"/>
  <c r="BY50" i="8"/>
  <c r="CT104" i="8"/>
  <c r="CT146" i="8" s="1"/>
  <c r="CT170" i="8" s="1"/>
  <c r="CR50" i="8"/>
  <c r="CR52" i="8"/>
  <c r="CK104" i="8"/>
  <c r="CK146" i="8" s="1"/>
  <c r="CK170" i="8" s="1"/>
  <c r="BI50" i="8"/>
  <c r="BI52" i="8"/>
  <c r="O50" i="8"/>
  <c r="O52" i="8"/>
  <c r="CR140" i="8"/>
  <c r="CR130" i="8"/>
  <c r="AZ104" i="8"/>
  <c r="AZ146" i="8" s="1"/>
  <c r="AZ170" i="8" s="1"/>
  <c r="L164" i="8"/>
  <c r="L184" i="8" s="1"/>
  <c r="J104" i="8"/>
  <c r="J146" i="8" s="1"/>
  <c r="J170" i="8" s="1"/>
  <c r="CZ104" i="8"/>
  <c r="CZ146" i="8" s="1"/>
  <c r="CZ170" i="8" s="1"/>
  <c r="AD164" i="8"/>
  <c r="AD184" i="8" s="1"/>
  <c r="AD188" i="8" s="1"/>
  <c r="AD190" i="8" s="1"/>
  <c r="AD139" i="8"/>
  <c r="AD168" i="8" s="1"/>
  <c r="CA50" i="8"/>
  <c r="CK164" i="8"/>
  <c r="CK184" i="8" s="1"/>
  <c r="CK188" i="8" s="1"/>
  <c r="CK190" i="8" s="1"/>
  <c r="CK139" i="8"/>
  <c r="CK168" i="8" s="1"/>
  <c r="BI51" i="8"/>
  <c r="AZ50" i="8"/>
  <c r="AZ52" i="8"/>
  <c r="CN104" i="8"/>
  <c r="CN146" i="8" s="1"/>
  <c r="CN170" i="8" s="1"/>
  <c r="Y104" i="8"/>
  <c r="Y146" i="8" s="1"/>
  <c r="Y170" i="8" s="1"/>
  <c r="K50" i="8"/>
  <c r="K52" i="8"/>
  <c r="DB104" i="8"/>
  <c r="DB146" i="8" s="1"/>
  <c r="DB170" i="8" s="1"/>
  <c r="BP51" i="8"/>
  <c r="CK52" i="8"/>
  <c r="CK50" i="8"/>
  <c r="BT51" i="8"/>
  <c r="CE104" i="8"/>
  <c r="CE146" i="8" s="1"/>
  <c r="CE170" i="8" s="1"/>
  <c r="CY164" i="8"/>
  <c r="CY184" i="8" s="1"/>
  <c r="CY188" i="8" s="1"/>
  <c r="CY190" i="8" s="1"/>
  <c r="CY139" i="8"/>
  <c r="CY168" i="8" s="1"/>
  <c r="BF52" i="8"/>
  <c r="BF50" i="8"/>
  <c r="AE50" i="8"/>
  <c r="W51" i="8"/>
  <c r="AJ104" i="8"/>
  <c r="AJ146" i="8" s="1"/>
  <c r="AJ170" i="8" s="1"/>
  <c r="BX104" i="8"/>
  <c r="BX146" i="8" s="1"/>
  <c r="BX170" i="8" s="1"/>
  <c r="BN164" i="8"/>
  <c r="BN184" i="8" s="1"/>
  <c r="BN188" i="8" s="1"/>
  <c r="BN190" i="8" s="1"/>
  <c r="BN139" i="8"/>
  <c r="BN168" i="8" s="1"/>
  <c r="R50" i="8"/>
  <c r="R52" i="8"/>
  <c r="N164" i="8"/>
  <c r="N184" i="8" s="1"/>
  <c r="N188" i="8" s="1"/>
  <c r="N190" i="8" s="1"/>
  <c r="N139" i="8"/>
  <c r="N168" i="8" s="1"/>
  <c r="AR104" i="8"/>
  <c r="AR146" i="8" s="1"/>
  <c r="AR170" i="8" s="1"/>
  <c r="BU51" i="8"/>
  <c r="CC140" i="8"/>
  <c r="CC130" i="8"/>
  <c r="AZ51" i="8"/>
  <c r="DC51" i="8"/>
  <c r="AM50" i="8"/>
  <c r="AM52" i="8"/>
  <c r="Q51" i="8"/>
  <c r="AU140" i="8"/>
  <c r="AU130" i="8"/>
  <c r="AM104" i="8"/>
  <c r="AM146" i="8" s="1"/>
  <c r="AM170" i="8" s="1"/>
  <c r="DC50" i="8"/>
  <c r="DC52" i="8"/>
  <c r="BV140" i="8"/>
  <c r="BV130" i="8"/>
  <c r="CF104" i="8"/>
  <c r="CF146" i="8" s="1"/>
  <c r="CF170" i="8" s="1"/>
  <c r="BE51" i="8"/>
  <c r="AI130" i="8"/>
  <c r="AI140" i="8"/>
  <c r="DA50" i="8"/>
  <c r="DA52" i="8"/>
  <c r="BJ104" i="8"/>
  <c r="BJ146" i="8" s="1"/>
  <c r="BJ170" i="8" s="1"/>
  <c r="CV51" i="8"/>
  <c r="CK51" i="8"/>
  <c r="X104" i="8"/>
  <c r="X146" i="8" s="1"/>
  <c r="X170" i="8" s="1"/>
  <c r="CB51" i="8"/>
  <c r="O51" i="8"/>
  <c r="S104" i="8"/>
  <c r="S146" i="8" s="1"/>
  <c r="S170" i="8" s="1"/>
  <c r="CX104" i="8"/>
  <c r="CX146" i="8" s="1"/>
  <c r="CX170" i="8" s="1"/>
  <c r="AI51" i="8"/>
  <c r="BM51" i="8"/>
  <c r="W139" i="8"/>
  <c r="W168" i="8" s="1"/>
  <c r="W164" i="8"/>
  <c r="W184" i="8" s="1"/>
  <c r="W188" i="8" s="1"/>
  <c r="W190" i="8" s="1"/>
  <c r="BP104" i="8"/>
  <c r="BP146" i="8" s="1"/>
  <c r="BP170" i="8" s="1"/>
  <c r="CB50" i="8"/>
  <c r="CB52" i="8"/>
  <c r="AF50" i="8"/>
  <c r="AF52" i="8"/>
  <c r="Q139" i="8"/>
  <c r="Q168" i="8" s="1"/>
  <c r="Q164" i="8"/>
  <c r="Q184" i="8" s="1"/>
  <c r="Q188" i="8" s="1"/>
  <c r="Q190" i="8" s="1"/>
  <c r="AK104" i="8"/>
  <c r="AK146" i="8" s="1"/>
  <c r="AK170" i="8" s="1"/>
  <c r="DA130" i="8"/>
  <c r="DA140" i="8"/>
  <c r="CR51" i="8"/>
  <c r="CO50" i="8"/>
  <c r="CO52" i="8"/>
  <c r="P51" i="8"/>
  <c r="BZ104" i="8"/>
  <c r="BZ146" i="8" s="1"/>
  <c r="BZ170" i="8" s="1"/>
  <c r="CA164" i="8"/>
  <c r="CA184" i="8" s="1"/>
  <c r="CA188" i="8" s="1"/>
  <c r="CA190" i="8" s="1"/>
  <c r="CA139" i="8"/>
  <c r="CA168" i="8" s="1"/>
  <c r="BV50" i="8"/>
  <c r="BV52" i="8"/>
  <c r="BX50" i="8"/>
  <c r="BX52" i="8"/>
  <c r="BG140" i="8"/>
  <c r="BG130" i="8"/>
  <c r="L51" i="8"/>
  <c r="CH130" i="8"/>
  <c r="CH140" i="8"/>
  <c r="CR104" i="8"/>
  <c r="CR146" i="8" s="1"/>
  <c r="CR170" i="8" s="1"/>
  <c r="G164" i="8"/>
  <c r="G184" i="8" s="1"/>
  <c r="E32" i="58"/>
  <c r="AR19" i="58" s="1"/>
  <c r="G140" i="8"/>
  <c r="E41" i="58" s="1"/>
  <c r="BD51" i="8"/>
  <c r="AU104" i="8"/>
  <c r="AU146" i="8" s="1"/>
  <c r="AU170" i="8" s="1"/>
  <c r="H95" i="8"/>
  <c r="G42" i="8"/>
  <c r="G95" i="8" s="1"/>
  <c r="AB140" i="8"/>
  <c r="AB130" i="8"/>
  <c r="AU50" i="8"/>
  <c r="AU52" i="8"/>
  <c r="T51" i="8"/>
  <c r="AI104" i="8"/>
  <c r="AI146" i="8" s="1"/>
  <c r="AI170" i="8" s="1"/>
  <c r="CJ51" i="8"/>
  <c r="Y139" i="8"/>
  <c r="Y168" i="8" s="1"/>
  <c r="Y164" i="8"/>
  <c r="Y184" i="8" s="1"/>
  <c r="Y188" i="8" s="1"/>
  <c r="Y190" i="8" s="1"/>
  <c r="T52" i="8"/>
  <c r="T50" i="8"/>
  <c r="AC50" i="8"/>
  <c r="AC52" i="8"/>
  <c r="CM104" i="8"/>
  <c r="CM146" i="8" s="1"/>
  <c r="CM170" i="8" s="1"/>
  <c r="AV50" i="8"/>
  <c r="AV52" i="8"/>
  <c r="BH130" i="8"/>
  <c r="BH140" i="8"/>
  <c r="L140" i="8"/>
  <c r="L135" i="8"/>
  <c r="L166" i="8" s="1"/>
  <c r="L186" i="8" s="1"/>
  <c r="AR164" i="8"/>
  <c r="AR184" i="8" s="1"/>
  <c r="AR188" i="8" s="1"/>
  <c r="AR190" i="8" s="1"/>
  <c r="AR139" i="8"/>
  <c r="AR168" i="8" s="1"/>
  <c r="BS51" i="8"/>
  <c r="CV164" i="8"/>
  <c r="CV184" i="8" s="1"/>
  <c r="CV188" i="8" s="1"/>
  <c r="CV190" i="8" s="1"/>
  <c r="CV139" i="8"/>
  <c r="CV168" i="8" s="1"/>
  <c r="X52" i="8"/>
  <c r="X50" i="8"/>
  <c r="Z139" i="8"/>
  <c r="Z168" i="8" s="1"/>
  <c r="Z164" i="8"/>
  <c r="Z184" i="8" s="1"/>
  <c r="Z188" i="8" s="1"/>
  <c r="Z190" i="8" s="1"/>
  <c r="BD104" i="8"/>
  <c r="BD146" i="8" s="1"/>
  <c r="BD170" i="8" s="1"/>
  <c r="BV51" i="8"/>
  <c r="CS140" i="8"/>
  <c r="CS130" i="8"/>
  <c r="AR50" i="8"/>
  <c r="AR52" i="8"/>
  <c r="BG104" i="8"/>
  <c r="BG146" i="8" s="1"/>
  <c r="BG170" i="8" s="1"/>
  <c r="BL130" i="8"/>
  <c r="BL140" i="8"/>
  <c r="AG139" i="8"/>
  <c r="AG168" i="8" s="1"/>
  <c r="BT50" i="8"/>
  <c r="BT52" i="8"/>
  <c r="H115" i="8"/>
  <c r="AY130" i="8"/>
  <c r="AY140" i="8"/>
  <c r="CA51" i="8"/>
  <c r="BL50" i="8"/>
  <c r="BL52" i="8"/>
  <c r="K104" i="8"/>
  <c r="K146" i="8" s="1"/>
  <c r="K170" i="8" s="1"/>
  <c r="L103" i="8"/>
  <c r="L104" i="8"/>
  <c r="L146" i="8" s="1"/>
  <c r="L170" i="8" s="1"/>
  <c r="BM104" i="8"/>
  <c r="BM146" i="8" s="1"/>
  <c r="BM170" i="8" s="1"/>
  <c r="CW164" i="8"/>
  <c r="CW184" i="8" s="1"/>
  <c r="CW188" i="8" s="1"/>
  <c r="CW190" i="8" s="1"/>
  <c r="CW139" i="8"/>
  <c r="CW168" i="8" s="1"/>
  <c r="BD50" i="8"/>
  <c r="BV104" i="8"/>
  <c r="BV146" i="8" s="1"/>
  <c r="BV170" i="8" s="1"/>
  <c r="BE52" i="8"/>
  <c r="BE50" i="8"/>
  <c r="K51" i="8"/>
  <c r="BE104" i="8"/>
  <c r="BE146" i="8" s="1"/>
  <c r="BE170" i="8" s="1"/>
  <c r="AP50" i="8"/>
  <c r="AP52" i="8"/>
  <c r="BJ52" i="8"/>
  <c r="BJ50" i="8"/>
  <c r="AW51" i="8"/>
  <c r="CV50" i="8"/>
  <c r="CV52" i="8"/>
  <c r="Q52" i="8"/>
  <c r="Q50" i="8"/>
  <c r="CN51" i="8"/>
  <c r="CQ50" i="8"/>
  <c r="CQ52" i="8"/>
  <c r="BA51" i="8"/>
  <c r="AG104" i="8"/>
  <c r="AG146" i="8" s="1"/>
  <c r="AG170" i="8" s="1"/>
  <c r="CV104" i="8"/>
  <c r="CV146" i="8" s="1"/>
  <c r="CV170" i="8" s="1"/>
  <c r="AD52" i="8"/>
  <c r="AD50" i="8"/>
  <c r="CO51" i="8"/>
  <c r="BS140" i="8"/>
  <c r="BS130" i="8"/>
  <c r="CJ130" i="8"/>
  <c r="U51" i="8"/>
  <c r="CO130" i="8"/>
  <c r="CO140" i="8"/>
  <c r="H139" i="8"/>
  <c r="H168" i="8" s="1"/>
  <c r="CD50" i="8"/>
  <c r="CD52" i="8"/>
  <c r="AA51" i="8"/>
  <c r="BU50" i="8"/>
  <c r="BU52" i="8"/>
  <c r="DB51" i="8"/>
  <c r="CH104" i="8"/>
  <c r="CH146" i="8" s="1"/>
  <c r="CH170" i="8" s="1"/>
  <c r="H104" i="8"/>
  <c r="H146" i="8" s="1"/>
  <c r="G101" i="8"/>
  <c r="BG51" i="8"/>
  <c r="V51" i="8"/>
  <c r="H46" i="8"/>
  <c r="H47" i="8" s="1"/>
  <c r="CA137" i="8"/>
  <c r="CA167" i="8" s="1"/>
  <c r="CA187" i="8" s="1"/>
  <c r="AQ137" i="8"/>
  <c r="AQ167" i="8" s="1"/>
  <c r="AQ187" i="8" s="1"/>
  <c r="I137" i="8"/>
  <c r="I167" i="8" s="1"/>
  <c r="I187" i="8" s="1"/>
  <c r="AW137" i="8"/>
  <c r="AW142" i="8"/>
  <c r="CK137" i="8"/>
  <c r="CK167" i="8" s="1"/>
  <c r="CK187" i="8" s="1"/>
  <c r="AY137" i="8"/>
  <c r="AY167" i="8" s="1"/>
  <c r="AY187" i="8" s="1"/>
  <c r="CM137" i="8"/>
  <c r="CM167" i="8" s="1"/>
  <c r="CM187" i="8" s="1"/>
  <c r="BL137" i="8"/>
  <c r="BL167" i="8" s="1"/>
  <c r="BL187" i="8" s="1"/>
  <c r="AS137" i="8"/>
  <c r="AS167" i="8" s="1"/>
  <c r="AS187" i="8" s="1"/>
  <c r="CO137" i="8"/>
  <c r="CO167" i="8" s="1"/>
  <c r="CO187" i="8" s="1"/>
  <c r="DB137" i="8"/>
  <c r="DB167" i="8" s="1"/>
  <c r="DB187" i="8" s="1"/>
  <c r="AE137" i="8"/>
  <c r="AE167" i="8" s="1"/>
  <c r="AE187" i="8" s="1"/>
  <c r="BX137" i="8"/>
  <c r="BX167" i="8" s="1"/>
  <c r="BX187" i="8" s="1"/>
  <c r="CG137" i="8"/>
  <c r="CG167" i="8" s="1"/>
  <c r="CG187" i="8" s="1"/>
  <c r="BT137" i="8"/>
  <c r="BT167" i="8" s="1"/>
  <c r="BT187" i="8" s="1"/>
  <c r="BM137" i="8"/>
  <c r="BM167" i="8" s="1"/>
  <c r="BM187" i="8" s="1"/>
  <c r="BU103" i="8"/>
  <c r="CC103" i="8"/>
  <c r="Y103" i="8"/>
  <c r="AF105" i="8"/>
  <c r="AF147" i="8" s="1"/>
  <c r="AF171" i="8" s="1"/>
  <c r="BX103" i="8"/>
  <c r="BE105" i="8"/>
  <c r="BE147" i="8" s="1"/>
  <c r="U103" i="8"/>
  <c r="BT105" i="8"/>
  <c r="BT147" i="8" s="1"/>
  <c r="BT171" i="8" s="1"/>
  <c r="N171" i="8"/>
  <c r="J103" i="8"/>
  <c r="J105" i="8"/>
  <c r="J147" i="8" s="1"/>
  <c r="L132" i="8"/>
  <c r="L142" i="8"/>
  <c r="BU171" i="8"/>
  <c r="O171" i="8"/>
  <c r="M103" i="8"/>
  <c r="J142" i="8"/>
  <c r="J132" i="8"/>
  <c r="BH132" i="8"/>
  <c r="BH142" i="8"/>
  <c r="CZ142" i="8"/>
  <c r="CK132" i="8"/>
  <c r="CK142" i="8"/>
  <c r="BR132" i="8"/>
  <c r="BR142" i="8"/>
  <c r="CJ132" i="8"/>
  <c r="CJ142" i="8"/>
  <c r="BX132" i="8"/>
  <c r="BX142" i="8"/>
  <c r="DC132" i="8"/>
  <c r="DC142" i="8"/>
  <c r="BP132" i="8"/>
  <c r="BP142" i="8"/>
  <c r="BA132" i="8"/>
  <c r="BA142" i="8"/>
  <c r="BW142" i="8"/>
  <c r="BW132" i="8"/>
  <c r="V132" i="8"/>
  <c r="V142" i="8"/>
  <c r="AZ132" i="8"/>
  <c r="AZ142" i="8"/>
  <c r="R171" i="8"/>
  <c r="AY171" i="8"/>
  <c r="CK171" i="8"/>
  <c r="M113" i="8"/>
  <c r="AR171" i="8"/>
  <c r="AL171" i="8"/>
  <c r="N132" i="8"/>
  <c r="N142" i="8"/>
  <c r="AN132" i="8"/>
  <c r="AN142" i="8"/>
  <c r="BS132" i="8"/>
  <c r="BS142" i="8"/>
  <c r="AF142" i="8"/>
  <c r="AF132" i="8"/>
  <c r="CT132" i="8"/>
  <c r="CT142" i="8"/>
  <c r="AM132" i="8"/>
  <c r="AM142" i="8"/>
  <c r="CC132" i="8"/>
  <c r="CC142" i="8"/>
  <c r="CS132" i="8"/>
  <c r="CS142" i="8"/>
  <c r="CM142" i="8"/>
  <c r="CM132" i="8"/>
  <c r="U132" i="8"/>
  <c r="U142" i="8"/>
  <c r="Y142" i="8"/>
  <c r="Y132" i="8"/>
  <c r="BU142" i="8"/>
  <c r="BU132" i="8"/>
  <c r="BO132" i="8"/>
  <c r="AX132" i="8"/>
  <c r="AX142" i="8"/>
  <c r="CT171" i="8"/>
  <c r="Y171" i="8"/>
  <c r="BK171" i="8"/>
  <c r="M132" i="8"/>
  <c r="M142" i="8"/>
  <c r="I113" i="8"/>
  <c r="Q171" i="8"/>
  <c r="I142" i="8"/>
  <c r="I132" i="8"/>
  <c r="K132" i="8"/>
  <c r="K142" i="8"/>
  <c r="AW171" i="8"/>
  <c r="CC171" i="8"/>
  <c r="CV132" i="8"/>
  <c r="CV142" i="8"/>
  <c r="AV132" i="8"/>
  <c r="AV142" i="8"/>
  <c r="CN132" i="8"/>
  <c r="CN142" i="8"/>
  <c r="BY132" i="8"/>
  <c r="BY142" i="8"/>
  <c r="CU142" i="8"/>
  <c r="CU132" i="8"/>
  <c r="BF142" i="8"/>
  <c r="BF132" i="8"/>
  <c r="BM132" i="8"/>
  <c r="BM142" i="8"/>
  <c r="CI132" i="8"/>
  <c r="CI142" i="8"/>
  <c r="AT132" i="8"/>
  <c r="AT142" i="8"/>
  <c r="Q132" i="8"/>
  <c r="Q142" i="8"/>
  <c r="BL132" i="8"/>
  <c r="BL142" i="8"/>
  <c r="AO132" i="8"/>
  <c r="AO142" i="8"/>
  <c r="BK132" i="8"/>
  <c r="BK142" i="8"/>
  <c r="DA132" i="8"/>
  <c r="DA142" i="8"/>
  <c r="BN132" i="8"/>
  <c r="BN142" i="8"/>
  <c r="CW132" i="8"/>
  <c r="CW142" i="8"/>
  <c r="BC171" i="8"/>
  <c r="CF171" i="8"/>
  <c r="AN171" i="8"/>
  <c r="BM171" i="8"/>
  <c r="AC132" i="8"/>
  <c r="AC142" i="8"/>
  <c r="AY132" i="8"/>
  <c r="AY142" i="8"/>
  <c r="CO142" i="8"/>
  <c r="BB132" i="8"/>
  <c r="BB142" i="8"/>
  <c r="X132" i="8"/>
  <c r="X142" i="8"/>
  <c r="AB132" i="8"/>
  <c r="AB142" i="8"/>
  <c r="BG142" i="8"/>
  <c r="BG132" i="8"/>
  <c r="CH132" i="8"/>
  <c r="CH142" i="8"/>
  <c r="AA142" i="8"/>
  <c r="AA132" i="8"/>
  <c r="BQ142" i="8"/>
  <c r="BQ132" i="8"/>
  <c r="AD132" i="8"/>
  <c r="AD142" i="8"/>
  <c r="R132" i="8"/>
  <c r="R142" i="8"/>
  <c r="CG132" i="8"/>
  <c r="CG142" i="8"/>
  <c r="AI132" i="8"/>
  <c r="AI142" i="8"/>
  <c r="BJ132" i="8"/>
  <c r="BJ142" i="8"/>
  <c r="CF132" i="8"/>
  <c r="CF142" i="8"/>
  <c r="O132" i="8"/>
  <c r="O142" i="8"/>
  <c r="CP132" i="8"/>
  <c r="CP142" i="8"/>
  <c r="BS171" i="8"/>
  <c r="H142" i="8"/>
  <c r="H137" i="8"/>
  <c r="BK101" i="13" l="1"/>
  <c r="BK143" i="13" s="1"/>
  <c r="BK167" i="13" s="1"/>
  <c r="Y101" i="13"/>
  <c r="Y143" i="13" s="1"/>
  <c r="Y167" i="13" s="1"/>
  <c r="X187" i="13"/>
  <c r="DC187" i="13"/>
  <c r="AU101" i="13"/>
  <c r="AU143" i="13" s="1"/>
  <c r="AU167" i="13" s="1"/>
  <c r="BC101" i="13"/>
  <c r="BC143" i="13" s="1"/>
  <c r="BC167" i="13" s="1"/>
  <c r="CQ187" i="13"/>
  <c r="AM101" i="13"/>
  <c r="AM143" i="13" s="1"/>
  <c r="AM167" i="13" s="1"/>
  <c r="AC187" i="13"/>
  <c r="BR187" i="13"/>
  <c r="AV101" i="13"/>
  <c r="AV143" i="13" s="1"/>
  <c r="AV167" i="13" s="1"/>
  <c r="CJ187" i="13"/>
  <c r="AH187" i="13"/>
  <c r="BX187" i="13"/>
  <c r="V187" i="13"/>
  <c r="O101" i="13"/>
  <c r="O143" i="13" s="1"/>
  <c r="O167" i="13" s="1"/>
  <c r="AY187" i="13"/>
  <c r="BC187" i="13"/>
  <c r="BD101" i="13"/>
  <c r="BD143" i="13" s="1"/>
  <c r="BD167" i="13" s="1"/>
  <c r="X101" i="13"/>
  <c r="X143" i="13" s="1"/>
  <c r="X167" i="13" s="1"/>
  <c r="AA187" i="13"/>
  <c r="S187" i="13"/>
  <c r="BA101" i="13"/>
  <c r="BA143" i="13" s="1"/>
  <c r="BA167" i="13" s="1"/>
  <c r="DB101" i="13"/>
  <c r="DB143" i="13" s="1"/>
  <c r="DB167" i="13" s="1"/>
  <c r="O187" i="13"/>
  <c r="CX187" i="13"/>
  <c r="CI101" i="13"/>
  <c r="CI143" i="13" s="1"/>
  <c r="CI167" i="13" s="1"/>
  <c r="BU101" i="13"/>
  <c r="BU143" i="13" s="1"/>
  <c r="BU167" i="13" s="1"/>
  <c r="CG187" i="13"/>
  <c r="CR101" i="13"/>
  <c r="CR143" i="13" s="1"/>
  <c r="CR167" i="13" s="1"/>
  <c r="CD101" i="13"/>
  <c r="CD143" i="13" s="1"/>
  <c r="CD167" i="13" s="1"/>
  <c r="BI187" i="13"/>
  <c r="AW187" i="13"/>
  <c r="BF187" i="13"/>
  <c r="AE187" i="13"/>
  <c r="AL101" i="13"/>
  <c r="AL143" i="13" s="1"/>
  <c r="AL167" i="13" s="1"/>
  <c r="N101" i="13"/>
  <c r="N143" i="13" s="1"/>
  <c r="N167" i="13" s="1"/>
  <c r="BN101" i="13"/>
  <c r="BN143" i="13" s="1"/>
  <c r="BN167" i="13" s="1"/>
  <c r="Q101" i="13"/>
  <c r="Q143" i="13" s="1"/>
  <c r="Q167" i="13" s="1"/>
  <c r="BB101" i="13"/>
  <c r="BB143" i="13" s="1"/>
  <c r="BB167" i="13" s="1"/>
  <c r="CQ101" i="13"/>
  <c r="CQ143" i="13" s="1"/>
  <c r="CQ167" i="13" s="1"/>
  <c r="Q187" i="13"/>
  <c r="AM187" i="13"/>
  <c r="BU187" i="13"/>
  <c r="L187" i="13"/>
  <c r="AT187" i="13"/>
  <c r="AQ187" i="13"/>
  <c r="AG187" i="13"/>
  <c r="AS187" i="13"/>
  <c r="CS187" i="13"/>
  <c r="AB101" i="13"/>
  <c r="AB143" i="13" s="1"/>
  <c r="AB167" i="13" s="1"/>
  <c r="BM101" i="13"/>
  <c r="BM143" i="13" s="1"/>
  <c r="BM167" i="13" s="1"/>
  <c r="V101" i="13"/>
  <c r="V143" i="13" s="1"/>
  <c r="V167" i="13" s="1"/>
  <c r="BQ101" i="13"/>
  <c r="BQ143" i="13" s="1"/>
  <c r="BQ167" i="13" s="1"/>
  <c r="CN101" i="13"/>
  <c r="CN143" i="13" s="1"/>
  <c r="CN167" i="13" s="1"/>
  <c r="T101" i="13"/>
  <c r="T143" i="13" s="1"/>
  <c r="T167" i="13" s="1"/>
  <c r="P101" i="13"/>
  <c r="P143" i="13" s="1"/>
  <c r="P167" i="13" s="1"/>
  <c r="CU101" i="13"/>
  <c r="CU143" i="13" s="1"/>
  <c r="CU167" i="13" s="1"/>
  <c r="BL187" i="13"/>
  <c r="CT187" i="13"/>
  <c r="Y187" i="13"/>
  <c r="BS187" i="13"/>
  <c r="J187" i="13"/>
  <c r="CL187" i="13"/>
  <c r="CB187" i="13"/>
  <c r="BP187" i="13"/>
  <c r="CA187" i="13"/>
  <c r="CY187" i="13"/>
  <c r="I101" i="13"/>
  <c r="I143" i="13" s="1"/>
  <c r="I167" i="13" s="1"/>
  <c r="AC101" i="13"/>
  <c r="AC143" i="13" s="1"/>
  <c r="AC167" i="13" s="1"/>
  <c r="AE101" i="13"/>
  <c r="AE143" i="13" s="1"/>
  <c r="AE167" i="13" s="1"/>
  <c r="CV101" i="13"/>
  <c r="CV143" i="13" s="1"/>
  <c r="CV167" i="13" s="1"/>
  <c r="BX101" i="13"/>
  <c r="BX143" i="13" s="1"/>
  <c r="BX167" i="13" s="1"/>
  <c r="AZ101" i="13"/>
  <c r="AZ143" i="13" s="1"/>
  <c r="AZ167" i="13" s="1"/>
  <c r="CH101" i="13"/>
  <c r="CH143" i="13" s="1"/>
  <c r="CH167" i="13" s="1"/>
  <c r="AX101" i="13"/>
  <c r="AX143" i="13" s="1"/>
  <c r="AX167" i="13" s="1"/>
  <c r="AN187" i="13"/>
  <c r="CH187" i="13"/>
  <c r="M187" i="13"/>
  <c r="BG187" i="13"/>
  <c r="BQ187" i="13"/>
  <c r="BZ187" i="13"/>
  <c r="CO187" i="13"/>
  <c r="DA101" i="13"/>
  <c r="DA143" i="13" s="1"/>
  <c r="DA167" i="13" s="1"/>
  <c r="BZ101" i="13"/>
  <c r="BZ143" i="13" s="1"/>
  <c r="BZ167" i="13" s="1"/>
  <c r="CA101" i="13"/>
  <c r="CA143" i="13" s="1"/>
  <c r="CA167" i="13" s="1"/>
  <c r="BW101" i="13"/>
  <c r="BW143" i="13" s="1"/>
  <c r="BW167" i="13" s="1"/>
  <c r="AY101" i="13"/>
  <c r="AY143" i="13" s="1"/>
  <c r="AY167" i="13" s="1"/>
  <c r="AA101" i="13"/>
  <c r="AA143" i="13" s="1"/>
  <c r="AA167" i="13" s="1"/>
  <c r="AD101" i="13"/>
  <c r="AD143" i="13" s="1"/>
  <c r="AD167" i="13" s="1"/>
  <c r="BI101" i="13"/>
  <c r="BI143" i="13" s="1"/>
  <c r="BI167" i="13" s="1"/>
  <c r="M101" i="13"/>
  <c r="M143" i="13" s="1"/>
  <c r="M167" i="13" s="1"/>
  <c r="AB187" i="13"/>
  <c r="BV187" i="13"/>
  <c r="CR187" i="13"/>
  <c r="AU187" i="13"/>
  <c r="BE187" i="13"/>
  <c r="BN187" i="13"/>
  <c r="CC187" i="13"/>
  <c r="BY101" i="13"/>
  <c r="BY143" i="13" s="1"/>
  <c r="BY167" i="13" s="1"/>
  <c r="CK101" i="13"/>
  <c r="CK143" i="13" s="1"/>
  <c r="CK167" i="13" s="1"/>
  <c r="BJ101" i="13"/>
  <c r="BJ143" i="13" s="1"/>
  <c r="BJ167" i="13" s="1"/>
  <c r="Z101" i="13"/>
  <c r="Z143" i="13" s="1"/>
  <c r="Z167" i="13" s="1"/>
  <c r="CX101" i="13"/>
  <c r="CX143" i="13" s="1"/>
  <c r="CX167" i="13" s="1"/>
  <c r="R101" i="13"/>
  <c r="R143" i="13" s="1"/>
  <c r="R167" i="13" s="1"/>
  <c r="CG101" i="13"/>
  <c r="CG143" i="13" s="1"/>
  <c r="CG167" i="13" s="1"/>
  <c r="DC101" i="13"/>
  <c r="DC143" i="13" s="1"/>
  <c r="DC167" i="13" s="1"/>
  <c r="CE101" i="13"/>
  <c r="CE143" i="13" s="1"/>
  <c r="CE167" i="13" s="1"/>
  <c r="P106" i="55"/>
  <c r="P187" i="13"/>
  <c r="BJ187" i="13"/>
  <c r="CF187" i="13"/>
  <c r="AI187" i="13"/>
  <c r="U187" i="13"/>
  <c r="BB187" i="13"/>
  <c r="AP187" i="13"/>
  <c r="CC101" i="13"/>
  <c r="CC143" i="13" s="1"/>
  <c r="CC167" i="13" s="1"/>
  <c r="BP101" i="13"/>
  <c r="BP143" i="13" s="1"/>
  <c r="BP167" i="13" s="1"/>
  <c r="AF101" i="13"/>
  <c r="AF143" i="13" s="1"/>
  <c r="AF167" i="13" s="1"/>
  <c r="CF101" i="13"/>
  <c r="CF143" i="13" s="1"/>
  <c r="CF167" i="13" s="1"/>
  <c r="BH101" i="13"/>
  <c r="BH143" i="13" s="1"/>
  <c r="BH167" i="13" s="1"/>
  <c r="AJ101" i="13"/>
  <c r="AJ143" i="13" s="1"/>
  <c r="AJ167" i="13" s="1"/>
  <c r="L101" i="13"/>
  <c r="L143" i="13" s="1"/>
  <c r="L167" i="13" s="1"/>
  <c r="BR101" i="13"/>
  <c r="BR143" i="13" s="1"/>
  <c r="BR167" i="13" s="1"/>
  <c r="AH101" i="13"/>
  <c r="AH143" i="13" s="1"/>
  <c r="AH167" i="13" s="1"/>
  <c r="O106" i="55"/>
  <c r="CU187" i="13"/>
  <c r="AX187" i="13"/>
  <c r="BT187" i="13"/>
  <c r="W187" i="13"/>
  <c r="I187" i="13"/>
  <c r="AD187" i="13"/>
  <c r="CZ187" i="13"/>
  <c r="CY101" i="13"/>
  <c r="CY143" i="13" s="1"/>
  <c r="CY167" i="13" s="1"/>
  <c r="AO101" i="13"/>
  <c r="AO143" i="13" s="1"/>
  <c r="AO167" i="13" s="1"/>
  <c r="CS101" i="13"/>
  <c r="CS143" i="13" s="1"/>
  <c r="CS167" i="13" s="1"/>
  <c r="BG101" i="13"/>
  <c r="BG143" i="13" s="1"/>
  <c r="BG167" i="13" s="1"/>
  <c r="AI101" i="13"/>
  <c r="AI143" i="13" s="1"/>
  <c r="AI167" i="13" s="1"/>
  <c r="K101" i="13"/>
  <c r="K143" i="13" s="1"/>
  <c r="K167" i="13" s="1"/>
  <c r="CP101" i="13"/>
  <c r="CP143" i="13" s="1"/>
  <c r="CP167" i="13" s="1"/>
  <c r="BO101" i="13"/>
  <c r="BO143" i="13" s="1"/>
  <c r="BO167" i="13" s="1"/>
  <c r="CW187" i="13"/>
  <c r="CI187" i="13"/>
  <c r="AL187" i="13"/>
  <c r="BH187" i="13"/>
  <c r="K187" i="13"/>
  <c r="AF187" i="13"/>
  <c r="R187" i="13"/>
  <c r="CM101" i="13"/>
  <c r="CM143" i="13" s="1"/>
  <c r="CM167" i="13" s="1"/>
  <c r="AG101" i="13"/>
  <c r="AG143" i="13" s="1"/>
  <c r="AG167" i="13" s="1"/>
  <c r="CO101" i="13"/>
  <c r="CO143" i="13" s="1"/>
  <c r="CO167" i="13" s="1"/>
  <c r="AK101" i="13"/>
  <c r="AK143" i="13" s="1"/>
  <c r="AK167" i="13" s="1"/>
  <c r="J101" i="13"/>
  <c r="J143" i="13" s="1"/>
  <c r="J167" i="13" s="1"/>
  <c r="U101" i="13"/>
  <c r="U143" i="13" s="1"/>
  <c r="U167" i="13" s="1"/>
  <c r="AR101" i="13"/>
  <c r="AR143" i="13" s="1"/>
  <c r="AR167" i="13" s="1"/>
  <c r="AN101" i="13"/>
  <c r="AN143" i="13" s="1"/>
  <c r="AN167" i="13" s="1"/>
  <c r="AP101" i="13"/>
  <c r="AP143" i="13" s="1"/>
  <c r="AP167" i="13" s="1"/>
  <c r="BY187" i="13"/>
  <c r="BW187" i="13"/>
  <c r="Z187" i="13"/>
  <c r="AV187" i="13"/>
  <c r="DB187" i="13"/>
  <c r="T187" i="13"/>
  <c r="CM187" i="13"/>
  <c r="CN187" i="13"/>
  <c r="CW101" i="13"/>
  <c r="CW143" i="13" s="1"/>
  <c r="CW167" i="13" s="1"/>
  <c r="AS101" i="13"/>
  <c r="AS143" i="13" s="1"/>
  <c r="AS167" i="13" s="1"/>
  <c r="BE101" i="13"/>
  <c r="BE143" i="13" s="1"/>
  <c r="BE167" i="13" s="1"/>
  <c r="AB99" i="13"/>
  <c r="AQ101" i="13"/>
  <c r="AQ143" i="13" s="1"/>
  <c r="AQ167" i="13" s="1"/>
  <c r="S101" i="13"/>
  <c r="S143" i="13" s="1"/>
  <c r="S167" i="13" s="1"/>
  <c r="CJ101" i="13"/>
  <c r="CJ143" i="13" s="1"/>
  <c r="CJ167" i="13" s="1"/>
  <c r="BL101" i="13"/>
  <c r="BL143" i="13" s="1"/>
  <c r="BL167" i="13" s="1"/>
  <c r="CT101" i="13"/>
  <c r="CT143" i="13" s="1"/>
  <c r="CT167" i="13" s="1"/>
  <c r="BV101" i="13"/>
  <c r="BV143" i="13" s="1"/>
  <c r="BV167" i="13" s="1"/>
  <c r="AO187" i="13"/>
  <c r="BK187" i="13"/>
  <c r="N187" i="13"/>
  <c r="AJ187" i="13"/>
  <c r="CP187" i="13"/>
  <c r="CD187" i="13"/>
  <c r="BT172" i="8"/>
  <c r="K193" i="11"/>
  <c r="AJ193" i="11"/>
  <c r="BD187" i="13"/>
  <c r="AZ187" i="13"/>
  <c r="AM134" i="6"/>
  <c r="AM163" i="6" s="1"/>
  <c r="AM183" i="6" s="1"/>
  <c r="AM185" i="6" s="1"/>
  <c r="AE103" i="8"/>
  <c r="BD105" i="8"/>
  <c r="BD147" i="8" s="1"/>
  <c r="BD171" i="8" s="1"/>
  <c r="BD172" i="8" s="1"/>
  <c r="BQ103" i="8"/>
  <c r="AX105" i="8"/>
  <c r="AX147" i="8" s="1"/>
  <c r="AX171" i="8" s="1"/>
  <c r="AX172" i="8" s="1"/>
  <c r="CY142" i="8"/>
  <c r="P142" i="8"/>
  <c r="G75" i="8"/>
  <c r="BV103" i="8"/>
  <c r="CL142" i="8"/>
  <c r="CS103" i="8"/>
  <c r="BC103" i="8"/>
  <c r="CU135" i="13"/>
  <c r="CU164" i="13" s="1"/>
  <c r="Q135" i="13"/>
  <c r="Q164" i="13" s="1"/>
  <c r="T160" i="13"/>
  <c r="J160" i="13"/>
  <c r="AR160" i="13"/>
  <c r="G63" i="55"/>
  <c r="K22" i="58" s="1"/>
  <c r="AL25" i="58" s="1"/>
  <c r="K20" i="58"/>
  <c r="AJ25" i="58" s="1"/>
  <c r="AS137" i="19"/>
  <c r="AS166" i="19" s="1"/>
  <c r="AS186" i="19" s="1"/>
  <c r="AS188" i="19" s="1"/>
  <c r="AS190" i="19" s="1"/>
  <c r="CC135" i="13"/>
  <c r="CC164" i="13" s="1"/>
  <c r="AH142" i="8"/>
  <c r="AJ142" i="8"/>
  <c r="AQ105" i="8"/>
  <c r="AQ147" i="8" s="1"/>
  <c r="AQ171" i="8" s="1"/>
  <c r="CM103" i="8"/>
  <c r="BI142" i="8"/>
  <c r="AU132" i="8"/>
  <c r="AU165" i="8" s="1"/>
  <c r="AU185" i="8" s="1"/>
  <c r="AU189" i="8" s="1"/>
  <c r="AU191" i="8" s="1"/>
  <c r="BZ103" i="8"/>
  <c r="AK142" i="8"/>
  <c r="AV103" i="8"/>
  <c r="CE132" i="8"/>
  <c r="W103" i="8"/>
  <c r="AR132" i="8"/>
  <c r="AR141" i="8" s="1"/>
  <c r="AR169" i="8" s="1"/>
  <c r="AT103" i="8"/>
  <c r="AP142" i="8"/>
  <c r="AL142" i="8"/>
  <c r="BC132" i="8"/>
  <c r="BC165" i="8" s="1"/>
  <c r="BC185" i="8" s="1"/>
  <c r="BC189" i="8" s="1"/>
  <c r="BC191" i="8" s="1"/>
  <c r="BC192" i="8" s="1"/>
  <c r="G142" i="8"/>
  <c r="E43" i="58" s="1"/>
  <c r="K188" i="8"/>
  <c r="K190" i="8" s="1"/>
  <c r="AS103" i="8"/>
  <c r="AL103" i="8"/>
  <c r="G105" i="11"/>
  <c r="G147" i="11" s="1"/>
  <c r="CJ193" i="11"/>
  <c r="BC193" i="11"/>
  <c r="CQ189" i="11"/>
  <c r="CQ191" i="11" s="1"/>
  <c r="AB134" i="6"/>
  <c r="AB163" i="6" s="1"/>
  <c r="AB183" i="6" s="1"/>
  <c r="AB185" i="6" s="1"/>
  <c r="I106" i="55"/>
  <c r="AQ132" i="8"/>
  <c r="AQ165" i="8" s="1"/>
  <c r="AQ185" i="8" s="1"/>
  <c r="AQ189" i="8" s="1"/>
  <c r="AQ191" i="8" s="1"/>
  <c r="AQ192" i="8" s="1"/>
  <c r="DB103" i="8"/>
  <c r="BE142" i="8"/>
  <c r="CR142" i="8"/>
  <c r="CQ103" i="8"/>
  <c r="C53" i="3"/>
  <c r="C32" i="2"/>
  <c r="AX6" i="4" s="1"/>
  <c r="F19" i="58"/>
  <c r="AI20" i="58" s="1"/>
  <c r="E66" i="3"/>
  <c r="DA193" i="11"/>
  <c r="V106" i="55"/>
  <c r="S106" i="55"/>
  <c r="X146" i="19"/>
  <c r="BM187" i="13"/>
  <c r="DA187" i="13"/>
  <c r="CF101" i="6"/>
  <c r="CF142" i="6" s="1"/>
  <c r="CF166" i="6" s="1"/>
  <c r="CF167" i="6" s="1"/>
  <c r="CS193" i="11"/>
  <c r="CY193" i="11"/>
  <c r="AA106" i="55"/>
  <c r="CH193" i="11"/>
  <c r="BS189" i="11"/>
  <c r="BS191" i="11" s="1"/>
  <c r="BH137" i="19"/>
  <c r="BH166" i="19" s="1"/>
  <c r="BH186" i="19" s="1"/>
  <c r="BH188" i="19" s="1"/>
  <c r="K45" i="5"/>
  <c r="N45" i="5" s="1"/>
  <c r="CB105" i="8"/>
  <c r="CB147" i="8" s="1"/>
  <c r="CB171" i="8" s="1"/>
  <c r="CB172" i="8" s="1"/>
  <c r="BT142" i="8"/>
  <c r="AS142" i="8"/>
  <c r="CX103" i="8"/>
  <c r="CO103" i="8"/>
  <c r="AH184" i="13"/>
  <c r="AH186" i="13" s="1"/>
  <c r="AH188" i="13" s="1"/>
  <c r="AJ137" i="19"/>
  <c r="AJ166" i="19" s="1"/>
  <c r="AJ186" i="19" s="1"/>
  <c r="AJ188" i="19" s="1"/>
  <c r="G133" i="19"/>
  <c r="J36" i="58" s="1"/>
  <c r="AV24" i="58" s="1"/>
  <c r="CO135" i="13"/>
  <c r="CO164" i="13" s="1"/>
  <c r="CA132" i="8"/>
  <c r="CA165" i="8" s="1"/>
  <c r="CA185" i="8" s="1"/>
  <c r="CA189" i="8" s="1"/>
  <c r="CA191" i="8" s="1"/>
  <c r="CA192" i="8" s="1"/>
  <c r="CX142" i="8"/>
  <c r="CB142" i="8"/>
  <c r="CD103" i="8"/>
  <c r="CH103" i="8"/>
  <c r="CD132" i="8"/>
  <c r="CD165" i="8" s="1"/>
  <c r="CD185" i="8" s="1"/>
  <c r="CD189" i="8" s="1"/>
  <c r="CD191" i="8" s="1"/>
  <c r="G131" i="11"/>
  <c r="F32" i="58" s="1"/>
  <c r="AR20" i="58" s="1"/>
  <c r="CV193" i="11"/>
  <c r="H186" i="6"/>
  <c r="AG101" i="6"/>
  <c r="AG142" i="6" s="1"/>
  <c r="AG166" i="6" s="1"/>
  <c r="AG167" i="6" s="1"/>
  <c r="AE99" i="6"/>
  <c r="AL99" i="6"/>
  <c r="BK99" i="6"/>
  <c r="AR193" i="11"/>
  <c r="AN99" i="6"/>
  <c r="BD99" i="6"/>
  <c r="U99" i="6"/>
  <c r="BW99" i="6"/>
  <c r="O99" i="6"/>
  <c r="AD193" i="11"/>
  <c r="BE186" i="6"/>
  <c r="X99" i="6"/>
  <c r="CV184" i="13"/>
  <c r="CV186" i="13" s="1"/>
  <c r="CV188" i="13" s="1"/>
  <c r="BZ193" i="11"/>
  <c r="CA193" i="11"/>
  <c r="AZ193" i="11"/>
  <c r="E53" i="3"/>
  <c r="K151" i="5"/>
  <c r="G130" i="19"/>
  <c r="G139" i="19" s="1"/>
  <c r="G131" i="13"/>
  <c r="G36" i="58" s="1"/>
  <c r="AV21" i="58" s="1"/>
  <c r="BZ132" i="8"/>
  <c r="BZ141" i="8" s="1"/>
  <c r="BZ169" i="8" s="1"/>
  <c r="AM148" i="8"/>
  <c r="G130" i="8"/>
  <c r="BD132" i="8"/>
  <c r="BD141" i="8" s="1"/>
  <c r="BD169" i="8" s="1"/>
  <c r="CP103" i="8"/>
  <c r="G138" i="11"/>
  <c r="G142" i="11" s="1"/>
  <c r="W193" i="11"/>
  <c r="BU193" i="11"/>
  <c r="S193" i="11"/>
  <c r="CG193" i="11"/>
  <c r="AE193" i="11"/>
  <c r="CF193" i="11"/>
  <c r="AV193" i="11"/>
  <c r="G127" i="6"/>
  <c r="G160" i="6" s="1"/>
  <c r="G180" i="6" s="1"/>
  <c r="CZ136" i="6"/>
  <c r="CZ164" i="6" s="1"/>
  <c r="CZ184" i="6" s="1"/>
  <c r="CZ186" i="6" s="1"/>
  <c r="G130" i="6"/>
  <c r="D36" i="58" s="1"/>
  <c r="AV18" i="58" s="1"/>
  <c r="G132" i="6"/>
  <c r="CI134" i="6"/>
  <c r="CI163" i="6" s="1"/>
  <c r="CI183" i="6" s="1"/>
  <c r="CI185" i="6" s="1"/>
  <c r="G125" i="6"/>
  <c r="D31" i="58" s="1"/>
  <c r="AQ18" i="58" s="1"/>
  <c r="CX193" i="11"/>
  <c r="BH193" i="11"/>
  <c r="CO193" i="11"/>
  <c r="AT193" i="11"/>
  <c r="AP193" i="11"/>
  <c r="G76" i="11"/>
  <c r="AQ193" i="11"/>
  <c r="CB193" i="11"/>
  <c r="AS193" i="11"/>
  <c r="AH105" i="8"/>
  <c r="AH147" i="8" s="1"/>
  <c r="AH148" i="8" s="1"/>
  <c r="P103" i="8"/>
  <c r="CY103" i="8"/>
  <c r="DB142" i="8"/>
  <c r="AE142" i="8"/>
  <c r="DC103" i="8"/>
  <c r="CA103" i="8"/>
  <c r="CQ132" i="8"/>
  <c r="Z142" i="8"/>
  <c r="AG142" i="8"/>
  <c r="W142" i="8"/>
  <c r="AG103" i="8"/>
  <c r="CN103" i="8"/>
  <c r="G135" i="8"/>
  <c r="E36" i="58" s="1"/>
  <c r="AV19" i="58" s="1"/>
  <c r="H167" i="8"/>
  <c r="H187" i="8" s="1"/>
  <c r="H189" i="8" s="1"/>
  <c r="H191" i="8" s="1"/>
  <c r="H192" i="8" s="1"/>
  <c r="G137" i="8"/>
  <c r="L188" i="8"/>
  <c r="L190" i="8" s="1"/>
  <c r="T142" i="8"/>
  <c r="AJ103" i="8"/>
  <c r="G126" i="13"/>
  <c r="G31" i="58" s="1"/>
  <c r="AQ21" i="58" s="1"/>
  <c r="G128" i="19"/>
  <c r="CS137" i="19"/>
  <c r="CS166" i="19" s="1"/>
  <c r="CS186" i="19" s="1"/>
  <c r="CS188" i="19" s="1"/>
  <c r="CS190" i="19" s="1"/>
  <c r="CL137" i="19"/>
  <c r="CL166" i="19" s="1"/>
  <c r="CL186" i="19" s="1"/>
  <c r="CL188" i="19" s="1"/>
  <c r="CL190" i="19" s="1"/>
  <c r="AV184" i="13"/>
  <c r="AV186" i="13" s="1"/>
  <c r="AV188" i="13" s="1"/>
  <c r="BL135" i="13"/>
  <c r="BL164" i="13" s="1"/>
  <c r="AZ184" i="13"/>
  <c r="AZ186" i="13" s="1"/>
  <c r="DB193" i="11"/>
  <c r="BJ190" i="11"/>
  <c r="BJ192" i="11" s="1"/>
  <c r="BJ193" i="11" s="1"/>
  <c r="CI193" i="11"/>
  <c r="CE193" i="11"/>
  <c r="DC189" i="11"/>
  <c r="DC191" i="11" s="1"/>
  <c r="DC193" i="11" s="1"/>
  <c r="BL134" i="6"/>
  <c r="BL163" i="6" s="1"/>
  <c r="BL183" i="6" s="1"/>
  <c r="BL185" i="6" s="1"/>
  <c r="AC193" i="11"/>
  <c r="BL193" i="11"/>
  <c r="CD193" i="11"/>
  <c r="N193" i="11"/>
  <c r="AF193" i="11"/>
  <c r="BJ170" i="19"/>
  <c r="BN193" i="11"/>
  <c r="BJ146" i="19"/>
  <c r="AE136" i="6"/>
  <c r="AE164" i="6" s="1"/>
  <c r="AE184" i="6" s="1"/>
  <c r="AE186" i="6" s="1"/>
  <c r="CW99" i="6"/>
  <c r="AQ146" i="19"/>
  <c r="BP170" i="19"/>
  <c r="BF170" i="19"/>
  <c r="AP172" i="8"/>
  <c r="CI170" i="19"/>
  <c r="AF172" i="8"/>
  <c r="AU148" i="8"/>
  <c r="AB193" i="11"/>
  <c r="CI146" i="19"/>
  <c r="AY193" i="11"/>
  <c r="AH193" i="11"/>
  <c r="BG170" i="19"/>
  <c r="AM193" i="11"/>
  <c r="BF193" i="11"/>
  <c r="T193" i="11"/>
  <c r="BX193" i="11"/>
  <c r="O193" i="11"/>
  <c r="CP193" i="11"/>
  <c r="BJ99" i="13"/>
  <c r="CY99" i="13"/>
  <c r="O100" i="13"/>
  <c r="O142" i="13" s="1"/>
  <c r="O166" i="13" s="1"/>
  <c r="O168" i="13" s="1"/>
  <c r="U100" i="13"/>
  <c r="U142" i="13" s="1"/>
  <c r="U166" i="13" s="1"/>
  <c r="U168" i="13" s="1"/>
  <c r="CC99" i="13"/>
  <c r="AL100" i="13"/>
  <c r="AL142" i="13" s="1"/>
  <c r="CA99" i="13"/>
  <c r="BR170" i="19"/>
  <c r="CX146" i="19"/>
  <c r="BA170" i="19"/>
  <c r="AM170" i="19"/>
  <c r="M170" i="19"/>
  <c r="AS170" i="19"/>
  <c r="AX170" i="19"/>
  <c r="AN146" i="19"/>
  <c r="BF146" i="19"/>
  <c r="AB170" i="19"/>
  <c r="BV172" i="8"/>
  <c r="L146" i="19"/>
  <c r="AN170" i="19"/>
  <c r="BW146" i="19"/>
  <c r="BM170" i="19"/>
  <c r="N172" i="8"/>
  <c r="S172" i="8"/>
  <c r="AD170" i="19"/>
  <c r="BW170" i="19"/>
  <c r="BK170" i="19"/>
  <c r="CT170" i="19"/>
  <c r="Z148" i="8"/>
  <c r="Z172" i="8"/>
  <c r="BC148" i="8"/>
  <c r="CN146" i="19"/>
  <c r="BC172" i="8"/>
  <c r="AW170" i="19"/>
  <c r="BV190" i="19"/>
  <c r="CN148" i="8"/>
  <c r="CL170" i="19"/>
  <c r="Z146" i="19"/>
  <c r="BA146" i="19"/>
  <c r="AP148" i="8"/>
  <c r="BR172" i="8"/>
  <c r="BR148" i="8"/>
  <c r="BO148" i="8"/>
  <c r="CU148" i="8"/>
  <c r="R148" i="8"/>
  <c r="CT146" i="19"/>
  <c r="M146" i="19"/>
  <c r="BR193" i="11"/>
  <c r="CH170" i="19"/>
  <c r="CN170" i="19"/>
  <c r="CK193" i="11"/>
  <c r="S170" i="19"/>
  <c r="CP146" i="19"/>
  <c r="AU172" i="8"/>
  <c r="CL193" i="11"/>
  <c r="BG148" i="8"/>
  <c r="CD148" i="8"/>
  <c r="R172" i="8"/>
  <c r="CY146" i="19"/>
  <c r="AF146" i="19"/>
  <c r="CP170" i="19"/>
  <c r="M148" i="8"/>
  <c r="AR146" i="19"/>
  <c r="M172" i="8"/>
  <c r="CM193" i="11"/>
  <c r="AN148" i="8"/>
  <c r="BK146" i="19"/>
  <c r="CR193" i="11"/>
  <c r="BC100" i="13"/>
  <c r="BC142" i="13" s="1"/>
  <c r="BC166" i="13" s="1"/>
  <c r="BC168" i="13" s="1"/>
  <c r="BS170" i="19"/>
  <c r="AM172" i="8"/>
  <c r="CL146" i="19"/>
  <c r="BY170" i="19"/>
  <c r="AN190" i="19"/>
  <c r="AA148" i="8"/>
  <c r="CC148" i="8"/>
  <c r="Q148" i="8"/>
  <c r="BV193" i="11"/>
  <c r="CC172" i="8"/>
  <c r="BF190" i="19"/>
  <c r="BY148" i="8"/>
  <c r="CL172" i="8"/>
  <c r="BM146" i="19"/>
  <c r="BH146" i="19"/>
  <c r="AG193" i="11"/>
  <c r="AD100" i="13"/>
  <c r="AD142" i="13" s="1"/>
  <c r="AI193" i="11"/>
  <c r="O146" i="19"/>
  <c r="T170" i="19"/>
  <c r="CC170" i="19"/>
  <c r="BL148" i="8"/>
  <c r="O170" i="19"/>
  <c r="AX193" i="11"/>
  <c r="CS148" i="8"/>
  <c r="CL148" i="8"/>
  <c r="AZ170" i="19"/>
  <c r="CD172" i="8"/>
  <c r="CV170" i="19"/>
  <c r="BH170" i="19"/>
  <c r="S148" i="8"/>
  <c r="CI148" i="8"/>
  <c r="AD146" i="19"/>
  <c r="BP146" i="19"/>
  <c r="V99" i="6"/>
  <c r="CT99" i="6"/>
  <c r="BO99" i="6"/>
  <c r="AK146" i="19"/>
  <c r="AJ146" i="19"/>
  <c r="CX169" i="19"/>
  <c r="CX170" i="19" s="1"/>
  <c r="AM146" i="19"/>
  <c r="BY172" i="8"/>
  <c r="AJ170" i="19"/>
  <c r="CX190" i="19"/>
  <c r="BT190" i="19"/>
  <c r="BB148" i="8"/>
  <c r="AC148" i="8"/>
  <c r="BQ172" i="8"/>
  <c r="AB146" i="19"/>
  <c r="AG146" i="19"/>
  <c r="CR146" i="19"/>
  <c r="T99" i="6"/>
  <c r="CX99" i="6"/>
  <c r="W99" i="6"/>
  <c r="K99" i="6"/>
  <c r="AR99" i="6"/>
  <c r="N99" i="6"/>
  <c r="M99" i="6"/>
  <c r="AT99" i="6"/>
  <c r="CD190" i="19"/>
  <c r="AN193" i="11"/>
  <c r="U148" i="8"/>
  <c r="U172" i="8"/>
  <c r="AY172" i="8"/>
  <c r="O148" i="8"/>
  <c r="CH146" i="19"/>
  <c r="BL146" i="19"/>
  <c r="AX146" i="19"/>
  <c r="CM99" i="6"/>
  <c r="AM99" i="6"/>
  <c r="CG99" i="6"/>
  <c r="AK170" i="19"/>
  <c r="CC146" i="19"/>
  <c r="AG170" i="19"/>
  <c r="BQ146" i="19"/>
  <c r="CF172" i="8"/>
  <c r="BH148" i="8"/>
  <c r="CQ148" i="8"/>
  <c r="O172" i="8"/>
  <c r="AV146" i="19"/>
  <c r="CB99" i="6"/>
  <c r="BB99" i="6"/>
  <c r="CS172" i="8"/>
  <c r="CY170" i="19"/>
  <c r="T146" i="19"/>
  <c r="BS146" i="19"/>
  <c r="CF148" i="8"/>
  <c r="BH172" i="8"/>
  <c r="CQ172" i="8"/>
  <c r="BU148" i="8"/>
  <c r="N148" i="8"/>
  <c r="BP186" i="6"/>
  <c r="BG99" i="6"/>
  <c r="BM99" i="6"/>
  <c r="L170" i="19"/>
  <c r="AF170" i="19"/>
  <c r="CU172" i="8"/>
  <c r="AZ146" i="19"/>
  <c r="AV170" i="19"/>
  <c r="CG146" i="19"/>
  <c r="CN190" i="19"/>
  <c r="CF190" i="19"/>
  <c r="AA146" i="19"/>
  <c r="CC193" i="11"/>
  <c r="CW190" i="19"/>
  <c r="AC190" i="19"/>
  <c r="CP190" i="19"/>
  <c r="BW190" i="19"/>
  <c r="CB190" i="19"/>
  <c r="AY190" i="19"/>
  <c r="BV170" i="19"/>
  <c r="AA170" i="19"/>
  <c r="BN146" i="19"/>
  <c r="BC190" i="19"/>
  <c r="BY190" i="19"/>
  <c r="AE190" i="19"/>
  <c r="AX190" i="19"/>
  <c r="BR190" i="19"/>
  <c r="D13" i="58"/>
  <c r="AL146" i="19"/>
  <c r="CJ172" i="8"/>
  <c r="AP146" i="19"/>
  <c r="BX170" i="19"/>
  <c r="BI172" i="8"/>
  <c r="CO172" i="8"/>
  <c r="K146" i="19"/>
  <c r="CQ170" i="19"/>
  <c r="CB146" i="19"/>
  <c r="BX146" i="19"/>
  <c r="K170" i="19"/>
  <c r="CB170" i="19"/>
  <c r="CW146" i="19"/>
  <c r="AT170" i="19"/>
  <c r="BU190" i="19"/>
  <c r="CZ190" i="19"/>
  <c r="S146" i="19"/>
  <c r="CV146" i="19"/>
  <c r="CW170" i="19"/>
  <c r="AT146" i="19"/>
  <c r="T129" i="55"/>
  <c r="T130" i="55" s="1"/>
  <c r="P129" i="55"/>
  <c r="P130" i="55" s="1"/>
  <c r="BD136" i="6"/>
  <c r="BD164" i="6" s="1"/>
  <c r="BD184" i="6" s="1"/>
  <c r="BD186" i="6" s="1"/>
  <c r="E32" i="3"/>
  <c r="F17" i="43"/>
  <c r="X8" i="14"/>
  <c r="K45" i="10"/>
  <c r="N45" i="10" s="1"/>
  <c r="X18" i="41"/>
  <c r="X16" i="7"/>
  <c r="X17" i="14"/>
  <c r="X9" i="10"/>
  <c r="X19" i="14"/>
  <c r="X22" i="16"/>
  <c r="X13" i="14"/>
  <c r="X16" i="16"/>
  <c r="X21" i="7"/>
  <c r="X23" i="56"/>
  <c r="X20" i="14"/>
  <c r="X21" i="14"/>
  <c r="X9" i="7"/>
  <c r="X16" i="14"/>
  <c r="X15" i="16"/>
  <c r="X23" i="10"/>
  <c r="K45" i="14"/>
  <c r="N45" i="14" s="1"/>
  <c r="X21" i="10"/>
  <c r="X15" i="10"/>
  <c r="D10" i="39"/>
  <c r="D21" i="39" s="1"/>
  <c r="X25" i="14"/>
  <c r="X11" i="14"/>
  <c r="X15" i="42"/>
  <c r="E13" i="3"/>
  <c r="X9" i="42"/>
  <c r="X9" i="56"/>
  <c r="X23" i="41"/>
  <c r="X15" i="7"/>
  <c r="X26" i="41"/>
  <c r="X10" i="10"/>
  <c r="X18" i="16"/>
  <c r="X12" i="16"/>
  <c r="X19" i="42"/>
  <c r="X13" i="42"/>
  <c r="X21" i="42"/>
  <c r="X17" i="7"/>
  <c r="X26" i="14"/>
  <c r="X20" i="10"/>
  <c r="X23" i="16"/>
  <c r="X17" i="16"/>
  <c r="X10" i="42"/>
  <c r="X22" i="14"/>
  <c r="X17" i="41"/>
  <c r="X24" i="10"/>
  <c r="C32" i="39"/>
  <c r="C38" i="39" s="1"/>
  <c r="X16" i="42"/>
  <c r="X11" i="10"/>
  <c r="X19" i="41"/>
  <c r="X22" i="41"/>
  <c r="X8" i="41"/>
  <c r="X14" i="16"/>
  <c r="X11" i="41"/>
  <c r="X23" i="14"/>
  <c r="X9" i="41"/>
  <c r="X18" i="10"/>
  <c r="X15" i="56"/>
  <c r="X14" i="10"/>
  <c r="X24" i="41"/>
  <c r="X20" i="16"/>
  <c r="X11" i="42"/>
  <c r="X19" i="7"/>
  <c r="X20" i="42"/>
  <c r="X9" i="16"/>
  <c r="X22" i="10"/>
  <c r="X16" i="10"/>
  <c r="X12" i="14"/>
  <c r="X25" i="41"/>
  <c r="X13" i="41"/>
  <c r="X25" i="56"/>
  <c r="X8" i="10"/>
  <c r="X26" i="5"/>
  <c r="X24" i="56"/>
  <c r="X20" i="41"/>
  <c r="X14" i="41"/>
  <c r="X22" i="7"/>
  <c r="K13" i="3"/>
  <c r="X20" i="56"/>
  <c r="X17" i="42"/>
  <c r="X24" i="14"/>
  <c r="X11" i="7"/>
  <c r="X24" i="42"/>
  <c r="X21" i="56"/>
  <c r="X13" i="7"/>
  <c r="X10" i="16"/>
  <c r="X18" i="42"/>
  <c r="X12" i="42"/>
  <c r="X13" i="56"/>
  <c r="X10" i="14"/>
  <c r="X16" i="56"/>
  <c r="X16" i="41"/>
  <c r="K45" i="16"/>
  <c r="N45" i="16" s="1"/>
  <c r="X25" i="7"/>
  <c r="X12" i="7"/>
  <c r="X14" i="56"/>
  <c r="X11" i="56"/>
  <c r="X14" i="14"/>
  <c r="X18" i="14"/>
  <c r="X14" i="42"/>
  <c r="X26" i="10"/>
  <c r="X24" i="16"/>
  <c r="X8" i="56"/>
  <c r="X17" i="10"/>
  <c r="X10" i="56"/>
  <c r="X8" i="7"/>
  <c r="K45" i="42"/>
  <c r="N45" i="42" s="1"/>
  <c r="X11" i="16"/>
  <c r="X15" i="41"/>
  <c r="X25" i="10"/>
  <c r="X15" i="14"/>
  <c r="X19" i="16"/>
  <c r="X22" i="56"/>
  <c r="X14" i="7"/>
  <c r="X10" i="41"/>
  <c r="X25" i="42"/>
  <c r="X19" i="56"/>
  <c r="X17" i="56"/>
  <c r="X18" i="56"/>
  <c r="C6" i="3"/>
  <c r="K45" i="56"/>
  <c r="N45" i="56" s="1"/>
  <c r="K14" i="3"/>
  <c r="X21" i="41"/>
  <c r="X26" i="42"/>
  <c r="X9" i="14"/>
  <c r="K45" i="7"/>
  <c r="N45" i="7" s="1"/>
  <c r="X12" i="10"/>
  <c r="X21" i="16"/>
  <c r="X23" i="7"/>
  <c r="E9" i="3"/>
  <c r="K39" i="41" s="1"/>
  <c r="X19" i="10"/>
  <c r="X26" i="16"/>
  <c r="K12" i="3"/>
  <c r="X22" i="42"/>
  <c r="X24" i="7"/>
  <c r="E12" i="3"/>
  <c r="E7" i="3"/>
  <c r="K29" i="5" s="1"/>
  <c r="K45" i="41"/>
  <c r="N45" i="41" s="1"/>
  <c r="X12" i="56"/>
  <c r="X10" i="7"/>
  <c r="X26" i="7"/>
  <c r="X8" i="16"/>
  <c r="X20" i="7"/>
  <c r="X23" i="42"/>
  <c r="X25" i="16"/>
  <c r="X26" i="56"/>
  <c r="X18" i="7"/>
  <c r="X13" i="10"/>
  <c r="X12" i="41"/>
  <c r="X13" i="16"/>
  <c r="X20" i="5"/>
  <c r="X22" i="5"/>
  <c r="X12" i="5"/>
  <c r="X25" i="5"/>
  <c r="X15" i="5"/>
  <c r="X9" i="5"/>
  <c r="X18" i="5"/>
  <c r="X21" i="5"/>
  <c r="X11" i="5"/>
  <c r="X24" i="5"/>
  <c r="X14" i="5"/>
  <c r="X8" i="5"/>
  <c r="X17" i="5"/>
  <c r="X10" i="5"/>
  <c r="X13" i="5"/>
  <c r="X19" i="5"/>
  <c r="X16" i="5"/>
  <c r="X23" i="5"/>
  <c r="G31" i="31"/>
  <c r="Q9" i="31"/>
  <c r="AR101" i="6"/>
  <c r="AR142" i="6" s="1"/>
  <c r="AR166" i="6" s="1"/>
  <c r="T101" i="6"/>
  <c r="T142" i="6" s="1"/>
  <c r="T166" i="6" s="1"/>
  <c r="V101" i="6"/>
  <c r="V142" i="6" s="1"/>
  <c r="V166" i="6" s="1"/>
  <c r="AY101" i="6"/>
  <c r="AY142" i="6" s="1"/>
  <c r="AY166" i="6" s="1"/>
  <c r="AD101" i="6"/>
  <c r="AD142" i="6" s="1"/>
  <c r="AD166" i="6" s="1"/>
  <c r="BF101" i="6"/>
  <c r="BF142" i="6" s="1"/>
  <c r="BF166" i="6" s="1"/>
  <c r="CH101" i="6"/>
  <c r="CH142" i="6" s="1"/>
  <c r="CH166" i="6" s="1"/>
  <c r="BG101" i="6"/>
  <c r="BG142" i="6" s="1"/>
  <c r="BG166" i="6" s="1"/>
  <c r="BA101" i="6"/>
  <c r="BA142" i="6" s="1"/>
  <c r="BA166" i="6" s="1"/>
  <c r="BA167" i="6" s="1"/>
  <c r="CQ101" i="6"/>
  <c r="CQ142" i="6" s="1"/>
  <c r="CQ166" i="6" s="1"/>
  <c r="BL101" i="6"/>
  <c r="BL142" i="6" s="1"/>
  <c r="BL166" i="6" s="1"/>
  <c r="CL101" i="6"/>
  <c r="CL142" i="6" s="1"/>
  <c r="CL166" i="6" s="1"/>
  <c r="CL167" i="6" s="1"/>
  <c r="BX101" i="6"/>
  <c r="BX142" i="6" s="1"/>
  <c r="BX166" i="6" s="1"/>
  <c r="AE101" i="6"/>
  <c r="AE142" i="6" s="1"/>
  <c r="AE166" i="6" s="1"/>
  <c r="S101" i="6"/>
  <c r="S142" i="6" s="1"/>
  <c r="S166" i="6" s="1"/>
  <c r="BE101" i="6"/>
  <c r="BE142" i="6" s="1"/>
  <c r="BE166" i="6" s="1"/>
  <c r="CX101" i="6"/>
  <c r="CX142" i="6" s="1"/>
  <c r="CX166" i="6" s="1"/>
  <c r="P101" i="6"/>
  <c r="P142" i="6" s="1"/>
  <c r="P166" i="6" s="1"/>
  <c r="Z101" i="6"/>
  <c r="Z142" i="6" s="1"/>
  <c r="Z166" i="6" s="1"/>
  <c r="L101" i="6"/>
  <c r="L142" i="6" s="1"/>
  <c r="L166" i="6" s="1"/>
  <c r="CE101" i="6"/>
  <c r="CE142" i="6" s="1"/>
  <c r="CE166" i="6" s="1"/>
  <c r="CE167" i="6" s="1"/>
  <c r="BZ101" i="6"/>
  <c r="BZ142" i="6" s="1"/>
  <c r="BZ166" i="6" s="1"/>
  <c r="BH101" i="6"/>
  <c r="BH142" i="6" s="1"/>
  <c r="BH166" i="6" s="1"/>
  <c r="AV101" i="6"/>
  <c r="AV142" i="6" s="1"/>
  <c r="AV166" i="6" s="1"/>
  <c r="O101" i="6"/>
  <c r="O142" i="6" s="1"/>
  <c r="O166" i="6" s="1"/>
  <c r="O167" i="6" s="1"/>
  <c r="CM101" i="6"/>
  <c r="CM142" i="6" s="1"/>
  <c r="CM166" i="6" s="1"/>
  <c r="CM167" i="6" s="1"/>
  <c r="DB101" i="6"/>
  <c r="DB142" i="6" s="1"/>
  <c r="AC101" i="6"/>
  <c r="AC142" i="6" s="1"/>
  <c r="AC166" i="6" s="1"/>
  <c r="BN101" i="6"/>
  <c r="BN142" i="6" s="1"/>
  <c r="BN166" i="6" s="1"/>
  <c r="BW101" i="6"/>
  <c r="BW142" i="6" s="1"/>
  <c r="BW166" i="6" s="1"/>
  <c r="AK101" i="6"/>
  <c r="AK142" i="6" s="1"/>
  <c r="AK166" i="6" s="1"/>
  <c r="N101" i="6"/>
  <c r="N142" i="6" s="1"/>
  <c r="N166" i="6" s="1"/>
  <c r="BT101" i="6"/>
  <c r="BT142" i="6" s="1"/>
  <c r="BT166" i="6" s="1"/>
  <c r="BB101" i="6"/>
  <c r="BB142" i="6" s="1"/>
  <c r="BB166" i="6" s="1"/>
  <c r="BY101" i="6"/>
  <c r="BY142" i="6" s="1"/>
  <c r="BY166" i="6" s="1"/>
  <c r="AW101" i="6"/>
  <c r="AW142" i="6" s="1"/>
  <c r="AW166" i="6" s="1"/>
  <c r="X101" i="6"/>
  <c r="X142" i="6" s="1"/>
  <c r="X166" i="6" s="1"/>
  <c r="CK101" i="6"/>
  <c r="CK142" i="6" s="1"/>
  <c r="CK166" i="6" s="1"/>
  <c r="CK167" i="6" s="1"/>
  <c r="DA101" i="6"/>
  <c r="DA142" i="6" s="1"/>
  <c r="DA166" i="6" s="1"/>
  <c r="CU101" i="6"/>
  <c r="CU142" i="6" s="1"/>
  <c r="CU166" i="6" s="1"/>
  <c r="BQ101" i="6"/>
  <c r="BQ142" i="6" s="1"/>
  <c r="BQ166" i="6" s="1"/>
  <c r="CZ101" i="6"/>
  <c r="CZ142" i="6" s="1"/>
  <c r="CZ166" i="6" s="1"/>
  <c r="BJ101" i="6"/>
  <c r="BJ142" i="6" s="1"/>
  <c r="BJ166" i="6" s="1"/>
  <c r="CJ101" i="6"/>
  <c r="CJ142" i="6" s="1"/>
  <c r="CJ166" i="6" s="1"/>
  <c r="BC101" i="6"/>
  <c r="BC142" i="6" s="1"/>
  <c r="BC166" i="6" s="1"/>
  <c r="K101" i="6"/>
  <c r="K142" i="6" s="1"/>
  <c r="K166" i="6" s="1"/>
  <c r="BU101" i="6"/>
  <c r="BU142" i="6" s="1"/>
  <c r="BU166" i="6" s="1"/>
  <c r="CW101" i="6"/>
  <c r="CW142" i="6" s="1"/>
  <c r="CW166" i="6" s="1"/>
  <c r="CV101" i="6"/>
  <c r="CV142" i="6" s="1"/>
  <c r="CV166" i="6" s="1"/>
  <c r="Y101" i="6"/>
  <c r="Y142" i="6" s="1"/>
  <c r="Y166" i="6" s="1"/>
  <c r="AQ101" i="6"/>
  <c r="AQ142" i="6" s="1"/>
  <c r="AQ166" i="6" s="1"/>
  <c r="CC101" i="6"/>
  <c r="CC142" i="6" s="1"/>
  <c r="CC166" i="6" s="1"/>
  <c r="AL101" i="6"/>
  <c r="AL142" i="6" s="1"/>
  <c r="AL166" i="6" s="1"/>
  <c r="AA101" i="6"/>
  <c r="AA142" i="6" s="1"/>
  <c r="AA166" i="6" s="1"/>
  <c r="BM101" i="6"/>
  <c r="BM142" i="6" s="1"/>
  <c r="BM166" i="6" s="1"/>
  <c r="AI101" i="6"/>
  <c r="AI142" i="6" s="1"/>
  <c r="AI166" i="6" s="1"/>
  <c r="AF101" i="6"/>
  <c r="AF142" i="6" s="1"/>
  <c r="AF166" i="6" s="1"/>
  <c r="CG101" i="6"/>
  <c r="CG142" i="6" s="1"/>
  <c r="CG166" i="6" s="1"/>
  <c r="CN101" i="6"/>
  <c r="CN142" i="6" s="1"/>
  <c r="CN166" i="6" s="1"/>
  <c r="AJ101" i="6"/>
  <c r="AJ142" i="6" s="1"/>
  <c r="AJ166" i="6" s="1"/>
  <c r="AO101" i="6"/>
  <c r="AO142" i="6" s="1"/>
  <c r="AO166" i="6" s="1"/>
  <c r="M101" i="6"/>
  <c r="M142" i="6" s="1"/>
  <c r="M166" i="6" s="1"/>
  <c r="J101" i="6"/>
  <c r="J142" i="6" s="1"/>
  <c r="J166" i="6" s="1"/>
  <c r="CI101" i="6"/>
  <c r="CI142" i="6" s="1"/>
  <c r="CI166" i="6" s="1"/>
  <c r="CI167" i="6" s="1"/>
  <c r="CD101" i="6"/>
  <c r="CD142" i="6" s="1"/>
  <c r="CD166" i="6" s="1"/>
  <c r="CR101" i="6"/>
  <c r="CR142" i="6" s="1"/>
  <c r="CR166" i="6" s="1"/>
  <c r="AB101" i="6"/>
  <c r="AB142" i="6" s="1"/>
  <c r="AB166" i="6" s="1"/>
  <c r="U101" i="6"/>
  <c r="U142" i="6" s="1"/>
  <c r="U166" i="6" s="1"/>
  <c r="BI101" i="6"/>
  <c r="BI142" i="6" s="1"/>
  <c r="BI166" i="6" s="1"/>
  <c r="AU101" i="6"/>
  <c r="AU142" i="6" s="1"/>
  <c r="AU166" i="6" s="1"/>
  <c r="Q101" i="6"/>
  <c r="Q142" i="6" s="1"/>
  <c r="Q166" i="6" s="1"/>
  <c r="BD101" i="6"/>
  <c r="BD142" i="6" s="1"/>
  <c r="BD166" i="6" s="1"/>
  <c r="BD167" i="6" s="1"/>
  <c r="CA101" i="6"/>
  <c r="CA142" i="6" s="1"/>
  <c r="CA166" i="6" s="1"/>
  <c r="CA167" i="6" s="1"/>
  <c r="AP101" i="6"/>
  <c r="AP142" i="6" s="1"/>
  <c r="AP166" i="6" s="1"/>
  <c r="AP167" i="6" s="1"/>
  <c r="BO101" i="6"/>
  <c r="BO142" i="6" s="1"/>
  <c r="BO166" i="6" s="1"/>
  <c r="BK101" i="6"/>
  <c r="BK142" i="6" s="1"/>
  <c r="CB101" i="6"/>
  <c r="CB142" i="6" s="1"/>
  <c r="CB166" i="6" s="1"/>
  <c r="BP101" i="6"/>
  <c r="BP142" i="6" s="1"/>
  <c r="BP166" i="6" s="1"/>
  <c r="DC101" i="6"/>
  <c r="DC142" i="6" s="1"/>
  <c r="DC166" i="6" s="1"/>
  <c r="W101" i="6"/>
  <c r="W142" i="6" s="1"/>
  <c r="W166" i="6" s="1"/>
  <c r="W167" i="6" s="1"/>
  <c r="AN101" i="6"/>
  <c r="AN142" i="6" s="1"/>
  <c r="AN166" i="6" s="1"/>
  <c r="AN167" i="6" s="1"/>
  <c r="AH101" i="6"/>
  <c r="AH142" i="6" s="1"/>
  <c r="AH166" i="6" s="1"/>
  <c r="AX101" i="6"/>
  <c r="AX142" i="6" s="1"/>
  <c r="AX166" i="6" s="1"/>
  <c r="BR101" i="6"/>
  <c r="BR142" i="6" s="1"/>
  <c r="BR166" i="6" s="1"/>
  <c r="BS101" i="6"/>
  <c r="BS142" i="6" s="1"/>
  <c r="BS166" i="6" s="1"/>
  <c r="CS101" i="6"/>
  <c r="CS142" i="6" s="1"/>
  <c r="CS166" i="6" s="1"/>
  <c r="CS167" i="6" s="1"/>
  <c r="AZ101" i="6"/>
  <c r="AZ142" i="6" s="1"/>
  <c r="AZ166" i="6" s="1"/>
  <c r="AZ167" i="6" s="1"/>
  <c r="AS101" i="6"/>
  <c r="AS142" i="6" s="1"/>
  <c r="CT101" i="6"/>
  <c r="CT142" i="6" s="1"/>
  <c r="CT166" i="6" s="1"/>
  <c r="CT167" i="6" s="1"/>
  <c r="BV101" i="6"/>
  <c r="BV142" i="6" s="1"/>
  <c r="BV166" i="6" s="1"/>
  <c r="R101" i="6"/>
  <c r="R142" i="6" s="1"/>
  <c r="R166" i="6" s="1"/>
  <c r="AM101" i="6"/>
  <c r="AM142" i="6" s="1"/>
  <c r="AM166" i="6" s="1"/>
  <c r="I101" i="6"/>
  <c r="I142" i="6" s="1"/>
  <c r="I166" i="6" s="1"/>
  <c r="CP101" i="6"/>
  <c r="CP142" i="6" s="1"/>
  <c r="CP166" i="6" s="1"/>
  <c r="AT101" i="6"/>
  <c r="AT142" i="6" s="1"/>
  <c r="AT166" i="6" s="1"/>
  <c r="CO101" i="6"/>
  <c r="CO142" i="6" s="1"/>
  <c r="CY101" i="6"/>
  <c r="CY142" i="6" s="1"/>
  <c r="CY166" i="6" s="1"/>
  <c r="CY167" i="6" s="1"/>
  <c r="P146" i="19"/>
  <c r="V170" i="19"/>
  <c r="CO99" i="6"/>
  <c r="CV99" i="6"/>
  <c r="CR99" i="6"/>
  <c r="AF99" i="13"/>
  <c r="CD100" i="13"/>
  <c r="CD142" i="13" s="1"/>
  <c r="CD166" i="13" s="1"/>
  <c r="CD168" i="13" s="1"/>
  <c r="Z190" i="19"/>
  <c r="G141" i="15"/>
  <c r="H91" i="58" s="1"/>
  <c r="CN22" i="58" s="1"/>
  <c r="CI190" i="19"/>
  <c r="CL99" i="6"/>
  <c r="AV99" i="6"/>
  <c r="CS99" i="6"/>
  <c r="AS99" i="6"/>
  <c r="CJ99" i="6"/>
  <c r="BG100" i="13"/>
  <c r="BG142" i="13" s="1"/>
  <c r="BG166" i="13" s="1"/>
  <c r="BG168" i="13" s="1"/>
  <c r="CW100" i="13"/>
  <c r="CW142" i="13" s="1"/>
  <c r="CW166" i="13" s="1"/>
  <c r="CW168" i="13" s="1"/>
  <c r="Q172" i="8"/>
  <c r="BU172" i="8"/>
  <c r="BE148" i="8"/>
  <c r="AI146" i="19"/>
  <c r="Y170" i="19"/>
  <c r="P170" i="19"/>
  <c r="CT186" i="6"/>
  <c r="BR99" i="6"/>
  <c r="AD99" i="6"/>
  <c r="AF99" i="6"/>
  <c r="CE99" i="6"/>
  <c r="CF99" i="6"/>
  <c r="I99" i="6"/>
  <c r="BC99" i="6"/>
  <c r="AK99" i="6"/>
  <c r="BF99" i="6"/>
  <c r="CS99" i="13"/>
  <c r="AY100" i="13"/>
  <c r="AY142" i="13" s="1"/>
  <c r="AY166" i="13" s="1"/>
  <c r="AY168" i="13" s="1"/>
  <c r="CQ100" i="13"/>
  <c r="CQ142" i="13" s="1"/>
  <c r="CQ166" i="13" s="1"/>
  <c r="CQ168" i="13" s="1"/>
  <c r="AS99" i="13"/>
  <c r="BH190" i="19"/>
  <c r="CR190" i="19"/>
  <c r="BJ190" i="19"/>
  <c r="BT99" i="6"/>
  <c r="Y186" i="6"/>
  <c r="AA172" i="8"/>
  <c r="BQ148" i="8"/>
  <c r="CI172" i="8"/>
  <c r="AS148" i="8"/>
  <c r="AI170" i="19"/>
  <c r="CF146" i="19"/>
  <c r="BZ186" i="6"/>
  <c r="S99" i="6"/>
  <c r="AJ99" i="6"/>
  <c r="P99" i="6"/>
  <c r="CY99" i="6"/>
  <c r="CN99" i="6"/>
  <c r="BA99" i="6"/>
  <c r="R99" i="6"/>
  <c r="BU99" i="6"/>
  <c r="DC99" i="6"/>
  <c r="CH99" i="6"/>
  <c r="AO99" i="6"/>
  <c r="BX100" i="13"/>
  <c r="BX142" i="13" s="1"/>
  <c r="BX166" i="13" s="1"/>
  <c r="BX168" i="13" s="1"/>
  <c r="CM99" i="13"/>
  <c r="BE99" i="13"/>
  <c r="DA190" i="19"/>
  <c r="CA190" i="19"/>
  <c r="DA99" i="6"/>
  <c r="CK146" i="19"/>
  <c r="AS172" i="8"/>
  <c r="CI99" i="6"/>
  <c r="CK99" i="6"/>
  <c r="BQ99" i="6"/>
  <c r="AC99" i="6"/>
  <c r="AH99" i="6"/>
  <c r="BS172" i="8"/>
  <c r="Z170" i="19"/>
  <c r="BV186" i="6"/>
  <c r="BU186" i="6"/>
  <c r="AZ99" i="6"/>
  <c r="J99" i="6"/>
  <c r="CU99" i="6"/>
  <c r="BY99" i="6"/>
  <c r="AG99" i="6"/>
  <c r="BX99" i="6"/>
  <c r="CA99" i="6"/>
  <c r="CJ100" i="13"/>
  <c r="CJ142" i="13" s="1"/>
  <c r="CJ166" i="13" s="1"/>
  <c r="CJ168" i="13" s="1"/>
  <c r="CB99" i="13"/>
  <c r="K100" i="13"/>
  <c r="K142" i="13" s="1"/>
  <c r="X100" i="13"/>
  <c r="X142" i="13" s="1"/>
  <c r="X144" i="13" s="1"/>
  <c r="BI190" i="19"/>
  <c r="BM190" i="19"/>
  <c r="T190" i="19"/>
  <c r="BX190" i="19"/>
  <c r="BZ190" i="19"/>
  <c r="AU190" i="19"/>
  <c r="AQ99" i="6"/>
  <c r="BX172" i="8"/>
  <c r="CS146" i="19"/>
  <c r="H100" i="13"/>
  <c r="H142" i="13" s="1"/>
  <c r="H166" i="13" s="1"/>
  <c r="L99" i="6"/>
  <c r="DB99" i="6"/>
  <c r="BL99" i="6"/>
  <c r="AB99" i="6"/>
  <c r="BS99" i="6"/>
  <c r="BE99" i="6"/>
  <c r="Q99" i="6"/>
  <c r="CA100" i="13"/>
  <c r="CA142" i="13" s="1"/>
  <c r="AN100" i="13"/>
  <c r="AN142" i="13" s="1"/>
  <c r="AN166" i="13" s="1"/>
  <c r="CE100" i="13"/>
  <c r="CE142" i="13" s="1"/>
  <c r="CE166" i="13" s="1"/>
  <c r="DA99" i="13"/>
  <c r="BB190" i="19"/>
  <c r="V190" i="19"/>
  <c r="AW190" i="19"/>
  <c r="BL190" i="19"/>
  <c r="CV190" i="19"/>
  <c r="G57" i="15"/>
  <c r="F34" i="2" s="1"/>
  <c r="CM190" i="19"/>
  <c r="AF186" i="6"/>
  <c r="AI99" i="6"/>
  <c r="AA99" i="6"/>
  <c r="Z99" i="6"/>
  <c r="BP99" i="6"/>
  <c r="BO100" i="13"/>
  <c r="BO142" i="13" s="1"/>
  <c r="BO166" i="13" s="1"/>
  <c r="CA148" i="8"/>
  <c r="CA146" i="19"/>
  <c r="CA172" i="8"/>
  <c r="CB148" i="8"/>
  <c r="P172" i="8"/>
  <c r="BX148" i="8"/>
  <c r="CK148" i="8"/>
  <c r="J146" i="19"/>
  <c r="I170" i="19"/>
  <c r="CS170" i="19"/>
  <c r="AY99" i="6"/>
  <c r="BZ99" i="6"/>
  <c r="CC99" i="6"/>
  <c r="CP99" i="6"/>
  <c r="AP99" i="6"/>
  <c r="Y99" i="6"/>
  <c r="BH99" i="6"/>
  <c r="BB193" i="11"/>
  <c r="AT100" i="13"/>
  <c r="AT142" i="13" s="1"/>
  <c r="AT166" i="13" s="1"/>
  <c r="AT168" i="13" s="1"/>
  <c r="CK99" i="13"/>
  <c r="AW99" i="13"/>
  <c r="CG190" i="19"/>
  <c r="AG190" i="19"/>
  <c r="P190" i="19"/>
  <c r="BN190" i="19"/>
  <c r="AQ190" i="19"/>
  <c r="AQ170" i="19"/>
  <c r="CW99" i="13"/>
  <c r="P148" i="8"/>
  <c r="BM172" i="8"/>
  <c r="CY172" i="8"/>
  <c r="CK172" i="8"/>
  <c r="AE148" i="8"/>
  <c r="H99" i="6"/>
  <c r="J170" i="19"/>
  <c r="DB170" i="19"/>
  <c r="AJ186" i="6"/>
  <c r="BI99" i="6"/>
  <c r="CZ99" i="6"/>
  <c r="CQ99" i="6"/>
  <c r="BJ99" i="6"/>
  <c r="Q193" i="11"/>
  <c r="X193" i="11"/>
  <c r="AM100" i="13"/>
  <c r="AM142" i="13" s="1"/>
  <c r="AM166" i="13" s="1"/>
  <c r="AM168" i="13" s="1"/>
  <c r="AU100" i="13"/>
  <c r="AU142" i="13" s="1"/>
  <c r="AU166" i="13" s="1"/>
  <c r="AU168" i="13" s="1"/>
  <c r="BP99" i="13"/>
  <c r="BM100" i="13"/>
  <c r="BM142" i="13" s="1"/>
  <c r="BM166" i="13" s="1"/>
  <c r="BM168" i="13" s="1"/>
  <c r="BA100" i="13"/>
  <c r="BA142" i="13" s="1"/>
  <c r="BA166" i="13" s="1"/>
  <c r="BA168" i="13" s="1"/>
  <c r="BY100" i="13"/>
  <c r="BY142" i="13" s="1"/>
  <c r="AT190" i="19"/>
  <c r="AZ190" i="19"/>
  <c r="CK170" i="19"/>
  <c r="AK99" i="13"/>
  <c r="BF99" i="13"/>
  <c r="AN172" i="8"/>
  <c r="CO148" i="8"/>
  <c r="CY148" i="8"/>
  <c r="AY148" i="8"/>
  <c r="AE172" i="8"/>
  <c r="H101" i="6"/>
  <c r="H142" i="6" s="1"/>
  <c r="H143" i="6" s="1"/>
  <c r="BY146" i="19"/>
  <c r="DB146" i="19"/>
  <c r="BB170" i="19"/>
  <c r="AU99" i="6"/>
  <c r="AW99" i="6"/>
  <c r="AX99" i="6"/>
  <c r="BV99" i="6"/>
  <c r="BN99" i="6"/>
  <c r="CK100" i="13"/>
  <c r="CK142" i="13" s="1"/>
  <c r="CP100" i="13"/>
  <c r="CP142" i="13" s="1"/>
  <c r="CP166" i="13" s="1"/>
  <c r="AD190" i="19"/>
  <c r="CY190" i="19"/>
  <c r="AV190" i="19"/>
  <c r="BO190" i="19"/>
  <c r="AP190" i="19"/>
  <c r="BA190" i="19"/>
  <c r="CJ190" i="19"/>
  <c r="L106" i="55"/>
  <c r="K128" i="55"/>
  <c r="Q106" i="55"/>
  <c r="Y106" i="55"/>
  <c r="H66" i="58"/>
  <c r="BS22" i="58" s="1"/>
  <c r="G120" i="15"/>
  <c r="H70" i="58" s="1"/>
  <c r="BW22" i="58" s="1"/>
  <c r="G136" i="15"/>
  <c r="H68" i="58"/>
  <c r="BU22" i="58" s="1"/>
  <c r="G138" i="15"/>
  <c r="H88" i="58" s="1"/>
  <c r="CK22" i="58" s="1"/>
  <c r="CD170" i="19"/>
  <c r="AF190" i="19"/>
  <c r="AW146" i="19"/>
  <c r="CQ146" i="19"/>
  <c r="AP170" i="19"/>
  <c r="BB146" i="19"/>
  <c r="CF170" i="19"/>
  <c r="CR170" i="19"/>
  <c r="CD146" i="19"/>
  <c r="DC146" i="19"/>
  <c r="DC170" i="19"/>
  <c r="R146" i="19"/>
  <c r="N146" i="19"/>
  <c r="CE146" i="19"/>
  <c r="CU146" i="19"/>
  <c r="AR170" i="19"/>
  <c r="R170" i="19"/>
  <c r="N170" i="19"/>
  <c r="CE170" i="19"/>
  <c r="CU170" i="19"/>
  <c r="AU146" i="19"/>
  <c r="BT146" i="19"/>
  <c r="BK190" i="19"/>
  <c r="AU170" i="19"/>
  <c r="BT170" i="19"/>
  <c r="AE146" i="19"/>
  <c r="X137" i="19"/>
  <c r="X166" i="19" s="1"/>
  <c r="X186" i="19" s="1"/>
  <c r="X188" i="19" s="1"/>
  <c r="X190" i="19" s="1"/>
  <c r="BD146" i="19"/>
  <c r="AH170" i="19"/>
  <c r="BZ146" i="19"/>
  <c r="DA146" i="19"/>
  <c r="AE170" i="19"/>
  <c r="BN170" i="19"/>
  <c r="BD170" i="19"/>
  <c r="BG146" i="19"/>
  <c r="BZ170" i="19"/>
  <c r="BR146" i="19"/>
  <c r="I146" i="19"/>
  <c r="DA170" i="19"/>
  <c r="V146" i="19"/>
  <c r="R193" i="11"/>
  <c r="CQ190" i="11"/>
  <c r="CQ192" i="11" s="1"/>
  <c r="CQ193" i="11" s="1"/>
  <c r="CT190" i="11"/>
  <c r="CT192" i="11" s="1"/>
  <c r="CT193" i="11" s="1"/>
  <c r="AL190" i="11"/>
  <c r="AL192" i="11" s="1"/>
  <c r="AL193" i="11" s="1"/>
  <c r="BQ190" i="11"/>
  <c r="BQ192" i="11" s="1"/>
  <c r="BQ193" i="11" s="1"/>
  <c r="F67" i="58"/>
  <c r="BT20" i="58" s="1"/>
  <c r="G187" i="11"/>
  <c r="F87" i="58" s="1"/>
  <c r="CJ20" i="58" s="1"/>
  <c r="CN190" i="11"/>
  <c r="CN192" i="11" s="1"/>
  <c r="CN193" i="11" s="1"/>
  <c r="BT190" i="11"/>
  <c r="BT192" i="11" s="1"/>
  <c r="BT193" i="11" s="1"/>
  <c r="AU189" i="11"/>
  <c r="AU191" i="11" s="1"/>
  <c r="AU193" i="11" s="1"/>
  <c r="BG189" i="11"/>
  <c r="BG191" i="11" s="1"/>
  <c r="BW190" i="11"/>
  <c r="BW192" i="11" s="1"/>
  <c r="BW193" i="11" s="1"/>
  <c r="P190" i="11"/>
  <c r="P192" i="11" s="1"/>
  <c r="P193" i="11" s="1"/>
  <c r="BK190" i="11"/>
  <c r="BK192" i="11" s="1"/>
  <c r="BK193" i="11" s="1"/>
  <c r="U190" i="11"/>
  <c r="U192" i="11" s="1"/>
  <c r="U193" i="11" s="1"/>
  <c r="AJ148" i="8"/>
  <c r="AJ172" i="8"/>
  <c r="BV142" i="8"/>
  <c r="T172" i="8"/>
  <c r="AG172" i="8"/>
  <c r="CE172" i="8"/>
  <c r="DA148" i="8"/>
  <c r="DA172" i="8"/>
  <c r="DB172" i="8"/>
  <c r="DB148" i="8"/>
  <c r="E67" i="58"/>
  <c r="BT19" i="58" s="1"/>
  <c r="G186" i="8"/>
  <c r="E87" i="58" s="1"/>
  <c r="CJ19" i="58" s="1"/>
  <c r="BS148" i="8"/>
  <c r="D67" i="58"/>
  <c r="BT18" i="58" s="1"/>
  <c r="G181" i="6"/>
  <c r="AN134" i="6"/>
  <c r="AN163" i="6" s="1"/>
  <c r="AN183" i="6" s="1"/>
  <c r="AN185" i="6" s="1"/>
  <c r="F58" i="3"/>
  <c r="F65" i="3"/>
  <c r="F59" i="3"/>
  <c r="F60" i="3"/>
  <c r="F62" i="3"/>
  <c r="F63" i="3"/>
  <c r="F64" i="3"/>
  <c r="F61" i="3"/>
  <c r="E44" i="3"/>
  <c r="X81" i="16"/>
  <c r="X75" i="16"/>
  <c r="C40" i="3"/>
  <c r="X82" i="16"/>
  <c r="X77" i="16"/>
  <c r="X80" i="16"/>
  <c r="X84" i="16"/>
  <c r="X85" i="16"/>
  <c r="X78" i="16"/>
  <c r="X72" i="16"/>
  <c r="X74" i="16"/>
  <c r="X76" i="16"/>
  <c r="X83" i="16"/>
  <c r="X73" i="16"/>
  <c r="X79" i="16"/>
  <c r="X81" i="5"/>
  <c r="X115" i="5"/>
  <c r="X80" i="5"/>
  <c r="X114" i="5"/>
  <c r="X90" i="5"/>
  <c r="X102" i="5"/>
  <c r="X92" i="5"/>
  <c r="X91" i="5"/>
  <c r="X104" i="5"/>
  <c r="X78" i="5"/>
  <c r="X105" i="5"/>
  <c r="X79" i="5"/>
  <c r="X103" i="5"/>
  <c r="X101" i="5"/>
  <c r="X85" i="5"/>
  <c r="X74" i="5"/>
  <c r="X99" i="5"/>
  <c r="X95" i="5"/>
  <c r="X98" i="5"/>
  <c r="X94" i="5"/>
  <c r="X83" i="5"/>
  <c r="X108" i="5"/>
  <c r="X109" i="5"/>
  <c r="X72" i="5"/>
  <c r="X107" i="5"/>
  <c r="X75" i="5"/>
  <c r="X113" i="5"/>
  <c r="X88" i="5"/>
  <c r="X76" i="5"/>
  <c r="X82" i="5"/>
  <c r="X89" i="5"/>
  <c r="X73" i="5"/>
  <c r="X93" i="5"/>
  <c r="X87" i="5"/>
  <c r="X100" i="5"/>
  <c r="X97" i="5"/>
  <c r="X110" i="5"/>
  <c r="X111" i="5"/>
  <c r="X106" i="5"/>
  <c r="X86" i="5"/>
  <c r="X96" i="5"/>
  <c r="X112" i="5"/>
  <c r="X84" i="5"/>
  <c r="X77" i="5"/>
  <c r="G58" i="3"/>
  <c r="G66" i="3" s="1"/>
  <c r="H65" i="3" s="1"/>
  <c r="C66" i="3"/>
  <c r="AZ172" i="8"/>
  <c r="K172" i="8"/>
  <c r="CH148" i="8"/>
  <c r="AT148" i="8"/>
  <c r="AR172" i="8"/>
  <c r="AV148" i="8"/>
  <c r="CJ170" i="19"/>
  <c r="BI170" i="19"/>
  <c r="AQ172" i="8"/>
  <c r="CH172" i="8"/>
  <c r="AW148" i="8"/>
  <c r="CV172" i="8"/>
  <c r="AV172" i="8"/>
  <c r="CM146" i="19"/>
  <c r="CN172" i="8"/>
  <c r="AW172" i="8"/>
  <c r="BV148" i="8"/>
  <c r="BI148" i="8"/>
  <c r="BV146" i="19"/>
  <c r="Y146" i="19"/>
  <c r="CM170" i="19"/>
  <c r="AK148" i="8"/>
  <c r="BO172" i="8"/>
  <c r="BQ170" i="19"/>
  <c r="CG170" i="19"/>
  <c r="Z106" i="55"/>
  <c r="T148" i="8"/>
  <c r="AK172" i="8"/>
  <c r="AL148" i="8"/>
  <c r="CE148" i="8"/>
  <c r="BU146" i="19"/>
  <c r="BE146" i="19"/>
  <c r="AG148" i="8"/>
  <c r="BK148" i="8"/>
  <c r="AL172" i="8"/>
  <c r="BW148" i="8"/>
  <c r="BU170" i="19"/>
  <c r="BE170" i="19"/>
  <c r="BJ148" i="8"/>
  <c r="BK172" i="8"/>
  <c r="BW172" i="8"/>
  <c r="DC172" i="8"/>
  <c r="CX148" i="8"/>
  <c r="BJ172" i="8"/>
  <c r="BM148" i="8"/>
  <c r="CX172" i="8"/>
  <c r="CJ148" i="8"/>
  <c r="AB172" i="8"/>
  <c r="AS146" i="19"/>
  <c r="H10" i="43"/>
  <c r="BF172" i="8"/>
  <c r="AZ148" i="8"/>
  <c r="K148" i="8"/>
  <c r="BG172" i="8"/>
  <c r="AT172" i="8"/>
  <c r="AR148" i="8"/>
  <c r="BL172" i="8"/>
  <c r="BF148" i="8"/>
  <c r="AH146" i="19"/>
  <c r="BL170" i="19"/>
  <c r="AL170" i="19"/>
  <c r="CJ146" i="19"/>
  <c r="BI146" i="19"/>
  <c r="M106" i="55"/>
  <c r="M20" i="27"/>
  <c r="W106" i="55"/>
  <c r="AO172" i="8"/>
  <c r="BP148" i="8"/>
  <c r="I172" i="8"/>
  <c r="CV148" i="8"/>
  <c r="BN172" i="8"/>
  <c r="X148" i="8"/>
  <c r="CP172" i="8"/>
  <c r="I148" i="8"/>
  <c r="AB148" i="8"/>
  <c r="CA170" i="19"/>
  <c r="X170" i="19"/>
  <c r="N106" i="55"/>
  <c r="X172" i="8"/>
  <c r="CP148" i="8"/>
  <c r="G101" i="19"/>
  <c r="J23" i="58" s="1"/>
  <c r="AM24" i="58" s="1"/>
  <c r="AO148" i="8"/>
  <c r="L148" i="8"/>
  <c r="K106" i="55"/>
  <c r="L172" i="8"/>
  <c r="G104" i="55"/>
  <c r="G128" i="55" s="1"/>
  <c r="K21" i="58"/>
  <c r="AK25" i="58" s="1"/>
  <c r="BP171" i="8"/>
  <c r="BP172" i="8" s="1"/>
  <c r="BC146" i="19"/>
  <c r="DC148" i="8"/>
  <c r="BZ148" i="8"/>
  <c r="BC170" i="19"/>
  <c r="AY146" i="19"/>
  <c r="BZ172" i="8"/>
  <c r="CR172" i="8"/>
  <c r="CO146" i="19"/>
  <c r="AY170" i="19"/>
  <c r="CT148" i="8"/>
  <c r="CO170" i="19"/>
  <c r="CG172" i="8"/>
  <c r="BK99" i="13"/>
  <c r="I186" i="13"/>
  <c r="I188" i="13" s="1"/>
  <c r="U186" i="13"/>
  <c r="U188" i="13" s="1"/>
  <c r="AG186" i="13"/>
  <c r="AS186" i="13"/>
  <c r="AS188" i="13" s="1"/>
  <c r="BE186" i="13"/>
  <c r="BE188" i="13" s="1"/>
  <c r="BQ186" i="13"/>
  <c r="CC186" i="13"/>
  <c r="CC188" i="13" s="1"/>
  <c r="CO186" i="13"/>
  <c r="CO188" i="13" s="1"/>
  <c r="DA186" i="13"/>
  <c r="J186" i="13"/>
  <c r="J188" i="13" s="1"/>
  <c r="V186" i="13"/>
  <c r="V188" i="13" s="1"/>
  <c r="AT186" i="13"/>
  <c r="AT188" i="13" s="1"/>
  <c r="BF186" i="13"/>
  <c r="BF188" i="13" s="1"/>
  <c r="BR186" i="13"/>
  <c r="BR188" i="13" s="1"/>
  <c r="CD186" i="13"/>
  <c r="CD188" i="13" s="1"/>
  <c r="CP186" i="13"/>
  <c r="DB186" i="13"/>
  <c r="K186" i="13"/>
  <c r="K188" i="13" s="1"/>
  <c r="W186" i="13"/>
  <c r="W188" i="13" s="1"/>
  <c r="AI186" i="13"/>
  <c r="AI188" i="13" s="1"/>
  <c r="AU186" i="13"/>
  <c r="BG186" i="13"/>
  <c r="BS186" i="13"/>
  <c r="BS188" i="13" s="1"/>
  <c r="CE186" i="13"/>
  <c r="CE188" i="13" s="1"/>
  <c r="CQ186" i="13"/>
  <c r="CQ188" i="13" s="1"/>
  <c r="DC186" i="13"/>
  <c r="DC188" i="13" s="1"/>
  <c r="L186" i="13"/>
  <c r="X186" i="13"/>
  <c r="X188" i="13" s="1"/>
  <c r="AJ186" i="13"/>
  <c r="AJ188" i="13" s="1"/>
  <c r="BH186" i="13"/>
  <c r="BH188" i="13" s="1"/>
  <c r="BT186" i="13"/>
  <c r="CF186" i="13"/>
  <c r="CF188" i="13" s="1"/>
  <c r="CR186" i="13"/>
  <c r="CR188" i="13" s="1"/>
  <c r="M186" i="13"/>
  <c r="Y186" i="13"/>
  <c r="Y188" i="13" s="1"/>
  <c r="AK186" i="13"/>
  <c r="AK188" i="13" s="1"/>
  <c r="AW186" i="13"/>
  <c r="AW188" i="13" s="1"/>
  <c r="BI186" i="13"/>
  <c r="BI188" i="13" s="1"/>
  <c r="BU186" i="13"/>
  <c r="BU188" i="13" s="1"/>
  <c r="CG186" i="13"/>
  <c r="CG188" i="13" s="1"/>
  <c r="CS186" i="13"/>
  <c r="CS188" i="13" s="1"/>
  <c r="N186" i="13"/>
  <c r="N188" i="13" s="1"/>
  <c r="Z186" i="13"/>
  <c r="Z188" i="13" s="1"/>
  <c r="AL186" i="13"/>
  <c r="AX186" i="13"/>
  <c r="BJ186" i="13"/>
  <c r="BJ188" i="13" s="1"/>
  <c r="BV186" i="13"/>
  <c r="BV188" i="13" s="1"/>
  <c r="CH186" i="13"/>
  <c r="CT186" i="13"/>
  <c r="O186" i="13"/>
  <c r="O188" i="13" s="1"/>
  <c r="AA186" i="13"/>
  <c r="AA188" i="13" s="1"/>
  <c r="AM186" i="13"/>
  <c r="AY186" i="13"/>
  <c r="AY188" i="13" s="1"/>
  <c r="BK186" i="13"/>
  <c r="BW186" i="13"/>
  <c r="BW188" i="13" s="1"/>
  <c r="CI186" i="13"/>
  <c r="CI188" i="13" s="1"/>
  <c r="CU186" i="13"/>
  <c r="P186" i="13"/>
  <c r="P188" i="13" s="1"/>
  <c r="BL186" i="13"/>
  <c r="BL188" i="13" s="1"/>
  <c r="Q186" i="13"/>
  <c r="AC186" i="13"/>
  <c r="AC188" i="13" s="1"/>
  <c r="AO186" i="13"/>
  <c r="BA186" i="13"/>
  <c r="BA188" i="13" s="1"/>
  <c r="BM186" i="13"/>
  <c r="BY186" i="13"/>
  <c r="BY188" i="13" s="1"/>
  <c r="CK186" i="13"/>
  <c r="CK188" i="13" s="1"/>
  <c r="CW186" i="13"/>
  <c r="CW188" i="13" s="1"/>
  <c r="R186" i="13"/>
  <c r="R188" i="13" s="1"/>
  <c r="AD186" i="13"/>
  <c r="AP186" i="13"/>
  <c r="BB186" i="13"/>
  <c r="BN186" i="13"/>
  <c r="BN188" i="13" s="1"/>
  <c r="BZ186" i="13"/>
  <c r="BZ188" i="13" s="1"/>
  <c r="CL186" i="13"/>
  <c r="CL188" i="13" s="1"/>
  <c r="CX186" i="13"/>
  <c r="CX188" i="13" s="1"/>
  <c r="S186" i="13"/>
  <c r="S188" i="13" s="1"/>
  <c r="AE186" i="13"/>
  <c r="AE188" i="13" s="1"/>
  <c r="AQ186" i="13"/>
  <c r="AQ188" i="13" s="1"/>
  <c r="BC186" i="13"/>
  <c r="BC188" i="13" s="1"/>
  <c r="BO186" i="13"/>
  <c r="BO188" i="13" s="1"/>
  <c r="CA186" i="13"/>
  <c r="CM186" i="13"/>
  <c r="CY186" i="13"/>
  <c r="T186" i="13"/>
  <c r="AF186" i="13"/>
  <c r="AF188" i="13" s="1"/>
  <c r="AR186" i="13"/>
  <c r="AR188" i="13" s="1"/>
  <c r="BD186" i="13"/>
  <c r="BD188" i="13" s="1"/>
  <c r="BP186" i="13"/>
  <c r="BP188" i="13" s="1"/>
  <c r="CB186" i="13"/>
  <c r="CB188" i="13" s="1"/>
  <c r="CN186" i="13"/>
  <c r="CZ186" i="13"/>
  <c r="CZ188" i="13" s="1"/>
  <c r="H22" i="58"/>
  <c r="AL22" i="58" s="1"/>
  <c r="G98" i="15"/>
  <c r="G97" i="15"/>
  <c r="H21" i="58"/>
  <c r="AK22" i="58" s="1"/>
  <c r="CZ172" i="8"/>
  <c r="CT172" i="8"/>
  <c r="W148" i="8"/>
  <c r="H106" i="55"/>
  <c r="W129" i="55"/>
  <c r="W130" i="55" s="1"/>
  <c r="K69" i="58"/>
  <c r="R149" i="55"/>
  <c r="R150" i="55" s="1"/>
  <c r="G96" i="55"/>
  <c r="G100" i="55" s="1"/>
  <c r="S149" i="55"/>
  <c r="S150" i="55" s="1"/>
  <c r="H149" i="55"/>
  <c r="H150" i="55" s="1"/>
  <c r="N149" i="55"/>
  <c r="N150" i="55" s="1"/>
  <c r="Q149" i="55"/>
  <c r="Q150" i="55" s="1"/>
  <c r="K149" i="55"/>
  <c r="K150" i="55" s="1"/>
  <c r="Y149" i="55"/>
  <c r="Y150" i="55" s="1"/>
  <c r="L149" i="55"/>
  <c r="L150" i="55" s="1"/>
  <c r="W149" i="55"/>
  <c r="W150" i="55" s="1"/>
  <c r="U149" i="55"/>
  <c r="U150" i="55" s="1"/>
  <c r="X149" i="55"/>
  <c r="X150" i="55" s="1"/>
  <c r="Z149" i="55"/>
  <c r="Z150" i="55" s="1"/>
  <c r="P149" i="55"/>
  <c r="P150" i="55" s="1"/>
  <c r="V149" i="55"/>
  <c r="V150" i="55" s="1"/>
  <c r="O149" i="55"/>
  <c r="O150" i="55" s="1"/>
  <c r="J149" i="55"/>
  <c r="J150" i="55" s="1"/>
  <c r="I149" i="55"/>
  <c r="I150" i="55" s="1"/>
  <c r="M149" i="55"/>
  <c r="M150" i="55" s="1"/>
  <c r="AA149" i="55"/>
  <c r="AA150" i="55" s="1"/>
  <c r="H186" i="13"/>
  <c r="C66" i="2"/>
  <c r="K129" i="55"/>
  <c r="G61" i="55"/>
  <c r="G106" i="55" s="1"/>
  <c r="K91" i="58"/>
  <c r="CN25" i="58" s="1"/>
  <c r="S129" i="55"/>
  <c r="S130" i="55" s="1"/>
  <c r="O129" i="55"/>
  <c r="O130" i="55" s="1"/>
  <c r="L129" i="55"/>
  <c r="L130" i="55" s="1"/>
  <c r="AA129" i="55"/>
  <c r="AA130" i="55" s="1"/>
  <c r="H129" i="55"/>
  <c r="H130" i="55" s="1"/>
  <c r="D66" i="2"/>
  <c r="G29" i="55"/>
  <c r="K10" i="43" s="1"/>
  <c r="W146" i="19"/>
  <c r="AC146" i="19"/>
  <c r="W170" i="19"/>
  <c r="AC170" i="19"/>
  <c r="AO146" i="19"/>
  <c r="AO170" i="19"/>
  <c r="CZ146" i="19"/>
  <c r="Q146" i="19"/>
  <c r="CZ170" i="19"/>
  <c r="Q170" i="19"/>
  <c r="BO146" i="19"/>
  <c r="U146" i="19"/>
  <c r="BO170" i="19"/>
  <c r="U170" i="19"/>
  <c r="DC162" i="19"/>
  <c r="DC182" i="19" s="1"/>
  <c r="DC137" i="19"/>
  <c r="DC166" i="19" s="1"/>
  <c r="DC186" i="19" s="1"/>
  <c r="DC188" i="19" s="1"/>
  <c r="DC190" i="19" s="1"/>
  <c r="CQ162" i="19"/>
  <c r="CQ182" i="19" s="1"/>
  <c r="CQ137" i="19"/>
  <c r="CQ166" i="19" s="1"/>
  <c r="CQ186" i="19" s="1"/>
  <c r="CQ188" i="19" s="1"/>
  <c r="CQ190" i="19" s="1"/>
  <c r="K162" i="19"/>
  <c r="K182" i="19" s="1"/>
  <c r="K137" i="19"/>
  <c r="K166" i="19" s="1"/>
  <c r="K186" i="19" s="1"/>
  <c r="K188" i="19" s="1"/>
  <c r="AB162" i="19"/>
  <c r="AB182" i="19" s="1"/>
  <c r="AB137" i="19"/>
  <c r="AB166" i="19" s="1"/>
  <c r="AB186" i="19" s="1"/>
  <c r="AB188" i="19" s="1"/>
  <c r="AB190" i="19" s="1"/>
  <c r="L137" i="19"/>
  <c r="L166" i="19" s="1"/>
  <c r="L186" i="19" s="1"/>
  <c r="L188" i="19" s="1"/>
  <c r="L162" i="19"/>
  <c r="L182" i="19" s="1"/>
  <c r="DB162" i="19"/>
  <c r="DB182" i="19" s="1"/>
  <c r="DB137" i="19"/>
  <c r="DB166" i="19" s="1"/>
  <c r="DB186" i="19" s="1"/>
  <c r="DB188" i="19" s="1"/>
  <c r="DB190" i="19" s="1"/>
  <c r="J8" i="43"/>
  <c r="G49" i="19"/>
  <c r="C13" i="2"/>
  <c r="AS10" i="4" s="1"/>
  <c r="BP162" i="19"/>
  <c r="BP182" i="19" s="1"/>
  <c r="BP137" i="19"/>
  <c r="BP166" i="19" s="1"/>
  <c r="BP186" i="19" s="1"/>
  <c r="BP188" i="19" s="1"/>
  <c r="CE162" i="19"/>
  <c r="CE182" i="19" s="1"/>
  <c r="CE137" i="19"/>
  <c r="CE166" i="19" s="1"/>
  <c r="CE186" i="19" s="1"/>
  <c r="CE188" i="19" s="1"/>
  <c r="CE190" i="19" s="1"/>
  <c r="BG162" i="19"/>
  <c r="BG182" i="19" s="1"/>
  <c r="BG137" i="19"/>
  <c r="BG166" i="19" s="1"/>
  <c r="BG186" i="19" s="1"/>
  <c r="BG188" i="19" s="1"/>
  <c r="BG190" i="19" s="1"/>
  <c r="G45" i="19"/>
  <c r="G73" i="19"/>
  <c r="H48" i="19"/>
  <c r="G48" i="19" s="1"/>
  <c r="F13" i="2" s="1"/>
  <c r="H50" i="19"/>
  <c r="G44" i="19"/>
  <c r="BS162" i="19"/>
  <c r="BS182" i="19" s="1"/>
  <c r="BS137" i="19"/>
  <c r="BS166" i="19" s="1"/>
  <c r="BS186" i="19" s="1"/>
  <c r="BS188" i="19" s="1"/>
  <c r="BS190" i="19" s="1"/>
  <c r="CX99" i="13"/>
  <c r="X99" i="13"/>
  <c r="T99" i="13"/>
  <c r="CE99" i="13"/>
  <c r="CV99" i="13"/>
  <c r="CS135" i="13"/>
  <c r="CS164" i="13" s="1"/>
  <c r="CI100" i="13"/>
  <c r="CI142" i="13" s="1"/>
  <c r="CI144" i="13" s="1"/>
  <c r="AR99" i="13"/>
  <c r="S99" i="13"/>
  <c r="AL99" i="13"/>
  <c r="AQ99" i="13"/>
  <c r="BL100" i="13"/>
  <c r="BL142" i="13" s="1"/>
  <c r="BL166" i="13" s="1"/>
  <c r="BL168" i="13" s="1"/>
  <c r="P99" i="13"/>
  <c r="AY99" i="13"/>
  <c r="BA99" i="13"/>
  <c r="BS99" i="13"/>
  <c r="AJ160" i="13"/>
  <c r="AJ135" i="13"/>
  <c r="AJ164" i="13" s="1"/>
  <c r="CK160" i="13"/>
  <c r="CK135" i="13"/>
  <c r="CK164" i="13" s="1"/>
  <c r="AQ160" i="13"/>
  <c r="AQ135" i="13"/>
  <c r="AQ164" i="13" s="1"/>
  <c r="CF160" i="13"/>
  <c r="CF135" i="13"/>
  <c r="CF164" i="13" s="1"/>
  <c r="AE99" i="13"/>
  <c r="BO99" i="13"/>
  <c r="CG99" i="13"/>
  <c r="AN99" i="13"/>
  <c r="BC99" i="13"/>
  <c r="AA160" i="13"/>
  <c r="AA135" i="13"/>
  <c r="AA164" i="13" s="1"/>
  <c r="CV160" i="13"/>
  <c r="CV135" i="13"/>
  <c r="CV164" i="13" s="1"/>
  <c r="AI160" i="13"/>
  <c r="AI135" i="13"/>
  <c r="AI164" i="13" s="1"/>
  <c r="CT99" i="13"/>
  <c r="BZ100" i="13"/>
  <c r="BZ142" i="13" s="1"/>
  <c r="M100" i="13"/>
  <c r="M142" i="13" s="1"/>
  <c r="AF100" i="13"/>
  <c r="AF142" i="13" s="1"/>
  <c r="AP100" i="13"/>
  <c r="AP142" i="13" s="1"/>
  <c r="R100" i="13"/>
  <c r="R142" i="13" s="1"/>
  <c r="W100" i="13"/>
  <c r="W142" i="13" s="1"/>
  <c r="BI100" i="13"/>
  <c r="BI142" i="13" s="1"/>
  <c r="BQ100" i="13"/>
  <c r="BQ142" i="13" s="1"/>
  <c r="AQ100" i="13"/>
  <c r="AQ142" i="13" s="1"/>
  <c r="AA100" i="13"/>
  <c r="AA142" i="13" s="1"/>
  <c r="BR100" i="13"/>
  <c r="BR142" i="13" s="1"/>
  <c r="I100" i="13"/>
  <c r="I142" i="13" s="1"/>
  <c r="CB100" i="13"/>
  <c r="CB142" i="13" s="1"/>
  <c r="CU100" i="13"/>
  <c r="CU142" i="13" s="1"/>
  <c r="Q100" i="13"/>
  <c r="Q142" i="13" s="1"/>
  <c r="S100" i="13"/>
  <c r="S142" i="13" s="1"/>
  <c r="AH100" i="13"/>
  <c r="AH142" i="13" s="1"/>
  <c r="CG100" i="13"/>
  <c r="CG142" i="13" s="1"/>
  <c r="AG100" i="13"/>
  <c r="AG142" i="13" s="1"/>
  <c r="CS100" i="13"/>
  <c r="CS142" i="13" s="1"/>
  <c r="AS100" i="13"/>
  <c r="AS142" i="13" s="1"/>
  <c r="DA100" i="13"/>
  <c r="DA142" i="13" s="1"/>
  <c r="CF100" i="13"/>
  <c r="CF142" i="13" s="1"/>
  <c r="CZ100" i="13"/>
  <c r="CZ142" i="13" s="1"/>
  <c r="V100" i="13"/>
  <c r="V142" i="13" s="1"/>
  <c r="P100" i="13"/>
  <c r="P142" i="13" s="1"/>
  <c r="L100" i="13"/>
  <c r="L142" i="13" s="1"/>
  <c r="DC100" i="13"/>
  <c r="DC142" i="13" s="1"/>
  <c r="BE100" i="13"/>
  <c r="BE142" i="13" s="1"/>
  <c r="BB100" i="13"/>
  <c r="BB142" i="13" s="1"/>
  <c r="BF100" i="13"/>
  <c r="BF142" i="13" s="1"/>
  <c r="BP100" i="13"/>
  <c r="BP142" i="13" s="1"/>
  <c r="CN100" i="13"/>
  <c r="CN142" i="13" s="1"/>
  <c r="BK100" i="13"/>
  <c r="BK142" i="13" s="1"/>
  <c r="DB100" i="13"/>
  <c r="DB142" i="13" s="1"/>
  <c r="CR100" i="13"/>
  <c r="CR142" i="13" s="1"/>
  <c r="CT100" i="13"/>
  <c r="CT142" i="13" s="1"/>
  <c r="BN100" i="13"/>
  <c r="BN142" i="13" s="1"/>
  <c r="CX100" i="13"/>
  <c r="CX142" i="13" s="1"/>
  <c r="BH100" i="13"/>
  <c r="BH142" i="13" s="1"/>
  <c r="BU100" i="13"/>
  <c r="BU142" i="13" s="1"/>
  <c r="J100" i="13"/>
  <c r="J142" i="13" s="1"/>
  <c r="CY100" i="13"/>
  <c r="CY142" i="13" s="1"/>
  <c r="AW100" i="13"/>
  <c r="AW142" i="13" s="1"/>
  <c r="AK100" i="13"/>
  <c r="AK142" i="13" s="1"/>
  <c r="T100" i="13"/>
  <c r="T142" i="13" s="1"/>
  <c r="AR100" i="13"/>
  <c r="AR142" i="13" s="1"/>
  <c r="Y100" i="13"/>
  <c r="Y142" i="13" s="1"/>
  <c r="CC100" i="13"/>
  <c r="CC142" i="13" s="1"/>
  <c r="CL100" i="13"/>
  <c r="CL142" i="13" s="1"/>
  <c r="N100" i="13"/>
  <c r="N142" i="13" s="1"/>
  <c r="Z100" i="13"/>
  <c r="Z142" i="13" s="1"/>
  <c r="AJ100" i="13"/>
  <c r="AJ142" i="13" s="1"/>
  <c r="CO100" i="13"/>
  <c r="CO142" i="13" s="1"/>
  <c r="CM100" i="13"/>
  <c r="CM142" i="13" s="1"/>
  <c r="AV100" i="13"/>
  <c r="AV142" i="13" s="1"/>
  <c r="AE160" i="13"/>
  <c r="AE135" i="13"/>
  <c r="AE164" i="13" s="1"/>
  <c r="R99" i="13"/>
  <c r="AZ99" i="13"/>
  <c r="AH99" i="13"/>
  <c r="BI99" i="13"/>
  <c r="CN99" i="13"/>
  <c r="V99" i="13"/>
  <c r="BU160" i="13"/>
  <c r="BU135" i="13"/>
  <c r="BU164" i="13" s="1"/>
  <c r="CJ160" i="13"/>
  <c r="CJ135" i="13"/>
  <c r="CJ164" i="13" s="1"/>
  <c r="BJ160" i="13"/>
  <c r="BJ135" i="13"/>
  <c r="BJ164" i="13" s="1"/>
  <c r="Q99" i="13"/>
  <c r="AX99" i="13"/>
  <c r="BN99" i="13"/>
  <c r="K99" i="13"/>
  <c r="BB99" i="13"/>
  <c r="AT99" i="13"/>
  <c r="CE160" i="13"/>
  <c r="CE135" i="13"/>
  <c r="CE164" i="13" s="1"/>
  <c r="CJ184" i="13"/>
  <c r="CJ186" i="13" s="1"/>
  <c r="AY135" i="13"/>
  <c r="AY164" i="13" s="1"/>
  <c r="AY160" i="13"/>
  <c r="CW160" i="13"/>
  <c r="CW135" i="13"/>
  <c r="CW164" i="13" s="1"/>
  <c r="BA160" i="13"/>
  <c r="BA135" i="13"/>
  <c r="BA164" i="13" s="1"/>
  <c r="BY160" i="13"/>
  <c r="BY135" i="13"/>
  <c r="BY164" i="13" s="1"/>
  <c r="BW160" i="13"/>
  <c r="BW135" i="13"/>
  <c r="BW164" i="13" s="1"/>
  <c r="AB184" i="13"/>
  <c r="AB186" i="13" s="1"/>
  <c r="AO99" i="13"/>
  <c r="BV99" i="13"/>
  <c r="BR99" i="13"/>
  <c r="M99" i="13"/>
  <c r="L99" i="13"/>
  <c r="CH99" i="13"/>
  <c r="O99" i="13"/>
  <c r="CI160" i="13"/>
  <c r="CI135" i="13"/>
  <c r="CI164" i="13" s="1"/>
  <c r="AN160" i="13"/>
  <c r="AN135" i="13"/>
  <c r="AN164" i="13" s="1"/>
  <c r="CM160" i="13"/>
  <c r="CM135" i="13"/>
  <c r="CM164" i="13" s="1"/>
  <c r="AO100" i="13"/>
  <c r="AO142" i="13" s="1"/>
  <c r="BT99" i="13"/>
  <c r="W99" i="13"/>
  <c r="BQ99" i="13"/>
  <c r="CI99" i="13"/>
  <c r="DC99" i="13"/>
  <c r="CA160" i="13"/>
  <c r="CA135" i="13"/>
  <c r="CA164" i="13" s="1"/>
  <c r="BC135" i="13"/>
  <c r="BC164" i="13" s="1"/>
  <c r="BC160" i="13"/>
  <c r="BM160" i="13"/>
  <c r="BM135" i="13"/>
  <c r="BM164" i="13" s="1"/>
  <c r="BI160" i="13"/>
  <c r="BI135" i="13"/>
  <c r="BI164" i="13" s="1"/>
  <c r="CZ99" i="13"/>
  <c r="BM99" i="13"/>
  <c r="CH100" i="13"/>
  <c r="CH142" i="13" s="1"/>
  <c r="BW100" i="13"/>
  <c r="BW142" i="13" s="1"/>
  <c r="AC160" i="13"/>
  <c r="AC135" i="13"/>
  <c r="AC164" i="13" s="1"/>
  <c r="G46" i="13"/>
  <c r="F10" i="2" s="1"/>
  <c r="J99" i="13"/>
  <c r="BW99" i="13"/>
  <c r="N99" i="13"/>
  <c r="AD99" i="13"/>
  <c r="DB99" i="13"/>
  <c r="AM160" i="13"/>
  <c r="AM135" i="13"/>
  <c r="AM164" i="13" s="1"/>
  <c r="AK160" i="13"/>
  <c r="AK135" i="13"/>
  <c r="AK164" i="13" s="1"/>
  <c r="BS100" i="13"/>
  <c r="BS142" i="13" s="1"/>
  <c r="I99" i="13"/>
  <c r="AX100" i="13"/>
  <c r="AX142" i="13" s="1"/>
  <c r="AC99" i="13"/>
  <c r="G9" i="43"/>
  <c r="G48" i="13"/>
  <c r="D10" i="2"/>
  <c r="BD100" i="13"/>
  <c r="BD142" i="13" s="1"/>
  <c r="BT100" i="13"/>
  <c r="BT142" i="13" s="1"/>
  <c r="AT135" i="13"/>
  <c r="AT164" i="13" s="1"/>
  <c r="CO99" i="13"/>
  <c r="Z99" i="13"/>
  <c r="AP99" i="13"/>
  <c r="U99" i="13"/>
  <c r="BL99" i="13"/>
  <c r="CQ99" i="13"/>
  <c r="BT160" i="13"/>
  <c r="BT135" i="13"/>
  <c r="BT164" i="13" s="1"/>
  <c r="BX160" i="13"/>
  <c r="BX135" i="13"/>
  <c r="BX164" i="13" s="1"/>
  <c r="CG135" i="13"/>
  <c r="CG164" i="13" s="1"/>
  <c r="CG160" i="13"/>
  <c r="AZ100" i="13"/>
  <c r="AZ142" i="13" s="1"/>
  <c r="AE100" i="13"/>
  <c r="AE142" i="13" s="1"/>
  <c r="BJ100" i="13"/>
  <c r="BJ142" i="13" s="1"/>
  <c r="BV100" i="13"/>
  <c r="BV142" i="13" s="1"/>
  <c r="CU99" i="13"/>
  <c r="AV99" i="13"/>
  <c r="BX99" i="13"/>
  <c r="CD99" i="13"/>
  <c r="Y99" i="13"/>
  <c r="CF99" i="13"/>
  <c r="AB162" i="13"/>
  <c r="G135" i="13"/>
  <c r="G47" i="13"/>
  <c r="G8" i="43"/>
  <c r="C10" i="2"/>
  <c r="AS7" i="4" s="1"/>
  <c r="AB160" i="13"/>
  <c r="AB135" i="13"/>
  <c r="AB164" i="13" s="1"/>
  <c r="AV160" i="13"/>
  <c r="AV135" i="13"/>
  <c r="AV164" i="13" s="1"/>
  <c r="AZ160" i="13"/>
  <c r="AZ135" i="13"/>
  <c r="AZ164" i="13" s="1"/>
  <c r="BH160" i="13"/>
  <c r="BH135" i="13"/>
  <c r="BH164" i="13" s="1"/>
  <c r="BX184" i="13"/>
  <c r="BX186" i="13" s="1"/>
  <c r="BX188" i="13" s="1"/>
  <c r="AC100" i="13"/>
  <c r="AC142" i="13" s="1"/>
  <c r="BZ99" i="13"/>
  <c r="AI100" i="13"/>
  <c r="AI142" i="13" s="1"/>
  <c r="AJ99" i="13"/>
  <c r="AA99" i="13"/>
  <c r="CR99" i="13"/>
  <c r="AI99" i="13"/>
  <c r="BU99" i="13"/>
  <c r="BH99" i="13"/>
  <c r="AO160" i="13"/>
  <c r="AO135" i="13"/>
  <c r="AO164" i="13" s="1"/>
  <c r="BY99" i="13"/>
  <c r="AB100" i="13"/>
  <c r="AB142" i="13" s="1"/>
  <c r="X160" i="13"/>
  <c r="X135" i="13"/>
  <c r="X164" i="13" s="1"/>
  <c r="CV100" i="13"/>
  <c r="CV142" i="13" s="1"/>
  <c r="AG99" i="13"/>
  <c r="BD99" i="13"/>
  <c r="AN184" i="13"/>
  <c r="AN186" i="13" s="1"/>
  <c r="AN188" i="13" s="1"/>
  <c r="BK160" i="13"/>
  <c r="BK135" i="13"/>
  <c r="BK164" i="13" s="1"/>
  <c r="BO135" i="13"/>
  <c r="BO164" i="13" s="1"/>
  <c r="BO160" i="13"/>
  <c r="CJ99" i="13"/>
  <c r="CP99" i="13"/>
  <c r="CL99" i="13"/>
  <c r="BG99" i="13"/>
  <c r="AU99" i="13"/>
  <c r="AM99" i="13"/>
  <c r="I19" i="58"/>
  <c r="AI23" i="58" s="1"/>
  <c r="C64" i="2"/>
  <c r="C35" i="2"/>
  <c r="AX9" i="4" s="1"/>
  <c r="H21" i="17"/>
  <c r="H33" i="17"/>
  <c r="G20" i="17"/>
  <c r="G85" i="17"/>
  <c r="H39" i="17"/>
  <c r="G39" i="17" s="1"/>
  <c r="G38" i="17"/>
  <c r="I67" i="58"/>
  <c r="BT23" i="58" s="1"/>
  <c r="I41" i="58"/>
  <c r="I37" i="58"/>
  <c r="AW23" i="58" s="1"/>
  <c r="G116" i="11"/>
  <c r="C61" i="2"/>
  <c r="I167" i="11"/>
  <c r="I187" i="11" s="1"/>
  <c r="F36" i="58"/>
  <c r="AV20" i="58" s="1"/>
  <c r="I140" i="11"/>
  <c r="I169" i="11" s="1"/>
  <c r="I165" i="11"/>
  <c r="I185" i="11" s="1"/>
  <c r="G51" i="11"/>
  <c r="F9" i="2" s="1"/>
  <c r="C9" i="2"/>
  <c r="AS6" i="4" s="1"/>
  <c r="F8" i="43"/>
  <c r="G52" i="11"/>
  <c r="G53" i="11"/>
  <c r="D9" i="2"/>
  <c r="F9" i="43"/>
  <c r="J140" i="11"/>
  <c r="J169" i="11" s="1"/>
  <c r="J165" i="11"/>
  <c r="J185" i="11" s="1"/>
  <c r="J189" i="11" s="1"/>
  <c r="J191" i="11" s="1"/>
  <c r="J193" i="11" s="1"/>
  <c r="BZ165" i="6"/>
  <c r="BG165" i="6"/>
  <c r="BX134" i="6"/>
  <c r="BX163" i="6" s="1"/>
  <c r="BX183" i="6" s="1"/>
  <c r="BX185" i="6" s="1"/>
  <c r="CG165" i="6"/>
  <c r="BB165" i="6"/>
  <c r="AF165" i="6"/>
  <c r="Q165" i="6"/>
  <c r="BU165" i="6"/>
  <c r="AA165" i="6"/>
  <c r="CB165" i="6"/>
  <c r="CG134" i="6"/>
  <c r="CG163" i="6" s="1"/>
  <c r="CG183" i="6" s="1"/>
  <c r="CG185" i="6" s="1"/>
  <c r="CG159" i="6"/>
  <c r="CG179" i="6" s="1"/>
  <c r="AL134" i="6"/>
  <c r="AL163" i="6" s="1"/>
  <c r="AL183" i="6" s="1"/>
  <c r="AL185" i="6" s="1"/>
  <c r="AL159" i="6"/>
  <c r="AL179" i="6" s="1"/>
  <c r="AW134" i="6"/>
  <c r="AW163" i="6" s="1"/>
  <c r="AW183" i="6" s="1"/>
  <c r="AW185" i="6" s="1"/>
  <c r="AW159" i="6"/>
  <c r="AW179" i="6" s="1"/>
  <c r="CU165" i="6"/>
  <c r="CE159" i="6"/>
  <c r="CE179" i="6" s="1"/>
  <c r="CE134" i="6"/>
  <c r="CE163" i="6" s="1"/>
  <c r="CE183" i="6" s="1"/>
  <c r="CE185" i="6" s="1"/>
  <c r="S159" i="6"/>
  <c r="S179" i="6" s="1"/>
  <c r="S134" i="6"/>
  <c r="S163" i="6" s="1"/>
  <c r="S183" i="6" s="1"/>
  <c r="S185" i="6" s="1"/>
  <c r="CC159" i="6"/>
  <c r="CC179" i="6" s="1"/>
  <c r="CC134" i="6"/>
  <c r="CC163" i="6" s="1"/>
  <c r="CC183" i="6" s="1"/>
  <c r="CC185" i="6" s="1"/>
  <c r="AF159" i="6"/>
  <c r="AF179" i="6" s="1"/>
  <c r="AF134" i="6"/>
  <c r="AF163" i="6" s="1"/>
  <c r="AF183" i="6" s="1"/>
  <c r="AF185" i="6" s="1"/>
  <c r="AE159" i="6"/>
  <c r="AE179" i="6" s="1"/>
  <c r="AE134" i="6"/>
  <c r="AE163" i="6" s="1"/>
  <c r="AE183" i="6" s="1"/>
  <c r="AE185" i="6" s="1"/>
  <c r="CZ165" i="6"/>
  <c r="R159" i="6"/>
  <c r="R179" i="6" s="1"/>
  <c r="R134" i="6"/>
  <c r="R163" i="6" s="1"/>
  <c r="R183" i="6" s="1"/>
  <c r="R185" i="6" s="1"/>
  <c r="DC165" i="6"/>
  <c r="BW134" i="6"/>
  <c r="BW163" i="6" s="1"/>
  <c r="BW183" i="6" s="1"/>
  <c r="BW185" i="6" s="1"/>
  <c r="AK165" i="6"/>
  <c r="I159" i="6"/>
  <c r="I179" i="6" s="1"/>
  <c r="I134" i="6"/>
  <c r="I163" i="6" s="1"/>
  <c r="I183" i="6" s="1"/>
  <c r="I185" i="6" s="1"/>
  <c r="DA159" i="6"/>
  <c r="DA179" i="6" s="1"/>
  <c r="DA134" i="6"/>
  <c r="DA163" i="6" s="1"/>
  <c r="DA183" i="6" s="1"/>
  <c r="DA185" i="6" s="1"/>
  <c r="BR159" i="6"/>
  <c r="BR179" i="6" s="1"/>
  <c r="BR134" i="6"/>
  <c r="BR163" i="6" s="1"/>
  <c r="BR183" i="6" s="1"/>
  <c r="BR185" i="6" s="1"/>
  <c r="DA165" i="6"/>
  <c r="BU134" i="6"/>
  <c r="BU163" i="6" s="1"/>
  <c r="BU183" i="6" s="1"/>
  <c r="BU185" i="6" s="1"/>
  <c r="BU159" i="6"/>
  <c r="BU179" i="6" s="1"/>
  <c r="CR165" i="6"/>
  <c r="AS159" i="6"/>
  <c r="AS179" i="6" s="1"/>
  <c r="AS134" i="6"/>
  <c r="AS163" i="6" s="1"/>
  <c r="AS183" i="6" s="1"/>
  <c r="AS185" i="6" s="1"/>
  <c r="M165" i="6"/>
  <c r="Z134" i="6"/>
  <c r="Z163" i="6" s="1"/>
  <c r="Z183" i="6" s="1"/>
  <c r="Z185" i="6" s="1"/>
  <c r="Z159" i="6"/>
  <c r="Z179" i="6" s="1"/>
  <c r="N134" i="6"/>
  <c r="N163" i="6" s="1"/>
  <c r="N183" i="6" s="1"/>
  <c r="N185" i="6" s="1"/>
  <c r="N159" i="6"/>
  <c r="N179" i="6" s="1"/>
  <c r="S165" i="6"/>
  <c r="AQ159" i="6"/>
  <c r="AQ179" i="6" s="1"/>
  <c r="AQ134" i="6"/>
  <c r="AQ163" i="6" s="1"/>
  <c r="AQ183" i="6" s="1"/>
  <c r="AQ185" i="6" s="1"/>
  <c r="BW165" i="6"/>
  <c r="N165" i="6"/>
  <c r="AE165" i="6"/>
  <c r="R165" i="6"/>
  <c r="AK134" i="6"/>
  <c r="AK163" i="6" s="1"/>
  <c r="AK183" i="6" s="1"/>
  <c r="AK185" i="6" s="1"/>
  <c r="AK159" i="6"/>
  <c r="AK179" i="6" s="1"/>
  <c r="L134" i="6"/>
  <c r="L163" i="6" s="1"/>
  <c r="L183" i="6" s="1"/>
  <c r="L185" i="6" s="1"/>
  <c r="L159" i="6"/>
  <c r="L179" i="6" s="1"/>
  <c r="CW159" i="6"/>
  <c r="CW179" i="6" s="1"/>
  <c r="CW134" i="6"/>
  <c r="CW163" i="6" s="1"/>
  <c r="CW183" i="6" s="1"/>
  <c r="CW185" i="6" s="1"/>
  <c r="CA159" i="6"/>
  <c r="CA179" i="6" s="1"/>
  <c r="CA134" i="6"/>
  <c r="CA163" i="6" s="1"/>
  <c r="CA183" i="6" s="1"/>
  <c r="CA185" i="6" s="1"/>
  <c r="D9" i="43"/>
  <c r="D7" i="2"/>
  <c r="G48" i="6"/>
  <c r="CR134" i="6"/>
  <c r="CR163" i="6" s="1"/>
  <c r="CR183" i="6" s="1"/>
  <c r="CR185" i="6" s="1"/>
  <c r="CR159" i="6"/>
  <c r="CR179" i="6" s="1"/>
  <c r="BA159" i="6"/>
  <c r="BA179" i="6" s="1"/>
  <c r="BA134" i="6"/>
  <c r="BA163" i="6" s="1"/>
  <c r="BA183" i="6" s="1"/>
  <c r="BA185" i="6" s="1"/>
  <c r="J159" i="6"/>
  <c r="J179" i="6" s="1"/>
  <c r="J134" i="6"/>
  <c r="J163" i="6" s="1"/>
  <c r="J183" i="6" s="1"/>
  <c r="J185" i="6" s="1"/>
  <c r="AR165" i="6"/>
  <c r="BM165" i="6"/>
  <c r="CQ159" i="6"/>
  <c r="CQ179" i="6" s="1"/>
  <c r="CQ134" i="6"/>
  <c r="CQ163" i="6" s="1"/>
  <c r="CQ183" i="6" s="1"/>
  <c r="CQ185" i="6" s="1"/>
  <c r="AO134" i="6"/>
  <c r="AO163" i="6" s="1"/>
  <c r="AO183" i="6" s="1"/>
  <c r="AO185" i="6" s="1"/>
  <c r="AO159" i="6"/>
  <c r="AO179" i="6" s="1"/>
  <c r="AH159" i="6"/>
  <c r="AH179" i="6" s="1"/>
  <c r="AH134" i="6"/>
  <c r="AH163" i="6" s="1"/>
  <c r="AH183" i="6" s="1"/>
  <c r="AH185" i="6" s="1"/>
  <c r="CV134" i="6"/>
  <c r="CV163" i="6" s="1"/>
  <c r="CV183" i="6" s="1"/>
  <c r="CV185" i="6" s="1"/>
  <c r="AH165" i="6"/>
  <c r="BT165" i="6"/>
  <c r="BQ165" i="6"/>
  <c r="G46" i="6"/>
  <c r="F7" i="2" s="1"/>
  <c r="AY165" i="6"/>
  <c r="CW165" i="6"/>
  <c r="BD159" i="6"/>
  <c r="BD179" i="6" s="1"/>
  <c r="BD134" i="6"/>
  <c r="BD163" i="6" s="1"/>
  <c r="BD183" i="6" s="1"/>
  <c r="BD185" i="6" s="1"/>
  <c r="BH134" i="6"/>
  <c r="BH163" i="6" s="1"/>
  <c r="BH183" i="6" s="1"/>
  <c r="BH185" i="6" s="1"/>
  <c r="BH159" i="6"/>
  <c r="BH179" i="6" s="1"/>
  <c r="BC165" i="6"/>
  <c r="V159" i="6"/>
  <c r="V179" i="6" s="1"/>
  <c r="V134" i="6"/>
  <c r="V163" i="6" s="1"/>
  <c r="V183" i="6" s="1"/>
  <c r="V185" i="6" s="1"/>
  <c r="AI159" i="6"/>
  <c r="AI179" i="6" s="1"/>
  <c r="AI134" i="6"/>
  <c r="AI163" i="6" s="1"/>
  <c r="AI183" i="6" s="1"/>
  <c r="AI185" i="6" s="1"/>
  <c r="Y134" i="6"/>
  <c r="Y163" i="6" s="1"/>
  <c r="Y183" i="6" s="1"/>
  <c r="Y185" i="6" s="1"/>
  <c r="Y159" i="6"/>
  <c r="Y179" i="6" s="1"/>
  <c r="Z165" i="6"/>
  <c r="W159" i="6"/>
  <c r="W179" i="6" s="1"/>
  <c r="W134" i="6"/>
  <c r="W163" i="6" s="1"/>
  <c r="W183" i="6" s="1"/>
  <c r="W185" i="6" s="1"/>
  <c r="BI165" i="6"/>
  <c r="CM159" i="6"/>
  <c r="CM179" i="6" s="1"/>
  <c r="CM134" i="6"/>
  <c r="CM163" i="6" s="1"/>
  <c r="CM183" i="6" s="1"/>
  <c r="CM185" i="6" s="1"/>
  <c r="H161" i="6"/>
  <c r="H181" i="6" s="1"/>
  <c r="AT165" i="6"/>
  <c r="BR165" i="6"/>
  <c r="CU134" i="6"/>
  <c r="CU163" i="6" s="1"/>
  <c r="CU183" i="6" s="1"/>
  <c r="CU185" i="6" s="1"/>
  <c r="M134" i="6"/>
  <c r="M163" i="6" s="1"/>
  <c r="M183" i="6" s="1"/>
  <c r="M185" i="6" s="1"/>
  <c r="M159" i="6"/>
  <c r="M179" i="6" s="1"/>
  <c r="CY159" i="6"/>
  <c r="CY179" i="6" s="1"/>
  <c r="CY134" i="6"/>
  <c r="CY163" i="6" s="1"/>
  <c r="CY183" i="6" s="1"/>
  <c r="CY185" i="6" s="1"/>
  <c r="P165" i="6"/>
  <c r="BG159" i="6"/>
  <c r="BG179" i="6" s="1"/>
  <c r="BG134" i="6"/>
  <c r="BG163" i="6" s="1"/>
  <c r="BG183" i="6" s="1"/>
  <c r="BG185" i="6" s="1"/>
  <c r="CC165" i="6"/>
  <c r="CP165" i="6"/>
  <c r="BS165" i="6"/>
  <c r="BE159" i="6"/>
  <c r="BE179" i="6" s="1"/>
  <c r="BE134" i="6"/>
  <c r="BE163" i="6" s="1"/>
  <c r="BE183" i="6" s="1"/>
  <c r="BE185" i="6" s="1"/>
  <c r="BQ159" i="6"/>
  <c r="BQ179" i="6" s="1"/>
  <c r="BQ134" i="6"/>
  <c r="BQ163" i="6" s="1"/>
  <c r="BQ183" i="6" s="1"/>
  <c r="BQ185" i="6" s="1"/>
  <c r="BZ159" i="6"/>
  <c r="BZ179" i="6" s="1"/>
  <c r="BZ134" i="6"/>
  <c r="BZ163" i="6" s="1"/>
  <c r="BZ183" i="6" s="1"/>
  <c r="BZ185" i="6" s="1"/>
  <c r="AU159" i="6"/>
  <c r="AU179" i="6" s="1"/>
  <c r="AU134" i="6"/>
  <c r="AU163" i="6" s="1"/>
  <c r="AU183" i="6" s="1"/>
  <c r="AU185" i="6" s="1"/>
  <c r="BE165" i="6"/>
  <c r="BJ134" i="6"/>
  <c r="BJ163" i="6" s="1"/>
  <c r="BJ183" i="6" s="1"/>
  <c r="BJ185" i="6" s="1"/>
  <c r="BJ159" i="6"/>
  <c r="BJ179" i="6" s="1"/>
  <c r="D8" i="43"/>
  <c r="C7" i="2"/>
  <c r="AS4" i="4" s="1"/>
  <c r="G47" i="6"/>
  <c r="BH165" i="6"/>
  <c r="BM159" i="6"/>
  <c r="BM179" i="6" s="1"/>
  <c r="BM134" i="6"/>
  <c r="BM163" i="6" s="1"/>
  <c r="BM183" i="6" s="1"/>
  <c r="BM185" i="6" s="1"/>
  <c r="BY159" i="6"/>
  <c r="BY179" i="6" s="1"/>
  <c r="BY134" i="6"/>
  <c r="BY163" i="6" s="1"/>
  <c r="BY183" i="6" s="1"/>
  <c r="BY185" i="6" s="1"/>
  <c r="T159" i="6"/>
  <c r="T179" i="6" s="1"/>
  <c r="T134" i="6"/>
  <c r="T163" i="6" s="1"/>
  <c r="T183" i="6" s="1"/>
  <c r="T185" i="6" s="1"/>
  <c r="AA134" i="6"/>
  <c r="AA163" i="6" s="1"/>
  <c r="AA183" i="6" s="1"/>
  <c r="AA185" i="6" s="1"/>
  <c r="AA161" i="6"/>
  <c r="AA181" i="6" s="1"/>
  <c r="BF159" i="6"/>
  <c r="BF179" i="6" s="1"/>
  <c r="BF134" i="6"/>
  <c r="BF163" i="6" s="1"/>
  <c r="BF183" i="6" s="1"/>
  <c r="BF185" i="6" s="1"/>
  <c r="AT159" i="6"/>
  <c r="AT179" i="6" s="1"/>
  <c r="AT134" i="6"/>
  <c r="AT163" i="6" s="1"/>
  <c r="AT183" i="6" s="1"/>
  <c r="AT185" i="6" s="1"/>
  <c r="AX134" i="6"/>
  <c r="AX163" i="6" s="1"/>
  <c r="AX183" i="6" s="1"/>
  <c r="AX185" i="6" s="1"/>
  <c r="AX159" i="6"/>
  <c r="AX179" i="6" s="1"/>
  <c r="CB159" i="6"/>
  <c r="CB179" i="6" s="1"/>
  <c r="CB134" i="6"/>
  <c r="CB163" i="6" s="1"/>
  <c r="CB183" i="6" s="1"/>
  <c r="CB185" i="6" s="1"/>
  <c r="AL165" i="6"/>
  <c r="AU165" i="6"/>
  <c r="CF134" i="6"/>
  <c r="CF163" i="6" s="1"/>
  <c r="CF183" i="6" s="1"/>
  <c r="CF185" i="6" s="1"/>
  <c r="CF159" i="6"/>
  <c r="CF179" i="6" s="1"/>
  <c r="AD159" i="6"/>
  <c r="AD179" i="6" s="1"/>
  <c r="AD134" i="6"/>
  <c r="AD163" i="6" s="1"/>
  <c r="AD183" i="6" s="1"/>
  <c r="AD185" i="6" s="1"/>
  <c r="BJ165" i="6"/>
  <c r="BP159" i="6"/>
  <c r="BP179" i="6" s="1"/>
  <c r="BP134" i="6"/>
  <c r="BP163" i="6" s="1"/>
  <c r="BP183" i="6" s="1"/>
  <c r="BP185" i="6" s="1"/>
  <c r="BL165" i="6"/>
  <c r="AI165" i="6"/>
  <c r="K165" i="6"/>
  <c r="BO159" i="6"/>
  <c r="BO179" i="6" s="1"/>
  <c r="BO134" i="6"/>
  <c r="BO163" i="6" s="1"/>
  <c r="BO183" i="6" s="1"/>
  <c r="BO185" i="6" s="1"/>
  <c r="CP159" i="6"/>
  <c r="CP179" i="6" s="1"/>
  <c r="CP134" i="6"/>
  <c r="CP163" i="6" s="1"/>
  <c r="CP183" i="6" s="1"/>
  <c r="CP185" i="6" s="1"/>
  <c r="CK134" i="6"/>
  <c r="CK163" i="6" s="1"/>
  <c r="CK183" i="6" s="1"/>
  <c r="CK185" i="6" s="1"/>
  <c r="CK159" i="6"/>
  <c r="CK179" i="6" s="1"/>
  <c r="CS134" i="6"/>
  <c r="CS163" i="6" s="1"/>
  <c r="CS183" i="6" s="1"/>
  <c r="CS185" i="6" s="1"/>
  <c r="CS159" i="6"/>
  <c r="CS179" i="6" s="1"/>
  <c r="AQ165" i="6"/>
  <c r="U159" i="6"/>
  <c r="U179" i="6" s="1"/>
  <c r="U134" i="6"/>
  <c r="U163" i="6" s="1"/>
  <c r="U183" i="6" s="1"/>
  <c r="U185" i="6" s="1"/>
  <c r="O134" i="6"/>
  <c r="O163" i="6" s="1"/>
  <c r="O183" i="6" s="1"/>
  <c r="O185" i="6" s="1"/>
  <c r="BV134" i="6"/>
  <c r="BV163" i="6" s="1"/>
  <c r="BV183" i="6" s="1"/>
  <c r="BV185" i="6" s="1"/>
  <c r="BV159" i="6"/>
  <c r="BV179" i="6" s="1"/>
  <c r="BF165" i="6"/>
  <c r="BX165" i="6"/>
  <c r="CV165" i="6"/>
  <c r="BC159" i="6"/>
  <c r="BC179" i="6" s="1"/>
  <c r="BC134" i="6"/>
  <c r="BC163" i="6" s="1"/>
  <c r="BC183" i="6" s="1"/>
  <c r="BC185" i="6" s="1"/>
  <c r="BN165" i="6"/>
  <c r="AV134" i="6"/>
  <c r="AV163" i="6" s="1"/>
  <c r="AV183" i="6" s="1"/>
  <c r="AV185" i="6" s="1"/>
  <c r="AV159" i="6"/>
  <c r="AV179" i="6" s="1"/>
  <c r="AP159" i="6"/>
  <c r="AP179" i="6" s="1"/>
  <c r="AP134" i="6"/>
  <c r="AP163" i="6" s="1"/>
  <c r="AP183" i="6" s="1"/>
  <c r="AP185" i="6" s="1"/>
  <c r="AM165" i="6"/>
  <c r="P134" i="6"/>
  <c r="P163" i="6" s="1"/>
  <c r="P183" i="6" s="1"/>
  <c r="P185" i="6" s="1"/>
  <c r="CN159" i="6"/>
  <c r="CN179" i="6" s="1"/>
  <c r="CN134" i="6"/>
  <c r="CN163" i="6" s="1"/>
  <c r="CN183" i="6" s="1"/>
  <c r="CN185" i="6" s="1"/>
  <c r="BY165" i="6"/>
  <c r="CX165" i="6"/>
  <c r="AJ134" i="6"/>
  <c r="AJ163" i="6" s="1"/>
  <c r="AJ183" i="6" s="1"/>
  <c r="AJ185" i="6" s="1"/>
  <c r="AJ159" i="6"/>
  <c r="AJ179" i="6" s="1"/>
  <c r="AJ165" i="6"/>
  <c r="CD159" i="6"/>
  <c r="CD179" i="6" s="1"/>
  <c r="CD134" i="6"/>
  <c r="CD163" i="6" s="1"/>
  <c r="CD183" i="6" s="1"/>
  <c r="CD185" i="6" s="1"/>
  <c r="DC159" i="6"/>
  <c r="DC179" i="6" s="1"/>
  <c r="DC134" i="6"/>
  <c r="DC163" i="6" s="1"/>
  <c r="DC183" i="6" s="1"/>
  <c r="DC185" i="6" s="1"/>
  <c r="AD165" i="6"/>
  <c r="CL159" i="6"/>
  <c r="CL179" i="6" s="1"/>
  <c r="CL134" i="6"/>
  <c r="CL163" i="6" s="1"/>
  <c r="CL183" i="6" s="1"/>
  <c r="CL185" i="6" s="1"/>
  <c r="AC165" i="6"/>
  <c r="AW165" i="6"/>
  <c r="BK134" i="6"/>
  <c r="BK163" i="6" s="1"/>
  <c r="BK183" i="6" s="1"/>
  <c r="BK185" i="6" s="1"/>
  <c r="BO165" i="6"/>
  <c r="J165" i="6"/>
  <c r="BS159" i="6"/>
  <c r="BS179" i="6" s="1"/>
  <c r="BS134" i="6"/>
  <c r="BS163" i="6" s="1"/>
  <c r="BS183" i="6" s="1"/>
  <c r="BS185" i="6" s="1"/>
  <c r="U165" i="6"/>
  <c r="CQ165" i="6"/>
  <c r="AO165" i="6"/>
  <c r="DB159" i="6"/>
  <c r="DB179" i="6" s="1"/>
  <c r="DB134" i="6"/>
  <c r="DB163" i="6" s="1"/>
  <c r="DB183" i="6" s="1"/>
  <c r="DB185" i="6" s="1"/>
  <c r="X134" i="6"/>
  <c r="X163" i="6" s="1"/>
  <c r="X183" i="6" s="1"/>
  <c r="X185" i="6" s="1"/>
  <c r="X159" i="6"/>
  <c r="X179" i="6" s="1"/>
  <c r="CD165" i="6"/>
  <c r="AG159" i="6"/>
  <c r="AG179" i="6" s="1"/>
  <c r="AG134" i="6"/>
  <c r="AG163" i="6" s="1"/>
  <c r="AG183" i="6" s="1"/>
  <c r="AG185" i="6" s="1"/>
  <c r="CJ165" i="6"/>
  <c r="BI134" i="6"/>
  <c r="BI163" i="6" s="1"/>
  <c r="BI183" i="6" s="1"/>
  <c r="BI185" i="6" s="1"/>
  <c r="BI159" i="6"/>
  <c r="BI179" i="6" s="1"/>
  <c r="L165" i="6"/>
  <c r="CN165" i="6"/>
  <c r="CX159" i="6"/>
  <c r="CX179" i="6" s="1"/>
  <c r="CX134" i="6"/>
  <c r="CX163" i="6" s="1"/>
  <c r="CX183" i="6" s="1"/>
  <c r="CX185" i="6" s="1"/>
  <c r="AY134" i="6"/>
  <c r="AY163" i="6" s="1"/>
  <c r="AY183" i="6" s="1"/>
  <c r="AY185" i="6" s="1"/>
  <c r="CH134" i="6"/>
  <c r="CH163" i="6" s="1"/>
  <c r="CH183" i="6" s="1"/>
  <c r="CH185" i="6" s="1"/>
  <c r="CH159" i="6"/>
  <c r="CH179" i="6" s="1"/>
  <c r="CH165" i="6"/>
  <c r="Q159" i="6"/>
  <c r="Q179" i="6" s="1"/>
  <c r="Q134" i="6"/>
  <c r="Q163" i="6" s="1"/>
  <c r="Q183" i="6" s="1"/>
  <c r="Q185" i="6" s="1"/>
  <c r="AX165" i="6"/>
  <c r="AC159" i="6"/>
  <c r="AC179" i="6" s="1"/>
  <c r="AC134" i="6"/>
  <c r="AC163" i="6" s="1"/>
  <c r="AC183" i="6" s="1"/>
  <c r="AC185" i="6" s="1"/>
  <c r="V165" i="6"/>
  <c r="AV165" i="6"/>
  <c r="AR159" i="6"/>
  <c r="AR179" i="6" s="1"/>
  <c r="AR134" i="6"/>
  <c r="AR163" i="6" s="1"/>
  <c r="AR183" i="6" s="1"/>
  <c r="AR185" i="6" s="1"/>
  <c r="Y165" i="6"/>
  <c r="BV165" i="6"/>
  <c r="K159" i="6"/>
  <c r="K179" i="6" s="1"/>
  <c r="K134" i="6"/>
  <c r="K163" i="6" s="1"/>
  <c r="K183" i="6" s="1"/>
  <c r="K185" i="6" s="1"/>
  <c r="CO159" i="6"/>
  <c r="CO179" i="6" s="1"/>
  <c r="CO134" i="6"/>
  <c r="CO163" i="6" s="1"/>
  <c r="CO183" i="6" s="1"/>
  <c r="CO185" i="6" s="1"/>
  <c r="X165" i="6"/>
  <c r="BB159" i="6"/>
  <c r="BB179" i="6" s="1"/>
  <c r="BB134" i="6"/>
  <c r="BB163" i="6" s="1"/>
  <c r="BB183" i="6" s="1"/>
  <c r="BB185" i="6" s="1"/>
  <c r="BN159" i="6"/>
  <c r="BN179" i="6" s="1"/>
  <c r="BN134" i="6"/>
  <c r="BN163" i="6" s="1"/>
  <c r="BN183" i="6" s="1"/>
  <c r="BN185" i="6" s="1"/>
  <c r="I165" i="6"/>
  <c r="CT134" i="6"/>
  <c r="CT163" i="6" s="1"/>
  <c r="CT183" i="6" s="1"/>
  <c r="CT185" i="6" s="1"/>
  <c r="CT159" i="6"/>
  <c r="CT179" i="6" s="1"/>
  <c r="AZ134" i="6"/>
  <c r="AZ163" i="6" s="1"/>
  <c r="AZ183" i="6" s="1"/>
  <c r="AZ185" i="6" s="1"/>
  <c r="AB165" i="6"/>
  <c r="BP165" i="6"/>
  <c r="CZ159" i="6"/>
  <c r="CZ179" i="6" s="1"/>
  <c r="CZ134" i="6"/>
  <c r="CZ163" i="6" s="1"/>
  <c r="CZ183" i="6" s="1"/>
  <c r="CZ185" i="6" s="1"/>
  <c r="T165" i="6"/>
  <c r="BT134" i="6"/>
  <c r="BT163" i="6" s="1"/>
  <c r="BT183" i="6" s="1"/>
  <c r="BT185" i="6" s="1"/>
  <c r="BT159" i="6"/>
  <c r="BT179" i="6" s="1"/>
  <c r="CZ148" i="8"/>
  <c r="AC172" i="8"/>
  <c r="CG148" i="8"/>
  <c r="W172" i="8"/>
  <c r="BN148" i="8"/>
  <c r="G112" i="8"/>
  <c r="D60" i="2" s="1"/>
  <c r="AD148" i="8"/>
  <c r="BP103" i="8"/>
  <c r="AD172" i="8"/>
  <c r="CW148" i="8"/>
  <c r="V172" i="8"/>
  <c r="G99" i="8"/>
  <c r="E20" i="58" s="1"/>
  <c r="AJ19" i="58" s="1"/>
  <c r="CW172" i="8"/>
  <c r="V148" i="8"/>
  <c r="BA148" i="8"/>
  <c r="BN103" i="8"/>
  <c r="BA172" i="8"/>
  <c r="BB172" i="8"/>
  <c r="I162" i="19"/>
  <c r="I182" i="19" s="1"/>
  <c r="J37" i="58"/>
  <c r="AW24" i="58" s="1"/>
  <c r="G164" i="19"/>
  <c r="H146" i="19"/>
  <c r="H170" i="19"/>
  <c r="G138" i="19"/>
  <c r="J41" i="58" s="1"/>
  <c r="J32" i="58"/>
  <c r="AR24" i="58" s="1"/>
  <c r="G162" i="19"/>
  <c r="C65" i="2"/>
  <c r="G102" i="19"/>
  <c r="C36" i="2"/>
  <c r="AX10" i="4" s="1"/>
  <c r="J19" i="58"/>
  <c r="AI24" i="58" s="1"/>
  <c r="H163" i="13"/>
  <c r="H183" i="13" s="1"/>
  <c r="H159" i="6"/>
  <c r="H179" i="6" s="1"/>
  <c r="H134" i="6"/>
  <c r="H163" i="6" s="1"/>
  <c r="H183" i="6" s="1"/>
  <c r="H185" i="6" s="1"/>
  <c r="G134" i="6"/>
  <c r="D40" i="58" s="1"/>
  <c r="G179" i="6"/>
  <c r="D85" i="58" s="1"/>
  <c r="G135" i="6"/>
  <c r="D41" i="58" s="1"/>
  <c r="D32" i="58"/>
  <c r="AR18" i="58" s="1"/>
  <c r="G98" i="6"/>
  <c r="G100" i="6"/>
  <c r="C30" i="2"/>
  <c r="AX4" i="4" s="1"/>
  <c r="D19" i="58"/>
  <c r="AI18" i="58" s="1"/>
  <c r="C59" i="2"/>
  <c r="G169" i="11"/>
  <c r="F69" i="58" s="1"/>
  <c r="F65" i="58"/>
  <c r="BR20" i="58" s="1"/>
  <c r="G140" i="11"/>
  <c r="F40" i="58" s="1"/>
  <c r="G39" i="58"/>
  <c r="AY21" i="58" s="1"/>
  <c r="G37" i="58"/>
  <c r="AW21" i="58" s="1"/>
  <c r="G162" i="13"/>
  <c r="G136" i="13"/>
  <c r="G41" i="58" s="1"/>
  <c r="G32" i="58"/>
  <c r="AR21" i="58" s="1"/>
  <c r="G160" i="13"/>
  <c r="H101" i="13"/>
  <c r="H143" i="13" s="1"/>
  <c r="G95" i="13"/>
  <c r="G96" i="13" s="1"/>
  <c r="H99" i="13"/>
  <c r="C62" i="2"/>
  <c r="G108" i="13"/>
  <c r="G109" i="13" s="1"/>
  <c r="H128" i="13"/>
  <c r="G19" i="58"/>
  <c r="AI21" i="58" s="1"/>
  <c r="C33" i="2"/>
  <c r="AX7" i="4" s="1"/>
  <c r="G100" i="13"/>
  <c r="G71" i="13"/>
  <c r="G129" i="13"/>
  <c r="H135" i="13"/>
  <c r="H164" i="13" s="1"/>
  <c r="BJ136" i="6"/>
  <c r="BJ164" i="6" s="1"/>
  <c r="BJ184" i="6" s="1"/>
  <c r="BJ186" i="6" s="1"/>
  <c r="N136" i="6"/>
  <c r="N164" i="6" s="1"/>
  <c r="N184" i="6" s="1"/>
  <c r="N186" i="6" s="1"/>
  <c r="CH136" i="6"/>
  <c r="CH164" i="6" s="1"/>
  <c r="CH184" i="6" s="1"/>
  <c r="CH186" i="6" s="1"/>
  <c r="E65" i="58"/>
  <c r="BR19" i="58" s="1"/>
  <c r="G168" i="8"/>
  <c r="I162" i="6"/>
  <c r="I182" i="6" s="1"/>
  <c r="AX136" i="6"/>
  <c r="AX164" i="6" s="1"/>
  <c r="AX184" i="6" s="1"/>
  <c r="AX186" i="6" s="1"/>
  <c r="L162" i="6"/>
  <c r="L182" i="6" s="1"/>
  <c r="L136" i="6"/>
  <c r="L164" i="6" s="1"/>
  <c r="L184" i="6" s="1"/>
  <c r="L186" i="6" s="1"/>
  <c r="CB136" i="6"/>
  <c r="CB164" i="6" s="1"/>
  <c r="CB184" i="6" s="1"/>
  <c r="CB186" i="6" s="1"/>
  <c r="AL136" i="6"/>
  <c r="AL164" i="6" s="1"/>
  <c r="AL184" i="6" s="1"/>
  <c r="AL186" i="6" s="1"/>
  <c r="CN136" i="6"/>
  <c r="CN164" i="6" s="1"/>
  <c r="CN184" i="6" s="1"/>
  <c r="CN186" i="6" s="1"/>
  <c r="G109" i="6"/>
  <c r="P160" i="6"/>
  <c r="P180" i="6" s="1"/>
  <c r="P136" i="6"/>
  <c r="P164" i="6" s="1"/>
  <c r="P184" i="6" s="1"/>
  <c r="P186" i="6" s="1"/>
  <c r="CD160" i="6"/>
  <c r="CD180" i="6" s="1"/>
  <c r="CD136" i="6"/>
  <c r="CD164" i="6" s="1"/>
  <c r="CD184" i="6" s="1"/>
  <c r="CD186" i="6" s="1"/>
  <c r="BL160" i="6"/>
  <c r="BL180" i="6" s="1"/>
  <c r="BL136" i="6"/>
  <c r="BL164" i="6" s="1"/>
  <c r="BL184" i="6" s="1"/>
  <c r="BL186" i="6" s="1"/>
  <c r="K160" i="6"/>
  <c r="K180" i="6" s="1"/>
  <c r="K136" i="6"/>
  <c r="K164" i="6" s="1"/>
  <c r="K184" i="6" s="1"/>
  <c r="K186" i="6" s="1"/>
  <c r="BS160" i="6"/>
  <c r="BS180" i="6" s="1"/>
  <c r="BS136" i="6"/>
  <c r="BS164" i="6" s="1"/>
  <c r="BS184" i="6" s="1"/>
  <c r="BS186" i="6" s="1"/>
  <c r="R160" i="6"/>
  <c r="R180" i="6" s="1"/>
  <c r="R136" i="6"/>
  <c r="R164" i="6" s="1"/>
  <c r="R184" i="6" s="1"/>
  <c r="R186" i="6" s="1"/>
  <c r="O160" i="6"/>
  <c r="O180" i="6" s="1"/>
  <c r="O136" i="6"/>
  <c r="O164" i="6" s="1"/>
  <c r="O184" i="6" s="1"/>
  <c r="O186" i="6" s="1"/>
  <c r="AG160" i="6"/>
  <c r="AG180" i="6" s="1"/>
  <c r="AG136" i="6"/>
  <c r="AG164" i="6" s="1"/>
  <c r="AG184" i="6" s="1"/>
  <c r="AG186" i="6" s="1"/>
  <c r="I136" i="6"/>
  <c r="I164" i="6" s="1"/>
  <c r="I184" i="6" s="1"/>
  <c r="I186" i="6" s="1"/>
  <c r="I160" i="6"/>
  <c r="I180" i="6" s="1"/>
  <c r="CG160" i="6"/>
  <c r="CG180" i="6" s="1"/>
  <c r="CG136" i="6"/>
  <c r="CG164" i="6" s="1"/>
  <c r="CG184" i="6" s="1"/>
  <c r="CG186" i="6" s="1"/>
  <c r="BF160" i="6"/>
  <c r="BF180" i="6" s="1"/>
  <c r="BF136" i="6"/>
  <c r="BF164" i="6" s="1"/>
  <c r="BF184" i="6" s="1"/>
  <c r="BF186" i="6" s="1"/>
  <c r="BX160" i="6"/>
  <c r="BX180" i="6" s="1"/>
  <c r="BX136" i="6"/>
  <c r="BX164" i="6" s="1"/>
  <c r="BX184" i="6" s="1"/>
  <c r="BX186" i="6" s="1"/>
  <c r="AS160" i="6"/>
  <c r="AS180" i="6" s="1"/>
  <c r="AS136" i="6"/>
  <c r="AS164" i="6" s="1"/>
  <c r="AS184" i="6" s="1"/>
  <c r="AS186" i="6" s="1"/>
  <c r="CJ160" i="6"/>
  <c r="CJ180" i="6" s="1"/>
  <c r="CJ136" i="6"/>
  <c r="CJ164" i="6" s="1"/>
  <c r="CJ184" i="6" s="1"/>
  <c r="CJ186" i="6" s="1"/>
  <c r="CJ187" i="6" s="1"/>
  <c r="AP160" i="6"/>
  <c r="AP180" i="6" s="1"/>
  <c r="AP136" i="6"/>
  <c r="AP164" i="6" s="1"/>
  <c r="AP184" i="6" s="1"/>
  <c r="AP186" i="6" s="1"/>
  <c r="M160" i="6"/>
  <c r="M180" i="6" s="1"/>
  <c r="M136" i="6"/>
  <c r="M164" i="6" s="1"/>
  <c r="M184" i="6" s="1"/>
  <c r="M186" i="6" s="1"/>
  <c r="BT160" i="6"/>
  <c r="BT180" i="6" s="1"/>
  <c r="BT136" i="6"/>
  <c r="BT164" i="6" s="1"/>
  <c r="BT184" i="6" s="1"/>
  <c r="BT186" i="6" s="1"/>
  <c r="AB160" i="6"/>
  <c r="AB180" i="6" s="1"/>
  <c r="AB136" i="6"/>
  <c r="AB164" i="6" s="1"/>
  <c r="AB184" i="6" s="1"/>
  <c r="AB186" i="6" s="1"/>
  <c r="T160" i="6"/>
  <c r="T180" i="6" s="1"/>
  <c r="T136" i="6"/>
  <c r="T164" i="6" s="1"/>
  <c r="T184" i="6" s="1"/>
  <c r="T186" i="6" s="1"/>
  <c r="AQ160" i="6"/>
  <c r="AQ180" i="6" s="1"/>
  <c r="AQ136" i="6"/>
  <c r="AQ164" i="6" s="1"/>
  <c r="AQ184" i="6" s="1"/>
  <c r="AQ186" i="6" s="1"/>
  <c r="AA160" i="6"/>
  <c r="AA180" i="6" s="1"/>
  <c r="AA136" i="6"/>
  <c r="AA164" i="6" s="1"/>
  <c r="AA184" i="6" s="1"/>
  <c r="AA186" i="6" s="1"/>
  <c r="BM160" i="6"/>
  <c r="BM180" i="6" s="1"/>
  <c r="BM136" i="6"/>
  <c r="BM164" i="6" s="1"/>
  <c r="BM184" i="6" s="1"/>
  <c r="BM186" i="6" s="1"/>
  <c r="BQ160" i="6"/>
  <c r="BQ180" i="6" s="1"/>
  <c r="BQ136" i="6"/>
  <c r="BQ164" i="6" s="1"/>
  <c r="BQ184" i="6" s="1"/>
  <c r="BQ186" i="6" s="1"/>
  <c r="BN160" i="6"/>
  <c r="BN180" i="6" s="1"/>
  <c r="BN136" i="6"/>
  <c r="BN164" i="6" s="1"/>
  <c r="BN184" i="6" s="1"/>
  <c r="BN186" i="6" s="1"/>
  <c r="CV160" i="6"/>
  <c r="CV180" i="6" s="1"/>
  <c r="CV136" i="6"/>
  <c r="CV164" i="6" s="1"/>
  <c r="CV184" i="6" s="1"/>
  <c r="CV186" i="6" s="1"/>
  <c r="DA160" i="6"/>
  <c r="DA180" i="6" s="1"/>
  <c r="DA136" i="6"/>
  <c r="DA164" i="6" s="1"/>
  <c r="DA184" i="6" s="1"/>
  <c r="DA186" i="6" s="1"/>
  <c r="AV160" i="6"/>
  <c r="AV180" i="6" s="1"/>
  <c r="AV136" i="6"/>
  <c r="AV164" i="6" s="1"/>
  <c r="AV184" i="6" s="1"/>
  <c r="AV186" i="6" s="1"/>
  <c r="CA160" i="6"/>
  <c r="CA180" i="6" s="1"/>
  <c r="CA136" i="6"/>
  <c r="CA164" i="6" s="1"/>
  <c r="CA184" i="6" s="1"/>
  <c r="CA186" i="6" s="1"/>
  <c r="CR160" i="6"/>
  <c r="CR180" i="6" s="1"/>
  <c r="CR136" i="6"/>
  <c r="CR164" i="6" s="1"/>
  <c r="CR184" i="6" s="1"/>
  <c r="CR186" i="6" s="1"/>
  <c r="AM160" i="6"/>
  <c r="AM180" i="6" s="1"/>
  <c r="AM136" i="6"/>
  <c r="AM164" i="6" s="1"/>
  <c r="AM184" i="6" s="1"/>
  <c r="AM186" i="6" s="1"/>
  <c r="AM187" i="6" s="1"/>
  <c r="AY160" i="6"/>
  <c r="AY180" i="6" s="1"/>
  <c r="AY136" i="6"/>
  <c r="AY164" i="6" s="1"/>
  <c r="AY184" i="6" s="1"/>
  <c r="AY186" i="6" s="1"/>
  <c r="S160" i="6"/>
  <c r="S180" i="6" s="1"/>
  <c r="S136" i="6"/>
  <c r="S164" i="6" s="1"/>
  <c r="S184" i="6" s="1"/>
  <c r="S186" i="6" s="1"/>
  <c r="CO160" i="6"/>
  <c r="CO180" i="6" s="1"/>
  <c r="CO136" i="6"/>
  <c r="CO164" i="6" s="1"/>
  <c r="CO184" i="6" s="1"/>
  <c r="CO186" i="6" s="1"/>
  <c r="BB160" i="6"/>
  <c r="BB180" i="6" s="1"/>
  <c r="BB136" i="6"/>
  <c r="BB164" i="6" s="1"/>
  <c r="BB184" i="6" s="1"/>
  <c r="BB186" i="6" s="1"/>
  <c r="BH160" i="6"/>
  <c r="BH180" i="6" s="1"/>
  <c r="BH136" i="6"/>
  <c r="BH164" i="6" s="1"/>
  <c r="BH184" i="6" s="1"/>
  <c r="BH186" i="6" s="1"/>
  <c r="AN160" i="6"/>
  <c r="AN180" i="6" s="1"/>
  <c r="AN136" i="6"/>
  <c r="AN164" i="6" s="1"/>
  <c r="AN184" i="6" s="1"/>
  <c r="AN186" i="6" s="1"/>
  <c r="AC160" i="6"/>
  <c r="AC180" i="6" s="1"/>
  <c r="AC136" i="6"/>
  <c r="AC164" i="6" s="1"/>
  <c r="AC184" i="6" s="1"/>
  <c r="AC186" i="6" s="1"/>
  <c r="AU160" i="6"/>
  <c r="AU180" i="6" s="1"/>
  <c r="AU136" i="6"/>
  <c r="AU164" i="6" s="1"/>
  <c r="AU184" i="6" s="1"/>
  <c r="AU186" i="6" s="1"/>
  <c r="BR160" i="6"/>
  <c r="BR180" i="6" s="1"/>
  <c r="BR136" i="6"/>
  <c r="BR164" i="6" s="1"/>
  <c r="BR184" i="6" s="1"/>
  <c r="BR186" i="6" s="1"/>
  <c r="BW160" i="6"/>
  <c r="BW180" i="6" s="1"/>
  <c r="BW136" i="6"/>
  <c r="BW164" i="6" s="1"/>
  <c r="BW184" i="6" s="1"/>
  <c r="BW186" i="6" s="1"/>
  <c r="W160" i="6"/>
  <c r="W180" i="6" s="1"/>
  <c r="W136" i="6"/>
  <c r="W164" i="6" s="1"/>
  <c r="W184" i="6" s="1"/>
  <c r="W186" i="6" s="1"/>
  <c r="CK160" i="6"/>
  <c r="CK180" i="6" s="1"/>
  <c r="CK136" i="6"/>
  <c r="CK164" i="6" s="1"/>
  <c r="CK184" i="6" s="1"/>
  <c r="CK186" i="6" s="1"/>
  <c r="V160" i="6"/>
  <c r="V180" i="6" s="1"/>
  <c r="V136" i="6"/>
  <c r="V164" i="6" s="1"/>
  <c r="V184" i="6" s="1"/>
  <c r="V186" i="6" s="1"/>
  <c r="BK160" i="6"/>
  <c r="BK180" i="6" s="1"/>
  <c r="BK136" i="6"/>
  <c r="BK164" i="6" s="1"/>
  <c r="BK184" i="6" s="1"/>
  <c r="BK186" i="6" s="1"/>
  <c r="AR160" i="6"/>
  <c r="AR180" i="6" s="1"/>
  <c r="AR136" i="6"/>
  <c r="AR164" i="6" s="1"/>
  <c r="AR184" i="6" s="1"/>
  <c r="AR186" i="6" s="1"/>
  <c r="AH160" i="6"/>
  <c r="AH180" i="6" s="1"/>
  <c r="AH136" i="6"/>
  <c r="AH164" i="6" s="1"/>
  <c r="AH184" i="6" s="1"/>
  <c r="AH186" i="6" s="1"/>
  <c r="CI160" i="6"/>
  <c r="CI180" i="6" s="1"/>
  <c r="CI136" i="6"/>
  <c r="CI164" i="6" s="1"/>
  <c r="CI184" i="6" s="1"/>
  <c r="CI186" i="6" s="1"/>
  <c r="AD160" i="6"/>
  <c r="AD180" i="6" s="1"/>
  <c r="AD136" i="6"/>
  <c r="AD164" i="6" s="1"/>
  <c r="AD184" i="6" s="1"/>
  <c r="AD186" i="6" s="1"/>
  <c r="CM160" i="6"/>
  <c r="CM180" i="6" s="1"/>
  <c r="CM136" i="6"/>
  <c r="CM164" i="6" s="1"/>
  <c r="CM184" i="6" s="1"/>
  <c r="CM186" i="6" s="1"/>
  <c r="AT160" i="6"/>
  <c r="AT180" i="6" s="1"/>
  <c r="AT136" i="6"/>
  <c r="AT164" i="6" s="1"/>
  <c r="AT184" i="6" s="1"/>
  <c r="AT186" i="6" s="1"/>
  <c r="AW160" i="6"/>
  <c r="AW180" i="6" s="1"/>
  <c r="AW136" i="6"/>
  <c r="AW164" i="6" s="1"/>
  <c r="AW184" i="6" s="1"/>
  <c r="AW186" i="6" s="1"/>
  <c r="CF160" i="6"/>
  <c r="CF180" i="6" s="1"/>
  <c r="CF136" i="6"/>
  <c r="CF164" i="6" s="1"/>
  <c r="CF184" i="6" s="1"/>
  <c r="CF186" i="6" s="1"/>
  <c r="CC160" i="6"/>
  <c r="CC180" i="6" s="1"/>
  <c r="CC136" i="6"/>
  <c r="CC164" i="6" s="1"/>
  <c r="CC184" i="6" s="1"/>
  <c r="CC186" i="6" s="1"/>
  <c r="DC160" i="6"/>
  <c r="DC180" i="6" s="1"/>
  <c r="DC136" i="6"/>
  <c r="DC164" i="6" s="1"/>
  <c r="DC184" i="6" s="1"/>
  <c r="DC186" i="6" s="1"/>
  <c r="BG160" i="6"/>
  <c r="BG180" i="6" s="1"/>
  <c r="BG136" i="6"/>
  <c r="BG164" i="6" s="1"/>
  <c r="BG184" i="6" s="1"/>
  <c r="BG186" i="6" s="1"/>
  <c r="CU160" i="6"/>
  <c r="CU180" i="6" s="1"/>
  <c r="CU136" i="6"/>
  <c r="CU164" i="6" s="1"/>
  <c r="CU184" i="6" s="1"/>
  <c r="CU186" i="6" s="1"/>
  <c r="BC160" i="6"/>
  <c r="BC180" i="6" s="1"/>
  <c r="BC136" i="6"/>
  <c r="BC164" i="6" s="1"/>
  <c r="BC184" i="6" s="1"/>
  <c r="BC186" i="6" s="1"/>
  <c r="AI160" i="6"/>
  <c r="AI180" i="6" s="1"/>
  <c r="AI136" i="6"/>
  <c r="AI164" i="6" s="1"/>
  <c r="AI184" i="6" s="1"/>
  <c r="AI186" i="6" s="1"/>
  <c r="CP160" i="6"/>
  <c r="CP180" i="6" s="1"/>
  <c r="CP136" i="6"/>
  <c r="CP164" i="6" s="1"/>
  <c r="CP184" i="6" s="1"/>
  <c r="CP186" i="6" s="1"/>
  <c r="AO160" i="6"/>
  <c r="AO180" i="6" s="1"/>
  <c r="AO136" i="6"/>
  <c r="AO164" i="6" s="1"/>
  <c r="AO184" i="6" s="1"/>
  <c r="AO186" i="6" s="1"/>
  <c r="BY160" i="6"/>
  <c r="BY180" i="6" s="1"/>
  <c r="BY136" i="6"/>
  <c r="BY164" i="6" s="1"/>
  <c r="BY184" i="6" s="1"/>
  <c r="BY186" i="6" s="1"/>
  <c r="BA160" i="6"/>
  <c r="BA180" i="6" s="1"/>
  <c r="BA136" i="6"/>
  <c r="BA164" i="6" s="1"/>
  <c r="BA184" i="6" s="1"/>
  <c r="BA186" i="6" s="1"/>
  <c r="CX160" i="6"/>
  <c r="CX180" i="6" s="1"/>
  <c r="CX136" i="6"/>
  <c r="CX164" i="6" s="1"/>
  <c r="CX184" i="6" s="1"/>
  <c r="CX186" i="6" s="1"/>
  <c r="CL160" i="6"/>
  <c r="CL180" i="6" s="1"/>
  <c r="CL136" i="6"/>
  <c r="CL164" i="6" s="1"/>
  <c r="CL184" i="6" s="1"/>
  <c r="CL186" i="6" s="1"/>
  <c r="CQ160" i="6"/>
  <c r="CQ180" i="6" s="1"/>
  <c r="CQ136" i="6"/>
  <c r="CQ164" i="6" s="1"/>
  <c r="CQ184" i="6" s="1"/>
  <c r="CQ186" i="6" s="1"/>
  <c r="BO160" i="6"/>
  <c r="BO180" i="6" s="1"/>
  <c r="BO136" i="6"/>
  <c r="BO164" i="6" s="1"/>
  <c r="BO184" i="6" s="1"/>
  <c r="BO186" i="6" s="1"/>
  <c r="U160" i="6"/>
  <c r="U180" i="6" s="1"/>
  <c r="U136" i="6"/>
  <c r="U164" i="6" s="1"/>
  <c r="U184" i="6" s="1"/>
  <c r="U186" i="6" s="1"/>
  <c r="DB160" i="6"/>
  <c r="DB180" i="6" s="1"/>
  <c r="DB136" i="6"/>
  <c r="DB164" i="6" s="1"/>
  <c r="DB184" i="6" s="1"/>
  <c r="DB186" i="6" s="1"/>
  <c r="J160" i="6"/>
  <c r="J180" i="6" s="1"/>
  <c r="J136" i="6"/>
  <c r="J164" i="6" s="1"/>
  <c r="J184" i="6" s="1"/>
  <c r="J186" i="6" s="1"/>
  <c r="Z160" i="6"/>
  <c r="Z180" i="6" s="1"/>
  <c r="Z136" i="6"/>
  <c r="Z164" i="6" s="1"/>
  <c r="Z184" i="6" s="1"/>
  <c r="Z186" i="6" s="1"/>
  <c r="BI160" i="6"/>
  <c r="BI180" i="6" s="1"/>
  <c r="BI136" i="6"/>
  <c r="BI164" i="6" s="1"/>
  <c r="BI184" i="6" s="1"/>
  <c r="BI186" i="6" s="1"/>
  <c r="AZ160" i="6"/>
  <c r="AZ180" i="6" s="1"/>
  <c r="AZ136" i="6"/>
  <c r="AZ164" i="6" s="1"/>
  <c r="AZ184" i="6" s="1"/>
  <c r="AZ186" i="6" s="1"/>
  <c r="CY160" i="6"/>
  <c r="CY180" i="6" s="1"/>
  <c r="CY136" i="6"/>
  <c r="CY164" i="6" s="1"/>
  <c r="CY184" i="6" s="1"/>
  <c r="CY186" i="6" s="1"/>
  <c r="AK160" i="6"/>
  <c r="AK180" i="6" s="1"/>
  <c r="AK136" i="6"/>
  <c r="AK164" i="6" s="1"/>
  <c r="AK184" i="6" s="1"/>
  <c r="AK186" i="6" s="1"/>
  <c r="Q160" i="6"/>
  <c r="Q180" i="6" s="1"/>
  <c r="Q136" i="6"/>
  <c r="Q164" i="6" s="1"/>
  <c r="Q184" i="6" s="1"/>
  <c r="Q186" i="6" s="1"/>
  <c r="CE160" i="6"/>
  <c r="CE180" i="6" s="1"/>
  <c r="CE136" i="6"/>
  <c r="CE164" i="6" s="1"/>
  <c r="CE184" i="6" s="1"/>
  <c r="CE186" i="6" s="1"/>
  <c r="CW160" i="6"/>
  <c r="CW180" i="6" s="1"/>
  <c r="CW136" i="6"/>
  <c r="CW164" i="6" s="1"/>
  <c r="CW184" i="6" s="1"/>
  <c r="CW186" i="6" s="1"/>
  <c r="X160" i="6"/>
  <c r="X180" i="6" s="1"/>
  <c r="X136" i="6"/>
  <c r="X164" i="6" s="1"/>
  <c r="X184" i="6" s="1"/>
  <c r="X186" i="6" s="1"/>
  <c r="CS160" i="6"/>
  <c r="CS180" i="6" s="1"/>
  <c r="CS136" i="6"/>
  <c r="CS164" i="6" s="1"/>
  <c r="CS184" i="6" s="1"/>
  <c r="CS186" i="6" s="1"/>
  <c r="BT148" i="8"/>
  <c r="G165" i="19"/>
  <c r="J38" i="58"/>
  <c r="AX24" i="58" s="1"/>
  <c r="O163" i="19"/>
  <c r="O183" i="19" s="1"/>
  <c r="O139" i="19"/>
  <c r="O167" i="19" s="1"/>
  <c r="O187" i="19" s="1"/>
  <c r="O189" i="19" s="1"/>
  <c r="O190" i="19" s="1"/>
  <c r="AR139" i="19"/>
  <c r="AR167" i="19" s="1"/>
  <c r="AR187" i="19" s="1"/>
  <c r="AR189" i="19" s="1"/>
  <c r="AR190" i="19" s="1"/>
  <c r="AR163" i="19"/>
  <c r="AR183" i="19" s="1"/>
  <c r="CO139" i="19"/>
  <c r="CO167" i="19" s="1"/>
  <c r="CO187" i="19" s="1"/>
  <c r="CO189" i="19" s="1"/>
  <c r="CO190" i="19" s="1"/>
  <c r="CO163" i="19"/>
  <c r="CO183" i="19" s="1"/>
  <c r="L139" i="19"/>
  <c r="L167" i="19" s="1"/>
  <c r="L187" i="19" s="1"/>
  <c r="L189" i="19" s="1"/>
  <c r="L163" i="19"/>
  <c r="L183" i="19" s="1"/>
  <c r="U139" i="19"/>
  <c r="U167" i="19" s="1"/>
  <c r="U187" i="19" s="1"/>
  <c r="U189" i="19" s="1"/>
  <c r="U190" i="19" s="1"/>
  <c r="U163" i="19"/>
  <c r="U183" i="19" s="1"/>
  <c r="AK163" i="19"/>
  <c r="AK183" i="19" s="1"/>
  <c r="AK139" i="19"/>
  <c r="AK167" i="19" s="1"/>
  <c r="AK187" i="19" s="1"/>
  <c r="AK189" i="19" s="1"/>
  <c r="AK190" i="19" s="1"/>
  <c r="AJ139" i="19"/>
  <c r="AJ167" i="19" s="1"/>
  <c r="AJ187" i="19" s="1"/>
  <c r="AJ189" i="19" s="1"/>
  <c r="AJ163" i="19"/>
  <c r="AJ183" i="19" s="1"/>
  <c r="Q163" i="19"/>
  <c r="Q183" i="19" s="1"/>
  <c r="Q139" i="19"/>
  <c r="Q167" i="19" s="1"/>
  <c r="Q187" i="19" s="1"/>
  <c r="Q189" i="19" s="1"/>
  <c r="Q190" i="19" s="1"/>
  <c r="BD139" i="19"/>
  <c r="BD167" i="19" s="1"/>
  <c r="BD187" i="19" s="1"/>
  <c r="BD189" i="19" s="1"/>
  <c r="BD190" i="19" s="1"/>
  <c r="BD163" i="19"/>
  <c r="BD183" i="19" s="1"/>
  <c r="AA163" i="19"/>
  <c r="AA183" i="19" s="1"/>
  <c r="AA139" i="19"/>
  <c r="AA167" i="19" s="1"/>
  <c r="AA187" i="19" s="1"/>
  <c r="AA189" i="19" s="1"/>
  <c r="AA190" i="19" s="1"/>
  <c r="AH163" i="19"/>
  <c r="AH183" i="19" s="1"/>
  <c r="AH139" i="19"/>
  <c r="AH167" i="19" s="1"/>
  <c r="AH187" i="19" s="1"/>
  <c r="AH189" i="19" s="1"/>
  <c r="AH190" i="19" s="1"/>
  <c r="BQ139" i="19"/>
  <c r="BQ167" i="19" s="1"/>
  <c r="BQ187" i="19" s="1"/>
  <c r="BQ189" i="19" s="1"/>
  <c r="BQ190" i="19" s="1"/>
  <c r="BQ163" i="19"/>
  <c r="BQ183" i="19" s="1"/>
  <c r="I163" i="19"/>
  <c r="I183" i="19" s="1"/>
  <c r="I139" i="19"/>
  <c r="I167" i="19" s="1"/>
  <c r="I187" i="19" s="1"/>
  <c r="I189" i="19" s="1"/>
  <c r="I190" i="19" s="1"/>
  <c r="CU163" i="19"/>
  <c r="CU183" i="19" s="1"/>
  <c r="CU139" i="19"/>
  <c r="CU167" i="19" s="1"/>
  <c r="CU187" i="19" s="1"/>
  <c r="CU189" i="19" s="1"/>
  <c r="CU190" i="19" s="1"/>
  <c r="N163" i="19"/>
  <c r="N183" i="19" s="1"/>
  <c r="N139" i="19"/>
  <c r="N167" i="19" s="1"/>
  <c r="N187" i="19" s="1"/>
  <c r="N189" i="19" s="1"/>
  <c r="N190" i="19" s="1"/>
  <c r="R139" i="19"/>
  <c r="R167" i="19" s="1"/>
  <c r="R187" i="19" s="1"/>
  <c r="R189" i="19" s="1"/>
  <c r="R190" i="19" s="1"/>
  <c r="R163" i="19"/>
  <c r="R183" i="19" s="1"/>
  <c r="CH139" i="19"/>
  <c r="CH167" i="19" s="1"/>
  <c r="CH187" i="19" s="1"/>
  <c r="CH189" i="19" s="1"/>
  <c r="CH190" i="19" s="1"/>
  <c r="CH163" i="19"/>
  <c r="CH183" i="19" s="1"/>
  <c r="CT163" i="19"/>
  <c r="CT183" i="19" s="1"/>
  <c r="CT139" i="19"/>
  <c r="CT167" i="19" s="1"/>
  <c r="CT187" i="19" s="1"/>
  <c r="CT189" i="19" s="1"/>
  <c r="CT190" i="19" s="1"/>
  <c r="Y139" i="19"/>
  <c r="Y167" i="19" s="1"/>
  <c r="Y187" i="19" s="1"/>
  <c r="Y189" i="19" s="1"/>
  <c r="Y190" i="19" s="1"/>
  <c r="Y163" i="19"/>
  <c r="Y183" i="19" s="1"/>
  <c r="CC163" i="19"/>
  <c r="CC183" i="19" s="1"/>
  <c r="CC139" i="19"/>
  <c r="CC167" i="19" s="1"/>
  <c r="CC187" i="19" s="1"/>
  <c r="CC189" i="19" s="1"/>
  <c r="CC190" i="19" s="1"/>
  <c r="S139" i="19"/>
  <c r="S167" i="19" s="1"/>
  <c r="S187" i="19" s="1"/>
  <c r="S189" i="19" s="1"/>
  <c r="S190" i="19" s="1"/>
  <c r="S163" i="19"/>
  <c r="S183" i="19" s="1"/>
  <c r="AI163" i="19"/>
  <c r="AI183" i="19" s="1"/>
  <c r="AI139" i="19"/>
  <c r="AI167" i="19" s="1"/>
  <c r="AI187" i="19" s="1"/>
  <c r="AI189" i="19" s="1"/>
  <c r="AI190" i="19" s="1"/>
  <c r="K139" i="19"/>
  <c r="K167" i="19" s="1"/>
  <c r="K187" i="19" s="1"/>
  <c r="K189" i="19" s="1"/>
  <c r="K163" i="19"/>
  <c r="K183" i="19" s="1"/>
  <c r="J163" i="19"/>
  <c r="J183" i="19" s="1"/>
  <c r="J139" i="19"/>
  <c r="J167" i="19" s="1"/>
  <c r="J187" i="19" s="1"/>
  <c r="J189" i="19" s="1"/>
  <c r="J190" i="19" s="1"/>
  <c r="CK139" i="19"/>
  <c r="CK167" i="19" s="1"/>
  <c r="CK187" i="19" s="1"/>
  <c r="CK189" i="19" s="1"/>
  <c r="CK190" i="19" s="1"/>
  <c r="CK163" i="19"/>
  <c r="CK183" i="19" s="1"/>
  <c r="AM163" i="19"/>
  <c r="AM183" i="19" s="1"/>
  <c r="AM139" i="19"/>
  <c r="AM167" i="19" s="1"/>
  <c r="AM187" i="19" s="1"/>
  <c r="AM189" i="19" s="1"/>
  <c r="AM190" i="19" s="1"/>
  <c r="AO163" i="19"/>
  <c r="AO183" i="19" s="1"/>
  <c r="AO139" i="19"/>
  <c r="AO167" i="19" s="1"/>
  <c r="AO187" i="19" s="1"/>
  <c r="AO189" i="19" s="1"/>
  <c r="AO190" i="19" s="1"/>
  <c r="M163" i="19"/>
  <c r="M183" i="19" s="1"/>
  <c r="M139" i="19"/>
  <c r="M167" i="19" s="1"/>
  <c r="M187" i="19" s="1"/>
  <c r="M189" i="19" s="1"/>
  <c r="M190" i="19" s="1"/>
  <c r="AL163" i="19"/>
  <c r="AL183" i="19" s="1"/>
  <c r="AL139" i="19"/>
  <c r="AL167" i="19" s="1"/>
  <c r="AL187" i="19" s="1"/>
  <c r="AL189" i="19" s="1"/>
  <c r="AL190" i="19" s="1"/>
  <c r="W139" i="19"/>
  <c r="W167" i="19" s="1"/>
  <c r="W187" i="19" s="1"/>
  <c r="W189" i="19" s="1"/>
  <c r="W190" i="19" s="1"/>
  <c r="W163" i="19"/>
  <c r="W183" i="19" s="1"/>
  <c r="BP139" i="19"/>
  <c r="BP167" i="19" s="1"/>
  <c r="BP187" i="19" s="1"/>
  <c r="BP189" i="19" s="1"/>
  <c r="BP163" i="19"/>
  <c r="BP183" i="19" s="1"/>
  <c r="D65" i="2"/>
  <c r="H163" i="19"/>
  <c r="H183" i="19" s="1"/>
  <c r="H139" i="19"/>
  <c r="H167" i="19" s="1"/>
  <c r="H187" i="19" s="1"/>
  <c r="H189" i="19" s="1"/>
  <c r="D36" i="2"/>
  <c r="J20" i="58"/>
  <c r="AJ24" i="58" s="1"/>
  <c r="G103" i="19"/>
  <c r="G166" i="11"/>
  <c r="F34" i="58"/>
  <c r="AT20" i="58" s="1"/>
  <c r="BG168" i="11"/>
  <c r="BG188" i="11" s="1"/>
  <c r="BG190" i="11" s="1"/>
  <c r="BG192" i="11" s="1"/>
  <c r="BG142" i="11"/>
  <c r="BG170" i="11" s="1"/>
  <c r="CR149" i="11"/>
  <c r="CR172" i="11"/>
  <c r="CR173" i="11" s="1"/>
  <c r="CG172" i="11"/>
  <c r="CG173" i="11" s="1"/>
  <c r="CG149" i="11"/>
  <c r="CV149" i="11"/>
  <c r="CV172" i="11"/>
  <c r="CV173" i="11" s="1"/>
  <c r="AL149" i="11"/>
  <c r="AL172" i="11"/>
  <c r="AL173" i="11" s="1"/>
  <c r="CN149" i="11"/>
  <c r="CN172" i="11"/>
  <c r="CN173" i="11" s="1"/>
  <c r="AI172" i="11"/>
  <c r="AI173" i="11" s="1"/>
  <c r="AI149" i="11"/>
  <c r="J172" i="11"/>
  <c r="J173" i="11" s="1"/>
  <c r="J149" i="11"/>
  <c r="CZ172" i="11"/>
  <c r="CZ173" i="11" s="1"/>
  <c r="CZ149" i="11"/>
  <c r="BM168" i="11"/>
  <c r="BM188" i="11" s="1"/>
  <c r="BM190" i="11" s="1"/>
  <c r="BM192" i="11" s="1"/>
  <c r="BM193" i="11" s="1"/>
  <c r="BM142" i="11"/>
  <c r="BM170" i="11" s="1"/>
  <c r="AD172" i="11"/>
  <c r="AD173" i="11" s="1"/>
  <c r="AD149" i="11"/>
  <c r="CW172" i="11"/>
  <c r="CW173" i="11" s="1"/>
  <c r="CW149" i="11"/>
  <c r="CL149" i="11"/>
  <c r="CL172" i="11"/>
  <c r="CL173" i="11" s="1"/>
  <c r="AR149" i="11"/>
  <c r="AR172" i="11"/>
  <c r="AR173" i="11" s="1"/>
  <c r="CE172" i="11"/>
  <c r="CE173" i="11" s="1"/>
  <c r="CE149" i="11"/>
  <c r="CI172" i="11"/>
  <c r="CI173" i="11" s="1"/>
  <c r="CI149" i="11"/>
  <c r="AM172" i="11"/>
  <c r="AM173" i="11" s="1"/>
  <c r="AM149" i="11"/>
  <c r="BE149" i="11"/>
  <c r="BE172" i="11"/>
  <c r="BE173" i="11" s="1"/>
  <c r="BI168" i="11"/>
  <c r="BI188" i="11" s="1"/>
  <c r="BI190" i="11" s="1"/>
  <c r="BI192" i="11" s="1"/>
  <c r="BI193" i="11" s="1"/>
  <c r="BI142" i="11"/>
  <c r="BI170" i="11" s="1"/>
  <c r="BX172" i="11"/>
  <c r="BX173" i="11" s="1"/>
  <c r="BX149" i="11"/>
  <c r="CZ168" i="11"/>
  <c r="CZ188" i="11" s="1"/>
  <c r="CZ190" i="11" s="1"/>
  <c r="CZ192" i="11" s="1"/>
  <c r="CZ193" i="11" s="1"/>
  <c r="CZ142" i="11"/>
  <c r="CZ170" i="11" s="1"/>
  <c r="BB149" i="11"/>
  <c r="BB172" i="11"/>
  <c r="BB173" i="11" s="1"/>
  <c r="M168" i="11"/>
  <c r="M188" i="11" s="1"/>
  <c r="M190" i="11" s="1"/>
  <c r="M192" i="11" s="1"/>
  <c r="M193" i="11" s="1"/>
  <c r="M142" i="11"/>
  <c r="M170" i="11" s="1"/>
  <c r="BJ149" i="11"/>
  <c r="BJ172" i="11"/>
  <c r="BJ173" i="11" s="1"/>
  <c r="BK172" i="11"/>
  <c r="BK173" i="11" s="1"/>
  <c r="BK149" i="11"/>
  <c r="AZ172" i="11"/>
  <c r="AZ173" i="11" s="1"/>
  <c r="AZ149" i="11"/>
  <c r="CM149" i="11"/>
  <c r="CM172" i="11"/>
  <c r="CM173" i="11" s="1"/>
  <c r="BW149" i="11"/>
  <c r="BW172" i="11"/>
  <c r="BW173" i="11" s="1"/>
  <c r="BD172" i="11"/>
  <c r="BD173" i="11" s="1"/>
  <c r="BD149" i="11"/>
  <c r="V149" i="11"/>
  <c r="V172" i="11"/>
  <c r="V173" i="11" s="1"/>
  <c r="BT149" i="11"/>
  <c r="BT172" i="11"/>
  <c r="BT173" i="11" s="1"/>
  <c r="BQ149" i="11"/>
  <c r="BQ172" i="11"/>
  <c r="BQ173" i="11" s="1"/>
  <c r="L168" i="11"/>
  <c r="L188" i="11" s="1"/>
  <c r="L190" i="11" s="1"/>
  <c r="L192" i="11" s="1"/>
  <c r="L193" i="11" s="1"/>
  <c r="L142" i="11"/>
  <c r="L170" i="11" s="1"/>
  <c r="R172" i="11"/>
  <c r="R173" i="11" s="1"/>
  <c r="R149" i="11"/>
  <c r="Y168" i="11"/>
  <c r="Y188" i="11" s="1"/>
  <c r="Y190" i="11" s="1"/>
  <c r="Y192" i="11" s="1"/>
  <c r="Y193" i="11" s="1"/>
  <c r="Y142" i="11"/>
  <c r="Y170" i="11" s="1"/>
  <c r="BC172" i="11"/>
  <c r="BC173" i="11" s="1"/>
  <c r="BC149" i="11"/>
  <c r="AK168" i="11"/>
  <c r="AK188" i="11" s="1"/>
  <c r="AK190" i="11" s="1"/>
  <c r="AK192" i="11" s="1"/>
  <c r="AK193" i="11" s="1"/>
  <c r="AK142" i="11"/>
  <c r="AK170" i="11" s="1"/>
  <c r="T149" i="11"/>
  <c r="T172" i="11"/>
  <c r="T173" i="11" s="1"/>
  <c r="Y172" i="11"/>
  <c r="Y173" i="11" s="1"/>
  <c r="Y149" i="11"/>
  <c r="BF172" i="11"/>
  <c r="BF173" i="11" s="1"/>
  <c r="BF149" i="11"/>
  <c r="M172" i="11"/>
  <c r="M173" i="11" s="1"/>
  <c r="M149" i="11"/>
  <c r="BY168" i="11"/>
  <c r="BY188" i="11" s="1"/>
  <c r="BY190" i="11" s="1"/>
  <c r="BY192" i="11" s="1"/>
  <c r="BY193" i="11" s="1"/>
  <c r="BY142" i="11"/>
  <c r="BY170" i="11" s="1"/>
  <c r="AB172" i="11"/>
  <c r="AB173" i="11" s="1"/>
  <c r="AB149" i="11"/>
  <c r="AA172" i="11"/>
  <c r="AA173" i="11" s="1"/>
  <c r="AA149" i="11"/>
  <c r="BO172" i="11"/>
  <c r="BO173" i="11" s="1"/>
  <c r="BO149" i="11"/>
  <c r="AY172" i="11"/>
  <c r="AY173" i="11" s="1"/>
  <c r="AY149" i="11"/>
  <c r="CQ149" i="11"/>
  <c r="CQ172" i="11"/>
  <c r="CQ173" i="11" s="1"/>
  <c r="AG172" i="11"/>
  <c r="AG173" i="11" s="1"/>
  <c r="AG149" i="11"/>
  <c r="CU168" i="11"/>
  <c r="CU188" i="11" s="1"/>
  <c r="CU190" i="11" s="1"/>
  <c r="CU192" i="11" s="1"/>
  <c r="CU193" i="11" s="1"/>
  <c r="CU142" i="11"/>
  <c r="CU170" i="11" s="1"/>
  <c r="BP149" i="11"/>
  <c r="BP172" i="11"/>
  <c r="BP173" i="11" s="1"/>
  <c r="CK172" i="11"/>
  <c r="CK173" i="11" s="1"/>
  <c r="CK149" i="11"/>
  <c r="AE172" i="11"/>
  <c r="AE173" i="11" s="1"/>
  <c r="AE149" i="11"/>
  <c r="AW168" i="11"/>
  <c r="AW188" i="11" s="1"/>
  <c r="AW190" i="11" s="1"/>
  <c r="AW192" i="11" s="1"/>
  <c r="AW193" i="11" s="1"/>
  <c r="AW142" i="11"/>
  <c r="AW170" i="11" s="1"/>
  <c r="CD172" i="11"/>
  <c r="CD173" i="11" s="1"/>
  <c r="CD149" i="11"/>
  <c r="AO172" i="11"/>
  <c r="AO173" i="11" s="1"/>
  <c r="AO149" i="11"/>
  <c r="AN172" i="11"/>
  <c r="AN173" i="11" s="1"/>
  <c r="AN149" i="11"/>
  <c r="AV172" i="11"/>
  <c r="AV173" i="11" s="1"/>
  <c r="AV149" i="11"/>
  <c r="CX149" i="11"/>
  <c r="CX172" i="11"/>
  <c r="CX173" i="11" s="1"/>
  <c r="S149" i="11"/>
  <c r="S172" i="11"/>
  <c r="S173" i="11" s="1"/>
  <c r="CW168" i="11"/>
  <c r="CW188" i="11" s="1"/>
  <c r="CW190" i="11" s="1"/>
  <c r="CW192" i="11" s="1"/>
  <c r="CW193" i="11" s="1"/>
  <c r="CW142" i="11"/>
  <c r="CW170" i="11" s="1"/>
  <c r="BR149" i="11"/>
  <c r="BR172" i="11"/>
  <c r="BR173" i="11" s="1"/>
  <c r="BL172" i="11"/>
  <c r="BL173" i="11" s="1"/>
  <c r="BL149" i="11"/>
  <c r="AC172" i="11"/>
  <c r="AC173" i="11" s="1"/>
  <c r="AC149" i="11"/>
  <c r="N149" i="11"/>
  <c r="N172" i="11"/>
  <c r="N173" i="11" s="1"/>
  <c r="CY172" i="11"/>
  <c r="CY173" i="11" s="1"/>
  <c r="CY149" i="11"/>
  <c r="CP149" i="11"/>
  <c r="CP172" i="11"/>
  <c r="CP173" i="11" s="1"/>
  <c r="BH149" i="11"/>
  <c r="BH172" i="11"/>
  <c r="BH173" i="11" s="1"/>
  <c r="BU149" i="11"/>
  <c r="BU172" i="11"/>
  <c r="BU173" i="11" s="1"/>
  <c r="BY172" i="11"/>
  <c r="BY173" i="11" s="1"/>
  <c r="BY149" i="11"/>
  <c r="BI172" i="11"/>
  <c r="BI173" i="11" s="1"/>
  <c r="BI149" i="11"/>
  <c r="CO149" i="11"/>
  <c r="CO172" i="11"/>
  <c r="CO173" i="11" s="1"/>
  <c r="BS172" i="11"/>
  <c r="BS173" i="11" s="1"/>
  <c r="BS149" i="11"/>
  <c r="DC172" i="11"/>
  <c r="DC173" i="11" s="1"/>
  <c r="DC149" i="11"/>
  <c r="BP168" i="11"/>
  <c r="BP188" i="11" s="1"/>
  <c r="BP190" i="11" s="1"/>
  <c r="BP192" i="11" s="1"/>
  <c r="BP193" i="11" s="1"/>
  <c r="BP142" i="11"/>
  <c r="BP170" i="11" s="1"/>
  <c r="AP172" i="11"/>
  <c r="AP173" i="11" s="1"/>
  <c r="AP149" i="11"/>
  <c r="AQ172" i="11"/>
  <c r="AQ173" i="11" s="1"/>
  <c r="AQ149" i="11"/>
  <c r="W172" i="11"/>
  <c r="W173" i="11" s="1"/>
  <c r="W149" i="11"/>
  <c r="AO168" i="11"/>
  <c r="AO188" i="11" s="1"/>
  <c r="AO190" i="11" s="1"/>
  <c r="AO192" i="11" s="1"/>
  <c r="AO193" i="11" s="1"/>
  <c r="AO142" i="11"/>
  <c r="AO170" i="11" s="1"/>
  <c r="AX149" i="11"/>
  <c r="AX172" i="11"/>
  <c r="AX173" i="11" s="1"/>
  <c r="AK172" i="11"/>
  <c r="AK173" i="11" s="1"/>
  <c r="AK149" i="11"/>
  <c r="I172" i="11"/>
  <c r="I173" i="11" s="1"/>
  <c r="I149" i="11"/>
  <c r="CU172" i="11"/>
  <c r="CU173" i="11" s="1"/>
  <c r="CU149" i="11"/>
  <c r="BA168" i="11"/>
  <c r="BA188" i="11" s="1"/>
  <c r="BA190" i="11" s="1"/>
  <c r="BA192" i="11" s="1"/>
  <c r="BA193" i="11" s="1"/>
  <c r="BA142" i="11"/>
  <c r="BA170" i="11" s="1"/>
  <c r="BV149" i="11"/>
  <c r="BV172" i="11"/>
  <c r="BV173" i="11" s="1"/>
  <c r="CJ149" i="11"/>
  <c r="CJ172" i="11"/>
  <c r="CJ173" i="11" s="1"/>
  <c r="G104" i="11"/>
  <c r="F23" i="58" s="1"/>
  <c r="AM20" i="58" s="1"/>
  <c r="CH149" i="11"/>
  <c r="CH172" i="11"/>
  <c r="CH173" i="11" s="1"/>
  <c r="AT172" i="11"/>
  <c r="AT173" i="11" s="1"/>
  <c r="AT149" i="11"/>
  <c r="Z149" i="11"/>
  <c r="Z172" i="11"/>
  <c r="Z173" i="11" s="1"/>
  <c r="P149" i="11"/>
  <c r="P172" i="11"/>
  <c r="P173" i="11" s="1"/>
  <c r="BN149" i="11"/>
  <c r="BN172" i="11"/>
  <c r="BN173" i="11" s="1"/>
  <c r="CF149" i="11"/>
  <c r="CF172" i="11"/>
  <c r="CF173" i="11" s="1"/>
  <c r="BG172" i="11"/>
  <c r="BG173" i="11" s="1"/>
  <c r="BG149" i="11"/>
  <c r="DB149" i="11"/>
  <c r="DB172" i="11"/>
  <c r="DB173" i="11" s="1"/>
  <c r="AS149" i="11"/>
  <c r="AS172" i="11"/>
  <c r="AS173" i="11" s="1"/>
  <c r="CS149" i="11"/>
  <c r="CS172" i="11"/>
  <c r="CS173" i="11" s="1"/>
  <c r="BS168" i="11"/>
  <c r="BS188" i="11" s="1"/>
  <c r="BS190" i="11" s="1"/>
  <c r="BS192" i="11" s="1"/>
  <c r="BS142" i="11"/>
  <c r="BS170" i="11" s="1"/>
  <c r="AJ172" i="11"/>
  <c r="AJ173" i="11" s="1"/>
  <c r="AJ149" i="11"/>
  <c r="AW172" i="11"/>
  <c r="AW173" i="11" s="1"/>
  <c r="AW149" i="11"/>
  <c r="K172" i="11"/>
  <c r="K173" i="11" s="1"/>
  <c r="K149" i="11"/>
  <c r="CB172" i="11"/>
  <c r="CB173" i="11" s="1"/>
  <c r="CB149" i="11"/>
  <c r="AH172" i="11"/>
  <c r="AH173" i="11" s="1"/>
  <c r="AH149" i="11"/>
  <c r="BD168" i="11"/>
  <c r="BD188" i="11" s="1"/>
  <c r="BD190" i="11" s="1"/>
  <c r="BD192" i="11" s="1"/>
  <c r="BD193" i="11" s="1"/>
  <c r="BD142" i="11"/>
  <c r="BD170" i="11" s="1"/>
  <c r="BZ149" i="11"/>
  <c r="BZ172" i="11"/>
  <c r="BZ173" i="11" s="1"/>
  <c r="BM172" i="11"/>
  <c r="BM173" i="11" s="1"/>
  <c r="BM149" i="11"/>
  <c r="O172" i="11"/>
  <c r="O173" i="11" s="1"/>
  <c r="O149" i="11"/>
  <c r="BA172" i="11"/>
  <c r="BA173" i="11" s="1"/>
  <c r="BA149" i="11"/>
  <c r="CA149" i="11"/>
  <c r="CA172" i="11"/>
  <c r="CA173" i="11" s="1"/>
  <c r="AU172" i="11"/>
  <c r="AU173" i="11" s="1"/>
  <c r="AU149" i="11"/>
  <c r="Q172" i="11"/>
  <c r="Q173" i="11" s="1"/>
  <c r="Q149" i="11"/>
  <c r="CT149" i="11"/>
  <c r="CT172" i="11"/>
  <c r="CT173" i="11" s="1"/>
  <c r="DA172" i="11"/>
  <c r="DA173" i="11" s="1"/>
  <c r="DA149" i="11"/>
  <c r="AF172" i="11"/>
  <c r="AF173" i="11" s="1"/>
  <c r="AF149" i="11"/>
  <c r="CC149" i="11"/>
  <c r="CC172" i="11"/>
  <c r="CC173" i="11" s="1"/>
  <c r="L149" i="11"/>
  <c r="L172" i="11"/>
  <c r="L173" i="11" s="1"/>
  <c r="X149" i="11"/>
  <c r="X172" i="11"/>
  <c r="X173" i="11" s="1"/>
  <c r="U149" i="11"/>
  <c r="U172" i="11"/>
  <c r="U173" i="11" s="1"/>
  <c r="H168" i="11"/>
  <c r="H188" i="11" s="1"/>
  <c r="H190" i="11" s="1"/>
  <c r="H192" i="11" s="1"/>
  <c r="H142" i="11"/>
  <c r="H170" i="11" s="1"/>
  <c r="D61" i="2"/>
  <c r="G114" i="11"/>
  <c r="H172" i="11"/>
  <c r="H173" i="11" s="1"/>
  <c r="H149" i="11"/>
  <c r="G106" i="11"/>
  <c r="D32" i="2"/>
  <c r="F20" i="58"/>
  <c r="AJ20" i="58" s="1"/>
  <c r="G101" i="11"/>
  <c r="G96" i="6"/>
  <c r="D20" i="58"/>
  <c r="D30" i="2"/>
  <c r="G101" i="6"/>
  <c r="BE171" i="8"/>
  <c r="BE172" i="8" s="1"/>
  <c r="CO164" i="8"/>
  <c r="CO184" i="8" s="1"/>
  <c r="CO188" i="8" s="1"/>
  <c r="CO190" i="8" s="1"/>
  <c r="CO139" i="8"/>
  <c r="CO168" i="8" s="1"/>
  <c r="BH164" i="8"/>
  <c r="BH184" i="8" s="1"/>
  <c r="BH188" i="8" s="1"/>
  <c r="BH190" i="8" s="1"/>
  <c r="BH139" i="8"/>
  <c r="BH168" i="8" s="1"/>
  <c r="CH164" i="8"/>
  <c r="CH184" i="8" s="1"/>
  <c r="CH188" i="8" s="1"/>
  <c r="CH190" i="8" s="1"/>
  <c r="CH139" i="8"/>
  <c r="CH168" i="8" s="1"/>
  <c r="CR164" i="8"/>
  <c r="CR184" i="8" s="1"/>
  <c r="CR188" i="8" s="1"/>
  <c r="CR190" i="8" s="1"/>
  <c r="CR139" i="8"/>
  <c r="CR168" i="8" s="1"/>
  <c r="CG139" i="8"/>
  <c r="CG168" i="8" s="1"/>
  <c r="CG164" i="8"/>
  <c r="CG184" i="8" s="1"/>
  <c r="CG188" i="8" s="1"/>
  <c r="CG190" i="8" s="1"/>
  <c r="AI164" i="8"/>
  <c r="AI184" i="8" s="1"/>
  <c r="AI188" i="8" s="1"/>
  <c r="AI190" i="8" s="1"/>
  <c r="AI139" i="8"/>
  <c r="AI168" i="8" s="1"/>
  <c r="BY164" i="8"/>
  <c r="BY184" i="8" s="1"/>
  <c r="BY188" i="8" s="1"/>
  <c r="BY190" i="8" s="1"/>
  <c r="BY139" i="8"/>
  <c r="BY168" i="8" s="1"/>
  <c r="AN139" i="8"/>
  <c r="AN168" i="8" s="1"/>
  <c r="AN164" i="8"/>
  <c r="AN184" i="8" s="1"/>
  <c r="AN188" i="8" s="1"/>
  <c r="AN190" i="8" s="1"/>
  <c r="M139" i="8"/>
  <c r="M168" i="8" s="1"/>
  <c r="M164" i="8"/>
  <c r="M184" i="8" s="1"/>
  <c r="M188" i="8" s="1"/>
  <c r="M190" i="8" s="1"/>
  <c r="AZ164" i="8"/>
  <c r="AZ184" i="8" s="1"/>
  <c r="AZ188" i="8" s="1"/>
  <c r="AZ190" i="8" s="1"/>
  <c r="AZ139" i="8"/>
  <c r="AZ168" i="8" s="1"/>
  <c r="BE164" i="8"/>
  <c r="BE184" i="8" s="1"/>
  <c r="BE188" i="8" s="1"/>
  <c r="BE190" i="8" s="1"/>
  <c r="BE139" i="8"/>
  <c r="BE168" i="8" s="1"/>
  <c r="X139" i="8"/>
  <c r="X168" i="8" s="1"/>
  <c r="X164" i="8"/>
  <c r="X184" i="8" s="1"/>
  <c r="X188" i="8" s="1"/>
  <c r="X190" i="8" s="1"/>
  <c r="CJ164" i="8"/>
  <c r="CJ184" i="8" s="1"/>
  <c r="CJ188" i="8" s="1"/>
  <c r="CJ190" i="8" s="1"/>
  <c r="CJ139" i="8"/>
  <c r="CJ168" i="8" s="1"/>
  <c r="AY164" i="8"/>
  <c r="AY184" i="8" s="1"/>
  <c r="AY188" i="8" s="1"/>
  <c r="AY190" i="8" s="1"/>
  <c r="AY139" i="8"/>
  <c r="AY168" i="8" s="1"/>
  <c r="DB139" i="8"/>
  <c r="DB168" i="8" s="1"/>
  <c r="DB164" i="8"/>
  <c r="DB184" i="8" s="1"/>
  <c r="DB188" i="8" s="1"/>
  <c r="DB190" i="8" s="1"/>
  <c r="AM164" i="8"/>
  <c r="AM184" i="8" s="1"/>
  <c r="AM188" i="8" s="1"/>
  <c r="AM190" i="8" s="1"/>
  <c r="AM139" i="8"/>
  <c r="AM168" i="8" s="1"/>
  <c r="CI164" i="8"/>
  <c r="CI184" i="8" s="1"/>
  <c r="CI188" i="8" s="1"/>
  <c r="CI190" i="8" s="1"/>
  <c r="CI139" i="8"/>
  <c r="CI168" i="8" s="1"/>
  <c r="BK164" i="8"/>
  <c r="BK184" i="8" s="1"/>
  <c r="BK188" i="8" s="1"/>
  <c r="BK190" i="8" s="1"/>
  <c r="BK139" i="8"/>
  <c r="BK168" i="8" s="1"/>
  <c r="BU164" i="8"/>
  <c r="BU184" i="8" s="1"/>
  <c r="BU188" i="8" s="1"/>
  <c r="BU190" i="8" s="1"/>
  <c r="BU139" i="8"/>
  <c r="BU168" i="8" s="1"/>
  <c r="BI164" i="8"/>
  <c r="BI184" i="8" s="1"/>
  <c r="BI188" i="8" s="1"/>
  <c r="BI190" i="8" s="1"/>
  <c r="BI139" i="8"/>
  <c r="BI168" i="8" s="1"/>
  <c r="BG139" i="8"/>
  <c r="BG168" i="8" s="1"/>
  <c r="BG164" i="8"/>
  <c r="BG184" i="8" s="1"/>
  <c r="BG188" i="8" s="1"/>
  <c r="BG190" i="8" s="1"/>
  <c r="V139" i="8"/>
  <c r="V168" i="8" s="1"/>
  <c r="V164" i="8"/>
  <c r="V184" i="8" s="1"/>
  <c r="V188" i="8" s="1"/>
  <c r="V190" i="8" s="1"/>
  <c r="CT164" i="8"/>
  <c r="CT184" i="8" s="1"/>
  <c r="CT188" i="8" s="1"/>
  <c r="CT190" i="8" s="1"/>
  <c r="CT139" i="8"/>
  <c r="CT168" i="8" s="1"/>
  <c r="BF164" i="8"/>
  <c r="BF184" i="8" s="1"/>
  <c r="BF188" i="8" s="1"/>
  <c r="BF190" i="8" s="1"/>
  <c r="BF139" i="8"/>
  <c r="BF168" i="8" s="1"/>
  <c r="AV164" i="8"/>
  <c r="AV184" i="8" s="1"/>
  <c r="AV188" i="8" s="1"/>
  <c r="AV190" i="8" s="1"/>
  <c r="AV139" i="8"/>
  <c r="AV168" i="8" s="1"/>
  <c r="AH164" i="8"/>
  <c r="AH184" i="8" s="1"/>
  <c r="AH188" i="8" s="1"/>
  <c r="AH190" i="8" s="1"/>
  <c r="AH139" i="8"/>
  <c r="AH168" i="8" s="1"/>
  <c r="BS164" i="8"/>
  <c r="BS184" i="8" s="1"/>
  <c r="BS188" i="8" s="1"/>
  <c r="BS190" i="8" s="1"/>
  <c r="BS139" i="8"/>
  <c r="BS168" i="8" s="1"/>
  <c r="BV164" i="8"/>
  <c r="BV184" i="8" s="1"/>
  <c r="BV188" i="8" s="1"/>
  <c r="BV190" i="8" s="1"/>
  <c r="BV139" i="8"/>
  <c r="BV168" i="8" s="1"/>
  <c r="CE164" i="8"/>
  <c r="CE184" i="8" s="1"/>
  <c r="CE188" i="8" s="1"/>
  <c r="CE190" i="8" s="1"/>
  <c r="CE139" i="8"/>
  <c r="CE168" i="8" s="1"/>
  <c r="CF164" i="8"/>
  <c r="CF184" i="8" s="1"/>
  <c r="CF188" i="8" s="1"/>
  <c r="CF190" i="8" s="1"/>
  <c r="CF139" i="8"/>
  <c r="CF168" i="8" s="1"/>
  <c r="CD164" i="8"/>
  <c r="CD184" i="8" s="1"/>
  <c r="CD188" i="8" s="1"/>
  <c r="CD190" i="8" s="1"/>
  <c r="CD139" i="8"/>
  <c r="CD168" i="8" s="1"/>
  <c r="AS164" i="8"/>
  <c r="AS184" i="8" s="1"/>
  <c r="AS188" i="8" s="1"/>
  <c r="AS190" i="8" s="1"/>
  <c r="AS139" i="8"/>
  <c r="AS168" i="8" s="1"/>
  <c r="CQ164" i="8"/>
  <c r="CQ184" i="8" s="1"/>
  <c r="CQ188" i="8" s="1"/>
  <c r="CQ190" i="8" s="1"/>
  <c r="CQ139" i="8"/>
  <c r="CQ168" i="8" s="1"/>
  <c r="AX164" i="8"/>
  <c r="AX184" i="8" s="1"/>
  <c r="AX188" i="8" s="1"/>
  <c r="AX190" i="8" s="1"/>
  <c r="AX139" i="8"/>
  <c r="AX168" i="8" s="1"/>
  <c r="AI148" i="8"/>
  <c r="CS164" i="8"/>
  <c r="CS184" i="8" s="1"/>
  <c r="CS188" i="8" s="1"/>
  <c r="CS190" i="8" s="1"/>
  <c r="CS139" i="8"/>
  <c r="CS168" i="8" s="1"/>
  <c r="BW164" i="8"/>
  <c r="BW184" i="8" s="1"/>
  <c r="BW188" i="8" s="1"/>
  <c r="BW190" i="8" s="1"/>
  <c r="BW139" i="8"/>
  <c r="BW168" i="8" s="1"/>
  <c r="Y148" i="8"/>
  <c r="CM148" i="8"/>
  <c r="AF148" i="8"/>
  <c r="AI172" i="8"/>
  <c r="H50" i="8"/>
  <c r="G50" i="8" s="1"/>
  <c r="F8" i="2" s="1"/>
  <c r="G46" i="8"/>
  <c r="G47" i="8" s="1"/>
  <c r="H52" i="8"/>
  <c r="AB164" i="8"/>
  <c r="AB184" i="8" s="1"/>
  <c r="AB188" i="8" s="1"/>
  <c r="AB190" i="8" s="1"/>
  <c r="AB139" i="8"/>
  <c r="AB168" i="8" s="1"/>
  <c r="E85" i="58"/>
  <c r="CH19" i="58" s="1"/>
  <c r="AK164" i="8"/>
  <c r="AK184" i="8" s="1"/>
  <c r="AK188" i="8" s="1"/>
  <c r="AK190" i="8" s="1"/>
  <c r="AK139" i="8"/>
  <c r="AK168" i="8" s="1"/>
  <c r="BJ164" i="8"/>
  <c r="BJ184" i="8" s="1"/>
  <c r="BJ188" i="8" s="1"/>
  <c r="BJ190" i="8" s="1"/>
  <c r="BJ139" i="8"/>
  <c r="BJ168" i="8" s="1"/>
  <c r="BX164" i="8"/>
  <c r="BX184" i="8" s="1"/>
  <c r="BX188" i="8" s="1"/>
  <c r="BX190" i="8" s="1"/>
  <c r="BX139" i="8"/>
  <c r="BX168" i="8" s="1"/>
  <c r="J139" i="8"/>
  <c r="J168" i="8" s="1"/>
  <c r="J164" i="8"/>
  <c r="J184" i="8" s="1"/>
  <c r="J188" i="8" s="1"/>
  <c r="J190" i="8" s="1"/>
  <c r="Y172" i="8"/>
  <c r="CM172" i="8"/>
  <c r="CC164" i="8"/>
  <c r="CC184" i="8" s="1"/>
  <c r="CC188" i="8" s="1"/>
  <c r="CC190" i="8" s="1"/>
  <c r="CC139" i="8"/>
  <c r="CC168" i="8" s="1"/>
  <c r="AW164" i="8"/>
  <c r="AW184" i="8" s="1"/>
  <c r="AW188" i="8" s="1"/>
  <c r="AW190" i="8" s="1"/>
  <c r="AW139" i="8"/>
  <c r="AW168" i="8" s="1"/>
  <c r="U164" i="8"/>
  <c r="U184" i="8" s="1"/>
  <c r="U188" i="8" s="1"/>
  <c r="U190" i="8" s="1"/>
  <c r="U139" i="8"/>
  <c r="U168" i="8" s="1"/>
  <c r="L139" i="8"/>
  <c r="L168" i="8" s="1"/>
  <c r="S164" i="8"/>
  <c r="S184" i="8" s="1"/>
  <c r="S188" i="8" s="1"/>
  <c r="S190" i="8" s="1"/>
  <c r="S139" i="8"/>
  <c r="S168" i="8" s="1"/>
  <c r="E8" i="43"/>
  <c r="C8" i="2"/>
  <c r="G51" i="8"/>
  <c r="AA164" i="8"/>
  <c r="AA184" i="8" s="1"/>
  <c r="AA188" i="8" s="1"/>
  <c r="AA190" i="8" s="1"/>
  <c r="AA139" i="8"/>
  <c r="AA168" i="8" s="1"/>
  <c r="BR164" i="8"/>
  <c r="BR184" i="8" s="1"/>
  <c r="BR188" i="8" s="1"/>
  <c r="BR190" i="8" s="1"/>
  <c r="BR139" i="8"/>
  <c r="BR168" i="8" s="1"/>
  <c r="CU139" i="8"/>
  <c r="CU168" i="8" s="1"/>
  <c r="CU164" i="8"/>
  <c r="CU184" i="8" s="1"/>
  <c r="CU188" i="8" s="1"/>
  <c r="CU190" i="8" s="1"/>
  <c r="K139" i="8"/>
  <c r="K168" i="8" s="1"/>
  <c r="CP164" i="8"/>
  <c r="CP184" i="8" s="1"/>
  <c r="CP188" i="8" s="1"/>
  <c r="CP190" i="8" s="1"/>
  <c r="CP139" i="8"/>
  <c r="CP168" i="8" s="1"/>
  <c r="G102" i="8"/>
  <c r="E19" i="58"/>
  <c r="AI19" i="58" s="1"/>
  <c r="G104" i="8"/>
  <c r="G146" i="8" s="1"/>
  <c r="C31" i="2"/>
  <c r="DA164" i="8"/>
  <c r="DA184" i="8" s="1"/>
  <c r="DA188" i="8" s="1"/>
  <c r="DA190" i="8" s="1"/>
  <c r="DA139" i="8"/>
  <c r="DA168" i="8" s="1"/>
  <c r="AT139" i="8"/>
  <c r="AT168" i="8" s="1"/>
  <c r="AT164" i="8"/>
  <c r="AT184" i="8" s="1"/>
  <c r="AT188" i="8" s="1"/>
  <c r="AT190" i="8" s="1"/>
  <c r="G115" i="8"/>
  <c r="C60" i="2"/>
  <c r="H170" i="8"/>
  <c r="H172" i="8" s="1"/>
  <c r="H148" i="8"/>
  <c r="BL164" i="8"/>
  <c r="BL184" i="8" s="1"/>
  <c r="BL188" i="8" s="1"/>
  <c r="BL190" i="8" s="1"/>
  <c r="BL139" i="8"/>
  <c r="BL168" i="8" s="1"/>
  <c r="AU164" i="8"/>
  <c r="AU184" i="8" s="1"/>
  <c r="AU188" i="8" s="1"/>
  <c r="AU190" i="8" s="1"/>
  <c r="AU139" i="8"/>
  <c r="AU168" i="8" s="1"/>
  <c r="BT164" i="8"/>
  <c r="BT184" i="8" s="1"/>
  <c r="BT188" i="8" s="1"/>
  <c r="BT190" i="8" s="1"/>
  <c r="BT139" i="8"/>
  <c r="BT168" i="8" s="1"/>
  <c r="DC164" i="8"/>
  <c r="DC184" i="8" s="1"/>
  <c r="DC188" i="8" s="1"/>
  <c r="DC190" i="8" s="1"/>
  <c r="DC139" i="8"/>
  <c r="DC168" i="8" s="1"/>
  <c r="S165" i="8"/>
  <c r="S185" i="8" s="1"/>
  <c r="S189" i="8" s="1"/>
  <c r="S191" i="8" s="1"/>
  <c r="S141" i="8"/>
  <c r="S169" i="8" s="1"/>
  <c r="AC164" i="8"/>
  <c r="AC184" i="8" s="1"/>
  <c r="AC188" i="8" s="1"/>
  <c r="AC190" i="8" s="1"/>
  <c r="AC139" i="8"/>
  <c r="AC168" i="8" s="1"/>
  <c r="CR148" i="8"/>
  <c r="AW167" i="8"/>
  <c r="AW187" i="8" s="1"/>
  <c r="AW189" i="8" s="1"/>
  <c r="AW191" i="8" s="1"/>
  <c r="AW141" i="8"/>
  <c r="AW169" i="8" s="1"/>
  <c r="CH141" i="8"/>
  <c r="CH169" i="8" s="1"/>
  <c r="CH165" i="8"/>
  <c r="CH185" i="8" s="1"/>
  <c r="CH189" i="8" s="1"/>
  <c r="CH191" i="8" s="1"/>
  <c r="T141" i="8"/>
  <c r="T169" i="8" s="1"/>
  <c r="T165" i="8"/>
  <c r="T185" i="8" s="1"/>
  <c r="T189" i="8" s="1"/>
  <c r="T191" i="8" s="1"/>
  <c r="T192" i="8" s="1"/>
  <c r="BE141" i="8"/>
  <c r="BE169" i="8" s="1"/>
  <c r="BE165" i="8"/>
  <c r="BE185" i="8" s="1"/>
  <c r="BE189" i="8" s="1"/>
  <c r="BE191" i="8" s="1"/>
  <c r="BJ165" i="8"/>
  <c r="BJ185" i="8" s="1"/>
  <c r="BJ189" i="8" s="1"/>
  <c r="BJ191" i="8" s="1"/>
  <c r="BJ141" i="8"/>
  <c r="BJ169" i="8" s="1"/>
  <c r="CC141" i="8"/>
  <c r="CC169" i="8" s="1"/>
  <c r="CC165" i="8"/>
  <c r="CC185" i="8" s="1"/>
  <c r="CC189" i="8" s="1"/>
  <c r="CC191" i="8" s="1"/>
  <c r="BZ165" i="8"/>
  <c r="BZ185" i="8" s="1"/>
  <c r="BZ189" i="8" s="1"/>
  <c r="BZ191" i="8" s="1"/>
  <c r="BZ192" i="8" s="1"/>
  <c r="Z141" i="8"/>
  <c r="Z169" i="8" s="1"/>
  <c r="Z165" i="8"/>
  <c r="Z185" i="8" s="1"/>
  <c r="Z189" i="8" s="1"/>
  <c r="Z191" i="8" s="1"/>
  <c r="Z192" i="8" s="1"/>
  <c r="W141" i="8"/>
  <c r="W169" i="8" s="1"/>
  <c r="W165" i="8"/>
  <c r="W185" i="8" s="1"/>
  <c r="W189" i="8" s="1"/>
  <c r="W191" i="8" s="1"/>
  <c r="W192" i="8" s="1"/>
  <c r="AE165" i="8"/>
  <c r="AE185" i="8" s="1"/>
  <c r="AE189" i="8" s="1"/>
  <c r="AE191" i="8" s="1"/>
  <c r="AE192" i="8" s="1"/>
  <c r="AE141" i="8"/>
  <c r="AE169" i="8" s="1"/>
  <c r="O165" i="8"/>
  <c r="O185" i="8" s="1"/>
  <c r="O189" i="8" s="1"/>
  <c r="O191" i="8" s="1"/>
  <c r="O192" i="8" s="1"/>
  <c r="O141" i="8"/>
  <c r="O169" i="8" s="1"/>
  <c r="CR165" i="8"/>
  <c r="CR185" i="8" s="1"/>
  <c r="CR189" i="8" s="1"/>
  <c r="CR191" i="8" s="1"/>
  <c r="CR141" i="8"/>
  <c r="CR169" i="8" s="1"/>
  <c r="AM165" i="8"/>
  <c r="AM185" i="8" s="1"/>
  <c r="AM189" i="8" s="1"/>
  <c r="AM191" i="8" s="1"/>
  <c r="AM141" i="8"/>
  <c r="AM169" i="8" s="1"/>
  <c r="AL141" i="8"/>
  <c r="AL169" i="8" s="1"/>
  <c r="AL165" i="8"/>
  <c r="AL185" i="8" s="1"/>
  <c r="AL189" i="8" s="1"/>
  <c r="AL191" i="8" s="1"/>
  <c r="AL192" i="8" s="1"/>
  <c r="L165" i="8"/>
  <c r="L185" i="8" s="1"/>
  <c r="L189" i="8" s="1"/>
  <c r="L191" i="8" s="1"/>
  <c r="L141" i="8"/>
  <c r="L169" i="8" s="1"/>
  <c r="M141" i="8"/>
  <c r="M169" i="8" s="1"/>
  <c r="M165" i="8"/>
  <c r="M185" i="8" s="1"/>
  <c r="M189" i="8" s="1"/>
  <c r="M191" i="8" s="1"/>
  <c r="AD165" i="8"/>
  <c r="AD185" i="8" s="1"/>
  <c r="AD189" i="8" s="1"/>
  <c r="AD191" i="8" s="1"/>
  <c r="AD192" i="8" s="1"/>
  <c r="AD141" i="8"/>
  <c r="AD169" i="8" s="1"/>
  <c r="BB165" i="8"/>
  <c r="BB185" i="8" s="1"/>
  <c r="BB189" i="8" s="1"/>
  <c r="BB191" i="8" s="1"/>
  <c r="BB192" i="8" s="1"/>
  <c r="BB141" i="8"/>
  <c r="BB169" i="8" s="1"/>
  <c r="DA141" i="8"/>
  <c r="DA169" i="8" s="1"/>
  <c r="DA165" i="8"/>
  <c r="DA185" i="8" s="1"/>
  <c r="DA189" i="8" s="1"/>
  <c r="DA191" i="8" s="1"/>
  <c r="CL165" i="8"/>
  <c r="CL185" i="8" s="1"/>
  <c r="CL189" i="8" s="1"/>
  <c r="CL191" i="8" s="1"/>
  <c r="CL192" i="8" s="1"/>
  <c r="CL141" i="8"/>
  <c r="CL169" i="8" s="1"/>
  <c r="CX165" i="8"/>
  <c r="CX185" i="8" s="1"/>
  <c r="CX189" i="8" s="1"/>
  <c r="CX191" i="8" s="1"/>
  <c r="CX192" i="8" s="1"/>
  <c r="CX141" i="8"/>
  <c r="CX169" i="8" s="1"/>
  <c r="CN141" i="8"/>
  <c r="CN169" i="8" s="1"/>
  <c r="CN165" i="8"/>
  <c r="CN185" i="8" s="1"/>
  <c r="CN189" i="8" s="1"/>
  <c r="CN191" i="8" s="1"/>
  <c r="CN192" i="8" s="1"/>
  <c r="CD141" i="8"/>
  <c r="CD169" i="8" s="1"/>
  <c r="AG141" i="8"/>
  <c r="AG169" i="8" s="1"/>
  <c r="AG165" i="8"/>
  <c r="AG185" i="8" s="1"/>
  <c r="AG189" i="8" s="1"/>
  <c r="AG191" i="8" s="1"/>
  <c r="AG192" i="8" s="1"/>
  <c r="DB165" i="8"/>
  <c r="DB185" i="8" s="1"/>
  <c r="DB189" i="8" s="1"/>
  <c r="DB191" i="8" s="1"/>
  <c r="DB141" i="8"/>
  <c r="DB169" i="8" s="1"/>
  <c r="BS141" i="8"/>
  <c r="BS169" i="8" s="1"/>
  <c r="BS165" i="8"/>
  <c r="BS185" i="8" s="1"/>
  <c r="BS189" i="8" s="1"/>
  <c r="BS191" i="8" s="1"/>
  <c r="CB141" i="8"/>
  <c r="CB169" i="8" s="1"/>
  <c r="CB165" i="8"/>
  <c r="CB185" i="8" s="1"/>
  <c r="CB189" i="8" s="1"/>
  <c r="CB191" i="8" s="1"/>
  <c r="CB192" i="8" s="1"/>
  <c r="J148" i="8"/>
  <c r="J171" i="8"/>
  <c r="J172" i="8" s="1"/>
  <c r="CZ141" i="8"/>
  <c r="CZ169" i="8" s="1"/>
  <c r="CZ165" i="8"/>
  <c r="CZ185" i="8" s="1"/>
  <c r="CZ189" i="8" s="1"/>
  <c r="CZ191" i="8" s="1"/>
  <c r="CZ192" i="8" s="1"/>
  <c r="BM165" i="8"/>
  <c r="BM185" i="8" s="1"/>
  <c r="BM189" i="8" s="1"/>
  <c r="BM191" i="8" s="1"/>
  <c r="BM192" i="8" s="1"/>
  <c r="BM141" i="8"/>
  <c r="BM169" i="8" s="1"/>
  <c r="BR165" i="8"/>
  <c r="BR185" i="8" s="1"/>
  <c r="BR189" i="8" s="1"/>
  <c r="BR191" i="8" s="1"/>
  <c r="BR141" i="8"/>
  <c r="BR169" i="8" s="1"/>
  <c r="AT165" i="8"/>
  <c r="AT185" i="8" s="1"/>
  <c r="AT189" i="8" s="1"/>
  <c r="AT191" i="8" s="1"/>
  <c r="AT141" i="8"/>
  <c r="AT169" i="8" s="1"/>
  <c r="BF165" i="8"/>
  <c r="BF185" i="8" s="1"/>
  <c r="BF189" i="8" s="1"/>
  <c r="BF191" i="8" s="1"/>
  <c r="BF141" i="8"/>
  <c r="BF169" i="8" s="1"/>
  <c r="BW165" i="8"/>
  <c r="BW185" i="8" s="1"/>
  <c r="BW189" i="8" s="1"/>
  <c r="BW191" i="8" s="1"/>
  <c r="BW141" i="8"/>
  <c r="BW169" i="8" s="1"/>
  <c r="I141" i="8"/>
  <c r="I169" i="8" s="1"/>
  <c r="I165" i="8"/>
  <c r="I185" i="8" s="1"/>
  <c r="I189" i="8" s="1"/>
  <c r="I191" i="8" s="1"/>
  <c r="I192" i="8" s="1"/>
  <c r="AF141" i="8"/>
  <c r="AF169" i="8" s="1"/>
  <c r="AF165" i="8"/>
  <c r="AF185" i="8" s="1"/>
  <c r="AF189" i="8" s="1"/>
  <c r="AF191" i="8" s="1"/>
  <c r="AF192" i="8" s="1"/>
  <c r="BN165" i="8"/>
  <c r="BN185" i="8" s="1"/>
  <c r="BN189" i="8" s="1"/>
  <c r="BN191" i="8" s="1"/>
  <c r="BN192" i="8" s="1"/>
  <c r="BN141" i="8"/>
  <c r="BN169" i="8" s="1"/>
  <c r="BQ165" i="8"/>
  <c r="BQ185" i="8" s="1"/>
  <c r="BQ189" i="8" s="1"/>
  <c r="BQ191" i="8" s="1"/>
  <c r="BQ192" i="8" s="1"/>
  <c r="BQ141" i="8"/>
  <c r="BQ169" i="8" s="1"/>
  <c r="BP141" i="8"/>
  <c r="BP169" i="8" s="1"/>
  <c r="BP165" i="8"/>
  <c r="BP185" i="8" s="1"/>
  <c r="BP189" i="8" s="1"/>
  <c r="BP191" i="8" s="1"/>
  <c r="BP192" i="8" s="1"/>
  <c r="BH141" i="8"/>
  <c r="BH169" i="8" s="1"/>
  <c r="BH165" i="8"/>
  <c r="BH185" i="8" s="1"/>
  <c r="BH189" i="8" s="1"/>
  <c r="BH191" i="8" s="1"/>
  <c r="G113" i="8"/>
  <c r="BT165" i="8"/>
  <c r="BT185" i="8" s="1"/>
  <c r="BT189" i="8" s="1"/>
  <c r="BT191" i="8" s="1"/>
  <c r="BT141" i="8"/>
  <c r="BT169" i="8" s="1"/>
  <c r="BV141" i="8"/>
  <c r="BV169" i="8" s="1"/>
  <c r="BV165" i="8"/>
  <c r="BV185" i="8" s="1"/>
  <c r="BV189" i="8" s="1"/>
  <c r="BV191" i="8" s="1"/>
  <c r="CS165" i="8"/>
  <c r="CS185" i="8" s="1"/>
  <c r="CS189" i="8" s="1"/>
  <c r="CS191" i="8" s="1"/>
  <c r="CS141" i="8"/>
  <c r="CS169" i="8" s="1"/>
  <c r="CT141" i="8"/>
  <c r="CT169" i="8" s="1"/>
  <c r="CT165" i="8"/>
  <c r="CT185" i="8" s="1"/>
  <c r="CT189" i="8" s="1"/>
  <c r="CT191" i="8" s="1"/>
  <c r="AN141" i="8"/>
  <c r="AN169" i="8" s="1"/>
  <c r="AN165" i="8"/>
  <c r="AN185" i="8" s="1"/>
  <c r="AN189" i="8" s="1"/>
  <c r="AN191" i="8" s="1"/>
  <c r="AK165" i="8"/>
  <c r="AK185" i="8" s="1"/>
  <c r="AK189" i="8" s="1"/>
  <c r="AK191" i="8" s="1"/>
  <c r="AK141" i="8"/>
  <c r="AK169" i="8" s="1"/>
  <c r="J165" i="8"/>
  <c r="J185" i="8" s="1"/>
  <c r="J189" i="8" s="1"/>
  <c r="J191" i="8" s="1"/>
  <c r="J141" i="8"/>
  <c r="J169" i="8" s="1"/>
  <c r="X165" i="8"/>
  <c r="X185" i="8" s="1"/>
  <c r="X189" i="8" s="1"/>
  <c r="X191" i="8" s="1"/>
  <c r="X141" i="8"/>
  <c r="X169" i="8" s="1"/>
  <c r="CE141" i="8"/>
  <c r="CE169" i="8" s="1"/>
  <c r="CE165" i="8"/>
  <c r="CE185" i="8" s="1"/>
  <c r="CE189" i="8" s="1"/>
  <c r="CE191" i="8" s="1"/>
  <c r="AS141" i="8"/>
  <c r="AS169" i="8" s="1"/>
  <c r="AS165" i="8"/>
  <c r="AS185" i="8" s="1"/>
  <c r="AS189" i="8" s="1"/>
  <c r="AS191" i="8" s="1"/>
  <c r="AI141" i="8"/>
  <c r="AI169" i="8" s="1"/>
  <c r="AI165" i="8"/>
  <c r="AI185" i="8" s="1"/>
  <c r="AI189" i="8" s="1"/>
  <c r="AI191" i="8" s="1"/>
  <c r="CO141" i="8"/>
  <c r="CO169" i="8" s="1"/>
  <c r="CO165" i="8"/>
  <c r="CO185" i="8" s="1"/>
  <c r="CO189" i="8" s="1"/>
  <c r="CO191" i="8" s="1"/>
  <c r="BK141" i="8"/>
  <c r="BK169" i="8" s="1"/>
  <c r="BK165" i="8"/>
  <c r="BK185" i="8" s="1"/>
  <c r="BK189" i="8" s="1"/>
  <c r="BK191" i="8" s="1"/>
  <c r="AV165" i="8"/>
  <c r="AV185" i="8" s="1"/>
  <c r="AV189" i="8" s="1"/>
  <c r="AV191" i="8" s="1"/>
  <c r="AV141" i="8"/>
  <c r="AV169" i="8" s="1"/>
  <c r="AA165" i="8"/>
  <c r="AA185" i="8" s="1"/>
  <c r="AA189" i="8" s="1"/>
  <c r="AA191" i="8" s="1"/>
  <c r="AA141" i="8"/>
  <c r="AA169" i="8" s="1"/>
  <c r="CU165" i="8"/>
  <c r="CU185" i="8" s="1"/>
  <c r="CU189" i="8" s="1"/>
  <c r="CU191" i="8" s="1"/>
  <c r="CU141" i="8"/>
  <c r="CU169" i="8" s="1"/>
  <c r="Y141" i="8"/>
  <c r="Y169" i="8" s="1"/>
  <c r="Y165" i="8"/>
  <c r="Y185" i="8" s="1"/>
  <c r="Y189" i="8" s="1"/>
  <c r="Y191" i="8" s="1"/>
  <c r="Y192" i="8" s="1"/>
  <c r="AZ165" i="8"/>
  <c r="AZ185" i="8" s="1"/>
  <c r="AZ189" i="8" s="1"/>
  <c r="AZ191" i="8" s="1"/>
  <c r="AZ141" i="8"/>
  <c r="AZ169" i="8" s="1"/>
  <c r="DC141" i="8"/>
  <c r="DC169" i="8" s="1"/>
  <c r="DC165" i="8"/>
  <c r="DC185" i="8" s="1"/>
  <c r="DC189" i="8" s="1"/>
  <c r="DC191" i="8" s="1"/>
  <c r="AJ165" i="8"/>
  <c r="AJ185" i="8" s="1"/>
  <c r="AJ189" i="8" s="1"/>
  <c r="AJ191" i="8" s="1"/>
  <c r="AJ192" i="8" s="1"/>
  <c r="AJ141" i="8"/>
  <c r="AJ169" i="8" s="1"/>
  <c r="BI165" i="8"/>
  <c r="BI185" i="8" s="1"/>
  <c r="BI189" i="8" s="1"/>
  <c r="BI191" i="8" s="1"/>
  <c r="BI141" i="8"/>
  <c r="BI169" i="8" s="1"/>
  <c r="CY165" i="8"/>
  <c r="CY185" i="8" s="1"/>
  <c r="CY189" i="8" s="1"/>
  <c r="CY191" i="8" s="1"/>
  <c r="CY192" i="8" s="1"/>
  <c r="CY141" i="8"/>
  <c r="CY169" i="8" s="1"/>
  <c r="BG141" i="8"/>
  <c r="BG169" i="8" s="1"/>
  <c r="BG165" i="8"/>
  <c r="BG185" i="8" s="1"/>
  <c r="BG189" i="8" s="1"/>
  <c r="BG191" i="8" s="1"/>
  <c r="BU165" i="8"/>
  <c r="BU185" i="8" s="1"/>
  <c r="BU189" i="8" s="1"/>
  <c r="BU191" i="8" s="1"/>
  <c r="BU141" i="8"/>
  <c r="BU169" i="8" s="1"/>
  <c r="AH141" i="8"/>
  <c r="AH169" i="8" s="1"/>
  <c r="AH165" i="8"/>
  <c r="AH185" i="8" s="1"/>
  <c r="AH189" i="8" s="1"/>
  <c r="AH191" i="8" s="1"/>
  <c r="BL141" i="8"/>
  <c r="BL169" i="8" s="1"/>
  <c r="BL165" i="8"/>
  <c r="BL185" i="8" s="1"/>
  <c r="BL189" i="8" s="1"/>
  <c r="BL191" i="8" s="1"/>
  <c r="CI165" i="8"/>
  <c r="CI185" i="8" s="1"/>
  <c r="CI189" i="8" s="1"/>
  <c r="CI191" i="8" s="1"/>
  <c r="CI141" i="8"/>
  <c r="CI169" i="8" s="1"/>
  <c r="R141" i="8"/>
  <c r="R169" i="8" s="1"/>
  <c r="R165" i="8"/>
  <c r="R185" i="8" s="1"/>
  <c r="R189" i="8" s="1"/>
  <c r="R191" i="8" s="1"/>
  <c r="R192" i="8" s="1"/>
  <c r="Q165" i="8"/>
  <c r="Q185" i="8" s="1"/>
  <c r="Q189" i="8" s="1"/>
  <c r="Q191" i="8" s="1"/>
  <c r="Q192" i="8" s="1"/>
  <c r="Q141" i="8"/>
  <c r="Q169" i="8" s="1"/>
  <c r="CP141" i="8"/>
  <c r="CP169" i="8" s="1"/>
  <c r="CP165" i="8"/>
  <c r="CP185" i="8" s="1"/>
  <c r="CP189" i="8" s="1"/>
  <c r="CP191" i="8" s="1"/>
  <c r="AO165" i="8"/>
  <c r="AO185" i="8" s="1"/>
  <c r="AO189" i="8" s="1"/>
  <c r="AO191" i="8" s="1"/>
  <c r="AO192" i="8" s="1"/>
  <c r="AO141" i="8"/>
  <c r="AO169" i="8" s="1"/>
  <c r="CV141" i="8"/>
  <c r="CV169" i="8" s="1"/>
  <c r="CV165" i="8"/>
  <c r="CV185" i="8" s="1"/>
  <c r="CV189" i="8" s="1"/>
  <c r="CV191" i="8" s="1"/>
  <c r="CV192" i="8" s="1"/>
  <c r="AX141" i="8"/>
  <c r="AX169" i="8" s="1"/>
  <c r="AX165" i="8"/>
  <c r="AX185" i="8" s="1"/>
  <c r="AX189" i="8" s="1"/>
  <c r="AX191" i="8" s="1"/>
  <c r="U141" i="8"/>
  <c r="U169" i="8" s="1"/>
  <c r="U165" i="8"/>
  <c r="U185" i="8" s="1"/>
  <c r="U189" i="8" s="1"/>
  <c r="U191" i="8" s="1"/>
  <c r="AP165" i="8"/>
  <c r="AP185" i="8" s="1"/>
  <c r="AP189" i="8" s="1"/>
  <c r="AP191" i="8" s="1"/>
  <c r="AP192" i="8" s="1"/>
  <c r="AP141" i="8"/>
  <c r="AP169" i="8" s="1"/>
  <c r="P141" i="8"/>
  <c r="P169" i="8" s="1"/>
  <c r="P165" i="8"/>
  <c r="P185" i="8" s="1"/>
  <c r="P189" i="8" s="1"/>
  <c r="P191" i="8" s="1"/>
  <c r="P192" i="8" s="1"/>
  <c r="N141" i="8"/>
  <c r="N169" i="8" s="1"/>
  <c r="N165" i="8"/>
  <c r="N185" i="8" s="1"/>
  <c r="N189" i="8" s="1"/>
  <c r="N191" i="8" s="1"/>
  <c r="N192" i="8" s="1"/>
  <c r="AC165" i="8"/>
  <c r="AC185" i="8" s="1"/>
  <c r="AC189" i="8" s="1"/>
  <c r="AC191" i="8" s="1"/>
  <c r="AC141" i="8"/>
  <c r="AC169" i="8" s="1"/>
  <c r="BY165" i="8"/>
  <c r="BY185" i="8" s="1"/>
  <c r="BY189" i="8" s="1"/>
  <c r="BY191" i="8" s="1"/>
  <c r="BY141" i="8"/>
  <c r="BY169" i="8" s="1"/>
  <c r="AY165" i="8"/>
  <c r="AY185" i="8" s="1"/>
  <c r="AY189" i="8" s="1"/>
  <c r="AY191" i="8" s="1"/>
  <c r="AY141" i="8"/>
  <c r="AY169" i="8" s="1"/>
  <c r="CF165" i="8"/>
  <c r="CF185" i="8" s="1"/>
  <c r="CF189" i="8" s="1"/>
  <c r="CF191" i="8" s="1"/>
  <c r="CF141" i="8"/>
  <c r="CF169" i="8" s="1"/>
  <c r="CG165" i="8"/>
  <c r="CG185" i="8" s="1"/>
  <c r="CG189" i="8" s="1"/>
  <c r="CG191" i="8" s="1"/>
  <c r="CG141" i="8"/>
  <c r="CG169" i="8" s="1"/>
  <c r="AB141" i="8"/>
  <c r="AB169" i="8" s="1"/>
  <c r="AB165" i="8"/>
  <c r="AB185" i="8" s="1"/>
  <c r="AB189" i="8" s="1"/>
  <c r="AB191" i="8" s="1"/>
  <c r="CW165" i="8"/>
  <c r="CW185" i="8" s="1"/>
  <c r="CW189" i="8" s="1"/>
  <c r="CW191" i="8" s="1"/>
  <c r="CW192" i="8" s="1"/>
  <c r="CW141" i="8"/>
  <c r="CW169" i="8" s="1"/>
  <c r="AQ141" i="8"/>
  <c r="AQ169" i="8" s="1"/>
  <c r="K141" i="8"/>
  <c r="K169" i="8" s="1"/>
  <c r="K165" i="8"/>
  <c r="K185" i="8" s="1"/>
  <c r="K189" i="8" s="1"/>
  <c r="K191" i="8" s="1"/>
  <c r="BO165" i="8"/>
  <c r="BO185" i="8" s="1"/>
  <c r="BO189" i="8" s="1"/>
  <c r="BO191" i="8" s="1"/>
  <c r="BO192" i="8" s="1"/>
  <c r="BO141" i="8"/>
  <c r="BO169" i="8" s="1"/>
  <c r="CM165" i="8"/>
  <c r="CM185" i="8" s="1"/>
  <c r="CM189" i="8" s="1"/>
  <c r="CM191" i="8" s="1"/>
  <c r="CM192" i="8" s="1"/>
  <c r="CM141" i="8"/>
  <c r="CM169" i="8" s="1"/>
  <c r="G100" i="8"/>
  <c r="D31" i="2"/>
  <c r="V141" i="8"/>
  <c r="V169" i="8" s="1"/>
  <c r="V165" i="8"/>
  <c r="V185" i="8" s="1"/>
  <c r="V189" i="8" s="1"/>
  <c r="V191" i="8" s="1"/>
  <c r="BA165" i="8"/>
  <c r="BA185" i="8" s="1"/>
  <c r="BA189" i="8" s="1"/>
  <c r="BA191" i="8" s="1"/>
  <c r="BA192" i="8" s="1"/>
  <c r="BA141" i="8"/>
  <c r="BA169" i="8" s="1"/>
  <c r="BX165" i="8"/>
  <c r="BX185" i="8" s="1"/>
  <c r="BX189" i="8" s="1"/>
  <c r="BX191" i="8" s="1"/>
  <c r="BX141" i="8"/>
  <c r="BX169" i="8" s="1"/>
  <c r="CJ141" i="8"/>
  <c r="CJ169" i="8" s="1"/>
  <c r="CJ165" i="8"/>
  <c r="CJ185" i="8" s="1"/>
  <c r="CJ189" i="8" s="1"/>
  <c r="CJ191" i="8" s="1"/>
  <c r="CK165" i="8"/>
  <c r="CK185" i="8" s="1"/>
  <c r="CK189" i="8" s="1"/>
  <c r="CK191" i="8" s="1"/>
  <c r="CK192" i="8" s="1"/>
  <c r="CK141" i="8"/>
  <c r="CK169" i="8" s="1"/>
  <c r="H141" i="8"/>
  <c r="H169" i="8" s="1"/>
  <c r="CE168" i="13" l="1"/>
  <c r="G105" i="55"/>
  <c r="G129" i="55" s="1"/>
  <c r="AN168" i="13"/>
  <c r="AG188" i="13"/>
  <c r="CT188" i="13"/>
  <c r="AL144" i="13"/>
  <c r="CP188" i="13"/>
  <c r="CJ188" i="13"/>
  <c r="AD188" i="13"/>
  <c r="AU188" i="13"/>
  <c r="AL188" i="13"/>
  <c r="AO188" i="13"/>
  <c r="CY188" i="13"/>
  <c r="CM188" i="13"/>
  <c r="AP188" i="13"/>
  <c r="BG188" i="13"/>
  <c r="AX188" i="13"/>
  <c r="CP168" i="13"/>
  <c r="BM188" i="13"/>
  <c r="AM188" i="13"/>
  <c r="AB188" i="13"/>
  <c r="L188" i="13"/>
  <c r="T188" i="13"/>
  <c r="Q188" i="13"/>
  <c r="CH188" i="13"/>
  <c r="BB188" i="13"/>
  <c r="M188" i="13"/>
  <c r="CA188" i="13"/>
  <c r="CU188" i="13"/>
  <c r="K144" i="13"/>
  <c r="BO168" i="13"/>
  <c r="AD144" i="13"/>
  <c r="AZ188" i="13"/>
  <c r="BT188" i="13"/>
  <c r="CN188" i="13"/>
  <c r="BK188" i="13"/>
  <c r="BQ188" i="13"/>
  <c r="DB188" i="13"/>
  <c r="BD148" i="8"/>
  <c r="CF143" i="6"/>
  <c r="F21" i="58"/>
  <c r="AK20" i="58" s="1"/>
  <c r="F24" i="3"/>
  <c r="K15" i="3"/>
  <c r="AX148" i="8"/>
  <c r="AB187" i="6"/>
  <c r="BC141" i="8"/>
  <c r="BC169" i="8" s="1"/>
  <c r="AQ148" i="8"/>
  <c r="DA188" i="13"/>
  <c r="AR165" i="8"/>
  <c r="AR185" i="8" s="1"/>
  <c r="AR189" i="8" s="1"/>
  <c r="AR191" i="8" s="1"/>
  <c r="AR192" i="8" s="1"/>
  <c r="K192" i="8"/>
  <c r="CA141" i="8"/>
  <c r="CA169" i="8" s="1"/>
  <c r="G105" i="8"/>
  <c r="E22" i="58" s="1"/>
  <c r="AL19" i="58" s="1"/>
  <c r="AU141" i="8"/>
  <c r="AU169" i="8" s="1"/>
  <c r="CI187" i="6"/>
  <c r="L192" i="8"/>
  <c r="E54" i="3"/>
  <c r="X67" i="16" s="1"/>
  <c r="X70" i="16"/>
  <c r="X71" i="16"/>
  <c r="X65" i="16"/>
  <c r="BV25" i="58"/>
  <c r="BA25" i="58"/>
  <c r="BV20" i="58"/>
  <c r="BA20" i="58"/>
  <c r="BE187" i="6"/>
  <c r="H187" i="6"/>
  <c r="AG143" i="6"/>
  <c r="BS193" i="11"/>
  <c r="F25" i="27"/>
  <c r="D21" i="17" s="1"/>
  <c r="T22" i="17" s="1"/>
  <c r="F24" i="27"/>
  <c r="D69" i="15" s="1"/>
  <c r="G71" i="15" s="1"/>
  <c r="G100" i="15" s="1"/>
  <c r="F26" i="27"/>
  <c r="D111" i="19" s="1"/>
  <c r="G116" i="19" s="1"/>
  <c r="G148" i="19" s="1"/>
  <c r="J51" i="58" s="1"/>
  <c r="BG24" i="58" s="1"/>
  <c r="AJ190" i="19"/>
  <c r="I189" i="11"/>
  <c r="I191" i="11" s="1"/>
  <c r="I193" i="11" s="1"/>
  <c r="AH171" i="8"/>
  <c r="AH172" i="8" s="1"/>
  <c r="G137" i="19"/>
  <c r="BD165" i="8"/>
  <c r="BD185" i="8" s="1"/>
  <c r="BD189" i="8" s="1"/>
  <c r="BD191" i="8" s="1"/>
  <c r="BD192" i="8" s="1"/>
  <c r="BL187" i="6"/>
  <c r="CS143" i="6"/>
  <c r="G132" i="8"/>
  <c r="E33" i="58" s="1"/>
  <c r="AS19" i="58" s="1"/>
  <c r="CH18" i="58"/>
  <c r="D86" i="58"/>
  <c r="CI18" i="58" s="1"/>
  <c r="D87" i="58"/>
  <c r="H59" i="3"/>
  <c r="CQ165" i="8"/>
  <c r="CQ185" i="8" s="1"/>
  <c r="CQ189" i="8" s="1"/>
  <c r="CQ191" i="8" s="1"/>
  <c r="CQ192" i="8" s="1"/>
  <c r="CQ141" i="8"/>
  <c r="CQ169" i="8" s="1"/>
  <c r="H137" i="13"/>
  <c r="H165" i="13" s="1"/>
  <c r="G128" i="13"/>
  <c r="AL166" i="13"/>
  <c r="AL168" i="13" s="1"/>
  <c r="H60" i="3"/>
  <c r="H58" i="3"/>
  <c r="H63" i="3"/>
  <c r="AJ18" i="58"/>
  <c r="AZ20" i="58"/>
  <c r="AZ18" i="58"/>
  <c r="CX167" i="6"/>
  <c r="BQ167" i="6"/>
  <c r="AD143" i="6"/>
  <c r="CB143" i="6"/>
  <c r="CB167" i="6"/>
  <c r="N143" i="6"/>
  <c r="U144" i="13"/>
  <c r="O144" i="13"/>
  <c r="BW143" i="6"/>
  <c r="BF143" i="6"/>
  <c r="CD167" i="6"/>
  <c r="BN143" i="6"/>
  <c r="CX143" i="6"/>
  <c r="BN167" i="6"/>
  <c r="BZ187" i="6"/>
  <c r="CT143" i="6"/>
  <c r="AD167" i="6"/>
  <c r="BQ143" i="6"/>
  <c r="AL143" i="6"/>
  <c r="BE143" i="6"/>
  <c r="CC143" i="6"/>
  <c r="CD143" i="6"/>
  <c r="AL167" i="6"/>
  <c r="Y143" i="6"/>
  <c r="AE143" i="6"/>
  <c r="T167" i="6"/>
  <c r="M167" i="6"/>
  <c r="BH167" i="6"/>
  <c r="AX143" i="6"/>
  <c r="AM144" i="13"/>
  <c r="CJ144" i="13"/>
  <c r="AN144" i="13"/>
  <c r="AD166" i="13"/>
  <c r="AD168" i="13" s="1"/>
  <c r="H23" i="58"/>
  <c r="AM22" i="58" s="1"/>
  <c r="AT144" i="13"/>
  <c r="AY144" i="13"/>
  <c r="BU167" i="6"/>
  <c r="BC144" i="13"/>
  <c r="CV167" i="6"/>
  <c r="AT143" i="6"/>
  <c r="BL167" i="6"/>
  <c r="BS167" i="6"/>
  <c r="CZ187" i="6"/>
  <c r="X143" i="6"/>
  <c r="L190" i="19"/>
  <c r="BX167" i="6"/>
  <c r="AR167" i="6"/>
  <c r="BY143" i="6"/>
  <c r="CY143" i="6"/>
  <c r="BP187" i="6"/>
  <c r="BG143" i="6"/>
  <c r="CK143" i="6"/>
  <c r="BM144" i="13"/>
  <c r="CQ167" i="6"/>
  <c r="AE167" i="6"/>
  <c r="M143" i="6"/>
  <c r="AP143" i="6"/>
  <c r="F36" i="2"/>
  <c r="Y167" i="6"/>
  <c r="BO167" i="6"/>
  <c r="CD144" i="13"/>
  <c r="CM143" i="6"/>
  <c r="X166" i="13"/>
  <c r="X168" i="13" s="1"/>
  <c r="T143" i="6"/>
  <c r="I167" i="6"/>
  <c r="BI167" i="6"/>
  <c r="AM167" i="6"/>
  <c r="BF167" i="6"/>
  <c r="AF187" i="6"/>
  <c r="K166" i="13"/>
  <c r="K168" i="13" s="1"/>
  <c r="BP143" i="6"/>
  <c r="CN143" i="6"/>
  <c r="AT167" i="6"/>
  <c r="CR143" i="6"/>
  <c r="BO144" i="13"/>
  <c r="BP167" i="6"/>
  <c r="CN167" i="6"/>
  <c r="BL143" i="6"/>
  <c r="CR167" i="6"/>
  <c r="BU143" i="6"/>
  <c r="AI143" i="6"/>
  <c r="BT167" i="6"/>
  <c r="H166" i="6"/>
  <c r="H167" i="6" s="1"/>
  <c r="AX167" i="6"/>
  <c r="BY167" i="6"/>
  <c r="Q143" i="6"/>
  <c r="BC167" i="6"/>
  <c r="Q167" i="6"/>
  <c r="CE144" i="13"/>
  <c r="BA144" i="13"/>
  <c r="J192" i="8"/>
  <c r="CJ143" i="6"/>
  <c r="BH143" i="6"/>
  <c r="BI143" i="6"/>
  <c r="K130" i="55"/>
  <c r="CJ167" i="6"/>
  <c r="U143" i="6"/>
  <c r="AI167" i="6"/>
  <c r="N167" i="6"/>
  <c r="BG167" i="6"/>
  <c r="U167" i="6"/>
  <c r="CV143" i="6"/>
  <c r="AR143" i="6"/>
  <c r="AM143" i="6"/>
  <c r="BX143" i="6"/>
  <c r="W143" i="6"/>
  <c r="X167" i="6"/>
  <c r="L143" i="6"/>
  <c r="AE187" i="6"/>
  <c r="L167" i="6"/>
  <c r="BD187" i="6"/>
  <c r="AO143" i="6"/>
  <c r="K143" i="6"/>
  <c r="CA143" i="6"/>
  <c r="AO167" i="6"/>
  <c r="BS143" i="6"/>
  <c r="D33" i="58"/>
  <c r="AS18" i="58" s="1"/>
  <c r="O143" i="6"/>
  <c r="AH143" i="6"/>
  <c r="I143" i="6"/>
  <c r="AW167" i="6"/>
  <c r="CG143" i="6"/>
  <c r="CG167" i="6"/>
  <c r="CQ143" i="6"/>
  <c r="BV187" i="6"/>
  <c r="BC143" i="6"/>
  <c r="BT143" i="6"/>
  <c r="CE143" i="6"/>
  <c r="AV143" i="6"/>
  <c r="AU167" i="6"/>
  <c r="AH167" i="6"/>
  <c r="BZ143" i="6"/>
  <c r="AU143" i="6"/>
  <c r="AV167" i="6"/>
  <c r="BU187" i="6"/>
  <c r="BZ167" i="6"/>
  <c r="BD143" i="6"/>
  <c r="K167" i="6"/>
  <c r="CP143" i="6"/>
  <c r="BR143" i="6"/>
  <c r="BA143" i="6"/>
  <c r="CP167" i="6"/>
  <c r="BR167" i="6"/>
  <c r="CW143" i="6"/>
  <c r="AF143" i="6"/>
  <c r="AN143" i="6"/>
  <c r="CL143" i="6"/>
  <c r="Y187" i="6"/>
  <c r="CW167" i="6"/>
  <c r="AF167" i="6"/>
  <c r="G99" i="6"/>
  <c r="F30" i="2" s="1"/>
  <c r="AJ143" i="6"/>
  <c r="BB143" i="6"/>
  <c r="AW143" i="6"/>
  <c r="AJ167" i="6"/>
  <c r="BB167" i="6"/>
  <c r="E11" i="39"/>
  <c r="K29" i="7"/>
  <c r="K29" i="41"/>
  <c r="K29" i="42"/>
  <c r="K29" i="56"/>
  <c r="K29" i="10"/>
  <c r="K29" i="14"/>
  <c r="K29" i="16"/>
  <c r="C7" i="3"/>
  <c r="C47" i="39" s="1"/>
  <c r="K44" i="10"/>
  <c r="N44" i="10" s="1"/>
  <c r="K44" i="14"/>
  <c r="N44" i="14" s="1"/>
  <c r="C12" i="3"/>
  <c r="K44" i="41"/>
  <c r="N44" i="41" s="1"/>
  <c r="E19" i="3"/>
  <c r="E14" i="39"/>
  <c r="K44" i="7"/>
  <c r="N44" i="7" s="1"/>
  <c r="K44" i="5"/>
  <c r="N44" i="5" s="1"/>
  <c r="K44" i="16"/>
  <c r="N44" i="16" s="1"/>
  <c r="K44" i="42"/>
  <c r="N44" i="42" s="1"/>
  <c r="K44" i="56"/>
  <c r="N44" i="56" s="1"/>
  <c r="K43" i="7"/>
  <c r="K43" i="41"/>
  <c r="E15" i="39"/>
  <c r="C13" i="3"/>
  <c r="C51" i="39" s="1"/>
  <c r="K43" i="16"/>
  <c r="K43" i="42"/>
  <c r="K43" i="5"/>
  <c r="K43" i="56"/>
  <c r="K43" i="10"/>
  <c r="K43" i="14"/>
  <c r="Y25" i="7"/>
  <c r="Y18" i="14"/>
  <c r="Y15" i="14"/>
  <c r="Y25" i="56"/>
  <c r="Y20" i="16"/>
  <c r="Y12" i="7"/>
  <c r="Y17" i="7"/>
  <c r="Y21" i="56"/>
  <c r="Y12" i="42"/>
  <c r="Y16" i="56"/>
  <c r="Y25" i="42"/>
  <c r="Y10" i="7"/>
  <c r="Y15" i="42"/>
  <c r="Y23" i="41"/>
  <c r="Y19" i="41"/>
  <c r="Y11" i="10"/>
  <c r="Y16" i="14"/>
  <c r="Y8" i="41"/>
  <c r="Y19" i="56"/>
  <c r="Y16" i="42"/>
  <c r="Y24" i="7"/>
  <c r="Y25" i="16"/>
  <c r="Y14" i="42"/>
  <c r="Y11" i="14"/>
  <c r="Y23" i="42"/>
  <c r="Y24" i="41"/>
  <c r="Y11" i="56"/>
  <c r="Y24" i="42"/>
  <c r="Y9" i="42"/>
  <c r="Y12" i="10"/>
  <c r="Y18" i="16"/>
  <c r="Y14" i="41"/>
  <c r="Y19" i="10"/>
  <c r="Y11" i="7"/>
  <c r="Y17" i="56"/>
  <c r="Y19" i="16"/>
  <c r="Y24" i="10"/>
  <c r="Y20" i="7"/>
  <c r="Y17" i="16"/>
  <c r="Y20" i="56"/>
  <c r="Y19" i="7"/>
  <c r="Y26" i="7"/>
  <c r="Y9" i="14"/>
  <c r="Y11" i="16"/>
  <c r="Y12" i="56"/>
  <c r="Y17" i="42"/>
  <c r="Y26" i="16"/>
  <c r="Y26" i="14"/>
  <c r="Y23" i="10"/>
  <c r="Y20" i="10"/>
  <c r="Y26" i="42"/>
  <c r="Y26" i="5"/>
  <c r="Y23" i="56"/>
  <c r="Y17" i="10"/>
  <c r="Y8" i="16"/>
  <c r="Y9" i="41"/>
  <c r="Y16" i="16"/>
  <c r="Y22" i="10"/>
  <c r="Y19" i="42"/>
  <c r="Y25" i="14"/>
  <c r="Y9" i="7"/>
  <c r="Y22" i="42"/>
  <c r="Y10" i="41"/>
  <c r="Y18" i="56"/>
  <c r="Y20" i="41"/>
  <c r="Y21" i="7"/>
  <c r="C46" i="39"/>
  <c r="Y8" i="56"/>
  <c r="Y12" i="14"/>
  <c r="Y24" i="56"/>
  <c r="Y14" i="10"/>
  <c r="Y21" i="14"/>
  <c r="Y10" i="10"/>
  <c r="Y16" i="41"/>
  <c r="Y11" i="41"/>
  <c r="Y22" i="56"/>
  <c r="Y20" i="42"/>
  <c r="Y15" i="16"/>
  <c r="Y13" i="42"/>
  <c r="Y9" i="16"/>
  <c r="Y15" i="10"/>
  <c r="Y15" i="41"/>
  <c r="Y24" i="16"/>
  <c r="Y22" i="41"/>
  <c r="Y12" i="16"/>
  <c r="Y10" i="42"/>
  <c r="Y10" i="56"/>
  <c r="Y21" i="42"/>
  <c r="Y13" i="16"/>
  <c r="Y22" i="14"/>
  <c r="Y13" i="10"/>
  <c r="Y13" i="14"/>
  <c r="Y21" i="10"/>
  <c r="Y9" i="56"/>
  <c r="Y18" i="42"/>
  <c r="Y10" i="16"/>
  <c r="Y15" i="7"/>
  <c r="Y14" i="14"/>
  <c r="Y9" i="10"/>
  <c r="Y8" i="10"/>
  <c r="Y14" i="56"/>
  <c r="Y13" i="7"/>
  <c r="Y25" i="41"/>
  <c r="Y20" i="14"/>
  <c r="Y23" i="7"/>
  <c r="Y26" i="56"/>
  <c r="Y11" i="42"/>
  <c r="Y18" i="10"/>
  <c r="Y17" i="14"/>
  <c r="Y21" i="41"/>
  <c r="Y14" i="16"/>
  <c r="Y24" i="14"/>
  <c r="Y22" i="7"/>
  <c r="Y25" i="10"/>
  <c r="Y13" i="56"/>
  <c r="Y8" i="7"/>
  <c r="Y23" i="16"/>
  <c r="Y23" i="14"/>
  <c r="Y17" i="41"/>
  <c r="Y19" i="14"/>
  <c r="Y16" i="10"/>
  <c r="Y12" i="41"/>
  <c r="Y26" i="10"/>
  <c r="Y15" i="56"/>
  <c r="Y18" i="41"/>
  <c r="Y16" i="7"/>
  <c r="Y21" i="16"/>
  <c r="Y18" i="7"/>
  <c r="Y10" i="14"/>
  <c r="Y26" i="41"/>
  <c r="Y14" i="7"/>
  <c r="Y22" i="16"/>
  <c r="Y13" i="41"/>
  <c r="Y8" i="14"/>
  <c r="Y18" i="5"/>
  <c r="Y23" i="5"/>
  <c r="Y19" i="5"/>
  <c r="Y17" i="5"/>
  <c r="Y14" i="5"/>
  <c r="Y11" i="5"/>
  <c r="Y9" i="5"/>
  <c r="Y25" i="5"/>
  <c r="Y22" i="5"/>
  <c r="Y16" i="5"/>
  <c r="Y13" i="5"/>
  <c r="Y10" i="5"/>
  <c r="Y8" i="5"/>
  <c r="Y24" i="5"/>
  <c r="Y21" i="5"/>
  <c r="Y15" i="5"/>
  <c r="Y12" i="5"/>
  <c r="Y20" i="5"/>
  <c r="E10" i="3"/>
  <c r="K39" i="10"/>
  <c r="N39" i="10" s="1"/>
  <c r="K39" i="14"/>
  <c r="N39" i="14" s="1"/>
  <c r="E13" i="39"/>
  <c r="K39" i="7"/>
  <c r="N39" i="7" s="1"/>
  <c r="C9" i="3"/>
  <c r="C49" i="39" s="1"/>
  <c r="N39" i="41"/>
  <c r="K39" i="5"/>
  <c r="N39" i="5" s="1"/>
  <c r="K39" i="42"/>
  <c r="N39" i="42" s="1"/>
  <c r="K39" i="16"/>
  <c r="N39" i="16" s="1"/>
  <c r="K39" i="56"/>
  <c r="N39" i="56" s="1"/>
  <c r="F26" i="3"/>
  <c r="F28" i="3"/>
  <c r="F30" i="3"/>
  <c r="F27" i="3"/>
  <c r="F29" i="3"/>
  <c r="F31" i="3"/>
  <c r="F25" i="3"/>
  <c r="BX144" i="13"/>
  <c r="CH143" i="6"/>
  <c r="BE167" i="6"/>
  <c r="Z143" i="6"/>
  <c r="BW167" i="6"/>
  <c r="CK166" i="13"/>
  <c r="CK168" i="13" s="1"/>
  <c r="CK144" i="13"/>
  <c r="AZ143" i="6"/>
  <c r="BJ143" i="6"/>
  <c r="G103" i="8"/>
  <c r="F31" i="2" s="1"/>
  <c r="AB143" i="6"/>
  <c r="AC167" i="6"/>
  <c r="AJ187" i="6"/>
  <c r="BJ167" i="6"/>
  <c r="S143" i="6"/>
  <c r="BG144" i="13"/>
  <c r="BL144" i="13"/>
  <c r="AU144" i="13"/>
  <c r="G130" i="55"/>
  <c r="AB167" i="6"/>
  <c r="V143" i="6"/>
  <c r="AY143" i="6"/>
  <c r="S167" i="6"/>
  <c r="DC143" i="6"/>
  <c r="CH167" i="6"/>
  <c r="AC143" i="6"/>
  <c r="AK167" i="6"/>
  <c r="V167" i="6"/>
  <c r="BS187" i="6"/>
  <c r="O187" i="6"/>
  <c r="BQ187" i="6"/>
  <c r="P143" i="6"/>
  <c r="AY167" i="6"/>
  <c r="CR187" i="6"/>
  <c r="R143" i="6"/>
  <c r="DA143" i="6"/>
  <c r="DC167" i="6"/>
  <c r="CO143" i="6"/>
  <c r="CO166" i="6"/>
  <c r="CO167" i="6" s="1"/>
  <c r="BY166" i="13"/>
  <c r="BY168" i="13" s="1"/>
  <c r="BY144" i="13"/>
  <c r="AK143" i="6"/>
  <c r="CW144" i="13"/>
  <c r="CH192" i="8"/>
  <c r="P167" i="6"/>
  <c r="R167" i="6"/>
  <c r="DA167" i="6"/>
  <c r="AA143" i="6"/>
  <c r="AS166" i="6"/>
  <c r="AS167" i="6" s="1"/>
  <c r="AS143" i="6"/>
  <c r="DC192" i="8"/>
  <c r="BJ192" i="8"/>
  <c r="CT187" i="6"/>
  <c r="J143" i="6"/>
  <c r="AA167" i="6"/>
  <c r="CQ144" i="13"/>
  <c r="CP144" i="13"/>
  <c r="BK166" i="6"/>
  <c r="BK167" i="6" s="1"/>
  <c r="BK143" i="6"/>
  <c r="BT187" i="6"/>
  <c r="BV143" i="6"/>
  <c r="J167" i="6"/>
  <c r="AQ143" i="6"/>
  <c r="BM143" i="6"/>
  <c r="CZ143" i="6"/>
  <c r="CU143" i="6"/>
  <c r="CA166" i="13"/>
  <c r="CA168" i="13" s="1"/>
  <c r="CA144" i="13"/>
  <c r="Z167" i="6"/>
  <c r="CC167" i="6"/>
  <c r="DB166" i="6"/>
  <c r="DB167" i="6" s="1"/>
  <c r="DB143" i="6"/>
  <c r="BV167" i="6"/>
  <c r="BO143" i="6"/>
  <c r="AQ167" i="6"/>
  <c r="BM167" i="6"/>
  <c r="CZ167" i="6"/>
  <c r="CU167" i="6"/>
  <c r="CI143" i="6"/>
  <c r="G140" i="15"/>
  <c r="H86" i="58"/>
  <c r="CI22" i="58" s="1"/>
  <c r="H64" i="3"/>
  <c r="H62" i="3"/>
  <c r="H61" i="3"/>
  <c r="J68" i="58"/>
  <c r="BU24" i="58" s="1"/>
  <c r="G185" i="19"/>
  <c r="J88" i="58" s="1"/>
  <c r="CK24" i="58" s="1"/>
  <c r="K190" i="19"/>
  <c r="BP190" i="19"/>
  <c r="J65" i="58"/>
  <c r="BR24" i="58" s="1"/>
  <c r="G182" i="19"/>
  <c r="J67" i="58"/>
  <c r="BT24" i="58" s="1"/>
  <c r="G184" i="19"/>
  <c r="J87" i="58" s="1"/>
  <c r="CJ24" i="58" s="1"/>
  <c r="F66" i="58"/>
  <c r="BS20" i="58" s="1"/>
  <c r="G186" i="11"/>
  <c r="G189" i="11"/>
  <c r="BG193" i="11"/>
  <c r="G65" i="58"/>
  <c r="BR21" i="58" s="1"/>
  <c r="G180" i="13"/>
  <c r="G85" i="58" s="1"/>
  <c r="CH21" i="58" s="1"/>
  <c r="G67" i="58"/>
  <c r="BT21" i="58" s="1"/>
  <c r="G182" i="13"/>
  <c r="G87" i="58" s="1"/>
  <c r="CJ21" i="58" s="1"/>
  <c r="BR192" i="8"/>
  <c r="CD192" i="8"/>
  <c r="AV192" i="8"/>
  <c r="BU192" i="8"/>
  <c r="CJ192" i="8"/>
  <c r="BY192" i="8"/>
  <c r="BT192" i="8"/>
  <c r="DA192" i="8"/>
  <c r="AW192" i="8"/>
  <c r="AK192" i="8"/>
  <c r="BW192" i="8"/>
  <c r="X192" i="8"/>
  <c r="BH192" i="8"/>
  <c r="AA192" i="8"/>
  <c r="CF192" i="8"/>
  <c r="BF192" i="8"/>
  <c r="BK192" i="8"/>
  <c r="AI192" i="8"/>
  <c r="AU192" i="8"/>
  <c r="CC192" i="8"/>
  <c r="CS192" i="8"/>
  <c r="CO192" i="8"/>
  <c r="AB192" i="8"/>
  <c r="CE192" i="8"/>
  <c r="CT192" i="8"/>
  <c r="CI192" i="8"/>
  <c r="BE192" i="8"/>
  <c r="CG192" i="8"/>
  <c r="U192" i="8"/>
  <c r="BL192" i="8"/>
  <c r="V192" i="8"/>
  <c r="AX192" i="8"/>
  <c r="BV192" i="8"/>
  <c r="AM192" i="8"/>
  <c r="AZ192" i="8"/>
  <c r="AC192" i="8"/>
  <c r="CP192" i="8"/>
  <c r="S192" i="8"/>
  <c r="BG192" i="8"/>
  <c r="DB192" i="8"/>
  <c r="M192" i="8"/>
  <c r="CR192" i="8"/>
  <c r="G188" i="8"/>
  <c r="E89" i="58" s="1"/>
  <c r="CL19" i="58" s="1"/>
  <c r="BS192" i="8"/>
  <c r="CU192" i="8"/>
  <c r="BX192" i="8"/>
  <c r="AN192" i="8"/>
  <c r="AT192" i="8"/>
  <c r="AS192" i="8"/>
  <c r="AH192" i="8"/>
  <c r="BI192" i="8"/>
  <c r="AY192" i="8"/>
  <c r="DB187" i="6"/>
  <c r="U187" i="6"/>
  <c r="BF187" i="6"/>
  <c r="CM187" i="6"/>
  <c r="V187" i="6"/>
  <c r="CQ187" i="6"/>
  <c r="N187" i="6"/>
  <c r="R187" i="6"/>
  <c r="CE187" i="6"/>
  <c r="BX187" i="6"/>
  <c r="BN187" i="6"/>
  <c r="Q187" i="6"/>
  <c r="BC187" i="6"/>
  <c r="CF187" i="6"/>
  <c r="CY187" i="6"/>
  <c r="BR187" i="6"/>
  <c r="AN187" i="6"/>
  <c r="DC187" i="6"/>
  <c r="CN187" i="6"/>
  <c r="Z187" i="6"/>
  <c r="BB187" i="6"/>
  <c r="AR187" i="6"/>
  <c r="BI187" i="6"/>
  <c r="AA187" i="6"/>
  <c r="CA187" i="6"/>
  <c r="DA187" i="6"/>
  <c r="CD187" i="6"/>
  <c r="P187" i="6"/>
  <c r="T187" i="6"/>
  <c r="BJ187" i="6"/>
  <c r="M187" i="6"/>
  <c r="W187" i="6"/>
  <c r="X187" i="6"/>
  <c r="BK187" i="6"/>
  <c r="CS187" i="6"/>
  <c r="CU187" i="6"/>
  <c r="BH187" i="6"/>
  <c r="CW187" i="6"/>
  <c r="AS187" i="6"/>
  <c r="I187" i="6"/>
  <c r="AW187" i="6"/>
  <c r="CH187" i="6"/>
  <c r="AG187" i="6"/>
  <c r="CB187" i="6"/>
  <c r="BY187" i="6"/>
  <c r="J187" i="6"/>
  <c r="CO187" i="6"/>
  <c r="AY187" i="6"/>
  <c r="AP187" i="6"/>
  <c r="CK187" i="6"/>
  <c r="AU187" i="6"/>
  <c r="CV187" i="6"/>
  <c r="AQ187" i="6"/>
  <c r="AL187" i="6"/>
  <c r="AO187" i="6"/>
  <c r="AZ187" i="6"/>
  <c r="CX187" i="6"/>
  <c r="CP187" i="6"/>
  <c r="BM187" i="6"/>
  <c r="AH187" i="6"/>
  <c r="BA187" i="6"/>
  <c r="L187" i="6"/>
  <c r="CC187" i="6"/>
  <c r="K187" i="6"/>
  <c r="AC187" i="6"/>
  <c r="AX187" i="6"/>
  <c r="BG187" i="6"/>
  <c r="BW187" i="6"/>
  <c r="CG187" i="6"/>
  <c r="CL187" i="6"/>
  <c r="AV187" i="6"/>
  <c r="BO187" i="6"/>
  <c r="AD187" i="6"/>
  <c r="AT187" i="6"/>
  <c r="AI187" i="6"/>
  <c r="AK187" i="6"/>
  <c r="S187" i="6"/>
  <c r="X67" i="7"/>
  <c r="X65" i="42"/>
  <c r="X66" i="5"/>
  <c r="X74" i="56"/>
  <c r="X73" i="10"/>
  <c r="X69" i="14"/>
  <c r="X105" i="10"/>
  <c r="X72" i="7"/>
  <c r="X68" i="56"/>
  <c r="X88" i="10"/>
  <c r="X80" i="14"/>
  <c r="X71" i="42"/>
  <c r="X76" i="10"/>
  <c r="X69" i="5"/>
  <c r="X70" i="7"/>
  <c r="X69" i="56"/>
  <c r="X80" i="10"/>
  <c r="X81" i="42"/>
  <c r="X65" i="5"/>
  <c r="X74" i="14"/>
  <c r="X66" i="10"/>
  <c r="X68" i="5"/>
  <c r="X79" i="10"/>
  <c r="X78" i="56"/>
  <c r="X70" i="5"/>
  <c r="X67" i="5"/>
  <c r="X82" i="41"/>
  <c r="X81" i="56"/>
  <c r="X108" i="10"/>
  <c r="X85" i="14"/>
  <c r="X72" i="10"/>
  <c r="X106" i="10"/>
  <c r="X83" i="41"/>
  <c r="X74" i="7"/>
  <c r="Y79" i="16"/>
  <c r="Y77" i="16"/>
  <c r="Y72" i="16"/>
  <c r="Y81" i="16"/>
  <c r="Y83" i="16"/>
  <c r="Y82" i="16"/>
  <c r="Y84" i="16"/>
  <c r="Y80" i="16"/>
  <c r="Y76" i="16"/>
  <c r="Y75" i="16"/>
  <c r="Y85" i="16"/>
  <c r="Y74" i="16"/>
  <c r="Y78" i="16"/>
  <c r="Y73" i="16"/>
  <c r="Y107" i="5"/>
  <c r="Y104" i="5"/>
  <c r="Y114" i="5"/>
  <c r="Y75" i="5"/>
  <c r="Y106" i="5"/>
  <c r="Y92" i="5"/>
  <c r="Y102" i="5"/>
  <c r="Y89" i="5"/>
  <c r="Y88" i="5"/>
  <c r="Y108" i="5"/>
  <c r="Y95" i="5"/>
  <c r="Y80" i="5"/>
  <c r="Y90" i="5"/>
  <c r="Y94" i="5"/>
  <c r="Y78" i="5"/>
  <c r="Y77" i="5"/>
  <c r="Y76" i="5"/>
  <c r="Y96" i="5"/>
  <c r="Y83" i="5"/>
  <c r="Y109" i="5"/>
  <c r="Y82" i="5"/>
  <c r="Y115" i="5"/>
  <c r="Y86" i="5"/>
  <c r="Y84" i="5"/>
  <c r="Y103" i="5"/>
  <c r="Y111" i="5"/>
  <c r="Y97" i="5"/>
  <c r="Y91" i="5"/>
  <c r="Y72" i="5"/>
  <c r="Y98" i="5"/>
  <c r="Y105" i="5"/>
  <c r="Y79" i="5"/>
  <c r="Y99" i="5"/>
  <c r="Y85" i="5"/>
  <c r="Y93" i="5"/>
  <c r="Y113" i="5"/>
  <c r="Y112" i="5"/>
  <c r="Y110" i="5"/>
  <c r="Y81" i="5"/>
  <c r="Y74" i="5"/>
  <c r="Y87" i="5"/>
  <c r="Y73" i="5"/>
  <c r="Y101" i="5"/>
  <c r="Y100" i="5"/>
  <c r="C44" i="3"/>
  <c r="C54" i="3" s="1"/>
  <c r="Y65" i="16" s="1"/>
  <c r="F66" i="3"/>
  <c r="D65" i="3"/>
  <c r="D58" i="3"/>
  <c r="D64" i="3"/>
  <c r="D60" i="3"/>
  <c r="D62" i="3"/>
  <c r="D61" i="3"/>
  <c r="D59" i="3"/>
  <c r="D63" i="3"/>
  <c r="D115" i="8"/>
  <c r="G117" i="8" s="1"/>
  <c r="G149" i="8" s="1"/>
  <c r="CI166" i="13"/>
  <c r="CI168" i="13" s="1"/>
  <c r="H47" i="58"/>
  <c r="BC22" i="58" s="1"/>
  <c r="G121" i="15"/>
  <c r="G99" i="15"/>
  <c r="H49" i="58" s="1"/>
  <c r="BE22" i="58" s="1"/>
  <c r="H48" i="58"/>
  <c r="BD22" i="58" s="1"/>
  <c r="G122" i="15"/>
  <c r="H72" i="58" s="1"/>
  <c r="BY22" i="58" s="1"/>
  <c r="CG192" i="19"/>
  <c r="Z192" i="19"/>
  <c r="CH192" i="19"/>
  <c r="CR192" i="19"/>
  <c r="N192" i="19"/>
  <c r="CS192" i="19"/>
  <c r="BU192" i="19"/>
  <c r="O192" i="19"/>
  <c r="AZ192" i="19"/>
  <c r="AA192" i="19"/>
  <c r="AB192" i="19"/>
  <c r="Y192" i="19"/>
  <c r="CF192" i="19"/>
  <c r="BV192" i="19"/>
  <c r="CU192" i="19"/>
  <c r="I192" i="19"/>
  <c r="AG192" i="19"/>
  <c r="BS192" i="19"/>
  <c r="AS192" i="19"/>
  <c r="CJ192" i="19"/>
  <c r="K192" i="19"/>
  <c r="J192" i="19"/>
  <c r="BX192" i="19"/>
  <c r="CE192" i="19"/>
  <c r="CD192" i="19"/>
  <c r="P192" i="19"/>
  <c r="CO192" i="19"/>
  <c r="V192" i="19"/>
  <c r="BL192" i="19"/>
  <c r="CC192" i="19"/>
  <c r="DA192" i="19"/>
  <c r="AT192" i="19"/>
  <c r="AU192" i="19"/>
  <c r="AN192" i="19"/>
  <c r="CQ192" i="19"/>
  <c r="BE192" i="19"/>
  <c r="BJ192" i="19"/>
  <c r="AL192" i="19"/>
  <c r="U192" i="19"/>
  <c r="BW192" i="19"/>
  <c r="W192" i="19"/>
  <c r="AI192" i="19"/>
  <c r="CA192" i="19"/>
  <c r="BB192" i="19"/>
  <c r="BN192" i="19"/>
  <c r="CW192" i="19"/>
  <c r="BP192" i="19"/>
  <c r="BA192" i="19"/>
  <c r="AE192" i="19"/>
  <c r="CN192" i="19"/>
  <c r="CZ192" i="19"/>
  <c r="CK192" i="19"/>
  <c r="BD192" i="19"/>
  <c r="CB192" i="19"/>
  <c r="R192" i="19"/>
  <c r="BY192" i="19"/>
  <c r="Q192" i="19"/>
  <c r="AO192" i="19"/>
  <c r="AQ192" i="19"/>
  <c r="CL192" i="19"/>
  <c r="T192" i="19"/>
  <c r="AC192" i="19"/>
  <c r="CM192" i="19"/>
  <c r="CY192" i="19"/>
  <c r="BO192" i="19"/>
  <c r="AD192" i="19"/>
  <c r="BX116" i="19"/>
  <c r="BX148" i="19" s="1"/>
  <c r="BX172" i="19" s="1"/>
  <c r="AY116" i="19"/>
  <c r="AY148" i="19" s="1"/>
  <c r="AY172" i="19" s="1"/>
  <c r="P116" i="19"/>
  <c r="P148" i="19" s="1"/>
  <c r="P172" i="19" s="1"/>
  <c r="V116" i="19"/>
  <c r="V148" i="19" s="1"/>
  <c r="V172" i="19" s="1"/>
  <c r="BY116" i="19"/>
  <c r="BY148" i="19" s="1"/>
  <c r="BY172" i="19" s="1"/>
  <c r="BS116" i="19"/>
  <c r="BS148" i="19" s="1"/>
  <c r="BS172" i="19" s="1"/>
  <c r="BA116" i="19"/>
  <c r="BA148" i="19" s="1"/>
  <c r="BA172" i="19" s="1"/>
  <c r="CI116" i="19"/>
  <c r="CI148" i="19" s="1"/>
  <c r="CI172" i="19" s="1"/>
  <c r="CL116" i="19"/>
  <c r="CL148" i="19" s="1"/>
  <c r="CL172" i="19" s="1"/>
  <c r="AC116" i="19"/>
  <c r="AC148" i="19" s="1"/>
  <c r="AC172" i="19" s="1"/>
  <c r="DB116" i="19"/>
  <c r="DB148" i="19" s="1"/>
  <c r="DB172" i="19" s="1"/>
  <c r="O116" i="19"/>
  <c r="O148" i="19" s="1"/>
  <c r="O172" i="19" s="1"/>
  <c r="BB116" i="19"/>
  <c r="BB148" i="19" s="1"/>
  <c r="BB172" i="19" s="1"/>
  <c r="CD116" i="19"/>
  <c r="CD148" i="19" s="1"/>
  <c r="CD172" i="19" s="1"/>
  <c r="BF116" i="19"/>
  <c r="BF148" i="19" s="1"/>
  <c r="BF172" i="19" s="1"/>
  <c r="CK116" i="19"/>
  <c r="CK148" i="19" s="1"/>
  <c r="CK172" i="19" s="1"/>
  <c r="DC116" i="19"/>
  <c r="DC148" i="19" s="1"/>
  <c r="DC172" i="19" s="1"/>
  <c r="K116" i="19"/>
  <c r="K148" i="19" s="1"/>
  <c r="K172" i="19" s="1"/>
  <c r="J116" i="19"/>
  <c r="J148" i="19" s="1"/>
  <c r="J172" i="19" s="1"/>
  <c r="BM116" i="19"/>
  <c r="BM148" i="19" s="1"/>
  <c r="BM172" i="19" s="1"/>
  <c r="CX116" i="19"/>
  <c r="CX148" i="19" s="1"/>
  <c r="CX172" i="19" s="1"/>
  <c r="CJ116" i="19"/>
  <c r="CJ148" i="19" s="1"/>
  <c r="CJ172" i="19" s="1"/>
  <c r="AO116" i="19"/>
  <c r="AO148" i="19" s="1"/>
  <c r="AO172" i="19" s="1"/>
  <c r="BG116" i="19"/>
  <c r="BG148" i="19" s="1"/>
  <c r="BG172" i="19" s="1"/>
  <c r="BZ116" i="19"/>
  <c r="BZ148" i="19" s="1"/>
  <c r="BZ172" i="19" s="1"/>
  <c r="AA116" i="19"/>
  <c r="AA148" i="19" s="1"/>
  <c r="AA172" i="19" s="1"/>
  <c r="Q116" i="19"/>
  <c r="Q148" i="19" s="1"/>
  <c r="Q172" i="19" s="1"/>
  <c r="CP116" i="19"/>
  <c r="CP148" i="19" s="1"/>
  <c r="CP172" i="19" s="1"/>
  <c r="AP116" i="19"/>
  <c r="AP148" i="19" s="1"/>
  <c r="AP172" i="19" s="1"/>
  <c r="BK116" i="19"/>
  <c r="BK148" i="19" s="1"/>
  <c r="BK172" i="19" s="1"/>
  <c r="CE116" i="19"/>
  <c r="CE148" i="19" s="1"/>
  <c r="CE172" i="19" s="1"/>
  <c r="CV116" i="19"/>
  <c r="CV148" i="19" s="1"/>
  <c r="CV172" i="19" s="1"/>
  <c r="BL116" i="19"/>
  <c r="BL148" i="19" s="1"/>
  <c r="BL172" i="19" s="1"/>
  <c r="BW116" i="19"/>
  <c r="BW148" i="19" s="1"/>
  <c r="BW172" i="19" s="1"/>
  <c r="CQ116" i="19"/>
  <c r="CQ148" i="19" s="1"/>
  <c r="CQ172" i="19" s="1"/>
  <c r="AU116" i="19"/>
  <c r="AU148" i="19" s="1"/>
  <c r="AU172" i="19" s="1"/>
  <c r="BN116" i="19"/>
  <c r="BN148" i="19" s="1"/>
  <c r="BN172" i="19" s="1"/>
  <c r="AM116" i="19"/>
  <c r="AM148" i="19" s="1"/>
  <c r="AM172" i="19" s="1"/>
  <c r="AB116" i="19"/>
  <c r="AB148" i="19" s="1"/>
  <c r="AB172" i="19" s="1"/>
  <c r="W116" i="19"/>
  <c r="W148" i="19" s="1"/>
  <c r="W172" i="19" s="1"/>
  <c r="AN116" i="19"/>
  <c r="AN148" i="19" s="1"/>
  <c r="AN172" i="19" s="1"/>
  <c r="CW116" i="19"/>
  <c r="CW148" i="19" s="1"/>
  <c r="CW172" i="19" s="1"/>
  <c r="CU116" i="19"/>
  <c r="CU148" i="19" s="1"/>
  <c r="CU172" i="19" s="1"/>
  <c r="AZ116" i="19"/>
  <c r="AZ148" i="19" s="1"/>
  <c r="AZ172" i="19" s="1"/>
  <c r="AD116" i="19"/>
  <c r="AD148" i="19" s="1"/>
  <c r="AD172" i="19" s="1"/>
  <c r="R116" i="19"/>
  <c r="R148" i="19" s="1"/>
  <c r="R172" i="19" s="1"/>
  <c r="AT116" i="19"/>
  <c r="AT148" i="19" s="1"/>
  <c r="AT172" i="19" s="1"/>
  <c r="AH116" i="19"/>
  <c r="AH148" i="19" s="1"/>
  <c r="AH172" i="19" s="1"/>
  <c r="BR116" i="19"/>
  <c r="BR148" i="19" s="1"/>
  <c r="BR172" i="19" s="1"/>
  <c r="AI116" i="19"/>
  <c r="AI148" i="19" s="1"/>
  <c r="AI172" i="19" s="1"/>
  <c r="AL116" i="19"/>
  <c r="AL148" i="19" s="1"/>
  <c r="AL172" i="19" s="1"/>
  <c r="Z116" i="19"/>
  <c r="Z148" i="19" s="1"/>
  <c r="Z172" i="19" s="1"/>
  <c r="N116" i="19"/>
  <c r="N148" i="19" s="1"/>
  <c r="N172" i="19" s="1"/>
  <c r="AX116" i="19"/>
  <c r="AX148" i="19" s="1"/>
  <c r="AX172" i="19" s="1"/>
  <c r="BJ116" i="19"/>
  <c r="BJ148" i="19" s="1"/>
  <c r="BJ172" i="19" s="1"/>
  <c r="BV116" i="19"/>
  <c r="BV148" i="19" s="1"/>
  <c r="BV172" i="19" s="1"/>
  <c r="CH116" i="19"/>
  <c r="CH148" i="19" s="1"/>
  <c r="CH172" i="19" s="1"/>
  <c r="CT116" i="19"/>
  <c r="CT148" i="19" s="1"/>
  <c r="CT172" i="19" s="1"/>
  <c r="CB116" i="19"/>
  <c r="CB148" i="19" s="1"/>
  <c r="CB172" i="19" s="1"/>
  <c r="AK116" i="19"/>
  <c r="AK148" i="19" s="1"/>
  <c r="AK172" i="19" s="1"/>
  <c r="CC116" i="19"/>
  <c r="CC148" i="19" s="1"/>
  <c r="CC172" i="19" s="1"/>
  <c r="BT116" i="19"/>
  <c r="BT148" i="19" s="1"/>
  <c r="BT172" i="19" s="1"/>
  <c r="CA116" i="19"/>
  <c r="CA148" i="19" s="1"/>
  <c r="CA172" i="19" s="1"/>
  <c r="AQ116" i="19"/>
  <c r="AQ148" i="19" s="1"/>
  <c r="AQ172" i="19" s="1"/>
  <c r="CR116" i="19"/>
  <c r="CR148" i="19" s="1"/>
  <c r="CR172" i="19" s="1"/>
  <c r="Y116" i="19"/>
  <c r="Y148" i="19" s="1"/>
  <c r="Y172" i="19" s="1"/>
  <c r="BQ116" i="19"/>
  <c r="BQ148" i="19" s="1"/>
  <c r="BQ172" i="19" s="1"/>
  <c r="BP116" i="19"/>
  <c r="BP148" i="19" s="1"/>
  <c r="BP172" i="19" s="1"/>
  <c r="CG116" i="19"/>
  <c r="CG148" i="19" s="1"/>
  <c r="CG172" i="19" s="1"/>
  <c r="CF116" i="19"/>
  <c r="CF148" i="19" s="1"/>
  <c r="CF172" i="19" s="1"/>
  <c r="AW116" i="19"/>
  <c r="AW148" i="19" s="1"/>
  <c r="AW172" i="19" s="1"/>
  <c r="AJ116" i="19"/>
  <c r="AJ148" i="19" s="1"/>
  <c r="AJ172" i="19" s="1"/>
  <c r="CM116" i="19"/>
  <c r="CM148" i="19" s="1"/>
  <c r="CM172" i="19" s="1"/>
  <c r="CO116" i="19"/>
  <c r="CO148" i="19" s="1"/>
  <c r="CO172" i="19" s="1"/>
  <c r="AG116" i="19"/>
  <c r="AG148" i="19" s="1"/>
  <c r="AG172" i="19" s="1"/>
  <c r="CY116" i="19"/>
  <c r="CY148" i="19" s="1"/>
  <c r="CY172" i="19" s="1"/>
  <c r="M116" i="19"/>
  <c r="M148" i="19" s="1"/>
  <c r="M172" i="19" s="1"/>
  <c r="CZ116" i="19"/>
  <c r="CZ148" i="19" s="1"/>
  <c r="CZ172" i="19" s="1"/>
  <c r="AF116" i="19"/>
  <c r="AF148" i="19" s="1"/>
  <c r="AF172" i="19" s="1"/>
  <c r="BE116" i="19"/>
  <c r="BE148" i="19" s="1"/>
  <c r="BE172" i="19" s="1"/>
  <c r="BU116" i="19"/>
  <c r="BU148" i="19" s="1"/>
  <c r="BU172" i="19" s="1"/>
  <c r="AR116" i="19"/>
  <c r="AR148" i="19" s="1"/>
  <c r="AR172" i="19" s="1"/>
  <c r="U116" i="19"/>
  <c r="U148" i="19" s="1"/>
  <c r="U172" i="19" s="1"/>
  <c r="BD116" i="19"/>
  <c r="BD148" i="19" s="1"/>
  <c r="BD172" i="19" s="1"/>
  <c r="DA116" i="19"/>
  <c r="DA148" i="19" s="1"/>
  <c r="DA172" i="19" s="1"/>
  <c r="S116" i="19"/>
  <c r="S148" i="19" s="1"/>
  <c r="S172" i="19" s="1"/>
  <c r="CS116" i="19"/>
  <c r="CS148" i="19" s="1"/>
  <c r="CS172" i="19" s="1"/>
  <c r="BH116" i="19"/>
  <c r="BH148" i="19" s="1"/>
  <c r="BH172" i="19" s="1"/>
  <c r="I116" i="19"/>
  <c r="I148" i="19" s="1"/>
  <c r="I172" i="19" s="1"/>
  <c r="BC116" i="19"/>
  <c r="BC148" i="19" s="1"/>
  <c r="BC172" i="19" s="1"/>
  <c r="X116" i="19"/>
  <c r="X148" i="19" s="1"/>
  <c r="X172" i="19" s="1"/>
  <c r="AV116" i="19"/>
  <c r="AV148" i="19" s="1"/>
  <c r="AV172" i="19" s="1"/>
  <c r="BO116" i="19"/>
  <c r="BO148" i="19" s="1"/>
  <c r="BO172" i="19" s="1"/>
  <c r="AS116" i="19"/>
  <c r="AS148" i="19" s="1"/>
  <c r="AS172" i="19" s="1"/>
  <c r="L116" i="19"/>
  <c r="L148" i="19" s="1"/>
  <c r="L172" i="19" s="1"/>
  <c r="AE116" i="19"/>
  <c r="AE148" i="19" s="1"/>
  <c r="AE172" i="19" s="1"/>
  <c r="CN116" i="19"/>
  <c r="CN148" i="19" s="1"/>
  <c r="CN172" i="19" s="1"/>
  <c r="BI116" i="19"/>
  <c r="BI148" i="19" s="1"/>
  <c r="BI172" i="19" s="1"/>
  <c r="T116" i="19"/>
  <c r="T148" i="19" s="1"/>
  <c r="T172" i="19" s="1"/>
  <c r="H116" i="19"/>
  <c r="H148" i="19" s="1"/>
  <c r="H172" i="19" s="1"/>
  <c r="G144" i="15"/>
  <c r="X129" i="55"/>
  <c r="X130" i="55" s="1"/>
  <c r="M129" i="55"/>
  <c r="M130" i="55" s="1"/>
  <c r="K40" i="58"/>
  <c r="K39" i="58"/>
  <c r="AY25" i="58" s="1"/>
  <c r="T105" i="55"/>
  <c r="T106" i="55" s="1"/>
  <c r="K43" i="58"/>
  <c r="G95" i="55"/>
  <c r="T125" i="55"/>
  <c r="T145" i="55" s="1"/>
  <c r="T147" i="55" s="1"/>
  <c r="I36" i="58"/>
  <c r="AV23" i="58" s="1"/>
  <c r="H190" i="19"/>
  <c r="U129" i="55"/>
  <c r="U130" i="55" s="1"/>
  <c r="Y129" i="55"/>
  <c r="Y130" i="55" s="1"/>
  <c r="K72" i="58"/>
  <c r="BY25" i="58" s="1"/>
  <c r="K48" i="58"/>
  <c r="BD25" i="58" s="1"/>
  <c r="R129" i="55"/>
  <c r="R130" i="55" s="1"/>
  <c r="K47" i="58"/>
  <c r="BC25" i="58" s="1"/>
  <c r="N129" i="55"/>
  <c r="N130" i="55" s="1"/>
  <c r="Q129" i="55"/>
  <c r="Q130" i="55" s="1"/>
  <c r="I129" i="55"/>
  <c r="I130" i="55" s="1"/>
  <c r="J129" i="55"/>
  <c r="J130" i="55" s="1"/>
  <c r="F37" i="2"/>
  <c r="K49" i="58"/>
  <c r="BE25" i="58" s="1"/>
  <c r="K23" i="58"/>
  <c r="AM25" i="58" s="1"/>
  <c r="D13" i="2"/>
  <c r="G50" i="19"/>
  <c r="J9" i="43"/>
  <c r="G13" i="2"/>
  <c r="J13" i="2"/>
  <c r="J10" i="43"/>
  <c r="BJ166" i="13"/>
  <c r="BJ168" i="13" s="1"/>
  <c r="BJ144" i="13"/>
  <c r="T166" i="13"/>
  <c r="T168" i="13" s="1"/>
  <c r="T144" i="13"/>
  <c r="BK166" i="13"/>
  <c r="BK168" i="13" s="1"/>
  <c r="BK144" i="13"/>
  <c r="DA166" i="13"/>
  <c r="DA168" i="13" s="1"/>
  <c r="DA144" i="13"/>
  <c r="AA166" i="13"/>
  <c r="AA168" i="13" s="1"/>
  <c r="AA144" i="13"/>
  <c r="AR166" i="13"/>
  <c r="AR168" i="13" s="1"/>
  <c r="AR144" i="13"/>
  <c r="H161" i="13"/>
  <c r="H181" i="13" s="1"/>
  <c r="H185" i="13" s="1"/>
  <c r="G137" i="13"/>
  <c r="AE166" i="13"/>
  <c r="AE168" i="13" s="1"/>
  <c r="AE144" i="13"/>
  <c r="AK166" i="13"/>
  <c r="AK168" i="13" s="1"/>
  <c r="AK144" i="13"/>
  <c r="CN166" i="13"/>
  <c r="CN168" i="13" s="1"/>
  <c r="CN144" i="13"/>
  <c r="AS166" i="13"/>
  <c r="AS168" i="13" s="1"/>
  <c r="AS144" i="13"/>
  <c r="AQ166" i="13"/>
  <c r="AQ168" i="13" s="1"/>
  <c r="AQ144" i="13"/>
  <c r="BV166" i="13"/>
  <c r="BV168" i="13" s="1"/>
  <c r="BV144" i="13"/>
  <c r="AZ166" i="13"/>
  <c r="AZ168" i="13" s="1"/>
  <c r="AZ144" i="13"/>
  <c r="AV166" i="13"/>
  <c r="AV168" i="13" s="1"/>
  <c r="AV144" i="13"/>
  <c r="AW166" i="13"/>
  <c r="AW168" i="13" s="1"/>
  <c r="AW144" i="13"/>
  <c r="BP166" i="13"/>
  <c r="BP168" i="13" s="1"/>
  <c r="BP144" i="13"/>
  <c r="CS166" i="13"/>
  <c r="CS168" i="13" s="1"/>
  <c r="CS144" i="13"/>
  <c r="BQ166" i="13"/>
  <c r="BQ168" i="13" s="1"/>
  <c r="BQ144" i="13"/>
  <c r="G164" i="13"/>
  <c r="G69" i="58" s="1"/>
  <c r="G40" i="58"/>
  <c r="AX166" i="13"/>
  <c r="AX168" i="13" s="1"/>
  <c r="AX144" i="13"/>
  <c r="CM166" i="13"/>
  <c r="CM168" i="13" s="1"/>
  <c r="CM144" i="13"/>
  <c r="CY166" i="13"/>
  <c r="CY168" i="13" s="1"/>
  <c r="CY144" i="13"/>
  <c r="BF166" i="13"/>
  <c r="BF168" i="13" s="1"/>
  <c r="BF144" i="13"/>
  <c r="AG166" i="13"/>
  <c r="AG168" i="13" s="1"/>
  <c r="AG144" i="13"/>
  <c r="BI166" i="13"/>
  <c r="BI168" i="13" s="1"/>
  <c r="BI144" i="13"/>
  <c r="AI166" i="13"/>
  <c r="AI168" i="13" s="1"/>
  <c r="AI144" i="13"/>
  <c r="CO166" i="13"/>
  <c r="CO168" i="13" s="1"/>
  <c r="CO144" i="13"/>
  <c r="J166" i="13"/>
  <c r="J168" i="13" s="1"/>
  <c r="J144" i="13"/>
  <c r="BB166" i="13"/>
  <c r="BB168" i="13" s="1"/>
  <c r="BB144" i="13"/>
  <c r="CG166" i="13"/>
  <c r="CG168" i="13" s="1"/>
  <c r="CG144" i="13"/>
  <c r="W166" i="13"/>
  <c r="W168" i="13" s="1"/>
  <c r="W144" i="13"/>
  <c r="BR166" i="13"/>
  <c r="BR168" i="13" s="1"/>
  <c r="BR144" i="13"/>
  <c r="BS166" i="13"/>
  <c r="BS168" i="13" s="1"/>
  <c r="BS144" i="13"/>
  <c r="G10" i="43"/>
  <c r="AJ166" i="13"/>
  <c r="AJ168" i="13" s="1"/>
  <c r="AJ144" i="13"/>
  <c r="BU166" i="13"/>
  <c r="BU168" i="13" s="1"/>
  <c r="BU144" i="13"/>
  <c r="BE166" i="13"/>
  <c r="BE168" i="13" s="1"/>
  <c r="BE144" i="13"/>
  <c r="AH166" i="13"/>
  <c r="AH168" i="13" s="1"/>
  <c r="AH144" i="13"/>
  <c r="R166" i="13"/>
  <c r="R168" i="13" s="1"/>
  <c r="R144" i="13"/>
  <c r="AB166" i="13"/>
  <c r="AB168" i="13" s="1"/>
  <c r="AB144" i="13"/>
  <c r="AC166" i="13"/>
  <c r="AC168" i="13" s="1"/>
  <c r="AC144" i="13"/>
  <c r="AO166" i="13"/>
  <c r="AO168" i="13" s="1"/>
  <c r="AO144" i="13"/>
  <c r="Z166" i="13"/>
  <c r="Z168" i="13" s="1"/>
  <c r="Z144" i="13"/>
  <c r="BH166" i="13"/>
  <c r="BH168" i="13" s="1"/>
  <c r="BH144" i="13"/>
  <c r="DC166" i="13"/>
  <c r="DC168" i="13" s="1"/>
  <c r="DC144" i="13"/>
  <c r="S166" i="13"/>
  <c r="S168" i="13" s="1"/>
  <c r="S144" i="13"/>
  <c r="AP166" i="13"/>
  <c r="AP168" i="13" s="1"/>
  <c r="AP144" i="13"/>
  <c r="N166" i="13"/>
  <c r="N168" i="13" s="1"/>
  <c r="N144" i="13"/>
  <c r="CX166" i="13"/>
  <c r="CX168" i="13" s="1"/>
  <c r="CX144" i="13"/>
  <c r="L166" i="13"/>
  <c r="L168" i="13" s="1"/>
  <c r="L144" i="13"/>
  <c r="Q166" i="13"/>
  <c r="Q168" i="13" s="1"/>
  <c r="Q144" i="13"/>
  <c r="AF166" i="13"/>
  <c r="AF168" i="13" s="1"/>
  <c r="AF144" i="13"/>
  <c r="G99" i="13"/>
  <c r="G23" i="58" s="1"/>
  <c r="AM21" i="58" s="1"/>
  <c r="BW166" i="13"/>
  <c r="BW168" i="13" s="1"/>
  <c r="BW144" i="13"/>
  <c r="CL166" i="13"/>
  <c r="CL168" i="13" s="1"/>
  <c r="CL144" i="13"/>
  <c r="BN166" i="13"/>
  <c r="BN168" i="13" s="1"/>
  <c r="BN144" i="13"/>
  <c r="P166" i="13"/>
  <c r="P168" i="13" s="1"/>
  <c r="P144" i="13"/>
  <c r="CU166" i="13"/>
  <c r="CU168" i="13" s="1"/>
  <c r="CU144" i="13"/>
  <c r="M166" i="13"/>
  <c r="M168" i="13" s="1"/>
  <c r="M144" i="13"/>
  <c r="DB166" i="13"/>
  <c r="DB168" i="13" s="1"/>
  <c r="DB144" i="13"/>
  <c r="CV166" i="13"/>
  <c r="CV168" i="13" s="1"/>
  <c r="CV144" i="13"/>
  <c r="BT166" i="13"/>
  <c r="BT168" i="13" s="1"/>
  <c r="BT144" i="13"/>
  <c r="CH166" i="13"/>
  <c r="CH168" i="13" s="1"/>
  <c r="CH144" i="13"/>
  <c r="CC166" i="13"/>
  <c r="CC168" i="13" s="1"/>
  <c r="CC144" i="13"/>
  <c r="CT166" i="13"/>
  <c r="CT168" i="13" s="1"/>
  <c r="CT144" i="13"/>
  <c r="V166" i="13"/>
  <c r="V168" i="13" s="1"/>
  <c r="V144" i="13"/>
  <c r="CB166" i="13"/>
  <c r="CB168" i="13" s="1"/>
  <c r="CB144" i="13"/>
  <c r="BZ166" i="13"/>
  <c r="BZ168" i="13" s="1"/>
  <c r="BZ144" i="13"/>
  <c r="CF166" i="13"/>
  <c r="CF168" i="13" s="1"/>
  <c r="CF144" i="13"/>
  <c r="BD166" i="13"/>
  <c r="BD168" i="13" s="1"/>
  <c r="BD144" i="13"/>
  <c r="Y166" i="13"/>
  <c r="Y168" i="13" s="1"/>
  <c r="Y144" i="13"/>
  <c r="CR166" i="13"/>
  <c r="CR168" i="13" s="1"/>
  <c r="CR144" i="13"/>
  <c r="CZ166" i="13"/>
  <c r="CZ168" i="13" s="1"/>
  <c r="CZ144" i="13"/>
  <c r="I166" i="13"/>
  <c r="I168" i="13" s="1"/>
  <c r="I144" i="13"/>
  <c r="I87" i="58"/>
  <c r="CJ23" i="58" s="1"/>
  <c r="I69" i="58"/>
  <c r="I40" i="58"/>
  <c r="I39" i="58"/>
  <c r="AY23" i="58" s="1"/>
  <c r="I43" i="58"/>
  <c r="G21" i="17"/>
  <c r="I8" i="43"/>
  <c r="C12" i="2"/>
  <c r="AS9" i="4" s="1"/>
  <c r="G33" i="17"/>
  <c r="H34" i="17"/>
  <c r="H193" i="11"/>
  <c r="G9" i="2"/>
  <c r="J9" i="2"/>
  <c r="F10" i="43"/>
  <c r="D10" i="43"/>
  <c r="J31" i="58"/>
  <c r="AQ24" i="58" s="1"/>
  <c r="G144" i="19"/>
  <c r="J21" i="58"/>
  <c r="AK24" i="58" s="1"/>
  <c r="J85" i="58"/>
  <c r="CH24" i="58" s="1"/>
  <c r="G163" i="6"/>
  <c r="G183" i="6" s="1"/>
  <c r="D65" i="58"/>
  <c r="BR18" i="58" s="1"/>
  <c r="G136" i="6"/>
  <c r="D42" i="58" s="1"/>
  <c r="BB18" i="58" s="1"/>
  <c r="CG18" i="58"/>
  <c r="G141" i="6"/>
  <c r="D21" i="58"/>
  <c r="AK18" i="58" s="1"/>
  <c r="F85" i="58"/>
  <c r="CH20" i="58" s="1"/>
  <c r="G171" i="11"/>
  <c r="F71" i="58" s="1"/>
  <c r="BX20" i="58" s="1"/>
  <c r="F47" i="58"/>
  <c r="BC20" i="58" s="1"/>
  <c r="C67" i="2"/>
  <c r="G21" i="58"/>
  <c r="AK21" i="58" s="1"/>
  <c r="G142" i="13"/>
  <c r="G101" i="13"/>
  <c r="D33" i="2"/>
  <c r="D38" i="2" s="1"/>
  <c r="D46" i="2" s="1"/>
  <c r="G20" i="58"/>
  <c r="H167" i="13"/>
  <c r="H168" i="13" s="1"/>
  <c r="H144" i="13"/>
  <c r="G34" i="58"/>
  <c r="AT21" i="58" s="1"/>
  <c r="G138" i="13"/>
  <c r="G43" i="58" s="1"/>
  <c r="D62" i="2"/>
  <c r="D67" i="2" s="1"/>
  <c r="F32" i="2"/>
  <c r="D38" i="58"/>
  <c r="AX18" i="58" s="1"/>
  <c r="G162" i="6"/>
  <c r="G163" i="19"/>
  <c r="J33" i="58"/>
  <c r="AS24" i="58" s="1"/>
  <c r="G167" i="19"/>
  <c r="G187" i="19" s="1"/>
  <c r="J42" i="58"/>
  <c r="BB24" i="58" s="1"/>
  <c r="J22" i="58"/>
  <c r="AL24" i="58" s="1"/>
  <c r="G145" i="19"/>
  <c r="G38" i="58"/>
  <c r="AX21" i="58" s="1"/>
  <c r="G163" i="13"/>
  <c r="D66" i="58"/>
  <c r="BS18" i="58" s="1"/>
  <c r="G148" i="11"/>
  <c r="F22" i="58"/>
  <c r="AL20" i="58" s="1"/>
  <c r="G168" i="11"/>
  <c r="G188" i="11" s="1"/>
  <c r="F88" i="58" s="1"/>
  <c r="CK20" i="58" s="1"/>
  <c r="F42" i="58"/>
  <c r="BB20" i="58" s="1"/>
  <c r="F38" i="58"/>
  <c r="AX20" i="58" s="1"/>
  <c r="D22" i="58"/>
  <c r="AL18" i="58" s="1"/>
  <c r="G142" i="6"/>
  <c r="G167" i="8"/>
  <c r="AX5" i="4"/>
  <c r="C38" i="2"/>
  <c r="D45" i="2" s="1"/>
  <c r="E21" i="58"/>
  <c r="AK19" i="58" s="1"/>
  <c r="G139" i="8"/>
  <c r="E31" i="58"/>
  <c r="AQ19" i="58" s="1"/>
  <c r="AS5" i="4"/>
  <c r="E9" i="43"/>
  <c r="G52" i="8"/>
  <c r="D8" i="2"/>
  <c r="D15" i="2" s="1"/>
  <c r="L39" i="29" s="1"/>
  <c r="E10" i="43"/>
  <c r="E38" i="58"/>
  <c r="AX19" i="58" s="1"/>
  <c r="H192" i="19" l="1"/>
  <c r="AR192" i="19"/>
  <c r="BC192" i="19"/>
  <c r="BK192" i="19"/>
  <c r="BG192" i="19"/>
  <c r="CT192" i="19"/>
  <c r="CV192" i="19"/>
  <c r="AJ192" i="19"/>
  <c r="AV192" i="19"/>
  <c r="BM192" i="19"/>
  <c r="CX192" i="19"/>
  <c r="BZ192" i="19"/>
  <c r="AH192" i="19"/>
  <c r="BF192" i="19"/>
  <c r="BQ192" i="19"/>
  <c r="BI192" i="19"/>
  <c r="AY192" i="19"/>
  <c r="AK192" i="19"/>
  <c r="BR192" i="19"/>
  <c r="BH192" i="19"/>
  <c r="AX192" i="19"/>
  <c r="AF192" i="19"/>
  <c r="AP192" i="19"/>
  <c r="S192" i="19"/>
  <c r="DB192" i="19"/>
  <c r="DC192" i="19"/>
  <c r="AM192" i="19"/>
  <c r="X192" i="19"/>
  <c r="M192" i="19"/>
  <c r="CI192" i="19"/>
  <c r="CP192" i="19"/>
  <c r="BT192" i="19"/>
  <c r="AW192" i="19"/>
  <c r="L192" i="19"/>
  <c r="D72" i="55"/>
  <c r="O74" i="55" s="1"/>
  <c r="D111" i="6"/>
  <c r="CX188" i="6" s="1"/>
  <c r="D9" i="58"/>
  <c r="D116" i="11"/>
  <c r="CY194" i="11" s="1"/>
  <c r="D113" i="19"/>
  <c r="W114" i="19" s="1"/>
  <c r="D111" i="13"/>
  <c r="H189" i="13" s="1"/>
  <c r="D71" i="55"/>
  <c r="O132" i="55" s="1"/>
  <c r="D67" i="15"/>
  <c r="D109" i="6"/>
  <c r="BR189" i="6" s="1"/>
  <c r="D114" i="11"/>
  <c r="CL195" i="11" s="1"/>
  <c r="AA22" i="17"/>
  <c r="D11" i="58"/>
  <c r="N43" i="42"/>
  <c r="N58" i="42" s="1"/>
  <c r="K58" i="42"/>
  <c r="C31" i="3" s="1"/>
  <c r="N43" i="10"/>
  <c r="N58" i="10" s="1"/>
  <c r="K58" i="10"/>
  <c r="C26" i="3" s="1"/>
  <c r="X72" i="14"/>
  <c r="X77" i="41"/>
  <c r="X91" i="10"/>
  <c r="X67" i="42"/>
  <c r="X95" i="10"/>
  <c r="X103" i="10"/>
  <c r="X76" i="14"/>
  <c r="X67" i="10"/>
  <c r="X66" i="14"/>
  <c r="X67" i="56"/>
  <c r="X65" i="41"/>
  <c r="X83" i="7"/>
  <c r="X77" i="14"/>
  <c r="X80" i="56"/>
  <c r="X84" i="14"/>
  <c r="X71" i="56"/>
  <c r="X101" i="10"/>
  <c r="X68" i="41"/>
  <c r="X102" i="10"/>
  <c r="X111" i="10"/>
  <c r="X75" i="10"/>
  <c r="X99" i="10"/>
  <c r="X71" i="41"/>
  <c r="X115" i="10"/>
  <c r="X68" i="7"/>
  <c r="X73" i="14"/>
  <c r="X86" i="10"/>
  <c r="X72" i="56"/>
  <c r="X85" i="56"/>
  <c r="X110" i="10"/>
  <c r="X84" i="10"/>
  <c r="X78" i="7"/>
  <c r="X67" i="41"/>
  <c r="X114" i="10"/>
  <c r="X85" i="7"/>
  <c r="X78" i="41"/>
  <c r="X74" i="42"/>
  <c r="X100" i="10"/>
  <c r="X70" i="10"/>
  <c r="X104" i="10"/>
  <c r="X82" i="7"/>
  <c r="X83" i="56"/>
  <c r="X75" i="41"/>
  <c r="X82" i="10"/>
  <c r="X65" i="7"/>
  <c r="X96" i="10"/>
  <c r="X65" i="14"/>
  <c r="X65" i="56"/>
  <c r="X80" i="41"/>
  <c r="X76" i="42"/>
  <c r="X90" i="10"/>
  <c r="X73" i="42"/>
  <c r="X70" i="42"/>
  <c r="X75" i="42"/>
  <c r="X85" i="41"/>
  <c r="X69" i="41"/>
  <c r="X69" i="42"/>
  <c r="X79" i="41"/>
  <c r="X68" i="10"/>
  <c r="X84" i="42"/>
  <c r="X78" i="42"/>
  <c r="X84" i="41"/>
  <c r="X75" i="56"/>
  <c r="X80" i="42"/>
  <c r="X68" i="42"/>
  <c r="X92" i="10"/>
  <c r="X107" i="10"/>
  <c r="X77" i="42"/>
  <c r="X94" i="10"/>
  <c r="X78" i="10"/>
  <c r="X85" i="42"/>
  <c r="X83" i="10"/>
  <c r="X109" i="10"/>
  <c r="X72" i="41"/>
  <c r="X81" i="10"/>
  <c r="X71" i="7"/>
  <c r="X73" i="7"/>
  <c r="X87" i="10"/>
  <c r="X70" i="41"/>
  <c r="X68" i="14"/>
  <c r="X113" i="10"/>
  <c r="X66" i="41"/>
  <c r="X79" i="14"/>
  <c r="X81" i="14"/>
  <c r="X75" i="14"/>
  <c r="X69" i="7"/>
  <c r="X70" i="14"/>
  <c r="X69" i="10"/>
  <c r="X81" i="41"/>
  <c r="X76" i="41"/>
  <c r="X77" i="56"/>
  <c r="X82" i="42"/>
  <c r="X82" i="56"/>
  <c r="X66" i="56"/>
  <c r="X77" i="7"/>
  <c r="X73" i="56"/>
  <c r="X79" i="42"/>
  <c r="X76" i="7"/>
  <c r="X112" i="10"/>
  <c r="X83" i="14"/>
  <c r="X78" i="14"/>
  <c r="X97" i="10"/>
  <c r="X84" i="7"/>
  <c r="X71" i="14"/>
  <c r="X70" i="56"/>
  <c r="X67" i="14"/>
  <c r="X84" i="56"/>
  <c r="X73" i="41"/>
  <c r="X85" i="10"/>
  <c r="X75" i="7"/>
  <c r="X71" i="10"/>
  <c r="X82" i="14"/>
  <c r="X76" i="56"/>
  <c r="X79" i="56"/>
  <c r="X83" i="42"/>
  <c r="X66" i="42"/>
  <c r="X79" i="7"/>
  <c r="X93" i="10"/>
  <c r="X77" i="10"/>
  <c r="X98" i="10"/>
  <c r="X81" i="7"/>
  <c r="X74" i="10"/>
  <c r="X72" i="42"/>
  <c r="X80" i="7"/>
  <c r="X89" i="10"/>
  <c r="X74" i="41"/>
  <c r="X66" i="7"/>
  <c r="X65" i="10"/>
  <c r="E20" i="3"/>
  <c r="G147" i="8"/>
  <c r="G172" i="19"/>
  <c r="J75" i="58" s="1"/>
  <c r="CB24" i="58" s="1"/>
  <c r="G141" i="8"/>
  <c r="E42" i="58" s="1"/>
  <c r="BB19" i="58" s="1"/>
  <c r="G165" i="8"/>
  <c r="X69" i="16"/>
  <c r="X68" i="16"/>
  <c r="X66" i="16"/>
  <c r="X71" i="5"/>
  <c r="X116" i="5" s="1"/>
  <c r="Y71" i="5"/>
  <c r="Y67" i="16"/>
  <c r="Y70" i="16"/>
  <c r="Y71" i="16"/>
  <c r="Y69" i="16"/>
  <c r="Y68" i="16"/>
  <c r="Y66" i="16"/>
  <c r="H22" i="17"/>
  <c r="H23" i="17"/>
  <c r="Z23" i="17"/>
  <c r="I23" i="17"/>
  <c r="R23" i="17"/>
  <c r="S23" i="17"/>
  <c r="G23" i="17"/>
  <c r="W23" i="17"/>
  <c r="Q23" i="17"/>
  <c r="N23" i="17"/>
  <c r="L23" i="17"/>
  <c r="V22" i="17"/>
  <c r="M23" i="17"/>
  <c r="O23" i="17"/>
  <c r="I22" i="17"/>
  <c r="P23" i="17"/>
  <c r="K22" i="17"/>
  <c r="J23" i="17"/>
  <c r="M22" i="17"/>
  <c r="O22" i="17"/>
  <c r="AA23" i="17"/>
  <c r="Q22" i="17"/>
  <c r="L22" i="17"/>
  <c r="T23" i="17"/>
  <c r="P22" i="17"/>
  <c r="Z22" i="17"/>
  <c r="X23" i="17"/>
  <c r="J22" i="17"/>
  <c r="R22" i="17"/>
  <c r="K23" i="17"/>
  <c r="X22" i="17"/>
  <c r="U23" i="17"/>
  <c r="N22" i="17"/>
  <c r="V23" i="17"/>
  <c r="Y22" i="17"/>
  <c r="S22" i="17"/>
  <c r="W22" i="17"/>
  <c r="D64" i="17"/>
  <c r="Z136" i="17" s="1"/>
  <c r="Z138" i="17" s="1"/>
  <c r="Y23" i="17"/>
  <c r="U22" i="17"/>
  <c r="BV21" i="58"/>
  <c r="BA21" i="58"/>
  <c r="G190" i="8"/>
  <c r="D109" i="13"/>
  <c r="AA190" i="13" s="1"/>
  <c r="D10" i="58"/>
  <c r="D113" i="8"/>
  <c r="AR194" i="8" s="1"/>
  <c r="BV23" i="58"/>
  <c r="BA23" i="58"/>
  <c r="DC191" i="19"/>
  <c r="DC193" i="19" s="1"/>
  <c r="Y65" i="5"/>
  <c r="G185" i="8"/>
  <c r="E86" i="58" s="1"/>
  <c r="CI19" i="58" s="1"/>
  <c r="E66" i="58"/>
  <c r="BS19" i="58" s="1"/>
  <c r="G184" i="13"/>
  <c r="G186" i="13" s="1"/>
  <c r="H66" i="3"/>
  <c r="AJ21" i="58"/>
  <c r="AZ21" i="58"/>
  <c r="AZ25" i="58"/>
  <c r="AZ23" i="58"/>
  <c r="DB117" i="8"/>
  <c r="DB149" i="8" s="1"/>
  <c r="DB173" i="8" s="1"/>
  <c r="CD117" i="8"/>
  <c r="CD149" i="8" s="1"/>
  <c r="CD173" i="8" s="1"/>
  <c r="AL117" i="8"/>
  <c r="AL149" i="8" s="1"/>
  <c r="AL173" i="8" s="1"/>
  <c r="BC193" i="8"/>
  <c r="AQ193" i="8"/>
  <c r="BI193" i="8"/>
  <c r="BX119" i="11"/>
  <c r="BX151" i="11" s="1"/>
  <c r="BX175" i="11" s="1"/>
  <c r="AB195" i="11"/>
  <c r="U195" i="11"/>
  <c r="CK114" i="6"/>
  <c r="CK145" i="6" s="1"/>
  <c r="CK169" i="6" s="1"/>
  <c r="AP189" i="13"/>
  <c r="AR189" i="13"/>
  <c r="CI189" i="13"/>
  <c r="CG189" i="13"/>
  <c r="AE113" i="13"/>
  <c r="AE145" i="13" s="1"/>
  <c r="AE169" i="13" s="1"/>
  <c r="AD113" i="13"/>
  <c r="AD145" i="13" s="1"/>
  <c r="AD169" i="13" s="1"/>
  <c r="AQ113" i="13"/>
  <c r="AQ145" i="13" s="1"/>
  <c r="AQ169" i="13" s="1"/>
  <c r="AP113" i="13"/>
  <c r="AP145" i="13" s="1"/>
  <c r="AP169" i="13" s="1"/>
  <c r="CG113" i="13"/>
  <c r="CG145" i="13" s="1"/>
  <c r="CG169" i="13" s="1"/>
  <c r="BY113" i="13"/>
  <c r="BY145" i="13" s="1"/>
  <c r="BY169" i="13" s="1"/>
  <c r="BR189" i="13"/>
  <c r="CD191" i="19"/>
  <c r="CD193" i="19" s="1"/>
  <c r="P115" i="19"/>
  <c r="P147" i="19" s="1"/>
  <c r="P149" i="19" s="1"/>
  <c r="I115" i="19"/>
  <c r="I147" i="19" s="1"/>
  <c r="I171" i="19" s="1"/>
  <c r="I173" i="19" s="1"/>
  <c r="CZ115" i="19"/>
  <c r="CZ147" i="19" s="1"/>
  <c r="CZ171" i="19" s="1"/>
  <c r="CZ173" i="19" s="1"/>
  <c r="DB191" i="19"/>
  <c r="DB193" i="19" s="1"/>
  <c r="AW115" i="19"/>
  <c r="AW147" i="19" s="1"/>
  <c r="AW171" i="19" s="1"/>
  <c r="AW173" i="19" s="1"/>
  <c r="BX191" i="19"/>
  <c r="BX193" i="19" s="1"/>
  <c r="DC114" i="19"/>
  <c r="CH115" i="19"/>
  <c r="CH147" i="19" s="1"/>
  <c r="CH171" i="19" s="1"/>
  <c r="CH173" i="19" s="1"/>
  <c r="BC191" i="19"/>
  <c r="BC193" i="19" s="1"/>
  <c r="BV114" i="19"/>
  <c r="AY115" i="19"/>
  <c r="AY147" i="19" s="1"/>
  <c r="AY171" i="19" s="1"/>
  <c r="AY173" i="19" s="1"/>
  <c r="CA191" i="19"/>
  <c r="CA193" i="19" s="1"/>
  <c r="CE115" i="19"/>
  <c r="CE147" i="19" s="1"/>
  <c r="CE149" i="19" s="1"/>
  <c r="CM191" i="19"/>
  <c r="CM193" i="19" s="1"/>
  <c r="CR114" i="19"/>
  <c r="CP115" i="19"/>
  <c r="CP147" i="19" s="1"/>
  <c r="CP149" i="19" s="1"/>
  <c r="BB191" i="19"/>
  <c r="BB193" i="19" s="1"/>
  <c r="CL118" i="11"/>
  <c r="CL150" i="11" s="1"/>
  <c r="CL174" i="11" s="1"/>
  <c r="CH114" i="19"/>
  <c r="AX115" i="19"/>
  <c r="AX147" i="19" s="1"/>
  <c r="AX171" i="19" s="1"/>
  <c r="AX173" i="19" s="1"/>
  <c r="CT191" i="19"/>
  <c r="CT193" i="19" s="1"/>
  <c r="BG115" i="19"/>
  <c r="BG147" i="19" s="1"/>
  <c r="BG171" i="19" s="1"/>
  <c r="BG173" i="19" s="1"/>
  <c r="AV191" i="19"/>
  <c r="AV193" i="19" s="1"/>
  <c r="U115" i="19"/>
  <c r="U147" i="19" s="1"/>
  <c r="U171" i="19" s="1"/>
  <c r="U173" i="19" s="1"/>
  <c r="AN191" i="19"/>
  <c r="AN193" i="19" s="1"/>
  <c r="BT115" i="19"/>
  <c r="BT147" i="19" s="1"/>
  <c r="BT171" i="19" s="1"/>
  <c r="BT173" i="19" s="1"/>
  <c r="BQ191" i="19"/>
  <c r="BQ193" i="19" s="1"/>
  <c r="CH188" i="6"/>
  <c r="BD113" i="13"/>
  <c r="BD145" i="13" s="1"/>
  <c r="BD169" i="13" s="1"/>
  <c r="AG113" i="13"/>
  <c r="AG145" i="13" s="1"/>
  <c r="AG169" i="13" s="1"/>
  <c r="CI113" i="13"/>
  <c r="CI145" i="13" s="1"/>
  <c r="CI169" i="13" s="1"/>
  <c r="AD189" i="13"/>
  <c r="CS113" i="13"/>
  <c r="CS145" i="13" s="1"/>
  <c r="CS169" i="13" s="1"/>
  <c r="AZ113" i="13"/>
  <c r="AZ145" i="13" s="1"/>
  <c r="AZ169" i="13" s="1"/>
  <c r="AR113" i="13"/>
  <c r="AR145" i="13" s="1"/>
  <c r="AR169" i="13" s="1"/>
  <c r="CP113" i="13"/>
  <c r="CP145" i="13" s="1"/>
  <c r="CP169" i="13" s="1"/>
  <c r="CR113" i="13"/>
  <c r="CR145" i="13" s="1"/>
  <c r="CR169" i="13" s="1"/>
  <c r="I113" i="13"/>
  <c r="I145" i="13" s="1"/>
  <c r="I169" i="13" s="1"/>
  <c r="AT189" i="13"/>
  <c r="T189" i="13"/>
  <c r="R189" i="13"/>
  <c r="BK189" i="13"/>
  <c r="BI189" i="13"/>
  <c r="CC117" i="8"/>
  <c r="CC149" i="8" s="1"/>
  <c r="CC173" i="8" s="1"/>
  <c r="BP113" i="13"/>
  <c r="BP145" i="13" s="1"/>
  <c r="BP169" i="13" s="1"/>
  <c r="T113" i="13"/>
  <c r="T145" i="13" s="1"/>
  <c r="T169" i="13" s="1"/>
  <c r="AU113" i="13"/>
  <c r="AU145" i="13" s="1"/>
  <c r="AU169" i="13" s="1"/>
  <c r="AH189" i="13"/>
  <c r="CW189" i="13"/>
  <c r="AW189" i="13"/>
  <c r="CE113" i="13"/>
  <c r="CE145" i="13" s="1"/>
  <c r="AW113" i="13"/>
  <c r="AW145" i="13" s="1"/>
  <c r="AW169" i="13" s="1"/>
  <c r="DA113" i="13"/>
  <c r="DA145" i="13" s="1"/>
  <c r="DA169" i="13" s="1"/>
  <c r="BL113" i="13"/>
  <c r="BL145" i="13" s="1"/>
  <c r="BL169" i="13" s="1"/>
  <c r="CT113" i="13"/>
  <c r="CT145" i="13" s="1"/>
  <c r="DC189" i="13"/>
  <c r="CC189" i="13"/>
  <c r="CM189" i="13"/>
  <c r="AO189" i="13"/>
  <c r="AM189" i="13"/>
  <c r="CF189" i="13"/>
  <c r="BO193" i="8"/>
  <c r="CV113" i="13"/>
  <c r="CV145" i="13" s="1"/>
  <c r="CV169" i="13" s="1"/>
  <c r="BQ113" i="13"/>
  <c r="BQ145" i="13" s="1"/>
  <c r="BQ169" i="13" s="1"/>
  <c r="CY189" i="13"/>
  <c r="AY189" i="13"/>
  <c r="BV113" i="13"/>
  <c r="BV145" i="13" s="1"/>
  <c r="BV169" i="13" s="1"/>
  <c r="CA113" i="13"/>
  <c r="CA145" i="13" s="1"/>
  <c r="CA169" i="13" s="1"/>
  <c r="AS113" i="13"/>
  <c r="AS145" i="13" s="1"/>
  <c r="AS169" i="13" s="1"/>
  <c r="Q113" i="13"/>
  <c r="Q145" i="13" s="1"/>
  <c r="Q169" i="13" s="1"/>
  <c r="BF113" i="13"/>
  <c r="BF145" i="13" s="1"/>
  <c r="CQ189" i="13"/>
  <c r="BQ189" i="13"/>
  <c r="CA189" i="13"/>
  <c r="AC189" i="13"/>
  <c r="AA189" i="13"/>
  <c r="BT189" i="13"/>
  <c r="AF189" i="13"/>
  <c r="CK113" i="13"/>
  <c r="CK145" i="13" s="1"/>
  <c r="CK169" i="13" s="1"/>
  <c r="O189" i="13"/>
  <c r="CC113" i="13"/>
  <c r="CC145" i="13" s="1"/>
  <c r="CC169" i="13" s="1"/>
  <c r="AH113" i="13"/>
  <c r="AH145" i="13" s="1"/>
  <c r="AH169" i="13" s="1"/>
  <c r="CB113" i="13"/>
  <c r="CB145" i="13" s="1"/>
  <c r="CB169" i="13" s="1"/>
  <c r="BT113" i="13"/>
  <c r="BT145" i="13" s="1"/>
  <c r="BT169" i="13" s="1"/>
  <c r="AO113" i="13"/>
  <c r="AO145" i="13" s="1"/>
  <c r="AO169" i="13" s="1"/>
  <c r="BS189" i="13"/>
  <c r="AS189" i="13"/>
  <c r="BC189" i="13"/>
  <c r="CV189" i="13"/>
  <c r="CT189" i="13"/>
  <c r="AV189" i="13"/>
  <c r="BW189" i="13"/>
  <c r="BG113" i="13"/>
  <c r="BG145" i="13" s="1"/>
  <c r="BG169" i="13" s="1"/>
  <c r="K113" i="13"/>
  <c r="K145" i="13" s="1"/>
  <c r="K169" i="13" s="1"/>
  <c r="BO113" i="13"/>
  <c r="BO145" i="13" s="1"/>
  <c r="BO169" i="13" s="1"/>
  <c r="BE189" i="13"/>
  <c r="BH189" i="13"/>
  <c r="CD113" i="13"/>
  <c r="CD145" i="13" s="1"/>
  <c r="CD169" i="13" s="1"/>
  <c r="P113" i="13"/>
  <c r="P145" i="13" s="1"/>
  <c r="AA113" i="13"/>
  <c r="AA145" i="13" s="1"/>
  <c r="AA169" i="13" s="1"/>
  <c r="CX113" i="13"/>
  <c r="CX145" i="13" s="1"/>
  <c r="CX169" i="13" s="1"/>
  <c r="AM113" i="13"/>
  <c r="AM145" i="13" s="1"/>
  <c r="AM169" i="13" s="1"/>
  <c r="W113" i="13"/>
  <c r="W145" i="13" s="1"/>
  <c r="W169" i="13" s="1"/>
  <c r="K189" i="13"/>
  <c r="AG189" i="13"/>
  <c r="CL189" i="13"/>
  <c r="CJ189" i="13"/>
  <c r="AL189" i="13"/>
  <c r="AJ189" i="13"/>
  <c r="AW193" i="8"/>
  <c r="AK113" i="13"/>
  <c r="AK145" i="13" s="1"/>
  <c r="AK169" i="13" s="1"/>
  <c r="CU113" i="13"/>
  <c r="CU145" i="13" s="1"/>
  <c r="CU169" i="13" s="1"/>
  <c r="AV113" i="13"/>
  <c r="AV145" i="13" s="1"/>
  <c r="AV169" i="13" s="1"/>
  <c r="BB113" i="13"/>
  <c r="BB145" i="13" s="1"/>
  <c r="BB169" i="13" s="1"/>
  <c r="CZ113" i="13"/>
  <c r="CZ145" i="13" s="1"/>
  <c r="CZ169" i="13" s="1"/>
  <c r="AB113" i="13"/>
  <c r="AB145" i="13" s="1"/>
  <c r="AB169" i="13" s="1"/>
  <c r="CH113" i="13"/>
  <c r="CH145" i="13" s="1"/>
  <c r="CH169" i="13" s="1"/>
  <c r="DC113" i="13"/>
  <c r="DC145" i="13" s="1"/>
  <c r="DC169" i="13" s="1"/>
  <c r="DB189" i="13"/>
  <c r="U189" i="13"/>
  <c r="BZ189" i="13"/>
  <c r="BX189" i="13"/>
  <c r="Z189" i="13"/>
  <c r="X189" i="13"/>
  <c r="AK193" i="8"/>
  <c r="BF189" i="13"/>
  <c r="X113" i="13"/>
  <c r="X145" i="13" s="1"/>
  <c r="CM113" i="13"/>
  <c r="CM145" i="13" s="1"/>
  <c r="CM169" i="13" s="1"/>
  <c r="CE189" i="13"/>
  <c r="Q189" i="13"/>
  <c r="AI113" i="13"/>
  <c r="AI145" i="13" s="1"/>
  <c r="AI169" i="13" s="1"/>
  <c r="BI113" i="13"/>
  <c r="BI145" i="13" s="1"/>
  <c r="BI169" i="13" s="1"/>
  <c r="BA113" i="13"/>
  <c r="BA145" i="13" s="1"/>
  <c r="BA169" i="13" s="1"/>
  <c r="BZ113" i="13"/>
  <c r="BZ145" i="13" s="1"/>
  <c r="N113" i="13"/>
  <c r="N145" i="13" s="1"/>
  <c r="N169" i="13" s="1"/>
  <c r="AY113" i="13"/>
  <c r="AY145" i="13" s="1"/>
  <c r="AY169" i="13" s="1"/>
  <c r="CP189" i="13"/>
  <c r="I189" i="13"/>
  <c r="BN189" i="13"/>
  <c r="BL189" i="13"/>
  <c r="N189" i="13"/>
  <c r="L189" i="13"/>
  <c r="AN117" i="8"/>
  <c r="AN149" i="8" s="1"/>
  <c r="AN173" i="8" s="1"/>
  <c r="BU189" i="13"/>
  <c r="Z113" i="13"/>
  <c r="Z145" i="13" s="1"/>
  <c r="Z169" i="13" s="1"/>
  <c r="BO189" i="13"/>
  <c r="H113" i="13"/>
  <c r="H145" i="13" s="1"/>
  <c r="H169" i="13" s="1"/>
  <c r="CY113" i="13"/>
  <c r="CY145" i="13" s="1"/>
  <c r="CY169" i="13" s="1"/>
  <c r="CQ113" i="13"/>
  <c r="CQ145" i="13" s="1"/>
  <c r="CQ169" i="13" s="1"/>
  <c r="CW113" i="13"/>
  <c r="CW145" i="13" s="1"/>
  <c r="CW169" i="13" s="1"/>
  <c r="BX113" i="13"/>
  <c r="BX145" i="13" s="1"/>
  <c r="BX169" i="13" s="1"/>
  <c r="CF113" i="13"/>
  <c r="CF145" i="13" s="1"/>
  <c r="CF169" i="13" s="1"/>
  <c r="CD189" i="13"/>
  <c r="CZ189" i="13"/>
  <c r="BB189" i="13"/>
  <c r="AZ189" i="13"/>
  <c r="CS189" i="13"/>
  <c r="BW117" i="8"/>
  <c r="BW149" i="8" s="1"/>
  <c r="CI115" i="19"/>
  <c r="CI147" i="19" s="1"/>
  <c r="CI149" i="19" s="1"/>
  <c r="CT115" i="19"/>
  <c r="CT147" i="19" s="1"/>
  <c r="CT149" i="19" s="1"/>
  <c r="BM115" i="19"/>
  <c r="BM147" i="19" s="1"/>
  <c r="BM171" i="19" s="1"/>
  <c r="BM173" i="19" s="1"/>
  <c r="BN191" i="19"/>
  <c r="BN193" i="19" s="1"/>
  <c r="CH191" i="19"/>
  <c r="CH193" i="19" s="1"/>
  <c r="CC191" i="19"/>
  <c r="CC193" i="19" s="1"/>
  <c r="BG118" i="11"/>
  <c r="BG150" i="11" s="1"/>
  <c r="BG174" i="11" s="1"/>
  <c r="BR115" i="19"/>
  <c r="BR147" i="19" s="1"/>
  <c r="BR171" i="19" s="1"/>
  <c r="BR173" i="19" s="1"/>
  <c r="AU115" i="19"/>
  <c r="AU147" i="19" s="1"/>
  <c r="AU149" i="19" s="1"/>
  <c r="AV115" i="19"/>
  <c r="AV147" i="19" s="1"/>
  <c r="AV171" i="19" s="1"/>
  <c r="AV173" i="19" s="1"/>
  <c r="AC191" i="19"/>
  <c r="AC193" i="19" s="1"/>
  <c r="BV191" i="19"/>
  <c r="BV193" i="19" s="1"/>
  <c r="AY191" i="19"/>
  <c r="AY193" i="19" s="1"/>
  <c r="BC118" i="11"/>
  <c r="BC150" i="11" s="1"/>
  <c r="BC174" i="11" s="1"/>
  <c r="AR114" i="19"/>
  <c r="AT115" i="19"/>
  <c r="AT147" i="19" s="1"/>
  <c r="AT149" i="19" s="1"/>
  <c r="BL115" i="19"/>
  <c r="BL147" i="19" s="1"/>
  <c r="BL171" i="19" s="1"/>
  <c r="BL173" i="19" s="1"/>
  <c r="S115" i="19"/>
  <c r="S147" i="19" s="1"/>
  <c r="S171" i="19" s="1"/>
  <c r="S173" i="19" s="1"/>
  <c r="AO191" i="19"/>
  <c r="AO193" i="19" s="1"/>
  <c r="P191" i="19"/>
  <c r="P193" i="19" s="1"/>
  <c r="V191" i="19"/>
  <c r="V193" i="19" s="1"/>
  <c r="CS118" i="11"/>
  <c r="CS150" i="11" s="1"/>
  <c r="CS174" i="11" s="1"/>
  <c r="BD114" i="19"/>
  <c r="AM115" i="19"/>
  <c r="AM147" i="19" s="1"/>
  <c r="AM171" i="19" s="1"/>
  <c r="AM173" i="19" s="1"/>
  <c r="BE115" i="19"/>
  <c r="BE147" i="19" s="1"/>
  <c r="BE171" i="19" s="1"/>
  <c r="BE173" i="19" s="1"/>
  <c r="AC115" i="19"/>
  <c r="AC147" i="19" s="1"/>
  <c r="AC171" i="19" s="1"/>
  <c r="AC173" i="19" s="1"/>
  <c r="CF191" i="19"/>
  <c r="CF193" i="19" s="1"/>
  <c r="CO191" i="19"/>
  <c r="CO193" i="19" s="1"/>
  <c r="CM194" i="11"/>
  <c r="J114" i="19"/>
  <c r="BX115" i="19"/>
  <c r="BX147" i="19" s="1"/>
  <c r="BX171" i="19" s="1"/>
  <c r="BX173" i="19" s="1"/>
  <c r="J115" i="19"/>
  <c r="J147" i="19" s="1"/>
  <c r="J149" i="19" s="1"/>
  <c r="AF191" i="19"/>
  <c r="AF193" i="19" s="1"/>
  <c r="AL191" i="19"/>
  <c r="AL193" i="19" s="1"/>
  <c r="AH191" i="19"/>
  <c r="AH193" i="19" s="1"/>
  <c r="AD115" i="19"/>
  <c r="AD147" i="19" s="1"/>
  <c r="AD171" i="19" s="1"/>
  <c r="AD173" i="19" s="1"/>
  <c r="BN115" i="19"/>
  <c r="BN147" i="19" s="1"/>
  <c r="BN171" i="19" s="1"/>
  <c r="BN173" i="19" s="1"/>
  <c r="BB115" i="19"/>
  <c r="BB147" i="19" s="1"/>
  <c r="BB171" i="19" s="1"/>
  <c r="BB173" i="19" s="1"/>
  <c r="S191" i="19"/>
  <c r="BH191" i="19"/>
  <c r="BH193" i="19" s="1"/>
  <c r="BW191" i="19"/>
  <c r="BW193" i="19" s="1"/>
  <c r="CV114" i="19"/>
  <c r="AN115" i="19"/>
  <c r="AN147" i="19" s="1"/>
  <c r="AN171" i="19" s="1"/>
  <c r="AN173" i="19" s="1"/>
  <c r="AI115" i="19"/>
  <c r="AI147" i="19" s="1"/>
  <c r="AI171" i="19" s="1"/>
  <c r="AI173" i="19" s="1"/>
  <c r="CC115" i="19"/>
  <c r="CC147" i="19" s="1"/>
  <c r="CC171" i="19" s="1"/>
  <c r="CC173" i="19" s="1"/>
  <c r="Q191" i="19"/>
  <c r="Q193" i="19" s="1"/>
  <c r="CS191" i="19"/>
  <c r="CS193" i="19" s="1"/>
  <c r="CJ191" i="19"/>
  <c r="CJ193" i="19" s="1"/>
  <c r="BW114" i="19"/>
  <c r="AZ115" i="19"/>
  <c r="AZ147" i="19" s="1"/>
  <c r="AZ171" i="19" s="1"/>
  <c r="AZ173" i="19" s="1"/>
  <c r="W115" i="19"/>
  <c r="W147" i="19" s="1"/>
  <c r="W171" i="19" s="1"/>
  <c r="W173" i="19" s="1"/>
  <c r="AO115" i="19"/>
  <c r="AO147" i="19" s="1"/>
  <c r="AO171" i="19" s="1"/>
  <c r="AO173" i="19" s="1"/>
  <c r="AR191" i="19"/>
  <c r="AR193" i="19" s="1"/>
  <c r="CG191" i="19"/>
  <c r="CG193" i="19" s="1"/>
  <c r="AB191" i="19"/>
  <c r="AB193" i="19" s="1"/>
  <c r="BF114" i="19"/>
  <c r="BV113" i="6"/>
  <c r="BV144" i="6" s="1"/>
  <c r="BV168" i="6" s="1"/>
  <c r="AB113" i="6"/>
  <c r="AB144" i="6" s="1"/>
  <c r="N113" i="6"/>
  <c r="N144" i="6" s="1"/>
  <c r="N168" i="6" s="1"/>
  <c r="X112" i="6"/>
  <c r="BO188" i="6"/>
  <c r="BS195" i="11"/>
  <c r="AP119" i="11"/>
  <c r="AP151" i="11" s="1"/>
  <c r="AP175" i="11" s="1"/>
  <c r="AC119" i="11"/>
  <c r="AC151" i="11" s="1"/>
  <c r="AC175" i="11" s="1"/>
  <c r="AR119" i="11"/>
  <c r="AR151" i="11" s="1"/>
  <c r="AR175" i="11" s="1"/>
  <c r="S195" i="11"/>
  <c r="X119" i="11"/>
  <c r="X151" i="11" s="1"/>
  <c r="X175" i="11" s="1"/>
  <c r="BD195" i="11"/>
  <c r="CU117" i="11"/>
  <c r="BP195" i="11"/>
  <c r="CQ195" i="11"/>
  <c r="Y119" i="11"/>
  <c r="Y151" i="11" s="1"/>
  <c r="Y175" i="11" s="1"/>
  <c r="CV117" i="11"/>
  <c r="Z195" i="11"/>
  <c r="AK119" i="11"/>
  <c r="AK151" i="11" s="1"/>
  <c r="AK175" i="11" s="1"/>
  <c r="CR195" i="11"/>
  <c r="BJ117" i="11"/>
  <c r="J119" i="11"/>
  <c r="J151" i="11" s="1"/>
  <c r="J175" i="11" s="1"/>
  <c r="AG119" i="11"/>
  <c r="AG151" i="11" s="1"/>
  <c r="AG175" i="11" s="1"/>
  <c r="CT195" i="11"/>
  <c r="AY195" i="11"/>
  <c r="BD119" i="11"/>
  <c r="BD151" i="11" s="1"/>
  <c r="CX195" i="11"/>
  <c r="BC119" i="11"/>
  <c r="BC151" i="11" s="1"/>
  <c r="BH119" i="11"/>
  <c r="BH151" i="11" s="1"/>
  <c r="BH175" i="11" s="1"/>
  <c r="BK189" i="6"/>
  <c r="CP189" i="6"/>
  <c r="BT114" i="6"/>
  <c r="BT145" i="6" s="1"/>
  <c r="BT169" i="6" s="1"/>
  <c r="CZ114" i="6"/>
  <c r="CZ145" i="6" s="1"/>
  <c r="CZ169" i="6" s="1"/>
  <c r="BE189" i="6"/>
  <c r="AQ189" i="6"/>
  <c r="CH114" i="6"/>
  <c r="CH145" i="6" s="1"/>
  <c r="CH169" i="6" s="1"/>
  <c r="AB114" i="6"/>
  <c r="AB145" i="6" s="1"/>
  <c r="AB169" i="6" s="1"/>
  <c r="CC189" i="6"/>
  <c r="CD189" i="6"/>
  <c r="CQ114" i="6"/>
  <c r="CQ145" i="6" s="1"/>
  <c r="CQ169" i="6" s="1"/>
  <c r="AG114" i="6"/>
  <c r="AG145" i="6" s="1"/>
  <c r="AG169" i="6" s="1"/>
  <c r="W114" i="6"/>
  <c r="W145" i="6" s="1"/>
  <c r="W169" i="6" s="1"/>
  <c r="CO114" i="6"/>
  <c r="CO145" i="6" s="1"/>
  <c r="CO169" i="6" s="1"/>
  <c r="AW189" i="6"/>
  <c r="J189" i="6"/>
  <c r="BJ114" i="6"/>
  <c r="BJ145" i="6" s="1"/>
  <c r="BJ169" i="6" s="1"/>
  <c r="I114" i="6"/>
  <c r="I145" i="6" s="1"/>
  <c r="I169" i="6" s="1"/>
  <c r="CI114" i="6"/>
  <c r="CI145" i="6" s="1"/>
  <c r="CI169" i="6" s="1"/>
  <c r="CV114" i="6"/>
  <c r="CV145" i="6" s="1"/>
  <c r="CV169" i="6" s="1"/>
  <c r="BQ189" i="6"/>
  <c r="AK114" i="6"/>
  <c r="AK145" i="6" s="1"/>
  <c r="AK169" i="6" s="1"/>
  <c r="AD189" i="6"/>
  <c r="AU189" i="6"/>
  <c r="AQ114" i="6"/>
  <c r="AQ145" i="6" s="1"/>
  <c r="AQ169" i="6" s="1"/>
  <c r="BF114" i="6"/>
  <c r="BF145" i="6" s="1"/>
  <c r="BF169" i="6" s="1"/>
  <c r="CY114" i="6"/>
  <c r="CY145" i="6" s="1"/>
  <c r="CY169" i="6" s="1"/>
  <c r="CN189" i="6"/>
  <c r="O114" i="6"/>
  <c r="O145" i="6" s="1"/>
  <c r="O169" i="6" s="1"/>
  <c r="CB114" i="6"/>
  <c r="CB145" i="6" s="1"/>
  <c r="CB169" i="6" s="1"/>
  <c r="P189" i="6"/>
  <c r="BO119" i="11"/>
  <c r="BO151" i="11" s="1"/>
  <c r="BO175" i="11" s="1"/>
  <c r="AV114" i="6"/>
  <c r="AV145" i="6" s="1"/>
  <c r="DA189" i="6"/>
  <c r="X117" i="11"/>
  <c r="CF188" i="6"/>
  <c r="CX113" i="6"/>
  <c r="CX144" i="6" s="1"/>
  <c r="CX168" i="6" s="1"/>
  <c r="AP188" i="6"/>
  <c r="X113" i="6"/>
  <c r="X144" i="6" s="1"/>
  <c r="X168" i="6" s="1"/>
  <c r="BH188" i="6"/>
  <c r="BC113" i="6"/>
  <c r="BC144" i="6" s="1"/>
  <c r="BC168" i="6" s="1"/>
  <c r="J113" i="6"/>
  <c r="J144" i="6" s="1"/>
  <c r="J168" i="6" s="1"/>
  <c r="O113" i="6"/>
  <c r="O144" i="6" s="1"/>
  <c r="O168" i="6" s="1"/>
  <c r="AI113" i="6"/>
  <c r="AI144" i="6" s="1"/>
  <c r="AI168" i="6" s="1"/>
  <c r="Q114" i="6"/>
  <c r="Q145" i="6" s="1"/>
  <c r="Q169" i="6" s="1"/>
  <c r="CI189" i="6"/>
  <c r="CR119" i="11"/>
  <c r="CR151" i="11" s="1"/>
  <c r="CR175" i="11" s="1"/>
  <c r="CR114" i="6"/>
  <c r="CR145" i="6" s="1"/>
  <c r="CR169" i="6" s="1"/>
  <c r="AB119" i="11"/>
  <c r="AB151" i="11" s="1"/>
  <c r="AB175" i="11" s="1"/>
  <c r="CU195" i="11"/>
  <c r="AD195" i="11"/>
  <c r="BR114" i="6"/>
  <c r="BR145" i="6" s="1"/>
  <c r="BR169" i="6" s="1"/>
  <c r="AF188" i="6"/>
  <c r="CS114" i="6"/>
  <c r="CS145" i="6" s="1"/>
  <c r="CS169" i="6" s="1"/>
  <c r="BC189" i="6"/>
  <c r="CC119" i="11"/>
  <c r="CC151" i="11" s="1"/>
  <c r="CC175" i="11" s="1"/>
  <c r="AU195" i="11"/>
  <c r="AC114" i="6"/>
  <c r="AC145" i="6" s="1"/>
  <c r="AC169" i="6" s="1"/>
  <c r="BV119" i="11"/>
  <c r="BV151" i="11" s="1"/>
  <c r="BV175" i="11" s="1"/>
  <c r="BE114" i="6"/>
  <c r="BE145" i="6" s="1"/>
  <c r="BE169" i="6" s="1"/>
  <c r="CG114" i="6"/>
  <c r="CG145" i="6" s="1"/>
  <c r="CG169" i="6" s="1"/>
  <c r="BA188" i="6"/>
  <c r="AM114" i="6"/>
  <c r="AM145" i="6" s="1"/>
  <c r="AM169" i="6" s="1"/>
  <c r="AU114" i="6"/>
  <c r="AU145" i="6" s="1"/>
  <c r="AU169" i="6" s="1"/>
  <c r="CZ189" i="6"/>
  <c r="BW119" i="11"/>
  <c r="BW151" i="11" s="1"/>
  <c r="BW175" i="11" s="1"/>
  <c r="CP195" i="11"/>
  <c r="BI189" i="6"/>
  <c r="P195" i="11"/>
  <c r="Y189" i="6"/>
  <c r="BK117" i="11"/>
  <c r="BN113" i="6"/>
  <c r="BN144" i="6" s="1"/>
  <c r="BN168" i="6" s="1"/>
  <c r="CN188" i="6"/>
  <c r="CN114" i="6"/>
  <c r="CN145" i="6" s="1"/>
  <c r="BB114" i="6"/>
  <c r="BB145" i="6" s="1"/>
  <c r="BB169" i="6" s="1"/>
  <c r="BV114" i="6"/>
  <c r="BV145" i="6" s="1"/>
  <c r="BV169" i="6" s="1"/>
  <c r="BG189" i="6"/>
  <c r="BY119" i="11"/>
  <c r="BY151" i="11" s="1"/>
  <c r="BY175" i="11" s="1"/>
  <c r="CD195" i="11"/>
  <c r="BZ117" i="11"/>
  <c r="Q194" i="11"/>
  <c r="AA115" i="19"/>
  <c r="AA147" i="19" s="1"/>
  <c r="AA171" i="19" s="1"/>
  <c r="AA173" i="19" s="1"/>
  <c r="H115" i="19"/>
  <c r="H147" i="19" s="1"/>
  <c r="H171" i="19" s="1"/>
  <c r="H173" i="19" s="1"/>
  <c r="CA115" i="19"/>
  <c r="CA147" i="19" s="1"/>
  <c r="CA149" i="19" s="1"/>
  <c r="BH115" i="19"/>
  <c r="BH147" i="19" s="1"/>
  <c r="BH171" i="19" s="1"/>
  <c r="BH173" i="19" s="1"/>
  <c r="M115" i="19"/>
  <c r="M147" i="19" s="1"/>
  <c r="M171" i="19" s="1"/>
  <c r="M173" i="19" s="1"/>
  <c r="CW191" i="19"/>
  <c r="CW193" i="19" s="1"/>
  <c r="M191" i="19"/>
  <c r="M193" i="19" s="1"/>
  <c r="AM191" i="19"/>
  <c r="AM193" i="19" s="1"/>
  <c r="CE191" i="19"/>
  <c r="CE193" i="19" s="1"/>
  <c r="BW113" i="13"/>
  <c r="BW145" i="13" s="1"/>
  <c r="BW169" i="13" s="1"/>
  <c r="AC113" i="13"/>
  <c r="AC145" i="13" s="1"/>
  <c r="AC169" i="13" s="1"/>
  <c r="L113" i="13"/>
  <c r="L145" i="13" s="1"/>
  <c r="L169" i="13" s="1"/>
  <c r="BC113" i="13"/>
  <c r="BC145" i="13" s="1"/>
  <c r="BC169" i="13" s="1"/>
  <c r="M113" i="13"/>
  <c r="M145" i="13" s="1"/>
  <c r="M169" i="13" s="1"/>
  <c r="BR113" i="13"/>
  <c r="BR145" i="13" s="1"/>
  <c r="BR169" i="13" s="1"/>
  <c r="BH113" i="13"/>
  <c r="BH145" i="13" s="1"/>
  <c r="BH169" i="13" s="1"/>
  <c r="BK113" i="13"/>
  <c r="BK145" i="13" s="1"/>
  <c r="BK169" i="13" s="1"/>
  <c r="BG189" i="13"/>
  <c r="V189" i="13"/>
  <c r="CN189" i="13"/>
  <c r="AQ189" i="13"/>
  <c r="CK189" i="13"/>
  <c r="AN189" i="13"/>
  <c r="CH189" i="13"/>
  <c r="AK189" i="13"/>
  <c r="BQ118" i="11"/>
  <c r="BQ150" i="11" s="1"/>
  <c r="BQ174" i="11" s="1"/>
  <c r="CT194" i="11"/>
  <c r="CQ114" i="19"/>
  <c r="AV112" i="13"/>
  <c r="K115" i="19"/>
  <c r="K147" i="19" s="1"/>
  <c r="K171" i="19" s="1"/>
  <c r="K173" i="19" s="1"/>
  <c r="DA115" i="19"/>
  <c r="DA147" i="19" s="1"/>
  <c r="DA171" i="19" s="1"/>
  <c r="DA173" i="19" s="1"/>
  <c r="AP191" i="19"/>
  <c r="AP193" i="19" s="1"/>
  <c r="O191" i="19"/>
  <c r="O193" i="19" s="1"/>
  <c r="X118" i="11"/>
  <c r="X150" i="11" s="1"/>
  <c r="X174" i="11" s="1"/>
  <c r="AL115" i="19"/>
  <c r="AL147" i="19" s="1"/>
  <c r="AL171" i="19" s="1"/>
  <c r="AL173" i="19" s="1"/>
  <c r="BW115" i="19"/>
  <c r="BW147" i="19" s="1"/>
  <c r="BW171" i="19" s="1"/>
  <c r="BW173" i="19" s="1"/>
  <c r="CS115" i="19"/>
  <c r="CS147" i="19" s="1"/>
  <c r="CS171" i="19" s="1"/>
  <c r="CS173" i="19" s="1"/>
  <c r="V115" i="19"/>
  <c r="V147" i="19" s="1"/>
  <c r="V149" i="19" s="1"/>
  <c r="H191" i="19"/>
  <c r="H193" i="19" s="1"/>
  <c r="BO191" i="19"/>
  <c r="BO193" i="19" s="1"/>
  <c r="AX191" i="19"/>
  <c r="AX193" i="19" s="1"/>
  <c r="J191" i="19"/>
  <c r="J193" i="19" s="1"/>
  <c r="BE191" i="19"/>
  <c r="BE193" i="19" s="1"/>
  <c r="O113" i="13"/>
  <c r="O145" i="13" s="1"/>
  <c r="O169" i="13" s="1"/>
  <c r="BJ113" i="13"/>
  <c r="BJ145" i="13" s="1"/>
  <c r="AN113" i="13"/>
  <c r="AN145" i="13" s="1"/>
  <c r="AN169" i="13" s="1"/>
  <c r="AJ113" i="13"/>
  <c r="AJ145" i="13" s="1"/>
  <c r="AJ169" i="13" s="1"/>
  <c r="V113" i="13"/>
  <c r="V145" i="13" s="1"/>
  <c r="V169" i="13" s="1"/>
  <c r="BU113" i="13"/>
  <c r="BU145" i="13" s="1"/>
  <c r="BU169" i="13" s="1"/>
  <c r="BN113" i="13"/>
  <c r="BN145" i="13" s="1"/>
  <c r="BN169" i="13" s="1"/>
  <c r="S113" i="13"/>
  <c r="S145" i="13" s="1"/>
  <c r="S169" i="13" s="1"/>
  <c r="AU189" i="13"/>
  <c r="J189" i="13"/>
  <c r="CB189" i="13"/>
  <c r="AE189" i="13"/>
  <c r="BY189" i="13"/>
  <c r="AB189" i="13"/>
  <c r="BV189" i="13"/>
  <c r="Y189" i="13"/>
  <c r="AP118" i="11"/>
  <c r="AP150" i="11" s="1"/>
  <c r="AP174" i="11" s="1"/>
  <c r="W194" i="11"/>
  <c r="AM114" i="19"/>
  <c r="CO114" i="13"/>
  <c r="CO146" i="13" s="1"/>
  <c r="CO170" i="13" s="1"/>
  <c r="BU115" i="19"/>
  <c r="BU147" i="19" s="1"/>
  <c r="AJ191" i="19"/>
  <c r="AJ193" i="19" s="1"/>
  <c r="AU191" i="19"/>
  <c r="AU193" i="19" s="1"/>
  <c r="G194" i="11"/>
  <c r="F94" i="58" s="1"/>
  <c r="CQ20" i="58" s="1"/>
  <c r="R114" i="19"/>
  <c r="CX115" i="19"/>
  <c r="CX147" i="19" s="1"/>
  <c r="CQ115" i="19"/>
  <c r="CQ147" i="19" s="1"/>
  <c r="CQ149" i="19" s="1"/>
  <c r="BF115" i="19"/>
  <c r="BF147" i="19" s="1"/>
  <c r="BF171" i="19" s="1"/>
  <c r="BF173" i="19" s="1"/>
  <c r="BY115" i="19"/>
  <c r="BY147" i="19" s="1"/>
  <c r="BY171" i="19" s="1"/>
  <c r="BY173" i="19" s="1"/>
  <c r="AG115" i="19"/>
  <c r="AG147" i="19" s="1"/>
  <c r="AG171" i="19" s="1"/>
  <c r="AG173" i="19" s="1"/>
  <c r="R191" i="19"/>
  <c r="R193" i="19" s="1"/>
  <c r="T191" i="19"/>
  <c r="T193" i="19" s="1"/>
  <c r="BU191" i="19"/>
  <c r="BU193" i="19" s="1"/>
  <c r="AS191" i="19"/>
  <c r="AS193" i="19" s="1"/>
  <c r="AT191" i="19"/>
  <c r="AT193" i="19" s="1"/>
  <c r="U113" i="13"/>
  <c r="U145" i="13" s="1"/>
  <c r="U169" i="13" s="1"/>
  <c r="BE113" i="13"/>
  <c r="BE145" i="13" s="1"/>
  <c r="CN113" i="13"/>
  <c r="CN145" i="13" s="1"/>
  <c r="CN169" i="13" s="1"/>
  <c r="BS113" i="13"/>
  <c r="BS145" i="13" s="1"/>
  <c r="BS169" i="13" s="1"/>
  <c r="R113" i="13"/>
  <c r="R145" i="13" s="1"/>
  <c r="R169" i="13" s="1"/>
  <c r="AT113" i="13"/>
  <c r="AT145" i="13" s="1"/>
  <c r="AT169" i="13" s="1"/>
  <c r="AF113" i="13"/>
  <c r="AF145" i="13" s="1"/>
  <c r="AF169" i="13" s="1"/>
  <c r="Y113" i="13"/>
  <c r="Y145" i="13" s="1"/>
  <c r="Y169" i="13" s="1"/>
  <c r="AI189" i="13"/>
  <c r="DA189" i="13"/>
  <c r="BP189" i="13"/>
  <c r="S189" i="13"/>
  <c r="BM189" i="13"/>
  <c r="P189" i="13"/>
  <c r="BJ189" i="13"/>
  <c r="M189" i="13"/>
  <c r="AT118" i="11"/>
  <c r="AT150" i="11" s="1"/>
  <c r="AT174" i="11" s="1"/>
  <c r="X114" i="19"/>
  <c r="CT114" i="19"/>
  <c r="CZ112" i="13"/>
  <c r="G113" i="13"/>
  <c r="G145" i="13" s="1"/>
  <c r="G169" i="13" s="1"/>
  <c r="G74" i="58" s="1"/>
  <c r="CA21" i="58" s="1"/>
  <c r="N115" i="19"/>
  <c r="N147" i="19" s="1"/>
  <c r="N171" i="19" s="1"/>
  <c r="N173" i="19" s="1"/>
  <c r="BO115" i="19"/>
  <c r="BO147" i="19" s="1"/>
  <c r="CV191" i="19"/>
  <c r="CV193" i="19" s="1"/>
  <c r="AP115" i="19"/>
  <c r="AP147" i="19" s="1"/>
  <c r="CV115" i="19"/>
  <c r="CV147" i="19" s="1"/>
  <c r="CV149" i="19" s="1"/>
  <c r="CJ115" i="19"/>
  <c r="CJ147" i="19" s="1"/>
  <c r="CJ171" i="19" s="1"/>
  <c r="CJ173" i="19" s="1"/>
  <c r="CF115" i="19"/>
  <c r="CF147" i="19" s="1"/>
  <c r="CF171" i="19" s="1"/>
  <c r="CF173" i="19" s="1"/>
  <c r="Y115" i="19"/>
  <c r="Y147" i="19" s="1"/>
  <c r="Y171" i="19" s="1"/>
  <c r="Y173" i="19" s="1"/>
  <c r="AE191" i="19"/>
  <c r="AE193" i="19" s="1"/>
  <c r="BP191" i="19"/>
  <c r="BP193" i="19" s="1"/>
  <c r="BT191" i="19"/>
  <c r="BT193" i="19" s="1"/>
  <c r="I191" i="19"/>
  <c r="I193" i="19" s="1"/>
  <c r="K191" i="19"/>
  <c r="K193" i="19" s="1"/>
  <c r="AL113" i="13"/>
  <c r="AL145" i="13" s="1"/>
  <c r="CJ113" i="13"/>
  <c r="CJ145" i="13" s="1"/>
  <c r="AX113" i="13"/>
  <c r="AX145" i="13" s="1"/>
  <c r="AX169" i="13" s="1"/>
  <c r="BM113" i="13"/>
  <c r="BM145" i="13" s="1"/>
  <c r="BM169" i="13" s="1"/>
  <c r="DB113" i="13"/>
  <c r="DB145" i="13" s="1"/>
  <c r="DB169" i="13" s="1"/>
  <c r="J113" i="13"/>
  <c r="J145" i="13" s="1"/>
  <c r="J169" i="13" s="1"/>
  <c r="CO113" i="13"/>
  <c r="CO145" i="13" s="1"/>
  <c r="CO169" i="13" s="1"/>
  <c r="CL113" i="13"/>
  <c r="CL145" i="13" s="1"/>
  <c r="CL169" i="13" s="1"/>
  <c r="W189" i="13"/>
  <c r="CO189" i="13"/>
  <c r="BD189" i="13"/>
  <c r="CX189" i="13"/>
  <c r="BA189" i="13"/>
  <c r="CU189" i="13"/>
  <c r="AX189" i="13"/>
  <c r="CR189" i="13"/>
  <c r="AY118" i="11"/>
  <c r="AY150" i="11" s="1"/>
  <c r="AY174" i="11" s="1"/>
  <c r="CM114" i="19"/>
  <c r="Y114" i="19"/>
  <c r="BZ112" i="13"/>
  <c r="Z152" i="55"/>
  <c r="R108" i="55"/>
  <c r="T75" i="55"/>
  <c r="U108" i="55"/>
  <c r="R75" i="55"/>
  <c r="Z108" i="55"/>
  <c r="L108" i="55"/>
  <c r="O73" i="55"/>
  <c r="R73" i="55"/>
  <c r="Z75" i="55"/>
  <c r="M73" i="55"/>
  <c r="I75" i="55"/>
  <c r="N108" i="55"/>
  <c r="N132" i="55"/>
  <c r="Q132" i="55"/>
  <c r="K108" i="55"/>
  <c r="I108" i="55"/>
  <c r="AA75" i="55"/>
  <c r="M152" i="55"/>
  <c r="O118" i="11"/>
  <c r="O150" i="11" s="1"/>
  <c r="O174" i="11" s="1"/>
  <c r="CH118" i="11"/>
  <c r="CH150" i="11" s="1"/>
  <c r="CH174" i="11" s="1"/>
  <c r="BF118" i="11"/>
  <c r="BF150" i="11" s="1"/>
  <c r="BF174" i="11" s="1"/>
  <c r="U194" i="11"/>
  <c r="AN194" i="11"/>
  <c r="K194" i="11"/>
  <c r="CB112" i="13"/>
  <c r="DB114" i="13"/>
  <c r="DB146" i="13" s="1"/>
  <c r="DB170" i="13" s="1"/>
  <c r="AI190" i="13"/>
  <c r="P73" i="55"/>
  <c r="S151" i="55"/>
  <c r="S131" i="55"/>
  <c r="W131" i="55"/>
  <c r="Q107" i="55"/>
  <c r="I74" i="55"/>
  <c r="V151" i="55"/>
  <c r="W107" i="55"/>
  <c r="N74" i="55"/>
  <c r="G70" i="15"/>
  <c r="F63" i="2" s="1"/>
  <c r="G72" i="15"/>
  <c r="G101" i="15" s="1"/>
  <c r="G102" i="15" s="1"/>
  <c r="H52" i="58" s="1"/>
  <c r="BH22" i="58" s="1"/>
  <c r="G145" i="15"/>
  <c r="H95" i="58" s="1"/>
  <c r="CR22" i="58" s="1"/>
  <c r="T132" i="55"/>
  <c r="DB118" i="11"/>
  <c r="DB150" i="11" s="1"/>
  <c r="DB174" i="11" s="1"/>
  <c r="AX118" i="11"/>
  <c r="AX150" i="11" s="1"/>
  <c r="AX174" i="11" s="1"/>
  <c r="Y118" i="11"/>
  <c r="Y150" i="11" s="1"/>
  <c r="Y174" i="11" s="1"/>
  <c r="DA194" i="11"/>
  <c r="BW194" i="11"/>
  <c r="CP194" i="11"/>
  <c r="BV117" i="11"/>
  <c r="BO117" i="11"/>
  <c r="BT114" i="13"/>
  <c r="BT146" i="13" s="1"/>
  <c r="BT170" i="13" s="1"/>
  <c r="M114" i="13"/>
  <c r="M146" i="13" s="1"/>
  <c r="BR190" i="13"/>
  <c r="H190" i="13"/>
  <c r="H191" i="13" s="1"/>
  <c r="AE118" i="11"/>
  <c r="AE150" i="11" s="1"/>
  <c r="AE174" i="11" s="1"/>
  <c r="CM118" i="11"/>
  <c r="CM150" i="11" s="1"/>
  <c r="CM174" i="11" s="1"/>
  <c r="M118" i="11"/>
  <c r="M150" i="11" s="1"/>
  <c r="CN194" i="11"/>
  <c r="AY194" i="11"/>
  <c r="V194" i="11"/>
  <c r="BL112" i="13"/>
  <c r="W114" i="13"/>
  <c r="W146" i="13" s="1"/>
  <c r="W170" i="13" s="1"/>
  <c r="AG190" i="13"/>
  <c r="Y152" i="55"/>
  <c r="AH118" i="11"/>
  <c r="AH150" i="11" s="1"/>
  <c r="AH174" i="11" s="1"/>
  <c r="BX118" i="11"/>
  <c r="BX150" i="11" s="1"/>
  <c r="BX174" i="11" s="1"/>
  <c r="AB118" i="11"/>
  <c r="AB150" i="11" s="1"/>
  <c r="T194" i="11"/>
  <c r="O194" i="11"/>
  <c r="J194" i="11"/>
  <c r="AC112" i="13"/>
  <c r="BN114" i="13"/>
  <c r="BN146" i="13" s="1"/>
  <c r="P75" i="55"/>
  <c r="G118" i="11"/>
  <c r="G150" i="11" s="1"/>
  <c r="AH194" i="11"/>
  <c r="BG194" i="11"/>
  <c r="CR194" i="11"/>
  <c r="AX194" i="11"/>
  <c r="CI194" i="11"/>
  <c r="AO194" i="11"/>
  <c r="CL194" i="11"/>
  <c r="CL196" i="11" s="1"/>
  <c r="AR194" i="11"/>
  <c r="BQ194" i="11"/>
  <c r="CB118" i="11"/>
  <c r="CB150" i="11" s="1"/>
  <c r="BP118" i="11"/>
  <c r="BP150" i="11" s="1"/>
  <c r="BP174" i="11" s="1"/>
  <c r="BY118" i="11"/>
  <c r="BY150" i="11" s="1"/>
  <c r="BY174" i="11" s="1"/>
  <c r="I118" i="11"/>
  <c r="I150" i="11" s="1"/>
  <c r="I174" i="11" s="1"/>
  <c r="BK118" i="11"/>
  <c r="BK150" i="11" s="1"/>
  <c r="BK174" i="11" s="1"/>
  <c r="BJ118" i="11"/>
  <c r="BJ150" i="11" s="1"/>
  <c r="BU118" i="11"/>
  <c r="BU150" i="11" s="1"/>
  <c r="BU174" i="11" s="1"/>
  <c r="AT194" i="11"/>
  <c r="BS194" i="11"/>
  <c r="M194" i="11"/>
  <c r="BJ194" i="11"/>
  <c r="CU194" i="11"/>
  <c r="BA194" i="11"/>
  <c r="CX194" i="11"/>
  <c r="BD194" i="11"/>
  <c r="CC194" i="11"/>
  <c r="Z118" i="11"/>
  <c r="Z150" i="11" s="1"/>
  <c r="Z174" i="11" s="1"/>
  <c r="DA118" i="11"/>
  <c r="DA150" i="11" s="1"/>
  <c r="BV118" i="11"/>
  <c r="BV150" i="11" s="1"/>
  <c r="BV174" i="11" s="1"/>
  <c r="AQ118" i="11"/>
  <c r="AQ150" i="11" s="1"/>
  <c r="AR118" i="11"/>
  <c r="AR150" i="11" s="1"/>
  <c r="CP118" i="11"/>
  <c r="CP150" i="11" s="1"/>
  <c r="CP174" i="11" s="1"/>
  <c r="CK118" i="11"/>
  <c r="CK150" i="11" s="1"/>
  <c r="BF194" i="11"/>
  <c r="CE194" i="11"/>
  <c r="Y194" i="11"/>
  <c r="BV194" i="11"/>
  <c r="P194" i="11"/>
  <c r="BM194" i="11"/>
  <c r="S194" i="11"/>
  <c r="S196" i="11" s="1"/>
  <c r="BP194" i="11"/>
  <c r="CO194" i="11"/>
  <c r="BN118" i="11"/>
  <c r="BN150" i="11" s="1"/>
  <c r="AK118" i="11"/>
  <c r="AK150" i="11" s="1"/>
  <c r="W118" i="11"/>
  <c r="W150" i="11" s="1"/>
  <c r="AM118" i="11"/>
  <c r="AM150" i="11" s="1"/>
  <c r="CQ118" i="11"/>
  <c r="CQ150" i="11" s="1"/>
  <c r="CQ174" i="11" s="1"/>
  <c r="BT118" i="11"/>
  <c r="BT150" i="11" s="1"/>
  <c r="BT174" i="11" s="1"/>
  <c r="BR194" i="11"/>
  <c r="CQ194" i="11"/>
  <c r="AK194" i="11"/>
  <c r="CH194" i="11"/>
  <c r="AB194" i="11"/>
  <c r="BY194" i="11"/>
  <c r="AE194" i="11"/>
  <c r="CB194" i="11"/>
  <c r="H118" i="11"/>
  <c r="H150" i="11" s="1"/>
  <c r="H174" i="11" s="1"/>
  <c r="H194" i="11"/>
  <c r="AJ194" i="11"/>
  <c r="CG194" i="11"/>
  <c r="AA194" i="11"/>
  <c r="BX194" i="11"/>
  <c r="AD194" i="11"/>
  <c r="CA194" i="11"/>
  <c r="I194" i="11"/>
  <c r="AF118" i="11"/>
  <c r="AF150" i="11" s="1"/>
  <c r="CG118" i="11"/>
  <c r="CG150" i="11" s="1"/>
  <c r="CO118" i="11"/>
  <c r="CO150" i="11" s="1"/>
  <c r="CO174" i="11" s="1"/>
  <c r="CF118" i="11"/>
  <c r="CF150" i="11" s="1"/>
  <c r="CF174" i="11" s="1"/>
  <c r="AA118" i="11"/>
  <c r="AA150" i="11" s="1"/>
  <c r="AA174" i="11" s="1"/>
  <c r="CX118" i="11"/>
  <c r="CX150" i="11" s="1"/>
  <c r="AV118" i="11"/>
  <c r="AV150" i="11" s="1"/>
  <c r="AV174" i="11" s="1"/>
  <c r="AI194" i="11"/>
  <c r="CS194" i="11"/>
  <c r="AZ194" i="11"/>
  <c r="BZ194" i="11"/>
  <c r="AG194" i="11"/>
  <c r="CW118" i="11"/>
  <c r="CW150" i="11" s="1"/>
  <c r="BB118" i="11"/>
  <c r="BB150" i="11" s="1"/>
  <c r="BB174" i="11" s="1"/>
  <c r="CN118" i="11"/>
  <c r="CN150" i="11" s="1"/>
  <c r="CN174" i="11" s="1"/>
  <c r="BZ118" i="11"/>
  <c r="BZ150" i="11" s="1"/>
  <c r="CR118" i="11"/>
  <c r="CR150" i="11" s="1"/>
  <c r="CR174" i="11" s="1"/>
  <c r="CZ118" i="11"/>
  <c r="CZ150" i="11" s="1"/>
  <c r="AU194" i="11"/>
  <c r="N194" i="11"/>
  <c r="BL194" i="11"/>
  <c r="AQ194" i="11"/>
  <c r="AS194" i="11"/>
  <c r="AC118" i="11"/>
  <c r="AC150" i="11" s="1"/>
  <c r="CU118" i="11"/>
  <c r="CU150" i="11" s="1"/>
  <c r="BE118" i="11"/>
  <c r="BE150" i="11" s="1"/>
  <c r="BE174" i="11" s="1"/>
  <c r="S118" i="11"/>
  <c r="S150" i="11" s="1"/>
  <c r="S174" i="11" s="1"/>
  <c r="AU118" i="11"/>
  <c r="AU150" i="11" s="1"/>
  <c r="Q118" i="11"/>
  <c r="Q150" i="11" s="1"/>
  <c r="BG117" i="11"/>
  <c r="X194" i="11"/>
  <c r="DC194" i="11"/>
  <c r="Z194" i="11"/>
  <c r="CJ194" i="11"/>
  <c r="BC194" i="11"/>
  <c r="BE194" i="11"/>
  <c r="CA118" i="11"/>
  <c r="CA150" i="11" s="1"/>
  <c r="AI118" i="11"/>
  <c r="AI150" i="11" s="1"/>
  <c r="AS118" i="11"/>
  <c r="AS150" i="11" s="1"/>
  <c r="AS174" i="11" s="1"/>
  <c r="L118" i="11"/>
  <c r="L150" i="11" s="1"/>
  <c r="L174" i="11" s="1"/>
  <c r="CC118" i="11"/>
  <c r="CC150" i="11" s="1"/>
  <c r="BL118" i="11"/>
  <c r="BL150" i="11" s="1"/>
  <c r="L194" i="11"/>
  <c r="AL194" i="11"/>
  <c r="CV194" i="11"/>
  <c r="BO194" i="11"/>
  <c r="DC118" i="11"/>
  <c r="DC150" i="11" s="1"/>
  <c r="AN118" i="11"/>
  <c r="AN150" i="11" s="1"/>
  <c r="BH118" i="11"/>
  <c r="BH150" i="11" s="1"/>
  <c r="BM118" i="11"/>
  <c r="BM150" i="11" s="1"/>
  <c r="BM174" i="11" s="1"/>
  <c r="AD118" i="11"/>
  <c r="AD150" i="11" s="1"/>
  <c r="AD174" i="11" s="1"/>
  <c r="U118" i="11"/>
  <c r="U150" i="11" s="1"/>
  <c r="U174" i="11" s="1"/>
  <c r="CB117" i="11"/>
  <c r="CD194" i="11"/>
  <c r="CD196" i="11" s="1"/>
  <c r="BT194" i="11"/>
  <c r="AM194" i="11"/>
  <c r="CW194" i="11"/>
  <c r="AF194" i="11"/>
  <c r="AL118" i="11"/>
  <c r="AL150" i="11" s="1"/>
  <c r="AL174" i="11" s="1"/>
  <c r="J118" i="11"/>
  <c r="J150" i="11" s="1"/>
  <c r="J174" i="11" s="1"/>
  <c r="AO118" i="11"/>
  <c r="AO150" i="11" s="1"/>
  <c r="T118" i="11"/>
  <c r="T150" i="11" s="1"/>
  <c r="T174" i="11" s="1"/>
  <c r="BR118" i="11"/>
  <c r="BR150" i="11" s="1"/>
  <c r="BR174" i="11" s="1"/>
  <c r="AG118" i="11"/>
  <c r="AG150" i="11" s="1"/>
  <c r="AG174" i="11" s="1"/>
  <c r="BB117" i="11"/>
  <c r="H117" i="11"/>
  <c r="O117" i="11"/>
  <c r="DB117" i="11"/>
  <c r="AV117" i="11"/>
  <c r="CT117" i="11"/>
  <c r="DB194" i="11"/>
  <c r="AW194" i="11"/>
  <c r="BK194" i="11"/>
  <c r="AP194" i="11"/>
  <c r="CZ194" i="11"/>
  <c r="R118" i="11"/>
  <c r="R150" i="11" s="1"/>
  <c r="CD118" i="11"/>
  <c r="CD150" i="11" s="1"/>
  <c r="CD174" i="11" s="1"/>
  <c r="BA118" i="11"/>
  <c r="BA150" i="11" s="1"/>
  <c r="AZ118" i="11"/>
  <c r="AZ150" i="11" s="1"/>
  <c r="AZ174" i="11" s="1"/>
  <c r="V118" i="11"/>
  <c r="V150" i="11" s="1"/>
  <c r="V174" i="11" s="1"/>
  <c r="BD118" i="11"/>
  <c r="BD150" i="11" s="1"/>
  <c r="BD174" i="11" s="1"/>
  <c r="P118" i="11"/>
  <c r="P150" i="11" s="1"/>
  <c r="P174" i="11" s="1"/>
  <c r="BY118" i="8"/>
  <c r="BY150" i="8" s="1"/>
  <c r="BY174" i="8" s="1"/>
  <c r="CC117" i="11"/>
  <c r="AP112" i="13"/>
  <c r="AC190" i="13"/>
  <c r="CE118" i="11"/>
  <c r="CE150" i="11" s="1"/>
  <c r="CE174" i="11" s="1"/>
  <c r="CY118" i="11"/>
  <c r="CY150" i="11" s="1"/>
  <c r="CT118" i="11"/>
  <c r="CT150" i="11" s="1"/>
  <c r="BB194" i="11"/>
  <c r="BI194" i="11"/>
  <c r="AO117" i="11"/>
  <c r="CF112" i="13"/>
  <c r="BY114" i="13"/>
  <c r="BY146" i="13" s="1"/>
  <c r="CV190" i="13"/>
  <c r="BK194" i="8"/>
  <c r="H194" i="8"/>
  <c r="L118" i="8"/>
  <c r="L150" i="8" s="1"/>
  <c r="L174" i="8" s="1"/>
  <c r="BP194" i="8"/>
  <c r="DA194" i="8"/>
  <c r="AI194" i="8"/>
  <c r="BH118" i="8"/>
  <c r="BH150" i="8" s="1"/>
  <c r="BH174" i="8" s="1"/>
  <c r="CI118" i="8"/>
  <c r="CI150" i="8" s="1"/>
  <c r="CI174" i="8" s="1"/>
  <c r="BC118" i="8"/>
  <c r="BC150" i="8" s="1"/>
  <c r="BC174" i="8" s="1"/>
  <c r="CB118" i="8"/>
  <c r="CB150" i="8" s="1"/>
  <c r="CB174" i="8" s="1"/>
  <c r="BP118" i="8"/>
  <c r="BP150" i="8" s="1"/>
  <c r="BP174" i="8" s="1"/>
  <c r="M118" i="8"/>
  <c r="M150" i="8" s="1"/>
  <c r="M174" i="8" s="1"/>
  <c r="V194" i="8"/>
  <c r="BG194" i="8"/>
  <c r="CR194" i="8"/>
  <c r="AJ118" i="8"/>
  <c r="AJ150" i="8" s="1"/>
  <c r="AJ174" i="8" s="1"/>
  <c r="CS118" i="8"/>
  <c r="CS150" i="8" s="1"/>
  <c r="CS174" i="8" s="1"/>
  <c r="AP194" i="8"/>
  <c r="AR118" i="8"/>
  <c r="AR150" i="8" s="1"/>
  <c r="AR174" i="8" s="1"/>
  <c r="CH116" i="8"/>
  <c r="AK118" i="8"/>
  <c r="AK150" i="8" s="1"/>
  <c r="AK174" i="8" s="1"/>
  <c r="BT118" i="8"/>
  <c r="BT150" i="8" s="1"/>
  <c r="BT174" i="8" s="1"/>
  <c r="BK118" i="8"/>
  <c r="BK150" i="8" s="1"/>
  <c r="BK174" i="8" s="1"/>
  <c r="CE118" i="8"/>
  <c r="CE150" i="8" s="1"/>
  <c r="CE174" i="8" s="1"/>
  <c r="CM118" i="8"/>
  <c r="CM150" i="8" s="1"/>
  <c r="CM174" i="8" s="1"/>
  <c r="CF118" i="8"/>
  <c r="CF150" i="8" s="1"/>
  <c r="CF174" i="8" s="1"/>
  <c r="BS118" i="8"/>
  <c r="BS150" i="8" s="1"/>
  <c r="BS174" i="8" s="1"/>
  <c r="BD118" i="8"/>
  <c r="BD150" i="8" s="1"/>
  <c r="BD174" i="8" s="1"/>
  <c r="CL194" i="8"/>
  <c r="BE194" i="8"/>
  <c r="CY194" i="8"/>
  <c r="AT194" i="8"/>
  <c r="AV194" i="8"/>
  <c r="AN118" i="8"/>
  <c r="AN150" i="8" s="1"/>
  <c r="AN174" i="8" s="1"/>
  <c r="CK118" i="8"/>
  <c r="CK150" i="8" s="1"/>
  <c r="CK174" i="8" s="1"/>
  <c r="I118" i="8"/>
  <c r="I150" i="8" s="1"/>
  <c r="I174" i="8" s="1"/>
  <c r="L194" i="8"/>
  <c r="P194" i="8"/>
  <c r="CY118" i="8"/>
  <c r="CY150" i="8" s="1"/>
  <c r="Q118" i="8"/>
  <c r="Q150" i="8" s="1"/>
  <c r="Q174" i="8" s="1"/>
  <c r="AZ118" i="8"/>
  <c r="AZ150" i="8" s="1"/>
  <c r="AZ174" i="8" s="1"/>
  <c r="AJ194" i="8"/>
  <c r="BI194" i="8"/>
  <c r="AA118" i="8"/>
  <c r="AA150" i="8" s="1"/>
  <c r="AA174" i="8" s="1"/>
  <c r="CW194" i="8"/>
  <c r="BS118" i="11"/>
  <c r="BS150" i="11" s="1"/>
  <c r="BS174" i="11" s="1"/>
  <c r="BI118" i="11"/>
  <c r="BI150" i="11" s="1"/>
  <c r="BI174" i="11" s="1"/>
  <c r="BO118" i="11"/>
  <c r="BO150" i="11" s="1"/>
  <c r="BO174" i="11" s="1"/>
  <c r="N118" i="11"/>
  <c r="N150" i="11" s="1"/>
  <c r="N174" i="11" s="1"/>
  <c r="R194" i="11"/>
  <c r="CF194" i="11"/>
  <c r="AS118" i="8"/>
  <c r="AS150" i="8" s="1"/>
  <c r="AS174" i="8" s="1"/>
  <c r="AF117" i="11"/>
  <c r="CX117" i="11"/>
  <c r="AG114" i="13"/>
  <c r="AG146" i="13" s="1"/>
  <c r="AG170" i="13" s="1"/>
  <c r="BY112" i="13"/>
  <c r="H114" i="13"/>
  <c r="H146" i="13" s="1"/>
  <c r="H170" i="13" s="1"/>
  <c r="V190" i="13"/>
  <c r="BG190" i="13"/>
  <c r="CR190" i="13"/>
  <c r="AX190" i="13"/>
  <c r="CU190" i="13"/>
  <c r="BA190" i="13"/>
  <c r="CX190" i="13"/>
  <c r="BD190" i="13"/>
  <c r="Z114" i="13"/>
  <c r="Z146" i="13" s="1"/>
  <c r="Z170" i="13" s="1"/>
  <c r="AV114" i="13"/>
  <c r="AV146" i="13" s="1"/>
  <c r="O114" i="13"/>
  <c r="O146" i="13" s="1"/>
  <c r="O170" i="13" s="1"/>
  <c r="CN114" i="13"/>
  <c r="CN146" i="13" s="1"/>
  <c r="CN170" i="13" s="1"/>
  <c r="CA112" i="13"/>
  <c r="BN112" i="13"/>
  <c r="J112" i="13"/>
  <c r="BH112" i="13"/>
  <c r="AL112" i="13"/>
  <c r="AS112" i="13"/>
  <c r="V112" i="13"/>
  <c r="CN112" i="13"/>
  <c r="Y112" i="13"/>
  <c r="CW114" i="13"/>
  <c r="CW146" i="13" s="1"/>
  <c r="CW170" i="13" s="1"/>
  <c r="CD114" i="13"/>
  <c r="CD146" i="13" s="1"/>
  <c r="BS114" i="13"/>
  <c r="BS146" i="13" s="1"/>
  <c r="BS170" i="13" s="1"/>
  <c r="AH190" i="13"/>
  <c r="BS190" i="13"/>
  <c r="M190" i="13"/>
  <c r="BJ190" i="13"/>
  <c r="P190" i="13"/>
  <c r="BM190" i="13"/>
  <c r="S190" i="13"/>
  <c r="BP190" i="13"/>
  <c r="CI114" i="13"/>
  <c r="CI146" i="13" s="1"/>
  <c r="CI170" i="13" s="1"/>
  <c r="BI114" i="13"/>
  <c r="BI146" i="13" s="1"/>
  <c r="BI170" i="13" s="1"/>
  <c r="AH114" i="13"/>
  <c r="AH146" i="13" s="1"/>
  <c r="AH170" i="13" s="1"/>
  <c r="T114" i="13"/>
  <c r="T146" i="13" s="1"/>
  <c r="T170" i="13" s="1"/>
  <c r="AA112" i="13"/>
  <c r="CY112" i="13"/>
  <c r="AT112" i="13"/>
  <c r="BP112" i="13"/>
  <c r="DC114" i="13"/>
  <c r="DC146" i="13" s="1"/>
  <c r="DC170" i="13" s="1"/>
  <c r="CM112" i="13"/>
  <c r="M112" i="13"/>
  <c r="L112" i="13"/>
  <c r="AA114" i="13"/>
  <c r="AA146" i="13" s="1"/>
  <c r="AA170" i="13" s="1"/>
  <c r="BI112" i="13"/>
  <c r="BQ112" i="13"/>
  <c r="AZ114" i="13"/>
  <c r="AZ146" i="13" s="1"/>
  <c r="AZ170" i="13" s="1"/>
  <c r="I190" i="13"/>
  <c r="AT190" i="13"/>
  <c r="CE190" i="13"/>
  <c r="Y190" i="13"/>
  <c r="BV190" i="13"/>
  <c r="AB190" i="13"/>
  <c r="BY190" i="13"/>
  <c r="AE190" i="13"/>
  <c r="CB190" i="13"/>
  <c r="CL114" i="13"/>
  <c r="CL146" i="13" s="1"/>
  <c r="CL170" i="13" s="1"/>
  <c r="BH114" i="13"/>
  <c r="BH146" i="13" s="1"/>
  <c r="BH170" i="13" s="1"/>
  <c r="AE114" i="13"/>
  <c r="AE146" i="13" s="1"/>
  <c r="AE170" i="13" s="1"/>
  <c r="U114" i="13"/>
  <c r="U146" i="13" s="1"/>
  <c r="CT114" i="13"/>
  <c r="CT146" i="13" s="1"/>
  <c r="CT170" i="13" s="1"/>
  <c r="BF112" i="13"/>
  <c r="CY114" i="13"/>
  <c r="CY146" i="13" s="1"/>
  <c r="CY170" i="13" s="1"/>
  <c r="AW112" i="13"/>
  <c r="AS114" i="13"/>
  <c r="AS146" i="13" s="1"/>
  <c r="AS170" i="13" s="1"/>
  <c r="AK114" i="13"/>
  <c r="AK146" i="13" s="1"/>
  <c r="AK170" i="13" s="1"/>
  <c r="CQ112" i="13"/>
  <c r="CU112" i="13"/>
  <c r="AD112" i="13"/>
  <c r="AN112" i="13"/>
  <c r="BU112" i="13"/>
  <c r="CG114" i="13"/>
  <c r="CG146" i="13" s="1"/>
  <c r="H112" i="13"/>
  <c r="U190" i="13"/>
  <c r="BF190" i="13"/>
  <c r="CQ190" i="13"/>
  <c r="AK190" i="13"/>
  <c r="CH190" i="13"/>
  <c r="AN190" i="13"/>
  <c r="CK190" i="13"/>
  <c r="AQ190" i="13"/>
  <c r="CN190" i="13"/>
  <c r="L114" i="13"/>
  <c r="L146" i="13" s="1"/>
  <c r="L170" i="13" s="1"/>
  <c r="AN114" i="13"/>
  <c r="AN146" i="13" s="1"/>
  <c r="AN170" i="13" s="1"/>
  <c r="CE114" i="13"/>
  <c r="CE146" i="13" s="1"/>
  <c r="CE170" i="13" s="1"/>
  <c r="CF114" i="13"/>
  <c r="CF146" i="13" s="1"/>
  <c r="CF170" i="13" s="1"/>
  <c r="CW112" i="13"/>
  <c r="BG114" i="13"/>
  <c r="BG146" i="13" s="1"/>
  <c r="BG170" i="13" s="1"/>
  <c r="AW114" i="13"/>
  <c r="AW146" i="13" s="1"/>
  <c r="AW170" i="13" s="1"/>
  <c r="AL114" i="13"/>
  <c r="AL146" i="13" s="1"/>
  <c r="AL170" i="13" s="1"/>
  <c r="CM114" i="13"/>
  <c r="CM146" i="13" s="1"/>
  <c r="CM170" i="13" s="1"/>
  <c r="CK114" i="13"/>
  <c r="CK146" i="13" s="1"/>
  <c r="BM112" i="13"/>
  <c r="K112" i="13"/>
  <c r="CJ112" i="13"/>
  <c r="AH112" i="13"/>
  <c r="AQ112" i="13"/>
  <c r="CE112" i="13"/>
  <c r="BQ190" i="13"/>
  <c r="DB190" i="13"/>
  <c r="AJ190" i="13"/>
  <c r="CG190" i="13"/>
  <c r="AM190" i="13"/>
  <c r="CJ190" i="13"/>
  <c r="AP190" i="13"/>
  <c r="CM190" i="13"/>
  <c r="R114" i="13"/>
  <c r="R146" i="13" s="1"/>
  <c r="BB114" i="13"/>
  <c r="BB146" i="13" s="1"/>
  <c r="AO114" i="13"/>
  <c r="AO146" i="13" s="1"/>
  <c r="AO170" i="13" s="1"/>
  <c r="CJ114" i="13"/>
  <c r="CJ146" i="13" s="1"/>
  <c r="CJ170" i="13" s="1"/>
  <c r="W112" i="13"/>
  <c r="BX112" i="13"/>
  <c r="BA112" i="13"/>
  <c r="CZ114" i="13"/>
  <c r="CZ146" i="13" s="1"/>
  <c r="CZ170" i="13" s="1"/>
  <c r="BK112" i="13"/>
  <c r="CA114" i="13"/>
  <c r="CA146" i="13" s="1"/>
  <c r="CA170" i="13" s="1"/>
  <c r="R112" i="13"/>
  <c r="BD114" i="13"/>
  <c r="BD146" i="13" s="1"/>
  <c r="CB114" i="13"/>
  <c r="CB146" i="13" s="1"/>
  <c r="CB170" i="13" s="1"/>
  <c r="AG112" i="13"/>
  <c r="CP112" i="13"/>
  <c r="CO112" i="13"/>
  <c r="X112" i="13"/>
  <c r="CD190" i="13"/>
  <c r="CF190" i="13"/>
  <c r="BK190" i="13"/>
  <c r="AD190" i="13"/>
  <c r="CZ190" i="13"/>
  <c r="AM114" i="13"/>
  <c r="AM146" i="13" s="1"/>
  <c r="BO114" i="13"/>
  <c r="BO146" i="13" s="1"/>
  <c r="BO170" i="13" s="1"/>
  <c r="BA114" i="13"/>
  <c r="BA146" i="13" s="1"/>
  <c r="BA170" i="13" s="1"/>
  <c r="AM112" i="13"/>
  <c r="N112" i="13"/>
  <c r="DB112" i="13"/>
  <c r="AY112" i="13"/>
  <c r="CX112" i="13"/>
  <c r="CP114" i="13"/>
  <c r="CP146" i="13" s="1"/>
  <c r="CP170" i="13" s="1"/>
  <c r="CP190" i="13"/>
  <c r="AW190" i="13"/>
  <c r="BW190" i="13"/>
  <c r="BB190" i="13"/>
  <c r="S114" i="13"/>
  <c r="S146" i="13" s="1"/>
  <c r="S170" i="13" s="1"/>
  <c r="AI114" i="13"/>
  <c r="AI146" i="13" s="1"/>
  <c r="AI170" i="13" s="1"/>
  <c r="BL114" i="13"/>
  <c r="BL146" i="13" s="1"/>
  <c r="BJ112" i="13"/>
  <c r="BG112" i="13"/>
  <c r="CH112" i="13"/>
  <c r="AJ112" i="13"/>
  <c r="CC114" i="13"/>
  <c r="CC146" i="13" s="1"/>
  <c r="CD112" i="13"/>
  <c r="AB112" i="13"/>
  <c r="K190" i="13"/>
  <c r="BI190" i="13"/>
  <c r="CI190" i="13"/>
  <c r="BN190" i="13"/>
  <c r="Y114" i="13"/>
  <c r="Y146" i="13" s="1"/>
  <c r="N114" i="13"/>
  <c r="N146" i="13" s="1"/>
  <c r="N170" i="13" s="1"/>
  <c r="V114" i="13"/>
  <c r="V146" i="13" s="1"/>
  <c r="V170" i="13" s="1"/>
  <c r="P112" i="13"/>
  <c r="BZ114" i="13"/>
  <c r="BZ146" i="13" s="1"/>
  <c r="BZ170" i="13" s="1"/>
  <c r="BP114" i="13"/>
  <c r="BP146" i="13" s="1"/>
  <c r="BP170" i="13" s="1"/>
  <c r="BC112" i="13"/>
  <c r="BT112" i="13"/>
  <c r="AP114" i="13"/>
  <c r="AP146" i="13" s="1"/>
  <c r="AP170" i="13" s="1"/>
  <c r="BV112" i="13"/>
  <c r="W190" i="13"/>
  <c r="BU190" i="13"/>
  <c r="AZ190" i="13"/>
  <c r="BZ190" i="13"/>
  <c r="CU114" i="13"/>
  <c r="CU146" i="13" s="1"/>
  <c r="CU170" i="13" s="1"/>
  <c r="P114" i="13"/>
  <c r="P146" i="13" s="1"/>
  <c r="P170" i="13" s="1"/>
  <c r="Q114" i="13"/>
  <c r="Q146" i="13" s="1"/>
  <c r="Q170" i="13" s="1"/>
  <c r="AZ112" i="13"/>
  <c r="CS112" i="13"/>
  <c r="AK112" i="13"/>
  <c r="Z112" i="13"/>
  <c r="DA114" i="13"/>
  <c r="DA146" i="13" s="1"/>
  <c r="DA170" i="13" s="1"/>
  <c r="AF112" i="13"/>
  <c r="AX114" i="13"/>
  <c r="AX146" i="13" s="1"/>
  <c r="AX170" i="13" s="1"/>
  <c r="CC190" i="13"/>
  <c r="L190" i="13"/>
  <c r="AL190" i="13"/>
  <c r="Q190" i="13"/>
  <c r="CA190" i="13"/>
  <c r="J114" i="13"/>
  <c r="J146" i="13" s="1"/>
  <c r="CH114" i="13"/>
  <c r="CH146" i="13" s="1"/>
  <c r="CH170" i="13" s="1"/>
  <c r="AO112" i="13"/>
  <c r="CT112" i="13"/>
  <c r="T112" i="13"/>
  <c r="CQ114" i="13"/>
  <c r="CQ146" i="13" s="1"/>
  <c r="CQ170" i="13" s="1"/>
  <c r="DA112" i="13"/>
  <c r="CI112" i="13"/>
  <c r="AX112" i="13"/>
  <c r="AE112" i="13"/>
  <c r="AS190" i="13"/>
  <c r="BT190" i="13"/>
  <c r="AO190" i="13"/>
  <c r="AR114" i="13"/>
  <c r="AR146" i="13" s="1"/>
  <c r="AR170" i="13" s="1"/>
  <c r="AQ114" i="13"/>
  <c r="AQ146" i="13" s="1"/>
  <c r="AQ170" i="13" s="1"/>
  <c r="BX114" i="13"/>
  <c r="BX146" i="13" s="1"/>
  <c r="BX170" i="13" s="1"/>
  <c r="BM114" i="13"/>
  <c r="BM146" i="13" s="1"/>
  <c r="BM170" i="13" s="1"/>
  <c r="CX114" i="13"/>
  <c r="CX146" i="13" s="1"/>
  <c r="CX170" i="13" s="1"/>
  <c r="AF114" i="13"/>
  <c r="AF146" i="13" s="1"/>
  <c r="AF170" i="13" s="1"/>
  <c r="CT190" i="13"/>
  <c r="BE190" i="13"/>
  <c r="CS190" i="13"/>
  <c r="CW190" i="13"/>
  <c r="BC114" i="13"/>
  <c r="BC146" i="13" s="1"/>
  <c r="BC170" i="13" s="1"/>
  <c r="BK114" i="13"/>
  <c r="BK146" i="13" s="1"/>
  <c r="AB114" i="13"/>
  <c r="AB146" i="13" s="1"/>
  <c r="AB170" i="13" s="1"/>
  <c r="DC112" i="13"/>
  <c r="BE114" i="13"/>
  <c r="BE146" i="13" s="1"/>
  <c r="BE170" i="13" s="1"/>
  <c r="U112" i="13"/>
  <c r="BO112" i="13"/>
  <c r="CO190" i="13"/>
  <c r="N190" i="13"/>
  <c r="N191" i="13" s="1"/>
  <c r="R190" i="13"/>
  <c r="BU114" i="13"/>
  <c r="BU146" i="13" s="1"/>
  <c r="BU170" i="13" s="1"/>
  <c r="X114" i="13"/>
  <c r="X146" i="13" s="1"/>
  <c r="X170" i="13" s="1"/>
  <c r="I112" i="13"/>
  <c r="CV112" i="13"/>
  <c r="AY114" i="13"/>
  <c r="AY146" i="13" s="1"/>
  <c r="AY170" i="13" s="1"/>
  <c r="BW112" i="13"/>
  <c r="G114" i="13"/>
  <c r="G146" i="13" s="1"/>
  <c r="G51" i="58" s="1"/>
  <c r="BG21" i="58" s="1"/>
  <c r="J190" i="13"/>
  <c r="BW114" i="13"/>
  <c r="BW146" i="13" s="1"/>
  <c r="BW170" i="13" s="1"/>
  <c r="AR112" i="13"/>
  <c r="AI112" i="13"/>
  <c r="DA190" i="13"/>
  <c r="Z190" i="13"/>
  <c r="CL190" i="13"/>
  <c r="BQ114" i="13"/>
  <c r="BQ146" i="13" s="1"/>
  <c r="BQ170" i="13" s="1"/>
  <c r="CR112" i="13"/>
  <c r="BS112" i="13"/>
  <c r="AC114" i="13"/>
  <c r="AC146" i="13" s="1"/>
  <c r="AC170" i="13" s="1"/>
  <c r="CC112" i="13"/>
  <c r="O112" i="13"/>
  <c r="BC190" i="13"/>
  <c r="Q112" i="13"/>
  <c r="AU112" i="13"/>
  <c r="AU190" i="13"/>
  <c r="AY190" i="13"/>
  <c r="T190" i="13"/>
  <c r="K114" i="13"/>
  <c r="K146" i="13" s="1"/>
  <c r="K170" i="13" s="1"/>
  <c r="CL112" i="13"/>
  <c r="I114" i="13"/>
  <c r="I146" i="13" s="1"/>
  <c r="CK112" i="13"/>
  <c r="AU114" i="13"/>
  <c r="AU146" i="13" s="1"/>
  <c r="DC190" i="13"/>
  <c r="BL190" i="13"/>
  <c r="AF190" i="13"/>
  <c r="AT114" i="13"/>
  <c r="AT146" i="13" s="1"/>
  <c r="S112" i="13"/>
  <c r="CG112" i="13"/>
  <c r="BE112" i="13"/>
  <c r="BV114" i="13"/>
  <c r="BV146" i="13" s="1"/>
  <c r="BV170" i="13" s="1"/>
  <c r="X190" i="13"/>
  <c r="BX190" i="13"/>
  <c r="AR190" i="13"/>
  <c r="AD114" i="13"/>
  <c r="AD146" i="13" s="1"/>
  <c r="CS114" i="13"/>
  <c r="CS146" i="13" s="1"/>
  <c r="CV114" i="13"/>
  <c r="CV146" i="13" s="1"/>
  <c r="BB112" i="13"/>
  <c r="BR112" i="13"/>
  <c r="K118" i="11"/>
  <c r="K150" i="11" s="1"/>
  <c r="K174" i="11" s="1"/>
  <c r="BU194" i="11"/>
  <c r="CZ194" i="8"/>
  <c r="BJ114" i="13"/>
  <c r="BJ146" i="13" s="1"/>
  <c r="BJ170" i="13" s="1"/>
  <c r="BW118" i="11"/>
  <c r="BW150" i="11" s="1"/>
  <c r="BW174" i="11" s="1"/>
  <c r="AJ118" i="11"/>
  <c r="AJ150" i="11" s="1"/>
  <c r="AJ174" i="11" s="1"/>
  <c r="CJ118" i="11"/>
  <c r="CJ150" i="11" s="1"/>
  <c r="CK194" i="11"/>
  <c r="BH194" i="11"/>
  <c r="W118" i="8"/>
  <c r="W150" i="8" s="1"/>
  <c r="W174" i="8" s="1"/>
  <c r="BB118" i="8"/>
  <c r="BB150" i="8" s="1"/>
  <c r="BB174" i="8" s="1"/>
  <c r="R194" i="8"/>
  <c r="BR114" i="13"/>
  <c r="BR146" i="13" s="1"/>
  <c r="BR170" i="13" s="1"/>
  <c r="BF114" i="13"/>
  <c r="BF146" i="13" s="1"/>
  <c r="BF170" i="13" s="1"/>
  <c r="O190" i="13"/>
  <c r="BN194" i="11"/>
  <c r="U132" i="55"/>
  <c r="Z132" i="55"/>
  <c r="AW118" i="11"/>
  <c r="AW150" i="11" s="1"/>
  <c r="AW174" i="11" s="1"/>
  <c r="CI118" i="11"/>
  <c r="CI150" i="11" s="1"/>
  <c r="CV118" i="11"/>
  <c r="CV150" i="11" s="1"/>
  <c r="AC194" i="11"/>
  <c r="AV194" i="11"/>
  <c r="BL118" i="8"/>
  <c r="BL150" i="8" s="1"/>
  <c r="BL174" i="8" s="1"/>
  <c r="AF118" i="8"/>
  <c r="AF150" i="8" s="1"/>
  <c r="AF174" i="8" s="1"/>
  <c r="L74" i="55"/>
  <c r="BD112" i="13"/>
  <c r="CR114" i="13"/>
  <c r="CR146" i="13" s="1"/>
  <c r="BH190" i="13"/>
  <c r="BS114" i="19"/>
  <c r="AH114" i="19"/>
  <c r="CZ114" i="19"/>
  <c r="G119" i="11"/>
  <c r="G151" i="11" s="1"/>
  <c r="AE195" i="11"/>
  <c r="CB195" i="11"/>
  <c r="CO195" i="11"/>
  <c r="BZ195" i="11"/>
  <c r="AJ195" i="11"/>
  <c r="BU195" i="11"/>
  <c r="AP195" i="11"/>
  <c r="AN195" i="11"/>
  <c r="BY195" i="11"/>
  <c r="AA119" i="11"/>
  <c r="AA151" i="11" s="1"/>
  <c r="AA175" i="11" s="1"/>
  <c r="AN117" i="11"/>
  <c r="AP117" i="11"/>
  <c r="DA119" i="11"/>
  <c r="DA151" i="11" s="1"/>
  <c r="DA175" i="11" s="1"/>
  <c r="AZ119" i="11"/>
  <c r="AZ151" i="11" s="1"/>
  <c r="AZ175" i="11" s="1"/>
  <c r="BB119" i="11"/>
  <c r="BB151" i="11" s="1"/>
  <c r="BZ119" i="11"/>
  <c r="BZ151" i="11" s="1"/>
  <c r="BZ175" i="11" s="1"/>
  <c r="J117" i="11"/>
  <c r="AG117" i="11"/>
  <c r="CP117" i="11"/>
  <c r="BG119" i="11"/>
  <c r="BG151" i="11" s="1"/>
  <c r="BG175" i="11" s="1"/>
  <c r="BS119" i="11"/>
  <c r="BS151" i="11" s="1"/>
  <c r="BS175" i="11" s="1"/>
  <c r="K119" i="11"/>
  <c r="K151" i="11" s="1"/>
  <c r="K175" i="11" s="1"/>
  <c r="AB117" i="11"/>
  <c r="BR117" i="11"/>
  <c r="BP117" i="11"/>
  <c r="AQ195" i="11"/>
  <c r="CN195" i="11"/>
  <c r="DA195" i="11"/>
  <c r="K195" i="11"/>
  <c r="AV195" i="11"/>
  <c r="CG195" i="11"/>
  <c r="O195" i="11"/>
  <c r="AZ195" i="11"/>
  <c r="CK195" i="11"/>
  <c r="CJ119" i="11"/>
  <c r="CJ151" i="11" s="1"/>
  <c r="CJ175" i="11" s="1"/>
  <c r="CR117" i="11"/>
  <c r="Y117" i="11"/>
  <c r="T117" i="11"/>
  <c r="CW117" i="11"/>
  <c r="BL117" i="11"/>
  <c r="Q119" i="11"/>
  <c r="Q151" i="11" s="1"/>
  <c r="Q175" i="11" s="1"/>
  <c r="CO117" i="11"/>
  <c r="CU119" i="11"/>
  <c r="CU151" i="11" s="1"/>
  <c r="CU175" i="11" s="1"/>
  <c r="AE117" i="11"/>
  <c r="AX117" i="11"/>
  <c r="CL117" i="11"/>
  <c r="AS117" i="11"/>
  <c r="AL119" i="11"/>
  <c r="AL151" i="11" s="1"/>
  <c r="AL175" i="11" s="1"/>
  <c r="BN117" i="11"/>
  <c r="AD117" i="11"/>
  <c r="BC195" i="11"/>
  <c r="CZ195" i="11"/>
  <c r="R195" i="11"/>
  <c r="W195" i="11"/>
  <c r="BH195" i="11"/>
  <c r="CS195" i="11"/>
  <c r="AA195" i="11"/>
  <c r="BL195" i="11"/>
  <c r="CW195" i="11"/>
  <c r="Z119" i="11"/>
  <c r="Z151" i="11" s="1"/>
  <c r="Z175" i="11" s="1"/>
  <c r="CX119" i="11"/>
  <c r="CX151" i="11" s="1"/>
  <c r="CX175" i="11" s="1"/>
  <c r="CS119" i="11"/>
  <c r="CS151" i="11" s="1"/>
  <c r="CS175" i="11" s="1"/>
  <c r="CQ117" i="11"/>
  <c r="L119" i="11"/>
  <c r="L151" i="11" s="1"/>
  <c r="L175" i="11" s="1"/>
  <c r="AU119" i="11"/>
  <c r="AU151" i="11" s="1"/>
  <c r="AU175" i="11" s="1"/>
  <c r="CY117" i="11"/>
  <c r="BQ117" i="11"/>
  <c r="BD117" i="11"/>
  <c r="CK117" i="11"/>
  <c r="CZ119" i="11"/>
  <c r="CZ151" i="11" s="1"/>
  <c r="CZ175" i="11" s="1"/>
  <c r="O119" i="11"/>
  <c r="O151" i="11" s="1"/>
  <c r="O175" i="11" s="1"/>
  <c r="AM119" i="11"/>
  <c r="AM151" i="11" s="1"/>
  <c r="AM175" i="11" s="1"/>
  <c r="V119" i="11"/>
  <c r="V151" i="11" s="1"/>
  <c r="V175" i="11" s="1"/>
  <c r="CT119" i="11"/>
  <c r="CT151" i="11" s="1"/>
  <c r="CT175" i="11" s="1"/>
  <c r="BR119" i="11"/>
  <c r="BR151" i="11" s="1"/>
  <c r="BO195" i="11"/>
  <c r="H195" i="11"/>
  <c r="J195" i="11"/>
  <c r="AI195" i="11"/>
  <c r="BT195" i="11"/>
  <c r="BB195" i="11"/>
  <c r="AM195" i="11"/>
  <c r="BX195" i="11"/>
  <c r="CM117" i="11"/>
  <c r="CN119" i="11"/>
  <c r="CN151" i="11" s="1"/>
  <c r="CN175" i="11" s="1"/>
  <c r="AO119" i="11"/>
  <c r="AO151" i="11" s="1"/>
  <c r="AO175" i="11" s="1"/>
  <c r="S117" i="11"/>
  <c r="CH117" i="11"/>
  <c r="BX117" i="11"/>
  <c r="CV119" i="11"/>
  <c r="CV151" i="11" s="1"/>
  <c r="CV175" i="11" s="1"/>
  <c r="N117" i="11"/>
  <c r="BY117" i="11"/>
  <c r="CI119" i="11"/>
  <c r="CI151" i="11" s="1"/>
  <c r="CI175" i="11" s="1"/>
  <c r="M119" i="11"/>
  <c r="M151" i="11" s="1"/>
  <c r="M175" i="11" s="1"/>
  <c r="CD119" i="11"/>
  <c r="CD151" i="11" s="1"/>
  <c r="CD175" i="11" s="1"/>
  <c r="I117" i="11"/>
  <c r="H119" i="11"/>
  <c r="H151" i="11" s="1"/>
  <c r="H175" i="11" s="1"/>
  <c r="W119" i="11"/>
  <c r="W151" i="11" s="1"/>
  <c r="W175" i="11" s="1"/>
  <c r="BT117" i="11"/>
  <c r="BN119" i="11"/>
  <c r="BN151" i="11" s="1"/>
  <c r="BN175" i="11" s="1"/>
  <c r="T195" i="11"/>
  <c r="AG195" i="11"/>
  <c r="BF195" i="11"/>
  <c r="CE195" i="11"/>
  <c r="M195" i="11"/>
  <c r="AX195" i="11"/>
  <c r="CI195" i="11"/>
  <c r="Q195" i="11"/>
  <c r="CF117" i="11"/>
  <c r="AW119" i="11"/>
  <c r="AW151" i="11" s="1"/>
  <c r="AW175" i="11" s="1"/>
  <c r="Z117" i="11"/>
  <c r="AZ117" i="11"/>
  <c r="CS117" i="11"/>
  <c r="DA117" i="11"/>
  <c r="L117" i="11"/>
  <c r="AJ119" i="11"/>
  <c r="AJ151" i="11" s="1"/>
  <c r="AJ175" i="11" s="1"/>
  <c r="CY119" i="11"/>
  <c r="CY151" i="11" s="1"/>
  <c r="CY175" i="11" s="1"/>
  <c r="AX119" i="11"/>
  <c r="AX151" i="11" s="1"/>
  <c r="AX175" i="11" s="1"/>
  <c r="BS117" i="11"/>
  <c r="AE119" i="11"/>
  <c r="AE151" i="11" s="1"/>
  <c r="AE175" i="11" s="1"/>
  <c r="BK119" i="11"/>
  <c r="BK151" i="11" s="1"/>
  <c r="BK175" i="11" s="1"/>
  <c r="I119" i="11"/>
  <c r="I151" i="11" s="1"/>
  <c r="I175" i="11" s="1"/>
  <c r="AY119" i="11"/>
  <c r="AY151" i="11" s="1"/>
  <c r="AY117" i="11"/>
  <c r="BE117" i="11"/>
  <c r="CM195" i="11"/>
  <c r="CC195" i="11"/>
  <c r="DC195" i="11"/>
  <c r="AL195" i="11"/>
  <c r="CJ195" i="11"/>
  <c r="BC117" i="11"/>
  <c r="CN117" i="11"/>
  <c r="BL119" i="11"/>
  <c r="BL151" i="11" s="1"/>
  <c r="BL175" i="11" s="1"/>
  <c r="AQ117" i="11"/>
  <c r="U119" i="11"/>
  <c r="U151" i="11" s="1"/>
  <c r="U175" i="11" s="1"/>
  <c r="CO119" i="11"/>
  <c r="CO151" i="11" s="1"/>
  <c r="CO175" i="11" s="1"/>
  <c r="AI119" i="11"/>
  <c r="AI151" i="11" s="1"/>
  <c r="AI175" i="11" s="1"/>
  <c r="V117" i="11"/>
  <c r="R117" i="11"/>
  <c r="BT119" i="11"/>
  <c r="BT151" i="11" s="1"/>
  <c r="BT175" i="11" s="1"/>
  <c r="CY195" i="11"/>
  <c r="CY196" i="11" s="1"/>
  <c r="V195" i="11"/>
  <c r="L195" i="11"/>
  <c r="BJ195" i="11"/>
  <c r="CV195" i="11"/>
  <c r="AD119" i="11"/>
  <c r="AD151" i="11" s="1"/>
  <c r="AD175" i="11" s="1"/>
  <c r="BA119" i="11"/>
  <c r="BA151" i="11" s="1"/>
  <c r="BA175" i="11" s="1"/>
  <c r="AU117" i="11"/>
  <c r="U117" i="11"/>
  <c r="AH119" i="11"/>
  <c r="AH151" i="11" s="1"/>
  <c r="AH175" i="11" s="1"/>
  <c r="CZ117" i="11"/>
  <c r="BH117" i="11"/>
  <c r="W117" i="11"/>
  <c r="CE117" i="11"/>
  <c r="AT117" i="11"/>
  <c r="AF195" i="11"/>
  <c r="AH195" i="11"/>
  <c r="X195" i="11"/>
  <c r="BV195" i="11"/>
  <c r="BN195" i="11"/>
  <c r="BA117" i="11"/>
  <c r="CH119" i="11"/>
  <c r="CH151" i="11" s="1"/>
  <c r="CH175" i="11" s="1"/>
  <c r="S119" i="11"/>
  <c r="S151" i="11" s="1"/>
  <c r="S175" i="11" s="1"/>
  <c r="AH117" i="11"/>
  <c r="BM117" i="11"/>
  <c r="CD117" i="11"/>
  <c r="CP119" i="11"/>
  <c r="CP151" i="11" s="1"/>
  <c r="CP175" i="11" s="1"/>
  <c r="CA117" i="11"/>
  <c r="AR117" i="11"/>
  <c r="CG117" i="11"/>
  <c r="AR195" i="11"/>
  <c r="AT195" i="11"/>
  <c r="CF195" i="11"/>
  <c r="CH195" i="11"/>
  <c r="AC195" i="11"/>
  <c r="AT119" i="11"/>
  <c r="AT151" i="11" s="1"/>
  <c r="AT175" i="11" s="1"/>
  <c r="AW117" i="11"/>
  <c r="BI117" i="11"/>
  <c r="BM119" i="11"/>
  <c r="BM151" i="11" s="1"/>
  <c r="BM175" i="11" s="1"/>
  <c r="BU117" i="11"/>
  <c r="AI117" i="11"/>
  <c r="K117" i="11"/>
  <c r="CL119" i="11"/>
  <c r="CL151" i="11" s="1"/>
  <c r="BP119" i="11"/>
  <c r="BP151" i="11" s="1"/>
  <c r="BP175" i="11" s="1"/>
  <c r="CB119" i="11"/>
  <c r="CB151" i="11" s="1"/>
  <c r="CB175" i="11" s="1"/>
  <c r="I195" i="11"/>
  <c r="DB195" i="11"/>
  <c r="AK195" i="11"/>
  <c r="BW195" i="11"/>
  <c r="BJ119" i="11"/>
  <c r="BJ151" i="11" s="1"/>
  <c r="BJ175" i="11" s="1"/>
  <c r="CM119" i="11"/>
  <c r="CM151" i="11" s="1"/>
  <c r="CM175" i="11" s="1"/>
  <c r="CW119" i="11"/>
  <c r="CW151" i="11" s="1"/>
  <c r="CW175" i="11" s="1"/>
  <c r="AK117" i="11"/>
  <c r="BU119" i="11"/>
  <c r="BU151" i="11" s="1"/>
  <c r="BU175" i="11" s="1"/>
  <c r="BW117" i="11"/>
  <c r="DC117" i="11"/>
  <c r="AV119" i="11"/>
  <c r="AV151" i="11" s="1"/>
  <c r="AV175" i="11" s="1"/>
  <c r="AF119" i="11"/>
  <c r="AF151" i="11" s="1"/>
  <c r="AF175" i="11" s="1"/>
  <c r="R119" i="11"/>
  <c r="R151" i="11" s="1"/>
  <c r="R175" i="11" s="1"/>
  <c r="G114" i="6"/>
  <c r="G145" i="6" s="1"/>
  <c r="AN189" i="6"/>
  <c r="BZ189" i="6"/>
  <c r="BL189" i="6"/>
  <c r="AX189" i="6"/>
  <c r="AJ189" i="6"/>
  <c r="BB189" i="6"/>
  <c r="BH189" i="6"/>
  <c r="CT189" i="6"/>
  <c r="CF189" i="6"/>
  <c r="BN189" i="6"/>
  <c r="AZ189" i="6"/>
  <c r="BV189" i="6"/>
  <c r="BX189" i="6"/>
  <c r="I189" i="6"/>
  <c r="CV189" i="6"/>
  <c r="CH189" i="6"/>
  <c r="BT189" i="6"/>
  <c r="CL189" i="6"/>
  <c r="CR189" i="6"/>
  <c r="AA189" i="6"/>
  <c r="M189" i="6"/>
  <c r="CX189" i="6"/>
  <c r="CX190" i="6" s="1"/>
  <c r="CJ189" i="6"/>
  <c r="AM189" i="6"/>
  <c r="BY189" i="6"/>
  <c r="CU189" i="6"/>
  <c r="CG189" i="6"/>
  <c r="AY189" i="6"/>
  <c r="BU189" i="6"/>
  <c r="DC189" i="6"/>
  <c r="Z189" i="6"/>
  <c r="BM189" i="6"/>
  <c r="Q189" i="6"/>
  <c r="CE189" i="6"/>
  <c r="CB189" i="6"/>
  <c r="AR189" i="6"/>
  <c r="AH114" i="6"/>
  <c r="AH145" i="6" s="1"/>
  <c r="AH169" i="6" s="1"/>
  <c r="DC114" i="6"/>
  <c r="DC145" i="6" s="1"/>
  <c r="BL114" i="6"/>
  <c r="BL145" i="6" s="1"/>
  <c r="BL169" i="6" s="1"/>
  <c r="BD114" i="6"/>
  <c r="BD145" i="6" s="1"/>
  <c r="BD169" i="6" s="1"/>
  <c r="CP114" i="6"/>
  <c r="CP145" i="6" s="1"/>
  <c r="CP169" i="6" s="1"/>
  <c r="H114" i="6"/>
  <c r="H145" i="6" s="1"/>
  <c r="H169" i="6" s="1"/>
  <c r="DB112" i="6"/>
  <c r="CI112" i="6"/>
  <c r="BG114" i="6"/>
  <c r="BG145" i="6" s="1"/>
  <c r="BG169" i="6" s="1"/>
  <c r="CO112" i="6"/>
  <c r="BO112" i="6"/>
  <c r="AC112" i="6"/>
  <c r="BS112" i="6"/>
  <c r="CQ112" i="6"/>
  <c r="AJ112" i="6"/>
  <c r="BJ112" i="6"/>
  <c r="H189" i="6"/>
  <c r="AP189" i="6"/>
  <c r="CW189" i="6"/>
  <c r="AK189" i="6"/>
  <c r="DB189" i="6"/>
  <c r="BP189" i="6"/>
  <c r="BO189" i="6"/>
  <c r="T114" i="6"/>
  <c r="T145" i="6" s="1"/>
  <c r="T169" i="6" s="1"/>
  <c r="AW114" i="6"/>
  <c r="AW145" i="6" s="1"/>
  <c r="AW169" i="6" s="1"/>
  <c r="AE114" i="6"/>
  <c r="AE145" i="6" s="1"/>
  <c r="N114" i="6"/>
  <c r="N145" i="6" s="1"/>
  <c r="N169" i="6" s="1"/>
  <c r="AJ114" i="6"/>
  <c r="AJ145" i="6" s="1"/>
  <c r="AJ169" i="6" s="1"/>
  <c r="L114" i="6"/>
  <c r="L145" i="6" s="1"/>
  <c r="L169" i="6" s="1"/>
  <c r="AP114" i="6"/>
  <c r="AP145" i="6" s="1"/>
  <c r="AP169" i="6" s="1"/>
  <c r="BZ114" i="6"/>
  <c r="BZ145" i="6" s="1"/>
  <c r="BZ169" i="6" s="1"/>
  <c r="M112" i="6"/>
  <c r="CL114" i="6"/>
  <c r="CL145" i="6" s="1"/>
  <c r="CL169" i="6" s="1"/>
  <c r="J112" i="6"/>
  <c r="BL112" i="6"/>
  <c r="S112" i="6"/>
  <c r="BE112" i="6"/>
  <c r="CC114" i="6"/>
  <c r="CC145" i="6" s="1"/>
  <c r="CB112" i="6"/>
  <c r="BJ189" i="6"/>
  <c r="CO189" i="6"/>
  <c r="BA189" i="6"/>
  <c r="K189" i="6"/>
  <c r="CY189" i="6"/>
  <c r="T189" i="6"/>
  <c r="BH114" i="6"/>
  <c r="BH145" i="6" s="1"/>
  <c r="BH169" i="6" s="1"/>
  <c r="BY114" i="6"/>
  <c r="BY145" i="6" s="1"/>
  <c r="AR114" i="6"/>
  <c r="AR145" i="6" s="1"/>
  <c r="Y114" i="6"/>
  <c r="Y145" i="6" s="1"/>
  <c r="Y169" i="6" s="1"/>
  <c r="BS114" i="6"/>
  <c r="BS145" i="6" s="1"/>
  <c r="BS169" i="6" s="1"/>
  <c r="CR112" i="6"/>
  <c r="BA114" i="6"/>
  <c r="BA145" i="6" s="1"/>
  <c r="BA169" i="6" s="1"/>
  <c r="CA112" i="6"/>
  <c r="BK114" i="6"/>
  <c r="BK145" i="6" s="1"/>
  <c r="BK169" i="6" s="1"/>
  <c r="CG112" i="6"/>
  <c r="I112" i="6"/>
  <c r="H112" i="6"/>
  <c r="DA112" i="6"/>
  <c r="CC112" i="6"/>
  <c r="CP112" i="6"/>
  <c r="U112" i="6"/>
  <c r="AS189" i="6"/>
  <c r="N189" i="6"/>
  <c r="CK189" i="6"/>
  <c r="AH189" i="6"/>
  <c r="S189" i="6"/>
  <c r="CA189" i="6"/>
  <c r="J114" i="6"/>
  <c r="J145" i="6" s="1"/>
  <c r="J169" i="6" s="1"/>
  <c r="CM114" i="6"/>
  <c r="CM145" i="6" s="1"/>
  <c r="CM169" i="6" s="1"/>
  <c r="M114" i="6"/>
  <c r="M145" i="6" s="1"/>
  <c r="M169" i="6" s="1"/>
  <c r="CF114" i="6"/>
  <c r="CF145" i="6" s="1"/>
  <c r="AO114" i="6"/>
  <c r="AO145" i="6" s="1"/>
  <c r="AO169" i="6" s="1"/>
  <c r="P114" i="6"/>
  <c r="P145" i="6" s="1"/>
  <c r="P169" i="6" s="1"/>
  <c r="AF112" i="6"/>
  <c r="AN112" i="6"/>
  <c r="CT112" i="6"/>
  <c r="CS112" i="6"/>
  <c r="BX112" i="6"/>
  <c r="AX112" i="6"/>
  <c r="BH112" i="6"/>
  <c r="CJ114" i="6"/>
  <c r="CJ145" i="6" s="1"/>
  <c r="CJ169" i="6" s="1"/>
  <c r="V112" i="6"/>
  <c r="CH112" i="6"/>
  <c r="X189" i="6"/>
  <c r="L189" i="6"/>
  <c r="AG189" i="6"/>
  <c r="V189" i="6"/>
  <c r="BS189" i="6"/>
  <c r="BD189" i="6"/>
  <c r="BW114" i="6"/>
  <c r="BW145" i="6" s="1"/>
  <c r="BW169" i="6" s="1"/>
  <c r="BO114" i="6"/>
  <c r="BO145" i="6" s="1"/>
  <c r="BP114" i="6"/>
  <c r="BP145" i="6" s="1"/>
  <c r="BP169" i="6" s="1"/>
  <c r="U114" i="6"/>
  <c r="U145" i="6" s="1"/>
  <c r="U169" i="6" s="1"/>
  <c r="BX114" i="6"/>
  <c r="BX145" i="6" s="1"/>
  <c r="AD114" i="6"/>
  <c r="AD145" i="6" s="1"/>
  <c r="AD169" i="6" s="1"/>
  <c r="AP112" i="6"/>
  <c r="DB114" i="6"/>
  <c r="DB145" i="6" s="1"/>
  <c r="DB169" i="6" s="1"/>
  <c r="CA114" i="6"/>
  <c r="CA145" i="6" s="1"/>
  <c r="AS114" i="6"/>
  <c r="AS145" i="6" s="1"/>
  <c r="AS169" i="6" s="1"/>
  <c r="R112" i="6"/>
  <c r="AX114" i="6"/>
  <c r="AX145" i="6" s="1"/>
  <c r="AX169" i="6" s="1"/>
  <c r="BQ112" i="6"/>
  <c r="AE112" i="6"/>
  <c r="BM112" i="6"/>
  <c r="CW112" i="6"/>
  <c r="BW112" i="6"/>
  <c r="X115" i="19"/>
  <c r="X147" i="19" s="1"/>
  <c r="X149" i="19" s="1"/>
  <c r="Q115" i="19"/>
  <c r="Q147" i="19" s="1"/>
  <c r="Q171" i="19" s="1"/>
  <c r="Q173" i="19" s="1"/>
  <c r="DB115" i="19"/>
  <c r="DB147" i="19" s="1"/>
  <c r="DB149" i="19" s="1"/>
  <c r="BJ115" i="19"/>
  <c r="BJ147" i="19" s="1"/>
  <c r="BZ115" i="19"/>
  <c r="BZ147" i="19" s="1"/>
  <c r="BZ171" i="19" s="1"/>
  <c r="BZ173" i="19" s="1"/>
  <c r="AR115" i="19"/>
  <c r="AR147" i="19" s="1"/>
  <c r="AR171" i="19" s="1"/>
  <c r="AR173" i="19" s="1"/>
  <c r="AS115" i="19"/>
  <c r="AS147" i="19" s="1"/>
  <c r="AS149" i="19" s="1"/>
  <c r="CN115" i="19"/>
  <c r="CN147" i="19" s="1"/>
  <c r="CN171" i="19" s="1"/>
  <c r="CN173" i="19" s="1"/>
  <c r="CR115" i="19"/>
  <c r="CR147" i="19" s="1"/>
  <c r="CR171" i="19" s="1"/>
  <c r="CR173" i="19" s="1"/>
  <c r="CB191" i="19"/>
  <c r="CB193" i="19" s="1"/>
  <c r="CL191" i="19"/>
  <c r="CL193" i="19" s="1"/>
  <c r="X191" i="19"/>
  <c r="X193" i="19" s="1"/>
  <c r="L191" i="19"/>
  <c r="L193" i="19" s="1"/>
  <c r="BS191" i="19"/>
  <c r="BS193" i="19" s="1"/>
  <c r="BK191" i="19"/>
  <c r="BK193" i="19" s="1"/>
  <c r="AA191" i="19"/>
  <c r="AA193" i="19" s="1"/>
  <c r="CU191" i="19"/>
  <c r="CU193" i="19" s="1"/>
  <c r="BT112" i="6"/>
  <c r="K112" i="6"/>
  <c r="Y112" i="6"/>
  <c r="AQ112" i="6"/>
  <c r="CZ112" i="6"/>
  <c r="O112" i="6"/>
  <c r="AF114" i="6"/>
  <c r="AF145" i="6" s="1"/>
  <c r="AF169" i="6" s="1"/>
  <c r="AY114" i="6"/>
  <c r="AY145" i="6" s="1"/>
  <c r="AY169" i="6" s="1"/>
  <c r="R114" i="6"/>
  <c r="R145" i="6" s="1"/>
  <c r="R169" i="6" s="1"/>
  <c r="CU114" i="6"/>
  <c r="CU145" i="6" s="1"/>
  <c r="AE189" i="6"/>
  <c r="BF189" i="6"/>
  <c r="O189" i="6"/>
  <c r="AO189" i="6"/>
  <c r="BJ114" i="19"/>
  <c r="CO114" i="19"/>
  <c r="CF119" i="11"/>
  <c r="CF151" i="11" s="1"/>
  <c r="CF175" i="11" s="1"/>
  <c r="AL117" i="11"/>
  <c r="BF119" i="11"/>
  <c r="BF151" i="11" s="1"/>
  <c r="AQ119" i="11"/>
  <c r="AQ151" i="11" s="1"/>
  <c r="AQ175" i="11" s="1"/>
  <c r="P119" i="11"/>
  <c r="P151" i="11" s="1"/>
  <c r="P175" i="11" s="1"/>
  <c r="BE119" i="11"/>
  <c r="BE151" i="11" s="1"/>
  <c r="BK195" i="11"/>
  <c r="BG195" i="11"/>
  <c r="CA195" i="11"/>
  <c r="G115" i="19"/>
  <c r="G147" i="19" s="1"/>
  <c r="BO114" i="19"/>
  <c r="DA114" i="19"/>
  <c r="BU114" i="19"/>
  <c r="BA114" i="19"/>
  <c r="BY114" i="19"/>
  <c r="AX114" i="19"/>
  <c r="L114" i="19"/>
  <c r="Z114" i="19"/>
  <c r="AC114" i="19"/>
  <c r="AV114" i="19"/>
  <c r="AS114" i="19"/>
  <c r="CB114" i="19"/>
  <c r="CS114" i="19"/>
  <c r="BK114" i="19"/>
  <c r="CY114" i="19"/>
  <c r="AL114" i="19"/>
  <c r="AW114" i="19"/>
  <c r="CN114" i="19"/>
  <c r="CU114" i="19"/>
  <c r="CG114" i="19"/>
  <c r="CA114" i="19"/>
  <c r="AB114" i="19"/>
  <c r="BR114" i="19"/>
  <c r="K114" i="19"/>
  <c r="BM114" i="19"/>
  <c r="AA114" i="19"/>
  <c r="AQ114" i="19"/>
  <c r="Q114" i="19"/>
  <c r="BG114" i="19"/>
  <c r="BN114" i="19"/>
  <c r="CI114" i="19"/>
  <c r="V114" i="19"/>
  <c r="CC114" i="19"/>
  <c r="BC114" i="19"/>
  <c r="CK114" i="19"/>
  <c r="CF114" i="19"/>
  <c r="AP114" i="19"/>
  <c r="CJ114" i="19"/>
  <c r="CE114" i="19"/>
  <c r="AZ114" i="19"/>
  <c r="P114" i="19"/>
  <c r="I114" i="19"/>
  <c r="BB114" i="19"/>
  <c r="CX114" i="19"/>
  <c r="BX114" i="19"/>
  <c r="AD114" i="19"/>
  <c r="AF114" i="19"/>
  <c r="O114" i="19"/>
  <c r="BI114" i="19"/>
  <c r="BL114" i="19"/>
  <c r="DB114" i="19"/>
  <c r="CW114" i="19"/>
  <c r="AG114" i="19"/>
  <c r="BE114" i="19"/>
  <c r="BZ114" i="19"/>
  <c r="CP114" i="19"/>
  <c r="AK114" i="19"/>
  <c r="N114" i="19"/>
  <c r="BT114" i="19"/>
  <c r="AU114" i="19"/>
  <c r="AT114" i="19"/>
  <c r="BQ114" i="19"/>
  <c r="AJ114" i="19"/>
  <c r="AI114" i="19"/>
  <c r="H114" i="19"/>
  <c r="AY114" i="19"/>
  <c r="CD115" i="19"/>
  <c r="CD147" i="19" s="1"/>
  <c r="O115" i="19"/>
  <c r="O147" i="19" s="1"/>
  <c r="AB115" i="19"/>
  <c r="AB147" i="19" s="1"/>
  <c r="DC115" i="19"/>
  <c r="DC147" i="19" s="1"/>
  <c r="DC149" i="19" s="1"/>
  <c r="AQ115" i="19"/>
  <c r="AQ147" i="19" s="1"/>
  <c r="AQ171" i="19" s="1"/>
  <c r="AQ173" i="19" s="1"/>
  <c r="CG115" i="19"/>
  <c r="CG147" i="19" s="1"/>
  <c r="CG149" i="19" s="1"/>
  <c r="BP115" i="19"/>
  <c r="BP147" i="19" s="1"/>
  <c r="BP149" i="19" s="1"/>
  <c r="BQ115" i="19"/>
  <c r="BQ147" i="19" s="1"/>
  <c r="BQ149" i="19" s="1"/>
  <c r="CX191" i="19"/>
  <c r="CX193" i="19" s="1"/>
  <c r="CY191" i="19"/>
  <c r="CY193" i="19" s="1"/>
  <c r="CK191" i="19"/>
  <c r="CK193" i="19" s="1"/>
  <c r="N191" i="19"/>
  <c r="N193" i="19" s="1"/>
  <c r="Z191" i="19"/>
  <c r="Z193" i="19" s="1"/>
  <c r="CQ191" i="19"/>
  <c r="CQ193" i="19" s="1"/>
  <c r="BG191" i="19"/>
  <c r="BG193" i="19" s="1"/>
  <c r="AZ191" i="19"/>
  <c r="AZ193" i="19" s="1"/>
  <c r="U191" i="19"/>
  <c r="U193" i="19" s="1"/>
  <c r="Z112" i="6"/>
  <c r="AI112" i="6"/>
  <c r="BV112" i="6"/>
  <c r="AU112" i="6"/>
  <c r="BU112" i="6"/>
  <c r="AN114" i="6"/>
  <c r="AN145" i="6" s="1"/>
  <c r="CE114" i="6"/>
  <c r="CE145" i="6" s="1"/>
  <c r="CE169" i="6" s="1"/>
  <c r="CX114" i="6"/>
  <c r="CX145" i="6" s="1"/>
  <c r="BN114" i="6"/>
  <c r="BN145" i="6" s="1"/>
  <c r="BN169" i="6" s="1"/>
  <c r="V114" i="6"/>
  <c r="V145" i="6" s="1"/>
  <c r="V169" i="6" s="1"/>
  <c r="AF189" i="6"/>
  <c r="AT189" i="6"/>
  <c r="AC189" i="6"/>
  <c r="AN114" i="19"/>
  <c r="BH114" i="19"/>
  <c r="CG119" i="11"/>
  <c r="CG151" i="11" s="1"/>
  <c r="CG175" i="11" s="1"/>
  <c r="DC119" i="11"/>
  <c r="DC151" i="11" s="1"/>
  <c r="DC175" i="11" s="1"/>
  <c r="AJ117" i="11"/>
  <c r="N119" i="11"/>
  <c r="N151" i="11" s="1"/>
  <c r="DB119" i="11"/>
  <c r="DB151" i="11" s="1"/>
  <c r="AN119" i="11"/>
  <c r="AN151" i="11" s="1"/>
  <c r="AN175" i="11" s="1"/>
  <c r="N195" i="11"/>
  <c r="BR195" i="11"/>
  <c r="R115" i="19"/>
  <c r="R147" i="19" s="1"/>
  <c r="R171" i="19" s="1"/>
  <c r="R173" i="19" s="1"/>
  <c r="Z115" i="19"/>
  <c r="Z147" i="19" s="1"/>
  <c r="Z171" i="19" s="1"/>
  <c r="Z173" i="19" s="1"/>
  <c r="CY115" i="19"/>
  <c r="CY147" i="19" s="1"/>
  <c r="CY171" i="19" s="1"/>
  <c r="CY173" i="19" s="1"/>
  <c r="BV115" i="19"/>
  <c r="BV147" i="19" s="1"/>
  <c r="BV171" i="19" s="1"/>
  <c r="BV173" i="19" s="1"/>
  <c r="CL115" i="19"/>
  <c r="CL147" i="19" s="1"/>
  <c r="CL171" i="19" s="1"/>
  <c r="CL173" i="19" s="1"/>
  <c r="CB115" i="19"/>
  <c r="CB147" i="19" s="1"/>
  <c r="AF115" i="19"/>
  <c r="AF147" i="19" s="1"/>
  <c r="AF149" i="19" s="1"/>
  <c r="BD115" i="19"/>
  <c r="BD147" i="19" s="1"/>
  <c r="AQ191" i="19"/>
  <c r="AQ193" i="19" s="1"/>
  <c r="CN191" i="19"/>
  <c r="CN193" i="19" s="1"/>
  <c r="BM191" i="19"/>
  <c r="BM193" i="19" s="1"/>
  <c r="BJ191" i="19"/>
  <c r="BJ193" i="19" s="1"/>
  <c r="AK191" i="19"/>
  <c r="AK193" i="19" s="1"/>
  <c r="CP191" i="19"/>
  <c r="CP193" i="19" s="1"/>
  <c r="AG191" i="19"/>
  <c r="AG193" i="19" s="1"/>
  <c r="W191" i="19"/>
  <c r="W193" i="19" s="1"/>
  <c r="CN112" i="6"/>
  <c r="AV112" i="6"/>
  <c r="AY112" i="6"/>
  <c r="W112" i="6"/>
  <c r="CD112" i="6"/>
  <c r="BA112" i="6"/>
  <c r="AL114" i="6"/>
  <c r="AL145" i="6" s="1"/>
  <c r="AL169" i="6" s="1"/>
  <c r="DA114" i="6"/>
  <c r="DA145" i="6" s="1"/>
  <c r="DA169" i="6" s="1"/>
  <c r="Z114" i="6"/>
  <c r="Z145" i="6" s="1"/>
  <c r="AI114" i="6"/>
  <c r="AI145" i="6" s="1"/>
  <c r="CM189" i="6"/>
  <c r="AL189" i="6"/>
  <c r="AV189" i="6"/>
  <c r="CD114" i="19"/>
  <c r="BP114" i="19"/>
  <c r="U114" i="19"/>
  <c r="CA119" i="11"/>
  <c r="CA151" i="11" s="1"/>
  <c r="CA175" i="11" s="1"/>
  <c r="BF117" i="11"/>
  <c r="AC117" i="11"/>
  <c r="CQ119" i="11"/>
  <c r="CQ151" i="11" s="1"/>
  <c r="CQ175" i="11" s="1"/>
  <c r="BI119" i="11"/>
  <c r="BI151" i="11" s="1"/>
  <c r="BI175" i="11" s="1"/>
  <c r="BM195" i="11"/>
  <c r="BI195" i="11"/>
  <c r="BQ195" i="11"/>
  <c r="CU115" i="19"/>
  <c r="CU147" i="19" s="1"/>
  <c r="T115" i="19"/>
  <c r="T147" i="19" s="1"/>
  <c r="L115" i="19"/>
  <c r="L147" i="19" s="1"/>
  <c r="AH115" i="19"/>
  <c r="AH147" i="19" s="1"/>
  <c r="AH171" i="19" s="1"/>
  <c r="AH173" i="19" s="1"/>
  <c r="AK115" i="19"/>
  <c r="AK147" i="19" s="1"/>
  <c r="AK171" i="19" s="1"/>
  <c r="AK173" i="19" s="1"/>
  <c r="BA115" i="19"/>
  <c r="BA147" i="19" s="1"/>
  <c r="BA171" i="19" s="1"/>
  <c r="BA173" i="19" s="1"/>
  <c r="CK115" i="19"/>
  <c r="CK147" i="19" s="1"/>
  <c r="CK171" i="19" s="1"/>
  <c r="CK173" i="19" s="1"/>
  <c r="AJ115" i="19"/>
  <c r="AJ147" i="19" s="1"/>
  <c r="AJ171" i="19" s="1"/>
  <c r="AJ173" i="19" s="1"/>
  <c r="BD191" i="19"/>
  <c r="BD193" i="19" s="1"/>
  <c r="AD191" i="19"/>
  <c r="AD193" i="19" s="1"/>
  <c r="BA191" i="19"/>
  <c r="BA193" i="19" s="1"/>
  <c r="CR191" i="19"/>
  <c r="CR193" i="19" s="1"/>
  <c r="AW191" i="19"/>
  <c r="AW193" i="19" s="1"/>
  <c r="BL191" i="19"/>
  <c r="BL193" i="19" s="1"/>
  <c r="CI191" i="19"/>
  <c r="CI193" i="19" s="1"/>
  <c r="DA191" i="19"/>
  <c r="DA193" i="19" s="1"/>
  <c r="AK112" i="6"/>
  <c r="AR112" i="6"/>
  <c r="S114" i="6"/>
  <c r="S145" i="6" s="1"/>
  <c r="DC112" i="6"/>
  <c r="BU114" i="6"/>
  <c r="BU145" i="6" s="1"/>
  <c r="BU169" i="6" s="1"/>
  <c r="BZ112" i="6"/>
  <c r="BM114" i="6"/>
  <c r="BM145" i="6" s="1"/>
  <c r="BM169" i="6" s="1"/>
  <c r="BI114" i="6"/>
  <c r="BI145" i="6" s="1"/>
  <c r="BI169" i="6" s="1"/>
  <c r="BQ114" i="6"/>
  <c r="BQ145" i="6" s="1"/>
  <c r="BQ169" i="6" s="1"/>
  <c r="AZ114" i="6"/>
  <c r="AZ145" i="6" s="1"/>
  <c r="AZ169" i="6" s="1"/>
  <c r="W189" i="6"/>
  <c r="R189" i="6"/>
  <c r="AB189" i="6"/>
  <c r="AE114" i="19"/>
  <c r="AO114" i="19"/>
  <c r="S114" i="19"/>
  <c r="AM117" i="11"/>
  <c r="M117" i="11"/>
  <c r="CK119" i="11"/>
  <c r="CK151" i="11" s="1"/>
  <c r="CK175" i="11" s="1"/>
  <c r="T119" i="11"/>
  <c r="T151" i="11" s="1"/>
  <c r="T175" i="11" s="1"/>
  <c r="CJ117" i="11"/>
  <c r="BA195" i="11"/>
  <c r="AW195" i="11"/>
  <c r="BE195" i="11"/>
  <c r="AE115" i="19"/>
  <c r="AE147" i="19" s="1"/>
  <c r="AE149" i="19" s="1"/>
  <c r="CM115" i="19"/>
  <c r="CM147" i="19" s="1"/>
  <c r="CM149" i="19" s="1"/>
  <c r="BS115" i="19"/>
  <c r="BS147" i="19" s="1"/>
  <c r="BK115" i="19"/>
  <c r="BK147" i="19" s="1"/>
  <c r="BK149" i="19" s="1"/>
  <c r="CW115" i="19"/>
  <c r="CW147" i="19" s="1"/>
  <c r="CW171" i="19" s="1"/>
  <c r="CW173" i="19" s="1"/>
  <c r="BI115" i="19"/>
  <c r="BI147" i="19" s="1"/>
  <c r="BI149" i="19" s="1"/>
  <c r="BC115" i="19"/>
  <c r="BC147" i="19" s="1"/>
  <c r="CO115" i="19"/>
  <c r="CO147" i="19" s="1"/>
  <c r="BY191" i="19"/>
  <c r="BY193" i="19" s="1"/>
  <c r="BZ191" i="19"/>
  <c r="BZ193" i="19" s="1"/>
  <c r="CZ191" i="19"/>
  <c r="CZ193" i="19" s="1"/>
  <c r="Y191" i="19"/>
  <c r="Y193" i="19" s="1"/>
  <c r="BI191" i="19"/>
  <c r="BI193" i="19" s="1"/>
  <c r="AI191" i="19"/>
  <c r="AI193" i="19" s="1"/>
  <c r="BF191" i="19"/>
  <c r="BF193" i="19" s="1"/>
  <c r="BR191" i="19"/>
  <c r="BR193" i="19" s="1"/>
  <c r="AB112" i="6"/>
  <c r="BB112" i="6"/>
  <c r="BF112" i="6"/>
  <c r="CX112" i="6"/>
  <c r="AS112" i="6"/>
  <c r="CL112" i="6"/>
  <c r="AT114" i="6"/>
  <c r="AT145" i="6" s="1"/>
  <c r="AT169" i="6" s="1"/>
  <c r="AA114" i="6"/>
  <c r="AA145" i="6" s="1"/>
  <c r="AA169" i="6" s="1"/>
  <c r="K114" i="6"/>
  <c r="K145" i="6" s="1"/>
  <c r="CW114" i="6"/>
  <c r="CW145" i="6" s="1"/>
  <c r="CW169" i="6" s="1"/>
  <c r="CQ189" i="6"/>
  <c r="BW189" i="6"/>
  <c r="U189" i="6"/>
  <c r="T114" i="19"/>
  <c r="M114" i="19"/>
  <c r="CL114" i="19"/>
  <c r="AS119" i="11"/>
  <c r="AS151" i="11" s="1"/>
  <c r="AS175" i="11" s="1"/>
  <c r="CI117" i="11"/>
  <c r="Q117" i="11"/>
  <c r="P117" i="11"/>
  <c r="AA117" i="11"/>
  <c r="AO195" i="11"/>
  <c r="Y195" i="11"/>
  <c r="AS195" i="11"/>
  <c r="R193" i="8"/>
  <c r="W116" i="8"/>
  <c r="E50" i="58"/>
  <c r="BF19" i="58" s="1"/>
  <c r="I152" i="55"/>
  <c r="X117" i="8"/>
  <c r="X149" i="8" s="1"/>
  <c r="O117" i="8"/>
  <c r="O149" i="8" s="1"/>
  <c r="O173" i="8" s="1"/>
  <c r="CW193" i="8"/>
  <c r="DC193" i="8"/>
  <c r="BK116" i="8"/>
  <c r="Z74" i="55"/>
  <c r="N107" i="55"/>
  <c r="N109" i="55" s="1"/>
  <c r="AA73" i="55"/>
  <c r="Y73" i="55"/>
  <c r="Q75" i="55"/>
  <c r="Y75" i="55"/>
  <c r="CH117" i="8"/>
  <c r="CH149" i="8" s="1"/>
  <c r="CH173" i="8" s="1"/>
  <c r="G173" i="8"/>
  <c r="CN117" i="8"/>
  <c r="CN149" i="8" s="1"/>
  <c r="BG117" i="8"/>
  <c r="BG149" i="8" s="1"/>
  <c r="BG173" i="8" s="1"/>
  <c r="CK193" i="8"/>
  <c r="CQ193" i="8"/>
  <c r="BN116" i="8"/>
  <c r="V74" i="55"/>
  <c r="R131" i="55"/>
  <c r="M75" i="55"/>
  <c r="V75" i="55"/>
  <c r="V108" i="55"/>
  <c r="L75" i="55"/>
  <c r="AA152" i="55"/>
  <c r="R132" i="55"/>
  <c r="U117" i="8"/>
  <c r="U149" i="8" s="1"/>
  <c r="AC117" i="8"/>
  <c r="AC149" i="8" s="1"/>
  <c r="BL193" i="8"/>
  <c r="CD193" i="8"/>
  <c r="S107" i="55"/>
  <c r="M131" i="55"/>
  <c r="N75" i="55"/>
  <c r="O75" i="55"/>
  <c r="S108" i="55"/>
  <c r="AA108" i="55"/>
  <c r="AA132" i="55"/>
  <c r="CB117" i="8"/>
  <c r="CB149" i="8" s="1"/>
  <c r="CB173" i="8" s="1"/>
  <c r="DC116" i="8"/>
  <c r="AB116" i="8"/>
  <c r="W152" i="55"/>
  <c r="BB117" i="8"/>
  <c r="BB149" i="8" s="1"/>
  <c r="BB173" i="8" s="1"/>
  <c r="AV117" i="8"/>
  <c r="AV149" i="8" s="1"/>
  <c r="AV173" i="8" s="1"/>
  <c r="AZ193" i="8"/>
  <c r="BR193" i="8"/>
  <c r="AX116" i="8"/>
  <c r="AY116" i="8"/>
  <c r="BM116" i="8"/>
  <c r="AA116" i="8"/>
  <c r="M107" i="55"/>
  <c r="X131" i="55"/>
  <c r="H108" i="55"/>
  <c r="J75" i="55"/>
  <c r="X108" i="55"/>
  <c r="X75" i="55"/>
  <c r="S152" i="55"/>
  <c r="T108" i="55"/>
  <c r="R152" i="55"/>
  <c r="O152" i="55"/>
  <c r="CK117" i="8"/>
  <c r="CK149" i="8" s="1"/>
  <c r="CK173" i="8" s="1"/>
  <c r="CE117" i="8"/>
  <c r="CE149" i="8" s="1"/>
  <c r="CE173" i="8" s="1"/>
  <c r="AN193" i="8"/>
  <c r="BF193" i="8"/>
  <c r="X132" i="55"/>
  <c r="O107" i="55"/>
  <c r="L131" i="55"/>
  <c r="H75" i="55"/>
  <c r="W75" i="55"/>
  <c r="M108" i="55"/>
  <c r="Q108" i="55"/>
  <c r="CM116" i="8"/>
  <c r="J132" i="55"/>
  <c r="V152" i="55"/>
  <c r="L152" i="55"/>
  <c r="CU117" i="8"/>
  <c r="CU149" i="8" s="1"/>
  <c r="CU173" i="8" s="1"/>
  <c r="AF117" i="8"/>
  <c r="AF149" i="8" s="1"/>
  <c r="AF173" i="8" s="1"/>
  <c r="O193" i="8"/>
  <c r="AS193" i="8"/>
  <c r="BW116" i="8"/>
  <c r="AL116" i="8"/>
  <c r="CY116" i="8"/>
  <c r="AO116" i="8"/>
  <c r="H152" i="55"/>
  <c r="P107" i="55"/>
  <c r="G151" i="55"/>
  <c r="K94" i="58" s="1"/>
  <c r="CQ25" i="58" s="1"/>
  <c r="S75" i="55"/>
  <c r="J108" i="55"/>
  <c r="P108" i="55"/>
  <c r="K132" i="55"/>
  <c r="AM116" i="8"/>
  <c r="S132" i="55"/>
  <c r="Y116" i="8"/>
  <c r="Y132" i="55"/>
  <c r="V132" i="55"/>
  <c r="H132" i="55"/>
  <c r="P132" i="55"/>
  <c r="L132" i="55"/>
  <c r="CM117" i="8"/>
  <c r="CM149" i="8" s="1"/>
  <c r="CM173" i="8" s="1"/>
  <c r="AJ117" i="8"/>
  <c r="AJ149" i="8" s="1"/>
  <c r="CT193" i="8"/>
  <c r="AG193" i="8"/>
  <c r="H116" i="8"/>
  <c r="U152" i="55"/>
  <c r="R107" i="55"/>
  <c r="W151" i="55"/>
  <c r="H73" i="55"/>
  <c r="K75" i="55"/>
  <c r="Y108" i="55"/>
  <c r="N152" i="55"/>
  <c r="X152" i="55"/>
  <c r="L193" i="8"/>
  <c r="I132" i="55"/>
  <c r="P152" i="55"/>
  <c r="G75" i="55"/>
  <c r="G108" i="55" s="1"/>
  <c r="G132" i="55" s="1"/>
  <c r="K75" i="58" s="1"/>
  <c r="CB25" i="58" s="1"/>
  <c r="W132" i="55"/>
  <c r="AU117" i="8"/>
  <c r="AU149" i="8" s="1"/>
  <c r="K117" i="8"/>
  <c r="K149" i="8" s="1"/>
  <c r="CH193" i="8"/>
  <c r="U193" i="8"/>
  <c r="CO116" i="8"/>
  <c r="J152" i="55"/>
  <c r="T107" i="55"/>
  <c r="U151" i="55"/>
  <c r="K152" i="55"/>
  <c r="U75" i="55"/>
  <c r="W108" i="55"/>
  <c r="O108" i="55"/>
  <c r="Q152" i="55"/>
  <c r="Z129" i="55"/>
  <c r="Z130" i="55" s="1"/>
  <c r="D23" i="58"/>
  <c r="AM18" i="58" s="1"/>
  <c r="N43" i="41"/>
  <c r="N58" i="41" s="1"/>
  <c r="K58" i="41"/>
  <c r="C29" i="3" s="1"/>
  <c r="N43" i="7"/>
  <c r="N58" i="7" s="1"/>
  <c r="K58" i="7"/>
  <c r="C28" i="3" s="1"/>
  <c r="G11" i="2"/>
  <c r="K40" i="16"/>
  <c r="N29" i="16"/>
  <c r="N40" i="16" s="1"/>
  <c r="K58" i="14"/>
  <c r="C27" i="3" s="1"/>
  <c r="N43" i="14"/>
  <c r="N58" i="14" s="1"/>
  <c r="N29" i="14"/>
  <c r="N40" i="14" s="1"/>
  <c r="K40" i="14"/>
  <c r="K40" i="10"/>
  <c r="K59" i="10" s="1"/>
  <c r="N29" i="10"/>
  <c r="N40" i="10" s="1"/>
  <c r="N59" i="10" s="1"/>
  <c r="N43" i="56"/>
  <c r="N58" i="56" s="1"/>
  <c r="K58" i="56"/>
  <c r="C30" i="3" s="1"/>
  <c r="N29" i="56"/>
  <c r="N40" i="56" s="1"/>
  <c r="K40" i="56"/>
  <c r="N43" i="5"/>
  <c r="N58" i="5" s="1"/>
  <c r="K58" i="5"/>
  <c r="C24" i="3" s="1"/>
  <c r="N29" i="42"/>
  <c r="N40" i="42" s="1"/>
  <c r="N59" i="42" s="1"/>
  <c r="K40" i="42"/>
  <c r="K59" i="42" s="1"/>
  <c r="K40" i="41"/>
  <c r="N29" i="41"/>
  <c r="N40" i="41" s="1"/>
  <c r="F32" i="3"/>
  <c r="K58" i="16"/>
  <c r="C25" i="3" s="1"/>
  <c r="N43" i="16"/>
  <c r="N58" i="16" s="1"/>
  <c r="N29" i="7"/>
  <c r="N40" i="7" s="1"/>
  <c r="K40" i="7"/>
  <c r="C10" i="3"/>
  <c r="E21" i="39"/>
  <c r="C22" i="39" s="1"/>
  <c r="C50" i="39"/>
  <c r="C57" i="39" s="1"/>
  <c r="C19" i="3"/>
  <c r="N29" i="5"/>
  <c r="N40" i="5" s="1"/>
  <c r="K40" i="5"/>
  <c r="Q73" i="55"/>
  <c r="L73" i="55"/>
  <c r="AG117" i="8"/>
  <c r="AG149" i="8" s="1"/>
  <c r="AE193" i="8"/>
  <c r="I193" i="8"/>
  <c r="BO116" i="8"/>
  <c r="G74" i="55"/>
  <c r="G107" i="55" s="1"/>
  <c r="G131" i="55" s="1"/>
  <c r="K74" i="58" s="1"/>
  <c r="CA25" i="58" s="1"/>
  <c r="H117" i="8"/>
  <c r="H149" i="8" s="1"/>
  <c r="H173" i="8" s="1"/>
  <c r="AS117" i="8"/>
  <c r="AS149" i="8" s="1"/>
  <c r="AS173" i="8" s="1"/>
  <c r="DC117" i="8"/>
  <c r="DC149" i="8" s="1"/>
  <c r="DC173" i="8" s="1"/>
  <c r="CO117" i="8"/>
  <c r="CO149" i="8" s="1"/>
  <c r="CO173" i="8" s="1"/>
  <c r="CQ117" i="8"/>
  <c r="CQ149" i="8" s="1"/>
  <c r="BZ117" i="8"/>
  <c r="BZ149" i="8" s="1"/>
  <c r="I117" i="8"/>
  <c r="I149" i="8" s="1"/>
  <c r="I173" i="8" s="1"/>
  <c r="BX117" i="8"/>
  <c r="BX149" i="8" s="1"/>
  <c r="BX173" i="8" s="1"/>
  <c r="J117" i="8"/>
  <c r="J149" i="8" s="1"/>
  <c r="J173" i="8" s="1"/>
  <c r="S193" i="8"/>
  <c r="BM193" i="8"/>
  <c r="P193" i="8"/>
  <c r="BJ193" i="8"/>
  <c r="M193" i="8"/>
  <c r="BS193" i="8"/>
  <c r="AH193" i="8"/>
  <c r="CZ193" i="8"/>
  <c r="CF116" i="8"/>
  <c r="BR116" i="8"/>
  <c r="AG116" i="8"/>
  <c r="CU116" i="8"/>
  <c r="CX116" i="8"/>
  <c r="AP116" i="8"/>
  <c r="CG116" i="8"/>
  <c r="AN116" i="8"/>
  <c r="BT116" i="8"/>
  <c r="AS116" i="8"/>
  <c r="N116" i="8"/>
  <c r="AA74" i="55"/>
  <c r="T74" i="55"/>
  <c r="H107" i="55"/>
  <c r="Y107" i="55"/>
  <c r="K131" i="55"/>
  <c r="M151" i="55"/>
  <c r="R151" i="55"/>
  <c r="N73" i="55"/>
  <c r="S73" i="55"/>
  <c r="CW117" i="8"/>
  <c r="CW149" i="8" s="1"/>
  <c r="CE193" i="8"/>
  <c r="BJ117" i="8"/>
  <c r="BJ149" i="8" s="1"/>
  <c r="BJ173" i="8" s="1"/>
  <c r="AK117" i="8"/>
  <c r="AK149" i="8" s="1"/>
  <c r="AK173" i="8" s="1"/>
  <c r="BU117" i="8"/>
  <c r="BU149" i="8" s="1"/>
  <c r="BU173" i="8" s="1"/>
  <c r="CA117" i="8"/>
  <c r="CA149" i="8" s="1"/>
  <c r="CA173" i="8" s="1"/>
  <c r="BN117" i="8"/>
  <c r="BN149" i="8" s="1"/>
  <c r="BN173" i="8" s="1"/>
  <c r="AM117" i="8"/>
  <c r="AM149" i="8" s="1"/>
  <c r="AM173" i="8" s="1"/>
  <c r="BO117" i="8"/>
  <c r="BO149" i="8" s="1"/>
  <c r="BO173" i="8" s="1"/>
  <c r="CY117" i="8"/>
  <c r="CY149" i="8" s="1"/>
  <c r="CY173" i="8" s="1"/>
  <c r="BA117" i="8"/>
  <c r="BA149" i="8" s="1"/>
  <c r="BA173" i="8" s="1"/>
  <c r="CX193" i="8"/>
  <c r="BA193" i="8"/>
  <c r="CU193" i="8"/>
  <c r="AX193" i="8"/>
  <c r="CR193" i="8"/>
  <c r="BG193" i="8"/>
  <c r="V193" i="8"/>
  <c r="CN193" i="8"/>
  <c r="AJ116" i="8"/>
  <c r="X116" i="8"/>
  <c r="BU116" i="8"/>
  <c r="BJ116" i="8"/>
  <c r="V116" i="8"/>
  <c r="U116" i="8"/>
  <c r="CJ116" i="8"/>
  <c r="BV116" i="8"/>
  <c r="P74" i="55"/>
  <c r="R74" i="55"/>
  <c r="I107" i="55"/>
  <c r="I109" i="55" s="1"/>
  <c r="AA107" i="55"/>
  <c r="Q131" i="55"/>
  <c r="Q133" i="55" s="1"/>
  <c r="AA151" i="55"/>
  <c r="P151" i="55"/>
  <c r="V73" i="55"/>
  <c r="Z73" i="55"/>
  <c r="AW117" i="8"/>
  <c r="AW149" i="8" s="1"/>
  <c r="BV193" i="8"/>
  <c r="V117" i="8"/>
  <c r="V149" i="8" s="1"/>
  <c r="V173" i="8" s="1"/>
  <c r="BY117" i="8"/>
  <c r="BY149" i="8" s="1"/>
  <c r="BY173" i="8" s="1"/>
  <c r="BQ117" i="8"/>
  <c r="BQ149" i="8" s="1"/>
  <c r="BQ173" i="8" s="1"/>
  <c r="CF117" i="8"/>
  <c r="CF149" i="8" s="1"/>
  <c r="CF173" i="8" s="1"/>
  <c r="L117" i="8"/>
  <c r="L149" i="8" s="1"/>
  <c r="DA117" i="8"/>
  <c r="DA149" i="8" s="1"/>
  <c r="DA173" i="8" s="1"/>
  <c r="Z117" i="8"/>
  <c r="Z149" i="8" s="1"/>
  <c r="Z173" i="8" s="1"/>
  <c r="AD117" i="8"/>
  <c r="AD149" i="8" s="1"/>
  <c r="AD173" i="8" s="1"/>
  <c r="CG117" i="8"/>
  <c r="CG149" i="8" s="1"/>
  <c r="CL193" i="8"/>
  <c r="AO193" i="8"/>
  <c r="CI193" i="8"/>
  <c r="AL193" i="8"/>
  <c r="CF193" i="8"/>
  <c r="AU193" i="8"/>
  <c r="J193" i="8"/>
  <c r="CB193" i="8"/>
  <c r="O116" i="8"/>
  <c r="AZ116" i="8"/>
  <c r="BS116" i="8"/>
  <c r="CN116" i="8"/>
  <c r="J116" i="8"/>
  <c r="BX116" i="8"/>
  <c r="BP116" i="8"/>
  <c r="CV116" i="8"/>
  <c r="CP116" i="8"/>
  <c r="X74" i="55"/>
  <c r="J74" i="55"/>
  <c r="V107" i="55"/>
  <c r="V109" i="55" s="1"/>
  <c r="U107" i="55"/>
  <c r="P131" i="55"/>
  <c r="L151" i="55"/>
  <c r="O151" i="55"/>
  <c r="I73" i="55"/>
  <c r="AQ117" i="8"/>
  <c r="AQ149" i="8" s="1"/>
  <c r="AQ173" i="8" s="1"/>
  <c r="AB193" i="8"/>
  <c r="Z116" i="8"/>
  <c r="BD117" i="8"/>
  <c r="BD149" i="8" s="1"/>
  <c r="BD173" i="8" s="1"/>
  <c r="P117" i="8"/>
  <c r="P149" i="8" s="1"/>
  <c r="P173" i="8" s="1"/>
  <c r="BL117" i="8"/>
  <c r="BL149" i="8" s="1"/>
  <c r="AB117" i="8"/>
  <c r="AB149" i="8" s="1"/>
  <c r="AB173" i="8" s="1"/>
  <c r="CL117" i="8"/>
  <c r="CL149" i="8" s="1"/>
  <c r="CL173" i="8" s="1"/>
  <c r="BK117" i="8"/>
  <c r="BK149" i="8" s="1"/>
  <c r="BK173" i="8" s="1"/>
  <c r="CV117" i="8"/>
  <c r="CV149" i="8" s="1"/>
  <c r="CV173" i="8" s="1"/>
  <c r="Q117" i="8"/>
  <c r="Q149" i="8" s="1"/>
  <c r="S117" i="8"/>
  <c r="S149" i="8" s="1"/>
  <c r="BZ193" i="8"/>
  <c r="AC193" i="8"/>
  <c r="BW193" i="8"/>
  <c r="Z193" i="8"/>
  <c r="BT193" i="8"/>
  <c r="AI193" i="8"/>
  <c r="DA193" i="8"/>
  <c r="BP193" i="8"/>
  <c r="BG116" i="8"/>
  <c r="DB116" i="8"/>
  <c r="BF116" i="8"/>
  <c r="CA116" i="8"/>
  <c r="AV116" i="8"/>
  <c r="CK116" i="8"/>
  <c r="CR116" i="8"/>
  <c r="BI116" i="8"/>
  <c r="M116" i="8"/>
  <c r="U74" i="55"/>
  <c r="K74" i="55"/>
  <c r="L107" i="55"/>
  <c r="L109" i="55" s="1"/>
  <c r="V131" i="55"/>
  <c r="AA131" i="55"/>
  <c r="K151" i="55"/>
  <c r="Z151" i="55"/>
  <c r="W73" i="55"/>
  <c r="G193" i="8"/>
  <c r="E94" i="58" s="1"/>
  <c r="CQ19" i="58" s="1"/>
  <c r="CR117" i="8"/>
  <c r="CR149" i="8" s="1"/>
  <c r="CR173" i="8" s="1"/>
  <c r="AT193" i="8"/>
  <c r="R116" i="8"/>
  <c r="CT117" i="8"/>
  <c r="CT149" i="8" s="1"/>
  <c r="CT173" i="8" s="1"/>
  <c r="Y117" i="8"/>
  <c r="Y149" i="8" s="1"/>
  <c r="Y173" i="8" s="1"/>
  <c r="N117" i="8"/>
  <c r="N149" i="8" s="1"/>
  <c r="N173" i="8" s="1"/>
  <c r="CZ117" i="8"/>
  <c r="CZ149" i="8" s="1"/>
  <c r="CZ173" i="8" s="1"/>
  <c r="BE117" i="8"/>
  <c r="BE149" i="8" s="1"/>
  <c r="BE173" i="8" s="1"/>
  <c r="BH117" i="8"/>
  <c r="BH149" i="8" s="1"/>
  <c r="BH173" i="8" s="1"/>
  <c r="AR117" i="8"/>
  <c r="AR149" i="8" s="1"/>
  <c r="AR173" i="8" s="1"/>
  <c r="AT117" i="8"/>
  <c r="AT149" i="8" s="1"/>
  <c r="AT173" i="8" s="1"/>
  <c r="H193" i="8"/>
  <c r="BN193" i="8"/>
  <c r="Q193" i="8"/>
  <c r="BK193" i="8"/>
  <c r="N193" i="8"/>
  <c r="BH193" i="8"/>
  <c r="W193" i="8"/>
  <c r="CO193" i="8"/>
  <c r="BD193" i="8"/>
  <c r="BQ116" i="8"/>
  <c r="I116" i="8"/>
  <c r="CD116" i="8"/>
  <c r="AR116" i="8"/>
  <c r="BY116" i="8"/>
  <c r="AW116" i="8"/>
  <c r="AF116" i="8"/>
  <c r="T116" i="8"/>
  <c r="S74" i="55"/>
  <c r="Q74" i="55"/>
  <c r="X107" i="55"/>
  <c r="J131" i="55"/>
  <c r="O131" i="55"/>
  <c r="O133" i="55" s="1"/>
  <c r="I151" i="55"/>
  <c r="Y151" i="55"/>
  <c r="X73" i="55"/>
  <c r="K73" i="55"/>
  <c r="AX117" i="8"/>
  <c r="AX149" i="8" s="1"/>
  <c r="AX173" i="8" s="1"/>
  <c r="Y193" i="8"/>
  <c r="CB116" i="8"/>
  <c r="AY117" i="8"/>
  <c r="AY149" i="8" s="1"/>
  <c r="AY173" i="8" s="1"/>
  <c r="AE117" i="8"/>
  <c r="AE149" i="8" s="1"/>
  <c r="AE173" i="8" s="1"/>
  <c r="BV117" i="8"/>
  <c r="BV149" i="8" s="1"/>
  <c r="BV173" i="8" s="1"/>
  <c r="T117" i="8"/>
  <c r="T149" i="8" s="1"/>
  <c r="T173" i="8" s="1"/>
  <c r="AZ117" i="8"/>
  <c r="AZ149" i="8" s="1"/>
  <c r="CS117" i="8"/>
  <c r="CS149" i="8" s="1"/>
  <c r="CS173" i="8" s="1"/>
  <c r="M117" i="8"/>
  <c r="M149" i="8" s="1"/>
  <c r="M173" i="8" s="1"/>
  <c r="CX117" i="8"/>
  <c r="CX149" i="8" s="1"/>
  <c r="CX173" i="8" s="1"/>
  <c r="CY193" i="8"/>
  <c r="BB193" i="8"/>
  <c r="CV193" i="8"/>
  <c r="AY193" i="8"/>
  <c r="CS193" i="8"/>
  <c r="AV193" i="8"/>
  <c r="K193" i="8"/>
  <c r="CC193" i="8"/>
  <c r="AR193" i="8"/>
  <c r="AT116" i="8"/>
  <c r="CL116" i="8"/>
  <c r="CZ116" i="8"/>
  <c r="CW116" i="8"/>
  <c r="CI116" i="8"/>
  <c r="AD116" i="8"/>
  <c r="AU116" i="8"/>
  <c r="H74" i="55"/>
  <c r="W74" i="55"/>
  <c r="Z107" i="55"/>
  <c r="U131" i="55"/>
  <c r="Z131" i="55"/>
  <c r="T151" i="55"/>
  <c r="J151" i="55"/>
  <c r="BC117" i="8"/>
  <c r="BC149" i="8" s="1"/>
  <c r="BC173" i="8" s="1"/>
  <c r="BC116" i="8"/>
  <c r="AH117" i="8"/>
  <c r="AH149" i="8" s="1"/>
  <c r="AH173" i="8" s="1"/>
  <c r="CI117" i="8"/>
  <c r="CI149" i="8" s="1"/>
  <c r="CI173" i="8" s="1"/>
  <c r="AI117" i="8"/>
  <c r="AI149" i="8" s="1"/>
  <c r="AI173" i="8" s="1"/>
  <c r="BR117" i="8"/>
  <c r="BR149" i="8" s="1"/>
  <c r="BR173" i="8" s="1"/>
  <c r="W117" i="8"/>
  <c r="W149" i="8" s="1"/>
  <c r="W173" i="8" s="1"/>
  <c r="BS117" i="8"/>
  <c r="BS149" i="8" s="1"/>
  <c r="BS173" i="8" s="1"/>
  <c r="AO117" i="8"/>
  <c r="AO149" i="8" s="1"/>
  <c r="R117" i="8"/>
  <c r="R149" i="8" s="1"/>
  <c r="R173" i="8" s="1"/>
  <c r="CM193" i="8"/>
  <c r="AP193" i="8"/>
  <c r="CJ193" i="8"/>
  <c r="AM193" i="8"/>
  <c r="CG193" i="8"/>
  <c r="AJ193" i="8"/>
  <c r="DB193" i="8"/>
  <c r="BQ193" i="8"/>
  <c r="AF193" i="8"/>
  <c r="K116" i="8"/>
  <c r="BL116" i="8"/>
  <c r="BA116" i="8"/>
  <c r="BH116" i="8"/>
  <c r="AQ116" i="8"/>
  <c r="CC116" i="8"/>
  <c r="DA116" i="8"/>
  <c r="BB116" i="8"/>
  <c r="Y74" i="55"/>
  <c r="H151" i="55"/>
  <c r="J107" i="55"/>
  <c r="I131" i="55"/>
  <c r="N131" i="55"/>
  <c r="N151" i="55"/>
  <c r="Q151" i="55"/>
  <c r="J73" i="55"/>
  <c r="U73" i="55"/>
  <c r="BM117" i="8"/>
  <c r="BM149" i="8" s="1"/>
  <c r="BM173" i="8" s="1"/>
  <c r="BY193" i="8"/>
  <c r="E23" i="58"/>
  <c r="AM19" i="58" s="1"/>
  <c r="BI117" i="8"/>
  <c r="BI149" i="8" s="1"/>
  <c r="BI173" i="8" s="1"/>
  <c r="AA117" i="8"/>
  <c r="AA149" i="8" s="1"/>
  <c r="AA173" i="8" s="1"/>
  <c r="BT117" i="8"/>
  <c r="BT149" i="8" s="1"/>
  <c r="BF117" i="8"/>
  <c r="BF149" i="8" s="1"/>
  <c r="BF173" i="8" s="1"/>
  <c r="AP117" i="8"/>
  <c r="AP149" i="8" s="1"/>
  <c r="AP173" i="8" s="1"/>
  <c r="CJ117" i="8"/>
  <c r="CJ149" i="8" s="1"/>
  <c r="CJ173" i="8" s="1"/>
  <c r="CP117" i="8"/>
  <c r="CP149" i="8" s="1"/>
  <c r="CP173" i="8" s="1"/>
  <c r="BP117" i="8"/>
  <c r="BP149" i="8" s="1"/>
  <c r="BP173" i="8" s="1"/>
  <c r="CA193" i="8"/>
  <c r="AD193" i="8"/>
  <c r="BX193" i="8"/>
  <c r="AA193" i="8"/>
  <c r="BU193" i="8"/>
  <c r="X193" i="8"/>
  <c r="CP193" i="8"/>
  <c r="BE193" i="8"/>
  <c r="T193" i="8"/>
  <c r="CQ116" i="8"/>
  <c r="AH116" i="8"/>
  <c r="S116" i="8"/>
  <c r="CE116" i="8"/>
  <c r="BE116" i="8"/>
  <c r="AI116" i="8"/>
  <c r="P116" i="8"/>
  <c r="AE116" i="8"/>
  <c r="AC116" i="8"/>
  <c r="M74" i="55"/>
  <c r="H131" i="55"/>
  <c r="K107" i="55"/>
  <c r="T131" i="55"/>
  <c r="Y131" i="55"/>
  <c r="X151" i="55"/>
  <c r="T73" i="55"/>
  <c r="G142" i="15"/>
  <c r="H90" i="58"/>
  <c r="CM22" i="58" s="1"/>
  <c r="J66" i="58"/>
  <c r="BS24" i="58" s="1"/>
  <c r="G183" i="19"/>
  <c r="J86" i="58" s="1"/>
  <c r="CI24" i="58" s="1"/>
  <c r="J70" i="58"/>
  <c r="BW24" i="58" s="1"/>
  <c r="G190" i="11"/>
  <c r="F86" i="58"/>
  <c r="CI20" i="58" s="1"/>
  <c r="G165" i="13"/>
  <c r="G70" i="58" s="1"/>
  <c r="BW21" i="58" s="1"/>
  <c r="G42" i="58"/>
  <c r="BB21" i="58" s="1"/>
  <c r="G68" i="58"/>
  <c r="BU21" i="58" s="1"/>
  <c r="G183" i="13"/>
  <c r="G88" i="58" s="1"/>
  <c r="CK21" i="58" s="1"/>
  <c r="H187" i="13"/>
  <c r="H188" i="13" s="1"/>
  <c r="Y67" i="5"/>
  <c r="Y70" i="5"/>
  <c r="Y69" i="5"/>
  <c r="Y66" i="5"/>
  <c r="Y68" i="5"/>
  <c r="G169" i="8"/>
  <c r="E70" i="58" s="1"/>
  <c r="BW19" i="58" s="1"/>
  <c r="G187" i="8"/>
  <c r="D68" i="58"/>
  <c r="BU18" i="58" s="1"/>
  <c r="G182" i="6"/>
  <c r="D69" i="58"/>
  <c r="Y86" i="10"/>
  <c r="Y72" i="42"/>
  <c r="Y79" i="14"/>
  <c r="Y78" i="41"/>
  <c r="Y82" i="42"/>
  <c r="Y69" i="41"/>
  <c r="Y115" i="10"/>
  <c r="Y69" i="56"/>
  <c r="Y75" i="10"/>
  <c r="Y93" i="10"/>
  <c r="Y85" i="14"/>
  <c r="Y71" i="56"/>
  <c r="Y67" i="42"/>
  <c r="Y80" i="56"/>
  <c r="Y71" i="42"/>
  <c r="Y79" i="7"/>
  <c r="Y82" i="7"/>
  <c r="Y72" i="56"/>
  <c r="Y83" i="10"/>
  <c r="Y101" i="10"/>
  <c r="Y78" i="56"/>
  <c r="Y85" i="42"/>
  <c r="Y68" i="41"/>
  <c r="D50" i="3"/>
  <c r="Y76" i="41"/>
  <c r="Y81" i="14"/>
  <c r="Y82" i="56"/>
  <c r="Y72" i="41"/>
  <c r="Y72" i="14"/>
  <c r="D52" i="3"/>
  <c r="Y74" i="14"/>
  <c r="Y80" i="42"/>
  <c r="Y76" i="10"/>
  <c r="Y74" i="56"/>
  <c r="Y114" i="10"/>
  <c r="Y80" i="10"/>
  <c r="D48" i="3"/>
  <c r="Y71" i="14"/>
  <c r="Y68" i="14"/>
  <c r="Y79" i="56"/>
  <c r="Y65" i="42"/>
  <c r="Y79" i="10"/>
  <c r="Y71" i="41"/>
  <c r="Y87" i="10"/>
  <c r="Y85" i="41"/>
  <c r="Y78" i="42"/>
  <c r="Y66" i="42"/>
  <c r="Y69" i="42"/>
  <c r="Y90" i="10"/>
  <c r="Y84" i="10"/>
  <c r="Y66" i="10"/>
  <c r="Y73" i="42"/>
  <c r="Y97" i="10"/>
  <c r="Y99" i="10"/>
  <c r="Y82" i="14"/>
  <c r="Y78" i="14"/>
  <c r="Y73" i="10"/>
  <c r="Y95" i="10"/>
  <c r="Y74" i="7"/>
  <c r="Y85" i="56"/>
  <c r="Y76" i="42"/>
  <c r="Y68" i="42"/>
  <c r="Y76" i="7"/>
  <c r="Y70" i="42"/>
  <c r="Y82" i="10"/>
  <c r="Y74" i="42"/>
  <c r="Y79" i="41"/>
  <c r="Y96" i="10"/>
  <c r="Y80" i="41"/>
  <c r="Y74" i="10"/>
  <c r="Y80" i="7"/>
  <c r="Y83" i="14"/>
  <c r="Y84" i="41"/>
  <c r="Y65" i="41"/>
  <c r="Y109" i="10"/>
  <c r="Y92" i="10"/>
  <c r="Y65" i="10"/>
  <c r="Y110" i="10"/>
  <c r="Y71" i="10"/>
  <c r="Y72" i="7"/>
  <c r="Y84" i="14"/>
  <c r="D42" i="3"/>
  <c r="Y76" i="56"/>
  <c r="Y69" i="10"/>
  <c r="Y67" i="41"/>
  <c r="Y67" i="56"/>
  <c r="Y88" i="10"/>
  <c r="D47" i="3"/>
  <c r="Y66" i="56"/>
  <c r="Y103" i="10"/>
  <c r="Y78" i="10"/>
  <c r="Y105" i="10"/>
  <c r="Y104" i="10"/>
  <c r="Y91" i="10"/>
  <c r="Y77" i="7"/>
  <c r="Y69" i="14"/>
  <c r="Y70" i="41"/>
  <c r="D51" i="3"/>
  <c r="Y81" i="56"/>
  <c r="Y79" i="42"/>
  <c r="Y81" i="42"/>
  <c r="Y66" i="7"/>
  <c r="Y67" i="7"/>
  <c r="Y75" i="56"/>
  <c r="Y75" i="7"/>
  <c r="Y83" i="42"/>
  <c r="Y70" i="56"/>
  <c r="Y74" i="41"/>
  <c r="Y67" i="14"/>
  <c r="Y65" i="56"/>
  <c r="Y100" i="10"/>
  <c r="Y83" i="56"/>
  <c r="Y75" i="42"/>
  <c r="Y73" i="14"/>
  <c r="Y108" i="10"/>
  <c r="Y78" i="7"/>
  <c r="D43" i="3"/>
  <c r="Y75" i="14"/>
  <c r="Y81" i="10"/>
  <c r="Y73" i="56"/>
  <c r="Y68" i="10"/>
  <c r="Y70" i="7"/>
  <c r="Y77" i="10"/>
  <c r="Y106" i="10"/>
  <c r="D40" i="3"/>
  <c r="Y111" i="10"/>
  <c r="Y73" i="7"/>
  <c r="Y75" i="41"/>
  <c r="Y107" i="10"/>
  <c r="Y72" i="10"/>
  <c r="Y68" i="7"/>
  <c r="Y83" i="41"/>
  <c r="Y65" i="7"/>
  <c r="Y71" i="7"/>
  <c r="Y81" i="7"/>
  <c r="Y82" i="41"/>
  <c r="Y113" i="10"/>
  <c r="Y98" i="10"/>
  <c r="Y66" i="14"/>
  <c r="Y77" i="41"/>
  <c r="Y81" i="41"/>
  <c r="Y70" i="10"/>
  <c r="Y67" i="10"/>
  <c r="D49" i="3"/>
  <c r="Y84" i="56"/>
  <c r="Y112" i="10"/>
  <c r="Y65" i="14"/>
  <c r="Y76" i="14"/>
  <c r="Y94" i="10"/>
  <c r="Y83" i="7"/>
  <c r="D46" i="3"/>
  <c r="Y70" i="14"/>
  <c r="Y89" i="10"/>
  <c r="Y84" i="42"/>
  <c r="Y77" i="56"/>
  <c r="Y66" i="41"/>
  <c r="Y77" i="42"/>
  <c r="Y77" i="14"/>
  <c r="Y85" i="7"/>
  <c r="Y73" i="41"/>
  <c r="Y69" i="7"/>
  <c r="Y84" i="7"/>
  <c r="Y102" i="10"/>
  <c r="D41" i="3"/>
  <c r="Y85" i="10"/>
  <c r="Y68" i="56"/>
  <c r="Y80" i="14"/>
  <c r="D66" i="3"/>
  <c r="F33" i="2"/>
  <c r="H71" i="58"/>
  <c r="BX22" i="58" s="1"/>
  <c r="G123" i="15"/>
  <c r="H73" i="58" s="1"/>
  <c r="BZ22" i="58" s="1"/>
  <c r="H50" i="58"/>
  <c r="BF22" i="58" s="1"/>
  <c r="G124" i="15"/>
  <c r="BZ169" i="13"/>
  <c r="J136" i="17"/>
  <c r="J138" i="17" s="1"/>
  <c r="U139" i="17"/>
  <c r="U141" i="17" s="1"/>
  <c r="W136" i="17"/>
  <c r="W138" i="17" s="1"/>
  <c r="W139" i="17"/>
  <c r="W141" i="17" s="1"/>
  <c r="H94" i="58"/>
  <c r="CQ22" i="58" s="1"/>
  <c r="M132" i="55"/>
  <c r="G99" i="55"/>
  <c r="G127" i="55" s="1"/>
  <c r="K70" i="58" s="1"/>
  <c r="BW25" i="58" s="1"/>
  <c r="G125" i="55"/>
  <c r="G145" i="55" s="1"/>
  <c r="V129" i="55"/>
  <c r="V130" i="55" s="1"/>
  <c r="K38" i="58"/>
  <c r="AX25" i="58" s="1"/>
  <c r="T152" i="55"/>
  <c r="T149" i="55"/>
  <c r="T150" i="55" s="1"/>
  <c r="C15" i="2"/>
  <c r="L38" i="29" s="1"/>
  <c r="K71" i="58"/>
  <c r="BX25" i="58" s="1"/>
  <c r="K73" i="58"/>
  <c r="BZ25" i="58" s="1"/>
  <c r="V29" i="42"/>
  <c r="K52" i="19"/>
  <c r="G52" i="19"/>
  <c r="L10" i="4"/>
  <c r="AC27" i="29" s="1"/>
  <c r="R29" i="42"/>
  <c r="G135" i="17"/>
  <c r="I90" i="58" s="1"/>
  <c r="CM23" i="58" s="1"/>
  <c r="I88" i="58"/>
  <c r="CK23" i="58" s="1"/>
  <c r="AS11" i="4"/>
  <c r="AU11" i="4" s="1"/>
  <c r="AC40" i="29" s="1"/>
  <c r="I89" i="58"/>
  <c r="CL23" i="58" s="1"/>
  <c r="K55" i="11"/>
  <c r="V29" i="10"/>
  <c r="R29" i="10"/>
  <c r="G55" i="11"/>
  <c r="L6" i="4"/>
  <c r="L27" i="29" s="1"/>
  <c r="J40" i="58"/>
  <c r="G166" i="19"/>
  <c r="G186" i="19" s="1"/>
  <c r="J47" i="58"/>
  <c r="BC24" i="58" s="1"/>
  <c r="G168" i="19"/>
  <c r="J71" i="58" s="1"/>
  <c r="BX24" i="58" s="1"/>
  <c r="G165" i="6"/>
  <c r="D71" i="58" s="1"/>
  <c r="BX18" i="58" s="1"/>
  <c r="D47" i="58"/>
  <c r="BC18" i="58" s="1"/>
  <c r="F89" i="58"/>
  <c r="CL20" i="58" s="1"/>
  <c r="G191" i="11"/>
  <c r="G166" i="13"/>
  <c r="G71" i="58" s="1"/>
  <c r="BX21" i="58" s="1"/>
  <c r="G47" i="58"/>
  <c r="BC21" i="58" s="1"/>
  <c r="G161" i="13"/>
  <c r="G33" i="58"/>
  <c r="AS21" i="58" s="1"/>
  <c r="G143" i="13"/>
  <c r="G22" i="58"/>
  <c r="AL21" i="58" s="1"/>
  <c r="G164" i="6"/>
  <c r="G184" i="6" s="1"/>
  <c r="L62" i="29"/>
  <c r="E68" i="58"/>
  <c r="BU19" i="58" s="1"/>
  <c r="G146" i="19"/>
  <c r="J48" i="58"/>
  <c r="BD24" i="58" s="1"/>
  <c r="G169" i="19"/>
  <c r="G172" i="11"/>
  <c r="G149" i="11"/>
  <c r="F48" i="58"/>
  <c r="BD20" i="58" s="1"/>
  <c r="G170" i="11"/>
  <c r="F70" i="58" s="1"/>
  <c r="BW20" i="58" s="1"/>
  <c r="F68" i="58"/>
  <c r="BU20" i="58" s="1"/>
  <c r="G143" i="6"/>
  <c r="D48" i="58"/>
  <c r="BD18" i="58" s="1"/>
  <c r="G166" i="6"/>
  <c r="E69" i="58"/>
  <c r="E40" i="58"/>
  <c r="L61" i="29"/>
  <c r="AX11" i="4"/>
  <c r="AZ11" i="4" s="1"/>
  <c r="AC63" i="29" s="1"/>
  <c r="E47" i="58"/>
  <c r="BC19" i="58" s="1"/>
  <c r="G170" i="8"/>
  <c r="E71" i="58" s="1"/>
  <c r="BX19" i="58" s="1"/>
  <c r="E91" i="58"/>
  <c r="CN19" i="58" s="1"/>
  <c r="E48" i="58"/>
  <c r="BD19" i="58" s="1"/>
  <c r="G148" i="8"/>
  <c r="G171" i="8"/>
  <c r="CN191" i="13" l="1"/>
  <c r="CL113" i="6"/>
  <c r="CL144" i="6" s="1"/>
  <c r="CL168" i="6" s="1"/>
  <c r="CY113" i="6"/>
  <c r="CY144" i="6" s="1"/>
  <c r="CY168" i="6" s="1"/>
  <c r="CV113" i="6"/>
  <c r="CV144" i="6" s="1"/>
  <c r="CV168" i="6" s="1"/>
  <c r="AU113" i="6"/>
  <c r="AU144" i="6" s="1"/>
  <c r="AU168" i="6" s="1"/>
  <c r="AW188" i="6"/>
  <c r="W113" i="6"/>
  <c r="W144" i="6" s="1"/>
  <c r="W168" i="6" s="1"/>
  <c r="AN188" i="6"/>
  <c r="CB113" i="6"/>
  <c r="CB144" i="6" s="1"/>
  <c r="CB168" i="6" s="1"/>
  <c r="CB170" i="6" s="1"/>
  <c r="V188" i="6"/>
  <c r="CF113" i="6"/>
  <c r="CF144" i="6" s="1"/>
  <c r="CF168" i="6" s="1"/>
  <c r="X188" i="6"/>
  <c r="L113" i="6"/>
  <c r="L144" i="6" s="1"/>
  <c r="L168" i="6" s="1"/>
  <c r="U188" i="6"/>
  <c r="AG188" i="6"/>
  <c r="AY188" i="6"/>
  <c r="V113" i="6"/>
  <c r="V144" i="6" s="1"/>
  <c r="V168" i="6" s="1"/>
  <c r="CA188" i="6"/>
  <c r="BY113" i="6"/>
  <c r="BY144" i="6" s="1"/>
  <c r="BY168" i="6" s="1"/>
  <c r="AE113" i="6"/>
  <c r="AE144" i="6" s="1"/>
  <c r="AE168" i="6" s="1"/>
  <c r="CR113" i="6"/>
  <c r="CR144" i="6" s="1"/>
  <c r="CR168" i="6" s="1"/>
  <c r="CT113" i="6"/>
  <c r="CT144" i="6" s="1"/>
  <c r="CT168" i="6" s="1"/>
  <c r="Y188" i="6"/>
  <c r="AW113" i="6"/>
  <c r="AW144" i="6" s="1"/>
  <c r="AW168" i="6" s="1"/>
  <c r="DC188" i="6"/>
  <c r="CP113" i="6"/>
  <c r="CP144" i="6" s="1"/>
  <c r="CP168" i="6" s="1"/>
  <c r="CK188" i="6"/>
  <c r="BJ113" i="6"/>
  <c r="BJ144" i="6" s="1"/>
  <c r="BJ168" i="6" s="1"/>
  <c r="CO188" i="6"/>
  <c r="BR112" i="6"/>
  <c r="BC112" i="6"/>
  <c r="AJ113" i="6"/>
  <c r="AJ144" i="6" s="1"/>
  <c r="AJ168" i="6" s="1"/>
  <c r="L188" i="6"/>
  <c r="W188" i="6"/>
  <c r="AO188" i="6"/>
  <c r="BP113" i="6"/>
  <c r="BP144" i="6" s="1"/>
  <c r="BP168" i="6" s="1"/>
  <c r="BP170" i="6" s="1"/>
  <c r="CA113" i="6"/>
  <c r="CA144" i="6" s="1"/>
  <c r="CA168" i="6" s="1"/>
  <c r="BK113" i="6"/>
  <c r="BK144" i="6" s="1"/>
  <c r="BG112" i="6"/>
  <c r="AY113" i="6"/>
  <c r="AY144" i="6" s="1"/>
  <c r="BD188" i="6"/>
  <c r="CP188" i="6"/>
  <c r="CC113" i="6"/>
  <c r="CC144" i="6" s="1"/>
  <c r="CC168" i="6" s="1"/>
  <c r="P188" i="6"/>
  <c r="DB113" i="6"/>
  <c r="DB144" i="6" s="1"/>
  <c r="BN188" i="6"/>
  <c r="AS113" i="6"/>
  <c r="AS144" i="6" s="1"/>
  <c r="BS188" i="6"/>
  <c r="AO112" i="6"/>
  <c r="CV112" i="6"/>
  <c r="BK188" i="6"/>
  <c r="AL113" i="6"/>
  <c r="AL144" i="6" s="1"/>
  <c r="AL168" i="6" s="1"/>
  <c r="AR188" i="6"/>
  <c r="N188" i="6"/>
  <c r="AL188" i="6"/>
  <c r="BO113" i="6"/>
  <c r="BO144" i="6" s="1"/>
  <c r="BO168" i="6" s="1"/>
  <c r="AA113" i="6"/>
  <c r="AA144" i="6" s="1"/>
  <c r="AA168" i="6" s="1"/>
  <c r="CK112" i="6"/>
  <c r="CZ188" i="6"/>
  <c r="Z188" i="6"/>
  <c r="BR188" i="6"/>
  <c r="BR190" i="6" s="1"/>
  <c r="S113" i="6"/>
  <c r="S144" i="6" s="1"/>
  <c r="S168" i="6" s="1"/>
  <c r="H188" i="6"/>
  <c r="AZ113" i="6"/>
  <c r="AZ144" i="6" s="1"/>
  <c r="CS113" i="6"/>
  <c r="CS144" i="6" s="1"/>
  <c r="CE113" i="6"/>
  <c r="CE144" i="6" s="1"/>
  <c r="CE168" i="6" s="1"/>
  <c r="DA188" i="6"/>
  <c r="Q112" i="6"/>
  <c r="CY112" i="6"/>
  <c r="AE188" i="6"/>
  <c r="BE188" i="6"/>
  <c r="CO113" i="6"/>
  <c r="CO144" i="6" s="1"/>
  <c r="CO168" i="6" s="1"/>
  <c r="I113" i="6"/>
  <c r="I144" i="6" s="1"/>
  <c r="I168" i="6" s="1"/>
  <c r="BX113" i="6"/>
  <c r="BX144" i="6" s="1"/>
  <c r="BX168" i="6" s="1"/>
  <c r="Y113" i="6"/>
  <c r="Y144" i="6" s="1"/>
  <c r="Y168" i="6" s="1"/>
  <c r="CQ188" i="6"/>
  <c r="CI188" i="6"/>
  <c r="CD188" i="6"/>
  <c r="BU188" i="6"/>
  <c r="CG113" i="6"/>
  <c r="CG144" i="6" s="1"/>
  <c r="BA113" i="6"/>
  <c r="BA144" i="6" s="1"/>
  <c r="BU113" i="6"/>
  <c r="BU144" i="6" s="1"/>
  <c r="BU168" i="6" s="1"/>
  <c r="BF113" i="6"/>
  <c r="BF144" i="6" s="1"/>
  <c r="BF168" i="6" s="1"/>
  <c r="H113" i="6"/>
  <c r="H144" i="6" s="1"/>
  <c r="H168" i="6" s="1"/>
  <c r="AT113" i="6"/>
  <c r="AT144" i="6" s="1"/>
  <c r="G113" i="6"/>
  <c r="G144" i="6" s="1"/>
  <c r="AW112" i="6"/>
  <c r="N112" i="6"/>
  <c r="AQ113" i="6"/>
  <c r="AQ144" i="6" s="1"/>
  <c r="AQ168" i="6" s="1"/>
  <c r="AG113" i="6"/>
  <c r="AG144" i="6" s="1"/>
  <c r="AG168" i="6" s="1"/>
  <c r="BI113" i="6"/>
  <c r="BI144" i="6" s="1"/>
  <c r="BI168" i="6" s="1"/>
  <c r="BD113" i="6"/>
  <c r="BD144" i="6" s="1"/>
  <c r="BR113" i="6"/>
  <c r="BR144" i="6" s="1"/>
  <c r="BR168" i="6" s="1"/>
  <c r="CU113" i="6"/>
  <c r="CU144" i="6" s="1"/>
  <c r="CU168" i="6" s="1"/>
  <c r="BM188" i="6"/>
  <c r="L112" i="6"/>
  <c r="BW188" i="6"/>
  <c r="BB188" i="6"/>
  <c r="AT188" i="6"/>
  <c r="BM113" i="6"/>
  <c r="BM144" i="6" s="1"/>
  <c r="BM168" i="6" s="1"/>
  <c r="R113" i="6"/>
  <c r="R144" i="6" s="1"/>
  <c r="CI113" i="6"/>
  <c r="CI144" i="6" s="1"/>
  <c r="CZ113" i="6"/>
  <c r="CZ144" i="6" s="1"/>
  <c r="CZ168" i="6" s="1"/>
  <c r="AK113" i="6"/>
  <c r="AK144" i="6" s="1"/>
  <c r="AK168" i="6" s="1"/>
  <c r="BQ113" i="6"/>
  <c r="BQ144" i="6" s="1"/>
  <c r="CF112" i="6"/>
  <c r="AZ112" i="6"/>
  <c r="AO113" i="6"/>
  <c r="AO144" i="6" s="1"/>
  <c r="AO168" i="6" s="1"/>
  <c r="BN112" i="6"/>
  <c r="T113" i="6"/>
  <c r="T144" i="6" s="1"/>
  <c r="T168" i="6" s="1"/>
  <c r="Z113" i="6"/>
  <c r="Z144" i="6" s="1"/>
  <c r="Z168" i="6" s="1"/>
  <c r="BW113" i="6"/>
  <c r="BW144" i="6" s="1"/>
  <c r="BW168" i="6" s="1"/>
  <c r="AH113" i="6"/>
  <c r="AH144" i="6" s="1"/>
  <c r="AH168" i="6" s="1"/>
  <c r="AG112" i="6"/>
  <c r="AQ188" i="6"/>
  <c r="CU188" i="6"/>
  <c r="CW113" i="6"/>
  <c r="CW144" i="6" s="1"/>
  <c r="CW168" i="6" s="1"/>
  <c r="BZ188" i="6"/>
  <c r="AC113" i="6"/>
  <c r="AC144" i="6" s="1"/>
  <c r="AP113" i="6"/>
  <c r="AP144" i="6" s="1"/>
  <c r="AD188" i="6"/>
  <c r="CD113" i="6"/>
  <c r="CD144" i="6" s="1"/>
  <c r="CD168" i="6" s="1"/>
  <c r="CJ113" i="6"/>
  <c r="CJ144" i="6" s="1"/>
  <c r="CJ168" i="6" s="1"/>
  <c r="AX113" i="6"/>
  <c r="AX144" i="6" s="1"/>
  <c r="AX168" i="6" s="1"/>
  <c r="BD112" i="6"/>
  <c r="BP112" i="6"/>
  <c r="AA112" i="6"/>
  <c r="BI112" i="6"/>
  <c r="U113" i="6"/>
  <c r="U144" i="6" s="1"/>
  <c r="U168" i="6" s="1"/>
  <c r="CL188" i="6"/>
  <c r="AM188" i="6"/>
  <c r="CJ188" i="6"/>
  <c r="CJ190" i="6" s="1"/>
  <c r="P112" i="6"/>
  <c r="S193" i="19"/>
  <c r="AM113" i="6"/>
  <c r="AM144" i="6" s="1"/>
  <c r="AM168" i="6" s="1"/>
  <c r="AM112" i="6"/>
  <c r="AF113" i="6"/>
  <c r="AF144" i="6" s="1"/>
  <c r="AF168" i="6" s="1"/>
  <c r="CM112" i="6"/>
  <c r="T112" i="6"/>
  <c r="CG188" i="6"/>
  <c r="CH113" i="6"/>
  <c r="CH144" i="6" s="1"/>
  <c r="CH168" i="6" s="1"/>
  <c r="BF188" i="6"/>
  <c r="CM188" i="6"/>
  <c r="CY188" i="6"/>
  <c r="BG113" i="6"/>
  <c r="BG144" i="6" s="1"/>
  <c r="BG168" i="6" s="1"/>
  <c r="S188" i="6"/>
  <c r="BZ113" i="6"/>
  <c r="BZ144" i="6" s="1"/>
  <c r="BZ168" i="6" s="1"/>
  <c r="AD113" i="6"/>
  <c r="AD144" i="6" s="1"/>
  <c r="AD168" i="6" s="1"/>
  <c r="AL112" i="6"/>
  <c r="CJ112" i="6"/>
  <c r="AT112" i="6"/>
  <c r="AC188" i="6"/>
  <c r="CV188" i="6"/>
  <c r="K188" i="6"/>
  <c r="AA188" i="6"/>
  <c r="BQ188" i="6"/>
  <c r="O188" i="6"/>
  <c r="P118" i="8"/>
  <c r="P150" i="8" s="1"/>
  <c r="P174" i="8" s="1"/>
  <c r="AI188" i="6"/>
  <c r="DA113" i="6"/>
  <c r="DA144" i="6" s="1"/>
  <c r="DA168" i="6" s="1"/>
  <c r="BT188" i="6"/>
  <c r="M113" i="6"/>
  <c r="M144" i="6" s="1"/>
  <c r="M168" i="6" s="1"/>
  <c r="CQ113" i="6"/>
  <c r="CQ144" i="6" s="1"/>
  <c r="CQ168" i="6" s="1"/>
  <c r="R188" i="6"/>
  <c r="CS188" i="6"/>
  <c r="AK188" i="6"/>
  <c r="Q113" i="6"/>
  <c r="Q144" i="6" s="1"/>
  <c r="Q168" i="6" s="1"/>
  <c r="CT188" i="6"/>
  <c r="BV188" i="6"/>
  <c r="T188" i="6"/>
  <c r="BK112" i="6"/>
  <c r="CU112" i="6"/>
  <c r="AD112" i="6"/>
  <c r="BY112" i="6"/>
  <c r="BC188" i="6"/>
  <c r="BP188" i="6"/>
  <c r="CB188" i="6"/>
  <c r="BG188" i="6"/>
  <c r="DB188" i="6"/>
  <c r="BY188" i="6"/>
  <c r="BB113" i="6"/>
  <c r="BB144" i="6" s="1"/>
  <c r="BB168" i="6" s="1"/>
  <c r="I188" i="6"/>
  <c r="BL113" i="6"/>
  <c r="BL144" i="6" s="1"/>
  <c r="BL168" i="6" s="1"/>
  <c r="AR113" i="6"/>
  <c r="AR144" i="6" s="1"/>
  <c r="AR168" i="6" s="1"/>
  <c r="AH188" i="6"/>
  <c r="BX188" i="6"/>
  <c r="AX188" i="6"/>
  <c r="CR188" i="6"/>
  <c r="CW188" i="6"/>
  <c r="BL188" i="6"/>
  <c r="M188" i="6"/>
  <c r="AH112" i="6"/>
  <c r="CE112" i="6"/>
  <c r="Q188" i="6"/>
  <c r="BS113" i="6"/>
  <c r="BS144" i="6" s="1"/>
  <c r="BS168" i="6" s="1"/>
  <c r="AN113" i="6"/>
  <c r="AN144" i="6" s="1"/>
  <c r="AN168" i="6" s="1"/>
  <c r="CM113" i="6"/>
  <c r="CM144" i="6" s="1"/>
  <c r="CM168" i="6" s="1"/>
  <c r="BI188" i="6"/>
  <c r="AV188" i="6"/>
  <c r="AQ118" i="8"/>
  <c r="AQ150" i="8" s="1"/>
  <c r="AQ174" i="8" s="1"/>
  <c r="AU188" i="6"/>
  <c r="K113" i="6"/>
  <c r="K144" i="6" s="1"/>
  <c r="K168" i="6" s="1"/>
  <c r="BJ188" i="6"/>
  <c r="BE113" i="6"/>
  <c r="BE144" i="6" s="1"/>
  <c r="BE168" i="6" s="1"/>
  <c r="CN113" i="6"/>
  <c r="CN144" i="6" s="1"/>
  <c r="CN168" i="6" s="1"/>
  <c r="AV113" i="6"/>
  <c r="AV144" i="6" s="1"/>
  <c r="AV168" i="6" s="1"/>
  <c r="AZ188" i="6"/>
  <c r="AB188" i="6"/>
  <c r="DC113" i="6"/>
  <c r="DC144" i="6" s="1"/>
  <c r="DC168" i="6" s="1"/>
  <c r="J188" i="6"/>
  <c r="AJ188" i="6"/>
  <c r="CE188" i="6"/>
  <c r="CC188" i="6"/>
  <c r="P113" i="6"/>
  <c r="P144" i="6" s="1"/>
  <c r="P168" i="6" s="1"/>
  <c r="CK113" i="6"/>
  <c r="CK144" i="6" s="1"/>
  <c r="CK168" i="6" s="1"/>
  <c r="BH113" i="6"/>
  <c r="BH144" i="6" s="1"/>
  <c r="BH168" i="6" s="1"/>
  <c r="BT113" i="6"/>
  <c r="BT144" i="6" s="1"/>
  <c r="BT168" i="6" s="1"/>
  <c r="AS188" i="6"/>
  <c r="AM118" i="8"/>
  <c r="AM150" i="8" s="1"/>
  <c r="AM174" i="8" s="1"/>
  <c r="AJ114" i="13"/>
  <c r="AJ146" i="13" s="1"/>
  <c r="AJ170" i="13" s="1"/>
  <c r="CS189" i="6"/>
  <c r="AI189" i="6"/>
  <c r="X114" i="6"/>
  <c r="X145" i="6" s="1"/>
  <c r="X169" i="6" s="1"/>
  <c r="BO190" i="13"/>
  <c r="BC114" i="6"/>
  <c r="BC145" i="6" s="1"/>
  <c r="BC169" i="6" s="1"/>
  <c r="BQ119" i="11"/>
  <c r="BQ151" i="11" s="1"/>
  <c r="BQ175" i="11" s="1"/>
  <c r="CD114" i="6"/>
  <c r="CD145" i="6" s="1"/>
  <c r="CD169" i="6" s="1"/>
  <c r="AV190" i="13"/>
  <c r="AV191" i="13" s="1"/>
  <c r="CY190" i="13"/>
  <c r="CE119" i="11"/>
  <c r="CE151" i="11" s="1"/>
  <c r="CE175" i="11" s="1"/>
  <c r="CE176" i="11" s="1"/>
  <c r="CT114" i="6"/>
  <c r="CT145" i="6" s="1"/>
  <c r="CT169" i="6" s="1"/>
  <c r="N136" i="17"/>
  <c r="N138" i="17" s="1"/>
  <c r="K65" i="17"/>
  <c r="U65" i="17"/>
  <c r="AA136" i="17"/>
  <c r="AA138" i="17" s="1"/>
  <c r="H139" i="17"/>
  <c r="H141" i="17" s="1"/>
  <c r="L136" i="17"/>
  <c r="L138" i="17" s="1"/>
  <c r="AA139" i="17"/>
  <c r="AA141" i="17" s="1"/>
  <c r="S65" i="17"/>
  <c r="S95" i="17" s="1"/>
  <c r="S119" i="17" s="1"/>
  <c r="S121" i="17" s="1"/>
  <c r="T136" i="17"/>
  <c r="T138" i="17" s="1"/>
  <c r="P65" i="17"/>
  <c r="Y136" i="17"/>
  <c r="Y138" i="17" s="1"/>
  <c r="G139" i="17"/>
  <c r="V65" i="17"/>
  <c r="V139" i="17"/>
  <c r="V141" i="17" s="1"/>
  <c r="W65" i="17"/>
  <c r="Y139" i="17"/>
  <c r="Y141" i="17" s="1"/>
  <c r="L65" i="17"/>
  <c r="V136" i="17"/>
  <c r="V138" i="17" s="1"/>
  <c r="R136" i="17"/>
  <c r="R138" i="17" s="1"/>
  <c r="S139" i="17"/>
  <c r="S141" i="17" s="1"/>
  <c r="O136" i="17"/>
  <c r="O138" i="17" s="1"/>
  <c r="X139" i="17"/>
  <c r="X141" i="17" s="1"/>
  <c r="BV194" i="8"/>
  <c r="Q194" i="8"/>
  <c r="Q195" i="8" s="1"/>
  <c r="BD116" i="8"/>
  <c r="BO194" i="8"/>
  <c r="CQ118" i="8"/>
  <c r="CQ150" i="8" s="1"/>
  <c r="CQ174" i="8" s="1"/>
  <c r="BJ194" i="8"/>
  <c r="AS194" i="8"/>
  <c r="BG118" i="8"/>
  <c r="BG150" i="8" s="1"/>
  <c r="BG174" i="8" s="1"/>
  <c r="CO118" i="8"/>
  <c r="CO150" i="8" s="1"/>
  <c r="CO174" i="8" s="1"/>
  <c r="AG194" i="8"/>
  <c r="AG195" i="8" s="1"/>
  <c r="CU194" i="8"/>
  <c r="CH118" i="8"/>
  <c r="CH150" i="8" s="1"/>
  <c r="CH174" i="8" s="1"/>
  <c r="CH175" i="8" s="1"/>
  <c r="BY194" i="8"/>
  <c r="Z194" i="8"/>
  <c r="Z195" i="8" s="1"/>
  <c r="DA118" i="8"/>
  <c r="DA150" i="8" s="1"/>
  <c r="DA174" i="8" s="1"/>
  <c r="G118" i="8"/>
  <c r="G150" i="8" s="1"/>
  <c r="DC118" i="8"/>
  <c r="DC150" i="8" s="1"/>
  <c r="DC174" i="8" s="1"/>
  <c r="CZ118" i="8"/>
  <c r="CZ150" i="8" s="1"/>
  <c r="CZ174" i="8" s="1"/>
  <c r="AX118" i="8"/>
  <c r="AX150" i="8" s="1"/>
  <c r="AX174" i="8" s="1"/>
  <c r="AD194" i="8"/>
  <c r="AH194" i="8"/>
  <c r="CX118" i="8"/>
  <c r="CX150" i="8" s="1"/>
  <c r="CX174" i="8" s="1"/>
  <c r="CX175" i="8" s="1"/>
  <c r="BO118" i="8"/>
  <c r="BO150" i="8" s="1"/>
  <c r="BO174" i="8" s="1"/>
  <c r="BZ118" i="8"/>
  <c r="BZ150" i="8" s="1"/>
  <c r="BZ174" i="8" s="1"/>
  <c r="AA194" i="8"/>
  <c r="CQ194" i="8"/>
  <c r="CQ195" i="8" s="1"/>
  <c r="BZ194" i="8"/>
  <c r="X118" i="8"/>
  <c r="X150" i="8" s="1"/>
  <c r="X174" i="8" s="1"/>
  <c r="AV118" i="8"/>
  <c r="AV150" i="8" s="1"/>
  <c r="AV174" i="8" s="1"/>
  <c r="CM194" i="8"/>
  <c r="AX194" i="8"/>
  <c r="BI118" i="8"/>
  <c r="BI150" i="8" s="1"/>
  <c r="BI174" i="8" s="1"/>
  <c r="BZ116" i="8"/>
  <c r="BT194" i="8"/>
  <c r="BT195" i="8" s="1"/>
  <c r="CT118" i="8"/>
  <c r="CT150" i="8" s="1"/>
  <c r="CT174" i="8" s="1"/>
  <c r="BF194" i="8"/>
  <c r="BF195" i="8" s="1"/>
  <c r="U133" i="55"/>
  <c r="CC194" i="8"/>
  <c r="CC195" i="8" s="1"/>
  <c r="AU118" i="8"/>
  <c r="AU150" i="8" s="1"/>
  <c r="AU174" i="8" s="1"/>
  <c r="CA194" i="8"/>
  <c r="AM194" i="8"/>
  <c r="AC194" i="8"/>
  <c r="BW118" i="8"/>
  <c r="BW150" i="8" s="1"/>
  <c r="BW174" i="8" s="1"/>
  <c r="AB118" i="8"/>
  <c r="AB150" i="8" s="1"/>
  <c r="AB174" i="8" s="1"/>
  <c r="AN194" i="8"/>
  <c r="T118" i="8"/>
  <c r="T150" i="8" s="1"/>
  <c r="T174" i="8" s="1"/>
  <c r="T175" i="8" s="1"/>
  <c r="CU118" i="8"/>
  <c r="CU150" i="8" s="1"/>
  <c r="CU174" i="8" s="1"/>
  <c r="CU175" i="8" s="1"/>
  <c r="CN194" i="8"/>
  <c r="CN195" i="8" s="1"/>
  <c r="CI194" i="8"/>
  <c r="CI195" i="8" s="1"/>
  <c r="AK116" i="8"/>
  <c r="S194" i="8"/>
  <c r="N194" i="8"/>
  <c r="AP118" i="8"/>
  <c r="AP150" i="8" s="1"/>
  <c r="AP174" i="8" s="1"/>
  <c r="AO194" i="8"/>
  <c r="AB194" i="8"/>
  <c r="CV194" i="8"/>
  <c r="CV195" i="8" s="1"/>
  <c r="CP194" i="8"/>
  <c r="CL118" i="8"/>
  <c r="CL150" i="8" s="1"/>
  <c r="CL174" i="8" s="1"/>
  <c r="BM118" i="8"/>
  <c r="BM150" i="8" s="1"/>
  <c r="BM174" i="8" s="1"/>
  <c r="BM175" i="8" s="1"/>
  <c r="AO118" i="8"/>
  <c r="AO150" i="8" s="1"/>
  <c r="AO174" i="8" s="1"/>
  <c r="BU194" i="8"/>
  <c r="BU195" i="8" s="1"/>
  <c r="K118" i="8"/>
  <c r="K150" i="8" s="1"/>
  <c r="K174" i="8" s="1"/>
  <c r="BU118" i="8"/>
  <c r="BU150" i="8" s="1"/>
  <c r="BU174" i="8" s="1"/>
  <c r="AQ194" i="8"/>
  <c r="AL194" i="8"/>
  <c r="CD118" i="8"/>
  <c r="CD150" i="8" s="1"/>
  <c r="CD174" i="8" s="1"/>
  <c r="BM194" i="8"/>
  <c r="BH194" i="8"/>
  <c r="AM175" i="8"/>
  <c r="CN118" i="8"/>
  <c r="CN150" i="8" s="1"/>
  <c r="CN174" i="8" s="1"/>
  <c r="X194" i="8"/>
  <c r="BF118" i="8"/>
  <c r="BF150" i="8" s="1"/>
  <c r="BF174" i="8" s="1"/>
  <c r="BF175" i="8" s="1"/>
  <c r="BC194" i="8"/>
  <c r="BC195" i="8" s="1"/>
  <c r="AH118" i="8"/>
  <c r="AH150" i="8" s="1"/>
  <c r="AH174" i="8" s="1"/>
  <c r="V118" i="8"/>
  <c r="V150" i="8" s="1"/>
  <c r="V174" i="8" s="1"/>
  <c r="BL194" i="8"/>
  <c r="K194" i="8"/>
  <c r="AZ194" i="8"/>
  <c r="AI118" i="8"/>
  <c r="AI150" i="8" s="1"/>
  <c r="CK194" i="8"/>
  <c r="CF194" i="8"/>
  <c r="AW118" i="8"/>
  <c r="AW150" i="8" s="1"/>
  <c r="AW174" i="8" s="1"/>
  <c r="O118" i="8"/>
  <c r="O150" i="8" s="1"/>
  <c r="O174" i="8" s="1"/>
  <c r="W194" i="8"/>
  <c r="W195" i="8" s="1"/>
  <c r="BX118" i="8"/>
  <c r="BX150" i="8" s="1"/>
  <c r="BX174" i="8" s="1"/>
  <c r="T194" i="8"/>
  <c r="T195" i="8" s="1"/>
  <c r="BE118" i="8"/>
  <c r="BE150" i="8" s="1"/>
  <c r="BE174" i="8" s="1"/>
  <c r="S118" i="8"/>
  <c r="S150" i="8" s="1"/>
  <c r="S174" i="8" s="1"/>
  <c r="AY118" i="8"/>
  <c r="AY150" i="8" s="1"/>
  <c r="AY174" i="8" s="1"/>
  <c r="AC118" i="8"/>
  <c r="AC150" i="8" s="1"/>
  <c r="AC174" i="8" s="1"/>
  <c r="CG194" i="8"/>
  <c r="I194" i="8"/>
  <c r="CT194" i="8"/>
  <c r="CJ118" i="8"/>
  <c r="CJ150" i="8" s="1"/>
  <c r="CJ174" i="8" s="1"/>
  <c r="CJ175" i="8" s="1"/>
  <c r="N118" i="8"/>
  <c r="N150" i="8" s="1"/>
  <c r="N174" i="8" s="1"/>
  <c r="AU194" i="8"/>
  <c r="AU195" i="8" s="1"/>
  <c r="CC118" i="8"/>
  <c r="CC150" i="8" s="1"/>
  <c r="CC174" i="8" s="1"/>
  <c r="AG118" i="8"/>
  <c r="AG150" i="8" s="1"/>
  <c r="AG174" i="8" s="1"/>
  <c r="CO194" i="8"/>
  <c r="CD194" i="8"/>
  <c r="DB118" i="8"/>
  <c r="DB150" i="8" s="1"/>
  <c r="DB174" i="8" s="1"/>
  <c r="AT118" i="8"/>
  <c r="AT150" i="8" s="1"/>
  <c r="AT174" i="8" s="1"/>
  <c r="L116" i="8"/>
  <c r="Z118" i="8"/>
  <c r="Z150" i="8" s="1"/>
  <c r="Z174" i="8" s="1"/>
  <c r="BJ118" i="8"/>
  <c r="BJ150" i="8" s="1"/>
  <c r="BJ174" i="8" s="1"/>
  <c r="AE118" i="8"/>
  <c r="AE150" i="8" s="1"/>
  <c r="AE174" i="8" s="1"/>
  <c r="AE175" i="8" s="1"/>
  <c r="BX194" i="8"/>
  <c r="BS194" i="8"/>
  <c r="BS195" i="8" s="1"/>
  <c r="BB194" i="8"/>
  <c r="AW194" i="8"/>
  <c r="CV118" i="8"/>
  <c r="CV150" i="8" s="1"/>
  <c r="CV174" i="8" s="1"/>
  <c r="CA118" i="8"/>
  <c r="CA150" i="8" s="1"/>
  <c r="CA174" i="8" s="1"/>
  <c r="J194" i="8"/>
  <c r="CT116" i="8"/>
  <c r="BR118" i="8"/>
  <c r="BR150" i="8" s="1"/>
  <c r="BR174" i="8" s="1"/>
  <c r="BD194" i="8"/>
  <c r="M194" i="8"/>
  <c r="Y194" i="8"/>
  <c r="Y195" i="8" s="1"/>
  <c r="Y118" i="8"/>
  <c r="Y150" i="8" s="1"/>
  <c r="Y174" i="8" s="1"/>
  <c r="AK194" i="8"/>
  <c r="AK195" i="8" s="1"/>
  <c r="CR118" i="8"/>
  <c r="CR150" i="8" s="1"/>
  <c r="CR174" i="8" s="1"/>
  <c r="AY194" i="8"/>
  <c r="AL118" i="8"/>
  <c r="AL150" i="8" s="1"/>
  <c r="AL174" i="8" s="1"/>
  <c r="CP118" i="8"/>
  <c r="CP150" i="8" s="1"/>
  <c r="CP174" i="8" s="1"/>
  <c r="CS194" i="8"/>
  <c r="U194" i="8"/>
  <c r="BQ118" i="8"/>
  <c r="BQ150" i="8" s="1"/>
  <c r="BQ174" i="8" s="1"/>
  <c r="DC194" i="8"/>
  <c r="BV118" i="8"/>
  <c r="BV150" i="8" s="1"/>
  <c r="BV174" i="8" s="1"/>
  <c r="Q116" i="8"/>
  <c r="CB194" i="8"/>
  <c r="H118" i="8"/>
  <c r="H150" i="8" s="1"/>
  <c r="H174" i="8" s="1"/>
  <c r="H175" i="8" s="1"/>
  <c r="BA118" i="8"/>
  <c r="BA150" i="8" s="1"/>
  <c r="BA174" i="8" s="1"/>
  <c r="CX194" i="8"/>
  <c r="CX195" i="8" s="1"/>
  <c r="AD118" i="8"/>
  <c r="AD150" i="8" s="1"/>
  <c r="AD174" i="8" s="1"/>
  <c r="R118" i="8"/>
  <c r="R150" i="8" s="1"/>
  <c r="R174" i="8" s="1"/>
  <c r="BN118" i="8"/>
  <c r="BN150" i="8" s="1"/>
  <c r="BN174" i="8" s="1"/>
  <c r="BQ194" i="8"/>
  <c r="AF194" i="8"/>
  <c r="DB194" i="8"/>
  <c r="CG118" i="8"/>
  <c r="CG150" i="8" s="1"/>
  <c r="CG174" i="8" s="1"/>
  <c r="CJ194" i="8"/>
  <c r="CJ195" i="8" s="1"/>
  <c r="CE194" i="8"/>
  <c r="CE195" i="8" s="1"/>
  <c r="BN194" i="8"/>
  <c r="BN195" i="8" s="1"/>
  <c r="CW118" i="8"/>
  <c r="CW150" i="8" s="1"/>
  <c r="CW174" i="8" s="1"/>
  <c r="BR194" i="8"/>
  <c r="BR195" i="8" s="1"/>
  <c r="CS116" i="8"/>
  <c r="J118" i="8"/>
  <c r="J150" i="8" s="1"/>
  <c r="J174" i="8" s="1"/>
  <c r="AE194" i="8"/>
  <c r="BW194" i="8"/>
  <c r="U118" i="8"/>
  <c r="U150" i="8" s="1"/>
  <c r="U174" i="8" s="1"/>
  <c r="BA194" i="8"/>
  <c r="CH194" i="8"/>
  <c r="O194" i="8"/>
  <c r="Z133" i="55"/>
  <c r="R109" i="55"/>
  <c r="X86" i="42"/>
  <c r="X86" i="56"/>
  <c r="X116" i="10"/>
  <c r="F24" i="58" s="1"/>
  <c r="AN20" i="58" s="1"/>
  <c r="X86" i="14"/>
  <c r="X86" i="41"/>
  <c r="X86" i="7"/>
  <c r="X7" i="56"/>
  <c r="X8" i="42"/>
  <c r="X7" i="42"/>
  <c r="X6" i="42"/>
  <c r="X7" i="41"/>
  <c r="X6" i="41"/>
  <c r="X7" i="7"/>
  <c r="X6" i="7"/>
  <c r="X7" i="14"/>
  <c r="X6" i="14"/>
  <c r="X7" i="10"/>
  <c r="X6" i="10"/>
  <c r="X7" i="5"/>
  <c r="X7" i="16"/>
  <c r="X6" i="16"/>
  <c r="X6" i="56"/>
  <c r="X6" i="5"/>
  <c r="U15" i="4"/>
  <c r="AC37" i="29"/>
  <c r="BC170" i="6"/>
  <c r="N133" i="55"/>
  <c r="AA191" i="13"/>
  <c r="G189" i="13"/>
  <c r="AR195" i="8"/>
  <c r="X86" i="16"/>
  <c r="Y86" i="16"/>
  <c r="I35" i="2" s="1"/>
  <c r="G22" i="17"/>
  <c r="F12" i="2" s="1"/>
  <c r="I10" i="43" s="1"/>
  <c r="J15" i="43" s="1"/>
  <c r="K13" i="43" s="1"/>
  <c r="J17" i="43" s="1"/>
  <c r="J13" i="43" s="1"/>
  <c r="E21" i="43" s="1"/>
  <c r="E23" i="43" s="1"/>
  <c r="H136" i="17"/>
  <c r="H138" i="17" s="1"/>
  <c r="H65" i="17"/>
  <c r="H92" i="17" s="1"/>
  <c r="H116" i="17" s="1"/>
  <c r="H118" i="17" s="1"/>
  <c r="R65" i="17"/>
  <c r="K136" i="17"/>
  <c r="K138" i="17" s="1"/>
  <c r="N65" i="17"/>
  <c r="N95" i="17" s="1"/>
  <c r="N119" i="17" s="1"/>
  <c r="N121" i="17" s="1"/>
  <c r="I65" i="17"/>
  <c r="I95" i="17" s="1"/>
  <c r="I119" i="17" s="1"/>
  <c r="I121" i="17" s="1"/>
  <c r="R139" i="17"/>
  <c r="R141" i="17" s="1"/>
  <c r="T139" i="17"/>
  <c r="T141" i="17" s="1"/>
  <c r="I139" i="17"/>
  <c r="I141" i="17" s="1"/>
  <c r="X136" i="17"/>
  <c r="X138" i="17" s="1"/>
  <c r="Q65" i="17"/>
  <c r="Q95" i="17" s="1"/>
  <c r="Q119" i="17" s="1"/>
  <c r="Q121" i="17" s="1"/>
  <c r="T65" i="17"/>
  <c r="T92" i="17" s="1"/>
  <c r="T116" i="17" s="1"/>
  <c r="T118" i="17" s="1"/>
  <c r="Q136" i="17"/>
  <c r="Q138" i="17" s="1"/>
  <c r="S136" i="17"/>
  <c r="S138" i="17" s="1"/>
  <c r="U136" i="17"/>
  <c r="U138" i="17" s="1"/>
  <c r="M65" i="17"/>
  <c r="M92" i="17" s="1"/>
  <c r="M116" i="17" s="1"/>
  <c r="M118" i="17" s="1"/>
  <c r="M139" i="17"/>
  <c r="M141" i="17" s="1"/>
  <c r="O139" i="17"/>
  <c r="O141" i="17" s="1"/>
  <c r="P136" i="17"/>
  <c r="P138" i="17" s="1"/>
  <c r="Z65" i="17"/>
  <c r="Z92" i="17" s="1"/>
  <c r="Z116" i="17" s="1"/>
  <c r="Z118" i="17" s="1"/>
  <c r="O65" i="17"/>
  <c r="N139" i="17"/>
  <c r="N141" i="17" s="1"/>
  <c r="L139" i="17"/>
  <c r="L141" i="17" s="1"/>
  <c r="I136" i="17"/>
  <c r="I138" i="17" s="1"/>
  <c r="AA65" i="17"/>
  <c r="AA95" i="17" s="1"/>
  <c r="AA119" i="17" s="1"/>
  <c r="AA121" i="17" s="1"/>
  <c r="Y65" i="17"/>
  <c r="Y95" i="17" s="1"/>
  <c r="Y119" i="17" s="1"/>
  <c r="Y121" i="17" s="1"/>
  <c r="J65" i="17"/>
  <c r="Q139" i="17"/>
  <c r="Q141" i="17" s="1"/>
  <c r="P139" i="17"/>
  <c r="P141" i="17" s="1"/>
  <c r="Z139" i="17"/>
  <c r="Z141" i="17" s="1"/>
  <c r="G136" i="17"/>
  <c r="G138" i="17" s="1"/>
  <c r="I93" i="58" s="1"/>
  <c r="CP23" i="58" s="1"/>
  <c r="X65" i="17"/>
  <c r="X95" i="17" s="1"/>
  <c r="X119" i="17" s="1"/>
  <c r="X121" i="17" s="1"/>
  <c r="M136" i="17"/>
  <c r="M138" i="17" s="1"/>
  <c r="K139" i="17"/>
  <c r="K141" i="17" s="1"/>
  <c r="J139" i="17"/>
  <c r="J141" i="17" s="1"/>
  <c r="BV19" i="58"/>
  <c r="BA19" i="58"/>
  <c r="BV18" i="58"/>
  <c r="BA18" i="58"/>
  <c r="Y133" i="55"/>
  <c r="K109" i="55"/>
  <c r="U109" i="55"/>
  <c r="P133" i="55"/>
  <c r="BI195" i="8"/>
  <c r="Z109" i="55"/>
  <c r="V133" i="55"/>
  <c r="AQ195" i="8"/>
  <c r="I133" i="55"/>
  <c r="AA109" i="55"/>
  <c r="Y109" i="55"/>
  <c r="BL151" i="8"/>
  <c r="H109" i="55"/>
  <c r="CS190" i="6"/>
  <c r="T133" i="55"/>
  <c r="J133" i="55"/>
  <c r="AA133" i="55"/>
  <c r="T109" i="55"/>
  <c r="AJ171" i="13"/>
  <c r="G89" i="58"/>
  <c r="CL21" i="58" s="1"/>
  <c r="CC191" i="13"/>
  <c r="AP191" i="13"/>
  <c r="P171" i="19"/>
  <c r="P173" i="19" s="1"/>
  <c r="X109" i="55"/>
  <c r="K133" i="55"/>
  <c r="H133" i="55"/>
  <c r="J109" i="55"/>
  <c r="X133" i="55"/>
  <c r="W133" i="55"/>
  <c r="M109" i="55"/>
  <c r="S133" i="55"/>
  <c r="P109" i="55"/>
  <c r="M133" i="55"/>
  <c r="R133" i="55"/>
  <c r="S109" i="55"/>
  <c r="W109" i="55"/>
  <c r="L133" i="55"/>
  <c r="O109" i="55"/>
  <c r="Q109" i="55"/>
  <c r="AW190" i="6"/>
  <c r="BR149" i="19"/>
  <c r="R195" i="8"/>
  <c r="BX176" i="11"/>
  <c r="N59" i="56"/>
  <c r="K59" i="41"/>
  <c r="K59" i="14"/>
  <c r="N59" i="7"/>
  <c r="N59" i="14"/>
  <c r="N59" i="41"/>
  <c r="K88" i="58"/>
  <c r="CK25" i="58" s="1"/>
  <c r="G147" i="55"/>
  <c r="CP171" i="19"/>
  <c r="CP173" i="19" s="1"/>
  <c r="BA149" i="19"/>
  <c r="CJ18" i="58"/>
  <c r="D88" i="58"/>
  <c r="CK18" i="58" s="1"/>
  <c r="G188" i="6"/>
  <c r="D94" i="58" s="1"/>
  <c r="D89" i="58"/>
  <c r="G155" i="8"/>
  <c r="E56" i="58" s="1"/>
  <c r="BL19" i="58" s="1"/>
  <c r="G151" i="13"/>
  <c r="G56" i="58" s="1"/>
  <c r="BL21" i="58" s="1"/>
  <c r="G153" i="19"/>
  <c r="J56" i="58" s="1"/>
  <c r="BL24" i="58" s="1"/>
  <c r="CB190" i="6"/>
  <c r="AU190" i="6"/>
  <c r="BU175" i="8"/>
  <c r="AW149" i="19"/>
  <c r="U196" i="11"/>
  <c r="BC171" i="13"/>
  <c r="CQ191" i="13"/>
  <c r="AZ24" i="58"/>
  <c r="AZ19" i="58"/>
  <c r="K42" i="58"/>
  <c r="BB25" i="58" s="1"/>
  <c r="CR170" i="6"/>
  <c r="BH191" i="13"/>
  <c r="BW176" i="11"/>
  <c r="CF191" i="13"/>
  <c r="AJ191" i="13"/>
  <c r="AK191" i="13"/>
  <c r="CR196" i="11"/>
  <c r="CW191" i="13"/>
  <c r="CF190" i="6"/>
  <c r="AL191" i="13"/>
  <c r="U191" i="13"/>
  <c r="BE191" i="13"/>
  <c r="BZ191" i="13"/>
  <c r="BO176" i="11"/>
  <c r="BZ171" i="13"/>
  <c r="CF175" i="8"/>
  <c r="CK175" i="8"/>
  <c r="CE190" i="6"/>
  <c r="BQ191" i="13"/>
  <c r="BX152" i="11"/>
  <c r="BY149" i="19"/>
  <c r="BK195" i="8"/>
  <c r="P175" i="8"/>
  <c r="BG195" i="8"/>
  <c r="BU191" i="13"/>
  <c r="CR176" i="11"/>
  <c r="Q147" i="13"/>
  <c r="CH190" i="6"/>
  <c r="CS191" i="13"/>
  <c r="AQ175" i="8"/>
  <c r="AS190" i="6"/>
  <c r="AM191" i="13"/>
  <c r="W196" i="11"/>
  <c r="CS175" i="8"/>
  <c r="CL195" i="8"/>
  <c r="CG191" i="13"/>
  <c r="AC152" i="11"/>
  <c r="AR152" i="11"/>
  <c r="CY191" i="13"/>
  <c r="BT149" i="19"/>
  <c r="BQ176" i="11"/>
  <c r="BQ152" i="11"/>
  <c r="CD190" i="6"/>
  <c r="AK149" i="19"/>
  <c r="CD170" i="6"/>
  <c r="I147" i="13"/>
  <c r="J176" i="11"/>
  <c r="CP196" i="11"/>
  <c r="CK170" i="6"/>
  <c r="AB196" i="11"/>
  <c r="X170" i="6"/>
  <c r="CK146" i="6"/>
  <c r="X146" i="6"/>
  <c r="CL146" i="6"/>
  <c r="AU171" i="19"/>
  <c r="AU173" i="19" s="1"/>
  <c r="DB191" i="13"/>
  <c r="BF147" i="13"/>
  <c r="N195" i="8"/>
  <c r="BP176" i="11"/>
  <c r="L191" i="13"/>
  <c r="Q191" i="13"/>
  <c r="V146" i="6"/>
  <c r="CA190" i="6"/>
  <c r="BF169" i="13"/>
  <c r="BF171" i="13" s="1"/>
  <c r="CB146" i="6"/>
  <c r="CC149" i="19"/>
  <c r="AU151" i="8"/>
  <c r="U190" i="6"/>
  <c r="CA195" i="8"/>
  <c r="Y153" i="55"/>
  <c r="BF149" i="19"/>
  <c r="CJ149" i="19"/>
  <c r="CZ149" i="19"/>
  <c r="N153" i="55"/>
  <c r="AL149" i="19"/>
  <c r="BU171" i="13"/>
  <c r="AP175" i="8"/>
  <c r="S195" i="8"/>
  <c r="V147" i="13"/>
  <c r="CE171" i="19"/>
  <c r="CE173" i="19" s="1"/>
  <c r="O146" i="6"/>
  <c r="CP190" i="6"/>
  <c r="CD151" i="8"/>
  <c r="AO147" i="13"/>
  <c r="AB195" i="8"/>
  <c r="CI191" i="13"/>
  <c r="CM191" i="13"/>
  <c r="CD175" i="8"/>
  <c r="AO171" i="13"/>
  <c r="AO195" i="8"/>
  <c r="AY190" i="6"/>
  <c r="Q196" i="11"/>
  <c r="BB191" i="13"/>
  <c r="AK152" i="11"/>
  <c r="V190" i="6"/>
  <c r="CZ191" i="13"/>
  <c r="CJ191" i="13"/>
  <c r="BS196" i="11"/>
  <c r="AD190" i="6"/>
  <c r="AI149" i="19"/>
  <c r="N196" i="11"/>
  <c r="AG190" i="6"/>
  <c r="AR191" i="13"/>
  <c r="AN191" i="13"/>
  <c r="J171" i="19"/>
  <c r="J173" i="19" s="1"/>
  <c r="BM195" i="8"/>
  <c r="AN190" i="6"/>
  <c r="CH191" i="13"/>
  <c r="BV176" i="11"/>
  <c r="AI190" i="6"/>
  <c r="U149" i="19"/>
  <c r="I149" i="19"/>
  <c r="CV171" i="19"/>
  <c r="CV173" i="19" s="1"/>
  <c r="X190" i="6"/>
  <c r="AO191" i="13"/>
  <c r="AL195" i="8"/>
  <c r="BJ146" i="6"/>
  <c r="AU146" i="6"/>
  <c r="CL175" i="8"/>
  <c r="J190" i="6"/>
  <c r="AU170" i="6"/>
  <c r="CP195" i="8"/>
  <c r="BH195" i="8"/>
  <c r="CL191" i="13"/>
  <c r="Y191" i="13"/>
  <c r="Z196" i="11"/>
  <c r="AP176" i="11"/>
  <c r="AQ170" i="6"/>
  <c r="BR191" i="13"/>
  <c r="BP171" i="19"/>
  <c r="BP173" i="19" s="1"/>
  <c r="P151" i="8"/>
  <c r="AR175" i="8"/>
  <c r="BD146" i="6"/>
  <c r="X147" i="13"/>
  <c r="BV171" i="13"/>
  <c r="CT147" i="13"/>
  <c r="CB151" i="8"/>
  <c r="BH175" i="8"/>
  <c r="Q151" i="8"/>
  <c r="AN151" i="8"/>
  <c r="AN175" i="8"/>
  <c r="L195" i="8"/>
  <c r="BP195" i="8"/>
  <c r="CM175" i="8"/>
  <c r="BT151" i="8"/>
  <c r="CB175" i="8"/>
  <c r="CS196" i="11"/>
  <c r="CF149" i="19"/>
  <c r="V195" i="8"/>
  <c r="BD175" i="8"/>
  <c r="CZ195" i="8"/>
  <c r="CY195" i="8"/>
  <c r="BB175" i="8"/>
  <c r="AZ152" i="11"/>
  <c r="CN149" i="19"/>
  <c r="CY149" i="19"/>
  <c r="BN191" i="13"/>
  <c r="CC152" i="11"/>
  <c r="CZ190" i="6"/>
  <c r="CO176" i="11"/>
  <c r="BF191" i="13"/>
  <c r="AY191" i="13"/>
  <c r="BG149" i="19"/>
  <c r="CT169" i="13"/>
  <c r="CT171" i="13" s="1"/>
  <c r="AX149" i="19"/>
  <c r="BD168" i="6"/>
  <c r="BD170" i="6" s="1"/>
  <c r="G125" i="15"/>
  <c r="H75" i="58" s="1"/>
  <c r="CB22" i="58" s="1"/>
  <c r="L152" i="11"/>
  <c r="AQ146" i="6"/>
  <c r="BL149" i="19"/>
  <c r="AQ190" i="6"/>
  <c r="AH147" i="13"/>
  <c r="BI191" i="13"/>
  <c r="X169" i="13"/>
  <c r="X171" i="13" s="1"/>
  <c r="V176" i="11"/>
  <c r="S149" i="19"/>
  <c r="AK174" i="11"/>
  <c r="AK176" i="11" s="1"/>
  <c r="AJ149" i="19"/>
  <c r="CD195" i="8"/>
  <c r="CM196" i="11"/>
  <c r="G170" i="13"/>
  <c r="G75" i="58" s="1"/>
  <c r="CB21" i="58" s="1"/>
  <c r="CM171" i="19"/>
  <c r="CM173" i="19" s="1"/>
  <c r="BW146" i="6"/>
  <c r="AO149" i="19"/>
  <c r="M196" i="11"/>
  <c r="CH149" i="19"/>
  <c r="BK191" i="13"/>
  <c r="BI171" i="13"/>
  <c r="BO191" i="13"/>
  <c r="BI147" i="13"/>
  <c r="U195" i="8"/>
  <c r="J196" i="11"/>
  <c r="BZ149" i="19"/>
  <c r="CH195" i="8"/>
  <c r="CZ146" i="6"/>
  <c r="CI171" i="13"/>
  <c r="AL151" i="8"/>
  <c r="AT171" i="19"/>
  <c r="AT173" i="19" s="1"/>
  <c r="CT191" i="13"/>
  <c r="I191" i="13"/>
  <c r="V191" i="13"/>
  <c r="BK190" i="6"/>
  <c r="AG191" i="13"/>
  <c r="BG171" i="13"/>
  <c r="AL175" i="8"/>
  <c r="AF191" i="13"/>
  <c r="H190" i="6"/>
  <c r="I170" i="6"/>
  <c r="Z149" i="19"/>
  <c r="V152" i="11"/>
  <c r="K153" i="55"/>
  <c r="CN176" i="11"/>
  <c r="BB151" i="8"/>
  <c r="W175" i="8"/>
  <c r="BL191" i="13"/>
  <c r="I146" i="6"/>
  <c r="H152" i="11"/>
  <c r="AE190" i="6"/>
  <c r="DC191" i="13"/>
  <c r="AK146" i="6"/>
  <c r="CF147" i="13"/>
  <c r="K191" i="13"/>
  <c r="BW191" i="13"/>
  <c r="L146" i="6"/>
  <c r="AD191" i="13"/>
  <c r="BH152" i="11"/>
  <c r="CH170" i="6"/>
  <c r="L170" i="6"/>
  <c r="BT190" i="6"/>
  <c r="N171" i="13"/>
  <c r="AK171" i="13"/>
  <c r="P147" i="13"/>
  <c r="AS191" i="13"/>
  <c r="CE147" i="13"/>
  <c r="AT191" i="13"/>
  <c r="O191" i="13"/>
  <c r="BW151" i="8"/>
  <c r="BS191" i="13"/>
  <c r="CA191" i="13"/>
  <c r="AJ147" i="13"/>
  <c r="BX149" i="19"/>
  <c r="CD191" i="13"/>
  <c r="CP146" i="6"/>
  <c r="AY149" i="19"/>
  <c r="AL190" i="6"/>
  <c r="O170" i="6"/>
  <c r="CE191" i="13"/>
  <c r="V171" i="19"/>
  <c r="V173" i="19" s="1"/>
  <c r="X176" i="11"/>
  <c r="P169" i="13"/>
  <c r="P171" i="13" s="1"/>
  <c r="CI171" i="19"/>
  <c r="CI173" i="19" s="1"/>
  <c r="BV190" i="6"/>
  <c r="AW191" i="13"/>
  <c r="BO195" i="8"/>
  <c r="AK147" i="13"/>
  <c r="AX195" i="8"/>
  <c r="AH195" i="8"/>
  <c r="AV190" i="6"/>
  <c r="N147" i="13"/>
  <c r="BW173" i="8"/>
  <c r="BW175" i="8" s="1"/>
  <c r="BN149" i="19"/>
  <c r="BE149" i="19"/>
  <c r="P190" i="6"/>
  <c r="S152" i="11"/>
  <c r="AG146" i="6"/>
  <c r="T191" i="13"/>
  <c r="O190" i="6"/>
  <c r="S176" i="11"/>
  <c r="BZ195" i="8"/>
  <c r="DB190" i="6"/>
  <c r="CM195" i="8"/>
  <c r="I153" i="55"/>
  <c r="Z153" i="55"/>
  <c r="P196" i="11"/>
  <c r="CE169" i="13"/>
  <c r="CE171" i="13" s="1"/>
  <c r="AV175" i="8"/>
  <c r="Z191" i="13"/>
  <c r="I170" i="13"/>
  <c r="I171" i="13" s="1"/>
  <c r="AG170" i="6"/>
  <c r="BP147" i="13"/>
  <c r="X152" i="11"/>
  <c r="AR147" i="13"/>
  <c r="BS175" i="8"/>
  <c r="AR171" i="13"/>
  <c r="H171" i="13"/>
  <c r="CU196" i="11"/>
  <c r="CZ147" i="13"/>
  <c r="AG176" i="11"/>
  <c r="AB147" i="13"/>
  <c r="CZ171" i="13"/>
  <c r="AI195" i="8"/>
  <c r="L151" i="8"/>
  <c r="AB171" i="13"/>
  <c r="CA171" i="19"/>
  <c r="CA173" i="19" s="1"/>
  <c r="AC191" i="13"/>
  <c r="AP196" i="11"/>
  <c r="CW170" i="6"/>
  <c r="CV191" i="13"/>
  <c r="DA171" i="13"/>
  <c r="R191" i="13"/>
  <c r="W149" i="19"/>
  <c r="CU190" i="6"/>
  <c r="BZ190" i="6"/>
  <c r="AH149" i="19"/>
  <c r="CA147" i="13"/>
  <c r="T152" i="11"/>
  <c r="CT171" i="19"/>
  <c r="CT173" i="19" s="1"/>
  <c r="W153" i="55"/>
  <c r="CP191" i="13"/>
  <c r="CI147" i="13"/>
  <c r="BA195" i="8"/>
  <c r="AM190" i="6"/>
  <c r="CA171" i="13"/>
  <c r="BM149" i="19"/>
  <c r="CK151" i="8"/>
  <c r="CG151" i="8"/>
  <c r="AY196" i="11"/>
  <c r="BT191" i="13"/>
  <c r="BS152" i="11"/>
  <c r="AA151" i="8"/>
  <c r="BX147" i="13"/>
  <c r="AF195" i="8"/>
  <c r="BX171" i="13"/>
  <c r="CL190" i="6"/>
  <c r="H153" i="55"/>
  <c r="CD146" i="6"/>
  <c r="CY147" i="13"/>
  <c r="BU146" i="6"/>
  <c r="AX146" i="6"/>
  <c r="DA147" i="13"/>
  <c r="DA190" i="6"/>
  <c r="CW151" i="8"/>
  <c r="AO152" i="11"/>
  <c r="CU152" i="11"/>
  <c r="BY196" i="11"/>
  <c r="AQ152" i="11"/>
  <c r="AT196" i="11"/>
  <c r="DA191" i="13"/>
  <c r="AU191" i="13"/>
  <c r="AF170" i="6"/>
  <c r="BF190" i="6"/>
  <c r="CM190" i="6"/>
  <c r="CY190" i="6"/>
  <c r="BG170" i="6"/>
  <c r="S190" i="6"/>
  <c r="BZ170" i="6"/>
  <c r="AD170" i="6"/>
  <c r="AC190" i="6"/>
  <c r="AA190" i="6"/>
  <c r="CY171" i="13"/>
  <c r="AA171" i="13"/>
  <c r="BQ171" i="13"/>
  <c r="BE170" i="6"/>
  <c r="AB146" i="6"/>
  <c r="CI190" i="6"/>
  <c r="BN196" i="11"/>
  <c r="BE196" i="11"/>
  <c r="AG196" i="11"/>
  <c r="BU176" i="11"/>
  <c r="T196" i="11"/>
  <c r="V153" i="55"/>
  <c r="CQ170" i="6"/>
  <c r="R190" i="6"/>
  <c r="AK190" i="6"/>
  <c r="Q170" i="6"/>
  <c r="CT190" i="6"/>
  <c r="T190" i="6"/>
  <c r="BP190" i="6"/>
  <c r="R153" i="55"/>
  <c r="X191" i="13"/>
  <c r="AL176" i="11"/>
  <c r="AH190" i="6"/>
  <c r="AX190" i="6"/>
  <c r="CR190" i="6"/>
  <c r="Q190" i="6"/>
  <c r="BI190" i="6"/>
  <c r="AZ149" i="19"/>
  <c r="AF196" i="11"/>
  <c r="BO196" i="11"/>
  <c r="AQ196" i="11"/>
  <c r="Z176" i="11"/>
  <c r="BK176" i="11"/>
  <c r="DA196" i="11"/>
  <c r="AB190" i="6"/>
  <c r="AJ190" i="6"/>
  <c r="CC190" i="6"/>
  <c r="BH170" i="6"/>
  <c r="BT170" i="6"/>
  <c r="BE151" i="8"/>
  <c r="AQ174" i="11"/>
  <c r="AQ176" i="11" s="1"/>
  <c r="BB149" i="19"/>
  <c r="CV196" i="11"/>
  <c r="I176" i="11"/>
  <c r="AH196" i="11"/>
  <c r="AH176" i="11"/>
  <c r="AF190" i="6"/>
  <c r="J170" i="6"/>
  <c r="BO190" i="6"/>
  <c r="BQ147" i="13"/>
  <c r="W146" i="6"/>
  <c r="CZ175" i="8"/>
  <c r="AA147" i="13"/>
  <c r="W170" i="6"/>
  <c r="X196" i="11"/>
  <c r="AV176" i="11"/>
  <c r="BP152" i="11"/>
  <c r="S153" i="55"/>
  <c r="CR191" i="13"/>
  <c r="BM171" i="13"/>
  <c r="BV191" i="13"/>
  <c r="AC171" i="13"/>
  <c r="CR146" i="6"/>
  <c r="Y190" i="6"/>
  <c r="CP170" i="6"/>
  <c r="BJ170" i="6"/>
  <c r="CO190" i="6"/>
  <c r="AJ170" i="6"/>
  <c r="L190" i="6"/>
  <c r="W190" i="6"/>
  <c r="AO190" i="6"/>
  <c r="BI176" i="11"/>
  <c r="BB196" i="11"/>
  <c r="BA152" i="11"/>
  <c r="AJ196" i="11"/>
  <c r="CQ176" i="11"/>
  <c r="CE196" i="11"/>
  <c r="BA196" i="11"/>
  <c r="AX191" i="13"/>
  <c r="BJ191" i="13"/>
  <c r="BJ147" i="13"/>
  <c r="CK191" i="13"/>
  <c r="BK146" i="6"/>
  <c r="BD190" i="6"/>
  <c r="BN190" i="6"/>
  <c r="AS146" i="6"/>
  <c r="AL170" i="6"/>
  <c r="BH196" i="11"/>
  <c r="BS176" i="11"/>
  <c r="Q152" i="11"/>
  <c r="H196" i="11"/>
  <c r="AM152" i="11"/>
  <c r="BF196" i="11"/>
  <c r="BQ196" i="11"/>
  <c r="CU191" i="13"/>
  <c r="CJ147" i="13"/>
  <c r="P191" i="13"/>
  <c r="BE147" i="13"/>
  <c r="BY191" i="13"/>
  <c r="AQ191" i="13"/>
  <c r="BN170" i="6"/>
  <c r="AA170" i="6"/>
  <c r="CS146" i="6"/>
  <c r="CE170" i="6"/>
  <c r="CI152" i="11"/>
  <c r="L176" i="11"/>
  <c r="AU152" i="11"/>
  <c r="BZ152" i="11"/>
  <c r="CF176" i="11"/>
  <c r="H176" i="11"/>
  <c r="W152" i="11"/>
  <c r="BJ196" i="11"/>
  <c r="AR196" i="11"/>
  <c r="AE191" i="13"/>
  <c r="CQ190" i="6"/>
  <c r="BU190" i="6"/>
  <c r="BA146" i="6"/>
  <c r="BF170" i="6"/>
  <c r="AQ147" i="13"/>
  <c r="T146" i="6"/>
  <c r="AT176" i="11"/>
  <c r="AQ171" i="13"/>
  <c r="AC149" i="19"/>
  <c r="CU195" i="8"/>
  <c r="AW176" i="11"/>
  <c r="AS176" i="11"/>
  <c r="CN152" i="11"/>
  <c r="CO152" i="11"/>
  <c r="CX191" i="13"/>
  <c r="S191" i="13"/>
  <c r="CB191" i="13"/>
  <c r="BM190" i="6"/>
  <c r="BW190" i="6"/>
  <c r="AT190" i="6"/>
  <c r="CZ170" i="6"/>
  <c r="Q149" i="19"/>
  <c r="BM176" i="11"/>
  <c r="AE196" i="11"/>
  <c r="BD191" i="13"/>
  <c r="BP191" i="13"/>
  <c r="BG191" i="13"/>
  <c r="CW146" i="6"/>
  <c r="CJ170" i="6"/>
  <c r="AX170" i="6"/>
  <c r="BX191" i="13"/>
  <c r="CG173" i="8"/>
  <c r="CG175" i="8" s="1"/>
  <c r="AV151" i="8"/>
  <c r="AZ191" i="13"/>
  <c r="AH191" i="13"/>
  <c r="AZ195" i="8"/>
  <c r="CK195" i="8"/>
  <c r="BC191" i="13"/>
  <c r="AW195" i="8"/>
  <c r="J146" i="6"/>
  <c r="CW190" i="6"/>
  <c r="BH190" i="6"/>
  <c r="R149" i="19"/>
  <c r="BT146" i="6"/>
  <c r="Z152" i="11"/>
  <c r="AM149" i="19"/>
  <c r="Y149" i="19"/>
  <c r="AP190" i="6"/>
  <c r="M190" i="6"/>
  <c r="AA149" i="19"/>
  <c r="BE146" i="6"/>
  <c r="BW149" i="19"/>
  <c r="BC146" i="6"/>
  <c r="BJ190" i="6"/>
  <c r="I152" i="11"/>
  <c r="AG149" i="19"/>
  <c r="BL190" i="6"/>
  <c r="CW196" i="11"/>
  <c r="CN190" i="6"/>
  <c r="BK171" i="19"/>
  <c r="BK173" i="19" s="1"/>
  <c r="AB168" i="6"/>
  <c r="AB170" i="6" s="1"/>
  <c r="H149" i="19"/>
  <c r="AV149" i="19"/>
  <c r="AN149" i="19"/>
  <c r="CS149" i="19"/>
  <c r="I190" i="6"/>
  <c r="CJ196" i="11"/>
  <c r="BL196" i="11"/>
  <c r="BE190" i="6"/>
  <c r="BK152" i="11"/>
  <c r="BY190" i="6"/>
  <c r="BX190" i="6"/>
  <c r="AH152" i="11"/>
  <c r="BV149" i="19"/>
  <c r="AE152" i="11"/>
  <c r="AD149" i="19"/>
  <c r="AP152" i="11"/>
  <c r="AK196" i="11"/>
  <c r="CT196" i="11"/>
  <c r="BD196" i="11"/>
  <c r="AZ190" i="6"/>
  <c r="CC196" i="11"/>
  <c r="BO152" i="11"/>
  <c r="CG171" i="19"/>
  <c r="CG173" i="19" s="1"/>
  <c r="BH149" i="19"/>
  <c r="AS171" i="19"/>
  <c r="AS173" i="19" s="1"/>
  <c r="AD146" i="6"/>
  <c r="CT146" i="6"/>
  <c r="AV152" i="11"/>
  <c r="N190" i="6"/>
  <c r="CV190" i="6"/>
  <c r="CO191" i="13"/>
  <c r="I195" i="8"/>
  <c r="AI191" i="13"/>
  <c r="AU196" i="11"/>
  <c r="BQ190" i="6"/>
  <c r="CK190" i="6"/>
  <c r="AC147" i="13"/>
  <c r="CK149" i="19"/>
  <c r="BK196" i="11"/>
  <c r="AX196" i="11"/>
  <c r="W191" i="13"/>
  <c r="BB195" i="8"/>
  <c r="BD195" i="8"/>
  <c r="BG190" i="6"/>
  <c r="CX196" i="11"/>
  <c r="CQ196" i="11"/>
  <c r="BL195" i="8"/>
  <c r="G147" i="13"/>
  <c r="G52" i="58" s="1"/>
  <c r="BH21" i="58" s="1"/>
  <c r="AY195" i="8"/>
  <c r="BC190" i="6"/>
  <c r="AM151" i="8"/>
  <c r="AC174" i="11"/>
  <c r="AC176" i="11" s="1"/>
  <c r="AR190" i="6"/>
  <c r="DB195" i="8"/>
  <c r="AD196" i="11"/>
  <c r="AL146" i="6"/>
  <c r="AF146" i="6"/>
  <c r="X171" i="19"/>
  <c r="X173" i="19" s="1"/>
  <c r="BI196" i="11"/>
  <c r="CU151" i="8"/>
  <c r="AE171" i="19"/>
  <c r="AE173" i="19" s="1"/>
  <c r="CQ171" i="19"/>
  <c r="CQ173" i="19" s="1"/>
  <c r="BV152" i="11"/>
  <c r="BH174" i="11"/>
  <c r="BH176" i="11" s="1"/>
  <c r="CU174" i="11"/>
  <c r="CU176" i="11" s="1"/>
  <c r="CF151" i="8"/>
  <c r="BM147" i="13"/>
  <c r="CQ146" i="6"/>
  <c r="K190" i="6"/>
  <c r="Y196" i="11"/>
  <c r="DC190" i="6"/>
  <c r="M191" i="13"/>
  <c r="CG170" i="13"/>
  <c r="CG171" i="13" s="1"/>
  <c r="CG147" i="13"/>
  <c r="AP171" i="19"/>
  <c r="AP173" i="19" s="1"/>
  <c r="AP149" i="19"/>
  <c r="DB168" i="6"/>
  <c r="DB170" i="6" s="1"/>
  <c r="DB146" i="6"/>
  <c r="CD176" i="11"/>
  <c r="CY152" i="11"/>
  <c r="CY174" i="11"/>
  <c r="CY176" i="11" s="1"/>
  <c r="CE146" i="6"/>
  <c r="CX169" i="6"/>
  <c r="CX170" i="6" s="1"/>
  <c r="CX146" i="6"/>
  <c r="CS170" i="13"/>
  <c r="CS171" i="13" s="1"/>
  <c r="CS147" i="13"/>
  <c r="AV170" i="13"/>
  <c r="AV171" i="13" s="1"/>
  <c r="AV147" i="13"/>
  <c r="R168" i="6"/>
  <c r="R170" i="6" s="1"/>
  <c r="R146" i="6"/>
  <c r="CI168" i="6"/>
  <c r="CI170" i="6" s="1"/>
  <c r="CI146" i="6"/>
  <c r="BQ146" i="6"/>
  <c r="BQ168" i="6"/>
  <c r="BQ170" i="6" s="1"/>
  <c r="O152" i="11"/>
  <c r="AD152" i="11"/>
  <c r="CJ169" i="13"/>
  <c r="CJ171" i="13" s="1"/>
  <c r="AR169" i="6"/>
  <c r="AR170" i="6" s="1"/>
  <c r="AR146" i="6"/>
  <c r="AU170" i="13"/>
  <c r="AU171" i="13" s="1"/>
  <c r="AU147" i="13"/>
  <c r="AI174" i="11"/>
  <c r="AI176" i="11" s="1"/>
  <c r="AI152" i="11"/>
  <c r="CS168" i="6"/>
  <c r="CS170" i="6" s="1"/>
  <c r="P146" i="6"/>
  <c r="AZ171" i="13"/>
  <c r="N149" i="19"/>
  <c r="CA174" i="11"/>
  <c r="CA176" i="11" s="1"/>
  <c r="CA152" i="11"/>
  <c r="AF174" i="11"/>
  <c r="AF176" i="11" s="1"/>
  <c r="AF152" i="11"/>
  <c r="BU171" i="19"/>
  <c r="BU173" i="19" s="1"/>
  <c r="BU149" i="19"/>
  <c r="CG190" i="6"/>
  <c r="AO173" i="8"/>
  <c r="P170" i="6"/>
  <c r="BR170" i="6"/>
  <c r="BB146" i="6"/>
  <c r="J175" i="8"/>
  <c r="CB171" i="19"/>
  <c r="CB173" i="19" s="1"/>
  <c r="CB149" i="19"/>
  <c r="BX169" i="6"/>
  <c r="BX170" i="6" s="1"/>
  <c r="BX146" i="6"/>
  <c r="AN152" i="11"/>
  <c r="BP196" i="11"/>
  <c r="CJ146" i="6"/>
  <c r="AX176" i="11"/>
  <c r="CW149" i="19"/>
  <c r="BK168" i="6"/>
  <c r="BK170" i="6" s="1"/>
  <c r="BV151" i="8"/>
  <c r="AR174" i="11"/>
  <c r="AR176" i="11" s="1"/>
  <c r="AD175" i="8"/>
  <c r="CE152" i="11"/>
  <c r="CM171" i="13"/>
  <c r="BB170" i="6"/>
  <c r="AU174" i="11"/>
  <c r="AU176" i="11" s="1"/>
  <c r="BA168" i="6"/>
  <c r="BA170" i="6" s="1"/>
  <c r="S147" i="13"/>
  <c r="AE195" i="8"/>
  <c r="CV174" i="11"/>
  <c r="CV176" i="11" s="1"/>
  <c r="CV152" i="11"/>
  <c r="CT174" i="11"/>
  <c r="CT176" i="11" s="1"/>
  <c r="CT152" i="11"/>
  <c r="AM146" i="6"/>
  <c r="CP152" i="11"/>
  <c r="N146" i="6"/>
  <c r="M149" i="19"/>
  <c r="Q174" i="11"/>
  <c r="Q176" i="11" s="1"/>
  <c r="AW152" i="11"/>
  <c r="AX175" i="8"/>
  <c r="BQ175" i="8"/>
  <c r="CB152" i="11"/>
  <c r="CB174" i="11"/>
  <c r="CB176" i="11" s="1"/>
  <c r="R170" i="13"/>
  <c r="R171" i="13" s="1"/>
  <c r="R147" i="13"/>
  <c r="BC175" i="11"/>
  <c r="BC176" i="11" s="1"/>
  <c r="BC152" i="11"/>
  <c r="L171" i="19"/>
  <c r="L173" i="19" s="1"/>
  <c r="L149" i="19"/>
  <c r="BD170" i="13"/>
  <c r="BD171" i="13" s="1"/>
  <c r="BD147" i="13"/>
  <c r="CJ152" i="11"/>
  <c r="CJ174" i="11"/>
  <c r="CJ176" i="11" s="1"/>
  <c r="BO171" i="19"/>
  <c r="BO173" i="19" s="1"/>
  <c r="BO149" i="19"/>
  <c r="BZ174" i="11"/>
  <c r="BZ176" i="11" s="1"/>
  <c r="T171" i="13"/>
  <c r="AM174" i="11"/>
  <c r="AM176" i="11" s="1"/>
  <c r="BC149" i="19"/>
  <c r="BC171" i="19"/>
  <c r="BC173" i="19" s="1"/>
  <c r="CU171" i="19"/>
  <c r="CU173" i="19" s="1"/>
  <c r="CU149" i="19"/>
  <c r="N175" i="11"/>
  <c r="N176" i="11" s="1"/>
  <c r="N152" i="11"/>
  <c r="J191" i="13"/>
  <c r="AP168" i="6"/>
  <c r="AP170" i="6" s="1"/>
  <c r="AP146" i="6"/>
  <c r="AS152" i="11"/>
  <c r="DA149" i="19"/>
  <c r="CQ152" i="11"/>
  <c r="AG171" i="13"/>
  <c r="BE169" i="13"/>
  <c r="BE171" i="13" s="1"/>
  <c r="BJ169" i="13"/>
  <c r="BJ171" i="13" s="1"/>
  <c r="G174" i="8"/>
  <c r="E75" i="58" s="1"/>
  <c r="CB19" i="58" s="1"/>
  <c r="G151" i="8"/>
  <c r="E51" i="58"/>
  <c r="BG19" i="58" s="1"/>
  <c r="CN169" i="6"/>
  <c r="CN170" i="6" s="1"/>
  <c r="CN146" i="6"/>
  <c r="BI171" i="19"/>
  <c r="BI173" i="19" s="1"/>
  <c r="CM147" i="13"/>
  <c r="AS168" i="6"/>
  <c r="AS170" i="6" s="1"/>
  <c r="BW152" i="11"/>
  <c r="CW147" i="13"/>
  <c r="AO146" i="6"/>
  <c r="AO174" i="11"/>
  <c r="AO176" i="11" s="1"/>
  <c r="CW171" i="13"/>
  <c r="AY175" i="8"/>
  <c r="DC171" i="19"/>
  <c r="DC173" i="19" s="1"/>
  <c r="AE147" i="13"/>
  <c r="BQ151" i="8"/>
  <c r="N170" i="6"/>
  <c r="DC151" i="8"/>
  <c r="CL147" i="13"/>
  <c r="CH146" i="6"/>
  <c r="CR175" i="8"/>
  <c r="BW195" i="8"/>
  <c r="CZ152" i="11"/>
  <c r="CZ174" i="11"/>
  <c r="CZ176" i="11" s="1"/>
  <c r="CX171" i="19"/>
  <c r="CX173" i="19" s="1"/>
  <c r="CX149" i="19"/>
  <c r="AY168" i="6"/>
  <c r="AY170" i="6" s="1"/>
  <c r="AY146" i="6"/>
  <c r="AK170" i="6"/>
  <c r="CO146" i="6"/>
  <c r="AZ146" i="6"/>
  <c r="AZ168" i="6"/>
  <c r="AZ170" i="6" s="1"/>
  <c r="L147" i="13"/>
  <c r="AN147" i="13"/>
  <c r="CV170" i="13"/>
  <c r="CV171" i="13" s="1"/>
  <c r="CV147" i="13"/>
  <c r="CD170" i="13"/>
  <c r="CD171" i="13" s="1"/>
  <c r="CD147" i="13"/>
  <c r="R174" i="11"/>
  <c r="R176" i="11" s="1"/>
  <c r="R152" i="11"/>
  <c r="CK174" i="11"/>
  <c r="CK176" i="11" s="1"/>
  <c r="CK152" i="11"/>
  <c r="CG168" i="6"/>
  <c r="CG170" i="6" s="1"/>
  <c r="CG146" i="6"/>
  <c r="T171" i="19"/>
  <c r="T173" i="19" s="1"/>
  <c r="T149" i="19"/>
  <c r="DB175" i="11"/>
  <c r="DB176" i="11" s="1"/>
  <c r="DB152" i="11"/>
  <c r="AM170" i="13"/>
  <c r="AM171" i="13" s="1"/>
  <c r="AM147" i="13"/>
  <c r="AZ147" i="13"/>
  <c r="BD171" i="19"/>
  <c r="BD173" i="19" s="1"/>
  <c r="BD149" i="19"/>
  <c r="CD171" i="19"/>
  <c r="CD173" i="19" s="1"/>
  <c r="CD149" i="19"/>
  <c r="AD170" i="13"/>
  <c r="AD171" i="13" s="1"/>
  <c r="AD147" i="13"/>
  <c r="CK170" i="13"/>
  <c r="CK171" i="13" s="1"/>
  <c r="CK147" i="13"/>
  <c r="O176" i="11"/>
  <c r="CF169" i="6"/>
  <c r="CF170" i="6" s="1"/>
  <c r="CF146" i="6"/>
  <c r="BY169" i="6"/>
  <c r="BY170" i="6" s="1"/>
  <c r="BY146" i="6"/>
  <c r="CW174" i="11"/>
  <c r="CW176" i="11" s="1"/>
  <c r="CW152" i="11"/>
  <c r="CI196" i="11"/>
  <c r="BF175" i="11"/>
  <c r="BF176" i="11" s="1"/>
  <c r="BF152" i="11"/>
  <c r="CR170" i="13"/>
  <c r="CR171" i="13" s="1"/>
  <c r="CR147" i="13"/>
  <c r="I196" i="11"/>
  <c r="BG146" i="6"/>
  <c r="BM152" i="11"/>
  <c r="Z171" i="13"/>
  <c r="BI146" i="6"/>
  <c r="AE171" i="13"/>
  <c r="BN146" i="6"/>
  <c r="M146" i="6"/>
  <c r="CV146" i="6"/>
  <c r="DC175" i="8"/>
  <c r="AP147" i="13"/>
  <c r="K149" i="19"/>
  <c r="CT195" i="8"/>
  <c r="AS195" i="8"/>
  <c r="Y152" i="11"/>
  <c r="CO170" i="6"/>
  <c r="BL146" i="6"/>
  <c r="G114" i="19"/>
  <c r="F65" i="2" s="1"/>
  <c r="AL169" i="13"/>
  <c r="AL171" i="13" s="1"/>
  <c r="AL147" i="13"/>
  <c r="AT168" i="6"/>
  <c r="AT170" i="6" s="1"/>
  <c r="AT146" i="6"/>
  <c r="D50" i="58"/>
  <c r="BF18" i="58" s="1"/>
  <c r="G168" i="6"/>
  <c r="D74" i="58" s="1"/>
  <c r="CA18" i="58" s="1"/>
  <c r="Y176" i="11"/>
  <c r="T147" i="13"/>
  <c r="W174" i="11"/>
  <c r="W176" i="11" s="1"/>
  <c r="CO149" i="19"/>
  <c r="CO171" i="19"/>
  <c r="CO173" i="19" s="1"/>
  <c r="CP176" i="11"/>
  <c r="BD175" i="11"/>
  <c r="BD176" i="11" s="1"/>
  <c r="BD152" i="11"/>
  <c r="AG147" i="13"/>
  <c r="CG174" i="11"/>
  <c r="CG176" i="11" s="1"/>
  <c r="CG152" i="11"/>
  <c r="BN174" i="11"/>
  <c r="BN176" i="11" s="1"/>
  <c r="BN152" i="11"/>
  <c r="AO196" i="11"/>
  <c r="AC168" i="6"/>
  <c r="AC170" i="6" s="1"/>
  <c r="AC146" i="6"/>
  <c r="BY152" i="11"/>
  <c r="BR146" i="6"/>
  <c r="BV146" i="6"/>
  <c r="BF146" i="6"/>
  <c r="U152" i="11"/>
  <c r="AV169" i="6"/>
  <c r="AV170" i="6" s="1"/>
  <c r="AV146" i="6"/>
  <c r="BV170" i="6"/>
  <c r="K51" i="58"/>
  <c r="BG25" i="58" s="1"/>
  <c r="BV175" i="8"/>
  <c r="Z147" i="13"/>
  <c r="BI170" i="6"/>
  <c r="M170" i="6"/>
  <c r="CV170" i="6"/>
  <c r="AP171" i="13"/>
  <c r="AW146" i="6"/>
  <c r="CP175" i="8"/>
  <c r="R175" i="8"/>
  <c r="AT175" i="8"/>
  <c r="BV195" i="8"/>
  <c r="BJ175" i="8"/>
  <c r="CO175" i="8"/>
  <c r="O195" i="8"/>
  <c r="AM170" i="6"/>
  <c r="AY147" i="13"/>
  <c r="N151" i="8"/>
  <c r="CL170" i="6"/>
  <c r="AI171" i="13"/>
  <c r="BL170" i="6"/>
  <c r="CL171" i="13"/>
  <c r="CZ151" i="8"/>
  <c r="L153" i="55"/>
  <c r="AD151" i="8"/>
  <c r="BA175" i="8"/>
  <c r="G50" i="58"/>
  <c r="BF21" i="58" s="1"/>
  <c r="AB191" i="13"/>
  <c r="BM191" i="13"/>
  <c r="BA191" i="13"/>
  <c r="AP195" i="8"/>
  <c r="DB196" i="11"/>
  <c r="AL152" i="11"/>
  <c r="BC196" i="11"/>
  <c r="AS196" i="11"/>
  <c r="BZ196" i="11"/>
  <c r="CA196" i="11"/>
  <c r="CH196" i="11"/>
  <c r="M152" i="11"/>
  <c r="BW196" i="11"/>
  <c r="AN196" i="11"/>
  <c r="CS195" i="8"/>
  <c r="BJ195" i="8"/>
  <c r="U151" i="8"/>
  <c r="DC195" i="8"/>
  <c r="Z190" i="6"/>
  <c r="CN196" i="11"/>
  <c r="CO196" i="11"/>
  <c r="CF196" i="11"/>
  <c r="DA195" i="8"/>
  <c r="P176" i="11"/>
  <c r="BM196" i="11"/>
  <c r="BG196" i="11"/>
  <c r="CM176" i="11"/>
  <c r="BQ195" i="8"/>
  <c r="AY171" i="13"/>
  <c r="DA146" i="6"/>
  <c r="BI175" i="8"/>
  <c r="Q146" i="6"/>
  <c r="AN174" i="11"/>
  <c r="AN176" i="11" s="1"/>
  <c r="U146" i="6"/>
  <c r="BO171" i="13"/>
  <c r="CH147" i="13"/>
  <c r="CO171" i="13"/>
  <c r="AA195" i="8"/>
  <c r="Y175" i="8"/>
  <c r="DA175" i="8"/>
  <c r="BO175" i="8"/>
  <c r="BG175" i="8"/>
  <c r="BA190" i="6"/>
  <c r="BB190" i="6"/>
  <c r="CB196" i="11"/>
  <c r="R196" i="11"/>
  <c r="CY146" i="6"/>
  <c r="CM146" i="6"/>
  <c r="U170" i="6"/>
  <c r="BN175" i="8"/>
  <c r="CH171" i="13"/>
  <c r="J152" i="11"/>
  <c r="BG176" i="11"/>
  <c r="BY195" i="8"/>
  <c r="CT175" i="8"/>
  <c r="CB195" i="8"/>
  <c r="U153" i="55"/>
  <c r="O153" i="55"/>
  <c r="AV196" i="11"/>
  <c r="BU196" i="11"/>
  <c r="AL196" i="11"/>
  <c r="DC196" i="11"/>
  <c r="AI196" i="11"/>
  <c r="AA196" i="11"/>
  <c r="BR196" i="11"/>
  <c r="BY176" i="11"/>
  <c r="CH176" i="11"/>
  <c r="BR175" i="8"/>
  <c r="BO151" i="8"/>
  <c r="CO147" i="13"/>
  <c r="CY170" i="6"/>
  <c r="CM170" i="6"/>
  <c r="AD195" i="8"/>
  <c r="J195" i="8"/>
  <c r="BN151" i="8"/>
  <c r="G133" i="55"/>
  <c r="K76" i="58" s="1"/>
  <c r="CC25" i="58" s="1"/>
  <c r="BS190" i="6"/>
  <c r="AC196" i="11"/>
  <c r="BK170" i="13"/>
  <c r="BK171" i="13" s="1"/>
  <c r="BK147" i="13"/>
  <c r="J170" i="13"/>
  <c r="J171" i="13" s="1"/>
  <c r="J147" i="13"/>
  <c r="CC170" i="13"/>
  <c r="CC171" i="13" s="1"/>
  <c r="CC147" i="13"/>
  <c r="CY174" i="8"/>
  <c r="CY175" i="8" s="1"/>
  <c r="CY151" i="8"/>
  <c r="BY170" i="13"/>
  <c r="BY171" i="13" s="1"/>
  <c r="BY147" i="13"/>
  <c r="DC152" i="11"/>
  <c r="DC174" i="11"/>
  <c r="DC176" i="11" s="1"/>
  <c r="BS146" i="6"/>
  <c r="BC151" i="8"/>
  <c r="M153" i="55"/>
  <c r="CN173" i="8"/>
  <c r="CN151" i="8"/>
  <c r="O175" i="8"/>
  <c r="BO169" i="6"/>
  <c r="BO170" i="6" s="1"/>
  <c r="BO146" i="6"/>
  <c r="CL175" i="11"/>
  <c r="CL176" i="11" s="1"/>
  <c r="CL152" i="11"/>
  <c r="AY175" i="11"/>
  <c r="AY176" i="11" s="1"/>
  <c r="AY152" i="11"/>
  <c r="BR175" i="11"/>
  <c r="BR176" i="11" s="1"/>
  <c r="BR152" i="11"/>
  <c r="BB175" i="11"/>
  <c r="BB176" i="11" s="1"/>
  <c r="BB152" i="11"/>
  <c r="G112" i="13"/>
  <c r="F62" i="2" s="1"/>
  <c r="AF151" i="8"/>
  <c r="BZ146" i="6"/>
  <c r="AF171" i="19"/>
  <c r="AF173" i="19" s="1"/>
  <c r="CP147" i="13"/>
  <c r="T176" i="11"/>
  <c r="CI174" i="11"/>
  <c r="CI176" i="11" s="1"/>
  <c r="E74" i="58"/>
  <c r="CA19" i="58" s="1"/>
  <c r="X173" i="8"/>
  <c r="X175" i="8" s="1"/>
  <c r="X151" i="8"/>
  <c r="DA174" i="11"/>
  <c r="DA176" i="11" s="1"/>
  <c r="DA152" i="11"/>
  <c r="BJ174" i="11"/>
  <c r="BJ176" i="11" s="1"/>
  <c r="BJ152" i="11"/>
  <c r="AB152" i="11"/>
  <c r="AB174" i="11"/>
  <c r="AB176" i="11" s="1"/>
  <c r="W147" i="13"/>
  <c r="L173" i="8"/>
  <c r="L175" i="8" s="1"/>
  <c r="BJ151" i="8"/>
  <c r="AU173" i="8"/>
  <c r="AU175" i="8" s="1"/>
  <c r="BV196" i="11"/>
  <c r="AX152" i="11"/>
  <c r="W151" i="8"/>
  <c r="BQ171" i="19"/>
  <c r="BQ173" i="19" s="1"/>
  <c r="CR149" i="19"/>
  <c r="AA176" i="11"/>
  <c r="K173" i="8"/>
  <c r="K151" i="8"/>
  <c r="AJ173" i="8"/>
  <c r="AJ175" i="8" s="1"/>
  <c r="AJ151" i="8"/>
  <c r="G112" i="6"/>
  <c r="F59" i="2" s="1"/>
  <c r="BZ173" i="8"/>
  <c r="K169" i="6"/>
  <c r="K170" i="6" s="1"/>
  <c r="K146" i="6"/>
  <c r="Y170" i="13"/>
  <c r="Y171" i="13" s="1"/>
  <c r="Y147" i="13"/>
  <c r="U170" i="13"/>
  <c r="U171" i="13" s="1"/>
  <c r="U147" i="13"/>
  <c r="AI174" i="8"/>
  <c r="AI175" i="8" s="1"/>
  <c r="AI151" i="8"/>
  <c r="CX174" i="11"/>
  <c r="CX176" i="11" s="1"/>
  <c r="CX152" i="11"/>
  <c r="AN171" i="13"/>
  <c r="BS151" i="8"/>
  <c r="S151" i="8"/>
  <c r="S173" i="8"/>
  <c r="S175" i="8" s="1"/>
  <c r="CA169" i="6"/>
  <c r="CA170" i="6" s="1"/>
  <c r="CA146" i="6"/>
  <c r="CC169" i="6"/>
  <c r="CC170" i="6" s="1"/>
  <c r="CC146" i="6"/>
  <c r="BE195" i="8"/>
  <c r="O171" i="19"/>
  <c r="O173" i="19" s="1"/>
  <c r="O149" i="19"/>
  <c r="CU169" i="6"/>
  <c r="CU170" i="6" s="1"/>
  <c r="CU146" i="6"/>
  <c r="BR147" i="13"/>
  <c r="BA174" i="11"/>
  <c r="BA176" i="11" s="1"/>
  <c r="K176" i="11"/>
  <c r="AS171" i="13"/>
  <c r="U176" i="11"/>
  <c r="BS171" i="19"/>
  <c r="BS173" i="19" s="1"/>
  <c r="BS149" i="19"/>
  <c r="S169" i="6"/>
  <c r="S170" i="6" s="1"/>
  <c r="S146" i="6"/>
  <c r="AI169" i="6"/>
  <c r="AI170" i="6" s="1"/>
  <c r="AI146" i="6"/>
  <c r="AG173" i="8"/>
  <c r="AG151" i="8"/>
  <c r="AB171" i="19"/>
  <c r="AB173" i="19" s="1"/>
  <c r="AB149" i="19"/>
  <c r="AE169" i="6"/>
  <c r="AE170" i="6" s="1"/>
  <c r="AE146" i="6"/>
  <c r="AA152" i="11"/>
  <c r="M174" i="11"/>
  <c r="M176" i="11" s="1"/>
  <c r="Z169" i="6"/>
  <c r="Z170" i="6" s="1"/>
  <c r="Z146" i="6"/>
  <c r="BL170" i="13"/>
  <c r="BL171" i="13" s="1"/>
  <c r="BL147" i="13"/>
  <c r="BB170" i="13"/>
  <c r="BB171" i="13" s="1"/>
  <c r="BB147" i="13"/>
  <c r="G117" i="11"/>
  <c r="F61" i="2" s="1"/>
  <c r="BL174" i="11"/>
  <c r="BL176" i="11" s="1"/>
  <c r="BL152" i="11"/>
  <c r="BN170" i="13"/>
  <c r="BN171" i="13" s="1"/>
  <c r="BN147" i="13"/>
  <c r="M170" i="13"/>
  <c r="M171" i="13" s="1"/>
  <c r="M147" i="13"/>
  <c r="BL173" i="8"/>
  <c r="BL175" i="8" s="1"/>
  <c r="AZ151" i="8"/>
  <c r="AZ173" i="8"/>
  <c r="AZ175" i="8" s="1"/>
  <c r="AW173" i="8"/>
  <c r="CQ173" i="8"/>
  <c r="CQ175" i="8" s="1"/>
  <c r="CQ151" i="8"/>
  <c r="BJ171" i="19"/>
  <c r="BJ173" i="19" s="1"/>
  <c r="BJ149" i="19"/>
  <c r="DC169" i="6"/>
  <c r="DC170" i="6" s="1"/>
  <c r="DC146" i="6"/>
  <c r="AS147" i="13"/>
  <c r="O151" i="8"/>
  <c r="BE175" i="11"/>
  <c r="BE176" i="11" s="1"/>
  <c r="BE152" i="11"/>
  <c r="AT170" i="13"/>
  <c r="AT171" i="13" s="1"/>
  <c r="AT147" i="13"/>
  <c r="BI152" i="11"/>
  <c r="K152" i="11"/>
  <c r="AN169" i="6"/>
  <c r="AN170" i="6" s="1"/>
  <c r="AN146" i="6"/>
  <c r="BR171" i="13"/>
  <c r="AR151" i="8"/>
  <c r="AW147" i="13"/>
  <c r="DB171" i="19"/>
  <c r="DB173" i="19" s="1"/>
  <c r="BC175" i="8"/>
  <c r="AF147" i="13"/>
  <c r="AZ196" i="11"/>
  <c r="U173" i="8"/>
  <c r="U175" i="8" s="1"/>
  <c r="AA175" i="8"/>
  <c r="AH171" i="13"/>
  <c r="AT152" i="11"/>
  <c r="Q171" i="13"/>
  <c r="AE176" i="11"/>
  <c r="AW171" i="13"/>
  <c r="BO147" i="13"/>
  <c r="AF171" i="13"/>
  <c r="V171" i="13"/>
  <c r="X153" i="55"/>
  <c r="BP175" i="8"/>
  <c r="AT195" i="8"/>
  <c r="CA175" i="8"/>
  <c r="AN195" i="8"/>
  <c r="AC151" i="8"/>
  <c r="G149" i="19"/>
  <c r="G171" i="19"/>
  <c r="J50" i="58"/>
  <c r="BF24" i="58" s="1"/>
  <c r="BX196" i="11"/>
  <c r="Q153" i="55"/>
  <c r="CF195" i="8"/>
  <c r="BY175" i="8"/>
  <c r="BX175" i="8"/>
  <c r="CE175" i="8"/>
  <c r="G175" i="11"/>
  <c r="F75" i="58" s="1"/>
  <c r="CB20" i="58" s="1"/>
  <c r="F51" i="58"/>
  <c r="BG20" i="58" s="1"/>
  <c r="AM196" i="11"/>
  <c r="F50" i="58"/>
  <c r="BF20" i="58" s="1"/>
  <c r="G174" i="11"/>
  <c r="G152" i="11"/>
  <c r="F52" i="58" s="1"/>
  <c r="BH20" i="58" s="1"/>
  <c r="BC147" i="13"/>
  <c r="CF171" i="13"/>
  <c r="AA146" i="6"/>
  <c r="BZ147" i="13"/>
  <c r="BE175" i="8"/>
  <c r="AO170" i="6"/>
  <c r="W171" i="13"/>
  <c r="V170" i="6"/>
  <c r="AI147" i="13"/>
  <c r="AK175" i="8"/>
  <c r="DA170" i="6"/>
  <c r="BP171" i="13"/>
  <c r="BG152" i="11"/>
  <c r="AZ176" i="11"/>
  <c r="H147" i="13"/>
  <c r="J153" i="55"/>
  <c r="M175" i="8"/>
  <c r="H195" i="8"/>
  <c r="AC195" i="8"/>
  <c r="V175" i="8"/>
  <c r="CR195" i="8"/>
  <c r="AK151" i="8"/>
  <c r="I175" i="8"/>
  <c r="CW195" i="8"/>
  <c r="BT196" i="11"/>
  <c r="L196" i="11"/>
  <c r="CG196" i="11"/>
  <c r="BM146" i="6"/>
  <c r="CP151" i="8"/>
  <c r="BU170" i="6"/>
  <c r="BT171" i="13"/>
  <c r="CS152" i="11"/>
  <c r="K147" i="13"/>
  <c r="CL149" i="19"/>
  <c r="AQ149" i="19"/>
  <c r="Y146" i="6"/>
  <c r="AG152" i="11"/>
  <c r="BW170" i="6"/>
  <c r="T170" i="6"/>
  <c r="CB171" i="13"/>
  <c r="H51" i="58"/>
  <c r="BG22" i="58" s="1"/>
  <c r="BT152" i="11"/>
  <c r="CU147" i="13"/>
  <c r="AD176" i="11"/>
  <c r="CM152" i="11"/>
  <c r="CC174" i="11"/>
  <c r="CC176" i="11" s="1"/>
  <c r="BS171" i="13"/>
  <c r="CC175" i="8"/>
  <c r="S171" i="13"/>
  <c r="K50" i="58"/>
  <c r="BF25" i="58" s="1"/>
  <c r="X195" i="8"/>
  <c r="K195" i="8"/>
  <c r="CZ196" i="11"/>
  <c r="AF175" i="8"/>
  <c r="CB147" i="13"/>
  <c r="CP171" i="13"/>
  <c r="G169" i="6"/>
  <c r="G146" i="6"/>
  <c r="D52" i="58" s="1"/>
  <c r="BH18" i="58" s="1"/>
  <c r="D51" i="58"/>
  <c r="BG18" i="58" s="1"/>
  <c r="BM170" i="6"/>
  <c r="H146" i="6"/>
  <c r="CH152" i="11"/>
  <c r="CS176" i="11"/>
  <c r="K171" i="13"/>
  <c r="Y170" i="6"/>
  <c r="CX147" i="13"/>
  <c r="CV151" i="8"/>
  <c r="CQ147" i="13"/>
  <c r="BT176" i="11"/>
  <c r="CU171" i="13"/>
  <c r="AR149" i="19"/>
  <c r="P152" i="11"/>
  <c r="CR152" i="11"/>
  <c r="DB151" i="8"/>
  <c r="CD152" i="11"/>
  <c r="CN171" i="13"/>
  <c r="CM151" i="8"/>
  <c r="CF152" i="11"/>
  <c r="O147" i="13"/>
  <c r="AJ195" i="8"/>
  <c r="CI175" i="8"/>
  <c r="AV195" i="8"/>
  <c r="CO195" i="8"/>
  <c r="BK175" i="8"/>
  <c r="M195" i="8"/>
  <c r="AS175" i="8"/>
  <c r="V196" i="11"/>
  <c r="L171" i="13"/>
  <c r="BT147" i="13"/>
  <c r="BS170" i="6"/>
  <c r="G146" i="15"/>
  <c r="H96" i="58" s="1"/>
  <c r="CS22" i="58" s="1"/>
  <c r="AJ152" i="11"/>
  <c r="BH171" i="13"/>
  <c r="BW147" i="13"/>
  <c r="H170" i="6"/>
  <c r="AH146" i="6"/>
  <c r="DC147" i="13"/>
  <c r="CX171" i="13"/>
  <c r="CV175" i="8"/>
  <c r="CQ171" i="13"/>
  <c r="Z151" i="8"/>
  <c r="BA147" i="13"/>
  <c r="AX147" i="13"/>
  <c r="CW173" i="8"/>
  <c r="CW175" i="8" s="1"/>
  <c r="DB171" i="13"/>
  <c r="DB175" i="8"/>
  <c r="CN147" i="13"/>
  <c r="O171" i="13"/>
  <c r="CG195" i="8"/>
  <c r="AH175" i="8"/>
  <c r="N175" i="8"/>
  <c r="Z175" i="8"/>
  <c r="P153" i="55"/>
  <c r="O196" i="11"/>
  <c r="CK196" i="11"/>
  <c r="BS147" i="13"/>
  <c r="CC151" i="8"/>
  <c r="AJ176" i="11"/>
  <c r="BH147" i="13"/>
  <c r="BW171" i="13"/>
  <c r="AY151" i="8"/>
  <c r="AH170" i="6"/>
  <c r="DC171" i="13"/>
  <c r="BU152" i="11"/>
  <c r="AJ146" i="6"/>
  <c r="BG147" i="13"/>
  <c r="BA171" i="13"/>
  <c r="AX171" i="13"/>
  <c r="BV147" i="13"/>
  <c r="DB147" i="13"/>
  <c r="AW170" i="6"/>
  <c r="BU147" i="13"/>
  <c r="BX195" i="8"/>
  <c r="AM195" i="8"/>
  <c r="AB175" i="8"/>
  <c r="AA153" i="55"/>
  <c r="P195" i="8"/>
  <c r="AW196" i="11"/>
  <c r="K196" i="11"/>
  <c r="AX151" i="8"/>
  <c r="AC173" i="8"/>
  <c r="AC175" i="8" s="1"/>
  <c r="AP151" i="8"/>
  <c r="V151" i="8"/>
  <c r="BY151" i="8"/>
  <c r="J151" i="8"/>
  <c r="CE151" i="8"/>
  <c r="CX151" i="8"/>
  <c r="AT151" i="8"/>
  <c r="CA151" i="8"/>
  <c r="BX151" i="8"/>
  <c r="BG151" i="8"/>
  <c r="M151" i="8"/>
  <c r="AQ151" i="8"/>
  <c r="BU151" i="8"/>
  <c r="I151" i="8"/>
  <c r="BP151" i="8"/>
  <c r="R151" i="8"/>
  <c r="CS151" i="8"/>
  <c r="BD151" i="8"/>
  <c r="CR151" i="8"/>
  <c r="T153" i="55"/>
  <c r="K68" i="58"/>
  <c r="BU25" i="58" s="1"/>
  <c r="G185" i="6"/>
  <c r="K59" i="56"/>
  <c r="G25" i="3"/>
  <c r="N59" i="16"/>
  <c r="G30" i="3"/>
  <c r="U14" i="4"/>
  <c r="K59" i="16"/>
  <c r="G30" i="15"/>
  <c r="R29" i="14"/>
  <c r="L8" i="4"/>
  <c r="T27" i="29" s="1"/>
  <c r="G26" i="3"/>
  <c r="J11" i="2"/>
  <c r="K59" i="7"/>
  <c r="C20" i="3"/>
  <c r="G31" i="3"/>
  <c r="G29" i="3"/>
  <c r="K59" i="5"/>
  <c r="N59" i="5"/>
  <c r="G27" i="3"/>
  <c r="BM151" i="8"/>
  <c r="CT151" i="8"/>
  <c r="G73" i="55"/>
  <c r="G109" i="55" s="1"/>
  <c r="BR151" i="8"/>
  <c r="Q173" i="8"/>
  <c r="Q175" i="8" s="1"/>
  <c r="BT173" i="8"/>
  <c r="BT175" i="8" s="1"/>
  <c r="BA151" i="8"/>
  <c r="Y151" i="8"/>
  <c r="BK151" i="8"/>
  <c r="DA151" i="8"/>
  <c r="BI151" i="8"/>
  <c r="CO151" i="8"/>
  <c r="CI151" i="8"/>
  <c r="AH151" i="8"/>
  <c r="BH151" i="8"/>
  <c r="AB151" i="8"/>
  <c r="AS151" i="8"/>
  <c r="H92" i="58"/>
  <c r="CO22" i="58" s="1"/>
  <c r="G143" i="15"/>
  <c r="H93" i="58" s="1"/>
  <c r="CP22" i="58" s="1"/>
  <c r="G189" i="19"/>
  <c r="J92" i="58" s="1"/>
  <c r="CO24" i="58" s="1"/>
  <c r="G192" i="19"/>
  <c r="J95" i="58" s="1"/>
  <c r="CR24" i="58" s="1"/>
  <c r="J90" i="58"/>
  <c r="CM24" i="58" s="1"/>
  <c r="G192" i="11"/>
  <c r="F92" i="58" s="1"/>
  <c r="CO20" i="58" s="1"/>
  <c r="G195" i="11"/>
  <c r="F95" i="58" s="1"/>
  <c r="CR20" i="58" s="1"/>
  <c r="F90" i="58"/>
  <c r="CM20" i="58" s="1"/>
  <c r="G66" i="58"/>
  <c r="BS21" i="58" s="1"/>
  <c r="G181" i="13"/>
  <c r="G185" i="13" s="1"/>
  <c r="Y116" i="5"/>
  <c r="E34" i="2"/>
  <c r="G34" i="2" s="1"/>
  <c r="E63" i="2"/>
  <c r="G63" i="2" s="1"/>
  <c r="G74" i="15" s="1"/>
  <c r="G106" i="15"/>
  <c r="G110" i="15" s="1"/>
  <c r="H60" i="58" s="1"/>
  <c r="BP22" i="58" s="1"/>
  <c r="H24" i="58"/>
  <c r="AN22" i="58" s="1"/>
  <c r="E88" i="58"/>
  <c r="CK19" i="58" s="1"/>
  <c r="G189" i="8"/>
  <c r="D70" i="58"/>
  <c r="BW18" i="58" s="1"/>
  <c r="D90" i="58"/>
  <c r="J24" i="58"/>
  <c r="AN24" i="58" s="1"/>
  <c r="E36" i="2"/>
  <c r="G36" i="2" s="1"/>
  <c r="E65" i="2"/>
  <c r="E61" i="2"/>
  <c r="G156" i="11"/>
  <c r="E32" i="2"/>
  <c r="G32" i="2" s="1"/>
  <c r="G108" i="11" s="1"/>
  <c r="F25" i="58" s="1"/>
  <c r="AO20" i="58" s="1"/>
  <c r="D53" i="3"/>
  <c r="G150" i="6"/>
  <c r="G152" i="6" s="1"/>
  <c r="D58" i="58" s="1"/>
  <c r="BN18" i="58" s="1"/>
  <c r="D24" i="58"/>
  <c r="AN18" i="58" s="1"/>
  <c r="E30" i="2"/>
  <c r="E59" i="2"/>
  <c r="D44" i="3"/>
  <c r="Y116" i="10"/>
  <c r="Y86" i="42"/>
  <c r="E66" i="2"/>
  <c r="K24" i="58"/>
  <c r="AN25" i="58" s="1"/>
  <c r="E37" i="2"/>
  <c r="G37" i="2" s="1"/>
  <c r="G66" i="55" s="1"/>
  <c r="K25" i="58" s="1"/>
  <c r="AO25" i="58" s="1"/>
  <c r="G113" i="55"/>
  <c r="E31" i="2"/>
  <c r="G31" i="2" s="1"/>
  <c r="E24" i="58"/>
  <c r="AN19" i="58" s="1"/>
  <c r="E60" i="2"/>
  <c r="Y86" i="14"/>
  <c r="Y86" i="56"/>
  <c r="Y86" i="41"/>
  <c r="G24" i="58"/>
  <c r="AN21" i="58" s="1"/>
  <c r="E62" i="2"/>
  <c r="E33" i="2"/>
  <c r="G33" i="2" s="1"/>
  <c r="G103" i="13" s="1"/>
  <c r="G25" i="58" s="1"/>
  <c r="AO21" i="58" s="1"/>
  <c r="Y86" i="7"/>
  <c r="F91" i="58"/>
  <c r="CN20" i="58" s="1"/>
  <c r="H74" i="58"/>
  <c r="CA22" i="58" s="1"/>
  <c r="J95" i="17"/>
  <c r="J119" i="17" s="1"/>
  <c r="J121" i="17" s="1"/>
  <c r="J92" i="17"/>
  <c r="J116" i="17" s="1"/>
  <c r="J118" i="17" s="1"/>
  <c r="V95" i="17"/>
  <c r="V119" i="17" s="1"/>
  <c r="V121" i="17" s="1"/>
  <c r="V92" i="17"/>
  <c r="V116" i="17" s="1"/>
  <c r="V118" i="17" s="1"/>
  <c r="W95" i="17"/>
  <c r="W119" i="17" s="1"/>
  <c r="W121" i="17" s="1"/>
  <c r="W92" i="17"/>
  <c r="W116" i="17" s="1"/>
  <c r="W118" i="17" s="1"/>
  <c r="S92" i="17"/>
  <c r="S116" i="17" s="1"/>
  <c r="S118" i="17" s="1"/>
  <c r="U92" i="17"/>
  <c r="U116" i="17" s="1"/>
  <c r="U118" i="17" s="1"/>
  <c r="U95" i="17"/>
  <c r="U119" i="17" s="1"/>
  <c r="U121" i="17" s="1"/>
  <c r="K95" i="17"/>
  <c r="K119" i="17" s="1"/>
  <c r="K121" i="17" s="1"/>
  <c r="K92" i="17"/>
  <c r="K116" i="17" s="1"/>
  <c r="K118" i="17" s="1"/>
  <c r="P95" i="17"/>
  <c r="P119" i="17" s="1"/>
  <c r="P121" i="17" s="1"/>
  <c r="P92" i="17"/>
  <c r="P116" i="17" s="1"/>
  <c r="P118" i="17" s="1"/>
  <c r="L95" i="17"/>
  <c r="L119" i="17" s="1"/>
  <c r="L121" i="17" s="1"/>
  <c r="L92" i="17"/>
  <c r="L116" i="17" s="1"/>
  <c r="L118" i="17" s="1"/>
  <c r="R95" i="17"/>
  <c r="R119" i="17" s="1"/>
  <c r="R121" i="17" s="1"/>
  <c r="R92" i="17"/>
  <c r="R116" i="17" s="1"/>
  <c r="R118" i="17" s="1"/>
  <c r="J69" i="58"/>
  <c r="G141" i="17"/>
  <c r="I96" i="58" s="1"/>
  <c r="CS23" i="58" s="1"/>
  <c r="I94" i="58"/>
  <c r="CQ23" i="58" s="1"/>
  <c r="G167" i="13"/>
  <c r="G144" i="13"/>
  <c r="G48" i="58"/>
  <c r="BD21" i="58" s="1"/>
  <c r="G94" i="58"/>
  <c r="CQ21" i="58" s="1"/>
  <c r="G91" i="58"/>
  <c r="CN21" i="58" s="1"/>
  <c r="J72" i="58"/>
  <c r="BY24" i="58" s="1"/>
  <c r="G170" i="19"/>
  <c r="J73" i="58" s="1"/>
  <c r="BZ24" i="58" s="1"/>
  <c r="J49" i="58"/>
  <c r="BE24" i="58" s="1"/>
  <c r="F49" i="58"/>
  <c r="BE20" i="58" s="1"/>
  <c r="F72" i="58"/>
  <c r="BY20" i="58" s="1"/>
  <c r="G173" i="11"/>
  <c r="F73" i="58" s="1"/>
  <c r="BZ20" i="58" s="1"/>
  <c r="G167" i="6"/>
  <c r="D73" i="58" s="1"/>
  <c r="BZ18" i="58" s="1"/>
  <c r="D72" i="58"/>
  <c r="BY18" i="58" s="1"/>
  <c r="D49" i="58"/>
  <c r="BE18" i="58" s="1"/>
  <c r="E72" i="58"/>
  <c r="BY19" i="58" s="1"/>
  <c r="G172" i="8"/>
  <c r="E73" i="58" s="1"/>
  <c r="BZ19" i="58" s="1"/>
  <c r="E49" i="58"/>
  <c r="BE19" i="58" s="1"/>
  <c r="BH146" i="6" l="1"/>
  <c r="BP146" i="6"/>
  <c r="CT170" i="6"/>
  <c r="AG175" i="8"/>
  <c r="G116" i="8"/>
  <c r="F60" i="2" s="1"/>
  <c r="G60" i="2" s="1"/>
  <c r="G120" i="8" s="1"/>
  <c r="K175" i="8"/>
  <c r="CN175" i="8"/>
  <c r="AO151" i="8"/>
  <c r="CH151" i="8"/>
  <c r="AW151" i="8"/>
  <c r="BZ175" i="8"/>
  <c r="H151" i="8"/>
  <c r="AW175" i="8"/>
  <c r="BZ151" i="8"/>
  <c r="AO175" i="8"/>
  <c r="AE151" i="8"/>
  <c r="CJ151" i="8"/>
  <c r="BF151" i="8"/>
  <c r="T151" i="8"/>
  <c r="CL151" i="8"/>
  <c r="I64" i="2"/>
  <c r="G99" i="17"/>
  <c r="I54" i="58" s="1"/>
  <c r="BJ23" i="58" s="1"/>
  <c r="X27" i="56"/>
  <c r="E14" i="2" s="1"/>
  <c r="G14" i="2" s="1"/>
  <c r="G34" i="55" s="1"/>
  <c r="F15" i="2"/>
  <c r="Y7" i="56"/>
  <c r="Y8" i="42"/>
  <c r="X27" i="42"/>
  <c r="E13" i="2" s="1"/>
  <c r="X27" i="7"/>
  <c r="E8" i="2" s="1"/>
  <c r="G8" i="2" s="1"/>
  <c r="G101" i="17"/>
  <c r="I56" i="58" s="1"/>
  <c r="BL23" i="58" s="1"/>
  <c r="X27" i="10"/>
  <c r="E9" i="2" s="1"/>
  <c r="Y6" i="42"/>
  <c r="Y7" i="42"/>
  <c r="X27" i="41"/>
  <c r="E10" i="2" s="1"/>
  <c r="G10" i="2" s="1"/>
  <c r="Y7" i="41"/>
  <c r="Y6" i="41"/>
  <c r="X27" i="14"/>
  <c r="E11" i="2" s="1"/>
  <c r="Y7" i="7"/>
  <c r="Y6" i="7"/>
  <c r="X27" i="5"/>
  <c r="E7" i="2" s="1"/>
  <c r="G7" i="2" s="1"/>
  <c r="X27" i="16"/>
  <c r="E12" i="2" s="1"/>
  <c r="G12" i="2" s="1"/>
  <c r="Y7" i="14"/>
  <c r="Y6" i="14"/>
  <c r="Y6" i="10"/>
  <c r="Y7" i="10"/>
  <c r="Y7" i="5"/>
  <c r="Y7" i="16"/>
  <c r="Y6" i="16"/>
  <c r="R33" i="16"/>
  <c r="R34" i="16"/>
  <c r="V34" i="16"/>
  <c r="V33" i="16"/>
  <c r="Y6" i="56"/>
  <c r="Y6" i="5"/>
  <c r="U16" i="4"/>
  <c r="U17" i="4" s="1"/>
  <c r="AA92" i="17"/>
  <c r="AA116" i="17" s="1"/>
  <c r="AA118" i="17" s="1"/>
  <c r="M95" i="17"/>
  <c r="M119" i="17" s="1"/>
  <c r="M121" i="17" s="1"/>
  <c r="N92" i="17"/>
  <c r="N116" i="17" s="1"/>
  <c r="N118" i="17" s="1"/>
  <c r="I92" i="17"/>
  <c r="I116" i="17" s="1"/>
  <c r="I118" i="17" s="1"/>
  <c r="Y92" i="17"/>
  <c r="Y116" i="17" s="1"/>
  <c r="Y118" i="17" s="1"/>
  <c r="H95" i="17"/>
  <c r="H119" i="17" s="1"/>
  <c r="H121" i="17" s="1"/>
  <c r="I24" i="58"/>
  <c r="AN23" i="58" s="1"/>
  <c r="E64" i="2"/>
  <c r="E67" i="2" s="1"/>
  <c r="E35" i="2"/>
  <c r="E38" i="2" s="1"/>
  <c r="G100" i="17" s="1"/>
  <c r="Z95" i="17"/>
  <c r="Z119" i="17" s="1"/>
  <c r="Z121" i="17" s="1"/>
  <c r="G65" i="17"/>
  <c r="F35" i="2" s="1"/>
  <c r="T95" i="17"/>
  <c r="T119" i="17" s="1"/>
  <c r="T121" i="17" s="1"/>
  <c r="Q92" i="17"/>
  <c r="Q116" i="17" s="1"/>
  <c r="Q118" i="17" s="1"/>
  <c r="O92" i="17"/>
  <c r="O116" i="17" s="1"/>
  <c r="O118" i="17" s="1"/>
  <c r="O95" i="17"/>
  <c r="O119" i="17" s="1"/>
  <c r="O121" i="17" s="1"/>
  <c r="I91" i="58"/>
  <c r="CN23" i="58" s="1"/>
  <c r="X92" i="17"/>
  <c r="X116" i="17" s="1"/>
  <c r="X118" i="17" s="1"/>
  <c r="BV24" i="58"/>
  <c r="BA24" i="58"/>
  <c r="G157" i="8"/>
  <c r="E58" i="58" s="1"/>
  <c r="BN19" i="58" s="1"/>
  <c r="G155" i="19"/>
  <c r="J58" i="58" s="1"/>
  <c r="BN24" i="58" s="1"/>
  <c r="K90" i="58"/>
  <c r="CM25" i="58" s="1"/>
  <c r="G149" i="55"/>
  <c r="G152" i="55"/>
  <c r="CM18" i="58"/>
  <c r="D91" i="58"/>
  <c r="G153" i="8"/>
  <c r="G158" i="8" s="1"/>
  <c r="E59" i="58" s="1"/>
  <c r="BO19" i="58" s="1"/>
  <c r="G151" i="19"/>
  <c r="G156" i="19" s="1"/>
  <c r="J59" i="58" s="1"/>
  <c r="BO24" i="58" s="1"/>
  <c r="G149" i="13"/>
  <c r="G54" i="58" s="1"/>
  <c r="BJ21" i="58" s="1"/>
  <c r="I59" i="2"/>
  <c r="J59" i="2" s="1"/>
  <c r="K116" i="6" s="1"/>
  <c r="G171" i="13"/>
  <c r="G76" i="58" s="1"/>
  <c r="CC21" i="58" s="1"/>
  <c r="G126" i="15"/>
  <c r="H76" i="58" s="1"/>
  <c r="CC22" i="58" s="1"/>
  <c r="G155" i="13"/>
  <c r="G60" i="58" s="1"/>
  <c r="BP21" i="58" s="1"/>
  <c r="G175" i="8"/>
  <c r="E76" i="58" s="1"/>
  <c r="CC19" i="58" s="1"/>
  <c r="G62" i="2"/>
  <c r="G116" i="13" s="1"/>
  <c r="G65" i="2"/>
  <c r="G118" i="19" s="1"/>
  <c r="E52" i="58"/>
  <c r="BH19" i="58" s="1"/>
  <c r="G159" i="8"/>
  <c r="E60" i="58" s="1"/>
  <c r="BP19" i="58" s="1"/>
  <c r="G59" i="2"/>
  <c r="G116" i="6" s="1"/>
  <c r="G61" i="2"/>
  <c r="G121" i="11" s="1"/>
  <c r="F66" i="2"/>
  <c r="G66" i="2" s="1"/>
  <c r="G78" i="55" s="1"/>
  <c r="J74" i="58"/>
  <c r="CA24" i="58" s="1"/>
  <c r="G173" i="19"/>
  <c r="J76" i="58" s="1"/>
  <c r="CC24" i="58" s="1"/>
  <c r="F74" i="58"/>
  <c r="CA20" i="58" s="1"/>
  <c r="G176" i="11"/>
  <c r="F76" i="58" s="1"/>
  <c r="CC20" i="58" s="1"/>
  <c r="D75" i="58"/>
  <c r="CB18" i="58" s="1"/>
  <c r="G170" i="6"/>
  <c r="D76" i="58" s="1"/>
  <c r="CC18" i="58" s="1"/>
  <c r="G157" i="19"/>
  <c r="J60" i="58" s="1"/>
  <c r="BP24" i="58" s="1"/>
  <c r="J52" i="58"/>
  <c r="BH24" i="58" s="1"/>
  <c r="G148" i="6"/>
  <c r="G151" i="6" s="1"/>
  <c r="D57" i="58" s="1"/>
  <c r="BM18" i="58" s="1"/>
  <c r="G24" i="3"/>
  <c r="C32" i="3"/>
  <c r="D28" i="3" s="1"/>
  <c r="L37" i="29"/>
  <c r="D15" i="3"/>
  <c r="D16" i="3"/>
  <c r="D8" i="3"/>
  <c r="D7" i="3"/>
  <c r="D17" i="3"/>
  <c r="D12" i="3"/>
  <c r="D14" i="3"/>
  <c r="D13" i="3"/>
  <c r="F15" i="43"/>
  <c r="D18" i="3"/>
  <c r="D9" i="3"/>
  <c r="D6" i="3"/>
  <c r="G28" i="3"/>
  <c r="K30" i="15"/>
  <c r="V29" i="14"/>
  <c r="G196" i="11"/>
  <c r="F96" i="58" s="1"/>
  <c r="CS20" i="58" s="1"/>
  <c r="G193" i="11"/>
  <c r="F93" i="58" s="1"/>
  <c r="CP20" i="58" s="1"/>
  <c r="I30" i="2"/>
  <c r="J30" i="2" s="1"/>
  <c r="G86" i="58"/>
  <c r="CI21" i="58" s="1"/>
  <c r="R118" i="10"/>
  <c r="O6" i="4"/>
  <c r="L50" i="29" s="1"/>
  <c r="D54" i="3"/>
  <c r="G108" i="15"/>
  <c r="H58" i="58" s="1"/>
  <c r="BN22" i="58" s="1"/>
  <c r="H56" i="58"/>
  <c r="BL22" i="58" s="1"/>
  <c r="O8" i="4"/>
  <c r="T50" i="29" s="1"/>
  <c r="G61" i="15"/>
  <c r="R88" i="14"/>
  <c r="H25" i="58" s="1"/>
  <c r="AO22" i="58" s="1"/>
  <c r="G194" i="8"/>
  <c r="G191" i="8"/>
  <c r="E90" i="58"/>
  <c r="CM19" i="58" s="1"/>
  <c r="G189" i="6"/>
  <c r="D95" i="58" s="1"/>
  <c r="G186" i="6"/>
  <c r="D92" i="58" s="1"/>
  <c r="CL18" i="58"/>
  <c r="F56" i="58"/>
  <c r="BL20" i="58" s="1"/>
  <c r="G160" i="11"/>
  <c r="F60" i="58" s="1"/>
  <c r="BP20" i="58" s="1"/>
  <c r="G105" i="19"/>
  <c r="J25" i="58" s="1"/>
  <c r="AO24" i="58" s="1"/>
  <c r="O10" i="4"/>
  <c r="AC50" i="29" s="1"/>
  <c r="I66" i="2"/>
  <c r="G111" i="55"/>
  <c r="G116" i="55" s="1"/>
  <c r="K59" i="58" s="1"/>
  <c r="BO25" i="58" s="1"/>
  <c r="I37" i="2"/>
  <c r="J37" i="2" s="1"/>
  <c r="K66" i="55" s="1"/>
  <c r="G30" i="2"/>
  <c r="I65" i="2"/>
  <c r="J65" i="2" s="1"/>
  <c r="K118" i="19" s="1"/>
  <c r="I36" i="2"/>
  <c r="J36" i="2" s="1"/>
  <c r="K105" i="19" s="1"/>
  <c r="O5" i="4"/>
  <c r="C52" i="29" s="1"/>
  <c r="R88" i="7"/>
  <c r="G107" i="8"/>
  <c r="E25" i="58" s="1"/>
  <c r="AO19" i="58" s="1"/>
  <c r="I33" i="2"/>
  <c r="J33" i="2" s="1"/>
  <c r="K103" i="13" s="1"/>
  <c r="I62" i="2"/>
  <c r="J62" i="2" s="1"/>
  <c r="K116" i="13" s="1"/>
  <c r="D56" i="58"/>
  <c r="BL18" i="58" s="1"/>
  <c r="G154" i="6"/>
  <c r="D60" i="58" s="1"/>
  <c r="BP18" i="58" s="1"/>
  <c r="I61" i="2"/>
  <c r="J61" i="2" s="1"/>
  <c r="K121" i="11" s="1"/>
  <c r="G154" i="11"/>
  <c r="I32" i="2"/>
  <c r="J32" i="2" s="1"/>
  <c r="G104" i="15"/>
  <c r="I63" i="2"/>
  <c r="J63" i="2" s="1"/>
  <c r="K74" i="15" s="1"/>
  <c r="I34" i="2"/>
  <c r="J34" i="2" s="1"/>
  <c r="G158" i="11"/>
  <c r="F58" i="58" s="1"/>
  <c r="BN20" i="58" s="1"/>
  <c r="O7" i="4"/>
  <c r="L52" i="29" s="1"/>
  <c r="I31" i="2"/>
  <c r="I60" i="2"/>
  <c r="G115" i="55"/>
  <c r="K58" i="58" s="1"/>
  <c r="BN25" i="58" s="1"/>
  <c r="K56" i="58"/>
  <c r="BL25" i="58" s="1"/>
  <c r="I97" i="17"/>
  <c r="N97" i="17"/>
  <c r="X97" i="17"/>
  <c r="R94" i="17"/>
  <c r="K97" i="17"/>
  <c r="V97" i="17"/>
  <c r="R97" i="17"/>
  <c r="U97" i="17"/>
  <c r="Z94" i="17"/>
  <c r="K94" i="17"/>
  <c r="U94" i="17"/>
  <c r="M94" i="17"/>
  <c r="H94" i="17"/>
  <c r="S97" i="17"/>
  <c r="J97" i="17"/>
  <c r="L94" i="17"/>
  <c r="T94" i="17"/>
  <c r="V94" i="17"/>
  <c r="L97" i="17"/>
  <c r="K52" i="58"/>
  <c r="BH25" i="58" s="1"/>
  <c r="G117" i="55"/>
  <c r="K60" i="58" s="1"/>
  <c r="BP25" i="58" s="1"/>
  <c r="Y97" i="17"/>
  <c r="S94" i="17"/>
  <c r="P94" i="17"/>
  <c r="W94" i="17"/>
  <c r="AA94" i="17"/>
  <c r="J94" i="17"/>
  <c r="P97" i="17"/>
  <c r="W97" i="17"/>
  <c r="AA97" i="17"/>
  <c r="Q97" i="17"/>
  <c r="G191" i="19"/>
  <c r="G188" i="19"/>
  <c r="J89" i="58"/>
  <c r="CL24" i="58" s="1"/>
  <c r="G49" i="58"/>
  <c r="BE21" i="58" s="1"/>
  <c r="G153" i="13"/>
  <c r="G58" i="58" s="1"/>
  <c r="BN21" i="58" s="1"/>
  <c r="G72" i="58"/>
  <c r="BY21" i="58" s="1"/>
  <c r="G168" i="13"/>
  <c r="G73" i="58" s="1"/>
  <c r="BZ21" i="58" s="1"/>
  <c r="R29" i="56" l="1"/>
  <c r="I94" i="17"/>
  <c r="H97" i="17"/>
  <c r="Y94" i="17"/>
  <c r="L11" i="4"/>
  <c r="AC29" i="29" s="1"/>
  <c r="R29" i="16"/>
  <c r="G25" i="17"/>
  <c r="L9" i="4"/>
  <c r="T29" i="29" s="1"/>
  <c r="R29" i="41"/>
  <c r="G50" i="13"/>
  <c r="L7" i="4"/>
  <c r="L29" i="29" s="1"/>
  <c r="G54" i="8"/>
  <c r="L5" i="4"/>
  <c r="C29" i="29" s="1"/>
  <c r="R29" i="7"/>
  <c r="L4" i="4"/>
  <c r="C27" i="29" s="1"/>
  <c r="G50" i="6"/>
  <c r="R29" i="5"/>
  <c r="M97" i="17"/>
  <c r="O97" i="17"/>
  <c r="N94" i="17"/>
  <c r="Y27" i="56"/>
  <c r="I14" i="2" s="1"/>
  <c r="J14" i="2" s="1"/>
  <c r="V29" i="56" s="1"/>
  <c r="Y27" i="16"/>
  <c r="I12" i="2" s="1"/>
  <c r="J12" i="2" s="1"/>
  <c r="Y27" i="41"/>
  <c r="I10" i="2" s="1"/>
  <c r="J10" i="2" s="1"/>
  <c r="Y27" i="14"/>
  <c r="I11" i="2" s="1"/>
  <c r="E15" i="2"/>
  <c r="G15" i="2" s="1"/>
  <c r="H7" i="2" s="1"/>
  <c r="R30" i="5" s="1"/>
  <c r="Y27" i="7"/>
  <c r="I8" i="2" s="1"/>
  <c r="J8" i="2" s="1"/>
  <c r="Y27" i="42"/>
  <c r="I13" i="2" s="1"/>
  <c r="Y27" i="5"/>
  <c r="I7" i="2" s="1"/>
  <c r="J7" i="2" s="1"/>
  <c r="Y27" i="10"/>
  <c r="I9" i="2" s="1"/>
  <c r="G92" i="17"/>
  <c r="F64" i="2"/>
  <c r="J64" i="2" s="1"/>
  <c r="I23" i="58"/>
  <c r="AM23" i="58" s="1"/>
  <c r="I21" i="58"/>
  <c r="AK23" i="58" s="1"/>
  <c r="G95" i="17"/>
  <c r="G97" i="17" s="1"/>
  <c r="O94" i="17"/>
  <c r="Z97" i="17"/>
  <c r="Q94" i="17"/>
  <c r="T97" i="17"/>
  <c r="X94" i="17"/>
  <c r="K95" i="58"/>
  <c r="CR25" i="58" s="1"/>
  <c r="G153" i="55"/>
  <c r="K96" i="58" s="1"/>
  <c r="CS25" i="58" s="1"/>
  <c r="K92" i="58"/>
  <c r="CO25" i="58" s="1"/>
  <c r="G150" i="55"/>
  <c r="K93" i="58" s="1"/>
  <c r="CP25" i="58" s="1"/>
  <c r="G152" i="13"/>
  <c r="G57" i="58" s="1"/>
  <c r="BM21" i="58" s="1"/>
  <c r="G152" i="19"/>
  <c r="G149" i="6"/>
  <c r="G155" i="11"/>
  <c r="G105" i="15"/>
  <c r="G112" i="55"/>
  <c r="G154" i="8"/>
  <c r="G150" i="13"/>
  <c r="J54" i="58"/>
  <c r="BJ24" i="58" s="1"/>
  <c r="G154" i="19"/>
  <c r="J57" i="58" s="1"/>
  <c r="BM24" i="58" s="1"/>
  <c r="G154" i="13"/>
  <c r="G59" i="58" s="1"/>
  <c r="BO21" i="58" s="1"/>
  <c r="E54" i="58"/>
  <c r="BJ19" i="58" s="1"/>
  <c r="G156" i="8"/>
  <c r="E57" i="58" s="1"/>
  <c r="BM19" i="58" s="1"/>
  <c r="J66" i="2"/>
  <c r="K78" i="55" s="1"/>
  <c r="D54" i="58"/>
  <c r="BJ18" i="58" s="1"/>
  <c r="G153" i="6"/>
  <c r="D59" i="58" s="1"/>
  <c r="BO18" i="58" s="1"/>
  <c r="D19" i="3"/>
  <c r="D10" i="3"/>
  <c r="D24" i="3"/>
  <c r="D31" i="3"/>
  <c r="D25" i="3"/>
  <c r="D27" i="3"/>
  <c r="D26" i="3"/>
  <c r="D30" i="3"/>
  <c r="D29" i="3"/>
  <c r="G32" i="3"/>
  <c r="K103" i="6"/>
  <c r="V118" i="5"/>
  <c r="G90" i="58"/>
  <c r="CM21" i="58" s="1"/>
  <c r="G190" i="13"/>
  <c r="G187" i="13"/>
  <c r="E92" i="58"/>
  <c r="CO19" i="58" s="1"/>
  <c r="G192" i="8"/>
  <c r="E93" i="58" s="1"/>
  <c r="CP19" i="58" s="1"/>
  <c r="E95" i="58"/>
  <c r="CR19" i="58" s="1"/>
  <c r="G195" i="8"/>
  <c r="E96" i="58" s="1"/>
  <c r="CS19" i="58" s="1"/>
  <c r="CN18" i="58"/>
  <c r="G187" i="6"/>
  <c r="CQ18" i="58"/>
  <c r="G190" i="6"/>
  <c r="K54" i="58"/>
  <c r="BJ25" i="58" s="1"/>
  <c r="G114" i="55"/>
  <c r="K57" i="58" s="1"/>
  <c r="BM25" i="58" s="1"/>
  <c r="V118" i="10"/>
  <c r="K108" i="11"/>
  <c r="F54" i="58"/>
  <c r="BJ20" i="58" s="1"/>
  <c r="G159" i="11"/>
  <c r="F59" i="58" s="1"/>
  <c r="BO20" i="58" s="1"/>
  <c r="G157" i="11"/>
  <c r="F57" i="58" s="1"/>
  <c r="BM20" i="58" s="1"/>
  <c r="I67" i="2"/>
  <c r="J60" i="2"/>
  <c r="K120" i="8" s="1"/>
  <c r="G107" i="15"/>
  <c r="H57" i="58" s="1"/>
  <c r="BM22" i="58" s="1"/>
  <c r="H54" i="58"/>
  <c r="BJ22" i="58" s="1"/>
  <c r="G109" i="15"/>
  <c r="H59" i="58" s="1"/>
  <c r="BO22" i="58" s="1"/>
  <c r="O4" i="4"/>
  <c r="C50" i="29" s="1"/>
  <c r="G103" i="6"/>
  <c r="D25" i="58" s="1"/>
  <c r="AO18" i="58" s="1"/>
  <c r="R118" i="5"/>
  <c r="J31" i="2"/>
  <c r="I38" i="2"/>
  <c r="G98" i="17" s="1"/>
  <c r="G122" i="17" s="1"/>
  <c r="K61" i="15"/>
  <c r="V88" i="14"/>
  <c r="I47" i="58"/>
  <c r="BC23" i="58" s="1"/>
  <c r="G116" i="17"/>
  <c r="G94" i="17"/>
  <c r="J35" i="2"/>
  <c r="V88" i="16" s="1"/>
  <c r="K68" i="17" s="1"/>
  <c r="G35" i="2"/>
  <c r="F38" i="2"/>
  <c r="G190" i="19"/>
  <c r="J93" i="58" s="1"/>
  <c r="CP24" i="58" s="1"/>
  <c r="J91" i="58"/>
  <c r="CN24" i="58" s="1"/>
  <c r="J94" i="58"/>
  <c r="CQ24" i="58" s="1"/>
  <c r="G193" i="19"/>
  <c r="J96" i="58" s="1"/>
  <c r="CS24" i="58" s="1"/>
  <c r="F67" i="2" l="1"/>
  <c r="G64" i="2"/>
  <c r="K34" i="55"/>
  <c r="M25" i="31" s="1"/>
  <c r="M31" i="31" s="1"/>
  <c r="Q31" i="31" s="1"/>
  <c r="I50" i="58"/>
  <c r="BF23" i="58" s="1"/>
  <c r="G55" i="8"/>
  <c r="R30" i="41"/>
  <c r="R30" i="10"/>
  <c r="G51" i="13"/>
  <c r="R30" i="16"/>
  <c r="K50" i="6"/>
  <c r="V29" i="5"/>
  <c r="V29" i="16"/>
  <c r="K25" i="17"/>
  <c r="R30" i="7"/>
  <c r="R30" i="14"/>
  <c r="K50" i="13"/>
  <c r="V29" i="41"/>
  <c r="G51" i="6"/>
  <c r="K54" i="8"/>
  <c r="V29" i="7"/>
  <c r="D17" i="2"/>
  <c r="D21" i="2" s="1"/>
  <c r="Q42" i="29"/>
  <c r="R30" i="56"/>
  <c r="G26" i="17"/>
  <c r="G35" i="55"/>
  <c r="G53" i="19"/>
  <c r="G56" i="11"/>
  <c r="R30" i="42"/>
  <c r="G31" i="15"/>
  <c r="I15" i="2"/>
  <c r="J15" i="2" s="1"/>
  <c r="K7" i="2" s="1"/>
  <c r="D20" i="3"/>
  <c r="G119" i="17"/>
  <c r="G121" i="17" s="1"/>
  <c r="I76" i="58" s="1"/>
  <c r="CC23" i="58" s="1"/>
  <c r="CR18" i="58"/>
  <c r="D96" i="58"/>
  <c r="CS18" i="58" s="1"/>
  <c r="CO18" i="58"/>
  <c r="D93" i="58"/>
  <c r="CP18" i="58" s="1"/>
  <c r="E55" i="58"/>
  <c r="BK19" i="58" s="1"/>
  <c r="G177" i="8"/>
  <c r="G173" i="13"/>
  <c r="G55" i="58"/>
  <c r="BK21" i="58" s="1"/>
  <c r="G135" i="55"/>
  <c r="K55" i="58"/>
  <c r="BK25" i="58" s="1"/>
  <c r="G123" i="17"/>
  <c r="G152" i="8"/>
  <c r="G150" i="19"/>
  <c r="G153" i="11"/>
  <c r="G148" i="13"/>
  <c r="G147" i="6"/>
  <c r="G110" i="55"/>
  <c r="G103" i="15"/>
  <c r="G142" i="17"/>
  <c r="I53" i="58"/>
  <c r="BI23" i="58" s="1"/>
  <c r="H55" i="58"/>
  <c r="BK22" i="58" s="1"/>
  <c r="G128" i="15"/>
  <c r="F55" i="58"/>
  <c r="BK20" i="58" s="1"/>
  <c r="G178" i="11"/>
  <c r="D55" i="58"/>
  <c r="BK18" i="58" s="1"/>
  <c r="G172" i="6"/>
  <c r="J55" i="58"/>
  <c r="BK24" i="58" s="1"/>
  <c r="G175" i="19"/>
  <c r="H24" i="3"/>
  <c r="H25" i="3"/>
  <c r="H26" i="3"/>
  <c r="H29" i="3"/>
  <c r="H31" i="3"/>
  <c r="H30" i="3"/>
  <c r="H27" i="3"/>
  <c r="D32" i="3"/>
  <c r="H28" i="3"/>
  <c r="G95" i="58"/>
  <c r="CR21" i="58" s="1"/>
  <c r="G191" i="13"/>
  <c r="G96" i="58" s="1"/>
  <c r="CS21" i="58" s="1"/>
  <c r="G92" i="58"/>
  <c r="CO21" i="58" s="1"/>
  <c r="G188" i="13"/>
  <c r="G93" i="58" s="1"/>
  <c r="CP21" i="58" s="1"/>
  <c r="K107" i="8"/>
  <c r="V88" i="7"/>
  <c r="G38" i="2"/>
  <c r="H30" i="2" s="1"/>
  <c r="J38" i="2"/>
  <c r="K30" i="2" s="1"/>
  <c r="G103" i="17"/>
  <c r="I58" i="58" s="1"/>
  <c r="BN23" i="58" s="1"/>
  <c r="G102" i="17"/>
  <c r="I57" i="58" s="1"/>
  <c r="BM23" i="58" s="1"/>
  <c r="I49" i="58"/>
  <c r="BE23" i="58" s="1"/>
  <c r="R88" i="16"/>
  <c r="G68" i="17" s="1"/>
  <c r="I25" i="58" s="1"/>
  <c r="AO23" i="58" s="1"/>
  <c r="O9" i="4"/>
  <c r="T52" i="29" s="1"/>
  <c r="I71" i="58"/>
  <c r="BX23" i="58" s="1"/>
  <c r="G118" i="17"/>
  <c r="I73" i="58" s="1"/>
  <c r="BZ23" i="58" s="1"/>
  <c r="J67" i="2"/>
  <c r="K59" i="2" s="1"/>
  <c r="G67" i="2"/>
  <c r="H59" i="2" s="1"/>
  <c r="G105" i="17"/>
  <c r="I60" i="58" s="1"/>
  <c r="BP23" i="58" s="1"/>
  <c r="I52" i="58"/>
  <c r="BH23" i="58" s="1"/>
  <c r="G104" i="17"/>
  <c r="I59" i="58" s="1"/>
  <c r="BO23" i="58" s="1"/>
  <c r="I74" i="58" l="1"/>
  <c r="CA23" i="58" s="1"/>
  <c r="V30" i="16"/>
  <c r="V30" i="5"/>
  <c r="K35" i="55"/>
  <c r="V30" i="41"/>
  <c r="V30" i="42"/>
  <c r="K55" i="8"/>
  <c r="V30" i="10"/>
  <c r="K51" i="6"/>
  <c r="V30" i="7"/>
  <c r="V30" i="14"/>
  <c r="V30" i="56"/>
  <c r="K26" i="17"/>
  <c r="K31" i="15"/>
  <c r="K51" i="13"/>
  <c r="K56" i="11"/>
  <c r="K53" i="19"/>
  <c r="G53" i="58"/>
  <c r="BI21" i="58" s="1"/>
  <c r="G172" i="13"/>
  <c r="F53" i="58"/>
  <c r="BI20" i="58" s="1"/>
  <c r="G177" i="11"/>
  <c r="J53" i="58"/>
  <c r="BI24" i="58" s="1"/>
  <c r="G174" i="19"/>
  <c r="G78" i="58"/>
  <c r="CE21" i="58" s="1"/>
  <c r="G193" i="13"/>
  <c r="G98" i="58" s="1"/>
  <c r="CU21" i="58" s="1"/>
  <c r="D53" i="58"/>
  <c r="BI18" i="58" s="1"/>
  <c r="G171" i="6"/>
  <c r="D78" i="58"/>
  <c r="CE18" i="58" s="1"/>
  <c r="G192" i="6"/>
  <c r="D98" i="58" s="1"/>
  <c r="CU18" i="58" s="1"/>
  <c r="F78" i="58"/>
  <c r="CE20" i="58" s="1"/>
  <c r="G198" i="11"/>
  <c r="F98" i="58" s="1"/>
  <c r="CU20" i="58" s="1"/>
  <c r="G143" i="17"/>
  <c r="I55" i="58"/>
  <c r="BK23" i="58" s="1"/>
  <c r="G127" i="15"/>
  <c r="H53" i="58"/>
  <c r="BI22" i="58" s="1"/>
  <c r="G197" i="8"/>
  <c r="E98" i="58" s="1"/>
  <c r="CU19" i="58" s="1"/>
  <c r="E78" i="58"/>
  <c r="CE19" i="58" s="1"/>
  <c r="G195" i="19"/>
  <c r="J98" i="58" s="1"/>
  <c r="CU24" i="58" s="1"/>
  <c r="J78" i="58"/>
  <c r="CE24" i="58" s="1"/>
  <c r="E53" i="58"/>
  <c r="BI19" i="58" s="1"/>
  <c r="G176" i="8"/>
  <c r="H78" i="58"/>
  <c r="CE22" i="58" s="1"/>
  <c r="G148" i="15"/>
  <c r="H98" i="58" s="1"/>
  <c r="CU22" i="58" s="1"/>
  <c r="G155" i="55"/>
  <c r="K98" i="58" s="1"/>
  <c r="CU25" i="58" s="1"/>
  <c r="K78" i="58"/>
  <c r="CE25" i="58" s="1"/>
  <c r="I97" i="58"/>
  <c r="CT23" i="58" s="1"/>
  <c r="I77" i="58"/>
  <c r="CD23" i="58" s="1"/>
  <c r="G134" i="55"/>
  <c r="K53" i="58"/>
  <c r="BI25" i="58" s="1"/>
  <c r="H32" i="3"/>
  <c r="K119" i="19"/>
  <c r="K79" i="55"/>
  <c r="K75" i="15"/>
  <c r="K117" i="13"/>
  <c r="K121" i="8"/>
  <c r="K122" i="11"/>
  <c r="K117" i="6"/>
  <c r="K62" i="15"/>
  <c r="V119" i="10"/>
  <c r="K108" i="8"/>
  <c r="K106" i="19"/>
  <c r="K104" i="6"/>
  <c r="K67" i="55"/>
  <c r="K109" i="11"/>
  <c r="V89" i="16"/>
  <c r="K69" i="17" s="1"/>
  <c r="V119" i="5"/>
  <c r="K104" i="13"/>
  <c r="V89" i="7"/>
  <c r="V89" i="14"/>
  <c r="G121" i="8"/>
  <c r="G119" i="19"/>
  <c r="G75" i="15"/>
  <c r="G79" i="55"/>
  <c r="G122" i="11"/>
  <c r="G117" i="6"/>
  <c r="G117" i="13"/>
  <c r="G67" i="55"/>
  <c r="Z65" i="29"/>
  <c r="G62" i="15"/>
  <c r="G106" i="19"/>
  <c r="R119" i="5"/>
  <c r="G104" i="6"/>
  <c r="R89" i="14"/>
  <c r="G108" i="8"/>
  <c r="R89" i="16"/>
  <c r="G69" i="17" s="1"/>
  <c r="R119" i="10"/>
  <c r="G109" i="11"/>
  <c r="G104" i="13"/>
  <c r="D40" i="2"/>
  <c r="R89" i="7"/>
  <c r="E77" i="58" l="1"/>
  <c r="CD19" i="58" s="1"/>
  <c r="G196" i="8"/>
  <c r="E97" i="58" s="1"/>
  <c r="CT19" i="58" s="1"/>
  <c r="D77" i="58"/>
  <c r="CD18" i="58" s="1"/>
  <c r="G191" i="6"/>
  <c r="D97" i="58" s="1"/>
  <c r="CT18" i="58" s="1"/>
  <c r="J77" i="58"/>
  <c r="CD24" i="58" s="1"/>
  <c r="G194" i="19"/>
  <c r="J97" i="58" s="1"/>
  <c r="CT24" i="58" s="1"/>
  <c r="H77" i="58"/>
  <c r="CD22" i="58" s="1"/>
  <c r="G147" i="15"/>
  <c r="H97" i="58" s="1"/>
  <c r="CT22" i="58" s="1"/>
  <c r="F77" i="58"/>
  <c r="CD20" i="58" s="1"/>
  <c r="G197" i="11"/>
  <c r="F97" i="58" s="1"/>
  <c r="CT20" i="58" s="1"/>
  <c r="I98" i="58"/>
  <c r="CU23" i="58" s="1"/>
  <c r="I78" i="58"/>
  <c r="CE23" i="58" s="1"/>
  <c r="G192" i="13"/>
  <c r="G97" i="58" s="1"/>
  <c r="CT21" i="58" s="1"/>
  <c r="G77" i="58"/>
  <c r="CD21" i="58" s="1"/>
  <c r="K77" i="58"/>
  <c r="CD25" i="58" s="1"/>
  <c r="G154" i="55"/>
  <c r="K97" i="58" s="1"/>
  <c r="CT25" i="5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tc={4542AF2D-4F45-45E3-9A38-0AF9D5075E40}</author>
    <author>tc={55CFBB7B-C31F-44E9-9728-7A14B2DCC77D}</author>
  </authors>
  <commentList>
    <comment ref="F66" authorId="0" shapeId="0" xr:uid="{4542AF2D-4F45-45E3-9A38-0AF9D5075E4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 o valor tiver sido medido, retirar a equação e inserir a média das medições.</t>
      </text>
    </comment>
    <comment ref="F86" authorId="1" shapeId="0" xr:uid="{55CFBB7B-C31F-44E9-9728-7A14B2DCC77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 o valor tiver sido medido, retirar a equação e inserir a média das medições.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tc={836DDA22-7E09-4478-911E-EFD648C8BA7B}</author>
    <author>tc={D39FEBFD-78F0-4C60-B497-3B4F41B2DB19}</author>
  </authors>
  <commentList>
    <comment ref="F71" authorId="0" shapeId="0" xr:uid="{836DDA22-7E09-4478-911E-EFD648C8BA7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 o valor tiver sido medido, retirar a equação e inserir a média das medições.</t>
      </text>
    </comment>
    <comment ref="F91" authorId="1" shapeId="0" xr:uid="{D39FEBFD-78F0-4C60-B497-3B4F41B2DB1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 o valor tiver sido medido, retirar a equação e inserir a média das medições.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Leticia Dotta Rech</author>
    <author>Gustavo Klinguelfus</author>
  </authors>
  <commentList>
    <comment ref="N16" authorId="0" shapeId="0" xr:uid="{00000000-0006-0000-1700-000002000000}">
      <text>
        <r>
          <rPr>
            <sz val="9"/>
            <color indexed="81"/>
            <rFont val="Segoe UI"/>
            <family val="2"/>
          </rPr>
          <t>Preencher apenas caso os valores sejam conhecidos. Caso contrário FCP = 0,1</t>
        </r>
      </text>
    </comment>
    <comment ref="N17" authorId="0" shapeId="0" xr:uid="{00000000-0006-0000-1700-000003000000}">
      <text>
        <r>
          <rPr>
            <sz val="9"/>
            <color indexed="81"/>
            <rFont val="Segoe UI"/>
            <family val="2"/>
          </rPr>
          <t>Preencher apenas caso os valores sejam conhecidos. Caso contrário FCP = 0,1</t>
        </r>
      </text>
    </comment>
    <comment ref="N18" authorId="0" shapeId="0" xr:uid="{00000000-0006-0000-1700-000004000000}">
      <text>
        <r>
          <rPr>
            <sz val="9"/>
            <color indexed="81"/>
            <rFont val="Segoe UI"/>
            <family val="2"/>
          </rPr>
          <t xml:space="preserve">
Preencher apenas caso os valores sejam conhecidos. Caso contrário FCP = 0,1</t>
        </r>
      </text>
    </comment>
    <comment ref="N47" authorId="1" shapeId="0" xr:uid="{00000000-0006-0000-1700-000006000000}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Preencher apenas caso os valores sejam conhecidos. Caso contrário FCP = 0,1</t>
        </r>
      </text>
    </comment>
    <comment ref="N48" authorId="1" shapeId="0" xr:uid="{00000000-0006-0000-1700-000007000000}">
      <text>
        <r>
          <rPr>
            <b/>
            <sz val="9"/>
            <color indexed="81"/>
            <rFont val="Tahoma"/>
            <family val="2"/>
          </rPr>
          <t>COPEL:</t>
        </r>
        <r>
          <rPr>
            <sz val="9"/>
            <color indexed="81"/>
            <rFont val="Tahoma"/>
            <family val="2"/>
          </rPr>
          <t xml:space="preserve">
Preencher apenas caso os valores sejam conhecidos. Caso contrário FCP = 0,1</t>
        </r>
      </text>
    </comment>
    <comment ref="N49" authorId="1" shapeId="0" xr:uid="{00000000-0006-0000-1700-000008000000}">
      <text>
        <r>
          <rPr>
            <b/>
            <sz val="9"/>
            <color indexed="81"/>
            <rFont val="Tahoma"/>
            <family val="2"/>
          </rPr>
          <t xml:space="preserve">COPEL:
</t>
        </r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tc={17C6602F-7874-4CBC-BEC9-591236FC0D32}</author>
    <author>tc={E4A3DDA7-3853-4B9D-AFB3-B93B517A667D}</author>
  </authors>
  <commentList>
    <comment ref="F70" authorId="0" shapeId="0" xr:uid="{17C6602F-7874-4CBC-BEC9-591236FC0D3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 o valor tiver sido medido, retirar a equação e inserir a média das medições.</t>
      </text>
    </comment>
    <comment ref="F90" authorId="1" shapeId="0" xr:uid="{E4A3DDA7-3853-4B9D-AFB3-B93B517A667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 o valor tiver sido medido, retirar a equação e inserir a média das medições.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tc={EF19DEE9-4B6E-467A-9ABC-27BF74D97137}</author>
    <author>tc={FDEFDC1C-9367-41D4-98E8-5D0E6005FE51}</author>
  </authors>
  <commentList>
    <comment ref="F66" authorId="0" shapeId="0" xr:uid="{EF19DEE9-4B6E-467A-9ABC-27BF74D9713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 o valor tiver sido medido, retirar a equação e inserir a média das medições.</t>
      </text>
    </comment>
    <comment ref="F86" authorId="1" shapeId="0" xr:uid="{FDEFDC1C-9367-41D4-98E8-5D0E6005FE5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 o valor tiver sido medido, retirar a equação e inserir a média das medições.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tc={10AE1BB1-5278-4254-A8CE-DD9AA9869890}</author>
    <author>tc={815EAF81-0E0F-4E40-B3FB-B971AF2AC5C1}</author>
  </authors>
  <commentList>
    <comment ref="F68" authorId="0" shapeId="0" xr:uid="{10AE1BB1-5278-4254-A8CE-DD9AA986989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 o valor tiver sido medido, retirar a equação e inserir a média das medições.</t>
      </text>
    </comment>
    <comment ref="F88" authorId="1" shapeId="0" xr:uid="{815EAF81-0E0F-4E40-B3FB-B971AF2AC5C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 o valor tiver sido medido, retirar a equação e inserir a média das medições.</t>
      </text>
    </comment>
  </commentList>
</comments>
</file>

<file path=xl/sharedStrings.xml><?xml version="1.0" encoding="utf-8"?>
<sst xmlns="http://schemas.openxmlformats.org/spreadsheetml/2006/main" count="16971" uniqueCount="6267">
  <si>
    <t>INFORMAÇÕES SOBRE A UNIDADE CONSUMIDORA</t>
  </si>
  <si>
    <t>CUSTOS FIXOS APLICADOS NO PROJETO</t>
  </si>
  <si>
    <t>CONTRATO DE DESEMPENHO</t>
  </si>
  <si>
    <t>AQUECIMENTO SOLAR DE ÁGUA</t>
  </si>
  <si>
    <t>Tipologia</t>
  </si>
  <si>
    <t>Usos finais previstos</t>
  </si>
  <si>
    <t>Usos finais realizados</t>
  </si>
  <si>
    <t>Contrato de desempenho</t>
  </si>
  <si>
    <t>Atividade</t>
  </si>
  <si>
    <t>RCB limite</t>
  </si>
  <si>
    <t>Retorno do investimento</t>
  </si>
  <si>
    <t>Tarifa</t>
  </si>
  <si>
    <t>Mão de obra própria</t>
  </si>
  <si>
    <t>Divisão de valores</t>
  </si>
  <si>
    <t>Transporte</t>
  </si>
  <si>
    <t>Divisão da vida útil ex ante</t>
  </si>
  <si>
    <t>Vida útil (anos)</t>
  </si>
  <si>
    <t>Divisão da vida útil ex post</t>
  </si>
  <si>
    <t>Cidade</t>
  </si>
  <si>
    <t>Fator de correção</t>
  </si>
  <si>
    <t>SELECIONE A TIPOLOGIA</t>
  </si>
  <si>
    <t>Iluminação</t>
  </si>
  <si>
    <t>IPCA mensal de referência</t>
  </si>
  <si>
    <t>SELECIONE O TIPO DE ATIVIDADE</t>
  </si>
  <si>
    <t>SELECIONE O TIPO DE EMPRESA</t>
  </si>
  <si>
    <t>Não selecionado</t>
  </si>
  <si>
    <t>SELECIONE A TARIFA</t>
  </si>
  <si>
    <t>Horas utilizadas</t>
  </si>
  <si>
    <t>ARACAJU</t>
  </si>
  <si>
    <t>CIDADES</t>
  </si>
  <si>
    <t>INDUSTRIAL</t>
  </si>
  <si>
    <t>Condicionamento ambiental</t>
  </si>
  <si>
    <t>Multa atraso</t>
  </si>
  <si>
    <t>MICRO OU PEQUENA EMPRESA</t>
  </si>
  <si>
    <t>Micro ou pequena empresa</t>
  </si>
  <si>
    <t>CONVENCIONAL</t>
  </si>
  <si>
    <t>Custo homem-hora</t>
  </si>
  <si>
    <t>BELÉM</t>
  </si>
  <si>
    <t>CSL</t>
  </si>
  <si>
    <t>ABATIA</t>
  </si>
  <si>
    <t>NRT</t>
  </si>
  <si>
    <t>COMÉRCIO E SERVIÇOS</t>
  </si>
  <si>
    <t>Sistemas motrizes</t>
  </si>
  <si>
    <t>FUNDO PERDIDO</t>
  </si>
  <si>
    <t>DEMAIS EMPRESAS</t>
  </si>
  <si>
    <t>Demais empresas</t>
  </si>
  <si>
    <t>TARIFA VERDE</t>
  </si>
  <si>
    <t>Motores</t>
  </si>
  <si>
    <t>BELO HORIZONTE</t>
  </si>
  <si>
    <t>LES</t>
  </si>
  <si>
    <t>ADRIANOPOLIS</t>
  </si>
  <si>
    <t>PODER PÚBLICO</t>
  </si>
  <si>
    <t>Sistemas de refrigeração</t>
  </si>
  <si>
    <t>NÃO SE APLICA</t>
  </si>
  <si>
    <t>Não se aplica</t>
  </si>
  <si>
    <t>TARIFA AZUL</t>
  </si>
  <si>
    <t>Parcela fixa</t>
  </si>
  <si>
    <t>BRASÍLIA</t>
  </si>
  <si>
    <t>NRO</t>
  </si>
  <si>
    <t>AGUDOS DO SUL</t>
  </si>
  <si>
    <t>SERVIÇOS PÚBLICOS</t>
  </si>
  <si>
    <t>Aquecimento solar de água</t>
  </si>
  <si>
    <t>CONSUMIDOR LIVRE</t>
  </si>
  <si>
    <t>CAMPO GRANDE</t>
  </si>
  <si>
    <t>OES</t>
  </si>
  <si>
    <t>ALMIRANTE TAMANDARE</t>
  </si>
  <si>
    <t>RURAL</t>
  </si>
  <si>
    <t>Equipamentos hospitalares</t>
  </si>
  <si>
    <t>CUIABÁ</t>
  </si>
  <si>
    <t>ALTAMIRA DO PARANA</t>
  </si>
  <si>
    <t>RESIDENCIAL</t>
  </si>
  <si>
    <t>Outros</t>
  </si>
  <si>
    <t>CURITIBA</t>
  </si>
  <si>
    <t>COPEL</t>
  </si>
  <si>
    <t>ALTO PARAISO (V. ALTA)</t>
  </si>
  <si>
    <t>RESIDENCIAL BAIXA RENDA</t>
  </si>
  <si>
    <t>TOTAL</t>
  </si>
  <si>
    <t>FLORIANÓPOLIS</t>
  </si>
  <si>
    <t>ALTO PARANA</t>
  </si>
  <si>
    <t>FORTALEZA</t>
  </si>
  <si>
    <t>ALTO PIQUIRI</t>
  </si>
  <si>
    <t>GOIÂNIA</t>
  </si>
  <si>
    <t>ALTONIA</t>
  </si>
  <si>
    <t>Categiria Bônus</t>
  </si>
  <si>
    <t>ESCOLHA A OPÇÃO</t>
  </si>
  <si>
    <t>Custos com solar</t>
  </si>
  <si>
    <t>JOÃO PESSOA</t>
  </si>
  <si>
    <t>ALVORADA DO SUL</t>
  </si>
  <si>
    <t>SIM</t>
  </si>
  <si>
    <t>MACAPÁ</t>
  </si>
  <si>
    <t>AMAPORA</t>
  </si>
  <si>
    <t>NÃO</t>
  </si>
  <si>
    <t>MACEIÓ</t>
  </si>
  <si>
    <t>AMPERE</t>
  </si>
  <si>
    <t>MANAUS</t>
  </si>
  <si>
    <t>ANAHY</t>
  </si>
  <si>
    <t>NATAL</t>
  </si>
  <si>
    <t>ANDIRA</t>
  </si>
  <si>
    <t>PORTO ALEGRE</t>
  </si>
  <si>
    <t>ANGULO</t>
  </si>
  <si>
    <t>PORTO NACIONAL</t>
  </si>
  <si>
    <t>ANTONINA</t>
  </si>
  <si>
    <t>PORTO VELHO</t>
  </si>
  <si>
    <t>ANTONIO OLINTO</t>
  </si>
  <si>
    <t>RECIFE</t>
  </si>
  <si>
    <t>APUCARANA</t>
  </si>
  <si>
    <t>RIBEIRÃO PRETO</t>
  </si>
  <si>
    <t>ARAPONGAS</t>
  </si>
  <si>
    <t>RIO DE JANEIRO</t>
  </si>
  <si>
    <t>ARAPOTI</t>
  </si>
  <si>
    <t>SALVADOR</t>
  </si>
  <si>
    <t>ARAPUA</t>
  </si>
  <si>
    <t>SÃO LUÍS</t>
  </si>
  <si>
    <t>ARARUNA</t>
  </si>
  <si>
    <t>SÃO PAULO</t>
  </si>
  <si>
    <t>ARAUCARIA</t>
  </si>
  <si>
    <t>TERESINA</t>
  </si>
  <si>
    <t>ARIRANHA DO IVAI</t>
  </si>
  <si>
    <t>VITÓRIA</t>
  </si>
  <si>
    <t>ASSAI</t>
  </si>
  <si>
    <t>Condições:</t>
  </si>
  <si>
    <t>ASSIS CHATEAUBRIAND</t>
  </si>
  <si>
    <t>Temperatura de armazenamento = 40°C</t>
  </si>
  <si>
    <t>ASTORGA</t>
  </si>
  <si>
    <t>Volume armazenado = Volume consumido</t>
  </si>
  <si>
    <t>ATALAIA</t>
  </si>
  <si>
    <t>Ex ante:</t>
  </si>
  <si>
    <t>BALSA NOVA</t>
  </si>
  <si>
    <t>BANDEIRANTES</t>
  </si>
  <si>
    <t>Ex post:</t>
  </si>
  <si>
    <t>BARBOSA FERRAZ</t>
  </si>
  <si>
    <t>BARRACAO</t>
  </si>
  <si>
    <t>BELA VISTA DA CAROBA</t>
  </si>
  <si>
    <t>BELA VISTA DO PARAISO</t>
  </si>
  <si>
    <t>BITURUNA</t>
  </si>
  <si>
    <t>BOA ESPERANCA</t>
  </si>
  <si>
    <t>BOA ESPERANCA DO IGUACU</t>
  </si>
  <si>
    <t>BOA VENTURA DE SAO ROQUE</t>
  </si>
  <si>
    <t>BOA VISTA DA APARECIDA</t>
  </si>
  <si>
    <t>BOCAIUVA DO SUL</t>
  </si>
  <si>
    <t>BOM JESUS DO SUL</t>
  </si>
  <si>
    <t>BOM SUCESSO</t>
  </si>
  <si>
    <t>BOM SUCESSO DO SUL</t>
  </si>
  <si>
    <t>BORRAZOPOLIS</t>
  </si>
  <si>
    <t>BRAGANEY</t>
  </si>
  <si>
    <t>BRASILANDIA DO SUL</t>
  </si>
  <si>
    <t>CAFEARA</t>
  </si>
  <si>
    <t>CAFELANDIA</t>
  </si>
  <si>
    <t>CAFEZAL DO SUL</t>
  </si>
  <si>
    <t>CALIFORNIA</t>
  </si>
  <si>
    <t>CAMBARA</t>
  </si>
  <si>
    <t>CAMBE</t>
  </si>
  <si>
    <t>CAMBIRA</t>
  </si>
  <si>
    <t>CAMPINA DA LAGOA</t>
  </si>
  <si>
    <t>CAMPINA DO SIMAO</t>
  </si>
  <si>
    <t>CAMPINA GRANDE DO SUL</t>
  </si>
  <si>
    <t>CAMPO BONITO</t>
  </si>
  <si>
    <t>CAMPO DO TENENTE</t>
  </si>
  <si>
    <t>CAMPO MAGRO</t>
  </si>
  <si>
    <t>CAMPO MOURAO</t>
  </si>
  <si>
    <t>CANDIDO DE ABREU</t>
  </si>
  <si>
    <t>CANDOI</t>
  </si>
  <si>
    <t>CANTAGALO</t>
  </si>
  <si>
    <t>CAPANEMA</t>
  </si>
  <si>
    <t>CAPITAO LEONIDAS MARQUES</t>
  </si>
  <si>
    <t>CARAMBEI</t>
  </si>
  <si>
    <t>CARLOPOLIS</t>
  </si>
  <si>
    <t>CASCAVEL</t>
  </si>
  <si>
    <t>CASTRO</t>
  </si>
  <si>
    <t>CATANDUVAS</t>
  </si>
  <si>
    <t>CENTENARIO DO SUL</t>
  </si>
  <si>
    <t>CERRO AZUL</t>
  </si>
  <si>
    <t>CEU AZUL</t>
  </si>
  <si>
    <t>CHOPINZINHO</t>
  </si>
  <si>
    <t>CIANORTE</t>
  </si>
  <si>
    <t>CIDADE GAUCHA</t>
  </si>
  <si>
    <t>CLEVELANDIA</t>
  </si>
  <si>
    <t>COLOMBO</t>
  </si>
  <si>
    <t>COLORADO</t>
  </si>
  <si>
    <t>CONGONHINHAS</t>
  </si>
  <si>
    <t>CONSELHEIRO MAIRINCK</t>
  </si>
  <si>
    <t>CONTENDA</t>
  </si>
  <si>
    <t>CORBELIA</t>
  </si>
  <si>
    <t>CORNELIO PROCOPIO</t>
  </si>
  <si>
    <t>CORONEL DOMINGOS SOARES</t>
  </si>
  <si>
    <t>CORONEL VIVIDA</t>
  </si>
  <si>
    <t>CORUMBATAI  DO SUL</t>
  </si>
  <si>
    <t>CRUZ MACHADO</t>
  </si>
  <si>
    <t>CRUZEIRO DO IGUACU</t>
  </si>
  <si>
    <t>CRUZEIRO DO OESTE</t>
  </si>
  <si>
    <t>CRUZEIRO DO SUL</t>
  </si>
  <si>
    <t>CRUZMALTINA</t>
  </si>
  <si>
    <t>CURIUVA</t>
  </si>
  <si>
    <t>DIAMANTE DO NORTE</t>
  </si>
  <si>
    <t>DIAMANTE DO OESTE</t>
  </si>
  <si>
    <t>DIAMANTE DO SUL</t>
  </si>
  <si>
    <t>DOIS VIZINHOS</t>
  </si>
  <si>
    <t>DOURADINA</t>
  </si>
  <si>
    <t>DOUTOR CAMARGO</t>
  </si>
  <si>
    <t>DOUTOR ULYSSES</t>
  </si>
  <si>
    <t>ENEAS MARQUES</t>
  </si>
  <si>
    <t>ENGENHEIRO BELTRAO</t>
  </si>
  <si>
    <t>ENTRE RIOS DO OESTE</t>
  </si>
  <si>
    <t>ESPERANCA NOVA</t>
  </si>
  <si>
    <t>ESPIGAO ALTO DO IGUACU</t>
  </si>
  <si>
    <t>FAROL</t>
  </si>
  <si>
    <t>FAXINAL</t>
  </si>
  <si>
    <t>FAZENDA RIO GRANDE</t>
  </si>
  <si>
    <t>FENIX</t>
  </si>
  <si>
    <t>FERNANDES PINHEIRO</t>
  </si>
  <si>
    <t>FIGUEIRA</t>
  </si>
  <si>
    <t>FLOR DA SERRA DO SUL</t>
  </si>
  <si>
    <t>FLORAI</t>
  </si>
  <si>
    <t>FLORESTA</t>
  </si>
  <si>
    <t>FLORESTOPOLIS</t>
  </si>
  <si>
    <t>FLORIDA</t>
  </si>
  <si>
    <t>FORMOSA DO OESTE</t>
  </si>
  <si>
    <t>FOZ DO IGUACU</t>
  </si>
  <si>
    <t>FOZ DO JORDAO</t>
  </si>
  <si>
    <t>FRANCISCO ALVES</t>
  </si>
  <si>
    <t>FRANCISCO BELTRAO</t>
  </si>
  <si>
    <t>GENERAL CARNEIRO</t>
  </si>
  <si>
    <t>GODOY MOREIRA</t>
  </si>
  <si>
    <t>GOIOERE</t>
  </si>
  <si>
    <t>GOIOXIM</t>
  </si>
  <si>
    <t>GRANDES RIOS</t>
  </si>
  <si>
    <t>GUAIRA</t>
  </si>
  <si>
    <t>GUAIRACA</t>
  </si>
  <si>
    <t>GUAMIRANGA</t>
  </si>
  <si>
    <t>GUAPIRAMA</t>
  </si>
  <si>
    <t>GUAPOREMA</t>
  </si>
  <si>
    <t>GUARACI</t>
  </si>
  <si>
    <t>GUARANIACU</t>
  </si>
  <si>
    <t>GUARAPUAVA</t>
  </si>
  <si>
    <t>GUARAQUECABA</t>
  </si>
  <si>
    <t>GUARATUBA</t>
  </si>
  <si>
    <t>HONORIO SERPA</t>
  </si>
  <si>
    <t>IBAITI</t>
  </si>
  <si>
    <t>IBEMA</t>
  </si>
  <si>
    <t>IBIPORA</t>
  </si>
  <si>
    <t>ICARAIMA</t>
  </si>
  <si>
    <t>IGUARACU</t>
  </si>
  <si>
    <t>IGUATU</t>
  </si>
  <si>
    <t>IMBAU</t>
  </si>
  <si>
    <t>IMBITUVA</t>
  </si>
  <si>
    <t>INACIO MARTINS</t>
  </si>
  <si>
    <t>INAJA</t>
  </si>
  <si>
    <t>INDIANOPOLIS</t>
  </si>
  <si>
    <t>IPIRANGA</t>
  </si>
  <si>
    <t>IPORA</t>
  </si>
  <si>
    <t>IRACEMA DO OESTE</t>
  </si>
  <si>
    <t>IRATI</t>
  </si>
  <si>
    <t>IRETAMA</t>
  </si>
  <si>
    <t>ITAGUAJE</t>
  </si>
  <si>
    <t>ITAIPULANDIA</t>
  </si>
  <si>
    <t>ITAMBARACA</t>
  </si>
  <si>
    <t>ITAMBE</t>
  </si>
  <si>
    <t>ITAPEJARA DOESTE</t>
  </si>
  <si>
    <t>ITAPERUCU</t>
  </si>
  <si>
    <t>ITAUNA DO SUL</t>
  </si>
  <si>
    <t>IVAI</t>
  </si>
  <si>
    <t>IVAIPORA</t>
  </si>
  <si>
    <t>IVATE</t>
  </si>
  <si>
    <t>IVATUBA</t>
  </si>
  <si>
    <t>JABOTI</t>
  </si>
  <si>
    <t>JAGUAPITA</t>
  </si>
  <si>
    <t>JAGUARIAIVA</t>
  </si>
  <si>
    <t>JANDAIA DO SUL</t>
  </si>
  <si>
    <t>JANIOPOLIS</t>
  </si>
  <si>
    <t>JAPIRA</t>
  </si>
  <si>
    <t>JAPURA</t>
  </si>
  <si>
    <t>JARDIM ALEGRE</t>
  </si>
  <si>
    <t>JARDIM OLINDA</t>
  </si>
  <si>
    <t>JATAIZINHO</t>
  </si>
  <si>
    <t>JESUITAS</t>
  </si>
  <si>
    <t>JOAQUIM TAVORA</t>
  </si>
  <si>
    <t>JUNDIAI DO SUL</t>
  </si>
  <si>
    <t>JURANDA</t>
  </si>
  <si>
    <t>JUSSARA</t>
  </si>
  <si>
    <t>KALORE</t>
  </si>
  <si>
    <t>LAPA</t>
  </si>
  <si>
    <t>LARANJAL</t>
  </si>
  <si>
    <t>LARANJEIRAS DO SUL</t>
  </si>
  <si>
    <t>LEOPOLIS</t>
  </si>
  <si>
    <t>LIDIANOPOLIS</t>
  </si>
  <si>
    <t>LINDOESTE</t>
  </si>
  <si>
    <t>LOANDA</t>
  </si>
  <si>
    <t>LOBATO</t>
  </si>
  <si>
    <t>LONDRINA</t>
  </si>
  <si>
    <t>LUIZIANA</t>
  </si>
  <si>
    <t>LUNARDELLI</t>
  </si>
  <si>
    <t>LUPIONOPOLIS</t>
  </si>
  <si>
    <t>MALLET</t>
  </si>
  <si>
    <t>MAMBORE</t>
  </si>
  <si>
    <t>MANDAGUACU</t>
  </si>
  <si>
    <t>MANDAGUARI</t>
  </si>
  <si>
    <t>MANDIRITUBA</t>
  </si>
  <si>
    <t>MANFRINOPOLIS</t>
  </si>
  <si>
    <t>MANGUEIRINHA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</si>
  <si>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</si>
  <si>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</si>
  <si>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</si>
  <si>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</si>
  <si>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</si>
  <si>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</si>
  <si>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</si>
  <si>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MARINGA</t>
  </si>
  <si>
    <t>MARIOPOLIS</t>
  </si>
  <si>
    <t>MARIPA</t>
  </si>
  <si>
    <t>MARMELEIRO</t>
  </si>
  <si>
    <t>MARQUINHO</t>
  </si>
  <si>
    <t>MARUMBI</t>
  </si>
  <si>
    <t>MATELANDIA</t>
  </si>
  <si>
    <t>MATINHOS</t>
  </si>
  <si>
    <t>MATO RICO</t>
  </si>
  <si>
    <t>MAUA DA SERRA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</si>
  <si>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</si>
  <si>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</si>
  <si>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</si>
  <si>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</si>
  <si>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</si>
  <si>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</si>
  <si>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</si>
  <si>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MELO</t>
  </si>
  <si>
    <t>NOSSA SENHORA DAS GRACAS</t>
  </si>
  <si>
    <t>NOVA ALIANCA DO IVAI</t>
  </si>
  <si>
    <t>NOVA AMERICA DA COLINA</t>
  </si>
  <si>
    <t>NOVA AURORA</t>
  </si>
  <si>
    <t>NOVA CANTU</t>
  </si>
  <si>
    <t>NOVA ESPERANCA</t>
  </si>
  <si>
    <t>NOVA ESPERANCA DO SUDOESTE</t>
  </si>
  <si>
    <t>NOVA FATIMA</t>
  </si>
  <si>
    <t>NOVA LARANJEIRAS</t>
  </si>
  <si>
    <t>NOVA LONDRINA</t>
  </si>
  <si>
    <t>NOVA OLIMPIA</t>
  </si>
  <si>
    <t>NOVA PRATA DO IGUACU</t>
  </si>
  <si>
    <t>NOVA SANTA BARBARA</t>
  </si>
  <si>
    <t>NOVA SANTA ROSA</t>
  </si>
  <si>
    <t>NOVA TEBAS</t>
  </si>
  <si>
    <t>NOVO ITACOLOMI</t>
  </si>
  <si>
    <t>ORTIGUEIRA</t>
  </si>
  <si>
    <t>OURIZONA</t>
  </si>
  <si>
    <t>OURO VERDE DO OESTE</t>
  </si>
  <si>
    <t>PAICANDU</t>
  </si>
  <si>
    <t>PALMAS</t>
  </si>
  <si>
    <t>PALMEIRA</t>
  </si>
  <si>
    <t>PALMITAL</t>
  </si>
  <si>
    <t>PALOTINA</t>
  </si>
  <si>
    <t>PARAISO DO NORTE</t>
  </si>
  <si>
    <t>PARANACITY</t>
  </si>
  <si>
    <t>PARANAGUA</t>
  </si>
  <si>
    <t>PARANAPOEMA</t>
  </si>
  <si>
    <t>PARANAVAI</t>
  </si>
  <si>
    <t>PATO BRAGADO</t>
  </si>
  <si>
    <t>PATO BRANCO</t>
  </si>
  <si>
    <t>PAULA FREITAS</t>
  </si>
  <si>
    <t>PAULO FRONTIN</t>
  </si>
  <si>
    <t>PEABIRU</t>
  </si>
  <si>
    <t>PEROBAL</t>
  </si>
  <si>
    <t>PEROLA</t>
  </si>
  <si>
    <t>PEROLA DOESTE</t>
  </si>
  <si>
    <t>PIEN</t>
  </si>
  <si>
    <t>PINHAIS</t>
  </si>
  <si>
    <t>PINHAL DE SAO BENTO</t>
  </si>
  <si>
    <t>PINHALAO</t>
  </si>
  <si>
    <t>PINHAO</t>
  </si>
  <si>
    <t>PIRAI DO SUL</t>
  </si>
  <si>
    <t>PIRAQUARA</t>
  </si>
  <si>
    <t>PITANGA</t>
  </si>
  <si>
    <t>PITANGUEIRAS</t>
  </si>
  <si>
    <t>PLANALTINA DO PARANA</t>
  </si>
  <si>
    <t>PLANALTO</t>
  </si>
  <si>
    <t>PONTA GROSSA</t>
  </si>
  <si>
    <t>PONTAL DO PARANA</t>
  </si>
  <si>
    <t>PORECATU</t>
  </si>
  <si>
    <t>PORTO AMAZONAS</t>
  </si>
  <si>
    <t>PORTO BARREIRO</t>
  </si>
  <si>
    <t>PORTO RICO</t>
  </si>
  <si>
    <t>PORTO UNIAO - SC</t>
  </si>
  <si>
    <t>PORTO VITORIA</t>
  </si>
  <si>
    <t>PRADO FERREIRA</t>
  </si>
  <si>
    <t>PRANCHITA</t>
  </si>
  <si>
    <t>PRESIDENTE CASTELO BRANCO</t>
  </si>
  <si>
    <t>PRIMEIRO DE MAIO</t>
  </si>
  <si>
    <t>PRUDENTOPOLIS</t>
  </si>
  <si>
    <t>QUARTO CENTENARIO</t>
  </si>
  <si>
    <t>QUATIGUA</t>
  </si>
  <si>
    <t>QUATRO BARRAS</t>
  </si>
  <si>
    <t>QUATRO PONTES</t>
  </si>
  <si>
    <t>QUEDAS DO IGUACU</t>
  </si>
  <si>
    <t>QUERENCIA DO NORTE</t>
  </si>
  <si>
    <t>QUINTA DO SOL</t>
  </si>
  <si>
    <t>QUITANDINHA</t>
  </si>
  <si>
    <t>RAMILANDIA</t>
  </si>
  <si>
    <t>RANCHO ALEGRE</t>
  </si>
  <si>
    <t>RANCHO ALEGRE D'OESTE</t>
  </si>
  <si>
    <t>REALEZA</t>
  </si>
  <si>
    <t>REBOUCAS</t>
  </si>
  <si>
    <t>RENASCENCA</t>
  </si>
  <si>
    <t>RESERVA</t>
  </si>
  <si>
    <t>RESERVA DO IGUACU</t>
  </si>
  <si>
    <t>RIBEIRAO DO PINHAL</t>
  </si>
  <si>
    <t>RIO AZUL</t>
  </si>
  <si>
    <t>RIO BOM</t>
  </si>
  <si>
    <t>RIO BONITO DO IGUACU</t>
  </si>
  <si>
    <t>RIO BRANCO DO IVAI</t>
  </si>
  <si>
    <t>RIO BRANCO DO SUL</t>
  </si>
  <si>
    <t>RIO NEGRO</t>
  </si>
  <si>
    <t>ROLANDIA</t>
  </si>
  <si>
    <t>RONCADOR</t>
  </si>
  <si>
    <t>RONDON</t>
  </si>
  <si>
    <t>ROSARIO DO IVAI</t>
  </si>
  <si>
    <t>SABAUDIA</t>
  </si>
  <si>
    <t>SALGADO FILHO</t>
  </si>
  <si>
    <t>SALTO DO ITARARE</t>
  </si>
  <si>
    <t>SALTO DO LONTRA</t>
  </si>
  <si>
    <t>SANTA AMELIA</t>
  </si>
  <si>
    <t>SANTA CECILIA DO PAVAO</t>
  </si>
  <si>
    <t>SANTA CRUZ DE MONTE CASTELO</t>
  </si>
  <si>
    <t>SANTA FE</t>
  </si>
  <si>
    <t>SANTA HELENA</t>
  </si>
  <si>
    <t>SANTA INES</t>
  </si>
  <si>
    <t>SANTA ISABEL DO IVAI</t>
  </si>
  <si>
    <t>SANTA IZABEL DO OESTE</t>
  </si>
  <si>
    <t>SANTA LUCIA</t>
  </si>
  <si>
    <t>SANTA MARIA DO OESTE</t>
  </si>
  <si>
    <t>SANTA MARIANA</t>
  </si>
  <si>
    <t>SANTA MONICA</t>
  </si>
  <si>
    <t>SANTA TEREZA DO OESTE</t>
  </si>
  <si>
    <t>SANTA TEREZINHA DE ITAIPU</t>
  </si>
  <si>
    <t>SANTANA DO ITARARE</t>
  </si>
  <si>
    <t>SANTO ANTONIO DA PLATINA</t>
  </si>
  <si>
    <t>SANTO ANTONIO DO CAIUA</t>
  </si>
  <si>
    <t>SANTO ANTONIO DO PARAISO</t>
  </si>
  <si>
    <t>SANTO ANTONIO DO SUDOESTE</t>
  </si>
  <si>
    <t>SANTO INACIO</t>
  </si>
  <si>
    <t>SAO CARLOS DO IVAI</t>
  </si>
  <si>
    <t>SAO JERONIMO DA SERRA</t>
  </si>
  <si>
    <t>SAO JOAO</t>
  </si>
  <si>
    <t>SAO JOAO DO CAIUA</t>
  </si>
  <si>
    <t>SAO JOAO DO IVAI</t>
  </si>
  <si>
    <t>SAO JOAO DO TRIUNFO</t>
  </si>
  <si>
    <t>SAO JORGE DO IVAI</t>
  </si>
  <si>
    <t>SAO JORGE DO PATROCINIO</t>
  </si>
  <si>
    <t>SAO JORGE DOESTE</t>
  </si>
  <si>
    <t>SAO JOSE DA BOA VISTA</t>
  </si>
  <si>
    <t>SAO JOSE DAS PALMEIRAS</t>
  </si>
  <si>
    <t>SAO JOSE DOS PINHAIS</t>
  </si>
  <si>
    <t>SAO MANOEL DO PARANA</t>
  </si>
  <si>
    <t>SAO MATEUS DO SUL</t>
  </si>
  <si>
    <t>SAO MIGUEL DO IGUACU</t>
  </si>
  <si>
    <t>SAO PEDRO DO IGUACU</t>
  </si>
  <si>
    <t>SAO PEDRO DO IVAI</t>
  </si>
  <si>
    <t>SAO PEDRO DO PARANA</t>
  </si>
  <si>
    <t>SAO SEBASTIAO DA AMOREIRA</t>
  </si>
  <si>
    <t>SAO TOME</t>
  </si>
  <si>
    <t>SAPOPEMA</t>
  </si>
  <si>
    <t>SARANDI</t>
  </si>
  <si>
    <t>SAUDADE DO IGUACU</t>
  </si>
  <si>
    <t>SENGES</t>
  </si>
  <si>
    <t>SERRANOPOLIS DO IGUACU</t>
  </si>
  <si>
    <t>SERTANEJA</t>
  </si>
  <si>
    <t>SERTANOPOLIS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</si>
  <si>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</si>
  <si>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</si>
  <si>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</si>
  <si>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</si>
  <si>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</si>
  <si>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</si>
  <si>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</si>
  <si>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TELEMACO BORBA</t>
  </si>
  <si>
    <t>TERRA BOA</t>
  </si>
  <si>
    <t>TERRA RICA</t>
  </si>
  <si>
    <t>TERRA ROXA</t>
  </si>
  <si>
    <t>TIBAGI</t>
  </si>
  <si>
    <t>TIJUCAS DO SUL</t>
  </si>
  <si>
    <t>TOLEDO</t>
  </si>
  <si>
    <t>TOMAZINA</t>
  </si>
  <si>
    <t>TRES BARRAS DO PARANA</t>
  </si>
  <si>
    <t>TUNAS DO PARANA</t>
  </si>
  <si>
    <t>TUNEIRAS DO OESTE</t>
  </si>
  <si>
    <t>TUPASSI</t>
  </si>
  <si>
    <t>TURVO</t>
  </si>
  <si>
    <t>UBIRATA</t>
  </si>
  <si>
    <t>UMUARAMA</t>
  </si>
  <si>
    <t>UNIAO DA VITORIA</t>
  </si>
  <si>
    <t>UNIFLOR</t>
  </si>
  <si>
    <t>URAI</t>
  </si>
  <si>
    <t>VENTANIA</t>
  </si>
  <si>
    <t>VERA CRUZ DO OESTE</t>
  </si>
  <si>
    <t>VERE</t>
  </si>
  <si>
    <t>VIRMOND</t>
  </si>
  <si>
    <t>VITORINO</t>
  </si>
  <si>
    <t>WENCESLAU BRAZ</t>
  </si>
  <si>
    <t>XAMBRE</t>
  </si>
  <si>
    <t>RS</t>
  </si>
  <si>
    <t>Selicione Atividade</t>
  </si>
  <si>
    <t>Selecione Contratação</t>
  </si>
  <si>
    <t>Selecione Tarifa</t>
  </si>
  <si>
    <t>Selecione Nível de Tensão</t>
  </si>
  <si>
    <t>SP</t>
  </si>
  <si>
    <t xml:space="preserve">38 - Supermercado </t>
  </si>
  <si>
    <t>Contrato de Desempenho</t>
  </si>
  <si>
    <t xml:space="preserve">104 - Com Controlador de Demanda </t>
  </si>
  <si>
    <t xml:space="preserve">53 - A1 (230 kV ou mais) </t>
  </si>
  <si>
    <t>PR</t>
  </si>
  <si>
    <t xml:space="preserve">39 - Creche </t>
  </si>
  <si>
    <t>Fundo Perdido</t>
  </si>
  <si>
    <t xml:space="preserve">105 - Convencional </t>
  </si>
  <si>
    <t xml:space="preserve">54 - A2 – Cooperativa de Eletrificação Rural (88 a 138 kV) </t>
  </si>
  <si>
    <t>MG</t>
  </si>
  <si>
    <t>40 - Hospitais e Postos de Saúde</t>
  </si>
  <si>
    <t xml:space="preserve">106 - Energia Fotovoltaica (Res. 083/2004) </t>
  </si>
  <si>
    <t xml:space="preserve">55 - A2 (88 a 138 kV) </t>
  </si>
  <si>
    <t>41 - Asilo</t>
  </si>
  <si>
    <t xml:space="preserve">107 - Horo-Sazonal Azul </t>
  </si>
  <si>
    <t xml:space="preserve">56 - A3 – Cooperativa de Eletrificação Rural (69 kV) </t>
  </si>
  <si>
    <t>42 - Shopping Center e Centros Comerciais</t>
  </si>
  <si>
    <t xml:space="preserve">108 - Horo-Sazonal Verde </t>
  </si>
  <si>
    <t xml:space="preserve">57 - A3 – Serviço Público de Irrigação (69 kV) </t>
  </si>
  <si>
    <t>43 - Administração Publica</t>
  </si>
  <si>
    <t xml:space="preserve">110 - Tarifa Amarela </t>
  </si>
  <si>
    <t xml:space="preserve">58 - A3 (69 kV) </t>
  </si>
  <si>
    <t>44 - Mineração, Petróleo e Química</t>
  </si>
  <si>
    <t xml:space="preserve">111 - Tarifa de Emergência Horo-Sazonal Azul </t>
  </si>
  <si>
    <t>59 - A3a – Cooperativa de Eletrificação Rural (30 kV a 44 kV)</t>
  </si>
  <si>
    <t>ILUMINAÇÃO PÚBLICA</t>
  </si>
  <si>
    <t>45 - Indústria Alimentícia</t>
  </si>
  <si>
    <t>112 - Tarifa de Emergência Horo-Sazonal Verde</t>
  </si>
  <si>
    <t xml:space="preserve">60 - A3a – Serviço Público de Irrigação (30 kV a 44 kV) </t>
  </si>
  <si>
    <t xml:space="preserve">46 - Indústria Têxtil e de Vestuário </t>
  </si>
  <si>
    <t xml:space="preserve">113 - Tensão Secundária de Distribuição em 127 V </t>
  </si>
  <si>
    <t xml:space="preserve">61 - A3a (30 kV a 44 kV) </t>
  </si>
  <si>
    <t xml:space="preserve">47 - Indústria Metalúrgica, Mecânica e de Siderurgia </t>
  </si>
  <si>
    <t xml:space="preserve">114 - Tensão Secundária de Distribuição em 220 V </t>
  </si>
  <si>
    <t xml:space="preserve">62 - A4 – Cooperativa de Eletrificação Rural (2,3 kV a 25 kV) </t>
  </si>
  <si>
    <t xml:space="preserve">48 - Captação, Tratamento e Distribuição de Água e Saneamento </t>
  </si>
  <si>
    <t xml:space="preserve">115 - Tarifa Branca </t>
  </si>
  <si>
    <t xml:space="preserve">63 - A4 – Serviço Público de Irrigação (2,3 kV a 25 kV) </t>
  </si>
  <si>
    <t xml:space="preserve">49 - Indústria Automobilística </t>
  </si>
  <si>
    <t xml:space="preserve">116 - Pré-Pagamento </t>
  </si>
  <si>
    <t xml:space="preserve">64 - A4 (2,3 a 25 kV) </t>
  </si>
  <si>
    <t xml:space="preserve">50 - Defesa e Seguridade Social </t>
  </si>
  <si>
    <t>109 - Não se aplica</t>
  </si>
  <si>
    <t xml:space="preserve">65 - A4a – Cooperativa de Eletrificação Rural Tipo 1 </t>
  </si>
  <si>
    <t>51 - Ensino Superior</t>
  </si>
  <si>
    <t xml:space="preserve">66 - A4b – Cooperativa de Eletrificação Rural Tipo 2 </t>
  </si>
  <si>
    <t xml:space="preserve">52 - Ensino Fundamental e médio </t>
  </si>
  <si>
    <t xml:space="preserve">67 - A4c – Cooperativa de Eletrificação Rural Tipo 3 </t>
  </si>
  <si>
    <t xml:space="preserve">125 - Residencial </t>
  </si>
  <si>
    <t xml:space="preserve">68 - AS (Subterrâneo) </t>
  </si>
  <si>
    <t>126 - Residencial baixa renda</t>
  </si>
  <si>
    <t xml:space="preserve">69 - B1 – Residencial </t>
  </si>
  <si>
    <t xml:space="preserve">127 - Rural </t>
  </si>
  <si>
    <t xml:space="preserve">70 - B1 – Residencial Baixa Renda </t>
  </si>
  <si>
    <t>128 - Instituições Financeiras</t>
  </si>
  <si>
    <t xml:space="preserve">96 - B2 – Cooperativa de Eletrificação Rural </t>
  </si>
  <si>
    <t xml:space="preserve">137 - Não se aplica  </t>
  </si>
  <si>
    <t xml:space="preserve">97 - B2 – Rural </t>
  </si>
  <si>
    <t xml:space="preserve">138 - Outros </t>
  </si>
  <si>
    <t xml:space="preserve">98 - B2 – Serviço Público de Irrigação </t>
  </si>
  <si>
    <t>99 - B3 – Classe Comercial (Consumo mensal até 1.436 Ah)</t>
  </si>
  <si>
    <t xml:space="preserve">100 - B3 – Classe Comercial (Consumo mensal até 820 Ah) </t>
  </si>
  <si>
    <t xml:space="preserve">101 - B3 – Demais Classes </t>
  </si>
  <si>
    <t xml:space="preserve">102 - B4a – Iluminação Pública – Rede de Distribuição </t>
  </si>
  <si>
    <t>103 - B4b – Iluminação Pública – Bulbo de Lâmpada</t>
  </si>
  <si>
    <t xml:space="preserve">129 - Não se aplica </t>
  </si>
  <si>
    <t>ORIENTAÇÕES GERAIS SOBRE A PLANILHA</t>
  </si>
  <si>
    <t>1.</t>
  </si>
  <si>
    <t>Abas ou células não utilizadas NÃO poderão ser "ocultas" e NUNCA "excluídas", evitando a quebra de vínculos da planilha.</t>
  </si>
  <si>
    <t>2.</t>
  </si>
  <si>
    <t>Avaliação ex ante:</t>
  </si>
  <si>
    <t>2.1.</t>
  </si>
  <si>
    <t>Avaliação realizada através de valores estimados, na fase de definição do projeto.</t>
  </si>
  <si>
    <t>2.2.</t>
  </si>
  <si>
    <t>Custos e benefícios são avaliados através de levantamentos, dados de catálogos e estimativas.</t>
  </si>
  <si>
    <t>2.3.</t>
  </si>
  <si>
    <t>É a avaliação inicial do projeto, realizada antes do início do projeto.</t>
  </si>
  <si>
    <t>2.4.</t>
  </si>
  <si>
    <t>Avaliação realizada para avaliar a viabilidade dos investimentos a serem realizados.</t>
  </si>
  <si>
    <t>2.5.</t>
  </si>
  <si>
    <t>A avaliação ex ante apresentada nesta planilha é baseada no disposto no PROPEE.</t>
  </si>
  <si>
    <t>3.</t>
  </si>
  <si>
    <t>A planilha realiza a avaliação dos custos do projeto nas 2 situações descritas pelo PROPEE:</t>
  </si>
  <si>
    <t>3.1.</t>
  </si>
  <si>
    <r>
      <rPr>
        <b/>
        <sz val="11"/>
        <color indexed="8"/>
        <rFont val="Calibri"/>
        <family val="2"/>
      </rPr>
      <t>Ponto de vista do PEE</t>
    </r>
    <r>
      <rPr>
        <sz val="11"/>
        <color theme="1"/>
        <rFont val="Calibri"/>
        <family val="2"/>
        <scheme val="minor"/>
      </rPr>
      <t>: avaliam-se somente os custos despendidos pelo PEE.</t>
    </r>
  </si>
  <si>
    <t>3.2.</t>
  </si>
  <si>
    <r>
      <rPr>
        <b/>
        <sz val="11"/>
        <color indexed="8"/>
        <rFont val="Calibri"/>
        <family val="2"/>
      </rPr>
      <t>Ponto de vista do projeto</t>
    </r>
    <r>
      <rPr>
        <sz val="11"/>
        <color theme="1"/>
        <rFont val="Calibri"/>
        <family val="2"/>
        <scheme val="minor"/>
      </rPr>
      <t>: avaliam-se todos os custos despendidos no projeto, tanto do PEE quanto de contrapartidas.</t>
    </r>
  </si>
  <si>
    <t>4.</t>
  </si>
  <si>
    <t>A planilha realiza a avaliação dos benefícios do projeto em 1 situação descrita pelo PROPEE:</t>
  </si>
  <si>
    <t>4.1.</t>
  </si>
  <si>
    <r>
      <rPr>
        <b/>
        <sz val="11"/>
        <color indexed="8"/>
        <rFont val="Calibri"/>
        <family val="2"/>
      </rPr>
      <t>Ótica do sistema elétrico</t>
    </r>
    <r>
      <rPr>
        <sz val="11"/>
        <color theme="1"/>
        <rFont val="Calibri"/>
        <family val="2"/>
        <scheme val="minor"/>
      </rPr>
      <t>: valorando os benefícios em comparação pelo custo marginal de expansão do sistema.</t>
    </r>
  </si>
  <si>
    <t>5.</t>
  </si>
  <si>
    <t>A planilha apresenta uma estimativa das parcelas do contrato de desempenho, não refletindo necessariamente a</t>
  </si>
  <si>
    <t>situação final, uma vez que podem haver diferenças entre as metas previstas e realizadas de custos e benefícios.</t>
  </si>
  <si>
    <t>ORIENTAÇÕES GERAIS PARA PREENCHIMENTO DA PLANILHA</t>
  </si>
  <si>
    <t>Deverão ser preenchidas apenas as células em branco.</t>
  </si>
  <si>
    <t xml:space="preserve">2. </t>
  </si>
  <si>
    <r>
      <t>A primeira aba a ser preenchida é a aba "</t>
    </r>
    <r>
      <rPr>
        <b/>
        <sz val="11"/>
        <color indexed="8"/>
        <rFont val="Calibri"/>
        <family val="2"/>
      </rPr>
      <t>Escolha tarifa</t>
    </r>
    <r>
      <rPr>
        <sz val="11"/>
        <color theme="1"/>
        <rFont val="Calibri"/>
        <family val="2"/>
        <scheme val="minor"/>
      </rPr>
      <t>".</t>
    </r>
  </si>
  <si>
    <t>2.1</t>
  </si>
  <si>
    <t>Deverá ser selecionada a distribuidora e a tarifa utilizada pelo cliente.</t>
  </si>
  <si>
    <t>2.2</t>
  </si>
  <si>
    <r>
      <t xml:space="preserve">Para os projetos de </t>
    </r>
    <r>
      <rPr>
        <b/>
        <sz val="11"/>
        <color indexed="8"/>
        <rFont val="Calibri"/>
        <family val="2"/>
      </rPr>
      <t>Iluminação Pública</t>
    </r>
    <r>
      <rPr>
        <sz val="11"/>
        <color theme="1"/>
        <rFont val="Calibri"/>
        <family val="2"/>
        <scheme val="minor"/>
      </rPr>
      <t xml:space="preserve">, deverá ser utilizada as informações contidas nessa aba, de acordo com o </t>
    </r>
  </si>
  <si>
    <t>município que será realizado o projeto.</t>
  </si>
  <si>
    <r>
      <t xml:space="preserve">Sequencialmente, deverá ser preenchida a aba </t>
    </r>
    <r>
      <rPr>
        <b/>
        <sz val="11"/>
        <color indexed="8"/>
        <rFont val="Calibri"/>
        <family val="2"/>
      </rPr>
      <t>"Projeto"</t>
    </r>
    <r>
      <rPr>
        <sz val="11"/>
        <color theme="1"/>
        <rFont val="Calibri"/>
        <family val="2"/>
        <scheme val="minor"/>
      </rPr>
      <t>.</t>
    </r>
  </si>
  <si>
    <t>3.1</t>
  </si>
  <si>
    <r>
      <t>Inicia-se com o preenchimento dos dados de "</t>
    </r>
    <r>
      <rPr>
        <b/>
        <sz val="11"/>
        <color indexed="8"/>
        <rFont val="Calibri"/>
        <family val="2"/>
      </rPr>
      <t>IDENTIFICAÇÃO DO PROJETO</t>
    </r>
    <r>
      <rPr>
        <sz val="11"/>
        <color theme="1"/>
        <rFont val="Calibri"/>
        <family val="2"/>
        <scheme val="minor"/>
      </rPr>
      <t>".</t>
    </r>
  </si>
  <si>
    <t>3.2</t>
  </si>
  <si>
    <r>
      <t>Após preenche-se os dados de "</t>
    </r>
    <r>
      <rPr>
        <b/>
        <sz val="11"/>
        <color indexed="8"/>
        <rFont val="Calibri"/>
        <family val="2"/>
      </rPr>
      <t>IDENTIFICAÇÃO DA UNIDADE CONSUMIDORA</t>
    </r>
    <r>
      <rPr>
        <sz val="11"/>
        <color theme="1"/>
        <rFont val="Calibri"/>
        <family val="2"/>
        <scheme val="minor"/>
      </rPr>
      <t>".</t>
    </r>
  </si>
  <si>
    <t>Terminada esta primeira etapa, procede-se com o cálculo dos custos e dos benefícios, em qualquer ordem. De acordo com os usos finais que serão utilizados como proposta de projeto.</t>
  </si>
  <si>
    <t>Atentar-se ao fato de que existe uma aba específica para o Sistema Solar Fotovoltaico, tanto para benefício como para custos do projeto.</t>
  </si>
  <si>
    <t>ORIENTAÇÕES GERAIS PARA PREENCHER ABA "UCS"</t>
  </si>
  <si>
    <t>Inserir as unidades consumidoras contempladas pelo projeto uma em cada tabela, exemplo "E2"</t>
  </si>
  <si>
    <t>Para unidades consumidoras de BT inserir os consumos de energia na coluna "Consumo Fora Ponta [b]" conforme fatura de energia. Não realizar o  preenchimento de demanda.</t>
  </si>
  <si>
    <t>Para unidades consumidoras de AT inserir os consumos fora ponta e ponta respectivamente em suas colunas e prencher os valores de demananda conforme fatura de energia.</t>
  </si>
  <si>
    <t>Ajustar o periodo das leituras conforme fatura de energia</t>
  </si>
  <si>
    <t>Para clientes AT informar a demanda contratada</t>
  </si>
  <si>
    <t>ORIENTAÇÕES GERAIS SOBRE A ABA "PROJETO"</t>
  </si>
  <si>
    <t>O preenchimento dos dados de "IDENTIFICAÇÃO DA UNIDADE CONSUMIDORA" é muito importante e deve ser feita de forma</t>
  </si>
  <si>
    <t>criteriosa, uma vez que estes parâmetros influenciam diretamente nos cálculos realizados por esta planilha.</t>
  </si>
  <si>
    <r>
      <rPr>
        <b/>
        <sz val="11"/>
        <color indexed="8"/>
        <rFont val="Calibri"/>
        <family val="2"/>
      </rPr>
      <t>Atividade</t>
    </r>
    <r>
      <rPr>
        <sz val="11"/>
        <color theme="1"/>
        <rFont val="Calibri"/>
        <family val="2"/>
        <scheme val="minor"/>
      </rPr>
      <t>: define-se se a unidade consumidora possui ou não fins lucrativos</t>
    </r>
  </si>
  <si>
    <t>1.1.</t>
  </si>
  <si>
    <r>
      <rPr>
        <b/>
        <sz val="11"/>
        <color indexed="8"/>
        <rFont val="Calibri"/>
        <family val="2"/>
      </rPr>
      <t>Com fins lucrativos</t>
    </r>
    <r>
      <rPr>
        <sz val="11"/>
        <color theme="1"/>
        <rFont val="Calibri"/>
        <family val="2"/>
        <scheme val="minor"/>
      </rPr>
      <t>: com esta opção é habilitada a simulação das parcelas do contrato de desempenho.</t>
    </r>
  </si>
  <si>
    <t>1.2.</t>
  </si>
  <si>
    <r>
      <rPr>
        <b/>
        <sz val="11"/>
        <color indexed="8"/>
        <rFont val="Calibri"/>
        <family val="2"/>
      </rPr>
      <t>Sem fins lucrativos</t>
    </r>
    <r>
      <rPr>
        <sz val="11"/>
        <color theme="1"/>
        <rFont val="Calibri"/>
        <family val="2"/>
        <scheme val="minor"/>
      </rPr>
      <t>: a simulação do contrato de desempenho é desabilitada.</t>
    </r>
  </si>
  <si>
    <r>
      <rPr>
        <b/>
        <sz val="11"/>
        <color indexed="8"/>
        <rFont val="Calibri"/>
        <family val="2"/>
      </rPr>
      <t>Tipo de empresa</t>
    </r>
    <r>
      <rPr>
        <sz val="11"/>
        <color theme="1"/>
        <rFont val="Calibri"/>
        <family val="2"/>
        <scheme val="minor"/>
      </rPr>
      <t>: utilizado para definição do montante a ser devolvido via contrato de desempenho.</t>
    </r>
  </si>
  <si>
    <r>
      <rPr>
        <b/>
        <sz val="11"/>
        <color indexed="8"/>
        <rFont val="Calibri"/>
        <family val="2"/>
      </rPr>
      <t>Micro ou pequena empresa</t>
    </r>
    <r>
      <rPr>
        <sz val="11"/>
        <color theme="1"/>
        <rFont val="Calibri"/>
        <family val="2"/>
        <scheme val="minor"/>
      </rPr>
      <t>: retorno de 80% do investimento realizado via contrato de desempenho.</t>
    </r>
  </si>
  <si>
    <r>
      <rPr>
        <b/>
        <sz val="11"/>
        <color indexed="8"/>
        <rFont val="Calibri"/>
        <family val="2"/>
      </rPr>
      <t>Demais empresas</t>
    </r>
    <r>
      <rPr>
        <sz val="11"/>
        <color theme="1"/>
        <rFont val="Calibri"/>
        <family val="2"/>
        <scheme val="minor"/>
      </rPr>
      <t>: retorno de 100% do investimento realizado via contrato de desempenho.</t>
    </r>
  </si>
  <si>
    <r>
      <rPr>
        <b/>
        <sz val="11"/>
        <color indexed="8"/>
        <rFont val="Calibri"/>
        <family val="2"/>
      </rPr>
      <t>Não se aplica</t>
    </r>
    <r>
      <rPr>
        <sz val="11"/>
        <color theme="1"/>
        <rFont val="Calibri"/>
        <family val="2"/>
        <scheme val="minor"/>
      </rPr>
      <t>: unidade consumidora sem fins lucrativos, ou seja, não se aplica o contrato de desempenho.</t>
    </r>
  </si>
  <si>
    <r>
      <rPr>
        <b/>
        <sz val="11"/>
        <color indexed="8"/>
        <rFont val="Calibri"/>
        <family val="2"/>
      </rPr>
      <t>Modalidade tarifária</t>
    </r>
    <r>
      <rPr>
        <sz val="11"/>
        <color theme="1"/>
        <rFont val="Calibri"/>
        <family val="2"/>
        <scheme val="minor"/>
      </rPr>
      <t>: em qual das tarifas a unidade consumidora se enquadra:</t>
    </r>
  </si>
  <si>
    <t>Convencional</t>
  </si>
  <si>
    <t>Tarifa verde</t>
  </si>
  <si>
    <t>3.3.</t>
  </si>
  <si>
    <t>Tarifa azul</t>
  </si>
  <si>
    <t>3.4.</t>
  </si>
  <si>
    <t>Consumidor livre</t>
  </si>
  <si>
    <r>
      <rPr>
        <b/>
        <sz val="11"/>
        <color indexed="8"/>
        <rFont val="Calibri"/>
        <family val="2"/>
      </rPr>
      <t>Subgrupo tarifário</t>
    </r>
    <r>
      <rPr>
        <sz val="11"/>
        <color theme="1"/>
        <rFont val="Calibri"/>
        <family val="2"/>
        <scheme val="minor"/>
      </rPr>
      <t>: grupo de tensão no qual a unidade consumidora se enquadra, utilizado para definir:</t>
    </r>
  </si>
  <si>
    <r>
      <rPr>
        <b/>
        <sz val="11"/>
        <color indexed="8"/>
        <rFont val="Calibri"/>
        <family val="2"/>
      </rPr>
      <t>CEE</t>
    </r>
    <r>
      <rPr>
        <sz val="11"/>
        <color theme="1"/>
        <rFont val="Calibri"/>
        <family val="2"/>
        <scheme val="minor"/>
      </rPr>
      <t>: custo da energia evitada.</t>
    </r>
  </si>
  <si>
    <t>4.2.</t>
  </si>
  <si>
    <r>
      <rPr>
        <b/>
        <sz val="11"/>
        <color indexed="8"/>
        <rFont val="Calibri"/>
        <family val="2"/>
      </rPr>
      <t>CED</t>
    </r>
    <r>
      <rPr>
        <sz val="11"/>
        <color theme="1"/>
        <rFont val="Calibri"/>
        <family val="2"/>
        <scheme val="minor"/>
      </rPr>
      <t>: custo evitado de demanda</t>
    </r>
  </si>
  <si>
    <r>
      <t>Deverá ser utilizado o mesmo grupo tarifário definido na aba "</t>
    </r>
    <r>
      <rPr>
        <b/>
        <sz val="11"/>
        <color indexed="8"/>
        <rFont val="Calibri"/>
        <family val="2"/>
      </rPr>
      <t>Escolha tarifa</t>
    </r>
    <r>
      <rPr>
        <sz val="11"/>
        <color theme="1"/>
        <rFont val="Calibri"/>
        <family val="2"/>
        <scheme val="minor"/>
      </rPr>
      <t>".</t>
    </r>
  </si>
  <si>
    <t>ORIENTAÇÕES GERAIS PARA CÁLCULO DOS BENEFÍCIOS DO PROJETO</t>
  </si>
  <si>
    <t>Os equipamentos deverão ser agrupados de acordo com suas características nominais e perfis de funcionamento.</t>
  </si>
  <si>
    <t>Premissas utilizadas na planilha:</t>
  </si>
  <si>
    <t>2.1. Tempo limite definido:</t>
  </si>
  <si>
    <r>
      <rPr>
        <b/>
        <sz val="11"/>
        <color indexed="8"/>
        <rFont val="Calibri"/>
        <family val="2"/>
      </rPr>
      <t>24 horas</t>
    </r>
    <r>
      <rPr>
        <sz val="11"/>
        <color theme="1"/>
        <rFont val="Calibri"/>
        <family val="2"/>
        <scheme val="minor"/>
      </rPr>
      <t xml:space="preserve"> por dia</t>
    </r>
  </si>
  <si>
    <r>
      <rPr>
        <b/>
        <sz val="11"/>
        <color indexed="8"/>
        <rFont val="Calibri"/>
        <family val="2"/>
      </rPr>
      <t>365 dias</t>
    </r>
    <r>
      <rPr>
        <sz val="11"/>
        <color theme="1"/>
        <rFont val="Calibri"/>
        <family val="2"/>
        <scheme val="minor"/>
      </rPr>
      <t xml:space="preserve"> por ano</t>
    </r>
  </si>
  <si>
    <r>
      <rPr>
        <b/>
        <sz val="11"/>
        <color indexed="8"/>
        <rFont val="Calibri"/>
        <family val="2"/>
      </rPr>
      <t>8.760 horas</t>
    </r>
    <r>
      <rPr>
        <sz val="11"/>
        <color theme="1"/>
        <rFont val="Calibri"/>
        <family val="2"/>
        <scheme val="minor"/>
      </rPr>
      <t xml:space="preserve"> por ano</t>
    </r>
  </si>
  <si>
    <t>2.2. FCP limite:</t>
  </si>
  <si>
    <r>
      <rPr>
        <b/>
        <sz val="11"/>
        <color indexed="8"/>
        <rFont val="Calibri"/>
        <family val="2"/>
      </rPr>
      <t>3 horas</t>
    </r>
    <r>
      <rPr>
        <sz val="11"/>
        <color theme="1"/>
        <rFont val="Calibri"/>
        <family val="2"/>
        <scheme val="minor"/>
      </rPr>
      <t xml:space="preserve"> por dia</t>
    </r>
  </si>
  <si>
    <r>
      <rPr>
        <b/>
        <sz val="11"/>
        <color indexed="8"/>
        <rFont val="Calibri"/>
        <family val="2"/>
      </rPr>
      <t>22 dias úteis</t>
    </r>
    <r>
      <rPr>
        <sz val="11"/>
        <color theme="1"/>
        <rFont val="Calibri"/>
        <family val="2"/>
        <scheme val="minor"/>
      </rPr>
      <t xml:space="preserve"> por mês</t>
    </r>
  </si>
  <si>
    <r>
      <rPr>
        <b/>
        <sz val="11"/>
        <color indexed="8"/>
        <rFont val="Calibri"/>
        <family val="2"/>
      </rPr>
      <t>12 meses</t>
    </r>
    <r>
      <rPr>
        <sz val="11"/>
        <color theme="1"/>
        <rFont val="Calibri"/>
        <family val="2"/>
        <scheme val="minor"/>
      </rPr>
      <t xml:space="preserve"> por ano</t>
    </r>
  </si>
  <si>
    <r>
      <rPr>
        <b/>
        <sz val="11"/>
        <color indexed="8"/>
        <rFont val="Calibri"/>
        <family val="2"/>
      </rPr>
      <t>792 horas na ponta</t>
    </r>
    <r>
      <rPr>
        <sz val="11"/>
        <color theme="1"/>
        <rFont val="Calibri"/>
        <family val="2"/>
        <scheme val="minor"/>
      </rPr>
      <t xml:space="preserve"> por ano</t>
    </r>
  </si>
  <si>
    <r>
      <t xml:space="preserve">O horário de ponta da CPFL é das </t>
    </r>
    <r>
      <rPr>
        <b/>
        <sz val="11"/>
        <color indexed="8"/>
        <rFont val="Calibri"/>
        <family val="2"/>
      </rPr>
      <t>18h00 às 21h00</t>
    </r>
    <r>
      <rPr>
        <sz val="11"/>
        <color theme="1"/>
        <rFont val="Calibri"/>
        <family val="2"/>
        <scheme val="minor"/>
      </rPr>
      <t xml:space="preserve">. </t>
    </r>
  </si>
  <si>
    <t>ORIENTAÇÕES GERAIS PARA CÁLCULO DOS CUSTOS DO PROJETO</t>
  </si>
  <si>
    <t>Os equipamentos deverão ser agrupados de acordo com suas características nominais e perfis de funcionamento, desta</t>
  </si>
  <si>
    <t>forma os materiais ficarão agrupados de acordo com as respectivas características técnicas e vidas úteis.</t>
  </si>
  <si>
    <t>A planilha calcula o valor global de cada custo do projeto, sendo que as contrapartidas são inseridas posteriormente.</t>
  </si>
  <si>
    <r>
      <t xml:space="preserve">Deverão ser inseridos os </t>
    </r>
    <r>
      <rPr>
        <b/>
        <sz val="11"/>
        <color indexed="8"/>
        <rFont val="Calibri"/>
        <family val="2"/>
      </rPr>
      <t>valores globais do projeto</t>
    </r>
    <r>
      <rPr>
        <sz val="11"/>
        <color theme="1"/>
        <rFont val="Calibri"/>
        <family val="2"/>
        <scheme val="minor"/>
      </rPr>
      <t xml:space="preserve"> em cada campo de inserção de custos, conforme:</t>
    </r>
  </si>
  <si>
    <t>Os campos "Quantidade" e "Preço unitário" para "Materiais e equipamentos", "Outros custos diretos", "Marketing",</t>
  </si>
  <si>
    <t>"Treinamento e capacitação", "Descarte de equipamentos", "Medição e verificação" e "Outros custos indiretos".</t>
  </si>
  <si>
    <t>Os campos "Quantidade", "Horas" e "Valor da hora" para "Mão de obra de terceiros".</t>
  </si>
  <si>
    <t>Os valores correspondentes às contrapartidas deverão ser inseridos nos campos específicos "Cliente" e "Empresa executora",</t>
  </si>
  <si>
    <r>
      <t>dispostos nas colunas de "</t>
    </r>
    <r>
      <rPr>
        <b/>
        <sz val="11"/>
        <color indexed="8"/>
        <rFont val="Calibri"/>
        <family val="2"/>
      </rPr>
      <t>ORIGEM DOS RECURSOS</t>
    </r>
    <r>
      <rPr>
        <sz val="11"/>
        <color theme="1"/>
        <rFont val="Calibri"/>
        <family val="2"/>
        <scheme val="minor"/>
      </rPr>
      <t>". O custo de contrapartida inserido irá ser subtraído do custo total e</t>
    </r>
  </si>
  <si>
    <t>o restante irá compor o custo aportado com recursos próprios (PEE).</t>
  </si>
  <si>
    <t>Os custos referentes à "medição e verificação" e "descarte de materiais" deverão ser inseridos nas planilhas específicas.</t>
  </si>
  <si>
    <t xml:space="preserve">CEE E CED </t>
  </si>
  <si>
    <t>CPFL Piratininga</t>
  </si>
  <si>
    <t>RGE</t>
  </si>
  <si>
    <t>CPFL Paulista</t>
  </si>
  <si>
    <t>CPFL Santa Cruz</t>
  </si>
  <si>
    <t>Subgrupo tarifário</t>
  </si>
  <si>
    <t>CEE</t>
  </si>
  <si>
    <t>CED</t>
  </si>
  <si>
    <t>TE + TUSD</t>
  </si>
  <si>
    <t>PIS</t>
  </si>
  <si>
    <t>COFINS</t>
  </si>
  <si>
    <t>TE</t>
  </si>
  <si>
    <t xml:space="preserve">PIS </t>
  </si>
  <si>
    <t>SELECIONE O SUBGRUPO TARIFÁRIO</t>
  </si>
  <si>
    <t>A1 - ACIMA DE 230 kV</t>
  </si>
  <si>
    <t>A2 - DE 88 kV A 230 kV</t>
  </si>
  <si>
    <t>A3 - 69 kV</t>
  </si>
  <si>
    <t>A3a - DE 30 kV A 44 kV</t>
  </si>
  <si>
    <t>A4 - DE 2,3 kV A 25 kV</t>
  </si>
  <si>
    <t>B1 - BAIXA TENSÃO (RESIDENCIAL)</t>
  </si>
  <si>
    <t>AS - SUBTERRÂNEO</t>
  </si>
  <si>
    <t>B2 - BAIXA TENSÃO (RURAL)</t>
  </si>
  <si>
    <t>B2 - BAIXA TENSÃO (SERVIÇO PÚBLICO DE IRRIGAÇÃO)</t>
  </si>
  <si>
    <t>B3 - BAIXA TENSÃO (DEMAIS CLASSES)</t>
  </si>
  <si>
    <t xml:space="preserve"> </t>
  </si>
  <si>
    <t>Distribuidora</t>
  </si>
  <si>
    <t>ESTADO</t>
  </si>
  <si>
    <t>MUNICÍPIO</t>
  </si>
  <si>
    <t>Nome</t>
  </si>
  <si>
    <t>Horas</t>
  </si>
  <si>
    <t>Tempo de utilização</t>
  </si>
  <si>
    <t>Utilização ponta</t>
  </si>
  <si>
    <t>Água Santa</t>
  </si>
  <si>
    <t>Paulista</t>
  </si>
  <si>
    <t>Águas de Lindóia</t>
  </si>
  <si>
    <t>Piratininga</t>
  </si>
  <si>
    <t>Alumínio</t>
  </si>
  <si>
    <t>Santa Cruz</t>
  </si>
  <si>
    <t>Alambari</t>
  </si>
  <si>
    <t>Ajuricaba</t>
  </si>
  <si>
    <t>Águas de São Pedro</t>
  </si>
  <si>
    <t>Araçariguama</t>
  </si>
  <si>
    <t>Guareí</t>
  </si>
  <si>
    <t>Alecrim</t>
  </si>
  <si>
    <t>Agudos</t>
  </si>
  <si>
    <t>Araçoiaba da Serra</t>
  </si>
  <si>
    <t>Itapetininga</t>
  </si>
  <si>
    <t>Alegria</t>
  </si>
  <si>
    <t>Altair</t>
  </si>
  <si>
    <t>Boituva</t>
  </si>
  <si>
    <t>São Miguel Arcanjo</t>
  </si>
  <si>
    <t>Alpestre</t>
  </si>
  <si>
    <t>Altinópolis</t>
  </si>
  <si>
    <t>Campo Limpo Paulista</t>
  </si>
  <si>
    <t>Sarapuí</t>
  </si>
  <si>
    <t>Alto Feliz</t>
  </si>
  <si>
    <t>Alto Alegre</t>
  </si>
  <si>
    <t>Capela do Alto</t>
  </si>
  <si>
    <t>Águas de Santa Bárbara</t>
  </si>
  <si>
    <t>Ametista do Sul</t>
  </si>
  <si>
    <t>Álvaro de Carvalho</t>
  </si>
  <si>
    <t>Cubatão</t>
  </si>
  <si>
    <t>Arandu</t>
  </si>
  <si>
    <t>André da Rocha</t>
  </si>
  <si>
    <t>Alvinlândia</t>
  </si>
  <si>
    <t>Guarujá</t>
  </si>
  <si>
    <t>Avaré</t>
  </si>
  <si>
    <t>Anta Gorda</t>
  </si>
  <si>
    <t>Americana</t>
  </si>
  <si>
    <t>Ibiúna</t>
  </si>
  <si>
    <t>Barra do Jacaré</t>
  </si>
  <si>
    <t>Antônio Prado</t>
  </si>
  <si>
    <t>Américo Brasiliense</t>
  </si>
  <si>
    <t>Indaiatuba</t>
  </si>
  <si>
    <t>Bernardino de Campos</t>
  </si>
  <si>
    <t>Aratiba</t>
  </si>
  <si>
    <t>Amparo</t>
  </si>
  <si>
    <t>Iperó</t>
  </si>
  <si>
    <t>Canitar</t>
  </si>
  <si>
    <t>Arvorezinha</t>
  </si>
  <si>
    <t>Analândia</t>
  </si>
  <si>
    <t>Itu</t>
  </si>
  <si>
    <t>Cerqueira César</t>
  </si>
  <si>
    <t>Augusto Pestana</t>
  </si>
  <si>
    <t>Araçatuba</t>
  </si>
  <si>
    <t>Itupeva</t>
  </si>
  <si>
    <t>Chavantes</t>
  </si>
  <si>
    <t>Áurea</t>
  </si>
  <si>
    <t>Aramina</t>
  </si>
  <si>
    <t>Jundiaí</t>
  </si>
  <si>
    <t>Espírito Santo do Turvo</t>
  </si>
  <si>
    <t>Barão</t>
  </si>
  <si>
    <t>Araraquara</t>
  </si>
  <si>
    <t>Louveira</t>
  </si>
  <si>
    <t>Iaras</t>
  </si>
  <si>
    <t>Barão de Cotegipe</t>
  </si>
  <si>
    <t>Arealva</t>
  </si>
  <si>
    <t>Mairinque</t>
  </si>
  <si>
    <t>Ipaussu</t>
  </si>
  <si>
    <t>Barra do Guarita</t>
  </si>
  <si>
    <t>Areiópolis</t>
  </si>
  <si>
    <t>Porto Feliz</t>
  </si>
  <si>
    <t>Itaí</t>
  </si>
  <si>
    <t>Barra do Rio Azul</t>
  </si>
  <si>
    <t>Ariranha</t>
  </si>
  <si>
    <t>Praia Grande</t>
  </si>
  <si>
    <t>Jacarezinho</t>
  </si>
  <si>
    <t>Barra Funda</t>
  </si>
  <si>
    <t>Avaí</t>
  </si>
  <si>
    <t>Salto</t>
  </si>
  <si>
    <t>Manduri</t>
  </si>
  <si>
    <t>Barracão</t>
  </si>
  <si>
    <t>Avanhandava</t>
  </si>
  <si>
    <t>Salto de Pirapora</t>
  </si>
  <si>
    <t>Óleo</t>
  </si>
  <si>
    <t>Barros Cassal</t>
  </si>
  <si>
    <t>Bady Bassitt</t>
  </si>
  <si>
    <t>Santos</t>
  </si>
  <si>
    <t>Ourinhos</t>
  </si>
  <si>
    <t>Benjamin Constant do Sul</t>
  </si>
  <si>
    <t>Balbinos</t>
  </si>
  <si>
    <t>São Roque</t>
  </si>
  <si>
    <t>Paranapanema</t>
  </si>
  <si>
    <t>Bento Gonçalves</t>
  </si>
  <si>
    <t>Bálsamo</t>
  </si>
  <si>
    <t>São Vicente</t>
  </si>
  <si>
    <t>Piraju</t>
  </si>
  <si>
    <t>Boa Vista das Missões</t>
  </si>
  <si>
    <t>Barbosa</t>
  </si>
  <si>
    <t>Sorocaba</t>
  </si>
  <si>
    <t>Ribeirão Claro</t>
  </si>
  <si>
    <t>Boa Vista do Buricá</t>
  </si>
  <si>
    <t>Bariri</t>
  </si>
  <si>
    <t>Várzea Paulista</t>
  </si>
  <si>
    <t>Santa Cruz do Rio Pardo</t>
  </si>
  <si>
    <t>Boa Vista do Cadeado</t>
  </si>
  <si>
    <t>Barra Bonita</t>
  </si>
  <si>
    <t>Vinhedo</t>
  </si>
  <si>
    <t>São Pedro do Turvo</t>
  </si>
  <si>
    <t>Boa Vista do Sul</t>
  </si>
  <si>
    <t>Barretos</t>
  </si>
  <si>
    <t>Votorantim</t>
  </si>
  <si>
    <t>Sarutaiá</t>
  </si>
  <si>
    <t>Bom Jesus</t>
  </si>
  <si>
    <t>Barrinha</t>
  </si>
  <si>
    <t>Taguaí</t>
  </si>
  <si>
    <t>Bom Progresso</t>
  </si>
  <si>
    <t>Batatais</t>
  </si>
  <si>
    <t>Taquarituba</t>
  </si>
  <si>
    <t>Bozano</t>
  </si>
  <si>
    <t>Bauru</t>
  </si>
  <si>
    <t>Tejupá</t>
  </si>
  <si>
    <t>Braga</t>
  </si>
  <si>
    <t>Bebedouro</t>
  </si>
  <si>
    <t>Timburi</t>
  </si>
  <si>
    <t>Cachoeirinha</t>
  </si>
  <si>
    <t>Bento de Abreu</t>
  </si>
  <si>
    <t>Ubirajara</t>
  </si>
  <si>
    <t>Cacique Doble</t>
  </si>
  <si>
    <t>Bilac</t>
  </si>
  <si>
    <t>Arceburgo</t>
  </si>
  <si>
    <t>Caiçara</t>
  </si>
  <si>
    <t>Birigui</t>
  </si>
  <si>
    <t>Itamogi</t>
  </si>
  <si>
    <t>Camargo</t>
  </si>
  <si>
    <t>Boa Esperança do Sul</t>
  </si>
  <si>
    <t>Mococa</t>
  </si>
  <si>
    <t>Cambará do Sul</t>
  </si>
  <si>
    <t>Bocaina</t>
  </si>
  <si>
    <t>Monte Santo de Minas</t>
  </si>
  <si>
    <t>Campestre da Serra</t>
  </si>
  <si>
    <t>Bofete</t>
  </si>
  <si>
    <t>Caconde</t>
  </si>
  <si>
    <t>Campina das Missões</t>
  </si>
  <si>
    <t>Boracéia</t>
  </si>
  <si>
    <t>Casa Branca</t>
  </si>
  <si>
    <t>Campinas do Sul</t>
  </si>
  <si>
    <t>Borebi</t>
  </si>
  <si>
    <t>Divinolândia</t>
  </si>
  <si>
    <t>Campo Novo</t>
  </si>
  <si>
    <t>Botucatu</t>
  </si>
  <si>
    <t>Itobi</t>
  </si>
  <si>
    <t>Cândido Godói</t>
  </si>
  <si>
    <t>Braúna</t>
  </si>
  <si>
    <t>São José do Rio Pardo</t>
  </si>
  <si>
    <t>Canela</t>
  </si>
  <si>
    <t>Brejo Alegre</t>
  </si>
  <si>
    <t>São Sebastião da Grama</t>
  </si>
  <si>
    <t>Capão Bonito do Sul</t>
  </si>
  <si>
    <t>Brodowski</t>
  </si>
  <si>
    <t>Tapiratiba</t>
  </si>
  <si>
    <t>Carlos Barbosa</t>
  </si>
  <si>
    <t>Brotas</t>
  </si>
  <si>
    <t>Jaguariúna</t>
  </si>
  <si>
    <t>Carlos Gomes</t>
  </si>
  <si>
    <t>Buritizal</t>
  </si>
  <si>
    <t>Pedreira</t>
  </si>
  <si>
    <t>Casca</t>
  </si>
  <si>
    <t>Cabrália Paulista</t>
  </si>
  <si>
    <t>Caseiros</t>
  </si>
  <si>
    <t>Cafelândia</t>
  </si>
  <si>
    <t>Catuípe</t>
  </si>
  <si>
    <t>Cajobi</t>
  </si>
  <si>
    <t>Caxias do Sul</t>
  </si>
  <si>
    <t>Cajuru</t>
  </si>
  <si>
    <t>Centenário</t>
  </si>
  <si>
    <t>Campinas</t>
  </si>
  <si>
    <t>Cerro Grande</t>
  </si>
  <si>
    <t>Campos Novos Paulista</t>
  </si>
  <si>
    <t>Cerro Largo</t>
  </si>
  <si>
    <t>Cândido Rodrigues</t>
  </si>
  <si>
    <t>Charrua</t>
  </si>
  <si>
    <t>Capivari</t>
  </si>
  <si>
    <t>Chiapetta</t>
  </si>
  <si>
    <t>Cássia dos Coqueiros</t>
  </si>
  <si>
    <t>Ciríaco</t>
  </si>
  <si>
    <t>Cedral</t>
  </si>
  <si>
    <t>Constantina</t>
  </si>
  <si>
    <t>Charqueada</t>
  </si>
  <si>
    <t>Coronel Bicaco</t>
  </si>
  <si>
    <t>Clementina</t>
  </si>
  <si>
    <t>Coronel Pilar</t>
  </si>
  <si>
    <t>Colina</t>
  </si>
  <si>
    <t>Cotiporã</t>
  </si>
  <si>
    <t>Colômbia</t>
  </si>
  <si>
    <t>Coxilha</t>
  </si>
  <si>
    <t>Coroados</t>
  </si>
  <si>
    <t>Crissiumal</t>
  </si>
  <si>
    <t>Cosmópolis</t>
  </si>
  <si>
    <t>Cristal do Sul</t>
  </si>
  <si>
    <t>Cravinhos</t>
  </si>
  <si>
    <t>Cruz Alta</t>
  </si>
  <si>
    <t>Cristais Paulista</t>
  </si>
  <si>
    <t>Cruzaltense</t>
  </si>
  <si>
    <t>Descalvado</t>
  </si>
  <si>
    <t>David Canabarro</t>
  </si>
  <si>
    <t>Dobrada</t>
  </si>
  <si>
    <t>Derrubadas</t>
  </si>
  <si>
    <t>Dois Córregos</t>
  </si>
  <si>
    <t>Dezesseis de Novembro</t>
  </si>
  <si>
    <t>Dourado</t>
  </si>
  <si>
    <t>Dois Irmãos das Missões</t>
  </si>
  <si>
    <t>Duartina</t>
  </si>
  <si>
    <t>Dois Lajeados</t>
  </si>
  <si>
    <t>Dumont</t>
  </si>
  <si>
    <t>Doutor Maurício Cardoso</t>
  </si>
  <si>
    <t>Elias Fausto</t>
  </si>
  <si>
    <t>Engenho Velho</t>
  </si>
  <si>
    <t>Embaúba</t>
  </si>
  <si>
    <t>Entre Rios do Sul</t>
  </si>
  <si>
    <t>Espírito Santo do Pinhal</t>
  </si>
  <si>
    <t>Entre-Ijuís</t>
  </si>
  <si>
    <t>Fernando Prestes</t>
  </si>
  <si>
    <t>Erebango</t>
  </si>
  <si>
    <t>Fernão</t>
  </si>
  <si>
    <t>Erechim</t>
  </si>
  <si>
    <t>Franca</t>
  </si>
  <si>
    <t>Ernestina</t>
  </si>
  <si>
    <t>Gabriel Monteiro</t>
  </si>
  <si>
    <t>Erval Grande</t>
  </si>
  <si>
    <t>Gália</t>
  </si>
  <si>
    <t>Erval Seco</t>
  </si>
  <si>
    <t>Garça</t>
  </si>
  <si>
    <t>Esmeralda</t>
  </si>
  <si>
    <t>Gavião Peixoto</t>
  </si>
  <si>
    <t>Esperança do Sul</t>
  </si>
  <si>
    <t>Getulina</t>
  </si>
  <si>
    <t>Espumoso</t>
  </si>
  <si>
    <t>Glicério</t>
  </si>
  <si>
    <t>Estação</t>
  </si>
  <si>
    <t>Guaiçara</t>
  </si>
  <si>
    <t>Estrela Velha</t>
  </si>
  <si>
    <t>Guaimbê</t>
  </si>
  <si>
    <t>Eugênio de Castro</t>
  </si>
  <si>
    <t>Guaíra</t>
  </si>
  <si>
    <t>Fagundes Varela</t>
  </si>
  <si>
    <t>Guapiaçu</t>
  </si>
  <si>
    <t>Farroupilha</t>
  </si>
  <si>
    <t>Guará</t>
  </si>
  <si>
    <t>Faxinalzinho</t>
  </si>
  <si>
    <t>Guaraci</t>
  </si>
  <si>
    <t>Feliz</t>
  </si>
  <si>
    <t>Guarantã</t>
  </si>
  <si>
    <t>Flores da Cunha</t>
  </si>
  <si>
    <t>Guararapes</t>
  </si>
  <si>
    <t>Fortaleza dos Valos</t>
  </si>
  <si>
    <t>Guariba</t>
  </si>
  <si>
    <t>Frederico Westphalen</t>
  </si>
  <si>
    <t>Guatapará</t>
  </si>
  <si>
    <t>Garibaldi</t>
  </si>
  <si>
    <t>Herculândia</t>
  </si>
  <si>
    <t>Gaurama</t>
  </si>
  <si>
    <t>Hortolândia</t>
  </si>
  <si>
    <t>Gentil</t>
  </si>
  <si>
    <t>Iacanga</t>
  </si>
  <si>
    <t>Getúlio Vargas</t>
  </si>
  <si>
    <t>Ibaté</t>
  </si>
  <si>
    <t>Giruá</t>
  </si>
  <si>
    <t>Ibirá</t>
  </si>
  <si>
    <t>Glorinha</t>
  </si>
  <si>
    <t>Ibitinga</t>
  </si>
  <si>
    <t>Gramado</t>
  </si>
  <si>
    <t>Icém</t>
  </si>
  <si>
    <t>Gramado dos Loureiros</t>
  </si>
  <si>
    <t>Igaraçu do Tietê</t>
  </si>
  <si>
    <t>Gravataí</t>
  </si>
  <si>
    <t>Igarapava</t>
  </si>
  <si>
    <t>Guabiju</t>
  </si>
  <si>
    <t>Ipiguá</t>
  </si>
  <si>
    <t>Guaporé</t>
  </si>
  <si>
    <t>Ipuã</t>
  </si>
  <si>
    <t>Guarani das Missões</t>
  </si>
  <si>
    <t>Itaju</t>
  </si>
  <si>
    <t>Horizontina</t>
  </si>
  <si>
    <t>Itapira</t>
  </si>
  <si>
    <t>Humaitá</t>
  </si>
  <si>
    <t>Itápolis</t>
  </si>
  <si>
    <t>Ibiraiaras</t>
  </si>
  <si>
    <t>Itapuí</t>
  </si>
  <si>
    <t>Ibirapuitã</t>
  </si>
  <si>
    <t>Itatiba</t>
  </si>
  <si>
    <t>Ibirubá</t>
  </si>
  <si>
    <t>Itatinga</t>
  </si>
  <si>
    <t>Igrejinha</t>
  </si>
  <si>
    <t>Itirapuã</t>
  </si>
  <si>
    <t>Ijuí</t>
  </si>
  <si>
    <t>Ituverava</t>
  </si>
  <si>
    <t>Ilópolis</t>
  </si>
  <si>
    <t>Jaborandi</t>
  </si>
  <si>
    <t>Independência</t>
  </si>
  <si>
    <t>Jaboticabal</t>
  </si>
  <si>
    <t>Inhacorá</t>
  </si>
  <si>
    <t>Jaci</t>
  </si>
  <si>
    <t>Ipê</t>
  </si>
  <si>
    <t>Jardinópolis</t>
  </si>
  <si>
    <t>Ipiranga do Sul</t>
  </si>
  <si>
    <t>Jaú</t>
  </si>
  <si>
    <t>Iraí</t>
  </si>
  <si>
    <t>Jeriquara</t>
  </si>
  <si>
    <t>Itapuca</t>
  </si>
  <si>
    <t>José Bonifácio</t>
  </si>
  <si>
    <t>Itatiba do Sul</t>
  </si>
  <si>
    <t>Júlio Mesquita</t>
  </si>
  <si>
    <t>Jacutinga</t>
  </si>
  <si>
    <t>Lençóis Paulista</t>
  </si>
  <si>
    <t>Jaquirana</t>
  </si>
  <si>
    <t>Lindóia</t>
  </si>
  <si>
    <t>Jari</t>
  </si>
  <si>
    <t>Lins</t>
  </si>
  <si>
    <t>Jóia</t>
  </si>
  <si>
    <t>Lucianópolis</t>
  </si>
  <si>
    <t>Júlio de Castilhos</t>
  </si>
  <si>
    <t>Luís Antônio</t>
  </si>
  <si>
    <t>Lagoa dos Três Cantos</t>
  </si>
  <si>
    <t>Luiziânia</t>
  </si>
  <si>
    <t>Lagoa Vermelha</t>
  </si>
  <si>
    <t>Lupércio</t>
  </si>
  <si>
    <t>Lajeado do Bugre</t>
  </si>
  <si>
    <t>Macatuba</t>
  </si>
  <si>
    <t>Liberato Salzano</t>
  </si>
  <si>
    <t>Marília</t>
  </si>
  <si>
    <t>Linha Nova</t>
  </si>
  <si>
    <t>Matão</t>
  </si>
  <si>
    <t>Machadinho</t>
  </si>
  <si>
    <t>Miguelópolis</t>
  </si>
  <si>
    <t>Marau</t>
  </si>
  <si>
    <t>Mineiros do Tietê</t>
  </si>
  <si>
    <t>Marcelino Ramos</t>
  </si>
  <si>
    <t>Mirassol</t>
  </si>
  <si>
    <t>Mariano Moro</t>
  </si>
  <si>
    <t>Mirassolândia</t>
  </si>
  <si>
    <t>Maximiliano de Almeida</t>
  </si>
  <si>
    <t>Mombuca</t>
  </si>
  <si>
    <t>Miraguaí</t>
  </si>
  <si>
    <t>Monte Alegre do Sul</t>
  </si>
  <si>
    <t>Montauri</t>
  </si>
  <si>
    <t>Monte Alto</t>
  </si>
  <si>
    <t>Monte Alegre dos Campos</t>
  </si>
  <si>
    <t>Monte Aprazível</t>
  </si>
  <si>
    <t>Monte Belo do Sul</t>
  </si>
  <si>
    <t>Monte Azul Paulista</t>
  </si>
  <si>
    <t>Mormaço</t>
  </si>
  <si>
    <t>Monte Mor</t>
  </si>
  <si>
    <t>Muitos Capões</t>
  </si>
  <si>
    <t>Morro Agudo</t>
  </si>
  <si>
    <t>Muliterno</t>
  </si>
  <si>
    <t>Morungaba</t>
  </si>
  <si>
    <t>Não-Me-Toque</t>
  </si>
  <si>
    <t>Motuca</t>
  </si>
  <si>
    <t>Nonoai</t>
  </si>
  <si>
    <t>Neves Paulista</t>
  </si>
  <si>
    <t>Nova Alvorada</t>
  </si>
  <si>
    <t>Nova Europa</t>
  </si>
  <si>
    <t>Nova Araçá</t>
  </si>
  <si>
    <t>Nova Granada</t>
  </si>
  <si>
    <t>Nova Bassano</t>
  </si>
  <si>
    <t>Nova Odessa</t>
  </si>
  <si>
    <t>Nova Boa Vista</t>
  </si>
  <si>
    <t>Nuporanga</t>
  </si>
  <si>
    <t>Nova Candelária</t>
  </si>
  <si>
    <t>Ocauçu</t>
  </si>
  <si>
    <t>Nova Hartz</t>
  </si>
  <si>
    <t>Olímpia</t>
  </si>
  <si>
    <t>Nova Pádua</t>
  </si>
  <si>
    <t>Onda Verde</t>
  </si>
  <si>
    <t>Nova Palma</t>
  </si>
  <si>
    <t>Oriente</t>
  </si>
  <si>
    <t>Nova Petrópolis</t>
  </si>
  <si>
    <t>Orlândia</t>
  </si>
  <si>
    <t>Nova Prata</t>
  </si>
  <si>
    <t>Palestina</t>
  </si>
  <si>
    <t>Nova Roma do Sul</t>
  </si>
  <si>
    <t>Palmares Paulista</t>
  </si>
  <si>
    <t>Novo Barreiro</t>
  </si>
  <si>
    <t>Paraíso</t>
  </si>
  <si>
    <t>Novo Machado</t>
  </si>
  <si>
    <t>Pardinho</t>
  </si>
  <si>
    <t>Novo Xingu</t>
  </si>
  <si>
    <t>Patrocínio Paulista</t>
  </si>
  <si>
    <t>Paim Filho</t>
  </si>
  <si>
    <t>Paulínia</t>
  </si>
  <si>
    <t>Palmeira das Missões</t>
  </si>
  <si>
    <t>Paulistânia</t>
  </si>
  <si>
    <t>Palmitinho</t>
  </si>
  <si>
    <t>Pederneiras</t>
  </si>
  <si>
    <t>Paraí</t>
  </si>
  <si>
    <t>Pedregulho</t>
  </si>
  <si>
    <t>Parobé</t>
  </si>
  <si>
    <t>Penápolis</t>
  </si>
  <si>
    <t>Passo Fundo</t>
  </si>
  <si>
    <t>Piacatu</t>
  </si>
  <si>
    <t>Paulo Bento</t>
  </si>
  <si>
    <t>Pindorama</t>
  </si>
  <si>
    <t>Pejuçara</t>
  </si>
  <si>
    <t>Piracicaba</t>
  </si>
  <si>
    <t>Picada Café</t>
  </si>
  <si>
    <t>Pirajuí</t>
  </si>
  <si>
    <t>Pinhal da Serra</t>
  </si>
  <si>
    <t>Pirangi</t>
  </si>
  <si>
    <t>Pinhal Grande</t>
  </si>
  <si>
    <t>Pinheirinho do Vale</t>
  </si>
  <si>
    <t>Pitangueiras</t>
  </si>
  <si>
    <t>Pirapó</t>
  </si>
  <si>
    <t>Poloni</t>
  </si>
  <si>
    <t>Planalto</t>
  </si>
  <si>
    <t>Pompéia</t>
  </si>
  <si>
    <t>Ponte Preta</t>
  </si>
  <si>
    <t>Pongaí</t>
  </si>
  <si>
    <t>Porto Lucena</t>
  </si>
  <si>
    <t>Pontal</t>
  </si>
  <si>
    <t>Porto Mauá</t>
  </si>
  <si>
    <t>Potirendaba</t>
  </si>
  <si>
    <t>Porto Vera Cruz</t>
  </si>
  <si>
    <t>Pradópolis</t>
  </si>
  <si>
    <t>Porto Xavier</t>
  </si>
  <si>
    <t>Pratânia</t>
  </si>
  <si>
    <t>Protásio Alves</t>
  </si>
  <si>
    <t>Presidente Alves</t>
  </si>
  <si>
    <t>Putinga</t>
  </si>
  <si>
    <t>Promissão</t>
  </si>
  <si>
    <t>Quatro Irmãos</t>
  </si>
  <si>
    <t>Queiroz</t>
  </si>
  <si>
    <t>Quinze de Novembro</t>
  </si>
  <si>
    <t>Quintana</t>
  </si>
  <si>
    <t>Redentora</t>
  </si>
  <si>
    <t>Rafard</t>
  </si>
  <si>
    <t>Rio dos Índios</t>
  </si>
  <si>
    <t>Reginópolis</t>
  </si>
  <si>
    <t>Riozinho</t>
  </si>
  <si>
    <t>Restinga</t>
  </si>
  <si>
    <t>Rolador</t>
  </si>
  <si>
    <t>Ribeirão Bonito</t>
  </si>
  <si>
    <t>Rolante</t>
  </si>
  <si>
    <t>Ribeirão Corrente</t>
  </si>
  <si>
    <t>Ronda Alta</t>
  </si>
  <si>
    <t>Ribeirão Preto</t>
  </si>
  <si>
    <t>Rondinha</t>
  </si>
  <si>
    <t>Rifaina</t>
  </si>
  <si>
    <t>Roque Gonzales</t>
  </si>
  <si>
    <t>Rincão</t>
  </si>
  <si>
    <t>Sagrada Família</t>
  </si>
  <si>
    <t>Rio das Pedras</t>
  </si>
  <si>
    <t>Saldanha Marinho</t>
  </si>
  <si>
    <t>Rubiácea</t>
  </si>
  <si>
    <t>Salto do Jacuí</t>
  </si>
  <si>
    <t>Sabino</t>
  </si>
  <si>
    <t>Salvador das Missões</t>
  </si>
  <si>
    <t>Sales Oliveira</t>
  </si>
  <si>
    <t>Sananduva</t>
  </si>
  <si>
    <t>Saltinho</t>
  </si>
  <si>
    <t>Santa Bárbara do Sul</t>
  </si>
  <si>
    <t>Santa Adélia</t>
  </si>
  <si>
    <t>Santa Rosa</t>
  </si>
  <si>
    <t>Santa Bárbara d´Oeste</t>
  </si>
  <si>
    <t>Santa Tereza</t>
  </si>
  <si>
    <t>Santa Cruz da Esperança</t>
  </si>
  <si>
    <t>Santo Ângelo</t>
  </si>
  <si>
    <t>Santa Ernestina</t>
  </si>
  <si>
    <t>Santo Antônio da Patrulha</t>
  </si>
  <si>
    <t>Santa Lúcia</t>
  </si>
  <si>
    <t>Santo Antônio do Palma</t>
  </si>
  <si>
    <t>Santa Maria da Serra</t>
  </si>
  <si>
    <t>Santo Augusto</t>
  </si>
  <si>
    <t>Santa Rosa de Viterbo</t>
  </si>
  <si>
    <t>Santo Cristo</t>
  </si>
  <si>
    <t>Santo Antônio da Alegria</t>
  </si>
  <si>
    <t>Santo Expedito do Sul</t>
  </si>
  <si>
    <t>Santo Antônio do Aracanguá</t>
  </si>
  <si>
    <t>São Domingos do Sul</t>
  </si>
  <si>
    <t>Santo Antônio do Jardim</t>
  </si>
  <si>
    <t>São Francisco de Paula</t>
  </si>
  <si>
    <t>Santópolis do Aguapeí</t>
  </si>
  <si>
    <t>São João da Urtiga</t>
  </si>
  <si>
    <t>São Carlos</t>
  </si>
  <si>
    <t>São Jorge</t>
  </si>
  <si>
    <t>São Joaquim da Barra</t>
  </si>
  <si>
    <t>São José das Missões</t>
  </si>
  <si>
    <t>São José da Bela Vista</t>
  </si>
  <si>
    <t>São José do Inhacorá</t>
  </si>
  <si>
    <t>São José do Rio Preto</t>
  </si>
  <si>
    <t>São José do Ouro</t>
  </si>
  <si>
    <t>São Manuel</t>
  </si>
  <si>
    <t>São José dos Ausentes</t>
  </si>
  <si>
    <t>São Pedro</t>
  </si>
  <si>
    <t>São Luiz Gonzaga</t>
  </si>
  <si>
    <t>São Simão</t>
  </si>
  <si>
    <t>São Marcos</t>
  </si>
  <si>
    <t>Serra Azul</t>
  </si>
  <si>
    <t>São Martinho</t>
  </si>
  <si>
    <t>Serra Negra</t>
  </si>
  <si>
    <t>São Martinho da Serra</t>
  </si>
  <si>
    <t>Serrana</t>
  </si>
  <si>
    <t>São Nicolau</t>
  </si>
  <si>
    <t>Sertãozinho</t>
  </si>
  <si>
    <t>São Paulo das Missões</t>
  </si>
  <si>
    <t>Severínia</t>
  </si>
  <si>
    <t>São Pedro das Missões</t>
  </si>
  <si>
    <t>Socorro</t>
  </si>
  <si>
    <t>São Pedro do Butiá</t>
  </si>
  <si>
    <t>Sumaré</t>
  </si>
  <si>
    <t>São Valentim</t>
  </si>
  <si>
    <t>Tabatinga</t>
  </si>
  <si>
    <t>São Valentim do Sul</t>
  </si>
  <si>
    <t>Taiaçu</t>
  </si>
  <si>
    <t>São Valério do Sul</t>
  </si>
  <si>
    <t>Taiúva</t>
  </si>
  <si>
    <t>Sapucaia do Sul</t>
  </si>
  <si>
    <t>Tanabi</t>
  </si>
  <si>
    <t>Sarandi</t>
  </si>
  <si>
    <t>Taquaral</t>
  </si>
  <si>
    <t>Seberi</t>
  </si>
  <si>
    <t>Taquaritinga</t>
  </si>
  <si>
    <t>Sede Nova</t>
  </si>
  <si>
    <t>Terra Roxa</t>
  </si>
  <si>
    <t>Selbach</t>
  </si>
  <si>
    <t>Torrinha</t>
  </si>
  <si>
    <t>Senador Salgado Filho</t>
  </si>
  <si>
    <t>Trabiju</t>
  </si>
  <si>
    <t>Serafina Corrêa</t>
  </si>
  <si>
    <t>Ubarana</t>
  </si>
  <si>
    <t>Sertão</t>
  </si>
  <si>
    <t>Uchoa</t>
  </si>
  <si>
    <t>Sete de Setembro</t>
  </si>
  <si>
    <t>Uru</t>
  </si>
  <si>
    <t>Severiano de Almeida</t>
  </si>
  <si>
    <t>Valinhos</t>
  </si>
  <si>
    <t>Soledade</t>
  </si>
  <si>
    <t>Valparaíso</t>
  </si>
  <si>
    <t>Tapejara</t>
  </si>
  <si>
    <t>Vera Cruz</t>
  </si>
  <si>
    <t>Tapera</t>
  </si>
  <si>
    <t>Viradouro</t>
  </si>
  <si>
    <t>Taquara</t>
  </si>
  <si>
    <t>Vista Alegre do Alto</t>
  </si>
  <si>
    <t>Taquaruçu do Sul</t>
  </si>
  <si>
    <t>Tenente Portela</t>
  </si>
  <si>
    <t>Tio Hugo</t>
  </si>
  <si>
    <t>Tiradentes do Sul</t>
  </si>
  <si>
    <t>Três Arroios</t>
  </si>
  <si>
    <t>Três Coroas</t>
  </si>
  <si>
    <t>Três de Maio</t>
  </si>
  <si>
    <t>Três Palmeiras</t>
  </si>
  <si>
    <t>Três Passos</t>
  </si>
  <si>
    <t>Trindade do Sul</t>
  </si>
  <si>
    <t>Tucunduva</t>
  </si>
  <si>
    <t>Tupanci do Sul</t>
  </si>
  <si>
    <t>Tupanciretã</t>
  </si>
  <si>
    <t>Tuparendi</t>
  </si>
  <si>
    <t>Ubiretama</t>
  </si>
  <si>
    <t>União da Serra</t>
  </si>
  <si>
    <t>Vacaria</t>
  </si>
  <si>
    <t>Vale Real</t>
  </si>
  <si>
    <t>Vanini</t>
  </si>
  <si>
    <t>Veranópolis</t>
  </si>
  <si>
    <t>Viadutos</t>
  </si>
  <si>
    <t>Vicente Dutra</t>
  </si>
  <si>
    <t>Victor Graeff</t>
  </si>
  <si>
    <t>Vila Flores</t>
  </si>
  <si>
    <t>Vila Maria</t>
  </si>
  <si>
    <t>Vista Alegre</t>
  </si>
  <si>
    <t>Vista Alegre do Prata</t>
  </si>
  <si>
    <t>Vista Gaúcha</t>
  </si>
  <si>
    <t>Vitória das Missões</t>
  </si>
  <si>
    <t>Agudo</t>
  </si>
  <si>
    <t>Alegrete</t>
  </si>
  <si>
    <t>Araricá</t>
  </si>
  <si>
    <t>Arroio do Meio</t>
  </si>
  <si>
    <t>Arroio do Tigre</t>
  </si>
  <si>
    <t>Barra do Quaraí</t>
  </si>
  <si>
    <t>Bom Princípio</t>
  </si>
  <si>
    <t>Bom Retiro do Sul</t>
  </si>
  <si>
    <t>Boqueirão do Leão</t>
  </si>
  <si>
    <t>Bossoroca</t>
  </si>
  <si>
    <t>Brochier</t>
  </si>
  <si>
    <t>Caçapava do Sul</t>
  </si>
  <si>
    <t>Cacequi</t>
  </si>
  <si>
    <t>Cachoeira do Sul</t>
  </si>
  <si>
    <t>Campo Bom</t>
  </si>
  <si>
    <t>Candelária</t>
  </si>
  <si>
    <t>Canoas</t>
  </si>
  <si>
    <t>Capão do Cipó</t>
  </si>
  <si>
    <t>Capela de Santana</t>
  </si>
  <si>
    <t>Capitão</t>
  </si>
  <si>
    <t>Cerro Branco</t>
  </si>
  <si>
    <t>Colinas</t>
  </si>
  <si>
    <t>Coqueiro Baixo</t>
  </si>
  <si>
    <t>Cruzeiro do Sul</t>
  </si>
  <si>
    <t>Dilermando de Aguiar</t>
  </si>
  <si>
    <t>Dois Irmãos</t>
  </si>
  <si>
    <t>Doutor Ricardo</t>
  </si>
  <si>
    <t>Encantado</t>
  </si>
  <si>
    <t>Encruzilhada do Sul</t>
  </si>
  <si>
    <t>Estância Velha</t>
  </si>
  <si>
    <t>Esteio</t>
  </si>
  <si>
    <t>Estrela</t>
  </si>
  <si>
    <t>Faxinal do Soturno</t>
  </si>
  <si>
    <t>Fazenda Vilanova</t>
  </si>
  <si>
    <t>Floriano Peixoto</t>
  </si>
  <si>
    <t>Formigueiro</t>
  </si>
  <si>
    <t>Garruchos</t>
  </si>
  <si>
    <t>General Câmara</t>
  </si>
  <si>
    <t>Gramado Xavier</t>
  </si>
  <si>
    <t>Harmonia</t>
  </si>
  <si>
    <t>Herveiras</t>
  </si>
  <si>
    <t>Ibarama</t>
  </si>
  <si>
    <t>Imigrante</t>
  </si>
  <si>
    <t>Itaara</t>
  </si>
  <si>
    <t>Itacurubi</t>
  </si>
  <si>
    <t>Itaqui</t>
  </si>
  <si>
    <t>Ivorá</t>
  </si>
  <si>
    <t>Ivoti</t>
  </si>
  <si>
    <t>Jaguari</t>
  </si>
  <si>
    <t>Lagoa Bonita do Sul</t>
  </si>
  <si>
    <t>Lagoão</t>
  </si>
  <si>
    <t>Lajeado</t>
  </si>
  <si>
    <t>Lindolfo Collor</t>
  </si>
  <si>
    <t>Maçambara</t>
  </si>
  <si>
    <t>Manoel Viana</t>
  </si>
  <si>
    <t>Maratá</t>
  </si>
  <si>
    <t>Mata</t>
  </si>
  <si>
    <t>Mato Leitão</t>
  </si>
  <si>
    <t>Minas do Leão</t>
  </si>
  <si>
    <t>Montenegro</t>
  </si>
  <si>
    <t>Morro Reuter</t>
  </si>
  <si>
    <t>Muçum</t>
  </si>
  <si>
    <t>Nova Bréscia</t>
  </si>
  <si>
    <t>Nova Esperança do Sul</t>
  </si>
  <si>
    <t>Nova Santa Rita</t>
  </si>
  <si>
    <t>Novo Cabrais</t>
  </si>
  <si>
    <t>Novo Hamburgo</t>
  </si>
  <si>
    <t>Paraíso do Sul</t>
  </si>
  <si>
    <t>Pareci Novo</t>
  </si>
  <si>
    <t>Passa Sete</t>
  </si>
  <si>
    <t>Passo do Sobrado</t>
  </si>
  <si>
    <t>Paverama</t>
  </si>
  <si>
    <t>Portão</t>
  </si>
  <si>
    <t>Presidente Lucena</t>
  </si>
  <si>
    <t>Quaraí</t>
  </si>
  <si>
    <t>Quevedos</t>
  </si>
  <si>
    <t>Relvado</t>
  </si>
  <si>
    <t>Restinga Seca</t>
  </si>
  <si>
    <t>Rio Pardo</t>
  </si>
  <si>
    <t>Roca Sales</t>
  </si>
  <si>
    <t>Rosário do Sul</t>
  </si>
  <si>
    <t>Salvador do Sul</t>
  </si>
  <si>
    <t>Santa Clara do Sul</t>
  </si>
  <si>
    <t>Santa Cruz do Sul</t>
  </si>
  <si>
    <t>Santa Margarida do Sul</t>
  </si>
  <si>
    <t>Santa Maria</t>
  </si>
  <si>
    <t>Santa Maria do Herval</t>
  </si>
  <si>
    <t>Santana da Boa Vista</t>
  </si>
  <si>
    <t>SANT'ANA DO LIVRAMENTO</t>
  </si>
  <si>
    <t>Santiago</t>
  </si>
  <si>
    <t>Santo Antônio das Missões</t>
  </si>
  <si>
    <t>São Borja</t>
  </si>
  <si>
    <t>São Francisco de Assis</t>
  </si>
  <si>
    <t>São Gabriel</t>
  </si>
  <si>
    <t>São João do Polêsine</t>
  </si>
  <si>
    <t>São José do Hortêncio</t>
  </si>
  <si>
    <t>São José do Sul</t>
  </si>
  <si>
    <t>São Leopoldo</t>
  </si>
  <si>
    <t>São Miguel das Missões</t>
  </si>
  <si>
    <t>São Pedro do Sul</t>
  </si>
  <si>
    <t>São Sebastião do Caí</t>
  </si>
  <si>
    <t>São Sepé</t>
  </si>
  <si>
    <t>São Vendelino</t>
  </si>
  <si>
    <t>São Vicente do Sul</t>
  </si>
  <si>
    <t>Sapiranga</t>
  </si>
  <si>
    <t>Segredo</t>
  </si>
  <si>
    <t>Sério</t>
  </si>
  <si>
    <t>Sinimbu</t>
  </si>
  <si>
    <t>Sobradinho</t>
  </si>
  <si>
    <t>Tabaí</t>
  </si>
  <si>
    <t>Taquari</t>
  </si>
  <si>
    <t>Teutônia</t>
  </si>
  <si>
    <t>Toropi</t>
  </si>
  <si>
    <t>Travesseiro</t>
  </si>
  <si>
    <t>Triunfo</t>
  </si>
  <si>
    <t>Tunas</t>
  </si>
  <si>
    <t>Tupandi</t>
  </si>
  <si>
    <t>Unistalda</t>
  </si>
  <si>
    <t>Uruguaiana</t>
  </si>
  <si>
    <t>Vale do Sol</t>
  </si>
  <si>
    <t>Vale Verde</t>
  </si>
  <si>
    <t>Venâncio Aires</t>
  </si>
  <si>
    <t>Vespasiano Correa</t>
  </si>
  <si>
    <t>Vila Nova do Sul</t>
  </si>
  <si>
    <t>MG - ABADIA DOS DOURADOS</t>
  </si>
  <si>
    <t>MG - ABAETÉ</t>
  </si>
  <si>
    <t>MG - ABRE CAMPO</t>
  </si>
  <si>
    <t>MG - ACAIACA</t>
  </si>
  <si>
    <t>MG - AÇUCENA</t>
  </si>
  <si>
    <t>MG - ÁGUA BOA</t>
  </si>
  <si>
    <t>MG - ÁGUA COMPRIDA</t>
  </si>
  <si>
    <t>MG - AGUANIL</t>
  </si>
  <si>
    <t>MG - ÁGUAS FORMOSAS</t>
  </si>
  <si>
    <t>MG - ÁGUAS VERMELHAS</t>
  </si>
  <si>
    <t>MG - AIMORÉS</t>
  </si>
  <si>
    <t>MG - AIURUOCA</t>
  </si>
  <si>
    <t>MG - ALAGOA</t>
  </si>
  <si>
    <t>MG - ALBERTINA</t>
  </si>
  <si>
    <t>MG - ALÉM PARAÍBA</t>
  </si>
  <si>
    <t>MG - ALFENAS</t>
  </si>
  <si>
    <t>MG - ALFREDO VASCONCELOS</t>
  </si>
  <si>
    <t>MG - ALMENARA</t>
  </si>
  <si>
    <t>MG - ALPERCATA</t>
  </si>
  <si>
    <t>MG - ALPINÓPOLIS</t>
  </si>
  <si>
    <t>MG - ALTEROSA</t>
  </si>
  <si>
    <t>MG - ALTO CAPARAÓ</t>
  </si>
  <si>
    <t>MG - ALTO JEQUITIBÁ</t>
  </si>
  <si>
    <t>MG - ALTO RIO DOCE</t>
  </si>
  <si>
    <t>MG - ALVARENGA</t>
  </si>
  <si>
    <t>MG - ALVINÓPOLIS</t>
  </si>
  <si>
    <t>MG - ALVORADA DE MINAS</t>
  </si>
  <si>
    <t>MG - AMPARO DO SERRA</t>
  </si>
  <si>
    <t>MG - ANDRADAS</t>
  </si>
  <si>
    <t>MG - ANDRELÂNDIA</t>
  </si>
  <si>
    <t>MG - ANGELÂNDIA</t>
  </si>
  <si>
    <t>MG - ANTÔNIO CARLOS</t>
  </si>
  <si>
    <t>MG - ANTÔNIO DIAS</t>
  </si>
  <si>
    <t>MG - ANTÔNIO PRADO DE MINAS</t>
  </si>
  <si>
    <t>MG - ARAÇAÍ</t>
  </si>
  <si>
    <t>MG - ARACITABA</t>
  </si>
  <si>
    <t>MG - ARAÇUAÍ</t>
  </si>
  <si>
    <t>MG - ARAGUARI</t>
  </si>
  <si>
    <t>MG - ARANTINA</t>
  </si>
  <si>
    <t>MG - ARAPONGA</t>
  </si>
  <si>
    <t>MG - ARAPORÃ</t>
  </si>
  <si>
    <t>MG - ARAPUÁ</t>
  </si>
  <si>
    <t>MG - ARAÚJOS</t>
  </si>
  <si>
    <t>MG - ARAXÁ</t>
  </si>
  <si>
    <t>MG - ARCEBURGO</t>
  </si>
  <si>
    <t>MG - ARCOS</t>
  </si>
  <si>
    <t>MG - AREADO</t>
  </si>
  <si>
    <t>MG - ARGIRITA</t>
  </si>
  <si>
    <t>MG - ARICANDUVA</t>
  </si>
  <si>
    <t>MG - ARINOS</t>
  </si>
  <si>
    <t>MG - ASTOLFO DUTRA</t>
  </si>
  <si>
    <t>MG - ATALÉIA</t>
  </si>
  <si>
    <t>MG - AUGUSTO DE LIMA</t>
  </si>
  <si>
    <t>MG - BAEPENDI</t>
  </si>
  <si>
    <t>MG - BALDIM</t>
  </si>
  <si>
    <t>MG - BAMBUÍ</t>
  </si>
  <si>
    <t>MG - BANDEIRA</t>
  </si>
  <si>
    <t>MG - BANDEIRA DO SUL</t>
  </si>
  <si>
    <t>MG - BARÃO DE COCAIS</t>
  </si>
  <si>
    <t>MG - BARÃO DE MONTE ALTO</t>
  </si>
  <si>
    <t>MG - BARBACENA</t>
  </si>
  <si>
    <t>MG - BARRA LONGA</t>
  </si>
  <si>
    <t>MG - BARROSO</t>
  </si>
  <si>
    <t>MG - BELA VISTA DE MINAS</t>
  </si>
  <si>
    <t>MG - BELMIRO BRAGA</t>
  </si>
  <si>
    <t>MG - BELO HORIZONTE</t>
  </si>
  <si>
    <t>MG - BELO ORIENTE</t>
  </si>
  <si>
    <t>MG - BELO VALE</t>
  </si>
  <si>
    <t>MG - BERILO</t>
  </si>
  <si>
    <t>MG - BERIZAL</t>
  </si>
  <si>
    <t>MG - BERTÓPOLIS</t>
  </si>
  <si>
    <t>MG - BETIM</t>
  </si>
  <si>
    <t>MG - BIAS FORTES</t>
  </si>
  <si>
    <t>MG - BICAS</t>
  </si>
  <si>
    <t>MG - BIQUINHAS</t>
  </si>
  <si>
    <t>MG - BOA ESPERANÇA</t>
  </si>
  <si>
    <t>MG - BOCAINA DE MINAS</t>
  </si>
  <si>
    <t>MG - BOCAIÚVA</t>
  </si>
  <si>
    <t>MG - BOM DESPACHO</t>
  </si>
  <si>
    <t>MG - BOM JARDIM DE MINAS</t>
  </si>
  <si>
    <t>MG - BOM JESUS DA PENHA</t>
  </si>
  <si>
    <t>MG - BOM JESUS DO AMPARO</t>
  </si>
  <si>
    <t>MG - BOM JESUS DO GALHO</t>
  </si>
  <si>
    <t>MG - BOM REPOUSO</t>
  </si>
  <si>
    <t>MG - BOM SUCESSO</t>
  </si>
  <si>
    <t>MG - BONFIM</t>
  </si>
  <si>
    <t>MG - BONFINÓPOLIS DE MINAS</t>
  </si>
  <si>
    <t>MG - BONITO DE MINAS</t>
  </si>
  <si>
    <t>MG - BORDA DA MATA</t>
  </si>
  <si>
    <t>MG - BOTELHOS</t>
  </si>
  <si>
    <t>MG - BOTUMIRIM</t>
  </si>
  <si>
    <t>MG - BRÁS PIRES</t>
  </si>
  <si>
    <t>MG - BRASILÂNDIA DE MINAS</t>
  </si>
  <si>
    <t>MG - BRASÍLIA DE MINAS</t>
  </si>
  <si>
    <t>MG - BRASÓPOLIS</t>
  </si>
  <si>
    <t>MG - BRAÚNAS</t>
  </si>
  <si>
    <t>MG - BRUMADINHO</t>
  </si>
  <si>
    <t>MG - BUENO BRANDÃO</t>
  </si>
  <si>
    <t>MG - BUENÓPOLIS</t>
  </si>
  <si>
    <t>MG - BUGRE</t>
  </si>
  <si>
    <t>MG - BURITIS</t>
  </si>
  <si>
    <t>MG - BURITIZEIRO</t>
  </si>
  <si>
    <t>MG - CABECEIRA GRANDE</t>
  </si>
  <si>
    <t>MG - CABO VERDE</t>
  </si>
  <si>
    <t>MG - CACHOEIRA DA PRATA</t>
  </si>
  <si>
    <t>MG - CACHOEIRA DE MINAS</t>
  </si>
  <si>
    <t>MG - CACHOEIRA DE PAJEÚ</t>
  </si>
  <si>
    <t>MG - CACHOEIRA DOURADA</t>
  </si>
  <si>
    <t>MG - CAETANÓPOLIS</t>
  </si>
  <si>
    <t>MG - CAETÉ</t>
  </si>
  <si>
    <t>MG - CAIANA</t>
  </si>
  <si>
    <t>MG - CAJURI</t>
  </si>
  <si>
    <t>MG - CALDAS</t>
  </si>
  <si>
    <t>MG - CAMACHO</t>
  </si>
  <si>
    <t>MG - CAMANDUCAIA</t>
  </si>
  <si>
    <t>MG - CAMBUÍ</t>
  </si>
  <si>
    <t>MG - CAMBUQUIRA</t>
  </si>
  <si>
    <t>MG - CAMPANÁRIO</t>
  </si>
  <si>
    <t>MG - CAMPANHA</t>
  </si>
  <si>
    <t>MG - CAMPESTRE</t>
  </si>
  <si>
    <t>MG - CAMPINA VERDE</t>
  </si>
  <si>
    <t>MG - CAMPO AZUL</t>
  </si>
  <si>
    <t>MG - CAMPO BELO</t>
  </si>
  <si>
    <t>MG - CAMPO DO MEIO</t>
  </si>
  <si>
    <t>MG - CAMPO FLORIDO</t>
  </si>
  <si>
    <t>MG - CAMPOS ALTOS</t>
  </si>
  <si>
    <t>MG - CAMPOS GERAIS</t>
  </si>
  <si>
    <t>MG - CANA VERDE</t>
  </si>
  <si>
    <t>MG - CANAÃ</t>
  </si>
  <si>
    <t>MG - CANÁPOLIS</t>
  </si>
  <si>
    <t>MG - CANDEIAS</t>
  </si>
  <si>
    <t>MG - CANTAGALO</t>
  </si>
  <si>
    <t>MG - CAPARAÓ</t>
  </si>
  <si>
    <t>MG - CAPELA NOVA</t>
  </si>
  <si>
    <t>MG - CAPELINHA</t>
  </si>
  <si>
    <t>MG - CAPETINGA</t>
  </si>
  <si>
    <t>MG - CAPIM BRANCO</t>
  </si>
  <si>
    <t>MG - CAPINÓPOLIS</t>
  </si>
  <si>
    <t>MG - CAPITÃO ANDRADE</t>
  </si>
  <si>
    <t>MG - CAPITÃO ENÉAS</t>
  </si>
  <si>
    <t>MG - CAPITÓLIO</t>
  </si>
  <si>
    <t>MG - CAPUTIRA</t>
  </si>
  <si>
    <t>MG - CARAÍ</t>
  </si>
  <si>
    <t>MG - CARANAÍBA</t>
  </si>
  <si>
    <t>MG - CARANDAÍ</t>
  </si>
  <si>
    <t>MG - CARANGOLA</t>
  </si>
  <si>
    <t>MG - CARATINGA</t>
  </si>
  <si>
    <t>MG - CARBONITA</t>
  </si>
  <si>
    <t>MG - CAREAÇU</t>
  </si>
  <si>
    <t>MG - CARLOS CHAGAS</t>
  </si>
  <si>
    <t>MG - CARMÉSIA</t>
  </si>
  <si>
    <t>MG - CARMO DA CACHOEIRA</t>
  </si>
  <si>
    <t>MG - CARMO DA MATA</t>
  </si>
  <si>
    <t>MG - CARMO DE MINAS</t>
  </si>
  <si>
    <t>MG - CARMO DO CAJURU</t>
  </si>
  <si>
    <t>MG - CARMO DO PARANAÍBA</t>
  </si>
  <si>
    <t>MG - CARMO DO RIO CLARO</t>
  </si>
  <si>
    <t>MG - CARMÓPOLIS DE MINAS</t>
  </si>
  <si>
    <t>MG - CARNEIRINHO</t>
  </si>
  <si>
    <t>MG - CARRANCAS</t>
  </si>
  <si>
    <t>MG - CARVALHÓPOLIS</t>
  </si>
  <si>
    <t>MG - CARVALHOS</t>
  </si>
  <si>
    <t>MG - CASA GRANDE</t>
  </si>
  <si>
    <t>MG - CASCALHO RICO</t>
  </si>
  <si>
    <t>MG - CÁSSIA</t>
  </si>
  <si>
    <t>MG - CATAGUASES</t>
  </si>
  <si>
    <t>MG - CATAS ALTAS</t>
  </si>
  <si>
    <t>MG - CATAS ALTAS DA NORUEGA</t>
  </si>
  <si>
    <t>MG - CATUJI</t>
  </si>
  <si>
    <t>MG - CATUTI</t>
  </si>
  <si>
    <t>MG - CAXAMBU</t>
  </si>
  <si>
    <t>MG - CEDRO DO ABAETÉ</t>
  </si>
  <si>
    <t>MG - CENTRAL DE MINAS</t>
  </si>
  <si>
    <t>MG - CENTRALINA</t>
  </si>
  <si>
    <t>MG - CHÁCARA</t>
  </si>
  <si>
    <t>MG - CHALÉ</t>
  </si>
  <si>
    <t>MG - CHAPADA DO NORTE</t>
  </si>
  <si>
    <t>MG - CHAPADA GAÚCHA</t>
  </si>
  <si>
    <t>MG - CHIADOR</t>
  </si>
  <si>
    <t>MG - CIPOTÂNEA</t>
  </si>
  <si>
    <t>MG - CLARAVAL</t>
  </si>
  <si>
    <t>MG - CLARO DOS POÇÕES</t>
  </si>
  <si>
    <t>MG - CLÁUDIO</t>
  </si>
  <si>
    <t>MG - COIMBRA</t>
  </si>
  <si>
    <t>MG - COLUNA</t>
  </si>
  <si>
    <t>MG - COMENDADOR GOMES</t>
  </si>
  <si>
    <t>MG - COMERCINHO</t>
  </si>
  <si>
    <t>MG - CONCEIÇÃO DA APARECIDA</t>
  </si>
  <si>
    <t>MG - CONCEIÇÃO DA BARRA DE MINAS</t>
  </si>
  <si>
    <t>MG - CONCEIÇÃO DAS ALAGOAS</t>
  </si>
  <si>
    <t>MG - CONCEIÇÃO DAS PEDRAS</t>
  </si>
  <si>
    <t>MG - CONCEIÇÃO DE IPANEMA</t>
  </si>
  <si>
    <t>MG - CONCEIÇÃO DO MATO DENTRO</t>
  </si>
  <si>
    <t>MG - CONCEIÇÃO DO PARÁ</t>
  </si>
  <si>
    <t>MG - CONCEIÇÃO DO RIO VERDE</t>
  </si>
  <si>
    <t>MG - CONCEIÇÃO DOS OUROS</t>
  </si>
  <si>
    <t>MG - CÔNEGO MARINHO</t>
  </si>
  <si>
    <t>MG - CONFINS</t>
  </si>
  <si>
    <t>MG - CONGONHAL</t>
  </si>
  <si>
    <t>MG - CONGONHAS</t>
  </si>
  <si>
    <t>MG - CONGONHAS DO NORTE</t>
  </si>
  <si>
    <t>MG - CONQUISTA</t>
  </si>
  <si>
    <t>MG - CONSELHEIRO LAFAIETE</t>
  </si>
  <si>
    <t>MG - CONSELHEIRO PENA</t>
  </si>
  <si>
    <t>MG - CONSOLAÇÃO</t>
  </si>
  <si>
    <t>MG - CONTAGEM</t>
  </si>
  <si>
    <t>MG - COQUEIRAL</t>
  </si>
  <si>
    <t>MG - CORAÇÃO DE JESUS</t>
  </si>
  <si>
    <t>MG - CORDISBURGO</t>
  </si>
  <si>
    <t>MG - CORDISLÂNDIA</t>
  </si>
  <si>
    <t>MG - CORINTO</t>
  </si>
  <si>
    <t>MG - COROACI</t>
  </si>
  <si>
    <t>MG - COROMANDEL</t>
  </si>
  <si>
    <t>MG - CORONEL FABRICIANO</t>
  </si>
  <si>
    <t>MG - CORONEL MURTA</t>
  </si>
  <si>
    <t>MG - CORONEL PACHECO</t>
  </si>
  <si>
    <t>MG - CORONEL XAVIER CHAVES</t>
  </si>
  <si>
    <t>MG - CÓRREGO DANTA</t>
  </si>
  <si>
    <t>MG - CÓRREGO DO BOM JESUS</t>
  </si>
  <si>
    <t>MG - CÓRREGO FUNDO</t>
  </si>
  <si>
    <t>MG - CÓRREGO NOVO</t>
  </si>
  <si>
    <t>MG - COUTO DE MAGALHÃES DE MINAS</t>
  </si>
  <si>
    <t>MG - CRISÓLITA</t>
  </si>
  <si>
    <t>MG - CRISTAIS</t>
  </si>
  <si>
    <t>MG - CRISTÁLIA</t>
  </si>
  <si>
    <t>MG - CRISTIANO OTONI</t>
  </si>
  <si>
    <t>MG - CRISTINA</t>
  </si>
  <si>
    <t>MG - CRUCILÂNDIA</t>
  </si>
  <si>
    <t>MG - CRUZEIRO DA FORTALEZA</t>
  </si>
  <si>
    <t>MG - CRUZÍLIA</t>
  </si>
  <si>
    <t>MG - CUPARAQUE</t>
  </si>
  <si>
    <t>MG - CURRAL DE DENTRO</t>
  </si>
  <si>
    <t>MG - CURVELO</t>
  </si>
  <si>
    <t>MG - DATAS</t>
  </si>
  <si>
    <t>MG - DELFIM MOREIRA</t>
  </si>
  <si>
    <t>MG - DELFINÓPOLIS</t>
  </si>
  <si>
    <t>MG - DELTA</t>
  </si>
  <si>
    <t>MG - DESCOBERTO</t>
  </si>
  <si>
    <t>MG - DESTERRO DE ENTRE RIOS</t>
  </si>
  <si>
    <t>MG - DESTERRO DO MELO</t>
  </si>
  <si>
    <t>MG - DIAMANTINA</t>
  </si>
  <si>
    <t>MG - DIOGO DE VASCONCELOS</t>
  </si>
  <si>
    <t>MG - DIONÍSIO</t>
  </si>
  <si>
    <t>MG - DIVINÉSIA</t>
  </si>
  <si>
    <t>MG - DIVINO</t>
  </si>
  <si>
    <t>MG - DIVINO DAS LARANJEIRAS</t>
  </si>
  <si>
    <t>MG - DIVINOLÂNDIA DE MINAS</t>
  </si>
  <si>
    <t>MG - DIVINÓPOLIS</t>
  </si>
  <si>
    <t>MG - DIVISA ALEGRE</t>
  </si>
  <si>
    <t>MG - DIVISA NOVA</t>
  </si>
  <si>
    <t>MG - DIVISÓPOLIS</t>
  </si>
  <si>
    <t>MG - DOM BOSCO</t>
  </si>
  <si>
    <t>MG - DOM CAVATI</t>
  </si>
  <si>
    <t>MG - DOM JOAQUIM</t>
  </si>
  <si>
    <t>MG - DOM SILVÉRIO</t>
  </si>
  <si>
    <t>MG - DOM VIÇOSO</t>
  </si>
  <si>
    <t>MG - DONA EUSÉBIA</t>
  </si>
  <si>
    <t>MG - DORES DE CAMPOS</t>
  </si>
  <si>
    <t>MG - DORES DE GUANHÃES</t>
  </si>
  <si>
    <t>MG - DORES DO INDAIÁ</t>
  </si>
  <si>
    <t>MG - DORES DO TURVO</t>
  </si>
  <si>
    <t>MG - DORESÓPOLIS</t>
  </si>
  <si>
    <t>MG - DOURADOQUARA</t>
  </si>
  <si>
    <t>MG - DURANDÉ</t>
  </si>
  <si>
    <t>MG - ELÓI MENDES</t>
  </si>
  <si>
    <t>MG - ENGENHEIRO CALDAS</t>
  </si>
  <si>
    <t>MG - ENGENHEIRO NAVARRO</t>
  </si>
  <si>
    <t>MG - ENTRE FOLHAS</t>
  </si>
  <si>
    <t>MG - ENTRE RIOS DE MINAS</t>
  </si>
  <si>
    <t>MG - ERVÁLIA</t>
  </si>
  <si>
    <t>MG - ESMERALDAS</t>
  </si>
  <si>
    <t>MG - ESPERA FELIZ</t>
  </si>
  <si>
    <t>MG - ESPINOSA</t>
  </si>
  <si>
    <t>MG - ESPÍRITO SANTO DO DOURADO</t>
  </si>
  <si>
    <t>MG - ESTIVA</t>
  </si>
  <si>
    <t>MG - ESTRELA DALVA</t>
  </si>
  <si>
    <t>MG - ESTRELA DO INDAIÁ</t>
  </si>
  <si>
    <t>MG - ESTRELA DO SUL</t>
  </si>
  <si>
    <t>MG - EUGENÓPOLIS</t>
  </si>
  <si>
    <t>MG - EWBANK DA CÂMARA</t>
  </si>
  <si>
    <t>MG - EXTREMA</t>
  </si>
  <si>
    <t>MG - FAMA</t>
  </si>
  <si>
    <t>MG - FARIA LEMOS</t>
  </si>
  <si>
    <t>MG - FELÍCIO DOS SANTOS</t>
  </si>
  <si>
    <t>MG - FELISBURGO</t>
  </si>
  <si>
    <t>MG - FELIXLÂNDIA</t>
  </si>
  <si>
    <t>MG - FERNANDES TOURINHO</t>
  </si>
  <si>
    <t>MG - FERROS</t>
  </si>
  <si>
    <t>MG - FERVEDOURO</t>
  </si>
  <si>
    <t>MG - FLORESTAL</t>
  </si>
  <si>
    <t>MG - FORMIGA</t>
  </si>
  <si>
    <t>MG - FORMOSO</t>
  </si>
  <si>
    <t>MG - FORTALEZA DE MINAS</t>
  </si>
  <si>
    <t>MG - FORTUNA DE MINAS</t>
  </si>
  <si>
    <t>MG - FRANCISCO BADARÓ</t>
  </si>
  <si>
    <t>MG - FRANCISCO DUMONT</t>
  </si>
  <si>
    <t>MG - FRANCISCO SÁ</t>
  </si>
  <si>
    <t>MG - FRANCISCÓPOLIS</t>
  </si>
  <si>
    <t>MG - FREI GASPAR</t>
  </si>
  <si>
    <t>MG - FREI INOCÊNCIO</t>
  </si>
  <si>
    <t>MG - FREI LAGONEGRO</t>
  </si>
  <si>
    <t>MG - FRONTEIRA</t>
  </si>
  <si>
    <t>MG - FRONTEIRA DOS VALES</t>
  </si>
  <si>
    <t>MG - FRUTA DE LEITE</t>
  </si>
  <si>
    <t>MG - FRUTAL</t>
  </si>
  <si>
    <t>MG - FUNILÂNDIA</t>
  </si>
  <si>
    <t>MG - GALILÉIA</t>
  </si>
  <si>
    <t>MG - GAMELEIRAS</t>
  </si>
  <si>
    <t>MG - GLAUCILÂNDIA</t>
  </si>
  <si>
    <t>MG - GOIABEIRA</t>
  </si>
  <si>
    <t>MG - GOIANÁ</t>
  </si>
  <si>
    <t>MG - GONÇALVES</t>
  </si>
  <si>
    <t>MG - GONZAGA</t>
  </si>
  <si>
    <t>MG - GOUVEIA</t>
  </si>
  <si>
    <t>MG - GOVERNADOR VALADARES</t>
  </si>
  <si>
    <t>MG - GRÃO MOGOL</t>
  </si>
  <si>
    <t>MG - GRUPIARA</t>
  </si>
  <si>
    <t>MG - GUANHÃES</t>
  </si>
  <si>
    <t>MG - GUAPÉ</t>
  </si>
  <si>
    <t>MG - GUARACIABA</t>
  </si>
  <si>
    <t>MG - GUARACIAMA</t>
  </si>
  <si>
    <t>MG - GUARANÉSIA</t>
  </si>
  <si>
    <t>MG - GUARANI</t>
  </si>
  <si>
    <t>MG - GUARARÁ</t>
  </si>
  <si>
    <t>MG - GUARDA-MOR</t>
  </si>
  <si>
    <t>MG - GUAXUPÉ</t>
  </si>
  <si>
    <t>MG - GUIDOVAL</t>
  </si>
  <si>
    <t>MG - GUIMARÂNIA</t>
  </si>
  <si>
    <t>MG - GUIRICEMA</t>
  </si>
  <si>
    <t>MG - GURINHATÃ</t>
  </si>
  <si>
    <t>MG - HELIODORA</t>
  </si>
  <si>
    <t>MG - IAPU</t>
  </si>
  <si>
    <t>MG - IBERTIOGA</t>
  </si>
  <si>
    <t>MG - IBIÁ</t>
  </si>
  <si>
    <t>MG - IBIAÍ</t>
  </si>
  <si>
    <t>MG - IBIRACATU</t>
  </si>
  <si>
    <t>MG - IBIRACI</t>
  </si>
  <si>
    <t>MG - IBIRITÉ</t>
  </si>
  <si>
    <t>MG - IBITIÚRA DE MINAS</t>
  </si>
  <si>
    <t>MG - IBITURUNA</t>
  </si>
  <si>
    <t>MG - ICARAÍ DE MINAS</t>
  </si>
  <si>
    <t>MG - IGARAPÉ</t>
  </si>
  <si>
    <t>MG - IGARATINGA</t>
  </si>
  <si>
    <t>MG - IGUATAMA</t>
  </si>
  <si>
    <t>MG - IJACI</t>
  </si>
  <si>
    <t>MG - ILICÍNEA</t>
  </si>
  <si>
    <t>MG - IMBÉ DE MINAS</t>
  </si>
  <si>
    <t>MG - INCONFIDENTES</t>
  </si>
  <si>
    <t>MG - INDAIABIRA</t>
  </si>
  <si>
    <t>MG - INDIANÓPOLIS</t>
  </si>
  <si>
    <t>MG - INGAÍ</t>
  </si>
  <si>
    <t>MG - INHAPIM</t>
  </si>
  <si>
    <t>MG - INHAÚMA</t>
  </si>
  <si>
    <t>MG - INIMUTABA</t>
  </si>
  <si>
    <t>MG - IPABA</t>
  </si>
  <si>
    <t>MG - IPANEMA</t>
  </si>
  <si>
    <t>MG - IPATINGA</t>
  </si>
  <si>
    <t>MG - IPIAÇU</t>
  </si>
  <si>
    <t>MG - IPUIÚNA</t>
  </si>
  <si>
    <t>MG - IRAÍ DE MINAS</t>
  </si>
  <si>
    <t>MG - ITABIRA</t>
  </si>
  <si>
    <t>MG - ITABIRINHA</t>
  </si>
  <si>
    <t>MG - ITABIRITO</t>
  </si>
  <si>
    <t>MG - ITACAMBIRA</t>
  </si>
  <si>
    <t>MG - ITACARAMBI</t>
  </si>
  <si>
    <t>MG - ITAGUARA</t>
  </si>
  <si>
    <t>MG - ITAIPÉ</t>
  </si>
  <si>
    <t>MG - ITAJUBÁ</t>
  </si>
  <si>
    <t>MG - ITAMARANDIBA</t>
  </si>
  <si>
    <t>MG - ITAMARATI DE MINAS</t>
  </si>
  <si>
    <t>MG - ITAMBACURI</t>
  </si>
  <si>
    <t>MG - ITAMBÉ DO MATO DENTRO</t>
  </si>
  <si>
    <t>MG - ITAMOGI</t>
  </si>
  <si>
    <t>MG - ITAMONTE</t>
  </si>
  <si>
    <t>MG - ITANHANDU</t>
  </si>
  <si>
    <t>MG - ITANHOMI</t>
  </si>
  <si>
    <t>MG - ITAOBIM</t>
  </si>
  <si>
    <t>MG - ITAPAGIPE</t>
  </si>
  <si>
    <t>MG - ITAPECERICA</t>
  </si>
  <si>
    <t>MG - ITAPEVA</t>
  </si>
  <si>
    <t>MG - ITATIAIUÇU</t>
  </si>
  <si>
    <t>MG - ITAÚ DE MINAS</t>
  </si>
  <si>
    <t>MG - ITAÚNA</t>
  </si>
  <si>
    <t>MG - ITAVERAVA</t>
  </si>
  <si>
    <t>MG - ITINGA</t>
  </si>
  <si>
    <t>MG - ITUETA</t>
  </si>
  <si>
    <t>MG - ITUIUTABA</t>
  </si>
  <si>
    <t>MG - ITUMIRIM</t>
  </si>
  <si>
    <t>MG - ITURAMA</t>
  </si>
  <si>
    <t>MG - ITUTINGA</t>
  </si>
  <si>
    <t>MG - JABOTICATUBAS</t>
  </si>
  <si>
    <t>MG - JACINTO</t>
  </si>
  <si>
    <t>MG - JACUÍ</t>
  </si>
  <si>
    <t>MG - JACUTINGA</t>
  </si>
  <si>
    <t>MG - JAGUARAÇU</t>
  </si>
  <si>
    <t>MG - JAÍBA</t>
  </si>
  <si>
    <t>MG - JAMPRUCA</t>
  </si>
  <si>
    <t>MG - JANAÚBA</t>
  </si>
  <si>
    <t>MG - JANUÁRIA</t>
  </si>
  <si>
    <t>MG - JAPARAÍBA</t>
  </si>
  <si>
    <t>MG - JAPONVAR</t>
  </si>
  <si>
    <t>MG - JECEABA</t>
  </si>
  <si>
    <t>MG - JENIPAPO DE MINAS</t>
  </si>
  <si>
    <t>MG - JEQUERI</t>
  </si>
  <si>
    <t>MG - JEQUITAÍ</t>
  </si>
  <si>
    <t>MG - JEQUITIBÁ</t>
  </si>
  <si>
    <t>MG - JEQUITINHONHA</t>
  </si>
  <si>
    <t>MG - JESUÂNIA</t>
  </si>
  <si>
    <t>MG - JOAÍMA</t>
  </si>
  <si>
    <t>MG - JOANÉSIA</t>
  </si>
  <si>
    <t>MG - JOÃO MONLEVADE</t>
  </si>
  <si>
    <t>MG - JOÃO PINHEIRO</t>
  </si>
  <si>
    <t>MG - JOAQUIM FELÍCIO</t>
  </si>
  <si>
    <t>MG - JORDÂNIA</t>
  </si>
  <si>
    <t>MG - JOSÉ GONÇALVES DE MINAS</t>
  </si>
  <si>
    <t>MG - JOSÉ RAYDAN</t>
  </si>
  <si>
    <t>MG - JOSENÓPOLIS</t>
  </si>
  <si>
    <t>MG - JUATUBA</t>
  </si>
  <si>
    <t>MG - JUIZ DE FORA</t>
  </si>
  <si>
    <t>MG - JURAMENTO</t>
  </si>
  <si>
    <t>MG - JURUAIA</t>
  </si>
  <si>
    <t>MG - JUVENÍLIA</t>
  </si>
  <si>
    <t>MG - LADAINHA</t>
  </si>
  <si>
    <t>MG - LAGAMAR</t>
  </si>
  <si>
    <t>MG - LAGOA DA PRATA</t>
  </si>
  <si>
    <t>MG - LAGOA DOS PATOS</t>
  </si>
  <si>
    <t>MG - LAGOA DOURADA</t>
  </si>
  <si>
    <t>MG - LAGOA FORMOSA</t>
  </si>
  <si>
    <t>MG - LAGOA GRANDE</t>
  </si>
  <si>
    <t>MG - LAGOA SANTA</t>
  </si>
  <si>
    <t>MG - LAJINHA</t>
  </si>
  <si>
    <t>MG - LAMBARI</t>
  </si>
  <si>
    <t>MG - LAMIM</t>
  </si>
  <si>
    <t>MG - LARANJAL</t>
  </si>
  <si>
    <t>MG - LASSANCE</t>
  </si>
  <si>
    <t>MG - LAVRAS</t>
  </si>
  <si>
    <t>MG - LEANDRO FERREIRA</t>
  </si>
  <si>
    <t>MG - LEME DO PRADO</t>
  </si>
  <si>
    <t>MG - LEOPOLDINA</t>
  </si>
  <si>
    <t>MG - LIBERDADE</t>
  </si>
  <si>
    <t>MG - LIMA DUARTE</t>
  </si>
  <si>
    <t>MG - LIMEIRA DO OESTE</t>
  </si>
  <si>
    <t>MG - LONTRA</t>
  </si>
  <si>
    <t>MG - LUISBURGO</t>
  </si>
  <si>
    <t>MG - LUISLÂNDIA</t>
  </si>
  <si>
    <t>MG - LUMINÁRIAS</t>
  </si>
  <si>
    <t>MG - LUZ</t>
  </si>
  <si>
    <t>MG - MACHACALIS</t>
  </si>
  <si>
    <t>MG - MACHADO</t>
  </si>
  <si>
    <t>MG - MADRE DE DEUS DE MINAS</t>
  </si>
  <si>
    <t>MG - MALACACHETA</t>
  </si>
  <si>
    <t>MG - MAMONAS</t>
  </si>
  <si>
    <t>MG - MANGA</t>
  </si>
  <si>
    <t>MG - MANHUAÇU</t>
  </si>
  <si>
    <t>MG - MANHUMIRIM</t>
  </si>
  <si>
    <t>MG - MANTENA</t>
  </si>
  <si>
    <t>MG - MAR DE ESPANHA</t>
  </si>
  <si>
    <t>MG - MARAVILHAS</t>
  </si>
  <si>
    <t>MG - MARIA DA FÉ</t>
  </si>
  <si>
    <t>MG - MARIANA</t>
  </si>
  <si>
    <t>MG - MARILAC</t>
  </si>
  <si>
    <t>MG - MÁRIO CAMPOS</t>
  </si>
  <si>
    <t>MG - MARIPÁ DE MINAS</t>
  </si>
  <si>
    <t>MG - MARLIÉRIA</t>
  </si>
  <si>
    <t>MG - MARMELÓPOLIS</t>
  </si>
  <si>
    <t>MG - MARTINHO CAMPOS</t>
  </si>
  <si>
    <t>MG - MARTINS SOARES</t>
  </si>
  <si>
    <t>MG - MATA VERDE</t>
  </si>
  <si>
    <t>MG - MATERLÂNDIA</t>
  </si>
  <si>
    <t>MG - MATEUS LEME</t>
  </si>
  <si>
    <t>MG - MATHIAS LOBATO</t>
  </si>
  <si>
    <t>MG - MATIAS BARBOSA</t>
  </si>
  <si>
    <t>MG - MATIAS CARDOSO</t>
  </si>
  <si>
    <t>MG - MATIPÓ</t>
  </si>
  <si>
    <t>MG - MATO VERDE</t>
  </si>
  <si>
    <t>MG - MATOZINHOS</t>
  </si>
  <si>
    <t>MG - MATUTINA</t>
  </si>
  <si>
    <t>MG - MEDEIROS</t>
  </si>
  <si>
    <t>MG - MEDINA</t>
  </si>
  <si>
    <t>MG - MENDES PIMENTEL</t>
  </si>
  <si>
    <t>MG - MERCÊS</t>
  </si>
  <si>
    <t>MG - MESQUITA</t>
  </si>
  <si>
    <t>MG - MINAS NOVAS</t>
  </si>
  <si>
    <t>MG - MINDURI</t>
  </si>
  <si>
    <t>MG - MIRABELA</t>
  </si>
  <si>
    <t>MG - MIRADOURO</t>
  </si>
  <si>
    <t>MG - MIRAÍ</t>
  </si>
  <si>
    <t>MG - MIRAVÂNIA</t>
  </si>
  <si>
    <t>MG - MOEDA</t>
  </si>
  <si>
    <t>MG - MOEMA</t>
  </si>
  <si>
    <t>MG - MONJOLOS</t>
  </si>
  <si>
    <t>MG - MONSENHOR PAULO</t>
  </si>
  <si>
    <t>MG - MONTALVÂNIA</t>
  </si>
  <si>
    <t>MG - MONTE ALEGRE DE MINAS</t>
  </si>
  <si>
    <t>MG - MONTE AZUL</t>
  </si>
  <si>
    <t>MG - MONTE BELO</t>
  </si>
  <si>
    <t>MG - MONTE CARMELO</t>
  </si>
  <si>
    <t>MG - MONTE FORMOSO</t>
  </si>
  <si>
    <t>MG - MONTE SANTO DE MINAS</t>
  </si>
  <si>
    <t>MG - MONTE SIÃO</t>
  </si>
  <si>
    <t>MG - MONTES CLAROS</t>
  </si>
  <si>
    <t>MG - MONTEZUMA</t>
  </si>
  <si>
    <t>MG - MORADA NOVA DE MINAS</t>
  </si>
  <si>
    <t>MG - MORRO DA GARÇA</t>
  </si>
  <si>
    <t>MG - MORRO DO PILAR</t>
  </si>
  <si>
    <t>MG - MUNHOZ</t>
  </si>
  <si>
    <t>MG - MURIAÉ</t>
  </si>
  <si>
    <t>MG - MUTUM</t>
  </si>
  <si>
    <t>MG - MUZAMBINHO</t>
  </si>
  <si>
    <t>MG - NACIP RAYDAN</t>
  </si>
  <si>
    <t>MG - NANUQUE</t>
  </si>
  <si>
    <t>MG - NAQUE</t>
  </si>
  <si>
    <t>MG - NATALÂNDIA</t>
  </si>
  <si>
    <t>MG - NATÉRCIA</t>
  </si>
  <si>
    <t>MG - NAZARENO</t>
  </si>
  <si>
    <t>MG - NEPOMUCENO</t>
  </si>
  <si>
    <t>MG - NINHEIRA</t>
  </si>
  <si>
    <t>MG - NOVA BELÉM</t>
  </si>
  <si>
    <t>MG - NOVA ERA</t>
  </si>
  <si>
    <t>MG - NOVA LIMA</t>
  </si>
  <si>
    <t>MG - NOVA MÓDICA</t>
  </si>
  <si>
    <t>MG - NOVA PONTE</t>
  </si>
  <si>
    <t>MG - NOVA PORTEIRINHA</t>
  </si>
  <si>
    <t>MG - NOVA RESENDE</t>
  </si>
  <si>
    <t>MG - NOVA SERRANA</t>
  </si>
  <si>
    <t>MG - NOVA UNIÃO</t>
  </si>
  <si>
    <t>MG - NOVO CRUZEIRO</t>
  </si>
  <si>
    <t>MG - NOVO ORIENTE DE MINAS</t>
  </si>
  <si>
    <t>MG - NOVORIZONTE</t>
  </si>
  <si>
    <t>MG - OLARIA</t>
  </si>
  <si>
    <t>MG - OLHOS-D'ÁGUA</t>
  </si>
  <si>
    <t>MG - OLÍMPIO NORONHA</t>
  </si>
  <si>
    <t>MG - OLIVEIRA</t>
  </si>
  <si>
    <t>MG - OLIVEIRA FORTES</t>
  </si>
  <si>
    <t>MG - ONÇA DE PITANGUI</t>
  </si>
  <si>
    <t>MG - ORATÓRIOS</t>
  </si>
  <si>
    <t>MG - ORIZÂNIA</t>
  </si>
  <si>
    <t>MG - OURO BRANCO</t>
  </si>
  <si>
    <t>MG - OURO FINO</t>
  </si>
  <si>
    <t>MG - OURO PRETO</t>
  </si>
  <si>
    <t>MG - OURO VERDE DE MINAS</t>
  </si>
  <si>
    <t>MG - PADRE CARVALHO</t>
  </si>
  <si>
    <t>MG - PADRE PARAÍSO</t>
  </si>
  <si>
    <t>MG - PAI PEDRO</t>
  </si>
  <si>
    <t>MG - PAINEIRAS</t>
  </si>
  <si>
    <t>MG - PAINS</t>
  </si>
  <si>
    <t>MG - PAIVA</t>
  </si>
  <si>
    <t>MG - PALMA</t>
  </si>
  <si>
    <t>MG - PALMÓPOLIS</t>
  </si>
  <si>
    <t>MG - PAPAGAIOS</t>
  </si>
  <si>
    <t>MG - PARÁ DE MINAS</t>
  </si>
  <si>
    <t>MG - PARACATU</t>
  </si>
  <si>
    <t>MG - PARAGUAÇU</t>
  </si>
  <si>
    <t>MG - PARAISÓPOLIS</t>
  </si>
  <si>
    <t>MG - PARAOPEBA</t>
  </si>
  <si>
    <t>MG - PASSA QUATRO</t>
  </si>
  <si>
    <t xml:space="preserve">MG - PASSA </t>
  </si>
  <si>
    <t>MG - PASSABÉM</t>
  </si>
  <si>
    <t>MG - PASSA-VINTE</t>
  </si>
  <si>
    <t>MG - PASSOS</t>
  </si>
  <si>
    <t>MG - PATIS</t>
  </si>
  <si>
    <t>MG - PATOS DE MINAS</t>
  </si>
  <si>
    <t>MG - PATROCÍNIO</t>
  </si>
  <si>
    <t>MG - PATROCÍNIO DO MURIAÉ</t>
  </si>
  <si>
    <t>MG - PAULA CÂNDIDO</t>
  </si>
  <si>
    <t>MG - PAULISTAS</t>
  </si>
  <si>
    <t>MG - PAVÃO</t>
  </si>
  <si>
    <t>MG - PEÇANHA</t>
  </si>
  <si>
    <t>MG - PEDRA AZUL</t>
  </si>
  <si>
    <t>MG - PEDRA BONITA</t>
  </si>
  <si>
    <t>MG - PEDRA DO ANTA</t>
  </si>
  <si>
    <t>MG - PEDRA DO INDAIÁ</t>
  </si>
  <si>
    <t>MG - PEDRA DOURADA</t>
  </si>
  <si>
    <t>MG - PEDRALVA</t>
  </si>
  <si>
    <t>MG - PEDRAS DE MARIA DA CRUZ</t>
  </si>
  <si>
    <t>MG - PEDRINÓPOLIS</t>
  </si>
  <si>
    <t>MG - PEDRO LEOPOLDO</t>
  </si>
  <si>
    <t>MG - PEDRO TEIXEIRA</t>
  </si>
  <si>
    <t>MG - PEQUERI</t>
  </si>
  <si>
    <t>MG - PEQUI</t>
  </si>
  <si>
    <t>MG - PERDIGÃO</t>
  </si>
  <si>
    <t>MG - PERDIZES</t>
  </si>
  <si>
    <t>MG - PERDÕES</t>
  </si>
  <si>
    <t>MG - PERIQUITO</t>
  </si>
  <si>
    <t>MG - PESCADOR</t>
  </si>
  <si>
    <t>MG - PIAU</t>
  </si>
  <si>
    <t>MG - PIEDADE DE CARATINGA</t>
  </si>
  <si>
    <t>MG - PIEDADE DE PONTE NOVA</t>
  </si>
  <si>
    <t>MG - PIEDADE DO RIO GRANDE</t>
  </si>
  <si>
    <t>MG - PIEDADE DOS GERAIS</t>
  </si>
  <si>
    <t>MG - PIMENTA</t>
  </si>
  <si>
    <t>MG - PINGO-D'ÁGUA</t>
  </si>
  <si>
    <t>MG - PINTÓPOLIS</t>
  </si>
  <si>
    <t>MG - PIRACEMA</t>
  </si>
  <si>
    <t>MG - PIRAJUBA</t>
  </si>
  <si>
    <t>MG - PIRANGA</t>
  </si>
  <si>
    <t>MG - PIRANGUÇU</t>
  </si>
  <si>
    <t>MG - PIRANGUINHO</t>
  </si>
  <si>
    <t>MG - PIRAPETINGA</t>
  </si>
  <si>
    <t>MG - PIRAPORA</t>
  </si>
  <si>
    <t>MG - PIRAÚBA</t>
  </si>
  <si>
    <t>MG - PITANGUI</t>
  </si>
  <si>
    <t>MG - PIUMHI</t>
  </si>
  <si>
    <t>MG - PLANURA</t>
  </si>
  <si>
    <t>MG - POÇO FUNDO</t>
  </si>
  <si>
    <t>MG - POÇOS DE CALDAS</t>
  </si>
  <si>
    <t>MG - POCRANE</t>
  </si>
  <si>
    <t>MG - POMPÉU</t>
  </si>
  <si>
    <t>MG - PONTE NOVA</t>
  </si>
  <si>
    <t>MG - PONTO CHIQUE</t>
  </si>
  <si>
    <t>MG - PONTO DOS VOLANTES</t>
  </si>
  <si>
    <t>MG - PORTEIRINHA</t>
  </si>
  <si>
    <t>MG - PORTO FIRME</t>
  </si>
  <si>
    <t>MG - POTÉ</t>
  </si>
  <si>
    <t>MG - POUSO ALEGRE</t>
  </si>
  <si>
    <t>MG - POUSO ALTO</t>
  </si>
  <si>
    <t>MG - PRADOS</t>
  </si>
  <si>
    <t>MG - PRATA</t>
  </si>
  <si>
    <t>MG - PRATÁPOLIS</t>
  </si>
  <si>
    <t>MG - PRATINHA</t>
  </si>
  <si>
    <t>MG - PRESIDENTE BERNARDES</t>
  </si>
  <si>
    <t>MG - PRESIDENTE JUSCELINO</t>
  </si>
  <si>
    <t>MG - PRESIDENTE KUBITSCHEK</t>
  </si>
  <si>
    <t>MG - PRESIDENTE OLEGÁRIO</t>
  </si>
  <si>
    <t>MG - PRUDENTE DE MORAIS</t>
  </si>
  <si>
    <t>MG - QUARTEL GERAL</t>
  </si>
  <si>
    <t>MG - QUELUZITO</t>
  </si>
  <si>
    <t>MG - RAPOSOS</t>
  </si>
  <si>
    <t>MG - RAUL SOARES</t>
  </si>
  <si>
    <t>MG - RECREIO</t>
  </si>
  <si>
    <t>MG - REDUTO</t>
  </si>
  <si>
    <t>MG - RESENDE COSTA</t>
  </si>
  <si>
    <t>MG - RESPLENDOR</t>
  </si>
  <si>
    <t>MG - RESSAQUINHA</t>
  </si>
  <si>
    <t>MG - RIACHINHO</t>
  </si>
  <si>
    <t>MG - RIACHO DOS MACHADOS</t>
  </si>
  <si>
    <t>MG - RIBEIRÃO DAS NEVES</t>
  </si>
  <si>
    <t>MG - RIBEIRÃO VERMELHO</t>
  </si>
  <si>
    <t>MG - RIO ACIMA</t>
  </si>
  <si>
    <t>MG - RIO CASCA</t>
  </si>
  <si>
    <t>MG - RIO DO PRADO</t>
  </si>
  <si>
    <t>MG - RIO DOCE</t>
  </si>
  <si>
    <t>MG - RIO ESPERA</t>
  </si>
  <si>
    <t>MG - RIO MANSO</t>
  </si>
  <si>
    <t>MG - RIO NOVO</t>
  </si>
  <si>
    <t>MG - RIO PARANAÍBA</t>
  </si>
  <si>
    <t>MG - RIO PARDO DE MINAS</t>
  </si>
  <si>
    <t>MG - RIO PIRACICABA</t>
  </si>
  <si>
    <t>MG - RIO POMBA</t>
  </si>
  <si>
    <t>MG - RIO PRETO</t>
  </si>
  <si>
    <t>MG - RIO VERMELHO</t>
  </si>
  <si>
    <t>MG - RITÁPOLIS</t>
  </si>
  <si>
    <t>MG - ROCHEDO DE MINAS</t>
  </si>
  <si>
    <t>MG - RODEIRO</t>
  </si>
  <si>
    <t>MG - ROMARIA</t>
  </si>
  <si>
    <t>MG - ROSÁRIO DA LIMEIRA</t>
  </si>
  <si>
    <t>MG - RUBELITA</t>
  </si>
  <si>
    <t>MG - RUBIM</t>
  </si>
  <si>
    <t>MG - SABARÁ</t>
  </si>
  <si>
    <t>MG - SABINÓPOLIS</t>
  </si>
  <si>
    <t>MG - SACRAMENTO</t>
  </si>
  <si>
    <t>MG - SALINAS</t>
  </si>
  <si>
    <t>MG - SALTO DA DIVISA</t>
  </si>
  <si>
    <t>MG - SANTA BÁRBARA</t>
  </si>
  <si>
    <t>MG - SANTA BÁRBARA DO LESTE</t>
  </si>
  <si>
    <t>MG - SANTA BÁRBARA DO MONTE VERDE</t>
  </si>
  <si>
    <t>MG - SANTA BÁRBARA DO TUGÚRIO</t>
  </si>
  <si>
    <t>MG - SANTA CRUZ DE MINAS</t>
  </si>
  <si>
    <t>MG - SANTA CRUZ DE SALINAS</t>
  </si>
  <si>
    <t>MG - SANTA CRUZ DO ESCALVADO</t>
  </si>
  <si>
    <t>MG - SANTA EFIGÊNIA DE MINAS</t>
  </si>
  <si>
    <t>MG - SANTA FÉ DE MINAS</t>
  </si>
  <si>
    <t>MG - SANTA HELENA DE MINAS</t>
  </si>
  <si>
    <t>MG - SANTA JULIANA</t>
  </si>
  <si>
    <t>MG - SANTA LUZIA</t>
  </si>
  <si>
    <t>MG - SANTA MARGARIDA</t>
  </si>
  <si>
    <t>MG - SANTA MARIA DE ITABIRA</t>
  </si>
  <si>
    <t>MG - SANTA MARIA DO SALTO</t>
  </si>
  <si>
    <t>MG - SANTA MARIA DO SUAÇUÍ</t>
  </si>
  <si>
    <t>MG - SANTA RITA DE CALDAS</t>
  </si>
  <si>
    <t>MG - SANTA RITA DE IBITIPOCA</t>
  </si>
  <si>
    <t>MG - SANTA RITA DE JACUTINGA</t>
  </si>
  <si>
    <t>MG - SANTA RITA DE MINAS</t>
  </si>
  <si>
    <t>MG - SANTA RITA DO ITUETO</t>
  </si>
  <si>
    <t>MG - SANTA RITA DO SAPUCAÍ</t>
  </si>
  <si>
    <t>MG - SANTA ROSA DA SERRA</t>
  </si>
  <si>
    <t>MG - SANTA VITÓRIA</t>
  </si>
  <si>
    <t>MG - SANTANA DA VARGEM</t>
  </si>
  <si>
    <t>MG - SANTANA DE CATAGUASES</t>
  </si>
  <si>
    <t>MG - SANTANA DE PIRAPAMA</t>
  </si>
  <si>
    <t>MG - SANTANA DO DESERTO</t>
  </si>
  <si>
    <t>MG - SANTANA DO GARAMBÉU</t>
  </si>
  <si>
    <t>MG - SANTANA DO JACARÉ</t>
  </si>
  <si>
    <t>MG - SANTANA DO MANHUAÇU</t>
  </si>
  <si>
    <t>MG - SANTANA DO PARAÍSO</t>
  </si>
  <si>
    <t>MG - SANTANA DO RIACHO</t>
  </si>
  <si>
    <t>MG - SANTANA DOS MONTES</t>
  </si>
  <si>
    <t>MG - SANTO ANTÔNIO DO AMPARO</t>
  </si>
  <si>
    <t>MG - SANTO ANTÔNIO DO AVENTUREIRO</t>
  </si>
  <si>
    <t>MG - SANTO ANTÔNIO DO GRAMA</t>
  </si>
  <si>
    <t>MG - SANTO ANTÔNIO DO ITAMBÉ</t>
  </si>
  <si>
    <t>MG - SANTO ANTÔNIO DO JACINTO</t>
  </si>
  <si>
    <t>MG - SANTO ANTÔNIO DO MONTE</t>
  </si>
  <si>
    <t>MG - SANTO ANTÔNIO DO RETIRO</t>
  </si>
  <si>
    <t>MG - SANTO ANTÔNIO DO RIO ABAIXO</t>
  </si>
  <si>
    <t>MG - SANTO HIPÓLITO</t>
  </si>
  <si>
    <t>MG - SANTOS DUMONT</t>
  </si>
  <si>
    <t>MG - SÃO BENTO ABADE</t>
  </si>
  <si>
    <t>MG - SÃO BRÁS DO SUAÇUÍ</t>
  </si>
  <si>
    <t>MG - SÃO DOMINGOS DAS DORES</t>
  </si>
  <si>
    <t>MG - SÃO DOMINGOS DO PRATA</t>
  </si>
  <si>
    <t>MG - SÃO FÉLIX DE MINAS</t>
  </si>
  <si>
    <t>MG - SÃO FRANCISCO</t>
  </si>
  <si>
    <t>MG - SÃO FRANCISCO DE PAULA</t>
  </si>
  <si>
    <t>MG - SÃO FRANCISCO DE SALES</t>
  </si>
  <si>
    <t>MG - SÃO FRANCISCO DO GLÓRIA</t>
  </si>
  <si>
    <t>MG - SÃO GERALDO</t>
  </si>
  <si>
    <t>MG - SÃO GERALDO DA PIEDADE</t>
  </si>
  <si>
    <t>MG - SÃO GERALDO DO BAIXIO</t>
  </si>
  <si>
    <t>MG - SÃO GONÇALO DO ABAETÉ</t>
  </si>
  <si>
    <t>MG - SÃO GONÇALO DO PARÁ</t>
  </si>
  <si>
    <t>MG - SÃO GONÇALO DO RIO ABAIXO</t>
  </si>
  <si>
    <t>MG - SÃO GONÇALO DO RIO PRETO</t>
  </si>
  <si>
    <t>MG - SÃO GONÇALO DO SAPUCAÍ</t>
  </si>
  <si>
    <t>MG - SÃO GOTARDO</t>
  </si>
  <si>
    <t>MG - SÃO JOÃO BATISTA DO GLÓRIA</t>
  </si>
  <si>
    <t>MG - SÃO JOÃO DA LAGOA</t>
  </si>
  <si>
    <t>MG - SÃO JOÃO DA MATA</t>
  </si>
  <si>
    <t>MG - SÃO JOÃO DA PONTE</t>
  </si>
  <si>
    <t>MG - SÃO JOÃO DAS MISSÕES</t>
  </si>
  <si>
    <t>MG - SÃO JOÃO DEL REI</t>
  </si>
  <si>
    <t>MG - SÃO JOÃO DO MANHUAÇU</t>
  </si>
  <si>
    <t>MG - SÃO JOÃO DO MANTENINHA</t>
  </si>
  <si>
    <t>MG - SÃO JOÃO DO ORIENTE</t>
  </si>
  <si>
    <t>MG - SÃO JOÃO DO PACUÍ</t>
  </si>
  <si>
    <t>MG - SÃO JOÃO DO PARAÍSO</t>
  </si>
  <si>
    <t>MG - SÃO JOÃO EVANGELISTA</t>
  </si>
  <si>
    <t>MG - SÃO JOÃO NEPOMUCENO</t>
  </si>
  <si>
    <t>MG - SÃO JOAQUIM DE BICAS</t>
  </si>
  <si>
    <t>MG - SÃO JOSÉ DA BARRA</t>
  </si>
  <si>
    <t>MG - SÃO JOSÉ DA LAPA</t>
  </si>
  <si>
    <t>MG - SÃO JOSÉ DA SAFIRA</t>
  </si>
  <si>
    <t>MG - SÃO JOSÉ DA VARGINHA</t>
  </si>
  <si>
    <t>MG - SÃO JOSÉ DO ALEGRE</t>
  </si>
  <si>
    <t>MG - SÃO JOSÉ DO DIVINO</t>
  </si>
  <si>
    <t>MG - SÃO JOSÉ DO GOIABAL</t>
  </si>
  <si>
    <t>MG - SÃO JOSÉ DO JACURI</t>
  </si>
  <si>
    <t>MG - SÃO JOSÉ DO MANTIMENTO</t>
  </si>
  <si>
    <t>MG - SÃO LOURENÇO</t>
  </si>
  <si>
    <t>MG - SÃO MIGUEL DO ANTA</t>
  </si>
  <si>
    <t>MG - SÃO PEDRO DA UNIÃO</t>
  </si>
  <si>
    <t>MG - SÃO PEDRO DO SUAÇUÍ</t>
  </si>
  <si>
    <t>MG - SÃO PEDRO DOS FERROS</t>
  </si>
  <si>
    <t>MG - SÃO ROMÃO</t>
  </si>
  <si>
    <t>MG - SÃO ROQUE DE MINAS</t>
  </si>
  <si>
    <t>MG - SÃO SEBASTIÃO DA BELA VISTA</t>
  </si>
  <si>
    <t>MG - SÃO SEBASTIÃO DA VARGEM ALEGRE</t>
  </si>
  <si>
    <t>MG - SÃO SEBASTIÃO DO ANTA</t>
  </si>
  <si>
    <t>MG - SÃO SEBASTIÃO DO MARANHÃO</t>
  </si>
  <si>
    <t>MG - SÃO SEBASTIÃO DO OESTE</t>
  </si>
  <si>
    <t>MG - SÃO SEBASTIÃO DO PARAÍSO</t>
  </si>
  <si>
    <t>MG - SÃO SEBASTIÃO DO RIO PRETO</t>
  </si>
  <si>
    <t>MG - SÃO SEBASTIÃO DO RIO VERDE</t>
  </si>
  <si>
    <t>MG - SÃO THOMÉ DAS LETRAS</t>
  </si>
  <si>
    <t>MG - SÃO TIAGO</t>
  </si>
  <si>
    <t>MG - SÃO TOMÁS DE AQUINO</t>
  </si>
  <si>
    <t>MG - SÃO VICENTE DE MINAS</t>
  </si>
  <si>
    <t>MG - SAPUCAÍ-MIRIM</t>
  </si>
  <si>
    <t>MG - SARDOÁ</t>
  </si>
  <si>
    <t>MG - SARZEDO</t>
  </si>
  <si>
    <t>MG - SEM-PEIXE</t>
  </si>
  <si>
    <t>MG - SENADOR AMARAL</t>
  </si>
  <si>
    <t>MG - SENADOR CORTES</t>
  </si>
  <si>
    <t>MG - SENADOR FIRMINO</t>
  </si>
  <si>
    <t>MG - SENADOR JOSÉ BENTO</t>
  </si>
  <si>
    <t>MG - SENADOR MODESTINO GONÇALVES</t>
  </si>
  <si>
    <t>MG - SENHORA DE OLIVEIRA</t>
  </si>
  <si>
    <t>MG - SENHORA DO PORTO</t>
  </si>
  <si>
    <t>MG - SENHORA DOS REMÉDIOS</t>
  </si>
  <si>
    <t>MG - SERICITA</t>
  </si>
  <si>
    <t>MG - SERITINGA</t>
  </si>
  <si>
    <t>MG - SERRA AZUL DE MINAS</t>
  </si>
  <si>
    <t>MG - SERRA DA SAUDADE</t>
  </si>
  <si>
    <t>MG - SERRA DO SALITRE</t>
  </si>
  <si>
    <t>MG - SERRA DOS AIMORÉS</t>
  </si>
  <si>
    <t>MG - SERRANIA</t>
  </si>
  <si>
    <t>MG - SERRANÓPOLIS DE MINAS</t>
  </si>
  <si>
    <t>MG - SERRANOS</t>
  </si>
  <si>
    <t>MG - SERRO</t>
  </si>
  <si>
    <t>MG - SETE LAGOAS</t>
  </si>
  <si>
    <t>MG - SETUBINHA</t>
  </si>
  <si>
    <t>MG - SILVEIRÂNIA</t>
  </si>
  <si>
    <t>MG - SILVIANÓPOLIS</t>
  </si>
  <si>
    <t>MG - SIMÃO PEREIRA</t>
  </si>
  <si>
    <t>MG - SIMONÉSIA</t>
  </si>
  <si>
    <t>MG - SOBRÁLIA</t>
  </si>
  <si>
    <t>MG - SOLEDADE DE MINAS</t>
  </si>
  <si>
    <t>MG - TABULEIRO</t>
  </si>
  <si>
    <t>MG - TAIOBEIRAS</t>
  </si>
  <si>
    <t>MG - TAPARUBA</t>
  </si>
  <si>
    <t>MG - TAPIRA</t>
  </si>
  <si>
    <t>MG - TAPIRAÍ</t>
  </si>
  <si>
    <t>MG - TAQUARAÇU DE MINAS</t>
  </si>
  <si>
    <t>MG - TARUMIRIM</t>
  </si>
  <si>
    <t>MG - TEIXEIRAS</t>
  </si>
  <si>
    <t>MG - TEÓFILO OTONI</t>
  </si>
  <si>
    <t>MG - TIMÓTEO</t>
  </si>
  <si>
    <t>MG - TIRADENTES</t>
  </si>
  <si>
    <t>MG - TIROS</t>
  </si>
  <si>
    <t>MG - TOCANTINS</t>
  </si>
  <si>
    <t>MG - TOCOS DO MOJI</t>
  </si>
  <si>
    <t>MG - TOLEDO</t>
  </si>
  <si>
    <t>MG - TOMBOS</t>
  </si>
  <si>
    <t>MG - TRÊS CORAÇÕES</t>
  </si>
  <si>
    <t>MG - TRÊS MARIAS</t>
  </si>
  <si>
    <t>MG - TRÊS PONTAS</t>
  </si>
  <si>
    <t>MG - TUMIRITINGA</t>
  </si>
  <si>
    <t>MG - TUPACIGUARA</t>
  </si>
  <si>
    <t>MG - TURMALINA</t>
  </si>
  <si>
    <t>MG - TURVOLÂNDIA</t>
  </si>
  <si>
    <t>MG - UBÁ</t>
  </si>
  <si>
    <t>MG - UBAÍ</t>
  </si>
  <si>
    <t>MG - UBAPORANGA</t>
  </si>
  <si>
    <t>MG - UBERABA</t>
  </si>
  <si>
    <t>MG - UBERLÂNDIA</t>
  </si>
  <si>
    <t>MG - UMBURATIBA</t>
  </si>
  <si>
    <t>MG - UNAÍ</t>
  </si>
  <si>
    <t>MG - UNIÃO DE MINAS</t>
  </si>
  <si>
    <t>MG - URUANA DE MINAS</t>
  </si>
  <si>
    <t>MG - URUCÂNIA</t>
  </si>
  <si>
    <t>MG - URUCUIA</t>
  </si>
  <si>
    <t>MG - VARGEM ALEGRE</t>
  </si>
  <si>
    <t>MG - VARGEM BONITA</t>
  </si>
  <si>
    <t>MG - VARGEM GRANDE DO RIO PARDO</t>
  </si>
  <si>
    <t>MG - VARGINHA</t>
  </si>
  <si>
    <t>MG - VARJÃO DE MINAS</t>
  </si>
  <si>
    <t>MG - VÁRZEA DA PALMA</t>
  </si>
  <si>
    <t>MG - VARZELÂNDIA</t>
  </si>
  <si>
    <t>MG - VAZANTE</t>
  </si>
  <si>
    <t>MG - VERDELÂNDIA</t>
  </si>
  <si>
    <t>MG - VEREDINHA</t>
  </si>
  <si>
    <t>MG - VERÍSSIMO</t>
  </si>
  <si>
    <t>MG - VERMELHO NOVO</t>
  </si>
  <si>
    <t>MG - VESPASIANO</t>
  </si>
  <si>
    <t>MG - VIÇOSA</t>
  </si>
  <si>
    <t>MG - VIEIRAS</t>
  </si>
  <si>
    <t>MG - VIRGEM DA LAPA</t>
  </si>
  <si>
    <t>MG - VIRGÍNIA</t>
  </si>
  <si>
    <t>MG - VIRGINÓPOLIS</t>
  </si>
  <si>
    <t>MG - VIRGOLÂNDIA</t>
  </si>
  <si>
    <t>MG - VISCONDE DO RIO BRANCO</t>
  </si>
  <si>
    <t>MG - VOLTA GRANDE</t>
  </si>
  <si>
    <t>MG - WENCESLAU BRAZ</t>
  </si>
  <si>
    <t>PR - ABATIÁ</t>
  </si>
  <si>
    <t>PR - ADRIANÓPOLIS</t>
  </si>
  <si>
    <t>PR - AGUDOS DO SUL</t>
  </si>
  <si>
    <t>PR - ALMIRANTE TAMANDARÉ</t>
  </si>
  <si>
    <t>PR - ALTAMIRA DO PARANÁ</t>
  </si>
  <si>
    <t>PR - ALTO PARAÍSO</t>
  </si>
  <si>
    <t>PR - ALTO PARANÁ</t>
  </si>
  <si>
    <t>PR - ALTO PIQUIRI</t>
  </si>
  <si>
    <t>PR - ALTÔNIA</t>
  </si>
  <si>
    <t>PR - ALVORADA DO SUL</t>
  </si>
  <si>
    <t>PR - AMAPORÃ</t>
  </si>
  <si>
    <t>PR - AMPÉRE</t>
  </si>
  <si>
    <t>PR - ANAHY</t>
  </si>
  <si>
    <t>PR - ANDIRÁ</t>
  </si>
  <si>
    <t>PR - ÂNGULO</t>
  </si>
  <si>
    <t>PR - ANTONINA</t>
  </si>
  <si>
    <t>PR - ANTÔNIO OLINTO</t>
  </si>
  <si>
    <t>PR - APUCARANA</t>
  </si>
  <si>
    <t>PR - ARAPONGAS</t>
  </si>
  <si>
    <t>PR - ARAPOTI</t>
  </si>
  <si>
    <t>PR - ARAPUÃ</t>
  </si>
  <si>
    <t>PR - ARARUNA</t>
  </si>
  <si>
    <t>PR - ARAUCÁRIA</t>
  </si>
  <si>
    <t>PR - ARIRANHA DO IVAÍ</t>
  </si>
  <si>
    <t>PR - ASSAÍ</t>
  </si>
  <si>
    <t>PR - ASSIS CHATEAUBRIAND</t>
  </si>
  <si>
    <t>PR - ASTORGA</t>
  </si>
  <si>
    <t>PR - ATALAIA</t>
  </si>
  <si>
    <t>PR - BALSA NOVA</t>
  </si>
  <si>
    <t>PR - BANDEIRANTES</t>
  </si>
  <si>
    <t>PR - BARBOSA FERRAZ</t>
  </si>
  <si>
    <t>PR - BARRA DO JACARÉ</t>
  </si>
  <si>
    <t>PR - BARRACÃO</t>
  </si>
  <si>
    <t>PR - BELA VISTA DA CAROBA</t>
  </si>
  <si>
    <t>PR - BELA VISTA DO PARAÍSO</t>
  </si>
  <si>
    <t>PR - BITURUNA</t>
  </si>
  <si>
    <t>PR - BOA ESPERANÇA</t>
  </si>
  <si>
    <t>PR - BOA ESPERANÇA DO IGUAÇU</t>
  </si>
  <si>
    <t>PR - BOA VENTURA DE SÃO ROQUE</t>
  </si>
  <si>
    <t>PR - BOA VISTA DA APARECIDA</t>
  </si>
  <si>
    <t>PR - BOCAIÚVA DO SUL</t>
  </si>
  <si>
    <t>PR - BOM JESUS DO SUL</t>
  </si>
  <si>
    <t>PR - BOM SUCESSO</t>
  </si>
  <si>
    <t>PR - BOM SUCESSO DO SUL</t>
  </si>
  <si>
    <t>PR - BORRAZÓPOLIS</t>
  </si>
  <si>
    <t>PR - BRAGANEY</t>
  </si>
  <si>
    <t>PR - BRASILÂNDIA DO SUL</t>
  </si>
  <si>
    <t>PR - CAFEARA</t>
  </si>
  <si>
    <t>PR - CAFELÂNDIA</t>
  </si>
  <si>
    <t>PR - CAFEZAL DO SUL</t>
  </si>
  <si>
    <t>PR - CALIFÓRNIA</t>
  </si>
  <si>
    <t>PR - CAMBARÁ</t>
  </si>
  <si>
    <t>PR - CAMBÉ</t>
  </si>
  <si>
    <t>PR - CAMBIRA</t>
  </si>
  <si>
    <t>PR - CAMPINA DA LAGOA</t>
  </si>
  <si>
    <t>PR - CAMPINA DO SIMÃO</t>
  </si>
  <si>
    <t>PR - CAMPINA GRANDE DO SUL</t>
  </si>
  <si>
    <t>PR - CAMPO BONITO</t>
  </si>
  <si>
    <t>PR - CAMPO DO TENENTE</t>
  </si>
  <si>
    <t>PR - CAMPO LARGO</t>
  </si>
  <si>
    <t>PR - CAMPO MAGRO</t>
  </si>
  <si>
    <t>PR - CAMPO MOURÃO</t>
  </si>
  <si>
    <t>PR - CÂNDIDO DE ABREU</t>
  </si>
  <si>
    <t>PR - CANDÓI</t>
  </si>
  <si>
    <t>PR - CANTAGALO</t>
  </si>
  <si>
    <t>PR - CAPANEMA</t>
  </si>
  <si>
    <t>PR - CAPITÃO LEÔNIDAS MARQUES</t>
  </si>
  <si>
    <t>PR - CARAMBEÍ</t>
  </si>
  <si>
    <t>PR - CARLÓPOLIS</t>
  </si>
  <si>
    <t>PR - CASCAVEL</t>
  </si>
  <si>
    <t>PR - CASTRO</t>
  </si>
  <si>
    <t>PR - CATANDUVAS</t>
  </si>
  <si>
    <t>PR - CENTENÁRIO DO SUL</t>
  </si>
  <si>
    <t>PR - CERRO AZUL</t>
  </si>
  <si>
    <t>PR - CÉU AZUL</t>
  </si>
  <si>
    <t>PR - CHOPINZINHO</t>
  </si>
  <si>
    <t>PR - CIANORTE</t>
  </si>
  <si>
    <t>PR - CIDADE GAÚCHA</t>
  </si>
  <si>
    <t>PR - CLEVELÂNDIA</t>
  </si>
  <si>
    <t>PR - COLOMBO</t>
  </si>
  <si>
    <t>PR - COLORADO</t>
  </si>
  <si>
    <t>PR - CONGONHINHAS</t>
  </si>
  <si>
    <t>PR - CONSELHEIRO MAIRINCK</t>
  </si>
  <si>
    <t>PR - CONTENDA</t>
  </si>
  <si>
    <t>PR - CORBÉLIA</t>
  </si>
  <si>
    <t>PR - CORNÉLIO PROCÓPIO</t>
  </si>
  <si>
    <t>PR - CORONEL DOMINGOS SOARES</t>
  </si>
  <si>
    <t>PR - CORONEL VIVIDA</t>
  </si>
  <si>
    <t>PR - CORUMBATAÍ DO SUL</t>
  </si>
  <si>
    <t>PR - CRUZ MACHADO</t>
  </si>
  <si>
    <t>PR - CRUZEIRO DO IGUAÇU</t>
  </si>
  <si>
    <t>PR - CRUZEIRO DO OESTE</t>
  </si>
  <si>
    <t>PR - CRUZEIRO DO SUL</t>
  </si>
  <si>
    <t>PR - CRUZMALTINA</t>
  </si>
  <si>
    <t>PR - CURITIBA</t>
  </si>
  <si>
    <t>PR - CURIÚVA</t>
  </si>
  <si>
    <t>PR - DIAMANTE DO NORTE</t>
  </si>
  <si>
    <t>PR - DIAMANTE DO SUL</t>
  </si>
  <si>
    <t>PR - DIAMANTE D'OESTE</t>
  </si>
  <si>
    <t>PR - DOIS VIZINHOS</t>
  </si>
  <si>
    <t>PR - DOURADINA</t>
  </si>
  <si>
    <t>PR - DOUTOR CAMARGO</t>
  </si>
  <si>
    <t>PR - DOUTOR ULYSSES</t>
  </si>
  <si>
    <t>PR - ENÉAS MARQUES</t>
  </si>
  <si>
    <t>PR - ENGENHEIRO BELTRÃO</t>
  </si>
  <si>
    <t>PR - ENTRE RIOS DO OESTE</t>
  </si>
  <si>
    <t>PR - ESPERANÇA NOVA</t>
  </si>
  <si>
    <t>PR - ESPIGÃO ALTO DO IGUAÇU</t>
  </si>
  <si>
    <t>PR - FAROL</t>
  </si>
  <si>
    <t>PR - FAXINAL</t>
  </si>
  <si>
    <t>PR - FAZENDA RIO GRANDE</t>
  </si>
  <si>
    <t>PR - FÊNIX</t>
  </si>
  <si>
    <t>PR - FERNANDES PINHEIRO</t>
  </si>
  <si>
    <t>PR - FIGUEIRA</t>
  </si>
  <si>
    <t>PR - FLOR DA SERRA DO SUL</t>
  </si>
  <si>
    <t>PR - FLORAÍ</t>
  </si>
  <si>
    <t>PR - FLORESTA</t>
  </si>
  <si>
    <t>PR - FLORESTÓPOLIS</t>
  </si>
  <si>
    <t>PR - FLÓRIDA</t>
  </si>
  <si>
    <t>PR - FORMOSA DO OESTE</t>
  </si>
  <si>
    <t>PR - FOZ DO IGUAÇU</t>
  </si>
  <si>
    <t>PR - FOZ DO JORDÃO</t>
  </si>
  <si>
    <t>PR - FRANCISCO ALVES</t>
  </si>
  <si>
    <t>PR - FRANCISCO BELTRÃO</t>
  </si>
  <si>
    <t>PR - GENERAL CARNEIRO</t>
  </si>
  <si>
    <t>PR - GODOY MOREIRA</t>
  </si>
  <si>
    <t>PR - GOIOERÊ</t>
  </si>
  <si>
    <t>PR - GOIOXIM</t>
  </si>
  <si>
    <t>PR - GRANDES RIOS</t>
  </si>
  <si>
    <t>PR - GUAÍRA</t>
  </si>
  <si>
    <t>PR - GUAIRAÇÁ</t>
  </si>
  <si>
    <t>PR - GUAMIRANGA</t>
  </si>
  <si>
    <t>PR - GUAPIRAMA</t>
  </si>
  <si>
    <t>PR - GUAPOREMA</t>
  </si>
  <si>
    <t>PR - GUARACI</t>
  </si>
  <si>
    <t>PR - GUARANIAÇU</t>
  </si>
  <si>
    <t>PR - GUARAPUAVA</t>
  </si>
  <si>
    <t>PR - GUARAQUEÇABA</t>
  </si>
  <si>
    <t>PR - GUARATUBA</t>
  </si>
  <si>
    <t>PR - HONÓRIO SERPA</t>
  </si>
  <si>
    <t>PR - IBAITI</t>
  </si>
  <si>
    <t>PR - IBEMA</t>
  </si>
  <si>
    <t>PR - IBIPORÃ</t>
  </si>
  <si>
    <t>PR - ICARAÍMA</t>
  </si>
  <si>
    <t>PR - IGUARAÇU</t>
  </si>
  <si>
    <t>PR - IGUATU</t>
  </si>
  <si>
    <t>PR - IMBAÚ</t>
  </si>
  <si>
    <t>PR - IMBITUVA</t>
  </si>
  <si>
    <t>PR - INÁCIO MARTINS</t>
  </si>
  <si>
    <t>PR - INAJÁ</t>
  </si>
  <si>
    <t>PR - INDIANÓPOLIS</t>
  </si>
  <si>
    <t>PR - IPIRANGA</t>
  </si>
  <si>
    <t>PR - IPORÃ</t>
  </si>
  <si>
    <t>PR - IRACEMA DO OESTE</t>
  </si>
  <si>
    <t>PR - IRATI</t>
  </si>
  <si>
    <t>PR - IRETAMA</t>
  </si>
  <si>
    <t>PR - ITAGUAJÉ</t>
  </si>
  <si>
    <t>PR - ITAIPULÂNDIA</t>
  </si>
  <si>
    <t>PR - ITAMBARACÁ</t>
  </si>
  <si>
    <t>PR - ITAMBÉ</t>
  </si>
  <si>
    <t>PR - ITAPEJARA D'OESTE</t>
  </si>
  <si>
    <t>PR - ITAPERUÇU</t>
  </si>
  <si>
    <t>PR - ITAÚNA DO SUL</t>
  </si>
  <si>
    <t>PR - IVAÍ</t>
  </si>
  <si>
    <t>PR - IVAIPORÃ</t>
  </si>
  <si>
    <t>PR - IVATÉ</t>
  </si>
  <si>
    <t>PR - IVATUBA</t>
  </si>
  <si>
    <t>PR - JABOTI</t>
  </si>
  <si>
    <t>PR - JACAREZINHO</t>
  </si>
  <si>
    <t>PR - JAGUAPITÃ</t>
  </si>
  <si>
    <t>PR - JAGUARIAÍVA</t>
  </si>
  <si>
    <t>PR - JANDAIA DO SUL</t>
  </si>
  <si>
    <t>PR - JANIÓPOLIS</t>
  </si>
  <si>
    <t>PR - JAPIRA</t>
  </si>
  <si>
    <t>PR - JAPURÁ</t>
  </si>
  <si>
    <t>PR - JARDIM ALEGRE</t>
  </si>
  <si>
    <t>PR - JARDIM OLINDA</t>
  </si>
  <si>
    <t>PR - JATAIZINHO</t>
  </si>
  <si>
    <t>PR - JESUÍTAS</t>
  </si>
  <si>
    <t>PR - JOAQUIM TÁVORA</t>
  </si>
  <si>
    <t>PR - JUNDIAÍ DO SUL</t>
  </si>
  <si>
    <t>PR - JURANDA</t>
  </si>
  <si>
    <t>PR - JUSSARA</t>
  </si>
  <si>
    <t>PR - KALORÉ</t>
  </si>
  <si>
    <t>PR - LAPA</t>
  </si>
  <si>
    <t>PR - LARANJAL</t>
  </si>
  <si>
    <t>PR - LARANJEIRAS DO SUL</t>
  </si>
  <si>
    <t>PR - LEÓPOLIS</t>
  </si>
  <si>
    <t>PR - LIDIANÓPOLIS</t>
  </si>
  <si>
    <t>PR - LINDOESTE</t>
  </si>
  <si>
    <t>PR - LOANDA</t>
  </si>
  <si>
    <t>PR - LOBATO</t>
  </si>
  <si>
    <t>PR - LONDRINA</t>
  </si>
  <si>
    <t>PR - LUIZIANA</t>
  </si>
  <si>
    <t>PR - LUNARDELLI</t>
  </si>
  <si>
    <t>PR - LUPIONÓPOLIS</t>
  </si>
  <si>
    <t>PR - MALLET</t>
  </si>
  <si>
    <t>PR - MAMBORÊ</t>
  </si>
  <si>
    <t>PR - MANDAGUAÇU</t>
  </si>
  <si>
    <t>PR - MANDAGUARI</t>
  </si>
  <si>
    <t>PR - MANDIRITUBA</t>
  </si>
  <si>
    <t>PR - MANFRINÓPOLIS</t>
  </si>
  <si>
    <t>PR - MANGUEIRINHA</t>
  </si>
  <si>
    <t>PR - MANOEL RIBAS</t>
  </si>
  <si>
    <t>PR - MARECHAL CÂNDIDO RONDON</t>
  </si>
  <si>
    <t>PR - MARIA HELENA</t>
  </si>
  <si>
    <t>PR - MARIALVA</t>
  </si>
  <si>
    <t>PR - MARILÂNDIA DO SUL</t>
  </si>
  <si>
    <t>PR - MARILENA</t>
  </si>
  <si>
    <t>PR - MARILUZ</t>
  </si>
  <si>
    <t>PR - MARINGÁ</t>
  </si>
  <si>
    <t>PR - MARIÓPOLIS</t>
  </si>
  <si>
    <t>PR - MARIPÁ</t>
  </si>
  <si>
    <t>PR - MARMELEIRO</t>
  </si>
  <si>
    <t>PR - MARQUINHO</t>
  </si>
  <si>
    <t>PR - MARUMBI</t>
  </si>
  <si>
    <t>PR - MATELÂNDIA</t>
  </si>
  <si>
    <t>PR - MATINHOS</t>
  </si>
  <si>
    <t>PR - MATO RICO</t>
  </si>
  <si>
    <t>PR - MAUÁ DA SERRA</t>
  </si>
  <si>
    <t>PR - MEDIANEIRA</t>
  </si>
  <si>
    <t>PR - MERCEDES</t>
  </si>
  <si>
    <t>PR - MIRADOR</t>
  </si>
  <si>
    <t>PR - MIRASELVA</t>
  </si>
  <si>
    <t>PR - MISSAL</t>
  </si>
  <si>
    <t>PR - MOREIRA SALES</t>
  </si>
  <si>
    <t>PR - MORRETES</t>
  </si>
  <si>
    <t>PR - MUNHOZ DE MELO</t>
  </si>
  <si>
    <t>PR - NOSSA SENHORA DAS GRAÇAS</t>
  </si>
  <si>
    <t>PR - NOVA ALIANÇA DO IVAÍ</t>
  </si>
  <si>
    <t>PR - NOVA AMÉRICA DA COLINA</t>
  </si>
  <si>
    <t>PR - NOVA AURORA</t>
  </si>
  <si>
    <t>PR - NOVA CANTU</t>
  </si>
  <si>
    <t>PR - NOVA ESPERANÇA</t>
  </si>
  <si>
    <t>PR - NOVA ESPERANÇA DO SUDOESTE</t>
  </si>
  <si>
    <t>PR - NOVA FÁTIMA</t>
  </si>
  <si>
    <t>PR - NOVA LARANJEIRAS</t>
  </si>
  <si>
    <t>PR - NOVA LONDRINA</t>
  </si>
  <si>
    <t>PR - NOVA OLÍMPIA</t>
  </si>
  <si>
    <t>PR - NOVA PRATA DO IGUAÇU</t>
  </si>
  <si>
    <t>PR - NOVA SANTA BÁRBARA</t>
  </si>
  <si>
    <t>PR - NOVA SANTA ROSA</t>
  </si>
  <si>
    <t>PR - NOVA TEBAS</t>
  </si>
  <si>
    <t>PR - NOVO ITACOLOMI</t>
  </si>
  <si>
    <t>PR - ORTIGUEIRA</t>
  </si>
  <si>
    <t>PR - OURIZONA</t>
  </si>
  <si>
    <t>PR - OURO VERDE DO OESTE</t>
  </si>
  <si>
    <t>PR - PAIÇANDU</t>
  </si>
  <si>
    <t>PR - PALMAS</t>
  </si>
  <si>
    <t>PR - PALMEIRA</t>
  </si>
  <si>
    <t>PR - PALMITAL</t>
  </si>
  <si>
    <t>PR - PALOTINA</t>
  </si>
  <si>
    <t>PR - PARAÍSO DO NORTE</t>
  </si>
  <si>
    <t>PR - PARANACITY</t>
  </si>
  <si>
    <t>PR - PARANAGUÁ</t>
  </si>
  <si>
    <t>PR - PARANAPOEMA</t>
  </si>
  <si>
    <t>PR - PARANAVAÍ</t>
  </si>
  <si>
    <t>PR - PATO BRAGADO</t>
  </si>
  <si>
    <t>PR - PATO BRANCO</t>
  </si>
  <si>
    <t>PR - PAULA FREITAS</t>
  </si>
  <si>
    <t>PR - PAULO FRONTIN</t>
  </si>
  <si>
    <t>PR - PEABIRU</t>
  </si>
  <si>
    <t>PR - PEROBAL</t>
  </si>
  <si>
    <t>PR - PÉROLA</t>
  </si>
  <si>
    <t>PR - PÉROLA D'OESTE</t>
  </si>
  <si>
    <t>PR - PIÊN</t>
  </si>
  <si>
    <t>PR - PINHAIS</t>
  </si>
  <si>
    <t>PR - PINHAL DE SÃO BENTO</t>
  </si>
  <si>
    <t>PR - PINHALÃO</t>
  </si>
  <si>
    <t>PR - PINHÃO</t>
  </si>
  <si>
    <t>PR - PIRAÍ DO SUL</t>
  </si>
  <si>
    <t>PR - PIRAQUARA</t>
  </si>
  <si>
    <t>PR - PITANGA</t>
  </si>
  <si>
    <t>PR - PITANGUEIRAS</t>
  </si>
  <si>
    <t>PR - PLANALTINA DO PARANÁ</t>
  </si>
  <si>
    <t>PR - PLANALTO</t>
  </si>
  <si>
    <t>PR - PONTA GROSSA</t>
  </si>
  <si>
    <t>PR - PONTAL DO PARANÁ</t>
  </si>
  <si>
    <t>PR - PORECATU</t>
  </si>
  <si>
    <t>PR - PORTO AMAZONAS</t>
  </si>
  <si>
    <t>PR - PORTO BARREIRO</t>
  </si>
  <si>
    <t>PR - PORTO RICO</t>
  </si>
  <si>
    <t>PR - PORTO VITÓRIA</t>
  </si>
  <si>
    <t>PR - PRADO FERREIRA</t>
  </si>
  <si>
    <t>PR - PRANCHITA</t>
  </si>
  <si>
    <t>PR - PRESIDENTE CASTELO BRANCO</t>
  </si>
  <si>
    <t>PR - PRIMEIRO DE MAIO</t>
  </si>
  <si>
    <t>PR - PRUDENTÓPOLIS</t>
  </si>
  <si>
    <t>PR - QUARTO CENTENÁRIO</t>
  </si>
  <si>
    <t>PR - QUATIGUÁ</t>
  </si>
  <si>
    <t>PR - QUATRO BARRAS</t>
  </si>
  <si>
    <t>PR - QUATRO PONTES</t>
  </si>
  <si>
    <t>PR - QUEDAS DO IGUAÇU</t>
  </si>
  <si>
    <t>PR - QUERÊNCIA DO NORTE</t>
  </si>
  <si>
    <t>PR - QUINTA DO SOL</t>
  </si>
  <si>
    <t>PR - QUITANDINHA</t>
  </si>
  <si>
    <t>PR - RAMILÂNDIA</t>
  </si>
  <si>
    <t>PR - RANCHO ALEGRE</t>
  </si>
  <si>
    <t>PR - RANCHO ALEGRE D'OESTE</t>
  </si>
  <si>
    <t>PR - REALEZA</t>
  </si>
  <si>
    <t>PR - REBOUÇAS</t>
  </si>
  <si>
    <t>PR - RENASCENÇA</t>
  </si>
  <si>
    <t>PR - RESERVA</t>
  </si>
  <si>
    <t>PR - RESERVA DO IGUAÇU</t>
  </si>
  <si>
    <t>PR - RIBEIRÃO CLARO</t>
  </si>
  <si>
    <t>PR - RIBEIRÃO DO PINHAL</t>
  </si>
  <si>
    <t>PR - RIO AZUL</t>
  </si>
  <si>
    <t>PR - RIO BOM</t>
  </si>
  <si>
    <t>PR - RIO BONITO DO IGUAÇU</t>
  </si>
  <si>
    <t>PR - RIO BRANCO DO IVAÍ</t>
  </si>
  <si>
    <t>PR - RIO BRANCO DO SUL</t>
  </si>
  <si>
    <t>PR - RIO NEGRO</t>
  </si>
  <si>
    <t>PR - ROLÂNDIA</t>
  </si>
  <si>
    <t>PR - RONCADOR</t>
  </si>
  <si>
    <t>PR - RONDON</t>
  </si>
  <si>
    <t>PR - ROSÁRIO DO IVAÍ</t>
  </si>
  <si>
    <t>PR - SABÁUDIA</t>
  </si>
  <si>
    <t>PR - SALGADO FILHO</t>
  </si>
  <si>
    <t>PR - SALTO DO ITARARÉ</t>
  </si>
  <si>
    <t>PR - SALTO DO LONTRA</t>
  </si>
  <si>
    <t>PR - SANTA AMÉLIA</t>
  </si>
  <si>
    <t>PR - SANTA CECÍLIA DO PAVÃO</t>
  </si>
  <si>
    <t>PR - SANTA CRUZ DE MONTE CASTELO</t>
  </si>
  <si>
    <t>PR - SANTA FÉ</t>
  </si>
  <si>
    <t>PR - SANTA HELENA</t>
  </si>
  <si>
    <t>PR - SANTA INÊS</t>
  </si>
  <si>
    <t>PR - SANTA ISABEL DO IVAÍ</t>
  </si>
  <si>
    <t>PR - SANTA IZABEL DO OESTE</t>
  </si>
  <si>
    <t>PR - SANTA LÚCIA</t>
  </si>
  <si>
    <t>PR - SANTA MARIA DO OESTE</t>
  </si>
  <si>
    <t>PR - SANTA MARIANA</t>
  </si>
  <si>
    <t>PR - SANTA MÔNICA</t>
  </si>
  <si>
    <t>PR - SANTA TEREZA DO OESTE</t>
  </si>
  <si>
    <t>PR - SANTA TEREZINHA DE ITAIPU</t>
  </si>
  <si>
    <t>PR - SANTANA DO ITARARÉ</t>
  </si>
  <si>
    <t>PR - SANTO ANTÔNIO DA PLATINA</t>
  </si>
  <si>
    <t>PR - SANTO ANTÔNIO DO CAIUÁ</t>
  </si>
  <si>
    <t>PR - SANTO ANTÔNIO DO PARAÍSO</t>
  </si>
  <si>
    <t>PR - SANTO ANTÔNIO DO SUDOESTE</t>
  </si>
  <si>
    <t>PR - SANTO INÁCIO</t>
  </si>
  <si>
    <t>PR - SÃO CARLOS DO IVAÍ</t>
  </si>
  <si>
    <t>PR - SÃO JERÔNIMO DA SERRA</t>
  </si>
  <si>
    <t>PR - SÃO JOÃO</t>
  </si>
  <si>
    <t>PR - SÃO JOÃO DO CAIUÁ</t>
  </si>
  <si>
    <t>PR - SÃO JOÃO DO IVAÍ</t>
  </si>
  <si>
    <t>PR - SÃO JOÃO DO TRIUNFO</t>
  </si>
  <si>
    <t>PR - SÃO JORGE DO IVAÍ</t>
  </si>
  <si>
    <t>PR - SÃO JORGE DO PATROCÍNIO</t>
  </si>
  <si>
    <t>PR - SÃO JORGE D'OESTE</t>
  </si>
  <si>
    <t>PR - SÃO JOSÉ DA BOA VISTA</t>
  </si>
  <si>
    <t>PR - SÃO JOSÉ DAS PALMEIRAS</t>
  </si>
  <si>
    <t>PR - SÃO JOSÉ DOS PINHAIS</t>
  </si>
  <si>
    <t>PR - SÃO MANOEL DO PARANÁ</t>
  </si>
  <si>
    <t>PR - SÃO MATEUS DO SUL</t>
  </si>
  <si>
    <t>PR - SÃO MIGUEL DO IGUAÇU</t>
  </si>
  <si>
    <t>PR - SÃO PEDRO DO IGUAÇU</t>
  </si>
  <si>
    <t>PR - SÃO PEDRO DO IVAÍ</t>
  </si>
  <si>
    <t>PR - SÃO PEDRO DO PARANÁ</t>
  </si>
  <si>
    <t>PR - SÃO SEBASTIÃO DA AMOREIRA</t>
  </si>
  <si>
    <t>PR - SÃO TOMÉ</t>
  </si>
  <si>
    <t>PR - SAPOPEMA</t>
  </si>
  <si>
    <t>PR - SARANDI</t>
  </si>
  <si>
    <t>PR - SAUDADE DO IGUAÇU</t>
  </si>
  <si>
    <t>PR - SENGÉS</t>
  </si>
  <si>
    <t>PR - SERRANÓPOLIS DO IGUAÇU</t>
  </si>
  <si>
    <t>PR - SERTANEJA</t>
  </si>
  <si>
    <t>PR - SERTANÓPOLIS</t>
  </si>
  <si>
    <t>PR - SIQUEIRA CAMPOS</t>
  </si>
  <si>
    <t>PR - SULINA</t>
  </si>
  <si>
    <t>PR - TAMARANA</t>
  </si>
  <si>
    <t>PR - TAMBOARA</t>
  </si>
  <si>
    <t>PR - TAPEJARA</t>
  </si>
  <si>
    <t>PR - TAPIRA</t>
  </si>
  <si>
    <t>PR - TEIXEIRA SOARES</t>
  </si>
  <si>
    <t>PR - TELÊMACO BORBA</t>
  </si>
  <si>
    <t>PR - TERRA BOA</t>
  </si>
  <si>
    <t>PR - TERRA RICA</t>
  </si>
  <si>
    <t>PR - TERRA ROXA</t>
  </si>
  <si>
    <t>PR - TIBAGI</t>
  </si>
  <si>
    <t>PR - TIJUCAS DO SUL</t>
  </si>
  <si>
    <t>PR - TOLEDO</t>
  </si>
  <si>
    <t>PR - TOMAZINA</t>
  </si>
  <si>
    <t>PR - TRÊS BARRAS DO PARANÁ</t>
  </si>
  <si>
    <t>PR - TUNAS DO PARANÁ</t>
  </si>
  <si>
    <t>PR - TUNEIRAS DO OESTE</t>
  </si>
  <si>
    <t>PR - TUPÃSSI</t>
  </si>
  <si>
    <t>PR - TURVO</t>
  </si>
  <si>
    <t>PR - UBIRATÃ</t>
  </si>
  <si>
    <t>PR - UMUARAMA</t>
  </si>
  <si>
    <t>PR - UNIÃO DA VITÓRIA</t>
  </si>
  <si>
    <t>PR - UNIFLOR</t>
  </si>
  <si>
    <t>PR - URAÍ</t>
  </si>
  <si>
    <t>PR - VENTANIA</t>
  </si>
  <si>
    <t>PR - VERA CRUZ DO OESTE</t>
  </si>
  <si>
    <t>PR - VERÊ</t>
  </si>
  <si>
    <t>PR - VIRMOND</t>
  </si>
  <si>
    <t>PR - VITORINO</t>
  </si>
  <si>
    <t>PR - WENCESLAU BRAZ</t>
  </si>
  <si>
    <t>PR - XAMBRÊ</t>
  </si>
  <si>
    <t>RS - ACEGUÁ</t>
  </si>
  <si>
    <t>RS - ÁGUA SANTA</t>
  </si>
  <si>
    <t>RS - AGUDO</t>
  </si>
  <si>
    <t>RS - AJURICABA</t>
  </si>
  <si>
    <t>RS - ALECRIM</t>
  </si>
  <si>
    <t>RS - ALEGRETE</t>
  </si>
  <si>
    <t>RS - ALEGRIA</t>
  </si>
  <si>
    <t>RS - ALMIRANTE TAMANDARÉ DO SUL</t>
  </si>
  <si>
    <t>RS - ALPESTRE</t>
  </si>
  <si>
    <t>RS - ALTO ALEGRE</t>
  </si>
  <si>
    <t>RS - ALTO FELIZ</t>
  </si>
  <si>
    <t>RS - ALVORADA</t>
  </si>
  <si>
    <t>RS - AMARAL FERRADOR</t>
  </si>
  <si>
    <t>RS - AMETISTA DO SUL</t>
  </si>
  <si>
    <t>RS - ANDRÉ DA ROCHA</t>
  </si>
  <si>
    <t>RS - ANTA GORDA</t>
  </si>
  <si>
    <t>RS - ANTÔNIO PRADO</t>
  </si>
  <si>
    <t>RS - ARAMBARÉ</t>
  </si>
  <si>
    <t>RS - ARARICÁ</t>
  </si>
  <si>
    <t>RS - ARATIBA</t>
  </si>
  <si>
    <t>RS - ARROIO DO MEIO</t>
  </si>
  <si>
    <t>RS - ARROIO DO PADRE</t>
  </si>
  <si>
    <t>RS - ARROIO DO SAL</t>
  </si>
  <si>
    <t>RS - ARROIO DO TIGRE</t>
  </si>
  <si>
    <t>RS - ARROIO DOS RATOS</t>
  </si>
  <si>
    <t>RS - ARROIO GRANDE</t>
  </si>
  <si>
    <t>RS - ARVOREZINHA</t>
  </si>
  <si>
    <t>RS - AUGUSTO PESTANA</t>
  </si>
  <si>
    <t>RS - ÁUREA</t>
  </si>
  <si>
    <t>RS - BAGÉ</t>
  </si>
  <si>
    <t>RS - BALNEÁRIO PINHAL</t>
  </si>
  <si>
    <t>RS - BARÃO</t>
  </si>
  <si>
    <t>RS - Barão de Cotegipe</t>
  </si>
  <si>
    <t>RS - BARÃO DO TRIUNFO</t>
  </si>
  <si>
    <t>RS - BARRA DO GUARITA</t>
  </si>
  <si>
    <t>RS - BARRA DO QUARAÍ</t>
  </si>
  <si>
    <t>RS - BARRA DO RIBEIRO</t>
  </si>
  <si>
    <t>RS - BARRA DO RIO AZUL</t>
  </si>
  <si>
    <t>RS - BARRA FUNDA</t>
  </si>
  <si>
    <t>RS - BARRACÃO</t>
  </si>
  <si>
    <t>RS - BARROS CASSAL</t>
  </si>
  <si>
    <t>RS - BENJAMIN CONSTANT DO SUL</t>
  </si>
  <si>
    <t>RS - BENTO GONÇALVES</t>
  </si>
  <si>
    <t>RS - BOA VISTA DAS MISSÕES</t>
  </si>
  <si>
    <t>RS - BOA VISTA DO BURICÁ</t>
  </si>
  <si>
    <t>RS - BOA VISTA DO CADEADO</t>
  </si>
  <si>
    <t>RS - BOA VISTA DO INCRA</t>
  </si>
  <si>
    <t>RS - BOA VISTA DO SUL</t>
  </si>
  <si>
    <t>RS - BOM JESUS</t>
  </si>
  <si>
    <t>RS - BOM PRINCÍPIO</t>
  </si>
  <si>
    <t>RS - BOM PROGRESSO</t>
  </si>
  <si>
    <t>RS - BOM RETIRO DO SUL</t>
  </si>
  <si>
    <t>RS - BOQUEIRÃO DO LEÃO</t>
  </si>
  <si>
    <t>RS - BOSSOROCA</t>
  </si>
  <si>
    <t>RS - BOZANO</t>
  </si>
  <si>
    <t>RS - BRAGA</t>
  </si>
  <si>
    <t>RS - BROCHIER</t>
  </si>
  <si>
    <t>RS - BUTIÁ</t>
  </si>
  <si>
    <t>RS - CAÇAPAVA DO SUL</t>
  </si>
  <si>
    <t>RS - CACEQUI</t>
  </si>
  <si>
    <t>RS - CACHOEIRA DO SUL</t>
  </si>
  <si>
    <t>RS - CACHOEIRINHA</t>
  </si>
  <si>
    <t>RS - CACIQUE DOBLE</t>
  </si>
  <si>
    <t>RS - CAIBATÉ</t>
  </si>
  <si>
    <t>RS - CAIÇARA</t>
  </si>
  <si>
    <t>RS - CAMAQUÃ</t>
  </si>
  <si>
    <t>RS - CAMARGO</t>
  </si>
  <si>
    <t>RS - CAMBARÁ DO SUL</t>
  </si>
  <si>
    <t>RS - CAMPESTRE DA SERRA</t>
  </si>
  <si>
    <t>RS - CAMPINA DAS MISSÕES</t>
  </si>
  <si>
    <t>RS - CAMPINAS DO SUL</t>
  </si>
  <si>
    <t>RS - CAMPO BOM</t>
  </si>
  <si>
    <t>RS - CAMPO NOVO</t>
  </si>
  <si>
    <t>RS - CAMPOS BORGES</t>
  </si>
  <si>
    <t>RS - CANDELÁRIA</t>
  </si>
  <si>
    <t>RS - CÂNDIDO GODÓI</t>
  </si>
  <si>
    <t>RS - CANDIOTA</t>
  </si>
  <si>
    <t>RS - CANELA</t>
  </si>
  <si>
    <t>RS - CANGUÇU</t>
  </si>
  <si>
    <t>RS - CANOAS</t>
  </si>
  <si>
    <t>RS - CANUDOS DO VALE</t>
  </si>
  <si>
    <t>RS - CAPÃO BONITO DO SUL</t>
  </si>
  <si>
    <t>RS - CAPÃO DA CANOA</t>
  </si>
  <si>
    <t>RS - CAPÃO DO CIPÓ</t>
  </si>
  <si>
    <t>RS - CAPÃO DO LEÃO</t>
  </si>
  <si>
    <t>RS - CAPELA DE SANTANA</t>
  </si>
  <si>
    <t>RS - CAPITÃO</t>
  </si>
  <si>
    <t>RS - CAPIVARI DO SUL</t>
  </si>
  <si>
    <t>RS - CARAÁ</t>
  </si>
  <si>
    <t>RS - CARAZINHO</t>
  </si>
  <si>
    <t>RS - CARLOS BARBOSA</t>
  </si>
  <si>
    <t>RS - CARLOS GOMES</t>
  </si>
  <si>
    <t>RS - CASCA</t>
  </si>
  <si>
    <t>RS - CASEIROS</t>
  </si>
  <si>
    <t>RS - CATUÍPE</t>
  </si>
  <si>
    <t>RS - CAXIAS DO SUL</t>
  </si>
  <si>
    <t>RS - CENTENÁRIO</t>
  </si>
  <si>
    <t>RS - CERRITO</t>
  </si>
  <si>
    <t>RS - CERRO BRANCO</t>
  </si>
  <si>
    <t>RS - CERRO GRANDE</t>
  </si>
  <si>
    <t>RS - CERRO GRANDE DO SUL</t>
  </si>
  <si>
    <t>RS - CERRO LARGO</t>
  </si>
  <si>
    <t>RS - CHAPADA</t>
  </si>
  <si>
    <t>RS - CHARQUEADAS</t>
  </si>
  <si>
    <t>RS - CHARRUA</t>
  </si>
  <si>
    <t>RS - CHIAPETTA</t>
  </si>
  <si>
    <t>RS - CHUÍ</t>
  </si>
  <si>
    <t>RS - CHUVISCA</t>
  </si>
  <si>
    <t>RS - CIDREIRA</t>
  </si>
  <si>
    <t>RS - CIRÍACO</t>
  </si>
  <si>
    <t>RS - COLINAS</t>
  </si>
  <si>
    <t>RS - COLORADO</t>
  </si>
  <si>
    <t>RS - CONDOR</t>
  </si>
  <si>
    <t>RS - CONSTANTINA</t>
  </si>
  <si>
    <t>RS - COQUEIRO BAIXO</t>
  </si>
  <si>
    <t>RS - COQUEIROS DO SUL</t>
  </si>
  <si>
    <t>RS - CORONEL BARROS</t>
  </si>
  <si>
    <t>RS - CORONEL BICACO</t>
  </si>
  <si>
    <t>RS - CORONEL PILAR</t>
  </si>
  <si>
    <t>RS - COTIPORÃ</t>
  </si>
  <si>
    <t>RS - COXILHA</t>
  </si>
  <si>
    <t>RS - CRISSIUMAL</t>
  </si>
  <si>
    <t>RS - CRISTAL</t>
  </si>
  <si>
    <t>RS - CRISTAL DO SUL</t>
  </si>
  <si>
    <t>RS - CRUZ ALTA</t>
  </si>
  <si>
    <t>RS - CRUZALTENSE</t>
  </si>
  <si>
    <t>RS - CRUZEIRO DO SUL</t>
  </si>
  <si>
    <t>RS - DAVID CANABARRO</t>
  </si>
  <si>
    <t>RS - DERRUBADAS</t>
  </si>
  <si>
    <t>RS - DEZESSEIS DE NOVEMBRO</t>
  </si>
  <si>
    <t>RS - DILERMANDO DE AGUIAR</t>
  </si>
  <si>
    <t>RS - DOIS IRMÃOS</t>
  </si>
  <si>
    <t>RS - DOIS IRMÃOS DAS MISSÕES</t>
  </si>
  <si>
    <t>RS - DOIS LAJEADOS</t>
  </si>
  <si>
    <t>RS - DOM FELICIANO</t>
  </si>
  <si>
    <t>RS - DOM PEDRITO</t>
  </si>
  <si>
    <t>RS - DOM PEDRO DE ALCÂNTARA</t>
  </si>
  <si>
    <t>RS - DONA FRANCISCA</t>
  </si>
  <si>
    <t>RS - DOUTOR MAURÍCIO CARDOSO</t>
  </si>
  <si>
    <t>RS - DOUTOR RICARDO</t>
  </si>
  <si>
    <t>RS - ELDORADO DO SUL</t>
  </si>
  <si>
    <t>RS - ENCANTADO</t>
  </si>
  <si>
    <t>RS - ENCRUZILHADA DO SUL</t>
  </si>
  <si>
    <t>RS - ENGENHO VELHO</t>
  </si>
  <si>
    <t>RS - ENTRE RIOS DO SUL</t>
  </si>
  <si>
    <t>RS - ENTRE-IJUÍS</t>
  </si>
  <si>
    <t>RS - EREBANGO</t>
  </si>
  <si>
    <t>RS - ERECHIM</t>
  </si>
  <si>
    <t>RS - ERNESTINA</t>
  </si>
  <si>
    <t>RS - ERVAL GRANDE</t>
  </si>
  <si>
    <t>RS - ERVAL SECO</t>
  </si>
  <si>
    <t>RS - ESMERALDA</t>
  </si>
  <si>
    <t>RS - ESPERANÇA DO SUL</t>
  </si>
  <si>
    <t>RS - ESPUMOSO</t>
  </si>
  <si>
    <t>RS - ESTAÇÃO</t>
  </si>
  <si>
    <t>RS - ESTÂNCIA VELHA</t>
  </si>
  <si>
    <t>RS - ESTEIO</t>
  </si>
  <si>
    <t>RS - ESTRELA</t>
  </si>
  <si>
    <t>RS - ESTRELA VELHA</t>
  </si>
  <si>
    <t>RS - EUGÊNIO DE CASTRO</t>
  </si>
  <si>
    <t>RS - FAGUNDES VARELA</t>
  </si>
  <si>
    <t>RS - FARROUPILHA</t>
  </si>
  <si>
    <t>RS - FAXINAL DO SOTURNO</t>
  </si>
  <si>
    <t>RS - FAXINALZINHO</t>
  </si>
  <si>
    <t>RS - FAZENDA VILANOVA</t>
  </si>
  <si>
    <t>RS - FELIZ</t>
  </si>
  <si>
    <t>RS - FLORES DA CUNHA</t>
  </si>
  <si>
    <t>RS - FLORIANO PEIXOTO</t>
  </si>
  <si>
    <t>RS - FONTOURA XAVIER</t>
  </si>
  <si>
    <t>RS - FORMIGUEIRO</t>
  </si>
  <si>
    <t>RS - FORQUETINHA</t>
  </si>
  <si>
    <t>RS - FORTALEZA DOS VALOS</t>
  </si>
  <si>
    <t>RS - FREDERICO WESTPHALEN</t>
  </si>
  <si>
    <t>RS - GARIBALDI</t>
  </si>
  <si>
    <t>RS - GARRUCHOS</t>
  </si>
  <si>
    <t>RS - GAURAMA</t>
  </si>
  <si>
    <t>RS - GENERAL CÂMARA</t>
  </si>
  <si>
    <t>RS - GENTIL</t>
  </si>
  <si>
    <t>RS - GETÚLIO VARGAS</t>
  </si>
  <si>
    <t>RS - GIRUÁ</t>
  </si>
  <si>
    <t>RS - GLORINHA</t>
  </si>
  <si>
    <t>RS - GRAMADO</t>
  </si>
  <si>
    <t>RS - GRAMADO DOS LOUREIROS</t>
  </si>
  <si>
    <t>RS - GRAMADO XAVIER</t>
  </si>
  <si>
    <t>RS - GRAVATAÍ</t>
  </si>
  <si>
    <t>RS - GUABIJU</t>
  </si>
  <si>
    <t>RS - GUAÍBA</t>
  </si>
  <si>
    <t>RS - GUAPORÉ</t>
  </si>
  <si>
    <t>RS - GUARANI DAS MISSÕES</t>
  </si>
  <si>
    <t>RS - HARMONIA</t>
  </si>
  <si>
    <t>RS - HERVAL</t>
  </si>
  <si>
    <t>RS - HERVEIRAS</t>
  </si>
  <si>
    <t>RS - HORIZONTINA</t>
  </si>
  <si>
    <t>RS - HULHA NEGRA</t>
  </si>
  <si>
    <t>RS - HUMAITÁ</t>
  </si>
  <si>
    <t>RS - IBARAMA</t>
  </si>
  <si>
    <t>RS - IBIAÇÁ</t>
  </si>
  <si>
    <t>RS - IBIRAIARAS</t>
  </si>
  <si>
    <t>RS - IBIRAPUITÃ</t>
  </si>
  <si>
    <t>RS - IBIRUBÁ</t>
  </si>
  <si>
    <t>RS - IGREJINHA</t>
  </si>
  <si>
    <t>RS - IJUÍ</t>
  </si>
  <si>
    <t>RS - ILÓPOLIS</t>
  </si>
  <si>
    <t>RS - IMBÉ</t>
  </si>
  <si>
    <t>RS - IMIGRANTE</t>
  </si>
  <si>
    <t>RS - INDEPENDÊNCIA</t>
  </si>
  <si>
    <t>RS - INHACORÁ</t>
  </si>
  <si>
    <t>RS - IPÊ</t>
  </si>
  <si>
    <t>RS - IPIRANGA DO SUL</t>
  </si>
  <si>
    <t>RS - IRAÍ</t>
  </si>
  <si>
    <t>RS - ITAARA</t>
  </si>
  <si>
    <t>RS - ITACURUBI</t>
  </si>
  <si>
    <t>RS - ITAPUCA</t>
  </si>
  <si>
    <t>RS - ITAQUI</t>
  </si>
  <si>
    <t>RS - ITATI</t>
  </si>
  <si>
    <t>RS - ITATIBA DO SUL</t>
  </si>
  <si>
    <t>RS - IVORÁ</t>
  </si>
  <si>
    <t>RS - IVOTI</t>
  </si>
  <si>
    <t>RS - JABOTICABA</t>
  </si>
  <si>
    <t>RS - JACUIZINHO</t>
  </si>
  <si>
    <t>RS - JACUTINGA</t>
  </si>
  <si>
    <t>RS - JAGUARÃO</t>
  </si>
  <si>
    <t>RS - JAGUARI</t>
  </si>
  <si>
    <t>RS - JAQUIRANA</t>
  </si>
  <si>
    <t>RS - JARI</t>
  </si>
  <si>
    <t>RS - JÓIA</t>
  </si>
  <si>
    <t>RS - JÚLIO DE CASTILHOS</t>
  </si>
  <si>
    <t>RS - LAGOA BONITA DO SUL</t>
  </si>
  <si>
    <t>RS - LAGOA DOS TRÊS CANTOS</t>
  </si>
  <si>
    <t>RS - LAGOA VERMELHA</t>
  </si>
  <si>
    <t>RS - LAGOÃO</t>
  </si>
  <si>
    <t>RS - LAJEADO</t>
  </si>
  <si>
    <t>RS - LAJEADO DO BUGRE</t>
  </si>
  <si>
    <t>RS - LAVRAS DO SUL</t>
  </si>
  <si>
    <t>RS - LIBERATO SALZANO</t>
  </si>
  <si>
    <t>RS - LINDOLFO COLLOR</t>
  </si>
  <si>
    <t>RS - LINHA NOVA</t>
  </si>
  <si>
    <t>RS - MAÇAMBARÁ</t>
  </si>
  <si>
    <t>RS - MACHADINHO</t>
  </si>
  <si>
    <t>RS - MAMPITUBA</t>
  </si>
  <si>
    <t>RS - MANOEL VIANA</t>
  </si>
  <si>
    <t>RS - MAQUINÉ</t>
  </si>
  <si>
    <t>RS - MARATÁ</t>
  </si>
  <si>
    <t>RS - MARAU</t>
  </si>
  <si>
    <t>RS - MARCELINO RAMOS</t>
  </si>
  <si>
    <t>RS - MARIANA PIMENTEL</t>
  </si>
  <si>
    <t>RS - MARIANO MORO</t>
  </si>
  <si>
    <t>RS - MARQUES DE SOUZA</t>
  </si>
  <si>
    <t>RS - MATA</t>
  </si>
  <si>
    <t>RS - MATO CASTELHANO</t>
  </si>
  <si>
    <t>RS - MATO LEITÃO</t>
  </si>
  <si>
    <t>RS - MATO QUEIMADO</t>
  </si>
  <si>
    <t>RS - MAXIMILIANO DE ALMEIDA</t>
  </si>
  <si>
    <t>RS - MINAS DO LEÃO</t>
  </si>
  <si>
    <t>RS - MIRAGUAÍ</t>
  </si>
  <si>
    <t>RS - MONTAURI</t>
  </si>
  <si>
    <t>RS - MONTE ALEGRE DOS CAMPOS</t>
  </si>
  <si>
    <t>RS - MONTE BELO DO SUL</t>
  </si>
  <si>
    <t>RS - MONTENEGRO</t>
  </si>
  <si>
    <t>RS - MORMAÇO</t>
  </si>
  <si>
    <t>RS - MORRINHOS DO SUL</t>
  </si>
  <si>
    <t>RS - MORRO REDONDO</t>
  </si>
  <si>
    <t>RS - MORRO REUTER</t>
  </si>
  <si>
    <t>RS - MOSTARDAS</t>
  </si>
  <si>
    <t>RS - MUÇUM</t>
  </si>
  <si>
    <t>RS - MUITOS CAPÕES</t>
  </si>
  <si>
    <t>RS - MULITERNO</t>
  </si>
  <si>
    <t>RS - NÃO-ME-TOQUE</t>
  </si>
  <si>
    <t>RS - NICOLAU VERGUEIRO</t>
  </si>
  <si>
    <t>RS - NONOAI</t>
  </si>
  <si>
    <t>RS - NOVA ALVORADA</t>
  </si>
  <si>
    <t>RS - NOVA ARAÇÁ</t>
  </si>
  <si>
    <t>RS - NOVA BASSANO</t>
  </si>
  <si>
    <t>RS - NOVA BOA VISTA</t>
  </si>
  <si>
    <t>RS - NOVA BRÉSCIA</t>
  </si>
  <si>
    <t>RS - NOVA CANDELÁRIA</t>
  </si>
  <si>
    <t>RS - NOVA ESPERANÇA DO SUL</t>
  </si>
  <si>
    <t>RS - NOVA HARTZ</t>
  </si>
  <si>
    <t>RS - NOVA PÁDUA</t>
  </si>
  <si>
    <t>RS - NOVA PALMA</t>
  </si>
  <si>
    <t>RS - NOVA PETRÓPOLIS</t>
  </si>
  <si>
    <t>RS - NOVA PRATA</t>
  </si>
  <si>
    <t>RS - NOVA RAMADA</t>
  </si>
  <si>
    <t>RS - NOVA ROMA DO SUL</t>
  </si>
  <si>
    <t>RS - NOVA SANTA RITA</t>
  </si>
  <si>
    <t>RS - NOVO BARREIRO</t>
  </si>
  <si>
    <t>RS - NOVO CABRAIS</t>
  </si>
  <si>
    <t>RS - NOVO HAMBURGO</t>
  </si>
  <si>
    <t>RS - NOVO MACHADO</t>
  </si>
  <si>
    <t>RS - NOVO TIRADENTES</t>
  </si>
  <si>
    <t>RS - NOVO XINGU</t>
  </si>
  <si>
    <t>RS - OSÓRIO</t>
  </si>
  <si>
    <t>RS - PAIM FILHO</t>
  </si>
  <si>
    <t>RS - PALMARES DO SUL</t>
  </si>
  <si>
    <t>RS - PALMEIRA DAS MISSÕES</t>
  </si>
  <si>
    <t>RS - PALMITINHO</t>
  </si>
  <si>
    <t>RS - PANAMBI</t>
  </si>
  <si>
    <t>RS - PANTANO GRANDE</t>
  </si>
  <si>
    <t>RS - PARAÍ</t>
  </si>
  <si>
    <t>RS - PARAÍSO DO SUL</t>
  </si>
  <si>
    <t>RS - PARECI NOVO</t>
  </si>
  <si>
    <t>RS - PAROBÉ</t>
  </si>
  <si>
    <t>RS - PASSA SETE</t>
  </si>
  <si>
    <t>RS - PASSO DO SOBRADO</t>
  </si>
  <si>
    <t>RS - PASSO FUNDO</t>
  </si>
  <si>
    <t>RS - PAULO BENTO</t>
  </si>
  <si>
    <t>RS - PAVERAMA</t>
  </si>
  <si>
    <t>RS - PEDRAS ALTAS</t>
  </si>
  <si>
    <t>RS - PEDRO OSÓRIO</t>
  </si>
  <si>
    <t>RS - PEJUÇARA</t>
  </si>
  <si>
    <t>RS - PELOTAS</t>
  </si>
  <si>
    <t>RS - PICADA CAFÉ</t>
  </si>
  <si>
    <t>RS - PINHAL</t>
  </si>
  <si>
    <t>RS - PINHAL DA SERRA</t>
  </si>
  <si>
    <t>RS - PINHAL GRANDE</t>
  </si>
  <si>
    <t>RS - PINHEIRINHO DO VALE</t>
  </si>
  <si>
    <t>RS - PINHEIRO MACHADO</t>
  </si>
  <si>
    <t>RS - PINTO BANDEIRA</t>
  </si>
  <si>
    <t>RS - PIRAPÓ</t>
  </si>
  <si>
    <t>RS - PIRATINI</t>
  </si>
  <si>
    <t>RS - PLANALTO</t>
  </si>
  <si>
    <t>RS - POÇO DAS ANTAS</t>
  </si>
  <si>
    <t>RS - PONTÃO</t>
  </si>
  <si>
    <t>RS - PONTE PRETA</t>
  </si>
  <si>
    <t>RS - PORTÃO</t>
  </si>
  <si>
    <t>RS - PORTO ALEGRE</t>
  </si>
  <si>
    <t>RS - PORTO LUCENA</t>
  </si>
  <si>
    <t>RS - PORTO MAUÁ</t>
  </si>
  <si>
    <t>RS - PORTO VERA CRUZ</t>
  </si>
  <si>
    <t>RS - PORTO XAVIER</t>
  </si>
  <si>
    <t>RS - POUSO NOVO</t>
  </si>
  <si>
    <t>RS - PRESIDENTE LUCENA</t>
  </si>
  <si>
    <t>RS - PROGRESSO</t>
  </si>
  <si>
    <t>RS - PROTÁSIO ALVES</t>
  </si>
  <si>
    <t>RS - PUTINGA</t>
  </si>
  <si>
    <t>RS - QUARAÍ</t>
  </si>
  <si>
    <t>RS - QUATRO IRMÃOS</t>
  </si>
  <si>
    <t>RS - QUEVEDOS</t>
  </si>
  <si>
    <t>RS - QUINZE DE NOVEMBRO</t>
  </si>
  <si>
    <t>RS - REDENTORA</t>
  </si>
  <si>
    <t>RS - RELVADO</t>
  </si>
  <si>
    <t>RS - RESTINGA SECA</t>
  </si>
  <si>
    <t>RS - RIO DOS ÍNDIOS</t>
  </si>
  <si>
    <t>RS - RIO GRANDE</t>
  </si>
  <si>
    <t>RS - RIO PARDO</t>
  </si>
  <si>
    <t>RS - RIOZINHO</t>
  </si>
  <si>
    <t>RS - ROCA SALES</t>
  </si>
  <si>
    <t>RS - RODEIO BONITO</t>
  </si>
  <si>
    <t>RS - ROLADOR</t>
  </si>
  <si>
    <t>RS - ROLANTE</t>
  </si>
  <si>
    <t>RS - RONDA ALTA</t>
  </si>
  <si>
    <t>RS - RONDINHA</t>
  </si>
  <si>
    <t>RS - ROQUE GONZALES</t>
  </si>
  <si>
    <t>RS - ROSÁRIO DO SUL</t>
  </si>
  <si>
    <t>RS - SAGRADA FAMÍLIA</t>
  </si>
  <si>
    <t>RS - SALDANHA MARINHO</t>
  </si>
  <si>
    <t>RS - SALTO DO JACUÍ</t>
  </si>
  <si>
    <t>RS - SALVADOR DAS MISSÕES</t>
  </si>
  <si>
    <t>RS - SALVADOR DO SUL</t>
  </si>
  <si>
    <t>RS - SANANDUVA</t>
  </si>
  <si>
    <t>RS - SANTA BÁRBARA DO SUL</t>
  </si>
  <si>
    <t>RS - SANTA CECÍLIA DO SUL</t>
  </si>
  <si>
    <t>RS - SANTA CLARA DO SUL</t>
  </si>
  <si>
    <t>RS - SANTA CRUZ DO SUL</t>
  </si>
  <si>
    <t>RS - SANTA MARGARIDA DO SUL</t>
  </si>
  <si>
    <t>RS - SANTA MARIA</t>
  </si>
  <si>
    <t>RS - SANTA MARIA DO HERVAL</t>
  </si>
  <si>
    <t>RS - SANTA ROSA</t>
  </si>
  <si>
    <t>RS - SANTA TEREZA</t>
  </si>
  <si>
    <t>RS - SANTA VITÓRIA DO PALMAR</t>
  </si>
  <si>
    <t>RS - SANTANA DA BOA VISTA</t>
  </si>
  <si>
    <t>RS - SANT'ANA DO LIVRAMENTO</t>
  </si>
  <si>
    <t>RS - SANTIAGO</t>
  </si>
  <si>
    <t>RS - SANTO ÂNGELO</t>
  </si>
  <si>
    <t>RS - SANTO ANTÔNIO DA PATRULHA</t>
  </si>
  <si>
    <t>RS - SANTO ANTÔNIO DAS MISSÕES</t>
  </si>
  <si>
    <t>RS - SANTO ANTÔNIO DO PALMA</t>
  </si>
  <si>
    <t>RS - SANTO ANTÔNIO DO PLANALTO</t>
  </si>
  <si>
    <t>RS - SANTO AUGUSTO</t>
  </si>
  <si>
    <t>RS - SANTO CRISTO</t>
  </si>
  <si>
    <t>RS - SANTO EXPEDITO DO SUL</t>
  </si>
  <si>
    <t>RS - SÃO BORJA</t>
  </si>
  <si>
    <t>RS - SÃO DOMINGOS DO SUL</t>
  </si>
  <si>
    <t>RS - SÃO FRANCISCO DE ASSIS</t>
  </si>
  <si>
    <t>RS - SÃO FRANCISCO DE PAULA</t>
  </si>
  <si>
    <t>RS - SÃO GABRIEL</t>
  </si>
  <si>
    <t>RS - SÃO JERÔNIMO</t>
  </si>
  <si>
    <t>RS - SÃO JOÃO DA URTIGA</t>
  </si>
  <si>
    <t>RS - SÃO JOÃO DO POLÊSINE</t>
  </si>
  <si>
    <t>RS - SÃO JORGE</t>
  </si>
  <si>
    <t>RS - SÃO JOSÉ DAS MISSÕES</t>
  </si>
  <si>
    <t>RS - SÃO JOSÉ DO HERVAL</t>
  </si>
  <si>
    <t>RS - SÃO JOSÉ DO HORTÊNCIO</t>
  </si>
  <si>
    <t>RS - SÃO JOSÉ DO INHACORÁ</t>
  </si>
  <si>
    <t>RS - SÃO JOSÉ DO NORTE</t>
  </si>
  <si>
    <t>RS - SÃO JOSÉ DO OURO</t>
  </si>
  <si>
    <t>RS - SÃO JOSÉ DO SUL</t>
  </si>
  <si>
    <t>RS - SÃO JOSÉ DOS AUSENTES</t>
  </si>
  <si>
    <t>RS - SÃO LEOPOLDO</t>
  </si>
  <si>
    <t>RS - SÃO LOURENÇO DO SUL</t>
  </si>
  <si>
    <t>RS - SÃO LUIZ GONZAGA</t>
  </si>
  <si>
    <t>RS - SÃO MARCOS</t>
  </si>
  <si>
    <t>RS - SÃO MARTINHO</t>
  </si>
  <si>
    <t>RS - SÃO MARTINHO DA SERRA</t>
  </si>
  <si>
    <t>RS - SÃO MIGUEL DAS MISSÕES</t>
  </si>
  <si>
    <t>RS - SÃO NICOLAU</t>
  </si>
  <si>
    <t>RS - SÃO PAULO DAS MISSÕES</t>
  </si>
  <si>
    <t>RS - SÃO PEDRO DA SERRA</t>
  </si>
  <si>
    <t>RS - SÃO PEDRO DAS MISSÕES</t>
  </si>
  <si>
    <t>RS - SÃO PEDRO DO BUTIÁ</t>
  </si>
  <si>
    <t>RS - SÃO PEDRO DO SUL</t>
  </si>
  <si>
    <t>RS - SÃO SEBASTIÃO DO CAÍ</t>
  </si>
  <si>
    <t>RS - SÃO SEPÉ</t>
  </si>
  <si>
    <t>RS - SÃO VALENTIM</t>
  </si>
  <si>
    <t>RS - SÃO VALENTIM DO SUL</t>
  </si>
  <si>
    <t>RS - SÃO VALÉRIO DO SUL</t>
  </si>
  <si>
    <t>RS - SÃO VENDELINO</t>
  </si>
  <si>
    <t>RS - SÃO VICENTE DO SUL</t>
  </si>
  <si>
    <t>RS - SAPIRANGA</t>
  </si>
  <si>
    <t>RS - SAPUCAIA DO SUL</t>
  </si>
  <si>
    <t>RS - SARANDI</t>
  </si>
  <si>
    <t>RS - SEBERI</t>
  </si>
  <si>
    <t>RS - SEDE NOVA</t>
  </si>
  <si>
    <t>RS - SEGREDO</t>
  </si>
  <si>
    <t>RS - SELBACH</t>
  </si>
  <si>
    <t>RS - SENADOR SALGADO FILHO</t>
  </si>
  <si>
    <t>RS - SENTINELA DO SUL</t>
  </si>
  <si>
    <t>RS - SERAFINA CORRÊA</t>
  </si>
  <si>
    <t>RS - SÉRIO</t>
  </si>
  <si>
    <t>RS - SERTÃO</t>
  </si>
  <si>
    <t>RS - SERTÃO SANTANA</t>
  </si>
  <si>
    <t>RS - SETE DE SETEMBRO</t>
  </si>
  <si>
    <t>RS - SEVERIANO DE ALMEIDA</t>
  </si>
  <si>
    <t>RS - SILVEIRA MARTINS</t>
  </si>
  <si>
    <t>RS - SINIMBU</t>
  </si>
  <si>
    <t>RS - SOBRADINHO</t>
  </si>
  <si>
    <t>RS - SOLEDADE</t>
  </si>
  <si>
    <t>RS - TABAÍ</t>
  </si>
  <si>
    <t>RS - TAPEJARA</t>
  </si>
  <si>
    <t>RS - TAPERA</t>
  </si>
  <si>
    <t>RS - TAPES</t>
  </si>
  <si>
    <t>RS - TAQUARA</t>
  </si>
  <si>
    <t>RS - TAQUARI</t>
  </si>
  <si>
    <t>RS - TAQUARUÇU DO SUL</t>
  </si>
  <si>
    <t>RS - TAVARES</t>
  </si>
  <si>
    <t>RS - TENENTE PORTELA</t>
  </si>
  <si>
    <t>RS - TERRA DE AREIA</t>
  </si>
  <si>
    <t>RS - TEUTÔNIA</t>
  </si>
  <si>
    <t>RS - TIO HUGO</t>
  </si>
  <si>
    <t>RS - TIRADENTES DO SUL</t>
  </si>
  <si>
    <t>RS - TOROPI</t>
  </si>
  <si>
    <t>RS - TORRES</t>
  </si>
  <si>
    <t>RS - TRAMANDAÍ</t>
  </si>
  <si>
    <t>RS - TRAVESSEIRO</t>
  </si>
  <si>
    <t>RS - TRÊS ARROIOS</t>
  </si>
  <si>
    <t>RS - TRÊS CACHOEIRAS</t>
  </si>
  <si>
    <t>RS - TRÊS COROAS</t>
  </si>
  <si>
    <t>RS - TRÊS DE MAIO</t>
  </si>
  <si>
    <t>RS - TRÊS FORQUILHAS</t>
  </si>
  <si>
    <t>RS - TRÊS PALMEIRAS</t>
  </si>
  <si>
    <t>RS - TRÊS PASSOS</t>
  </si>
  <si>
    <t>RS - TRINDADE DO SUL</t>
  </si>
  <si>
    <t>RS - TRIUNFO</t>
  </si>
  <si>
    <t>RS - TUCUNDUVA</t>
  </si>
  <si>
    <t>RS - TUNAS</t>
  </si>
  <si>
    <t>RS - TUPANCI DO SUL</t>
  </si>
  <si>
    <t>RS - TUPANCIRETÃ</t>
  </si>
  <si>
    <t>RS - TUPANDI</t>
  </si>
  <si>
    <t>RS - TUPARENDI</t>
  </si>
  <si>
    <t>RS - TURUÇU</t>
  </si>
  <si>
    <t>RS - UBIRETAMA</t>
  </si>
  <si>
    <t>RS - UNIÃO DA SERRA</t>
  </si>
  <si>
    <t>RS - UNISTALDA</t>
  </si>
  <si>
    <t>RS - URUGUAIANA</t>
  </si>
  <si>
    <t>RS - VACARIA</t>
  </si>
  <si>
    <t>RS - VALE DO SOL</t>
  </si>
  <si>
    <t>RS - VALE REAL</t>
  </si>
  <si>
    <t>RS - VALE VERDE</t>
  </si>
  <si>
    <t>RS - VANINI</t>
  </si>
  <si>
    <t>RS - VENÂNCIO AIRES</t>
  </si>
  <si>
    <t>RS - VERA CRUZ</t>
  </si>
  <si>
    <t>RS - VERANÓPOLIS</t>
  </si>
  <si>
    <t>RS - VESPASIANO CORREA</t>
  </si>
  <si>
    <t>RS - VIADUTOS</t>
  </si>
  <si>
    <t>RS - VIAMÃO</t>
  </si>
  <si>
    <t>RS - VICENTE DUTRA</t>
  </si>
  <si>
    <t>RS - VICTOR GRAEFF</t>
  </si>
  <si>
    <t>RS - VILA FLORES</t>
  </si>
  <si>
    <t>RS - VILA LÂNGARO</t>
  </si>
  <si>
    <t>RS - VILA MARIA</t>
  </si>
  <si>
    <t>RS - VILA NOVA DO SUL</t>
  </si>
  <si>
    <t>RS - VISTA ALEGRE</t>
  </si>
  <si>
    <t>RS - VISTA ALEGRE DO PRATA</t>
  </si>
  <si>
    <t>RS - VISTA GAÚCHA</t>
  </si>
  <si>
    <t>RS - VITÓRIA DAS MISSÕES</t>
  </si>
  <si>
    <t>RS - WESTFALIA</t>
  </si>
  <si>
    <t>RS - XANGRI-LÁ</t>
  </si>
  <si>
    <t>SP - ADAMANTINA</t>
  </si>
  <si>
    <t>SP - ADOLFO</t>
  </si>
  <si>
    <t>SP - AGUAÍ</t>
  </si>
  <si>
    <t>SP - ÁGUAS DA PRATA</t>
  </si>
  <si>
    <t>SP - ÁGUAS DE LINDÓIA</t>
  </si>
  <si>
    <t>SP - ÁGUAS DE SANTA BÁRBARA</t>
  </si>
  <si>
    <t>SP - ÁGUAS DE SÃO PEDRO</t>
  </si>
  <si>
    <t>SP - AGUDOS</t>
  </si>
  <si>
    <t>SP - ALAMBARI</t>
  </si>
  <si>
    <t>SP - ALFREDO MARCONDES</t>
  </si>
  <si>
    <t>SP - ALTAIR</t>
  </si>
  <si>
    <t>SP - ALTINÓPOLIS</t>
  </si>
  <si>
    <t>SP - ALTO ALEGRE</t>
  </si>
  <si>
    <t>SP - ALUMÍNIO</t>
  </si>
  <si>
    <t>SP - ÁLVARES FLORENCE</t>
  </si>
  <si>
    <t>SP - ÁLVARES MACHADO</t>
  </si>
  <si>
    <t>SP - ÁLVARO DE CARVALHO</t>
  </si>
  <si>
    <t>SP - ALVINLÂNDIA</t>
  </si>
  <si>
    <t>SP - AMERICANA</t>
  </si>
  <si>
    <t>SP - AMÉRICO BRASILIENSE</t>
  </si>
  <si>
    <t>SP - AMÉRICO DE CAMPOS</t>
  </si>
  <si>
    <t>SP - AMPARO</t>
  </si>
  <si>
    <t>SP - ANALÂNDIA</t>
  </si>
  <si>
    <t>SP - ANDRADINA</t>
  </si>
  <si>
    <t>SP - ANGATUBA</t>
  </si>
  <si>
    <t>SP - ANHEMBI</t>
  </si>
  <si>
    <t>SP - ANHUMAS</t>
  </si>
  <si>
    <t>SP - APARECIDA</t>
  </si>
  <si>
    <t>SP - APARECIDA D'OESTE</t>
  </si>
  <si>
    <t>SP - APIAÍ</t>
  </si>
  <si>
    <t>SP - ARAÇARIGUAMA</t>
  </si>
  <si>
    <t>SP - ARAÇATUBA</t>
  </si>
  <si>
    <t>SP - ARAÇOIABA DA SERRA</t>
  </si>
  <si>
    <t>SP - ARAMINA</t>
  </si>
  <si>
    <t>SP - ARANDU</t>
  </si>
  <si>
    <t>SP - ARAPEÍ</t>
  </si>
  <si>
    <t>SP - ARARAQUARA</t>
  </si>
  <si>
    <t>SP - ARARAS</t>
  </si>
  <si>
    <t>SP - ARCO-ÍRIS</t>
  </si>
  <si>
    <t>SP - AREALVA</t>
  </si>
  <si>
    <t>SP - AREIAS</t>
  </si>
  <si>
    <t>SP - AREIÓPOLIS</t>
  </si>
  <si>
    <t>SP - ARIRANHA</t>
  </si>
  <si>
    <t>SP - ARTUR NOGUEIRA</t>
  </si>
  <si>
    <t>SP - ARUJÁ</t>
  </si>
  <si>
    <t>SP - ASPÁSIA</t>
  </si>
  <si>
    <t>SP - ASSIS</t>
  </si>
  <si>
    <t>SP - ATIBAIA</t>
  </si>
  <si>
    <t>SP - AURIFLAMA</t>
  </si>
  <si>
    <t>SP - AVAÍ</t>
  </si>
  <si>
    <t>SP - AVANHANDAVA</t>
  </si>
  <si>
    <t>SP - AVARÉ</t>
  </si>
  <si>
    <t>SP - BADY BASSITT</t>
  </si>
  <si>
    <t>SP - BALBINOS</t>
  </si>
  <si>
    <t>SP - BÁLSAMO</t>
  </si>
  <si>
    <t>SP - BANANAL</t>
  </si>
  <si>
    <t>SP - BARÃO DE ANTONINA</t>
  </si>
  <si>
    <t>SP - BARBOSA</t>
  </si>
  <si>
    <t>SP - BARIRI</t>
  </si>
  <si>
    <t>SP - BARRA BONITA</t>
  </si>
  <si>
    <t>SP - BARRA DO CHAPÉU</t>
  </si>
  <si>
    <t>SP - BARRA DO TURVO</t>
  </si>
  <si>
    <t>SP - BARRETOS</t>
  </si>
  <si>
    <t>SP - BARRINHA</t>
  </si>
  <si>
    <t>SP - BARUERI</t>
  </si>
  <si>
    <t>SP - BASTOS</t>
  </si>
  <si>
    <t>SP - BATATAIS</t>
  </si>
  <si>
    <t>SP - BAURU</t>
  </si>
  <si>
    <t>SP - BEBEDOURO</t>
  </si>
  <si>
    <t>SP - BENTO DE ABREU</t>
  </si>
  <si>
    <t>SP - BERNARDINO DE CAMPOS</t>
  </si>
  <si>
    <t>SP - BERTIOGA</t>
  </si>
  <si>
    <t>SP - BILAC</t>
  </si>
  <si>
    <t>SP - BIRIGUI</t>
  </si>
  <si>
    <t>SP - BIRITIBA-MIRIM</t>
  </si>
  <si>
    <t>SP - BOA ESPERANÇA DO SUL</t>
  </si>
  <si>
    <t>SP - BOCAINA</t>
  </si>
  <si>
    <t>SP - BOFETE</t>
  </si>
  <si>
    <t>SP - BOITUVA</t>
  </si>
  <si>
    <t>SP - BOM JESUS DOS PERDÕES</t>
  </si>
  <si>
    <t>SP - BOM SUCESSO DE ITARARÉ</t>
  </si>
  <si>
    <t>SP - BORÁ</t>
  </si>
  <si>
    <t>SP - BORACÉIA</t>
  </si>
  <si>
    <t>SP - BORBOREMA</t>
  </si>
  <si>
    <t>SP - BOREBI</t>
  </si>
  <si>
    <t>SP - BOTUCATU</t>
  </si>
  <si>
    <t>SP - BRAGANÇA PAULISTA</t>
  </si>
  <si>
    <t>SP - BRAÚNA</t>
  </si>
  <si>
    <t>SP - BREJO ALEGRE</t>
  </si>
  <si>
    <t>SP - BRODOWSKI</t>
  </si>
  <si>
    <t>SP - BROTAS</t>
  </si>
  <si>
    <t>SP - BURI</t>
  </si>
  <si>
    <t>SP - BURITAMA</t>
  </si>
  <si>
    <t>SP - BURITIZAL</t>
  </si>
  <si>
    <t>SP - CABRÁLIA PAULISTA</t>
  </si>
  <si>
    <t>SP - CABREÚVA</t>
  </si>
  <si>
    <t>SP - CAÇAPAVA</t>
  </si>
  <si>
    <t>SP - CACHOEIRA PAULISTA</t>
  </si>
  <si>
    <t>SP - CACONDE</t>
  </si>
  <si>
    <t>SP - CAFELÂNDIA</t>
  </si>
  <si>
    <t>SP - CAIABU</t>
  </si>
  <si>
    <t>SP - CAIEIRAS</t>
  </si>
  <si>
    <t>SP - CAIUÁ</t>
  </si>
  <si>
    <t>SP - CAJAMAR</t>
  </si>
  <si>
    <t>SP - CAJATI</t>
  </si>
  <si>
    <t>SP - CAJOBI</t>
  </si>
  <si>
    <t>SP - CAJURU</t>
  </si>
  <si>
    <t>SP - CAMPINA DO MONTE ALEGRE</t>
  </si>
  <si>
    <t>SP - Campinas</t>
  </si>
  <si>
    <t>SP - CAMPO LIMPO PAULISTA</t>
  </si>
  <si>
    <t>SP - CAMPOS DO JORDÃO</t>
  </si>
  <si>
    <t>SP - CAMPOS NOVOS PAULISTA</t>
  </si>
  <si>
    <t>SP - CANANÉIA</t>
  </si>
  <si>
    <t>SP - CANAS</t>
  </si>
  <si>
    <t>SP - CÂNDIDO MOTA</t>
  </si>
  <si>
    <t>SP - CÂNDIDO RODRIGUES</t>
  </si>
  <si>
    <t>SP - CANITAR</t>
  </si>
  <si>
    <t>SP - CAPÃO BONITO</t>
  </si>
  <si>
    <t>SP - CAPELA DO ALTO</t>
  </si>
  <si>
    <t>SP - CAPIVARI</t>
  </si>
  <si>
    <t>SP - CARAGUATATUBA</t>
  </si>
  <si>
    <t>SP - CARAPICUÍBA</t>
  </si>
  <si>
    <t>SP - CARDOSO</t>
  </si>
  <si>
    <t>SP - CASA BRANCA</t>
  </si>
  <si>
    <t>SP - CÁSSIA DOS COQUEIROS</t>
  </si>
  <si>
    <t>SP - CASTILHO</t>
  </si>
  <si>
    <t>SP - CATANDUVA</t>
  </si>
  <si>
    <t>SP - CATIGUÁ</t>
  </si>
  <si>
    <t>SP - CEDRAL</t>
  </si>
  <si>
    <t>SP - CERQUEIRA CÉSAR</t>
  </si>
  <si>
    <t>SP - CERQUILHO</t>
  </si>
  <si>
    <t>SP - CESÁRIO LANGE</t>
  </si>
  <si>
    <t>SP - CHARQUEADA</t>
  </si>
  <si>
    <t>SP - CHAVANTES</t>
  </si>
  <si>
    <t>SP - CLEMENTINA</t>
  </si>
  <si>
    <t>SP - COLINA</t>
  </si>
  <si>
    <t>SP - COLÔMBIA</t>
  </si>
  <si>
    <t>SP - CONCHAL</t>
  </si>
  <si>
    <t>SP - CONCHAS</t>
  </si>
  <si>
    <t>SP - CORDEIRÓPOLIS</t>
  </si>
  <si>
    <t>SP - COROADOS</t>
  </si>
  <si>
    <t>SP - CORONEL MACEDO</t>
  </si>
  <si>
    <t>SP - CORUMBATAÍ</t>
  </si>
  <si>
    <t>SP - COSMÓPOLIS</t>
  </si>
  <si>
    <t>SP - COSMORAMA</t>
  </si>
  <si>
    <t>SP - COTIA</t>
  </si>
  <si>
    <t>SP - CRAVINHOS</t>
  </si>
  <si>
    <t>SP - CRISTAIS PAULISTA</t>
  </si>
  <si>
    <t>SP - CRUZÁLIA</t>
  </si>
  <si>
    <t>SP - CRUZEIRO</t>
  </si>
  <si>
    <t>SP - CUBATÃO</t>
  </si>
  <si>
    <t>SP - CUNHA</t>
  </si>
  <si>
    <t>SP - DESCALVADO</t>
  </si>
  <si>
    <t>SP - DIADEMA</t>
  </si>
  <si>
    <t>SP - DIRCE REIS</t>
  </si>
  <si>
    <t>SP - DIVINOLÂNDIA</t>
  </si>
  <si>
    <t>SP - DOBRADA</t>
  </si>
  <si>
    <t>SP - DOIS CÓRREGOS</t>
  </si>
  <si>
    <t>SP - DOLCINÓPOLIS</t>
  </si>
  <si>
    <t>SP - DOURADO</t>
  </si>
  <si>
    <t>SP - DRACENA</t>
  </si>
  <si>
    <t>SP - DUARTINA</t>
  </si>
  <si>
    <t>SP - DUMONT</t>
  </si>
  <si>
    <t>SP - ECHAPORÃ</t>
  </si>
  <si>
    <t>SP - ELDORADO</t>
  </si>
  <si>
    <t>SP - ELIAS FAUSTO</t>
  </si>
  <si>
    <t>SP - ELISIÁRIO</t>
  </si>
  <si>
    <t>SP - EMBAÚBA</t>
  </si>
  <si>
    <t>SP - EMBU</t>
  </si>
  <si>
    <t>SP - EMBU-GUAÇU</t>
  </si>
  <si>
    <t>SP - EMILIANÓPOLIS</t>
  </si>
  <si>
    <t>SP - ENGENHEIRO COELHO</t>
  </si>
  <si>
    <t>SP - ESPÍRITO SANTO DO PINHAL</t>
  </si>
  <si>
    <t>SP - ESPÍRITO SANTO DO TURVO</t>
  </si>
  <si>
    <t>SP - ESTIVA GERBI</t>
  </si>
  <si>
    <t>SP - ESTRELA DO NORTE</t>
  </si>
  <si>
    <t>SP - ESTRELA D'OESTE</t>
  </si>
  <si>
    <t>SP - EUCLIDES DA CUNHA PAULISTA</t>
  </si>
  <si>
    <t>SP - FARTURA</t>
  </si>
  <si>
    <t>SP - FERNANDO PRESTES</t>
  </si>
  <si>
    <t>SP - FERNANDÓPOLIS</t>
  </si>
  <si>
    <t>SP - FERNÃO</t>
  </si>
  <si>
    <t>SP - FERRAZ DE VASCONCELOS</t>
  </si>
  <si>
    <t>SP - FLORA RICA</t>
  </si>
  <si>
    <t>SP - FLOREAL</t>
  </si>
  <si>
    <t>SP - FLÓRIDA PAULISTA</t>
  </si>
  <si>
    <t>SP - FLORÍNIA</t>
  </si>
  <si>
    <t>SP - FRANCA</t>
  </si>
  <si>
    <t>SP - FRANCISCO MORATO</t>
  </si>
  <si>
    <t>SP - FRANCO DA ROCHA</t>
  </si>
  <si>
    <t>SP - GABRIEL MONTEIRO</t>
  </si>
  <si>
    <t>SP - GÁLIA</t>
  </si>
  <si>
    <t>SP - GARÇA</t>
  </si>
  <si>
    <t>SP - GASTÃO VIDIGAL</t>
  </si>
  <si>
    <t>SP - GAVIÃO PEIXOTO</t>
  </si>
  <si>
    <t>SP - GENERAL SALGADO</t>
  </si>
  <si>
    <t>SP - GETULINA</t>
  </si>
  <si>
    <t>SP - GLICÉRIO</t>
  </si>
  <si>
    <t>SP - GUAIÇARA</t>
  </si>
  <si>
    <t>SP - GUAIMBÊ</t>
  </si>
  <si>
    <t>SP - GUAÍRA</t>
  </si>
  <si>
    <t>SP - GUAPIAÇU</t>
  </si>
  <si>
    <t>SP - GUAPIARA</t>
  </si>
  <si>
    <t>SP - GUARÁ</t>
  </si>
  <si>
    <t>SP - GUARAÇAÍ</t>
  </si>
  <si>
    <t>SP - GUARACI</t>
  </si>
  <si>
    <t>SP - GUARANI D'OESTE</t>
  </si>
  <si>
    <t>SP - GUARANTÃ</t>
  </si>
  <si>
    <t>SP - GUARARAPES</t>
  </si>
  <si>
    <t>SP - GUARAREMA</t>
  </si>
  <si>
    <t>SP - GUARATINGUETÁ</t>
  </si>
  <si>
    <t>SP - GUAREÍ</t>
  </si>
  <si>
    <t>SP - GUARIBA</t>
  </si>
  <si>
    <t>SP - GUARUJÁ</t>
  </si>
  <si>
    <t>SP - GUARULHOS</t>
  </si>
  <si>
    <t>SP - GUATAPARÁ</t>
  </si>
  <si>
    <t>SP - GUZOLÂNDIA</t>
  </si>
  <si>
    <t>SP - HERCULÂNDIA</t>
  </si>
  <si>
    <t>SP - HOLAMBRA</t>
  </si>
  <si>
    <t>SP - HORTOLÂNDIA</t>
  </si>
  <si>
    <t>SP - IACANGA</t>
  </si>
  <si>
    <t>SP - IACRI</t>
  </si>
  <si>
    <t>SP - IARAS</t>
  </si>
  <si>
    <t>SP - IBATÉ</t>
  </si>
  <si>
    <t>SP - IBIRÁ</t>
  </si>
  <si>
    <t>SP - IBIRAREMA</t>
  </si>
  <si>
    <t>SP - IBITINGA</t>
  </si>
  <si>
    <t>SP - IBIÚNA</t>
  </si>
  <si>
    <t>SP - ICÉM</t>
  </si>
  <si>
    <t>SP - IEPÊ</t>
  </si>
  <si>
    <t>SP - IGARAÇU DO TIETÊ</t>
  </si>
  <si>
    <t>SP - IGARAPAVA</t>
  </si>
  <si>
    <t>SP - IGARATÁ</t>
  </si>
  <si>
    <t>SP - IGUAPE</t>
  </si>
  <si>
    <t>SP - ILHA COMPRIDA</t>
  </si>
  <si>
    <t>SP - ILHA SOLTEIRA</t>
  </si>
  <si>
    <t>SP - ILHABELA</t>
  </si>
  <si>
    <t>SP - INDAIATUBA</t>
  </si>
  <si>
    <t>SP - INDIANA</t>
  </si>
  <si>
    <t>SP - INDIAPORÃ</t>
  </si>
  <si>
    <t>SP - INÚBIA PAULISTA</t>
  </si>
  <si>
    <t>SP - IPAUSSU</t>
  </si>
  <si>
    <t>SP - IPERÓ</t>
  </si>
  <si>
    <t>SP - IPEÚNA</t>
  </si>
  <si>
    <t>SP - IPIGUÁ</t>
  </si>
  <si>
    <t>SP - IPORANGA</t>
  </si>
  <si>
    <t>SP - IPUÃ</t>
  </si>
  <si>
    <t>SP - IRACEMÁPOLIS</t>
  </si>
  <si>
    <t>SP - IRAPUÃ</t>
  </si>
  <si>
    <t>SP - IRAPURU</t>
  </si>
  <si>
    <t>SP - ITABERÁ</t>
  </si>
  <si>
    <t>SP - ITAÍ</t>
  </si>
  <si>
    <t>SP - ITAJOBI</t>
  </si>
  <si>
    <t>SP - ITAJU</t>
  </si>
  <si>
    <t>SP - ITANHAÉM</t>
  </si>
  <si>
    <t>SP - ITAÓCA</t>
  </si>
  <si>
    <t>SP - ITAPECERICA DA SERRA</t>
  </si>
  <si>
    <t>SP - ITAPETININGA</t>
  </si>
  <si>
    <t>SP - ITAPEVA</t>
  </si>
  <si>
    <t>SP - ITAPEVI</t>
  </si>
  <si>
    <t>SP - ITAPIRA</t>
  </si>
  <si>
    <t>SP - ITAPIRAPUÃ PAULISTA</t>
  </si>
  <si>
    <t>SP - ITÁPOLIS</t>
  </si>
  <si>
    <t>SP - ITAPORANGA</t>
  </si>
  <si>
    <t>SP - ITAPUÍ</t>
  </si>
  <si>
    <t>SP - ITAPURA</t>
  </si>
  <si>
    <t>SP - ITAQUAQUECETUBA</t>
  </si>
  <si>
    <t>SP - ITARARÉ</t>
  </si>
  <si>
    <t>SP - ITARIRI</t>
  </si>
  <si>
    <t>SP - ITATIBA</t>
  </si>
  <si>
    <t>SP - ITATINGA</t>
  </si>
  <si>
    <t>SP - ITIRAPINA</t>
  </si>
  <si>
    <t>SP - ITIRAPUÃ</t>
  </si>
  <si>
    <t>SP - ITOBI</t>
  </si>
  <si>
    <t>SP - ITU</t>
  </si>
  <si>
    <t>SP - ITUPEVA</t>
  </si>
  <si>
    <t>SP - ITUVERAVA</t>
  </si>
  <si>
    <t>SP - JABORANDI</t>
  </si>
  <si>
    <t>SP - JABOTICABAL</t>
  </si>
  <si>
    <t>SP - JACAREÍ</t>
  </si>
  <si>
    <t>SP - JACI</t>
  </si>
  <si>
    <t>SP - JACUPIRANGA</t>
  </si>
  <si>
    <t>SP - JAGUARIÚNA</t>
  </si>
  <si>
    <t>SP - JALES</t>
  </si>
  <si>
    <t>SP - JAMBEIRO</t>
  </si>
  <si>
    <t>SP - JANDIRA</t>
  </si>
  <si>
    <t>SP - JARDINÓPOLIS</t>
  </si>
  <si>
    <t>SP - JARINU</t>
  </si>
  <si>
    <t>SP - JAÚ</t>
  </si>
  <si>
    <t>SP - JERIQUARA</t>
  </si>
  <si>
    <t>SP - JOANÓPOLIS</t>
  </si>
  <si>
    <t>SP - JOÃO RAMALHO</t>
  </si>
  <si>
    <t>SP - JOSÉ BONIFÁCIO</t>
  </si>
  <si>
    <t>SP - JÚLIO MESQUITA</t>
  </si>
  <si>
    <t>SP - JUMIRIM</t>
  </si>
  <si>
    <t>SP - JUNDIAÍ</t>
  </si>
  <si>
    <t>SP - JUNQUEIRÓPOLIS</t>
  </si>
  <si>
    <t>SP - JUQUIÁ</t>
  </si>
  <si>
    <t>SP - JUQUITIBA</t>
  </si>
  <si>
    <t>SP - LAGOINHA</t>
  </si>
  <si>
    <t>SP - LARANJAL PAULISTA</t>
  </si>
  <si>
    <t>SP - LAVÍNIA</t>
  </si>
  <si>
    <t>SP - LAVRINHAS</t>
  </si>
  <si>
    <t>SP - LEME</t>
  </si>
  <si>
    <t>SP - LENÇÓIS PAULISTA</t>
  </si>
  <si>
    <t>SP - LIMEIRA</t>
  </si>
  <si>
    <t>SP - LINDÓIA</t>
  </si>
  <si>
    <t>SP - LINS</t>
  </si>
  <si>
    <t>SP - LORENA</t>
  </si>
  <si>
    <t>SP - LOURDES</t>
  </si>
  <si>
    <t>SP - LOUVEIRA</t>
  </si>
  <si>
    <t>SP - LUCÉLIA</t>
  </si>
  <si>
    <t>SP - LUCIANÓPOLIS</t>
  </si>
  <si>
    <t>SP - LUÍS ANTÔNIO</t>
  </si>
  <si>
    <t>SP - LUIZIÂNIA</t>
  </si>
  <si>
    <t>SP - LUPÉRCIO</t>
  </si>
  <si>
    <t>SP - LUTÉCIA</t>
  </si>
  <si>
    <t>SP - MACATUBA</t>
  </si>
  <si>
    <t>SP - MACAUBAL</t>
  </si>
  <si>
    <t>SP - MACEDÔNIA</t>
  </si>
  <si>
    <t>SP - MAGDA</t>
  </si>
  <si>
    <t>SP - MAIRINQUE</t>
  </si>
  <si>
    <t>SP - MAIRIPORÃ</t>
  </si>
  <si>
    <t>SP - MANDURI</t>
  </si>
  <si>
    <t>SP - MARABÁ PAULISTA</t>
  </si>
  <si>
    <t>SP - MARACAÍ</t>
  </si>
  <si>
    <t>SP - MARAPOAMA</t>
  </si>
  <si>
    <t>SP - MARIÁPOLIS</t>
  </si>
  <si>
    <t>SP - MARÍLIA</t>
  </si>
  <si>
    <t>SP - MARINÓPOLIS</t>
  </si>
  <si>
    <t>SP - MARTINÓPOLIS</t>
  </si>
  <si>
    <t>SP - MATÃO</t>
  </si>
  <si>
    <t>SP - MAUÁ</t>
  </si>
  <si>
    <t>SP - MENDONÇA</t>
  </si>
  <si>
    <t>SP - MERIDIANO</t>
  </si>
  <si>
    <t>SP - MESÓPOLIS</t>
  </si>
  <si>
    <t>SP - MIGUELÓPOLIS</t>
  </si>
  <si>
    <t>SP - MINEIROS DO TIETÊ</t>
  </si>
  <si>
    <t>SP - MIRA ESTRELA</t>
  </si>
  <si>
    <t>SP - MIRACATU</t>
  </si>
  <si>
    <t>SP - MIRANDÓPOLIS</t>
  </si>
  <si>
    <t>SP - MIRANTE DO PARANAPANEMA</t>
  </si>
  <si>
    <t>SP - MIRASSOL</t>
  </si>
  <si>
    <t>SP - MIRASSOLÂNDIA</t>
  </si>
  <si>
    <t>SP - MOCOCA</t>
  </si>
  <si>
    <t>SP - MOGI DAS CRUZES</t>
  </si>
  <si>
    <t>SP - MOGI GUAÇU</t>
  </si>
  <si>
    <t>SP - MOJI MIRIM</t>
  </si>
  <si>
    <t>SP - MOMBUCA</t>
  </si>
  <si>
    <t>SP - MONÇÕES</t>
  </si>
  <si>
    <t>SP - MONGAGUÁ</t>
  </si>
  <si>
    <t>SP - MONTE ALEGRE DO SUL</t>
  </si>
  <si>
    <t>SP - MONTE ALTO</t>
  </si>
  <si>
    <t>SP - MONTE APRAZÍVEL</t>
  </si>
  <si>
    <t>SP - MONTE AZUL PAULISTA</t>
  </si>
  <si>
    <t>SP - MONTE CASTELO</t>
  </si>
  <si>
    <t>SP - MONTE MOR</t>
  </si>
  <si>
    <t>SP - MONTEIRO LOBATO</t>
  </si>
  <si>
    <t>SP - MORRO AGUDO</t>
  </si>
  <si>
    <t>SP - MORUNGABA</t>
  </si>
  <si>
    <t>SP - MOTUCA</t>
  </si>
  <si>
    <t>SP - MURUTINGA DO SUL</t>
  </si>
  <si>
    <t>SP - NANTES</t>
  </si>
  <si>
    <t>SP - NARANDIBA</t>
  </si>
  <si>
    <t>SP - NATIVIDADE DA SERRA</t>
  </si>
  <si>
    <t>SP - NAZARÉ PAULISTA</t>
  </si>
  <si>
    <t>SP - NEVES PAULISTA</t>
  </si>
  <si>
    <t>SP - NHANDEARA</t>
  </si>
  <si>
    <t>SP - NIPOÃ</t>
  </si>
  <si>
    <t>SP - NOVA ALIANÇA</t>
  </si>
  <si>
    <t>SP - NOVA CAMPINA</t>
  </si>
  <si>
    <t>SP - NOVA CANAÃ PAULISTA</t>
  </si>
  <si>
    <t>SP - NOVA CASTILHO</t>
  </si>
  <si>
    <t>SP - NOVA EUROPA</t>
  </si>
  <si>
    <t>SP - NOVA GRANADA</t>
  </si>
  <si>
    <t>SP - NOVA GUATAPORANGA</t>
  </si>
  <si>
    <t>SP - NOVA INDEPENDÊNCIA</t>
  </si>
  <si>
    <t>SP - NOVA LUZITÂNIA</t>
  </si>
  <si>
    <t>SP - NOVA ODESSA</t>
  </si>
  <si>
    <t>SP - NOVAIS</t>
  </si>
  <si>
    <t>SP - NOVO HORIZONTE</t>
  </si>
  <si>
    <t>SP - NUPORANGA</t>
  </si>
  <si>
    <t>SP - OCAUÇU</t>
  </si>
  <si>
    <t>SP - ÓLEO</t>
  </si>
  <si>
    <t>SP - OLÍMPIA</t>
  </si>
  <si>
    <t>SP - ONDA VERDE</t>
  </si>
  <si>
    <t>SP - ORIENTE</t>
  </si>
  <si>
    <t>SP - ORINDIÚVA</t>
  </si>
  <si>
    <t>SP - ORLÂNDIA</t>
  </si>
  <si>
    <t>SP - OSASCO</t>
  </si>
  <si>
    <t>SP - OSCAR BRESSANE</t>
  </si>
  <si>
    <t>SP - OSVALDO CRUZ</t>
  </si>
  <si>
    <t>SP - OURINHOS</t>
  </si>
  <si>
    <t>SP - OURO VERDE</t>
  </si>
  <si>
    <t>SP - OUROESTE</t>
  </si>
  <si>
    <t>SP - PACAEMBU</t>
  </si>
  <si>
    <t>SP - PALESTINA</t>
  </si>
  <si>
    <t>SP - PALMARES PAULISTA</t>
  </si>
  <si>
    <t>SP - PALMEIRA D'OESTE</t>
  </si>
  <si>
    <t>SP - PALMITAL</t>
  </si>
  <si>
    <t>SP - PANORAMA</t>
  </si>
  <si>
    <t>SP - PARAGUAÇU PAULISTA</t>
  </si>
  <si>
    <t>SP - PARAIBUNA</t>
  </si>
  <si>
    <t>SP - PARAÍSO</t>
  </si>
  <si>
    <t>SP - PARANAPANEMA</t>
  </si>
  <si>
    <t>SP - PARANAPUÃ</t>
  </si>
  <si>
    <t>SP - PARAPUÃ</t>
  </si>
  <si>
    <t>SP - PARDINHO</t>
  </si>
  <si>
    <t>SP - PARIQUERA-AÇU</t>
  </si>
  <si>
    <t>SP - PARISI</t>
  </si>
  <si>
    <t>SP - PATROCÍNIO PAULISTA</t>
  </si>
  <si>
    <t>SP - PAULICÉIA</t>
  </si>
  <si>
    <t>SP - PAULÍNIA</t>
  </si>
  <si>
    <t>SP - PAULISTÂNIA</t>
  </si>
  <si>
    <t>SP - PAULO DE FARIA</t>
  </si>
  <si>
    <t>SP - PEDERNEIRAS</t>
  </si>
  <si>
    <t>SP - PEDRA BELA</t>
  </si>
  <si>
    <t>SP - PEDRANÓPOLIS</t>
  </si>
  <si>
    <t>SP - PEDREGULHO</t>
  </si>
  <si>
    <t>SP - PEDREIRA</t>
  </si>
  <si>
    <t>SP - PEDRINHAS PAULISTA</t>
  </si>
  <si>
    <t>SP - PEDRO DE TOLEDO</t>
  </si>
  <si>
    <t>SP - PENÁPOLIS</t>
  </si>
  <si>
    <t>SP - PEREIRA BARRETO</t>
  </si>
  <si>
    <t>SP - PEREIRAS</t>
  </si>
  <si>
    <t>SP - PERUÍBE</t>
  </si>
  <si>
    <t>SP - PIACATU</t>
  </si>
  <si>
    <t>SP - PIEDADE</t>
  </si>
  <si>
    <t>SP - PILAR DO SUL</t>
  </si>
  <si>
    <t>SP - PINDAMONHANGABA</t>
  </si>
  <si>
    <t>SP - PINDORAMA</t>
  </si>
  <si>
    <t>SP - PINHALZINHO</t>
  </si>
  <si>
    <t>SP - PIQUEROBI</t>
  </si>
  <si>
    <t>SP - PIQUETE</t>
  </si>
  <si>
    <t>SP - PIRACAIA</t>
  </si>
  <si>
    <t>SP - PIRACICABA</t>
  </si>
  <si>
    <t>SP - PIRAJU</t>
  </si>
  <si>
    <t>SP - PIRAJUÍ</t>
  </si>
  <si>
    <t>SP - PIRANGI</t>
  </si>
  <si>
    <t>SP - PIRAPORA DO BOM JESUS</t>
  </si>
  <si>
    <t>SP - PIRAPOZINHO</t>
  </si>
  <si>
    <t>SP - PIRASSUNUNGA</t>
  </si>
  <si>
    <t>SP - PIRATININGA</t>
  </si>
  <si>
    <t>SP - PITANGUEIRAS</t>
  </si>
  <si>
    <t>SP - PLANALTO</t>
  </si>
  <si>
    <t>SP - PLATINA</t>
  </si>
  <si>
    <t>SP - POÁ</t>
  </si>
  <si>
    <t>SP - POLONI</t>
  </si>
  <si>
    <t>SP - POMPÉIA</t>
  </si>
  <si>
    <t>SP - PONGAÍ</t>
  </si>
  <si>
    <t>SP - PONTAL</t>
  </si>
  <si>
    <t>SP - PONTALINDA</t>
  </si>
  <si>
    <t>SP - PONTES GESTAL</t>
  </si>
  <si>
    <t>SP - POPULINA</t>
  </si>
  <si>
    <t>SP - PORANGABA</t>
  </si>
  <si>
    <t>SP - PORTO FELIZ</t>
  </si>
  <si>
    <t>SP - PORTO FERREIRA</t>
  </si>
  <si>
    <t>SP - POTIM</t>
  </si>
  <si>
    <t>SP - POTIRENDABA</t>
  </si>
  <si>
    <t>SP - PRACINHA</t>
  </si>
  <si>
    <t>SP - PRADÓPOLIS</t>
  </si>
  <si>
    <t>SP - PRAIA GRANDE</t>
  </si>
  <si>
    <t>SP - PRATÂNIA</t>
  </si>
  <si>
    <t>SP - PRESIDENTE ALVES</t>
  </si>
  <si>
    <t>SP - PRESIDENTE BERNARDES</t>
  </si>
  <si>
    <t>SP - PRESIDENTE EPITÁCIO</t>
  </si>
  <si>
    <t>SP - PRESIDENTE PRUDENTE</t>
  </si>
  <si>
    <t>SP - PRESIDENTE VENCESLAU</t>
  </si>
  <si>
    <t>SP - PROMISSÃO</t>
  </si>
  <si>
    <t>SP - QUADRA</t>
  </si>
  <si>
    <t>SP - QUATÁ</t>
  </si>
  <si>
    <t>SP - QUEIROZ</t>
  </si>
  <si>
    <t>SP - QUELUZ</t>
  </si>
  <si>
    <t>SP - QUINTANA</t>
  </si>
  <si>
    <t>SP - RAFARD</t>
  </si>
  <si>
    <t>SP - RANCHARIA</t>
  </si>
  <si>
    <t>SP - REDENÇÃO DA SERRA</t>
  </si>
  <si>
    <t>SP - REGENTE FEIJÓ</t>
  </si>
  <si>
    <t>SP - REGINÓPOLIS</t>
  </si>
  <si>
    <t>SP - REGISTRO</t>
  </si>
  <si>
    <t>SP - RESTINGA</t>
  </si>
  <si>
    <t>SP - RIBEIRA</t>
  </si>
  <si>
    <t>SP - RIBEIRÃO BONITO</t>
  </si>
  <si>
    <t>SP - RIBEIRÃO BRANCO</t>
  </si>
  <si>
    <t>SP - RIBEIRÃO CORRENTE</t>
  </si>
  <si>
    <t>SP - RIBEIRÃO DO SUL</t>
  </si>
  <si>
    <t>SP - RIBEIRÃO DOS ÍNDIOS</t>
  </si>
  <si>
    <t>SP - RIBEIRÃO GRANDE</t>
  </si>
  <si>
    <t>SP - RIBEIRÃO PIRES</t>
  </si>
  <si>
    <t>SP - RIBEIRÃO PRETO</t>
  </si>
  <si>
    <t>SP - RIFAINA</t>
  </si>
  <si>
    <t>SP - RINCÃO</t>
  </si>
  <si>
    <t>SP - RINÓPOLIS</t>
  </si>
  <si>
    <t>SP - RIO CLARO</t>
  </si>
  <si>
    <t>SP - RIO DAS PEDRAS</t>
  </si>
  <si>
    <t>SP - RIO GRANDE DA SERRA</t>
  </si>
  <si>
    <t>SP - RIOLÂNDIA</t>
  </si>
  <si>
    <t>SP - RIVERSUL</t>
  </si>
  <si>
    <t>SP - ROSANA</t>
  </si>
  <si>
    <t>SP - ROSEIRA</t>
  </si>
  <si>
    <t>SP - RUBIÁCEA</t>
  </si>
  <si>
    <t>SP - RUBINÉIA</t>
  </si>
  <si>
    <t>SP - SABINO</t>
  </si>
  <si>
    <t>SP - SAGRES</t>
  </si>
  <si>
    <t>SP - SALES</t>
  </si>
  <si>
    <t>SP - SALES OLIVEIRA</t>
  </si>
  <si>
    <t>SP - SALESÓPOLIS</t>
  </si>
  <si>
    <t>SP - SALMOURÃO</t>
  </si>
  <si>
    <t>SP - SALTINHO</t>
  </si>
  <si>
    <t>SP - SALTO</t>
  </si>
  <si>
    <t>SP - SALTO DE PIRAPORA</t>
  </si>
  <si>
    <t>SP - SALTO GRANDE</t>
  </si>
  <si>
    <t>SP - SANDOVALINA</t>
  </si>
  <si>
    <t>SP - SANTA ADÉLIA</t>
  </si>
  <si>
    <t>SP - SANTA ALBERTINA</t>
  </si>
  <si>
    <t>SP - SANTA BÁRBARA D'OESTE</t>
  </si>
  <si>
    <t>SP - SANTA BRANCA</t>
  </si>
  <si>
    <t>SP - SANTA CLARA D'OESTE</t>
  </si>
  <si>
    <t>SP - SANTA CRUZ DA CONCEIÇÃO</t>
  </si>
  <si>
    <t>SP - SANTA CRUZ DA ESPERANÇA</t>
  </si>
  <si>
    <t>SP - SANTA CRUZ DAS PALMEIRAS</t>
  </si>
  <si>
    <t>SP - SANTA CRUZ DO RIO PARDO</t>
  </si>
  <si>
    <t>SP - SANTA ERNESTINA</t>
  </si>
  <si>
    <t>SP - SANTA FÉ DO SUL</t>
  </si>
  <si>
    <t>SP - SANTA GERTRUDES</t>
  </si>
  <si>
    <t>SP - SANTA ISABEL</t>
  </si>
  <si>
    <t>SP - SANTA LÚCIA</t>
  </si>
  <si>
    <t>SP - SANTA MARIA DA SERRA</t>
  </si>
  <si>
    <t>SP - SANTA MERCEDES</t>
  </si>
  <si>
    <t>SP - SANTA RITA DO PASSA QUATRO</t>
  </si>
  <si>
    <t>SP - SANTA RITA D'OESTE</t>
  </si>
  <si>
    <t>SP - SANTA ROSA DE VITERBO</t>
  </si>
  <si>
    <t>SP - SANTA SALETE</t>
  </si>
  <si>
    <t>SP - SANTANA DA PONTE PENSA</t>
  </si>
  <si>
    <t>SP - SANTANA DE PARNAÍBA</t>
  </si>
  <si>
    <t>SP - SANTO ANASTÁCIO</t>
  </si>
  <si>
    <t>SP - SANTO ANDRÉ</t>
  </si>
  <si>
    <t>SP - SANTO ANTÔNIO DA ALEGRIA</t>
  </si>
  <si>
    <t>SP - SANTO ANTÔNIO DE POSSE</t>
  </si>
  <si>
    <t>SP - SANTO ANTÔNIO DO ARACANGUÁ</t>
  </si>
  <si>
    <t>SP - SANTO ANTÔNIO DO JARDIM</t>
  </si>
  <si>
    <t>SP - SANTO ANTÔNIO DO PINHAL</t>
  </si>
  <si>
    <t>SP - SANTO EXPEDITO</t>
  </si>
  <si>
    <t>SP - SANTÓPOLIS DO AGUAPEÍ</t>
  </si>
  <si>
    <t>SP - SANTOS</t>
  </si>
  <si>
    <t>SP - SÃO BENTO DO SAPUCAÍ</t>
  </si>
  <si>
    <t>SP - SÃO BERNARDO DO CAMPO</t>
  </si>
  <si>
    <t>SP - SÃO CAETANO DO SUL</t>
  </si>
  <si>
    <t>SP - SÃO CARLOS</t>
  </si>
  <si>
    <t>SP - SÃO FRANCISCO</t>
  </si>
  <si>
    <t>SP - SÃO JOÃO DA BOA VISTA</t>
  </si>
  <si>
    <t>SP - SÃO JOÃO DAS DUAS PONTES</t>
  </si>
  <si>
    <t>SP - SÃO JOÃO DE IRACEMA</t>
  </si>
  <si>
    <t>SP - SÃO JOÃO DO PAU D'ALHO</t>
  </si>
  <si>
    <t>SP - SÃO JOAQUIM DA BARRA</t>
  </si>
  <si>
    <t>SP - SÃO JOSÉ DA BELA VISTA</t>
  </si>
  <si>
    <t>SP - SÃO JOSÉ DO BARREIRO</t>
  </si>
  <si>
    <t>SP - SÃO JOSÉ DO RIO PARDO</t>
  </si>
  <si>
    <t>SP - SÃO JOSÉ DO RIO PRETO</t>
  </si>
  <si>
    <t>SP - SÃO JOSÉ DOS CAMPOS</t>
  </si>
  <si>
    <t>SP - SÃO LOURENÇO DA SERRA</t>
  </si>
  <si>
    <t>SP - SÃO LUÍS DO PARAITINGA</t>
  </si>
  <si>
    <t>SP - SÃO MANUEL</t>
  </si>
  <si>
    <t>SP - SÃO MIGUEL ARCANJO</t>
  </si>
  <si>
    <t>SP - SÃO PAULO</t>
  </si>
  <si>
    <t>SP - SÃO PEDRO</t>
  </si>
  <si>
    <t>SP - SÃO PEDRO DO TURVO</t>
  </si>
  <si>
    <t>SP - SÃO ROQUE</t>
  </si>
  <si>
    <t>SP - SÃO SEBASTIÃO</t>
  </si>
  <si>
    <t>SP - SÃO SEBASTIÃO DA GRAMA</t>
  </si>
  <si>
    <t>SP - SÃO SIMÃO</t>
  </si>
  <si>
    <t>SP - SÃO VICENTE</t>
  </si>
  <si>
    <t>SP - SARAPUÍ</t>
  </si>
  <si>
    <t>SP - SARUTAIÁ</t>
  </si>
  <si>
    <t>SP - SEBASTIANÓPOLIS DO SUL</t>
  </si>
  <si>
    <t>SP - SERRA AZUL</t>
  </si>
  <si>
    <t>SP - SERRA NEGRA</t>
  </si>
  <si>
    <t>SP - SERRANA</t>
  </si>
  <si>
    <t>SP - SERTÃOZINHO</t>
  </si>
  <si>
    <t>SP - SETE BARRAS</t>
  </si>
  <si>
    <t>SP - SEVERÍNIA</t>
  </si>
  <si>
    <t>SP - SILVEIRAS</t>
  </si>
  <si>
    <t>SP - SOCORRO</t>
  </si>
  <si>
    <t>SP - SOROCABA</t>
  </si>
  <si>
    <t>SP - SUD MENNUCCI</t>
  </si>
  <si>
    <t>SP - SUMARÉ</t>
  </si>
  <si>
    <t>SP - SUZANÁPOLIS</t>
  </si>
  <si>
    <t>SP - SUZANO</t>
  </si>
  <si>
    <t>SP - TABAPUÃ</t>
  </si>
  <si>
    <t>SP - TABATINGA</t>
  </si>
  <si>
    <t>SP - TABOÃO DA SERRA</t>
  </si>
  <si>
    <t>SP - TACIBA</t>
  </si>
  <si>
    <t>SP - TAGUAÍ</t>
  </si>
  <si>
    <t>SP - TAIAÇU</t>
  </si>
  <si>
    <t>SP - TAIÚVA</t>
  </si>
  <si>
    <t>SP - TAMBAÚ</t>
  </si>
  <si>
    <t>SP - TANABI</t>
  </si>
  <si>
    <t>SP - TAPIRAÍ</t>
  </si>
  <si>
    <t>SP - TAPIRATIBA</t>
  </si>
  <si>
    <t>SP - TAQUARAL</t>
  </si>
  <si>
    <t>SP - TAQUARITINGA</t>
  </si>
  <si>
    <t>SP - TAQUARITUBA</t>
  </si>
  <si>
    <t>SP - TAQUARIVAÍ</t>
  </si>
  <si>
    <t>SP - TARABAI</t>
  </si>
  <si>
    <t>SP - TARUMÃ</t>
  </si>
  <si>
    <t>SP - TATUÍ</t>
  </si>
  <si>
    <t>SP - TAUBATÉ</t>
  </si>
  <si>
    <t>SP - TEJUPÁ</t>
  </si>
  <si>
    <t>SP - TEODORO SAMPAIO</t>
  </si>
  <si>
    <t>SP - TERRA ROXA</t>
  </si>
  <si>
    <t>SP - TIETÊ</t>
  </si>
  <si>
    <t>SP - TIMBURI</t>
  </si>
  <si>
    <t>SP - TORRE DE PEDRA</t>
  </si>
  <si>
    <t>SP - TORRINHA</t>
  </si>
  <si>
    <t>SP - TRABIJU</t>
  </si>
  <si>
    <t>SP - TREMEMBÉ</t>
  </si>
  <si>
    <t>SP - TRÊS FRONTEIRAS</t>
  </si>
  <si>
    <t>SP - TUIUTI</t>
  </si>
  <si>
    <t>SP - TUPÃ</t>
  </si>
  <si>
    <t>SP - TUPI PAULISTA</t>
  </si>
  <si>
    <t>SP - TURIÚBA</t>
  </si>
  <si>
    <t>SP - TURMALINA</t>
  </si>
  <si>
    <t>SP - UBARANA</t>
  </si>
  <si>
    <t>SP - UBATUBA</t>
  </si>
  <si>
    <t>SP - UBIRAJARA</t>
  </si>
  <si>
    <t>SP - UCHOA</t>
  </si>
  <si>
    <t>SP - UNIÃO PAULISTA</t>
  </si>
  <si>
    <t>SP - URÂNIA</t>
  </si>
  <si>
    <t>SP - URU</t>
  </si>
  <si>
    <t>SP - URUPÊS</t>
  </si>
  <si>
    <t>SP - VALENTIM GENTIL</t>
  </si>
  <si>
    <t>SP - VALINHOS</t>
  </si>
  <si>
    <t>SP - VALPARAÍSO</t>
  </si>
  <si>
    <t>SP - VARGEM</t>
  </si>
  <si>
    <t>SP - VARGEM GRANDE DO SUL</t>
  </si>
  <si>
    <t>SP - VARGEM GRANDE PAULISTA</t>
  </si>
  <si>
    <t>SP - VÁRZEA PAULISTA</t>
  </si>
  <si>
    <t>SP - VERA CRUZ</t>
  </si>
  <si>
    <t>SP - VINHEDO</t>
  </si>
  <si>
    <t>SP - VIRADOURO</t>
  </si>
  <si>
    <t>SP - VISTA ALEGRE DO ALTO</t>
  </si>
  <si>
    <t>SP - VITÓRIA BRASIL</t>
  </si>
  <si>
    <t>SP - VOTORANTIM</t>
  </si>
  <si>
    <t>SP - VOTUPORANGA</t>
  </si>
  <si>
    <t>SP - ZACARIAS</t>
  </si>
  <si>
    <t xml:space="preserve"> Escolha a  distribuidora:</t>
  </si>
  <si>
    <t>CEE E CED</t>
  </si>
  <si>
    <r>
      <rPr>
        <sz val="14"/>
        <color theme="0"/>
        <rFont val="Calibri"/>
        <family val="2"/>
        <scheme val="minor"/>
      </rPr>
      <t>As informações de</t>
    </r>
    <r>
      <rPr>
        <b/>
        <sz val="14"/>
        <color theme="0"/>
        <rFont val="Calibri"/>
        <family val="2"/>
      </rPr>
      <t xml:space="preserve"> ICMS</t>
    </r>
    <r>
      <rPr>
        <sz val="14"/>
        <color theme="0"/>
        <rFont val="Calibri"/>
        <family val="2"/>
      </rPr>
      <t xml:space="preserve"> devem ser preenchidas conforme Estado e faixa de consumo do cliente. Em caso de não preenchimento, será considerado item </t>
    </r>
    <r>
      <rPr>
        <b/>
        <sz val="14"/>
        <color theme="0"/>
        <rFont val="Calibri"/>
        <family val="2"/>
      </rPr>
      <t>DESCLASSIFICATÓRIO</t>
    </r>
    <r>
      <rPr>
        <sz val="14"/>
        <color theme="0"/>
        <rFont val="Calibri"/>
        <family val="2"/>
      </rPr>
      <t>.</t>
    </r>
  </si>
  <si>
    <t>MÊS</t>
  </si>
  <si>
    <t>Tributação</t>
  </si>
  <si>
    <t>Total</t>
  </si>
  <si>
    <t>ICMS</t>
  </si>
  <si>
    <t>PARÂMETROS ILUMINAÇÃO PÚBLICA</t>
  </si>
  <si>
    <t>Município</t>
  </si>
  <si>
    <t>Horas dia</t>
  </si>
  <si>
    <t>Horas Ponta</t>
  </si>
  <si>
    <t>Resolução Aneel</t>
  </si>
  <si>
    <t>Fator de carga</t>
  </si>
  <si>
    <t>FC</t>
  </si>
  <si>
    <t>Constante k</t>
  </si>
  <si>
    <t>k</t>
  </si>
  <si>
    <t>Periodo</t>
  </si>
  <si>
    <t>Consumo Ponta [a]</t>
  </si>
  <si>
    <t>Consumo Fora Ponta [b]</t>
  </si>
  <si>
    <t>Consumo total (kWh/mês)</t>
  </si>
  <si>
    <t>Mês 12</t>
  </si>
  <si>
    <t>Mês 11</t>
  </si>
  <si>
    <t>Mês 10</t>
  </si>
  <si>
    <t>Mês 09</t>
  </si>
  <si>
    <t>Mês 08</t>
  </si>
  <si>
    <t>Mês 07</t>
  </si>
  <si>
    <t>Mês 06</t>
  </si>
  <si>
    <t>Mês 05</t>
  </si>
  <si>
    <t>Mês 04</t>
  </si>
  <si>
    <t>Mês 03</t>
  </si>
  <si>
    <t>Mês 02</t>
  </si>
  <si>
    <t>Mês 01</t>
  </si>
  <si>
    <t>Média</t>
  </si>
  <si>
    <t>UC</t>
  </si>
  <si>
    <t>Demanda</t>
  </si>
  <si>
    <t>IDENTIFICAÇÃO DO PROJETO</t>
  </si>
  <si>
    <t>Concessionária</t>
  </si>
  <si>
    <t>Confira se a distribuidora selecionada, confere com o projeto.</t>
  </si>
  <si>
    <t>Nome do projeto</t>
  </si>
  <si>
    <t>Responsável</t>
  </si>
  <si>
    <t>Telefone</t>
  </si>
  <si>
    <t>e-mail</t>
  </si>
  <si>
    <t>Localização</t>
  </si>
  <si>
    <t>Taxa de desconto (i)</t>
  </si>
  <si>
    <t>Tipologia do projeto</t>
  </si>
  <si>
    <t>Endereço</t>
  </si>
  <si>
    <t>UC principal</t>
  </si>
  <si>
    <t>CNPJ</t>
  </si>
  <si>
    <t>Contratação</t>
  </si>
  <si>
    <t>Modalidade tarifária</t>
  </si>
  <si>
    <t>AVALIAÇÃO EX ANTE - RESUMO DAS AÇÕES PREVISTAS NO PROJETO</t>
  </si>
  <si>
    <t>O presente projeto prevê ações nos seguintes usos finais</t>
  </si>
  <si>
    <t>Solar fotovoltaico</t>
  </si>
  <si>
    <t>VALORES DE CEE E CED - EX ANTE</t>
  </si>
  <si>
    <t xml:space="preserve">CEE = </t>
  </si>
  <si>
    <t>R$/MWh</t>
  </si>
  <si>
    <t xml:space="preserve">CED = </t>
  </si>
  <si>
    <t>R$/kW ano</t>
  </si>
  <si>
    <t xml:space="preserve">Resolução Aneel </t>
  </si>
  <si>
    <t>Data da resolução</t>
  </si>
  <si>
    <t xml:space="preserve">Fator de carga </t>
  </si>
  <si>
    <t xml:space="preserve">Constante k </t>
  </si>
  <si>
    <t>CUSTO TOTAL ESTIMADO</t>
  </si>
  <si>
    <t>Recursos próprios (PEE)</t>
  </si>
  <si>
    <t>ENERGIA ECONOMIZADA</t>
  </si>
  <si>
    <t>MWh/ano</t>
  </si>
  <si>
    <t>Contrapartida do cliente</t>
  </si>
  <si>
    <t>REDUÇÃO DE DEMANDA NA PONTA</t>
  </si>
  <si>
    <t>kW</t>
  </si>
  <si>
    <t>Contrapartida da empresa executora</t>
  </si>
  <si>
    <t>Vida útil média esperada</t>
  </si>
  <si>
    <t>meses</t>
  </si>
  <si>
    <r>
      <t>RCB</t>
    </r>
    <r>
      <rPr>
        <b/>
        <vertAlign val="subscript"/>
        <sz val="22"/>
        <color indexed="8"/>
        <rFont val="Calibri"/>
        <family val="2"/>
      </rPr>
      <t>LIMITE</t>
    </r>
    <r>
      <rPr>
        <b/>
        <sz val="22"/>
        <color indexed="8"/>
        <rFont val="Calibri"/>
        <family val="2"/>
      </rPr>
      <t xml:space="preserve"> = </t>
    </r>
  </si>
  <si>
    <t>AVALIAÇÃO EX POST - RESUMO DAS AÇÕES REALIZADAS NO PROJETO</t>
  </si>
  <si>
    <t>O presente projeto realizou ações nos seguintes usos finais</t>
  </si>
  <si>
    <t>VALORES DE CEE E CED - EX POST</t>
  </si>
  <si>
    <t xml:space="preserve">Resolução publicada em </t>
  </si>
  <si>
    <t>CUSTO TOTAL REALIZADO</t>
  </si>
  <si>
    <t>Contrapartida de terceiros</t>
  </si>
  <si>
    <t>Contrapartida do consumidor</t>
  </si>
  <si>
    <t>Vida útil média realizada</t>
  </si>
  <si>
    <r>
      <t>RCB</t>
    </r>
    <r>
      <rPr>
        <b/>
        <vertAlign val="subscript"/>
        <sz val="22"/>
        <color indexed="8"/>
        <rFont val="Calibri"/>
        <family val="2"/>
      </rPr>
      <t>EX_POST</t>
    </r>
    <r>
      <rPr>
        <b/>
        <sz val="22"/>
        <color indexed="8"/>
        <rFont val="Calibri"/>
        <family val="2"/>
      </rPr>
      <t xml:space="preserve"> = </t>
    </r>
  </si>
  <si>
    <t>CÁLCULO DA RELAÇÃO CUSTO-BENEFÍCIO - EX ANTE</t>
  </si>
  <si>
    <r>
      <t xml:space="preserve">O não atendimento dos limites definidos de RCB é item </t>
    </r>
    <r>
      <rPr>
        <b/>
        <sz val="16"/>
        <color indexed="9"/>
        <rFont val="Calibri"/>
        <family val="2"/>
      </rPr>
      <t>desclassificatório</t>
    </r>
    <r>
      <rPr>
        <sz val="16"/>
        <color indexed="9"/>
        <rFont val="Calibri"/>
        <family val="2"/>
      </rPr>
      <t>.</t>
    </r>
  </si>
  <si>
    <t>Uso final</t>
  </si>
  <si>
    <t>EE</t>
  </si>
  <si>
    <t>RDP</t>
  </si>
  <si>
    <r>
      <t>CA</t>
    </r>
    <r>
      <rPr>
        <b/>
        <vertAlign val="subscript"/>
        <sz val="11"/>
        <color indexed="8"/>
        <rFont val="Calibri"/>
        <family val="2"/>
      </rPr>
      <t>T_PEE</t>
    </r>
  </si>
  <si>
    <t>BA</t>
  </si>
  <si>
    <r>
      <t>RCB</t>
    </r>
    <r>
      <rPr>
        <b/>
        <vertAlign val="subscript"/>
        <sz val="11"/>
        <color indexed="8"/>
        <rFont val="Calibri"/>
        <family val="2"/>
      </rPr>
      <t>PEE</t>
    </r>
  </si>
  <si>
    <r>
      <t>RCB</t>
    </r>
    <r>
      <rPr>
        <b/>
        <vertAlign val="subscript"/>
        <sz val="11"/>
        <color indexed="9"/>
        <rFont val="Calibri"/>
        <family val="2"/>
      </rPr>
      <t>EX_ANTE_PEE</t>
    </r>
  </si>
  <si>
    <r>
      <t>CA</t>
    </r>
    <r>
      <rPr>
        <b/>
        <vertAlign val="subscript"/>
        <sz val="11"/>
        <color indexed="8"/>
        <rFont val="Calibri"/>
        <family val="2"/>
      </rPr>
      <t>T_TOTAL</t>
    </r>
  </si>
  <si>
    <r>
      <t>RCB</t>
    </r>
    <r>
      <rPr>
        <b/>
        <vertAlign val="subscript"/>
        <sz val="11"/>
        <color indexed="8"/>
        <rFont val="Calibri"/>
        <family val="2"/>
      </rPr>
      <t>TOTAL</t>
    </r>
  </si>
  <si>
    <r>
      <t>RCB</t>
    </r>
    <r>
      <rPr>
        <b/>
        <vertAlign val="subscript"/>
        <sz val="11"/>
        <color indexed="9"/>
        <rFont val="Calibri"/>
        <family val="2"/>
      </rPr>
      <t>EX_ANTE_TOTAL</t>
    </r>
  </si>
  <si>
    <t>Energia</t>
  </si>
  <si>
    <t>Redução de</t>
  </si>
  <si>
    <t>Custo</t>
  </si>
  <si>
    <t>Benefício</t>
  </si>
  <si>
    <t>Por uso</t>
  </si>
  <si>
    <t>economizada</t>
  </si>
  <si>
    <t>demanda na ponta</t>
  </si>
  <si>
    <t>anualizado</t>
  </si>
  <si>
    <t>final</t>
  </si>
  <si>
    <t>PEE</t>
  </si>
  <si>
    <t>total</t>
  </si>
  <si>
    <t>Sistema Fotovoltaico</t>
  </si>
  <si>
    <t>AVALIAÇÃO PRELIMINAR DO PROJETO
CONFORME CRITÉRIOS ANEEL</t>
  </si>
  <si>
    <r>
      <t>RCB</t>
    </r>
    <r>
      <rPr>
        <b/>
        <vertAlign val="subscript"/>
        <sz val="11"/>
        <color indexed="9"/>
        <rFont val="Calibri"/>
        <family val="2"/>
      </rPr>
      <t>EX_POST_PEE</t>
    </r>
  </si>
  <si>
    <r>
      <t>RCB</t>
    </r>
    <r>
      <rPr>
        <b/>
        <vertAlign val="subscript"/>
        <sz val="11"/>
        <color indexed="9"/>
        <rFont val="Calibri"/>
        <family val="2"/>
      </rPr>
      <t>EX_POST_TOTAL</t>
    </r>
  </si>
  <si>
    <t>Financiamento solicitado ao PEE - Ex post</t>
  </si>
  <si>
    <t>Energia economizada</t>
  </si>
  <si>
    <t>Redução de demanda na ponta</t>
  </si>
  <si>
    <t>R$/kW</t>
  </si>
  <si>
    <t>VALORES LIMITES DE RCB PARA O PROJETO DE EFICIÊNCIA ENERGÉTICA</t>
  </si>
  <si>
    <t>LIMITADOR</t>
  </si>
  <si>
    <t>Fundo Perdido/Bônus</t>
  </si>
  <si>
    <t>Investimento em Fonte Incentivada &gt; 50%</t>
  </si>
  <si>
    <t>TIPO DE CUSTOS - EX ANTE</t>
  </si>
  <si>
    <t>CUSTOS TOTAIS</t>
  </si>
  <si>
    <t>ORIGEM DOS RECURSOS</t>
  </si>
  <si>
    <r>
      <t xml:space="preserve">O não atendimento dos limites definidos  é item </t>
    </r>
    <r>
      <rPr>
        <b/>
        <sz val="16"/>
        <color indexed="9"/>
        <rFont val="Calibri"/>
        <family val="2"/>
      </rPr>
      <t>desclassificatório</t>
    </r>
    <r>
      <rPr>
        <sz val="16"/>
        <color indexed="9"/>
        <rFont val="Calibri"/>
        <family val="2"/>
      </rPr>
      <t>.</t>
    </r>
  </si>
  <si>
    <t>R$</t>
  </si>
  <si>
    <t>%</t>
  </si>
  <si>
    <t>Recursos próprios</t>
  </si>
  <si>
    <t>Recursos do</t>
  </si>
  <si>
    <t>Recursos da</t>
  </si>
  <si>
    <t>cliente</t>
  </si>
  <si>
    <t>empresa executora</t>
  </si>
  <si>
    <t>CUSTOS DIRETOS - EX ANTE</t>
  </si>
  <si>
    <t>Materiais e equipamentos</t>
  </si>
  <si>
    <t>Mão de obra de terceiros</t>
  </si>
  <si>
    <t>Total custos diretos</t>
  </si>
  <si>
    <t>CUSTOS INDIRETOS - EX ANTE</t>
  </si>
  <si>
    <t>Marketing</t>
  </si>
  <si>
    <t>Administração Própria</t>
  </si>
  <si>
    <t>Treinamento e capacitação</t>
  </si>
  <si>
    <t>Descarte de materiais</t>
  </si>
  <si>
    <t>Medição e verificação</t>
  </si>
  <si>
    <t>Auditoria contábil</t>
  </si>
  <si>
    <t>Outros custos indiretos</t>
  </si>
  <si>
    <t>Total custos indiretos</t>
  </si>
  <si>
    <t>CUSTO TOTAL DO PROJETO - EX ANTE</t>
  </si>
  <si>
    <t>CUSTOS DIRETOS - EX POST</t>
  </si>
  <si>
    <t>CUSTOS INDIRETOS - EX POST</t>
  </si>
  <si>
    <t>Administração própria</t>
  </si>
  <si>
    <t>SIMULAÇÃO  DAS PARCELAS DO CONTRATO DE DESEMPENHO</t>
  </si>
  <si>
    <t>Condicionamento</t>
  </si>
  <si>
    <t>Sistemas</t>
  </si>
  <si>
    <t>Sistemas de</t>
  </si>
  <si>
    <t>Aquecimento</t>
  </si>
  <si>
    <t>Solar</t>
  </si>
  <si>
    <t>Consumo de energia</t>
  </si>
  <si>
    <t>ambiental</t>
  </si>
  <si>
    <t>motrizes</t>
  </si>
  <si>
    <t>refrigeração</t>
  </si>
  <si>
    <t>solar de água</t>
  </si>
  <si>
    <t>Fotovoltaico</t>
  </si>
  <si>
    <t>kWh/mês</t>
  </si>
  <si>
    <t>Benefício mensal</t>
  </si>
  <si>
    <t>Vida útil média estimada</t>
  </si>
  <si>
    <t>anos</t>
  </si>
  <si>
    <t>RESUMO DO PROJETO</t>
  </si>
  <si>
    <t>Amortização mínima mensal</t>
  </si>
  <si>
    <t>Valor total do projeto</t>
  </si>
  <si>
    <t>Vida útil média dos equipamentos</t>
  </si>
  <si>
    <t>Valor financiado</t>
  </si>
  <si>
    <t>Nº Parcelas para quitação do saldo</t>
  </si>
  <si>
    <t>RESUMO DO CÁLCULO DAS PARCELAS</t>
  </si>
  <si>
    <t>PARCELA MENSAL ANO 1</t>
  </si>
  <si>
    <t xml:space="preserve">PARCELA MENSAL ANO 4   </t>
  </si>
  <si>
    <t>Parcela 36</t>
  </si>
  <si>
    <t>+ IPCA ANO 3</t>
  </si>
  <si>
    <t>PARCELA MENSAL ANO 2</t>
  </si>
  <si>
    <t>+ IPCA ANO 1</t>
  </si>
  <si>
    <t xml:space="preserve">PARCELA MENSAL ANO 5   </t>
  </si>
  <si>
    <t>Parcela 48</t>
  </si>
  <si>
    <t>+ IPCA ANO 4</t>
  </si>
  <si>
    <t>PARCELA MENSAL ANO 3</t>
  </si>
  <si>
    <t>Parcela 24</t>
  </si>
  <si>
    <t>+ IPCA ANO 2</t>
  </si>
  <si>
    <t>Observação: O número de parcelas é calculado de acordo com o Benefício Mensal simulado, limitado a 60 meses.</t>
  </si>
  <si>
    <t>MEDIÇÃO E VERIFICAÇÃO - EX ANTE</t>
  </si>
  <si>
    <t>PREMISSAS PARA A MEDIÇÃO E VERIFICAÇÃO</t>
  </si>
  <si>
    <t>Confiabilidade mínima aceitável</t>
  </si>
  <si>
    <t>Valor padrão da distribuição normal (95%)</t>
  </si>
  <si>
    <t>Nível de precisão aceitável</t>
  </si>
  <si>
    <t>ILUMINAÇÃO - EX ANTE</t>
  </si>
  <si>
    <t>PERÍODO DE REFERÊNCIA</t>
  </si>
  <si>
    <t>Descrição de serviço</t>
  </si>
  <si>
    <t>Quantidade</t>
  </si>
  <si>
    <t>Preço unitário</t>
  </si>
  <si>
    <t>Próprios (PEE)</t>
  </si>
  <si>
    <t>Plano de M&amp;V -  Iluminação</t>
  </si>
  <si>
    <t>Descrição do equipamento</t>
  </si>
  <si>
    <t>CV</t>
  </si>
  <si>
    <t>População</t>
  </si>
  <si>
    <t>Amostragem</t>
  </si>
  <si>
    <t>Sub total - Custos medição e verificação iluminação - Período de referência</t>
  </si>
  <si>
    <t>PERÍODO PÓS-RETROFIT</t>
  </si>
  <si>
    <t>Relatório de M&amp;V -  Iluminação</t>
  </si>
  <si>
    <t>Sub total - Custos medição e verificação iluminação - Período pós-retrofit</t>
  </si>
  <si>
    <t>Sub total - Custos medição e verificação iluminação</t>
  </si>
  <si>
    <t>CONDICIONAMENTO AMBIENTAL - EX ANTE</t>
  </si>
  <si>
    <t>Plano de M&amp;V - Condicionamento Ambiental</t>
  </si>
  <si>
    <t>Sub total - Custos medição e verificação condicionamento ambiental - Período de referência</t>
  </si>
  <si>
    <t>Relatório de M&amp;V - Condicionamento Ambiental</t>
  </si>
  <si>
    <t>Sub total - Custos medição e verificação condicionamento ambiental - Período pós-retrofit</t>
  </si>
  <si>
    <t>Sub total - Custos medição e verificação condicionamento ambiental</t>
  </si>
  <si>
    <t>SISTEMAS MOTRIZES - EX ANTE</t>
  </si>
  <si>
    <t>Plano de M&amp;V - Sistema Motrizes</t>
  </si>
  <si>
    <t>Sub total - Custos medição e verificação sistemas motrizes - Período de referência</t>
  </si>
  <si>
    <t>Relatório de M&amp;V - Sistema Motrizes</t>
  </si>
  <si>
    <t>Sub total - Custos medição e verificação sistemas motrizes - Período pós-retrofit</t>
  </si>
  <si>
    <t>Sub total - Custos medição e verificação sistemas motrizes</t>
  </si>
  <si>
    <t>SISTEMAS DE REFRIGERAÇÃO - EX ANTE</t>
  </si>
  <si>
    <t>Plano de M&amp;V</t>
  </si>
  <si>
    <t>Sub total - Custos medição e verificação sistemas de refrigeração - Período de referência</t>
  </si>
  <si>
    <t>Relatório de M&amp;V - Refrigeração</t>
  </si>
  <si>
    <t>Sub total - Custos medição e verificação sistemas de refrigeração - Período pós-retrofit</t>
  </si>
  <si>
    <t>Sub total - Custos medição e verificação sistemas de refrigeração</t>
  </si>
  <si>
    <t>AQUECIMENTO SOLAR DE ÁGUA - EX ANTE</t>
  </si>
  <si>
    <t>Plano de M&amp;V - Aquecimento Solar de Água</t>
  </si>
  <si>
    <t>Sub total - Custos medição e verificação aquecimento solar de água - Período de referência</t>
  </si>
  <si>
    <t>Relatório de M&amp;V Aquecimento Solar de Água</t>
  </si>
  <si>
    <t>Sub total - Custos medição e verificação aquecimento solar de água - Período pós-retrofit</t>
  </si>
  <si>
    <t>Sub total - Custos medição e verificação aquecimento solar de água</t>
  </si>
  <si>
    <t>SISTEMA SOLAR FOTOVOLTAICO - Medição 12 meses</t>
  </si>
  <si>
    <t>Relatório de M&amp;V - Sistema Solar Fotovoltaico</t>
  </si>
  <si>
    <t>Sub total - Custos medição e verificação sistema solar fotovoltaico - Período pós-retrofit</t>
  </si>
  <si>
    <t>Sub total - Custos medição e verificação sistema solar fotovoltaico</t>
  </si>
  <si>
    <t>OUTROS - EX ANTE</t>
  </si>
  <si>
    <t xml:space="preserve">Plano de M&amp;V - Outros </t>
  </si>
  <si>
    <t>Sub total - Custos medição e verificação outros - Período de referência</t>
  </si>
  <si>
    <t>Relatório de M&amp;V - Outros</t>
  </si>
  <si>
    <t>Sub total - Custos medição e verificação outros - Período pós-retrofit</t>
  </si>
  <si>
    <t>Sub total - Custos medição e verificação outros</t>
  </si>
  <si>
    <t>Sub total - Custos medição e verificação - Ex ante</t>
  </si>
  <si>
    <t>MEDIÇÃO E VERIFICAÇÃO - EX POST</t>
  </si>
  <si>
    <t>ILUMINAÇÃO - EX POST</t>
  </si>
  <si>
    <t>CONDICIONAMENTO AMBIENTAL - EX POST</t>
  </si>
  <si>
    <t>SISTEMAS MOTRIZES - EX POST</t>
  </si>
  <si>
    <t>SISTEMAS DE REFRIGERAÇÃO - EX POST</t>
  </si>
  <si>
    <t>AQUECIMENTO SOLAR DE ÁGUA - EX POST</t>
  </si>
  <si>
    <t>EQUIPAMENTOS HOSPITALARES - EX POST</t>
  </si>
  <si>
    <t>Sub total - Custos medição e verificação equipamentos hospitalares - Período de referência</t>
  </si>
  <si>
    <t>Sub total - Custos medição e verificação equipamentos hospitalares - Período pós-retrofit</t>
  </si>
  <si>
    <t>Sub total - Custos medição e verificação equipamentos hospitalares</t>
  </si>
  <si>
    <t>OUTROS - EX POST</t>
  </si>
  <si>
    <t>SUB TOTAL MEDIÇÃO E VERIFICAÇÃO - EX POST</t>
  </si>
  <si>
    <t>DESCARTE DE EQUIPAMENTOS - EX ANTE</t>
  </si>
  <si>
    <t>Sub total - Custos descarte de equipamentos iluminação</t>
  </si>
  <si>
    <t>Sub total - Custos descarte de equipamentos condicionamento ambiental</t>
  </si>
  <si>
    <t>Sub total - Custos descarte de equipamentos sistemas motrizes</t>
  </si>
  <si>
    <t>Sub total - Custos descarte de equipamentos sistemas de refrigeração</t>
  </si>
  <si>
    <t>Sub total - Custos descarte de equipamentos aquecimento solar de água</t>
  </si>
  <si>
    <t>SOLAR FOTOVOLTAICO - EX ANTE</t>
  </si>
  <si>
    <t>Sub total - Custos descarte de equipamentos solar fotovoltaico</t>
  </si>
  <si>
    <t>Sub total - Custos descarte de equipamentos outros</t>
  </si>
  <si>
    <t>Sub total - Custos descarte de equipamentos - Ex ante</t>
  </si>
  <si>
    <t>DESCARTE DE EQUIPAMENTOS - EX POST</t>
  </si>
  <si>
    <t>SOLAR FOTOVOLTAICO - EX POST</t>
  </si>
  <si>
    <t>Sub total - Custos descarte de equipamentos equipamentos hospitalares</t>
  </si>
  <si>
    <t>Sub total - Custos descarte de equipamentos - Ex post</t>
  </si>
  <si>
    <t>CUSTOS ANUALIZADOS - EX ANTE</t>
  </si>
  <si>
    <t>MATERIAIS E EQUIPAMENTOS</t>
  </si>
  <si>
    <t>RECURSOS PRÓPRIOS (PEE)</t>
  </si>
  <si>
    <t>CONTRAPARTIDA</t>
  </si>
  <si>
    <t>Vida útil</t>
  </si>
  <si>
    <t>Cliente</t>
  </si>
  <si>
    <t>Empresa Executora</t>
  </si>
  <si>
    <t>Custo total</t>
  </si>
  <si>
    <t>FRC</t>
  </si>
  <si>
    <r>
      <t>CA</t>
    </r>
    <r>
      <rPr>
        <b/>
        <vertAlign val="subscript"/>
        <sz val="11"/>
        <color indexed="8"/>
        <rFont val="Calibri"/>
        <family val="2"/>
      </rPr>
      <t>PEE</t>
    </r>
  </si>
  <si>
    <r>
      <t>CA</t>
    </r>
    <r>
      <rPr>
        <b/>
        <vertAlign val="subscript"/>
        <sz val="11"/>
        <color indexed="8"/>
        <rFont val="Calibri"/>
        <family val="2"/>
      </rPr>
      <t>TOTAL</t>
    </r>
  </si>
  <si>
    <t>Acessórios</t>
  </si>
  <si>
    <t>Sub total - Materiais e equipamentos iluminação</t>
  </si>
  <si>
    <t>Custo anualizado total iluminação - Ex ante</t>
  </si>
  <si>
    <r>
      <t>CA</t>
    </r>
    <r>
      <rPr>
        <b/>
        <vertAlign val="subscript"/>
        <sz val="11"/>
        <color indexed="9"/>
        <rFont val="Calibri"/>
        <family val="2"/>
      </rPr>
      <t>T_ILUM</t>
    </r>
  </si>
  <si>
    <t>MÃO DE OBRA</t>
  </si>
  <si>
    <r>
      <t>RCB</t>
    </r>
    <r>
      <rPr>
        <vertAlign val="subscript"/>
        <sz val="11"/>
        <color indexed="8"/>
        <rFont val="Calibri"/>
        <family val="2"/>
      </rPr>
      <t>ILUM_PEE</t>
    </r>
  </si>
  <si>
    <r>
      <t>RCB</t>
    </r>
    <r>
      <rPr>
        <vertAlign val="subscript"/>
        <sz val="11"/>
        <color indexed="8"/>
        <rFont val="Calibri"/>
        <family val="2"/>
      </rPr>
      <t>ILUM_TOTAL</t>
    </r>
  </si>
  <si>
    <t>Valor da hora</t>
  </si>
  <si>
    <r>
      <t>RCB</t>
    </r>
    <r>
      <rPr>
        <vertAlign val="subscript"/>
        <sz val="11"/>
        <color indexed="8"/>
        <rFont val="Calibri"/>
        <family val="2"/>
      </rPr>
      <t>PROJETO_PEE</t>
    </r>
  </si>
  <si>
    <r>
      <t>RCB</t>
    </r>
    <r>
      <rPr>
        <vertAlign val="subscript"/>
        <sz val="11"/>
        <color indexed="8"/>
        <rFont val="Calibri"/>
        <family val="2"/>
      </rPr>
      <t>PROJETO_TOTAL</t>
    </r>
  </si>
  <si>
    <t>Diagnóstico</t>
  </si>
  <si>
    <t>Mão de obra de implementação</t>
  </si>
  <si>
    <t>Relatório Final</t>
  </si>
  <si>
    <t>Sub total - Mão de obra de terceiros iluminação</t>
  </si>
  <si>
    <t>Sub total - Custos diretos iluminação</t>
  </si>
  <si>
    <t>CUSTOS INDIRETOS</t>
  </si>
  <si>
    <t>Treinamento e capacitação - Total</t>
  </si>
  <si>
    <t>Sub total - Custos indiretos iluminação</t>
  </si>
  <si>
    <t>Sub total - Custos iluminação - Ex ante</t>
  </si>
  <si>
    <t>CUSTOS ANUALIZADOS - EX POST</t>
  </si>
  <si>
    <t>Terceiros</t>
  </si>
  <si>
    <t>Consumidor</t>
  </si>
  <si>
    <t>Custo anualizado total iluminação - Ex post</t>
  </si>
  <si>
    <t>Sub total - Mão de obra iluminação</t>
  </si>
  <si>
    <t xml:space="preserve">Sub total - Custos diretos iluminação </t>
  </si>
  <si>
    <t>Sub total - Custos iluminação - Ex post</t>
  </si>
  <si>
    <t>ILUMINAÇÃO - SISTEMA ATUAL - EX ANTE</t>
  </si>
  <si>
    <t>ilumin 1</t>
  </si>
  <si>
    <t>ilumin 2</t>
  </si>
  <si>
    <t>ilumin 3</t>
  </si>
  <si>
    <t>ilumin 4</t>
  </si>
  <si>
    <t>ilumin 5</t>
  </si>
  <si>
    <t>ilumin 6</t>
  </si>
  <si>
    <t>ilumin 7</t>
  </si>
  <si>
    <t>ilumin 8</t>
  </si>
  <si>
    <t>ilumin 9</t>
  </si>
  <si>
    <t>ilumin 10</t>
  </si>
  <si>
    <t>ilumin 11</t>
  </si>
  <si>
    <t>ilumin 12</t>
  </si>
  <si>
    <t>ilumin 13</t>
  </si>
  <si>
    <t>ilumin 14</t>
  </si>
  <si>
    <t>ilumin 15</t>
  </si>
  <si>
    <t>ilumin 16</t>
  </si>
  <si>
    <t>ilumin 17</t>
  </si>
  <si>
    <t>ilumin 18</t>
  </si>
  <si>
    <t>ilumin 19</t>
  </si>
  <si>
    <t>ilumin 20</t>
  </si>
  <si>
    <t>ilumin 21</t>
  </si>
  <si>
    <t>ilumin 22</t>
  </si>
  <si>
    <t>ilumin 23</t>
  </si>
  <si>
    <t>ilumin 24</t>
  </si>
  <si>
    <t>ilumin 25</t>
  </si>
  <si>
    <t>ilumin 26</t>
  </si>
  <si>
    <t>ilumin 27</t>
  </si>
  <si>
    <t>ilumin 28</t>
  </si>
  <si>
    <t>ilumin 29</t>
  </si>
  <si>
    <t>ilumin 30</t>
  </si>
  <si>
    <t>ilumin 31</t>
  </si>
  <si>
    <t>ilumin 32</t>
  </si>
  <si>
    <t>ilumin 33</t>
  </si>
  <si>
    <t>ilumin 34</t>
  </si>
  <si>
    <t>ilumin 35</t>
  </si>
  <si>
    <t>ilumin 36</t>
  </si>
  <si>
    <t>ilumin 37</t>
  </si>
  <si>
    <t>ilumin 38</t>
  </si>
  <si>
    <t>ilumin 39</t>
  </si>
  <si>
    <t>ilumin 40</t>
  </si>
  <si>
    <t>ilumin 41</t>
  </si>
  <si>
    <t>ilumin 42</t>
  </si>
  <si>
    <t>ilumin 43</t>
  </si>
  <si>
    <t>ilumin 44</t>
  </si>
  <si>
    <t>ilumin 45</t>
  </si>
  <si>
    <t>ilumin 46</t>
  </si>
  <si>
    <t>ilumin 47</t>
  </si>
  <si>
    <t>ilumin 48</t>
  </si>
  <si>
    <t>ilumin 49</t>
  </si>
  <si>
    <t>ilumin 50</t>
  </si>
  <si>
    <t>ilumin 51</t>
  </si>
  <si>
    <t>ilumin 52</t>
  </si>
  <si>
    <t>ilumin 53</t>
  </si>
  <si>
    <t>ilumin 54</t>
  </si>
  <si>
    <t>ilumin 55</t>
  </si>
  <si>
    <t>ilumin 56</t>
  </si>
  <si>
    <t>ilumin 57</t>
  </si>
  <si>
    <t>ilumin 58</t>
  </si>
  <si>
    <t>ilumin 59</t>
  </si>
  <si>
    <t>ilumin 60</t>
  </si>
  <si>
    <t>ilumin 61</t>
  </si>
  <si>
    <t>ilumin 62</t>
  </si>
  <si>
    <t>ilumin 63</t>
  </si>
  <si>
    <t>ilumin 64</t>
  </si>
  <si>
    <t>ilumin 65</t>
  </si>
  <si>
    <t>ilumin 66</t>
  </si>
  <si>
    <t>ilumin 67</t>
  </si>
  <si>
    <t>ilumin 68</t>
  </si>
  <si>
    <t>ilumin 69</t>
  </si>
  <si>
    <t>ilumin 70</t>
  </si>
  <si>
    <t>ilumin 71</t>
  </si>
  <si>
    <t>ilumin 72</t>
  </si>
  <si>
    <t>ilumin 73</t>
  </si>
  <si>
    <t>ilumin 74</t>
  </si>
  <si>
    <t>ilumin 75</t>
  </si>
  <si>
    <t>ilumin 76</t>
  </si>
  <si>
    <t>ilumin 77</t>
  </si>
  <si>
    <t>ilumin 78</t>
  </si>
  <si>
    <t>ilumin 79</t>
  </si>
  <si>
    <t>ilumin 80</t>
  </si>
  <si>
    <t>ilumin 81</t>
  </si>
  <si>
    <t>ilumin 82</t>
  </si>
  <si>
    <t>ilumin 83</t>
  </si>
  <si>
    <t>ilumin 84</t>
  </si>
  <si>
    <t>ilumin 85</t>
  </si>
  <si>
    <t>ilumin 86</t>
  </si>
  <si>
    <t>ilumin 87</t>
  </si>
  <si>
    <t>ilumin 88</t>
  </si>
  <si>
    <t>ilumin 89</t>
  </si>
  <si>
    <t>ilumin 90</t>
  </si>
  <si>
    <t>ilumin 91</t>
  </si>
  <si>
    <t>ilumin 92</t>
  </si>
  <si>
    <t>ilumin 93</t>
  </si>
  <si>
    <t>ilumin 94</t>
  </si>
  <si>
    <t>ilumin 95</t>
  </si>
  <si>
    <t>ilumin 96</t>
  </si>
  <si>
    <t>ilumin 97</t>
  </si>
  <si>
    <t>ilumin 98</t>
  </si>
  <si>
    <t>ilumin 99</t>
  </si>
  <si>
    <t>ilumin 100</t>
  </si>
  <si>
    <t>Unidade Consumidora</t>
  </si>
  <si>
    <t>Tipo de equipamento / tecnologia</t>
  </si>
  <si>
    <t>Lâmpadas</t>
  </si>
  <si>
    <t>Potência</t>
  </si>
  <si>
    <t>W</t>
  </si>
  <si>
    <r>
      <t>pla</t>
    </r>
    <r>
      <rPr>
        <i/>
        <vertAlign val="subscript"/>
        <sz val="11"/>
        <color indexed="8"/>
        <rFont val="Calibri"/>
        <family val="2"/>
      </rPr>
      <t>i</t>
    </r>
  </si>
  <si>
    <r>
      <t>qla</t>
    </r>
    <r>
      <rPr>
        <i/>
        <vertAlign val="subscript"/>
        <sz val="11"/>
        <color indexed="8"/>
        <rFont val="Calibri"/>
        <family val="2"/>
      </rPr>
      <t>i</t>
    </r>
  </si>
  <si>
    <t>Reatores</t>
  </si>
  <si>
    <r>
      <t>pra</t>
    </r>
    <r>
      <rPr>
        <i/>
        <vertAlign val="subscript"/>
        <sz val="11"/>
        <color indexed="8"/>
        <rFont val="Calibri"/>
        <family val="2"/>
      </rPr>
      <t>i</t>
    </r>
  </si>
  <si>
    <r>
      <t>qra</t>
    </r>
    <r>
      <rPr>
        <i/>
        <vertAlign val="subscript"/>
        <sz val="11"/>
        <color indexed="8"/>
        <rFont val="Calibri"/>
        <family val="2"/>
      </rPr>
      <t>i</t>
    </r>
  </si>
  <si>
    <t>Potência instalada</t>
  </si>
  <si>
    <r>
      <t>Pa</t>
    </r>
    <r>
      <rPr>
        <i/>
        <vertAlign val="subscript"/>
        <sz val="11"/>
        <color indexed="8"/>
        <rFont val="Calibri"/>
        <family val="2"/>
      </rPr>
      <t>i</t>
    </r>
  </si>
  <si>
    <t>Tempo de utilização do sistema, em um dia</t>
  </si>
  <si>
    <t>h/dia</t>
  </si>
  <si>
    <t>Dias de utilização do sistema, em um ano</t>
  </si>
  <si>
    <t>dia/ano</t>
  </si>
  <si>
    <t>Funcionamento</t>
  </si>
  <si>
    <t>h/ano</t>
  </si>
  <si>
    <r>
      <t>ha</t>
    </r>
    <r>
      <rPr>
        <i/>
        <vertAlign val="subscript"/>
        <sz val="11"/>
        <color indexed="8"/>
        <rFont val="Calibri"/>
        <family val="2"/>
      </rPr>
      <t>i</t>
    </r>
  </si>
  <si>
    <t>Horas de utilização em horário de ponta, em um dia</t>
  </si>
  <si>
    <r>
      <t>nupa</t>
    </r>
    <r>
      <rPr>
        <i/>
        <vertAlign val="subscript"/>
        <sz val="11"/>
        <color indexed="8"/>
        <rFont val="Calibri"/>
        <family val="2"/>
      </rPr>
      <t>i</t>
    </r>
  </si>
  <si>
    <t>Dias úteis de utilização em horário de ponta, em um mês</t>
  </si>
  <si>
    <t>dia/mês</t>
  </si>
  <si>
    <r>
      <t>nda</t>
    </r>
    <r>
      <rPr>
        <i/>
        <vertAlign val="subscript"/>
        <sz val="11"/>
        <color indexed="8"/>
        <rFont val="Calibri"/>
        <family val="2"/>
      </rPr>
      <t>i</t>
    </r>
  </si>
  <si>
    <t>Meses de utilização em horário de ponta, em um ano</t>
  </si>
  <si>
    <t>mês/ano</t>
  </si>
  <si>
    <r>
      <t>nma</t>
    </r>
    <r>
      <rPr>
        <i/>
        <vertAlign val="subscript"/>
        <sz val="11"/>
        <color indexed="8"/>
        <rFont val="Calibri"/>
        <family val="2"/>
      </rPr>
      <t>i</t>
    </r>
  </si>
  <si>
    <t>Potência média na ponta</t>
  </si>
  <si>
    <r>
      <t>da</t>
    </r>
    <r>
      <rPr>
        <i/>
        <vertAlign val="subscript"/>
        <sz val="11"/>
        <color indexed="8"/>
        <rFont val="Calibri"/>
        <family val="2"/>
      </rPr>
      <t>i</t>
    </r>
  </si>
  <si>
    <t>Fator de coincidência na ponta</t>
  </si>
  <si>
    <r>
      <t>FCPa</t>
    </r>
    <r>
      <rPr>
        <i/>
        <vertAlign val="subscript"/>
        <sz val="11"/>
        <color indexed="8"/>
        <rFont val="Calibri"/>
        <family val="2"/>
      </rPr>
      <t>i</t>
    </r>
  </si>
  <si>
    <t>Energia consumida</t>
  </si>
  <si>
    <r>
      <t>Ea</t>
    </r>
    <r>
      <rPr>
        <i/>
        <vertAlign val="subscript"/>
        <sz val="11"/>
        <color indexed="8"/>
        <rFont val="Calibri"/>
        <family val="2"/>
      </rPr>
      <t>i</t>
    </r>
  </si>
  <si>
    <t>Demanda média na ponta</t>
  </si>
  <si>
    <r>
      <t>Da</t>
    </r>
    <r>
      <rPr>
        <i/>
        <vertAlign val="subscript"/>
        <sz val="11"/>
        <color indexed="8"/>
        <rFont val="Calibri"/>
        <family val="2"/>
      </rPr>
      <t>i</t>
    </r>
  </si>
  <si>
    <t>ILUMINAÇÃO - SISTEMA PROPOSTO - EX ANTE</t>
  </si>
  <si>
    <r>
      <t>plp</t>
    </r>
    <r>
      <rPr>
        <i/>
        <vertAlign val="subscript"/>
        <sz val="11"/>
        <color indexed="8"/>
        <rFont val="Calibri"/>
        <family val="2"/>
      </rPr>
      <t>i</t>
    </r>
  </si>
  <si>
    <r>
      <t>qlp</t>
    </r>
    <r>
      <rPr>
        <i/>
        <vertAlign val="subscript"/>
        <sz val="11"/>
        <color indexed="8"/>
        <rFont val="Calibri"/>
        <family val="2"/>
      </rPr>
      <t>i</t>
    </r>
  </si>
  <si>
    <r>
      <t>Pp</t>
    </r>
    <r>
      <rPr>
        <i/>
        <vertAlign val="subscript"/>
        <sz val="11"/>
        <color indexed="8"/>
        <rFont val="Calibri"/>
        <family val="2"/>
      </rPr>
      <t>i</t>
    </r>
  </si>
  <si>
    <r>
      <t>hp</t>
    </r>
    <r>
      <rPr>
        <i/>
        <vertAlign val="subscript"/>
        <sz val="11"/>
        <color indexed="8"/>
        <rFont val="Calibri"/>
        <family val="2"/>
      </rPr>
      <t>i</t>
    </r>
  </si>
  <si>
    <r>
      <t>nupp</t>
    </r>
    <r>
      <rPr>
        <i/>
        <vertAlign val="subscript"/>
        <sz val="11"/>
        <color indexed="8"/>
        <rFont val="Calibri"/>
        <family val="2"/>
      </rPr>
      <t>i</t>
    </r>
  </si>
  <si>
    <r>
      <t>ndp</t>
    </r>
    <r>
      <rPr>
        <i/>
        <vertAlign val="subscript"/>
        <sz val="11"/>
        <color indexed="8"/>
        <rFont val="Calibri"/>
        <family val="2"/>
      </rPr>
      <t>i</t>
    </r>
  </si>
  <si>
    <r>
      <t>nmp</t>
    </r>
    <r>
      <rPr>
        <i/>
        <vertAlign val="subscript"/>
        <sz val="11"/>
        <color indexed="8"/>
        <rFont val="Calibri"/>
        <family val="2"/>
      </rPr>
      <t>i</t>
    </r>
  </si>
  <si>
    <r>
      <t>dp</t>
    </r>
    <r>
      <rPr>
        <i/>
        <vertAlign val="subscript"/>
        <sz val="11"/>
        <color indexed="8"/>
        <rFont val="Calibri"/>
        <family val="2"/>
      </rPr>
      <t>i</t>
    </r>
  </si>
  <si>
    <r>
      <t>FCPp</t>
    </r>
    <r>
      <rPr>
        <i/>
        <vertAlign val="subscript"/>
        <sz val="11"/>
        <color indexed="8"/>
        <rFont val="Calibri"/>
        <family val="2"/>
      </rPr>
      <t>i</t>
    </r>
  </si>
  <si>
    <r>
      <t>Ep</t>
    </r>
    <r>
      <rPr>
        <i/>
        <vertAlign val="subscript"/>
        <sz val="11"/>
        <color indexed="8"/>
        <rFont val="Calibri"/>
        <family val="2"/>
      </rPr>
      <t>i</t>
    </r>
  </si>
  <si>
    <r>
      <t>Dp</t>
    </r>
    <r>
      <rPr>
        <i/>
        <vertAlign val="subscript"/>
        <sz val="11"/>
        <color indexed="8"/>
        <rFont val="Calibri"/>
        <family val="2"/>
      </rPr>
      <t>i</t>
    </r>
  </si>
  <si>
    <t>ILUMINAÇÃO - RESULTADOS ESPERADOS - EX ANTE</t>
  </si>
  <si>
    <r>
      <t>RDP</t>
    </r>
    <r>
      <rPr>
        <i/>
        <vertAlign val="subscript"/>
        <sz val="11"/>
        <color indexed="8"/>
        <rFont val="Calibri"/>
        <family val="2"/>
      </rPr>
      <t>i</t>
    </r>
  </si>
  <si>
    <t>Custo evitado de demanda (CED) =</t>
  </si>
  <si>
    <r>
      <t>RDP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</si>
  <si>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r>
      <t>EE</t>
    </r>
    <r>
      <rPr>
        <i/>
        <vertAlign val="subscript"/>
        <sz val="11"/>
        <color indexed="8"/>
        <rFont val="Calibri"/>
        <family val="2"/>
      </rPr>
      <t>i</t>
    </r>
  </si>
  <si>
    <t>Custo da energia evitada (CEE) =</t>
  </si>
  <si>
    <r>
      <t>EE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</si>
  <si>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t>Benefício anualizado iluminação - Ex ante</t>
  </si>
  <si>
    <r>
      <t>B</t>
    </r>
    <r>
      <rPr>
        <b/>
        <i/>
        <vertAlign val="subscript"/>
        <sz val="11"/>
        <color indexed="9"/>
        <rFont val="Calibri"/>
        <family val="2"/>
      </rPr>
      <t>ILUM</t>
    </r>
  </si>
  <si>
    <t>Benefício anualizado iluminação - EE</t>
  </si>
  <si>
    <r>
      <t>B</t>
    </r>
    <r>
      <rPr>
        <b/>
        <i/>
        <vertAlign val="subscript"/>
        <sz val="11"/>
        <color indexed="9"/>
        <rFont val="Calibri"/>
        <family val="2"/>
      </rPr>
      <t>ILUM_EE</t>
    </r>
  </si>
  <si>
    <t>Benefício anualizado iluminação - RDP</t>
  </si>
  <si>
    <r>
      <t>B</t>
    </r>
    <r>
      <rPr>
        <b/>
        <i/>
        <vertAlign val="subscript"/>
        <sz val="11"/>
        <color indexed="9"/>
        <rFont val="Calibri"/>
        <family val="2"/>
      </rPr>
      <t>ILUM_RDP</t>
    </r>
  </si>
  <si>
    <t>ILUMINAÇÃO - SISTEMA ATUAL - EX POST</t>
  </si>
  <si>
    <t>Quantidade instalada</t>
  </si>
  <si>
    <r>
      <t>qa</t>
    </r>
    <r>
      <rPr>
        <i/>
        <vertAlign val="subscript"/>
        <sz val="11"/>
        <color indexed="8"/>
        <rFont val="Calibri"/>
        <family val="2"/>
      </rPr>
      <t>i</t>
    </r>
  </si>
  <si>
    <t>Potência unitária (medida)</t>
  </si>
  <si>
    <r>
      <t>pa</t>
    </r>
    <r>
      <rPr>
        <i/>
        <vertAlign val="subscript"/>
        <sz val="11"/>
        <color indexed="8"/>
        <rFont val="Calibri"/>
        <family val="2"/>
      </rPr>
      <t>i</t>
    </r>
  </si>
  <si>
    <t>Desvio - Energia consumida</t>
  </si>
  <si>
    <r>
      <t>Ea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</si>
  <si>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t>Desvio - Demanda média na ponta</t>
  </si>
  <si>
    <r>
      <t>Da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</si>
  <si>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t>ILUMINAÇÃO - SISTEMA PROPOSTO - EX POST</t>
  </si>
  <si>
    <r>
      <t>qp</t>
    </r>
    <r>
      <rPr>
        <i/>
        <vertAlign val="subscript"/>
        <sz val="11"/>
        <color indexed="8"/>
        <rFont val="Calibri"/>
        <family val="2"/>
      </rPr>
      <t>i</t>
    </r>
  </si>
  <si>
    <r>
      <t>pp</t>
    </r>
    <r>
      <rPr>
        <i/>
        <vertAlign val="subscript"/>
        <sz val="11"/>
        <color indexed="8"/>
        <rFont val="Calibri"/>
        <family val="2"/>
      </rPr>
      <t>i</t>
    </r>
  </si>
  <si>
    <r>
      <t>Ep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</si>
  <si>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r>
      <t>Dp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</si>
  <si>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t>Benefício anualizado iluminação - Ex post</t>
  </si>
  <si>
    <t>EQUIPAMENTOS SOLAR FOTOVOLTAICO - EX ANTE</t>
  </si>
  <si>
    <t xml:space="preserve">Sub total - Materiais e equipamentos equipamentos </t>
  </si>
  <si>
    <r>
      <t>CA</t>
    </r>
    <r>
      <rPr>
        <b/>
        <vertAlign val="subscript"/>
        <sz val="11"/>
        <color indexed="9"/>
        <rFont val="Calibri"/>
        <family val="2"/>
      </rPr>
      <t>T_HOSP</t>
    </r>
  </si>
  <si>
    <r>
      <t>RCB</t>
    </r>
    <r>
      <rPr>
        <vertAlign val="subscript"/>
        <sz val="11"/>
        <color indexed="8"/>
        <rFont val="Calibri"/>
        <family val="2"/>
      </rPr>
      <t>SOLARFV_PEE</t>
    </r>
  </si>
  <si>
    <r>
      <t>RCB</t>
    </r>
    <r>
      <rPr>
        <vertAlign val="subscript"/>
        <sz val="11"/>
        <color indexed="8"/>
        <rFont val="Calibri"/>
        <family val="2"/>
      </rPr>
      <t>SOLARFV_TOTAL</t>
    </r>
  </si>
  <si>
    <r>
      <t xml:space="preserve">Custo kWp </t>
    </r>
    <r>
      <rPr>
        <sz val="8"/>
        <color theme="1"/>
        <rFont val="Calibri"/>
        <family val="2"/>
        <scheme val="minor"/>
      </rPr>
      <t>(Potência instalada)</t>
    </r>
  </si>
  <si>
    <r>
      <t xml:space="preserve">Custo kWp </t>
    </r>
    <r>
      <rPr>
        <sz val="8"/>
        <color theme="1"/>
        <rFont val="Calibri"/>
        <family val="2"/>
        <scheme val="minor"/>
      </rPr>
      <t>(Potência média real)</t>
    </r>
  </si>
  <si>
    <t xml:space="preserve">Sub total - Mão de obra de terceiros equipamentos </t>
  </si>
  <si>
    <t>Sub total - Custos diretos FV</t>
  </si>
  <si>
    <t>Sub total - Custos indiretos FV</t>
  </si>
  <si>
    <t>Sub total - Custos Fotovoltaico - Ex ante</t>
  </si>
  <si>
    <t>EQUIPAMENTOS HSOLAR FOTOVOLTAICOS - EX POST</t>
  </si>
  <si>
    <t>Custo anualizado total equipamentos hospitalares - Ex post</t>
  </si>
  <si>
    <t>DADOS DE GERAÇÃO SISTEMA FOTOVOLTAICO - PREVISTO</t>
  </si>
  <si>
    <t>SFV 1</t>
  </si>
  <si>
    <t>SFV 2</t>
  </si>
  <si>
    <t>SFV 3</t>
  </si>
  <si>
    <t>SFV 4</t>
  </si>
  <si>
    <t>SFV 5</t>
  </si>
  <si>
    <t>SFV 6</t>
  </si>
  <si>
    <t>SFV 7</t>
  </si>
  <si>
    <t>SFV 8</t>
  </si>
  <si>
    <t>SFV 9</t>
  </si>
  <si>
    <t>SFV 10</t>
  </si>
  <si>
    <t>SFV 11</t>
  </si>
  <si>
    <t>SFV 12</t>
  </si>
  <si>
    <t>SFV 13</t>
  </si>
  <si>
    <t>SFV 14</t>
  </si>
  <si>
    <t>SFV 15</t>
  </si>
  <si>
    <t>SFV 16</t>
  </si>
  <si>
    <t>SFV 17</t>
  </si>
  <si>
    <t>SFV 18</t>
  </si>
  <si>
    <t>SFV 19</t>
  </si>
  <si>
    <t>SFV 20</t>
  </si>
  <si>
    <t>Potência dimensionada</t>
  </si>
  <si>
    <t>Wp</t>
  </si>
  <si>
    <t>kWp</t>
  </si>
  <si>
    <t>Fator de utilização</t>
  </si>
  <si>
    <r>
      <t>fua</t>
    </r>
    <r>
      <rPr>
        <i/>
        <vertAlign val="subscript"/>
        <sz val="11"/>
        <color indexed="8"/>
        <rFont val="Calibri"/>
        <family val="2"/>
      </rPr>
      <t>i</t>
    </r>
  </si>
  <si>
    <t>Potência média real</t>
  </si>
  <si>
    <r>
      <t>Pua</t>
    </r>
    <r>
      <rPr>
        <i/>
        <vertAlign val="subscript"/>
        <sz val="11"/>
        <color indexed="8"/>
        <rFont val="Calibri"/>
        <family val="2"/>
      </rPr>
      <t>i</t>
    </r>
  </si>
  <si>
    <t>Tempo médio de utilização dia</t>
  </si>
  <si>
    <t>Energia gerada</t>
  </si>
  <si>
    <t>SOLAR FOTOVOLTAICO - RESULTADOS ESPERADOS - EX ANTE</t>
  </si>
  <si>
    <t>Benefício anualizado Solar Fotovoltaico - Ex ante</t>
  </si>
  <si>
    <r>
      <t>B</t>
    </r>
    <r>
      <rPr>
        <b/>
        <i/>
        <vertAlign val="subscript"/>
        <sz val="11"/>
        <color indexed="9"/>
        <rFont val="Calibri"/>
        <family val="2"/>
      </rPr>
      <t>SFV</t>
    </r>
  </si>
  <si>
    <t>Benefício anualizado Solar Fotovoltaico - EE</t>
  </si>
  <si>
    <r>
      <t>B</t>
    </r>
    <r>
      <rPr>
        <b/>
        <i/>
        <vertAlign val="subscript"/>
        <sz val="11"/>
        <color indexed="9"/>
        <rFont val="Calibri"/>
        <family val="2"/>
      </rPr>
      <t>SFV_EE</t>
    </r>
  </si>
  <si>
    <r>
      <t>RCB</t>
    </r>
    <r>
      <rPr>
        <vertAlign val="subscript"/>
        <sz val="11"/>
        <color indexed="8"/>
        <rFont val="Calibri"/>
        <family val="2"/>
      </rPr>
      <t>SFV_PEE</t>
    </r>
  </si>
  <si>
    <r>
      <t>RCB</t>
    </r>
    <r>
      <rPr>
        <vertAlign val="subscript"/>
        <sz val="11"/>
        <color indexed="8"/>
        <rFont val="Calibri"/>
        <family val="2"/>
      </rPr>
      <t>SFV_TOTAL</t>
    </r>
  </si>
  <si>
    <t>DADOS DE GERAÇÃO SISTEMA FOTOVOLTAICO - MEDIDO</t>
  </si>
  <si>
    <t>Potência média instalada</t>
  </si>
  <si>
    <t>Desvio - Energia gerada</t>
  </si>
  <si>
    <t>SOLAR FOTOVOLTAICO - RESULTADOS REALIZADOS - EX POST</t>
  </si>
  <si>
    <t>Benefício anualizado solar fotovoltaico - Ex post</t>
  </si>
  <si>
    <t>Carregamento</t>
  </si>
  <si>
    <t>Energia gerada/ potência instalada</t>
  </si>
  <si>
    <t>(MWh/ano)/kWp</t>
  </si>
  <si>
    <t>Sub total - Materiais e equipamentos sistemas motrizes</t>
  </si>
  <si>
    <t>Custo anualizado total sistemas motrizes - Ex ante</t>
  </si>
  <si>
    <r>
      <t>CA</t>
    </r>
    <r>
      <rPr>
        <b/>
        <vertAlign val="subscript"/>
        <sz val="11"/>
        <color indexed="9"/>
        <rFont val="Calibri"/>
        <family val="2"/>
      </rPr>
      <t>T_MOTOR</t>
    </r>
  </si>
  <si>
    <r>
      <t>RCB</t>
    </r>
    <r>
      <rPr>
        <vertAlign val="subscript"/>
        <sz val="11"/>
        <color indexed="8"/>
        <rFont val="Calibri"/>
        <family val="2"/>
      </rPr>
      <t>MOTOR_PEE</t>
    </r>
  </si>
  <si>
    <r>
      <t>RCB</t>
    </r>
    <r>
      <rPr>
        <vertAlign val="subscript"/>
        <sz val="11"/>
        <color indexed="8"/>
        <rFont val="Calibri"/>
        <family val="2"/>
      </rPr>
      <t>MOTOR_TOTAL</t>
    </r>
  </si>
  <si>
    <t>Sub total - Mão de obra de terceiros sistemas motrizes</t>
  </si>
  <si>
    <t>Sub total - Custos diretos sistemas motrizes</t>
  </si>
  <si>
    <t>Sub total - Custos indiretos sistemas motrizes</t>
  </si>
  <si>
    <t>Sub total - Custos sistemas motrizes - Ex ante</t>
  </si>
  <si>
    <t>Custo anualizado total sistemas motrizes - Ex post</t>
  </si>
  <si>
    <t>Sub total - Mão de obra sistemas motrizes</t>
  </si>
  <si>
    <t>Sub total - Custos sistemas motrizes - Ex post</t>
  </si>
  <si>
    <t>SISTEMAS MOTRIZES - SISTEMA ATUAL - EX ANTE</t>
  </si>
  <si>
    <t>motor 1</t>
  </si>
  <si>
    <t>motor 2</t>
  </si>
  <si>
    <t>motor 3</t>
  </si>
  <si>
    <t>motor 4</t>
  </si>
  <si>
    <t>motor 5</t>
  </si>
  <si>
    <t>motor 6</t>
  </si>
  <si>
    <t>motor 7</t>
  </si>
  <si>
    <t>motor 8</t>
  </si>
  <si>
    <t>motor 9</t>
  </si>
  <si>
    <t>motor 10</t>
  </si>
  <si>
    <t>motor 11</t>
  </si>
  <si>
    <t>motor 12</t>
  </si>
  <si>
    <t>motor 13</t>
  </si>
  <si>
    <t>motor 14</t>
  </si>
  <si>
    <t>motor 15</t>
  </si>
  <si>
    <t>motor 16</t>
  </si>
  <si>
    <t>motor 17</t>
  </si>
  <si>
    <t>motor 18</t>
  </si>
  <si>
    <t>motor 19</t>
  </si>
  <si>
    <t>motor 20</t>
  </si>
  <si>
    <t>motor 21</t>
  </si>
  <si>
    <t>motor 22</t>
  </si>
  <si>
    <t>motor 23</t>
  </si>
  <si>
    <t>motor 24</t>
  </si>
  <si>
    <t>motor 25</t>
  </si>
  <si>
    <t>motor 26</t>
  </si>
  <si>
    <t>motor 27</t>
  </si>
  <si>
    <t>motor 28</t>
  </si>
  <si>
    <t>motor 29</t>
  </si>
  <si>
    <t>motor 30</t>
  </si>
  <si>
    <t>motor 31</t>
  </si>
  <si>
    <t>motor 32</t>
  </si>
  <si>
    <t>motor 33</t>
  </si>
  <si>
    <t>motor 34</t>
  </si>
  <si>
    <t>motor 35</t>
  </si>
  <si>
    <t>motor 36</t>
  </si>
  <si>
    <t>motor 37</t>
  </si>
  <si>
    <t>motor 38</t>
  </si>
  <si>
    <t>motor 39</t>
  </si>
  <si>
    <t>motor 40</t>
  </si>
  <si>
    <t>motor 41</t>
  </si>
  <si>
    <t>motor 42</t>
  </si>
  <si>
    <t>motor 43</t>
  </si>
  <si>
    <t>motor 44</t>
  </si>
  <si>
    <t>motor 45</t>
  </si>
  <si>
    <t>motor 46</t>
  </si>
  <si>
    <t>motor 47</t>
  </si>
  <si>
    <t>motor 48</t>
  </si>
  <si>
    <t>motor 49</t>
  </si>
  <si>
    <t>motor 50</t>
  </si>
  <si>
    <t>motor 51</t>
  </si>
  <si>
    <t>motor 52</t>
  </si>
  <si>
    <t>motor 53</t>
  </si>
  <si>
    <t>motor 54</t>
  </si>
  <si>
    <t>motor 55</t>
  </si>
  <si>
    <t>motor 56</t>
  </si>
  <si>
    <t>motor 57</t>
  </si>
  <si>
    <t>motor 58</t>
  </si>
  <si>
    <t>motor 59</t>
  </si>
  <si>
    <t>motor 60</t>
  </si>
  <si>
    <t>motor 61</t>
  </si>
  <si>
    <t>motor 62</t>
  </si>
  <si>
    <t>motor 63</t>
  </si>
  <si>
    <t>motor 64</t>
  </si>
  <si>
    <t>motor 65</t>
  </si>
  <si>
    <t>motor 66</t>
  </si>
  <si>
    <t>motor 67</t>
  </si>
  <si>
    <t>motor 68</t>
  </si>
  <si>
    <t>motor 69</t>
  </si>
  <si>
    <t>motor 70</t>
  </si>
  <si>
    <t>motor 71</t>
  </si>
  <si>
    <t>motor 72</t>
  </si>
  <si>
    <t>motor 73</t>
  </si>
  <si>
    <t>motor 74</t>
  </si>
  <si>
    <t>motor 75</t>
  </si>
  <si>
    <t>motor 76</t>
  </si>
  <si>
    <t>motor 77</t>
  </si>
  <si>
    <t>motor 78</t>
  </si>
  <si>
    <t>motor 79</t>
  </si>
  <si>
    <t>motor 80</t>
  </si>
  <si>
    <t>motor 81</t>
  </si>
  <si>
    <t>motor 82</t>
  </si>
  <si>
    <t>motor 83</t>
  </si>
  <si>
    <t>motor 84</t>
  </si>
  <si>
    <t>motor 85</t>
  </si>
  <si>
    <t>motor 86</t>
  </si>
  <si>
    <t>motor 87</t>
  </si>
  <si>
    <t>motor 88</t>
  </si>
  <si>
    <t>motor 89</t>
  </si>
  <si>
    <t>motor 90</t>
  </si>
  <si>
    <t>motor 91</t>
  </si>
  <si>
    <t>motor 92</t>
  </si>
  <si>
    <t>motor 93</t>
  </si>
  <si>
    <t>motor 94</t>
  </si>
  <si>
    <t>motor 95</t>
  </si>
  <si>
    <t>motor 96</t>
  </si>
  <si>
    <t>motor 97</t>
  </si>
  <si>
    <t>motor 98</t>
  </si>
  <si>
    <t>motor 99</t>
  </si>
  <si>
    <t>motor 100</t>
  </si>
  <si>
    <t>Potência do motor</t>
  </si>
  <si>
    <t>cv</t>
  </si>
  <si>
    <r>
      <t>γa</t>
    </r>
    <r>
      <rPr>
        <i/>
        <vertAlign val="subscript"/>
        <sz val="11"/>
        <color indexed="8"/>
        <rFont val="Calibri"/>
        <family val="2"/>
      </rPr>
      <t>i</t>
    </r>
  </si>
  <si>
    <t>Rendimento nominal</t>
  </si>
  <si>
    <r>
      <t>ηna</t>
    </r>
    <r>
      <rPr>
        <i/>
        <vertAlign val="subscript"/>
        <sz val="11"/>
        <color indexed="8"/>
        <rFont val="Calibri"/>
        <family val="2"/>
      </rPr>
      <t>i</t>
    </r>
  </si>
  <si>
    <t>Rendimento no ponto de carregamento</t>
  </si>
  <si>
    <r>
      <t>ηa</t>
    </r>
    <r>
      <rPr>
        <i/>
        <vertAlign val="subscript"/>
        <sz val="11"/>
        <color indexed="8"/>
        <rFont val="Calibri"/>
        <family val="2"/>
      </rPr>
      <t>i</t>
    </r>
  </si>
  <si>
    <t>Potência média utilizada</t>
  </si>
  <si>
    <t>SISTEMAS MOTRIZES - SISTEMA PROPOSTO - EX ANTE</t>
  </si>
  <si>
    <r>
      <t>γp</t>
    </r>
    <r>
      <rPr>
        <i/>
        <vertAlign val="subscript"/>
        <sz val="11"/>
        <color indexed="8"/>
        <rFont val="Calibri"/>
        <family val="2"/>
      </rPr>
      <t>i</t>
    </r>
  </si>
  <si>
    <r>
      <t>ηnp</t>
    </r>
    <r>
      <rPr>
        <i/>
        <vertAlign val="subscript"/>
        <sz val="11"/>
        <color indexed="8"/>
        <rFont val="Calibri"/>
        <family val="2"/>
      </rPr>
      <t>i</t>
    </r>
  </si>
  <si>
    <r>
      <t>ηp</t>
    </r>
    <r>
      <rPr>
        <i/>
        <vertAlign val="subscript"/>
        <sz val="11"/>
        <color indexed="8"/>
        <rFont val="Calibri"/>
        <family val="2"/>
      </rPr>
      <t>i</t>
    </r>
  </si>
  <si>
    <r>
      <t>Pup</t>
    </r>
    <r>
      <rPr>
        <i/>
        <vertAlign val="subscript"/>
        <sz val="11"/>
        <color indexed="8"/>
        <rFont val="Calibri"/>
        <family val="2"/>
      </rPr>
      <t>i</t>
    </r>
  </si>
  <si>
    <t>SISTEMAS MOTRIZES - RESULTADOS ESPERADOS - EX ANTE</t>
  </si>
  <si>
    <t>Benefício anualizado sistemas motrizes - Ex ante</t>
  </si>
  <si>
    <r>
      <t>B</t>
    </r>
    <r>
      <rPr>
        <b/>
        <i/>
        <vertAlign val="subscript"/>
        <sz val="11"/>
        <color indexed="9"/>
        <rFont val="Calibri"/>
        <family val="2"/>
      </rPr>
      <t>MOTOR</t>
    </r>
  </si>
  <si>
    <t>Benefício anualizado sistemas motrizes - EE</t>
  </si>
  <si>
    <r>
      <t>B</t>
    </r>
    <r>
      <rPr>
        <b/>
        <i/>
        <vertAlign val="subscript"/>
        <sz val="11"/>
        <color indexed="9"/>
        <rFont val="Calibri"/>
        <family val="2"/>
      </rPr>
      <t>MOTOR_EE</t>
    </r>
  </si>
  <si>
    <t>Benefício anualizado sistemas motrizes - RDP</t>
  </si>
  <si>
    <r>
      <t>B</t>
    </r>
    <r>
      <rPr>
        <b/>
        <i/>
        <vertAlign val="subscript"/>
        <sz val="11"/>
        <color indexed="9"/>
        <rFont val="Calibri"/>
        <family val="2"/>
      </rPr>
      <t>MOTOR_RDP</t>
    </r>
  </si>
  <si>
    <t>SISTEMAS MOTRIZES - SISTEMA ATUAL - EX POST</t>
  </si>
  <si>
    <t>Potência média utilizada por equipamento</t>
  </si>
  <si>
    <r>
      <t>pua</t>
    </r>
    <r>
      <rPr>
        <i/>
        <vertAlign val="subscript"/>
        <sz val="11"/>
        <color indexed="8"/>
        <rFont val="Calibri"/>
        <family val="2"/>
      </rPr>
      <t>i</t>
    </r>
  </si>
  <si>
    <t>kWh</t>
  </si>
  <si>
    <t>SISTEMAS MOTRIZES - SISTEMA PROPOSTO - EX POST</t>
  </si>
  <si>
    <r>
      <t>pup</t>
    </r>
    <r>
      <rPr>
        <i/>
        <vertAlign val="subscript"/>
        <sz val="11"/>
        <color indexed="8"/>
        <rFont val="Calibri"/>
        <family val="2"/>
      </rPr>
      <t>i</t>
    </r>
  </si>
  <si>
    <t>Benefício anualizado sistemas motrizes - Ex post</t>
  </si>
  <si>
    <t>Sub total - Materiais e equipamentos aquecimento solar de água</t>
  </si>
  <si>
    <t>Custo anualizado total aquecimento solar de água - Ex ante</t>
  </si>
  <si>
    <r>
      <t>CA</t>
    </r>
    <r>
      <rPr>
        <b/>
        <vertAlign val="subscript"/>
        <sz val="11"/>
        <color indexed="9"/>
        <rFont val="Calibri"/>
        <family val="2"/>
      </rPr>
      <t>T_SOLAR</t>
    </r>
  </si>
  <si>
    <r>
      <t>RCB</t>
    </r>
    <r>
      <rPr>
        <vertAlign val="subscript"/>
        <sz val="11"/>
        <color indexed="8"/>
        <rFont val="Calibri"/>
        <family val="2"/>
      </rPr>
      <t>SOLAR_PEE</t>
    </r>
  </si>
  <si>
    <r>
      <t>RCB</t>
    </r>
    <r>
      <rPr>
        <vertAlign val="subscript"/>
        <sz val="11"/>
        <color indexed="8"/>
        <rFont val="Calibri"/>
        <family val="2"/>
      </rPr>
      <t>SOLAR_TOTAL</t>
    </r>
  </si>
  <si>
    <t>DADOS DE CUSTO DO SISTEMA DE AQUECIMENTO SOLAR DE ÁGUA - EX ANTE</t>
  </si>
  <si>
    <t>Custo médio da instalação solar de área coletora</t>
  </si>
  <si>
    <t>R$/m²</t>
  </si>
  <si>
    <t>Custo total das instalações</t>
  </si>
  <si>
    <t>Custo coberto pelo Programa de Eficiência Energética</t>
  </si>
  <si>
    <t>Sub total - Mão de obra de terceiros aquecimento solar de água</t>
  </si>
  <si>
    <t>Área total de coletores a ser instalada no projeto</t>
  </si>
  <si>
    <t>m²</t>
  </si>
  <si>
    <t>Sub total - Custos diretos aquecimento solar de água</t>
  </si>
  <si>
    <t>Sub total - Custos indiretos aquecimento solar de água</t>
  </si>
  <si>
    <t>Sub total - Custos aquecimento solar de água - Ex ante</t>
  </si>
  <si>
    <t>Custo anualizado total aquecimento solar de água - Ex post</t>
  </si>
  <si>
    <t>DADOS DE CUSTO DO SISTEMA DE AQUECIMENTO SOLAR DE ÁGUA - EX POST</t>
  </si>
  <si>
    <t>Sub total - Mão de obra aquecimento solar de água</t>
  </si>
  <si>
    <t>Treiamento e capacitação</t>
  </si>
  <si>
    <t>Sub total - Custos aquecimento solar de água - Ex post</t>
  </si>
  <si>
    <t>DADOS DO COLETOR - EX ANTE</t>
  </si>
  <si>
    <t>DADOS DO PROJETO - EX ANTE</t>
  </si>
  <si>
    <t>QTD</t>
  </si>
  <si>
    <t>Fabricante coletor solar</t>
  </si>
  <si>
    <t>Número de unidades consumidoras atendidas</t>
  </si>
  <si>
    <t>NR</t>
  </si>
  <si>
    <t>Marca e modelo do coletor solar</t>
  </si>
  <si>
    <t>Número médio de chuveiros por UC</t>
  </si>
  <si>
    <t>NC</t>
  </si>
  <si>
    <t>Área externa</t>
  </si>
  <si>
    <r>
      <t>m</t>
    </r>
    <r>
      <rPr>
        <vertAlign val="superscript"/>
        <sz val="11"/>
        <rFont val="Calibri"/>
        <family val="2"/>
      </rPr>
      <t>2</t>
    </r>
  </si>
  <si>
    <r>
      <t>A</t>
    </r>
    <r>
      <rPr>
        <i/>
        <vertAlign val="subscript"/>
        <sz val="11"/>
        <rFont val="Calibri"/>
        <family val="2"/>
      </rPr>
      <t>EXT</t>
    </r>
  </si>
  <si>
    <t>Potência máxima típica dos chuveiros utilizados</t>
  </si>
  <si>
    <t>PC</t>
  </si>
  <si>
    <t>Produção média mensal de energia</t>
  </si>
  <si>
    <t>PME</t>
  </si>
  <si>
    <t>Potência média do apoio elétrico auxiliar por UC</t>
  </si>
  <si>
    <r>
      <t>P</t>
    </r>
    <r>
      <rPr>
        <i/>
        <vertAlign val="subscript"/>
        <sz val="11"/>
        <rFont val="Calibri"/>
        <family val="2"/>
      </rPr>
      <t>AUX</t>
    </r>
  </si>
  <si>
    <t>Eficiência energética</t>
  </si>
  <si>
    <t>EF</t>
  </si>
  <si>
    <t>FCP</t>
  </si>
  <si>
    <t>Produção média mensal de energia por área coletora</t>
  </si>
  <si>
    <r>
      <t>kWh/m</t>
    </r>
    <r>
      <rPr>
        <vertAlign val="superscript"/>
        <sz val="11"/>
        <rFont val="Calibri"/>
        <family val="2"/>
      </rPr>
      <t>2</t>
    </r>
    <r>
      <rPr>
        <sz val="11"/>
        <color indexed="8"/>
        <rFont val="Calibri"/>
        <family val="2"/>
      </rPr>
      <t>×</t>
    </r>
    <r>
      <rPr>
        <sz val="11"/>
        <color theme="1"/>
        <rFont val="Calibri"/>
        <family val="2"/>
        <scheme val="minor"/>
      </rPr>
      <t>mês</t>
    </r>
  </si>
  <si>
    <t>PAC</t>
  </si>
  <si>
    <t>Fração solar</t>
  </si>
  <si>
    <t>FS</t>
  </si>
  <si>
    <t>Área coletora por unidade consumidora</t>
  </si>
  <si>
    <t>AC</t>
  </si>
  <si>
    <t>Número médio de banhos por UC por dia</t>
  </si>
  <si>
    <t>NB</t>
  </si>
  <si>
    <t>Número de coletores solares</t>
  </si>
  <si>
    <r>
      <t>N</t>
    </r>
    <r>
      <rPr>
        <i/>
        <vertAlign val="subscript"/>
        <sz val="11"/>
        <rFont val="Calibri"/>
        <family val="2"/>
      </rPr>
      <t>COL</t>
    </r>
  </si>
  <si>
    <t>Tempo médio de banho</t>
  </si>
  <si>
    <t>min</t>
  </si>
  <si>
    <t>T</t>
  </si>
  <si>
    <t>DADOS DO RESERVATÓRIO - EX ANTE</t>
  </si>
  <si>
    <t>Vazão típica do chuveiro</t>
  </si>
  <si>
    <t>L/min</t>
  </si>
  <si>
    <t>V</t>
  </si>
  <si>
    <t>Fabricante do reservatório térmico</t>
  </si>
  <si>
    <t>Cidade de referência</t>
  </si>
  <si>
    <t>Modelo do reservatório térmico</t>
  </si>
  <si>
    <t>Volume do reservatório térmico</t>
  </si>
  <si>
    <t>L</t>
  </si>
  <si>
    <t>VR</t>
  </si>
  <si>
    <t>FATOR DE COINCIDÊNCIA NA PONTA - EX ANTE</t>
  </si>
  <si>
    <t>Perda específica energética mensal</t>
  </si>
  <si>
    <t>kWh/mês/L</t>
  </si>
  <si>
    <t>PEM</t>
  </si>
  <si>
    <t>Número médio de banhos na ponta</t>
  </si>
  <si>
    <t>nbp</t>
  </si>
  <si>
    <t>Volume de água quente consumida</t>
  </si>
  <si>
    <r>
      <t>V</t>
    </r>
    <r>
      <rPr>
        <i/>
        <vertAlign val="subscript"/>
        <sz val="11"/>
        <rFont val="Calibri"/>
        <family val="2"/>
      </rPr>
      <t>QUE</t>
    </r>
  </si>
  <si>
    <t>tb</t>
  </si>
  <si>
    <t>Número mínimo de reservatórios com apoio elétrico</t>
  </si>
  <si>
    <r>
      <t>NR</t>
    </r>
    <r>
      <rPr>
        <i/>
        <vertAlign val="subscript"/>
        <sz val="11"/>
        <rFont val="Calibri"/>
        <family val="2"/>
      </rPr>
      <t>ELE</t>
    </r>
  </si>
  <si>
    <t>Número de chuveiros por unidade consumidora</t>
  </si>
  <si>
    <t>nc</t>
  </si>
  <si>
    <t>AQUECIMENTO SOLAR DE ÁGUA - RESULTADOS ESPERADOS - EX ANTE</t>
  </si>
  <si>
    <t>VOLUME DO</t>
  </si>
  <si>
    <t>POTÊNCIA RECOMENDADA</t>
  </si>
  <si>
    <t>RESERVATÓRIO (L)</t>
  </si>
  <si>
    <t>DA RESISTÊNCIA (W)</t>
  </si>
  <si>
    <t>350 - 400</t>
  </si>
  <si>
    <t>550 - 600</t>
  </si>
  <si>
    <t>700 - 800</t>
  </si>
  <si>
    <t>1.000 - 1.100</t>
  </si>
  <si>
    <t>Benefício anualizado aquecimento solar de água - Ex ante</t>
  </si>
  <si>
    <r>
      <t>B</t>
    </r>
    <r>
      <rPr>
        <b/>
        <i/>
        <vertAlign val="subscript"/>
        <sz val="11"/>
        <color indexed="9"/>
        <rFont val="Calibri"/>
        <family val="2"/>
      </rPr>
      <t>SOLAR</t>
    </r>
  </si>
  <si>
    <t>1.350 - 1.450</t>
  </si>
  <si>
    <t>Deve ser igual ao NR</t>
  </si>
  <si>
    <t>Benefício anualizado aquecimento solar de água - EE</t>
  </si>
  <si>
    <r>
      <t>B</t>
    </r>
    <r>
      <rPr>
        <b/>
        <i/>
        <vertAlign val="subscript"/>
        <sz val="11"/>
        <color indexed="9"/>
        <rFont val="Calibri"/>
        <family val="2"/>
      </rPr>
      <t>SOLAR_EE</t>
    </r>
  </si>
  <si>
    <t>Benefício anualizado aquecimento solar de água - RDP</t>
  </si>
  <si>
    <r>
      <t>B</t>
    </r>
    <r>
      <rPr>
        <b/>
        <i/>
        <vertAlign val="subscript"/>
        <sz val="11"/>
        <color indexed="9"/>
        <rFont val="Calibri"/>
        <family val="2"/>
      </rPr>
      <t>SOLAR_RDP</t>
    </r>
  </si>
  <si>
    <t>DADOS DO COLETOR - EX POST</t>
  </si>
  <si>
    <t>DADOS DO PROJETO - EX POST</t>
  </si>
  <si>
    <t>DADOS DO RESERVATÓRIO - EX POST</t>
  </si>
  <si>
    <t>FATOR DE COINCIDÊNCIA NA PONTA - EX POST</t>
  </si>
  <si>
    <t>Benefício anualizado aquecimento solar de água - Ex post</t>
  </si>
  <si>
    <t>Sub total - Materiais e equipamentos condicionamento ambiental</t>
  </si>
  <si>
    <t>Custo anualizado total condicionamento ambiental - Ex ante</t>
  </si>
  <si>
    <r>
      <t>CA</t>
    </r>
    <r>
      <rPr>
        <b/>
        <vertAlign val="subscript"/>
        <sz val="11"/>
        <color indexed="9"/>
        <rFont val="Calibri"/>
        <family val="2"/>
      </rPr>
      <t>T_COND</t>
    </r>
  </si>
  <si>
    <r>
      <t>RCB</t>
    </r>
    <r>
      <rPr>
        <vertAlign val="subscript"/>
        <sz val="11"/>
        <color indexed="8"/>
        <rFont val="Calibri"/>
        <family val="2"/>
      </rPr>
      <t>COND_PEE</t>
    </r>
  </si>
  <si>
    <r>
      <t>RCB</t>
    </r>
    <r>
      <rPr>
        <vertAlign val="subscript"/>
        <sz val="11"/>
        <color indexed="8"/>
        <rFont val="Calibri"/>
        <family val="2"/>
      </rPr>
      <t>COND_TOTAL</t>
    </r>
  </si>
  <si>
    <t>Sub total - Mão de obra de terceiros condicionamento ambiental</t>
  </si>
  <si>
    <t>Sub total - Custos diretos condicionamento ambiental</t>
  </si>
  <si>
    <t>Sub total - Custos indiretos condicionamento ambiental</t>
  </si>
  <si>
    <t>Sub total - Custos condicionamento ambiental - Ex ante</t>
  </si>
  <si>
    <t>Custo anualizado total condicionamento ambiental - Ex post</t>
  </si>
  <si>
    <t>Sub total - Mão de obra condicionamento ambiental</t>
  </si>
  <si>
    <t>Sub total - Custos condicionamento ambiental - Ex  post</t>
  </si>
  <si>
    <t>CONDICIONAMENTO AMBIENTAL - SISTEMA ATUAL - EX ANTE</t>
  </si>
  <si>
    <t>cond 1</t>
  </si>
  <si>
    <t>cond 2</t>
  </si>
  <si>
    <t>cond 3</t>
  </si>
  <si>
    <t>cond 4</t>
  </si>
  <si>
    <t>cond 5</t>
  </si>
  <si>
    <t>cond 6</t>
  </si>
  <si>
    <t>cond 7</t>
  </si>
  <si>
    <t>cond 8</t>
  </si>
  <si>
    <t>cond 9</t>
  </si>
  <si>
    <t>cond 10</t>
  </si>
  <si>
    <t>cond 11</t>
  </si>
  <si>
    <t>cond 12</t>
  </si>
  <si>
    <t>cond 13</t>
  </si>
  <si>
    <t>cond 14</t>
  </si>
  <si>
    <t>cond 15</t>
  </si>
  <si>
    <t>cond 16</t>
  </si>
  <si>
    <t>cond 17</t>
  </si>
  <si>
    <t>cond 18</t>
  </si>
  <si>
    <t>cond 19</t>
  </si>
  <si>
    <t>cond 20</t>
  </si>
  <si>
    <t>cond 21</t>
  </si>
  <si>
    <t>cond 22</t>
  </si>
  <si>
    <t>cond 23</t>
  </si>
  <si>
    <t>cond 24</t>
  </si>
  <si>
    <t>cond 25</t>
  </si>
  <si>
    <t>cond 26</t>
  </si>
  <si>
    <t>cond 27</t>
  </si>
  <si>
    <t>cond 28</t>
  </si>
  <si>
    <t>cond 29</t>
  </si>
  <si>
    <t>cond 30</t>
  </si>
  <si>
    <t>cond 31</t>
  </si>
  <si>
    <t>cond 32</t>
  </si>
  <si>
    <t>cond 33</t>
  </si>
  <si>
    <t>cond 34</t>
  </si>
  <si>
    <t>cond 35</t>
  </si>
  <si>
    <t>cond 36</t>
  </si>
  <si>
    <t>cond 37</t>
  </si>
  <si>
    <t>cond 38</t>
  </si>
  <si>
    <t>cond 39</t>
  </si>
  <si>
    <t>cond 40</t>
  </si>
  <si>
    <t>cond 41</t>
  </si>
  <si>
    <t>cond 42</t>
  </si>
  <si>
    <t>cond 43</t>
  </si>
  <si>
    <t>cond 44</t>
  </si>
  <si>
    <t>cond 45</t>
  </si>
  <si>
    <t>cond 46</t>
  </si>
  <si>
    <t>cond 47</t>
  </si>
  <si>
    <t>cond 48</t>
  </si>
  <si>
    <t>cond 49</t>
  </si>
  <si>
    <t>cond 50</t>
  </si>
  <si>
    <t>cond 51</t>
  </si>
  <si>
    <t>cond 52</t>
  </si>
  <si>
    <t>cond 53</t>
  </si>
  <si>
    <t>cond 54</t>
  </si>
  <si>
    <t>cond 55</t>
  </si>
  <si>
    <t>cond 56</t>
  </si>
  <si>
    <t>cond 57</t>
  </si>
  <si>
    <t>cond 58</t>
  </si>
  <si>
    <t>cond 59</t>
  </si>
  <si>
    <t>cond 60</t>
  </si>
  <si>
    <t>cond 61</t>
  </si>
  <si>
    <t>cond 62</t>
  </si>
  <si>
    <t>cond 63</t>
  </si>
  <si>
    <t>cond 64</t>
  </si>
  <si>
    <t>cond 65</t>
  </si>
  <si>
    <t>cond 66</t>
  </si>
  <si>
    <t>cond 67</t>
  </si>
  <si>
    <t>cond 68</t>
  </si>
  <si>
    <t>cond 69</t>
  </si>
  <si>
    <t>cond 70</t>
  </si>
  <si>
    <t>cond 71</t>
  </si>
  <si>
    <t>cond 72</t>
  </si>
  <si>
    <t>cond 73</t>
  </si>
  <si>
    <t>cond 74</t>
  </si>
  <si>
    <t>cond 75</t>
  </si>
  <si>
    <t>cond 76</t>
  </si>
  <si>
    <t>cond 77</t>
  </si>
  <si>
    <t>cond 78</t>
  </si>
  <si>
    <t>cond 79</t>
  </si>
  <si>
    <t>cond 80</t>
  </si>
  <si>
    <t>cond 81</t>
  </si>
  <si>
    <t>cond 82</t>
  </si>
  <si>
    <t>cond 83</t>
  </si>
  <si>
    <t>cond 84</t>
  </si>
  <si>
    <t>cond 85</t>
  </si>
  <si>
    <t>cond 86</t>
  </si>
  <si>
    <t>cond 87</t>
  </si>
  <si>
    <t>cond 88</t>
  </si>
  <si>
    <t>cond 89</t>
  </si>
  <si>
    <t>cond 90</t>
  </si>
  <si>
    <t>cond 91</t>
  </si>
  <si>
    <t>cond 92</t>
  </si>
  <si>
    <t>cond 93</t>
  </si>
  <si>
    <t>cond 94</t>
  </si>
  <si>
    <t>cond 95</t>
  </si>
  <si>
    <t>cond 96</t>
  </si>
  <si>
    <t>cond 97</t>
  </si>
  <si>
    <t>cond 98</t>
  </si>
  <si>
    <t>cond 99</t>
  </si>
  <si>
    <t>cond 100</t>
  </si>
  <si>
    <t>Potência nominal de refrigeração</t>
  </si>
  <si>
    <t>BTU/h</t>
  </si>
  <si>
    <t>Coefiente de eficiência energética</t>
  </si>
  <si>
    <t>W/W</t>
  </si>
  <si>
    <r>
      <t>ca</t>
    </r>
    <r>
      <rPr>
        <i/>
        <vertAlign val="subscript"/>
        <sz val="11"/>
        <color indexed="8"/>
        <rFont val="Calibri"/>
        <family val="2"/>
      </rPr>
      <t>i</t>
    </r>
  </si>
  <si>
    <t>CONDICIONAMENTO AMBIENTAL - SISTEMA PROPOSTO - EX ANTE</t>
  </si>
  <si>
    <r>
      <t>cp</t>
    </r>
    <r>
      <rPr>
        <i/>
        <vertAlign val="subscript"/>
        <sz val="11"/>
        <color indexed="8"/>
        <rFont val="Calibri"/>
        <family val="2"/>
      </rPr>
      <t>i</t>
    </r>
  </si>
  <si>
    <r>
      <t>fup</t>
    </r>
    <r>
      <rPr>
        <i/>
        <vertAlign val="subscript"/>
        <sz val="11"/>
        <color indexed="8"/>
        <rFont val="Calibri"/>
        <family val="2"/>
      </rPr>
      <t>i</t>
    </r>
  </si>
  <si>
    <t>CONDICIONAMENTO AMBIENTAL - RESULTADOS ESPERADOS - EX ANTE</t>
  </si>
  <si>
    <t>Benefício anualizado condicionamento ambiental - Ex ante</t>
  </si>
  <si>
    <r>
      <t>B</t>
    </r>
    <r>
      <rPr>
        <b/>
        <i/>
        <vertAlign val="subscript"/>
        <sz val="11"/>
        <color indexed="9"/>
        <rFont val="Calibri"/>
        <family val="2"/>
      </rPr>
      <t>COND</t>
    </r>
  </si>
  <si>
    <t>Benefício anualizado condicionamento ambiental - EE</t>
  </si>
  <si>
    <r>
      <t>B</t>
    </r>
    <r>
      <rPr>
        <b/>
        <i/>
        <vertAlign val="subscript"/>
        <sz val="11"/>
        <color indexed="9"/>
        <rFont val="Calibri"/>
        <family val="2"/>
      </rPr>
      <t>COND_EE</t>
    </r>
  </si>
  <si>
    <t>Benefício anualizado condicionamento ambiental - RDP</t>
  </si>
  <si>
    <r>
      <t>B</t>
    </r>
    <r>
      <rPr>
        <b/>
        <i/>
        <vertAlign val="subscript"/>
        <sz val="11"/>
        <color indexed="9"/>
        <rFont val="Calibri"/>
        <family val="2"/>
      </rPr>
      <t>COND_RDP</t>
    </r>
  </si>
  <si>
    <t>CONDICIONAMENTO AMBIENTAL - SISTEMA ATUAL - EX POST</t>
  </si>
  <si>
    <t>CONDICIONAMENTO AMBIENTAL - SISTEMA PROPOSTO - EX POST</t>
  </si>
  <si>
    <t>Benefício anualizado condicionamento ambiental - Ex post</t>
  </si>
  <si>
    <t>Sub total - Materiais e equipamentos sistemas de refrigeração</t>
  </si>
  <si>
    <t>Custo anualizado total sistemas de refrigeração - Ex ante</t>
  </si>
  <si>
    <r>
      <t>CA</t>
    </r>
    <r>
      <rPr>
        <b/>
        <vertAlign val="subscript"/>
        <sz val="11"/>
        <color indexed="9"/>
        <rFont val="Calibri"/>
        <family val="2"/>
      </rPr>
      <t>T_REFRIG</t>
    </r>
  </si>
  <si>
    <r>
      <t>RCB</t>
    </r>
    <r>
      <rPr>
        <vertAlign val="subscript"/>
        <sz val="11"/>
        <color indexed="8"/>
        <rFont val="Calibri"/>
        <family val="2"/>
      </rPr>
      <t>REFRIG_PEE</t>
    </r>
  </si>
  <si>
    <r>
      <t>RCB</t>
    </r>
    <r>
      <rPr>
        <vertAlign val="subscript"/>
        <sz val="11"/>
        <color indexed="8"/>
        <rFont val="Calibri"/>
        <family val="2"/>
      </rPr>
      <t>REFRIG_TOTAL</t>
    </r>
  </si>
  <si>
    <t>Sub total - Mão de obra de terceiros sistemas de refrigeração</t>
  </si>
  <si>
    <t>Sub total - Custos diretos sistemas de refrigeração</t>
  </si>
  <si>
    <t>Sub total - Custos indiretos sistemas de refrigeração</t>
  </si>
  <si>
    <t>Sub total - Custos sistemas de refrigeração - Ex ante</t>
  </si>
  <si>
    <t>Custo anualizado total sistemas de refrigeração - Ex post</t>
  </si>
  <si>
    <t>Sub total - Mão de obra sistemas de refrigeração</t>
  </si>
  <si>
    <t>Sub total - Custos sistemas de refrigeração - Ex post</t>
  </si>
  <si>
    <t>SISTEMAS DE REFRIGERAÇÃO - SISTEMA ATUAL - EX ANTE</t>
  </si>
  <si>
    <t>refrig 1</t>
  </si>
  <si>
    <t>refrig 2</t>
  </si>
  <si>
    <t>refrig 3</t>
  </si>
  <si>
    <t>refrig 4</t>
  </si>
  <si>
    <t>refrig 5</t>
  </si>
  <si>
    <t>refrig 6</t>
  </si>
  <si>
    <t>refrig 7</t>
  </si>
  <si>
    <t>refrig 8</t>
  </si>
  <si>
    <t>refrig 9</t>
  </si>
  <si>
    <t>refrig 10</t>
  </si>
  <si>
    <t>refrig 11</t>
  </si>
  <si>
    <t>refrig 12</t>
  </si>
  <si>
    <t>refrig 13</t>
  </si>
  <si>
    <t>refrig 14</t>
  </si>
  <si>
    <t>refrig 15</t>
  </si>
  <si>
    <t>refrig 16</t>
  </si>
  <si>
    <t>refrig 17</t>
  </si>
  <si>
    <t>refrig 18</t>
  </si>
  <si>
    <t>refrig 19</t>
  </si>
  <si>
    <t>refrig 20</t>
  </si>
  <si>
    <t>refrig 21</t>
  </si>
  <si>
    <t>refrig 22</t>
  </si>
  <si>
    <t>refrig 23</t>
  </si>
  <si>
    <t>refrig 24</t>
  </si>
  <si>
    <t>refrig 25</t>
  </si>
  <si>
    <t>refrig 26</t>
  </si>
  <si>
    <t>refrig 27</t>
  </si>
  <si>
    <t>refrig 28</t>
  </si>
  <si>
    <t>refrig 29</t>
  </si>
  <si>
    <t>refrig 30</t>
  </si>
  <si>
    <t>refrig 31</t>
  </si>
  <si>
    <t>refrig 32</t>
  </si>
  <si>
    <t>refrig 33</t>
  </si>
  <si>
    <t>refrig 34</t>
  </si>
  <si>
    <t>refrig 35</t>
  </si>
  <si>
    <t>refrig 36</t>
  </si>
  <si>
    <t>refrig 37</t>
  </si>
  <si>
    <t>refrig 38</t>
  </si>
  <si>
    <t>refrig 39</t>
  </si>
  <si>
    <t>refrig 40</t>
  </si>
  <si>
    <t>refrig 41</t>
  </si>
  <si>
    <t>refrig 42</t>
  </si>
  <si>
    <t>refrig 43</t>
  </si>
  <si>
    <t>refrig 44</t>
  </si>
  <si>
    <t>refrig 45</t>
  </si>
  <si>
    <t>refrig 46</t>
  </si>
  <si>
    <t>refrig 47</t>
  </si>
  <si>
    <t>refrig 48</t>
  </si>
  <si>
    <t>refrig 49</t>
  </si>
  <si>
    <t>refrig 50</t>
  </si>
  <si>
    <t>refrig 51</t>
  </si>
  <si>
    <t>refrig 52</t>
  </si>
  <si>
    <t>refrig 53</t>
  </si>
  <si>
    <t>refrig 54</t>
  </si>
  <si>
    <t>refrig 55</t>
  </si>
  <si>
    <t>refrig 56</t>
  </si>
  <si>
    <t>refrig 57</t>
  </si>
  <si>
    <t>refrig 58</t>
  </si>
  <si>
    <t>refrig 59</t>
  </si>
  <si>
    <t>refrig 60</t>
  </si>
  <si>
    <t>refrig 61</t>
  </si>
  <si>
    <t>refrig 62</t>
  </si>
  <si>
    <t>refrig 63</t>
  </si>
  <si>
    <t>refrig 64</t>
  </si>
  <si>
    <t>refrig 65</t>
  </si>
  <si>
    <t>refrig 66</t>
  </si>
  <si>
    <t>refrig 67</t>
  </si>
  <si>
    <t>refrig 68</t>
  </si>
  <si>
    <t>refrig 69</t>
  </si>
  <si>
    <t>refrig 70</t>
  </si>
  <si>
    <t>refrig 71</t>
  </si>
  <si>
    <t>refrig 72</t>
  </si>
  <si>
    <t>refrig 73</t>
  </si>
  <si>
    <t>refrig 74</t>
  </si>
  <si>
    <t>refrig 75</t>
  </si>
  <si>
    <t>refrig 76</t>
  </si>
  <si>
    <t>refrig 77</t>
  </si>
  <si>
    <t>refrig 78</t>
  </si>
  <si>
    <t>refrig 79</t>
  </si>
  <si>
    <t>refrig 80</t>
  </si>
  <si>
    <t>refrig 81</t>
  </si>
  <si>
    <t>refrig 82</t>
  </si>
  <si>
    <t>refrig 83</t>
  </si>
  <si>
    <t>refrig 84</t>
  </si>
  <si>
    <t>refrig 85</t>
  </si>
  <si>
    <t>refrig 86</t>
  </si>
  <si>
    <t>refrig 87</t>
  </si>
  <si>
    <t>refrig 88</t>
  </si>
  <si>
    <t>refrig 89</t>
  </si>
  <si>
    <t>refrig 90</t>
  </si>
  <si>
    <t>refrig 91</t>
  </si>
  <si>
    <t>refrig 92</t>
  </si>
  <si>
    <t>refrig 93</t>
  </si>
  <si>
    <t>refrig 94</t>
  </si>
  <si>
    <t>refrig 95</t>
  </si>
  <si>
    <t>refrig 96</t>
  </si>
  <si>
    <t>refrig 97</t>
  </si>
  <si>
    <t>refrig 98</t>
  </si>
  <si>
    <t>refrig 99</t>
  </si>
  <si>
    <t>refrig 100</t>
  </si>
  <si>
    <t>Potência nominal</t>
  </si>
  <si>
    <t>SISTEMAS DE REFRIGERAÇÃO - SISTEMA PROPOSTO - EX ANTE</t>
  </si>
  <si>
    <t>SISTEMAS DE REFRIGERAÇÃO - RESULTADOS ESPERADOS - EX ANTE</t>
  </si>
  <si>
    <t>Benefício anualizado sistemas de refrigeração - Ex ante</t>
  </si>
  <si>
    <r>
      <t>B</t>
    </r>
    <r>
      <rPr>
        <b/>
        <i/>
        <vertAlign val="subscript"/>
        <sz val="11"/>
        <color indexed="9"/>
        <rFont val="Calibri"/>
        <family val="2"/>
      </rPr>
      <t>REFRIG</t>
    </r>
  </si>
  <si>
    <t>Benefício anualizado sistemas de refrigeração - EE</t>
  </si>
  <si>
    <r>
      <t>B</t>
    </r>
    <r>
      <rPr>
        <b/>
        <i/>
        <vertAlign val="subscript"/>
        <sz val="11"/>
        <color indexed="9"/>
        <rFont val="Calibri"/>
        <family val="2"/>
      </rPr>
      <t>REFRIG_EE</t>
    </r>
  </si>
  <si>
    <t>Benefício anualizado sistemas de refrigeração - RDP</t>
  </si>
  <si>
    <r>
      <t>B</t>
    </r>
    <r>
      <rPr>
        <b/>
        <i/>
        <vertAlign val="subscript"/>
        <sz val="11"/>
        <color indexed="9"/>
        <rFont val="Calibri"/>
        <family val="2"/>
      </rPr>
      <t>REFRIG_RDP</t>
    </r>
  </si>
  <si>
    <t>SISTEMAS DE REFRIGERAÇÃO - SISTEMA ATUAL - EX POST</t>
  </si>
  <si>
    <t>SISTEMAS DE REFRIGERAÇÃO - SISTEMA PROPOSTO - EX POST</t>
  </si>
  <si>
    <t>Benefício anualizado sistemas de refrigeração - Ex post</t>
  </si>
  <si>
    <t>Sub total - Materiais e equipamentos outros</t>
  </si>
  <si>
    <t>Custo anualizado total outros - Ex ante</t>
  </si>
  <si>
    <r>
      <t>CA</t>
    </r>
    <r>
      <rPr>
        <b/>
        <vertAlign val="subscript"/>
        <sz val="11"/>
        <color indexed="9"/>
        <rFont val="Calibri"/>
        <family val="2"/>
      </rPr>
      <t>T_OUTROS</t>
    </r>
  </si>
  <si>
    <r>
      <t>RCB</t>
    </r>
    <r>
      <rPr>
        <vertAlign val="subscript"/>
        <sz val="11"/>
        <color indexed="8"/>
        <rFont val="Calibri"/>
        <family val="2"/>
      </rPr>
      <t>OUTROS_PEE</t>
    </r>
  </si>
  <si>
    <r>
      <t>RCB</t>
    </r>
    <r>
      <rPr>
        <vertAlign val="subscript"/>
        <sz val="11"/>
        <color indexed="8"/>
        <rFont val="Calibri"/>
        <family val="2"/>
      </rPr>
      <t>OUTROS_TOTAL</t>
    </r>
  </si>
  <si>
    <t>Sub total - Mão de obra de terceiros outros</t>
  </si>
  <si>
    <t>Sub total - Custos diretos outros</t>
  </si>
  <si>
    <t>Sub total - Custos indiretos outros</t>
  </si>
  <si>
    <t>Sub total - Custos outros - Ex ante</t>
  </si>
  <si>
    <t>Custo anualizado total outros - Ex post</t>
  </si>
  <si>
    <t>Sub total - Mão de obra outros</t>
  </si>
  <si>
    <t>Sub total - Custos outros - Ex post</t>
  </si>
  <si>
    <t>OUTROS - SISTEMA ATUAL - EX ANTE</t>
  </si>
  <si>
    <t>outros 1</t>
  </si>
  <si>
    <t>outros 2</t>
  </si>
  <si>
    <t>outros 3</t>
  </si>
  <si>
    <t>outros 4</t>
  </si>
  <si>
    <t>outros 5</t>
  </si>
  <si>
    <t>outros 6</t>
  </si>
  <si>
    <t>outros 7</t>
  </si>
  <si>
    <t>outros 8</t>
  </si>
  <si>
    <t>outros 9</t>
  </si>
  <si>
    <t>outros 10</t>
  </si>
  <si>
    <t>outros 11</t>
  </si>
  <si>
    <t>outros 12</t>
  </si>
  <si>
    <t>outros 13</t>
  </si>
  <si>
    <t>outros 14</t>
  </si>
  <si>
    <t>outros 15</t>
  </si>
  <si>
    <t>outros 16</t>
  </si>
  <si>
    <t>outros 17</t>
  </si>
  <si>
    <t>outros 18</t>
  </si>
  <si>
    <t>outros 19</t>
  </si>
  <si>
    <t>outros 20</t>
  </si>
  <si>
    <t>outros 21</t>
  </si>
  <si>
    <t>outros 22</t>
  </si>
  <si>
    <t>outros 23</t>
  </si>
  <si>
    <t>outros 24</t>
  </si>
  <si>
    <t>outros 25</t>
  </si>
  <si>
    <t>outros 26</t>
  </si>
  <si>
    <t>outros 27</t>
  </si>
  <si>
    <t>outros 28</t>
  </si>
  <si>
    <t>outros 29</t>
  </si>
  <si>
    <t>outros 30</t>
  </si>
  <si>
    <t>outros 31</t>
  </si>
  <si>
    <t>outros 32</t>
  </si>
  <si>
    <t>outros 33</t>
  </si>
  <si>
    <t>outros 34</t>
  </si>
  <si>
    <t>outros 35</t>
  </si>
  <si>
    <t>outros 36</t>
  </si>
  <si>
    <t>outros 37</t>
  </si>
  <si>
    <t>outros 38</t>
  </si>
  <si>
    <t>outros 39</t>
  </si>
  <si>
    <t>outros 40</t>
  </si>
  <si>
    <t>outros 41</t>
  </si>
  <si>
    <t>outros 42</t>
  </si>
  <si>
    <t>outros 43</t>
  </si>
  <si>
    <t>outros 44</t>
  </si>
  <si>
    <t>outros 45</t>
  </si>
  <si>
    <t>outros 46</t>
  </si>
  <si>
    <t>outros 47</t>
  </si>
  <si>
    <t>outros 48</t>
  </si>
  <si>
    <t>outros 49</t>
  </si>
  <si>
    <t>outros 50</t>
  </si>
  <si>
    <t>outros 51</t>
  </si>
  <si>
    <t>outros 52</t>
  </si>
  <si>
    <t>outros 53</t>
  </si>
  <si>
    <t>outros 54</t>
  </si>
  <si>
    <t>outros 55</t>
  </si>
  <si>
    <t>outros 56</t>
  </si>
  <si>
    <t>outros 57</t>
  </si>
  <si>
    <t>outros 58</t>
  </si>
  <si>
    <t>outros 59</t>
  </si>
  <si>
    <t>outros 60</t>
  </si>
  <si>
    <t>outros 61</t>
  </si>
  <si>
    <t>outros 62</t>
  </si>
  <si>
    <t>outros 63</t>
  </si>
  <si>
    <t>outros 64</t>
  </si>
  <si>
    <t>outros 65</t>
  </si>
  <si>
    <t>outros 66</t>
  </si>
  <si>
    <t>outros 67</t>
  </si>
  <si>
    <t>outros 68</t>
  </si>
  <si>
    <t>outros 69</t>
  </si>
  <si>
    <t>outros 70</t>
  </si>
  <si>
    <t>outros 71</t>
  </si>
  <si>
    <t>outros 72</t>
  </si>
  <si>
    <t>outros 73</t>
  </si>
  <si>
    <t>outros 74</t>
  </si>
  <si>
    <t>outros 75</t>
  </si>
  <si>
    <t>outros 76</t>
  </si>
  <si>
    <t>outros 77</t>
  </si>
  <si>
    <t>outros 78</t>
  </si>
  <si>
    <t>outros 79</t>
  </si>
  <si>
    <t>outros 80</t>
  </si>
  <si>
    <t>outros 81</t>
  </si>
  <si>
    <t>outros 82</t>
  </si>
  <si>
    <t>outros 83</t>
  </si>
  <si>
    <t>outros 84</t>
  </si>
  <si>
    <t>outros 85</t>
  </si>
  <si>
    <t>outros 86</t>
  </si>
  <si>
    <t>outros 87</t>
  </si>
  <si>
    <t>outros 88</t>
  </si>
  <si>
    <t>outros 89</t>
  </si>
  <si>
    <t>outros 90</t>
  </si>
  <si>
    <t>outros 91</t>
  </si>
  <si>
    <t>outros 92</t>
  </si>
  <si>
    <t>outros 93</t>
  </si>
  <si>
    <t>outros 94</t>
  </si>
  <si>
    <t>outros 95</t>
  </si>
  <si>
    <t>outros 96</t>
  </si>
  <si>
    <t>outros 97</t>
  </si>
  <si>
    <t>outros 98</t>
  </si>
  <si>
    <t>outros 99</t>
  </si>
  <si>
    <t>outros 100</t>
  </si>
  <si>
    <t>Potência nominal do equipamento</t>
  </si>
  <si>
    <t>OUTROS - SISTEMA PROPOSTO - EX ANTE</t>
  </si>
  <si>
    <t>OUTROS - RESULTADOS ESPERADOS - EX ANTE</t>
  </si>
  <si>
    <t>Benefício anualizado outros - Ex ante</t>
  </si>
  <si>
    <r>
      <t>B</t>
    </r>
    <r>
      <rPr>
        <b/>
        <i/>
        <vertAlign val="subscript"/>
        <sz val="11"/>
        <color indexed="9"/>
        <rFont val="Calibri"/>
        <family val="2"/>
      </rPr>
      <t>OUTROS</t>
    </r>
  </si>
  <si>
    <t>Benefício anualizado outros - EE</t>
  </si>
  <si>
    <r>
      <t>B</t>
    </r>
    <r>
      <rPr>
        <b/>
        <i/>
        <vertAlign val="subscript"/>
        <sz val="11"/>
        <color indexed="9"/>
        <rFont val="Calibri"/>
        <family val="2"/>
      </rPr>
      <t>OUTROS_EE</t>
    </r>
  </si>
  <si>
    <t>Benefício anualizado outros - RDP</t>
  </si>
  <si>
    <r>
      <t>B</t>
    </r>
    <r>
      <rPr>
        <b/>
        <i/>
        <vertAlign val="subscript"/>
        <sz val="11"/>
        <color indexed="9"/>
        <rFont val="Calibri"/>
        <family val="2"/>
      </rPr>
      <t>OUTROS_RDP</t>
    </r>
  </si>
  <si>
    <t>OUTROS - SISTEMA ATUAL - EX POST</t>
  </si>
  <si>
    <t>OUTROS - SISTEMA PROPOSTO - EX POST</t>
  </si>
  <si>
    <t>Benefício anualizado outros - Ex post</t>
  </si>
  <si>
    <t>Importante ler as informações dispostas abaixo deste  cronograma.</t>
  </si>
  <si>
    <t>ATIVIDADES</t>
  </si>
  <si>
    <t>CRONOGRAMA FINANCEIRO</t>
  </si>
  <si>
    <t>Total de custos
do projeto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</si>
  <si>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</si>
  <si>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</si>
  <si>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</si>
  <si>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</si>
  <si>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</si>
  <si>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</si>
  <si>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</si>
  <si>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</si>
  <si>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</si>
  <si>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9 meses</t>
  </si>
  <si>
    <t>Mês 20</t>
  </si>
  <si>
    <t>Mês 21</t>
  </si>
  <si>
    <t>PEE Custo de Diagnóstico</t>
  </si>
  <si>
    <t>PEE Custo de Material</t>
  </si>
  <si>
    <t>2.a)</t>
  </si>
  <si>
    <t>2.b)</t>
  </si>
  <si>
    <t>Sistemas Fotovoltaicos</t>
  </si>
  <si>
    <t>2.c)</t>
  </si>
  <si>
    <t>Sistemas Motrizes</t>
  </si>
  <si>
    <t>2.d)</t>
  </si>
  <si>
    <t>Solar Térmico</t>
  </si>
  <si>
    <t>2.e)</t>
  </si>
  <si>
    <t>Condicionamento de ar</t>
  </si>
  <si>
    <t>Refrigeração</t>
  </si>
  <si>
    <t>2.g)</t>
  </si>
  <si>
    <t>PEE Custo Serviço de implementação</t>
  </si>
  <si>
    <t>3.a)</t>
  </si>
  <si>
    <t>3.b)</t>
  </si>
  <si>
    <t>3.c)</t>
  </si>
  <si>
    <t>3.d)</t>
  </si>
  <si>
    <t>3.e)</t>
  </si>
  <si>
    <t>3.g)</t>
  </si>
  <si>
    <t>PEE Custo de descarte</t>
  </si>
  <si>
    <t>PEE Custo de Treinamento</t>
  </si>
  <si>
    <t>PEE Outros Custos Indiretos</t>
  </si>
  <si>
    <t>PEE Custo dos Relatórios Final e de M&amp;V (Demais usos)</t>
  </si>
  <si>
    <t>PEE Custo dos Relatórios Final e de M&amp;V (Solar FV)</t>
  </si>
  <si>
    <t>Total mensal de custos do projeto</t>
  </si>
  <si>
    <t>Implementação</t>
  </si>
  <si>
    <t>Medição Solar FV</t>
  </si>
  <si>
    <r>
      <rPr>
        <b/>
        <sz val="14"/>
        <color indexed="8"/>
        <rFont val="Calibri"/>
        <family val="2"/>
      </rPr>
      <t>Nota 1:</t>
    </r>
    <r>
      <rPr>
        <sz val="14"/>
        <color indexed="8"/>
        <rFont val="Calibri"/>
        <family val="2"/>
      </rPr>
      <t xml:space="preserve"> Os repasses poderão ser adiantados, caso as etapas sejam concluídas antes do prazo máximo definido, desde que respeitadas as diretrizes do Edital da Chamada Pública de Projetos de 2024.</t>
    </r>
  </si>
  <si>
    <r>
      <rPr>
        <b/>
        <sz val="14"/>
        <color indexed="8"/>
        <rFont val="Calibri"/>
        <family val="2"/>
      </rPr>
      <t>Nota 2</t>
    </r>
    <r>
      <rPr>
        <sz val="14"/>
        <color indexed="8"/>
        <rFont val="Calibri"/>
        <family val="2"/>
      </rPr>
      <t xml:space="preserve">: O repasse do material será feito após a entrega com aceite pela CPFL e, o repasse do serviços será feito em uma única parcela ao final do projeto com aceite pela CPFL. No caso de projetos que contenham mais de uma ação, será considerada a última data para o repasse total. </t>
    </r>
  </si>
  <si>
    <r>
      <rPr>
        <b/>
        <sz val="14"/>
        <color indexed="8"/>
        <rFont val="Calibri"/>
        <family val="2"/>
      </rPr>
      <t>Nota 3:</t>
    </r>
    <r>
      <rPr>
        <sz val="14"/>
        <color indexed="8"/>
        <rFont val="Calibri"/>
        <family val="2"/>
      </rPr>
      <t xml:space="preserve"> Conforme cronograma físico a entrega de todos os materiais deverá ser feita em até 120 dias.</t>
    </r>
  </si>
  <si>
    <r>
      <rPr>
        <b/>
        <sz val="14"/>
        <color indexed="8"/>
        <rFont val="Calibri"/>
        <family val="2"/>
      </rPr>
      <t>Nota 4:</t>
    </r>
    <r>
      <rPr>
        <sz val="14"/>
        <color indexed="8"/>
        <rFont val="Calibri"/>
        <family val="2"/>
      </rPr>
      <t xml:space="preserve"> Será de responsabilidade do proponente verificar se todos os custos previstos para o PEE estão contemplados no Cronograma Financeiro.</t>
    </r>
  </si>
  <si>
    <t>Aplicabilidade:</t>
  </si>
  <si>
    <t>ANEXO G - Contrato de Desempenho</t>
  </si>
  <si>
    <t>ANEXO I - Termo de Cooperação Técnica com Repasse</t>
  </si>
  <si>
    <t>Copiar e colar nos Termos e Anexos como Imagem, conforme aplicabilidade</t>
  </si>
  <si>
    <t>ANEXO K - Termo de Cooperação Técnica com Repasse e Interveniente Adm.</t>
  </si>
  <si>
    <t>VALORES (R$)</t>
  </si>
  <si>
    <t>ETAPAS</t>
  </si>
  <si>
    <t>CONTRAPARTIDA CLIENTE</t>
  </si>
  <si>
    <t>CPFL</t>
  </si>
  <si>
    <t>REPASSE CLIENTE</t>
  </si>
  <si>
    <t>CUSTOS INTERNOS</t>
  </si>
  <si>
    <t>Não aplicável</t>
  </si>
  <si>
    <t>Auditoria</t>
  </si>
  <si>
    <t>TOTAL GLOBAL</t>
  </si>
  <si>
    <t>08. ANEXO J - Termo de Cooperação sem Repasse</t>
  </si>
  <si>
    <t>PIS CONFIS</t>
  </si>
  <si>
    <t>(kWh/mês)/kWp</t>
  </si>
  <si>
    <t>1 - Unidade consumidora:</t>
  </si>
  <si>
    <t>2 - Unidade consumidora:</t>
  </si>
  <si>
    <t>3 - Unidade consumidora:</t>
  </si>
  <si>
    <t>4 - Unidade consumidora:</t>
  </si>
  <si>
    <t>5 - Unidade consumidora:</t>
  </si>
  <si>
    <t>6 - Unidade consumidora:</t>
  </si>
  <si>
    <t>7 - Unidade consumidora:</t>
  </si>
  <si>
    <t>8 - Unidade consumidora:</t>
  </si>
  <si>
    <t>9 - Unidade consumidora:</t>
  </si>
  <si>
    <t>11 - Unidade consumidora:</t>
  </si>
  <si>
    <t>10 - Unidade consumidora:</t>
  </si>
  <si>
    <t>12 - Unidade consumidora:</t>
  </si>
  <si>
    <t>14 - Unidade consumidora:</t>
  </si>
  <si>
    <t>15 - Unidade consumidora:</t>
  </si>
  <si>
    <t>16 - Unidade consumidora:</t>
  </si>
  <si>
    <t>17 - Unidade consumidora:</t>
  </si>
  <si>
    <t>18 - Unidade consumidora:</t>
  </si>
  <si>
    <t>19 - Unidade consumidora:</t>
  </si>
  <si>
    <t>20 - Unidade consumidora:</t>
  </si>
  <si>
    <t>Custo anualizado total equipamentos fotovoltaicos - Ex ante</t>
  </si>
  <si>
    <t>Sim</t>
  </si>
  <si>
    <t>Não</t>
  </si>
  <si>
    <t>Subgrupo tarifário:</t>
  </si>
  <si>
    <t>Consumo [KWh]</t>
  </si>
  <si>
    <t>Demanda [kW]</t>
  </si>
  <si>
    <t>Demanda Ponta [a]</t>
  </si>
  <si>
    <t>Demanda Fora Ponta [b]</t>
  </si>
  <si>
    <t>Demanda total (kW/mês)</t>
  </si>
  <si>
    <t>13 - Unidade consumidora:</t>
  </si>
  <si>
    <t>Potência disponivel</t>
  </si>
  <si>
    <t>Demanda disponivel</t>
  </si>
  <si>
    <t>Fator de demanda &lt; =100% (Demanda disponivel + FV já instalado)</t>
  </si>
  <si>
    <t>Serviço</t>
  </si>
  <si>
    <t>Material</t>
  </si>
  <si>
    <t>Fontes Incentivadas</t>
  </si>
  <si>
    <t>Condicionamento Ambiental</t>
  </si>
  <si>
    <t>Sistema Motriz</t>
  </si>
  <si>
    <t>Aquecimento Solar</t>
  </si>
  <si>
    <t>CUSTO TOTAL DO PROJETO</t>
  </si>
  <si>
    <t>Descrição</t>
  </si>
  <si>
    <t>Limitador</t>
  </si>
  <si>
    <t>Projeto</t>
  </si>
  <si>
    <t>Custo por uso final PEE - 
Exceto custos internos</t>
  </si>
  <si>
    <t>Energia gerada/ Potência instalada</t>
  </si>
  <si>
    <t>Consumo de energia atual</t>
  </si>
  <si>
    <t>Economia de energia prevista</t>
  </si>
  <si>
    <t>Produção de energia prevista</t>
  </si>
  <si>
    <t>Potência total de Inversor</t>
  </si>
  <si>
    <t>Oversizing  inversor</t>
  </si>
  <si>
    <t>Sugestão de Pg</t>
  </si>
  <si>
    <t>Carregamento = ([16]/([14]-[15]))</t>
  </si>
  <si>
    <t>Classe da UC:</t>
  </si>
  <si>
    <t>Residencial</t>
  </si>
  <si>
    <t>Comercial</t>
  </si>
  <si>
    <t xml:space="preserve">Rural </t>
  </si>
  <si>
    <t>Industrial</t>
  </si>
  <si>
    <t>Serv. Púb</t>
  </si>
  <si>
    <t>Consumo anual total</t>
  </si>
  <si>
    <t>Consumo anual médio</t>
  </si>
  <si>
    <t>Classe</t>
  </si>
  <si>
    <t>Consumo anual total FORA PONTA</t>
  </si>
  <si>
    <t>Consumo anual médio FORA PONTA</t>
  </si>
  <si>
    <t>Consumo médio kWh - Fora Ponta</t>
  </si>
  <si>
    <t>Consumo energético anual - TOTAL</t>
  </si>
  <si>
    <t>IDENTIFICAÇÃO DA UNIDADE CONSUMIDORA PRINCIPAL</t>
  </si>
  <si>
    <t>BESS 1</t>
  </si>
  <si>
    <t>BESS 2</t>
  </si>
  <si>
    <t>BESS 3</t>
  </si>
  <si>
    <t>BESS 4</t>
  </si>
  <si>
    <t>BESS 5</t>
  </si>
  <si>
    <t>BESS 6</t>
  </si>
  <si>
    <t>BESS 7</t>
  </si>
  <si>
    <t>BESS 8</t>
  </si>
  <si>
    <t>BESS 9</t>
  </si>
  <si>
    <t>BESS 10</t>
  </si>
  <si>
    <t>BESS 11</t>
  </si>
  <si>
    <t>BESS 12</t>
  </si>
  <si>
    <t>BESS 13</t>
  </si>
  <si>
    <t>BESS 14</t>
  </si>
  <si>
    <t>BESS 15</t>
  </si>
  <si>
    <t>BESS 16</t>
  </si>
  <si>
    <t>BESS 17</t>
  </si>
  <si>
    <t>BESS 18</t>
  </si>
  <si>
    <t>BESS 19</t>
  </si>
  <si>
    <t>BESS 20</t>
  </si>
  <si>
    <t>BESS</t>
  </si>
  <si>
    <t>Aplicação</t>
  </si>
  <si>
    <t>Potência real</t>
  </si>
  <si>
    <t xml:space="preserve">Sistema auxiliar </t>
  </si>
  <si>
    <t xml:space="preserve">Potência total instalada </t>
  </si>
  <si>
    <t>Benefício anualizado BESS - EE</t>
  </si>
  <si>
    <t xml:space="preserve">Benefício anualizado BESS - RDP </t>
  </si>
  <si>
    <r>
      <t>B</t>
    </r>
    <r>
      <rPr>
        <b/>
        <i/>
        <vertAlign val="subscript"/>
        <sz val="11"/>
        <color indexed="9"/>
        <rFont val="Calibri"/>
        <family val="2"/>
      </rPr>
      <t>BESS</t>
    </r>
  </si>
  <si>
    <r>
      <t>B</t>
    </r>
    <r>
      <rPr>
        <b/>
        <i/>
        <vertAlign val="subscript"/>
        <sz val="11"/>
        <color indexed="9"/>
        <rFont val="Calibri"/>
        <family val="2"/>
      </rPr>
      <t>BESS_EE</t>
    </r>
  </si>
  <si>
    <r>
      <t>B</t>
    </r>
    <r>
      <rPr>
        <b/>
        <i/>
        <vertAlign val="subscript"/>
        <sz val="11"/>
        <color indexed="9"/>
        <rFont val="Calibri"/>
        <family val="2"/>
      </rPr>
      <t>BESS_RDP</t>
    </r>
  </si>
  <si>
    <r>
      <t>RCB</t>
    </r>
    <r>
      <rPr>
        <vertAlign val="subscript"/>
        <sz val="11"/>
        <color indexed="8"/>
        <rFont val="Calibri"/>
        <family val="2"/>
      </rPr>
      <t>BESS_PEE</t>
    </r>
  </si>
  <si>
    <r>
      <t>RCB</t>
    </r>
    <r>
      <rPr>
        <vertAlign val="subscript"/>
        <sz val="11"/>
        <color indexed="8"/>
        <rFont val="Calibri"/>
        <family val="2"/>
      </rPr>
      <t>BESS_TOTAL</t>
    </r>
  </si>
  <si>
    <t>Sub total - Custos medição e verificação BESS - Período pós-retrofit</t>
  </si>
  <si>
    <t>Potência aplicada na ponta</t>
  </si>
  <si>
    <t>Estimativa de população atendida</t>
  </si>
  <si>
    <r>
      <t>RCB</t>
    </r>
    <r>
      <rPr>
        <b/>
        <sz val="10"/>
        <color theme="1"/>
        <rFont val="Calibri"/>
        <family val="2"/>
        <scheme val="minor"/>
      </rPr>
      <t>EX_ANTE</t>
    </r>
    <r>
      <rPr>
        <b/>
        <sz val="18"/>
        <color theme="1"/>
        <rFont val="Calibri"/>
        <family val="2"/>
        <scheme val="minor"/>
      </rPr>
      <t xml:space="preserve"> = </t>
    </r>
  </si>
  <si>
    <t>Sistema</t>
  </si>
  <si>
    <t>Tarifas</t>
  </si>
  <si>
    <t>MÉDIA</t>
  </si>
  <si>
    <t>Foto - escolha da tarifa</t>
  </si>
  <si>
    <t>Controle de atualização</t>
  </si>
  <si>
    <t>Item</t>
  </si>
  <si>
    <t>TRIBUTAÇÃO</t>
  </si>
  <si>
    <r>
      <t>TUSD</t>
    </r>
    <r>
      <rPr>
        <b/>
        <sz val="8"/>
        <color theme="1"/>
        <rFont val="Calibri"/>
        <family val="2"/>
        <scheme val="minor"/>
      </rPr>
      <t>FP</t>
    </r>
    <r>
      <rPr>
        <b/>
        <sz val="11"/>
        <color theme="1"/>
        <rFont val="Calibri"/>
        <family val="2"/>
        <scheme val="minor"/>
      </rPr>
      <t>+TE</t>
    </r>
    <r>
      <rPr>
        <b/>
        <sz val="8"/>
        <color theme="1"/>
        <rFont val="Calibri"/>
        <family val="2"/>
        <scheme val="minor"/>
      </rPr>
      <t>FP</t>
    </r>
  </si>
  <si>
    <t>RS - Alegria</t>
  </si>
  <si>
    <t>CEE E CED CONSIDERADOS</t>
  </si>
  <si>
    <t>RS - Ajuricaba</t>
  </si>
  <si>
    <t>RS - Ametista do Sul</t>
  </si>
  <si>
    <t>RS - Água Santa</t>
  </si>
  <si>
    <t>SP - Altinópolis</t>
  </si>
  <si>
    <t>SP - Altair</t>
  </si>
  <si>
    <t>RS - Alpestre</t>
  </si>
  <si>
    <t>RS - André da Rocha</t>
  </si>
  <si>
    <t>SP - Américo Brasiliense</t>
  </si>
  <si>
    <t>SP - Canitar</t>
  </si>
  <si>
    <t>RS - Aratiba</t>
  </si>
  <si>
    <t>RS - Alto Feliz</t>
  </si>
  <si>
    <t>SP - Itapetininga</t>
  </si>
  <si>
    <t>RS - Alecrim</t>
  </si>
  <si>
    <t>RS - Anta Gorda</t>
  </si>
  <si>
    <t>RS - Antônio Prado</t>
  </si>
  <si>
    <t>RS - Arvorezinha</t>
  </si>
  <si>
    <t>RS - Augusto Pestana</t>
  </si>
  <si>
    <t>RS - Áurea</t>
  </si>
  <si>
    <t>RS - Barão</t>
  </si>
  <si>
    <t>RS - Barra do Guarita</t>
  </si>
  <si>
    <t>RS - Barra do Rio Azul</t>
  </si>
  <si>
    <t>RS - Barra Funda</t>
  </si>
  <si>
    <t>RS - Barracão</t>
  </si>
  <si>
    <t>RS - Barros Cassal</t>
  </si>
  <si>
    <t>RS - Benjamin Constant do Sul</t>
  </si>
  <si>
    <t>RS - Bento Gonçalves</t>
  </si>
  <si>
    <t>RS - Boa Vista das Missões</t>
  </si>
  <si>
    <t>RS - Boa Vista do Buricá</t>
  </si>
  <si>
    <t>RS - Boa Vista do Cadeado</t>
  </si>
  <si>
    <t>RS - Boa Vista do Sul</t>
  </si>
  <si>
    <t>RS - Bom Jesus</t>
  </si>
  <si>
    <t>RS - Bom Progresso</t>
  </si>
  <si>
    <t>RS - Bozano</t>
  </si>
  <si>
    <t>RS - Braga</t>
  </si>
  <si>
    <t>RS - Cachoeirinha</t>
  </si>
  <si>
    <t>RS - Cacique Doble</t>
  </si>
  <si>
    <t>RS - Caiçara</t>
  </si>
  <si>
    <t>RS - Camargo</t>
  </si>
  <si>
    <t>RS - Cambará do Sul</t>
  </si>
  <si>
    <t>RS - Campestre da Serra</t>
  </si>
  <si>
    <t>RS - Campina das Missões</t>
  </si>
  <si>
    <t>RS - Campinas do Sul</t>
  </si>
  <si>
    <t>RS - Campo Novo</t>
  </si>
  <si>
    <t>RS - Cândido Godói</t>
  </si>
  <si>
    <t>RS - Canela</t>
  </si>
  <si>
    <t>RS - Capão Bonito do Sul</t>
  </si>
  <si>
    <t>RS - Carlos Barbosa</t>
  </si>
  <si>
    <t>RS - Carlos Gomes</t>
  </si>
  <si>
    <t>RS - Casca</t>
  </si>
  <si>
    <t>RS - Caseiros</t>
  </si>
  <si>
    <t>RS - Catuípe</t>
  </si>
  <si>
    <t>RS - Caxias do Sul</t>
  </si>
  <si>
    <t>RS - Centenário</t>
  </si>
  <si>
    <t>RS - Cerro Grande</t>
  </si>
  <si>
    <t>RS - Cerro Largo</t>
  </si>
  <si>
    <t>RS - Charrua</t>
  </si>
  <si>
    <t>RS - Chiapetta</t>
  </si>
  <si>
    <t>RS - Ciríaco</t>
  </si>
  <si>
    <t>RS - Constantina</t>
  </si>
  <si>
    <t>RS - Coronel Bicaco</t>
  </si>
  <si>
    <t>RS - Coronel Pilar</t>
  </si>
  <si>
    <t>RS - Cotiporã</t>
  </si>
  <si>
    <t>RS - Coxilha</t>
  </si>
  <si>
    <t>RS - Crissiumal</t>
  </si>
  <si>
    <t>RS - Cristal do Sul</t>
  </si>
  <si>
    <t>RS - Cruz Alta</t>
  </si>
  <si>
    <t>RS - Cruzaltense</t>
  </si>
  <si>
    <t>RS - David Canabarro</t>
  </si>
  <si>
    <t>RS - Derrubadas</t>
  </si>
  <si>
    <t>RS - Dezesseis de Novembro</t>
  </si>
  <si>
    <t>RS - Dois Irmãos das Missões</t>
  </si>
  <si>
    <t>RS - Dois Lajeados</t>
  </si>
  <si>
    <t>RS - Doutor Maurício Cardoso</t>
  </si>
  <si>
    <t>RS - Engenho Velho</t>
  </si>
  <si>
    <t>RS - Entre Rios do Sul</t>
  </si>
  <si>
    <t>RS - Entre-Ijuís</t>
  </si>
  <si>
    <t>RS - Erebango</t>
  </si>
  <si>
    <t>RS - Erechim</t>
  </si>
  <si>
    <t>RS - Ernestina</t>
  </si>
  <si>
    <t>RS - Erval Grande</t>
  </si>
  <si>
    <t>RS - Erval Seco</t>
  </si>
  <si>
    <t>RS - Esmeralda</t>
  </si>
  <si>
    <t>RS - Esperança do Sul</t>
  </si>
  <si>
    <t>RS - Espumoso</t>
  </si>
  <si>
    <t>RS - Estação</t>
  </si>
  <si>
    <t>RS - Estrela Velha</t>
  </si>
  <si>
    <t>RS - Eugênio de Castro</t>
  </si>
  <si>
    <t>RS - Fagundes Varela</t>
  </si>
  <si>
    <t>RS - Farroupilha</t>
  </si>
  <si>
    <t>RS - Faxinalzinho</t>
  </si>
  <si>
    <t>RS - Feliz</t>
  </si>
  <si>
    <t>RS - Flores da Cunha</t>
  </si>
  <si>
    <t>RS - Fortaleza dos Valos</t>
  </si>
  <si>
    <t>RS - Frederico Westphalen</t>
  </si>
  <si>
    <t>RS - Garibaldi</t>
  </si>
  <si>
    <t>RS - Gaurama</t>
  </si>
  <si>
    <t>RS - Gentil</t>
  </si>
  <si>
    <t>RS - Getúlio Vargas</t>
  </si>
  <si>
    <t>RS - Giruá</t>
  </si>
  <si>
    <t>RS - Glorinha</t>
  </si>
  <si>
    <t>RS - Gramado</t>
  </si>
  <si>
    <t>RS - Gramado dos Loureiros</t>
  </si>
  <si>
    <t>RS - Gravataí</t>
  </si>
  <si>
    <t>RS - Guabiju</t>
  </si>
  <si>
    <t>RS - Guaporé</t>
  </si>
  <si>
    <t>RS - Guarani das Missões</t>
  </si>
  <si>
    <t>RS - Horizontina</t>
  </si>
  <si>
    <t>RS - Humaitá</t>
  </si>
  <si>
    <t>RS - Ibiraiaras</t>
  </si>
  <si>
    <t>RS - Ibirapuitã</t>
  </si>
  <si>
    <t>RS - Ibirubá</t>
  </si>
  <si>
    <t>RS - Igrejinha</t>
  </si>
  <si>
    <t>RS - Ijuí</t>
  </si>
  <si>
    <t>RS - Ilópolis</t>
  </si>
  <si>
    <t>RS - Independência</t>
  </si>
  <si>
    <t>RS - Inhacorá</t>
  </si>
  <si>
    <t>RS - Ipê</t>
  </si>
  <si>
    <t>RS - Ipiranga do Sul</t>
  </si>
  <si>
    <t>RS - Iraí</t>
  </si>
  <si>
    <t>RS - Itapuca</t>
  </si>
  <si>
    <t>RS - Itatiba do Sul</t>
  </si>
  <si>
    <t>RS - Jacutinga</t>
  </si>
  <si>
    <t>RS - Jaquirana</t>
  </si>
  <si>
    <t>RS - Jari</t>
  </si>
  <si>
    <t>RS - Jóia</t>
  </si>
  <si>
    <t>RS - Júlio de Castilhos</t>
  </si>
  <si>
    <t>RS - Lagoa dos Três Cantos</t>
  </si>
  <si>
    <t>RS - Lagoa Vermelha</t>
  </si>
  <si>
    <t>RS - Lajeado do Bugre</t>
  </si>
  <si>
    <t>RS - Liberato Salzano</t>
  </si>
  <si>
    <t>RS - Linha Nova</t>
  </si>
  <si>
    <t>RS - Machadinho</t>
  </si>
  <si>
    <t>RS - Marau</t>
  </si>
  <si>
    <t>RS - Marcelino Ramos</t>
  </si>
  <si>
    <t>RS - Mariano Moro</t>
  </si>
  <si>
    <t>RS - Maximiliano de Almeida</t>
  </si>
  <si>
    <t>RS - Miraguaí</t>
  </si>
  <si>
    <t>RS - Montauri</t>
  </si>
  <si>
    <t>RS - Monte Alegre dos Campos</t>
  </si>
  <si>
    <t>RS - Monte Belo do Sul</t>
  </si>
  <si>
    <t>RS - Mormaço</t>
  </si>
  <si>
    <t>RS - Muitos Capões</t>
  </si>
  <si>
    <t>RS - Muliterno</t>
  </si>
  <si>
    <t>RS - Não-Me-Toque</t>
  </si>
  <si>
    <t>RS - Nonoai</t>
  </si>
  <si>
    <t>RS - Nova Alvorada</t>
  </si>
  <si>
    <t>RS - Nova Araçá</t>
  </si>
  <si>
    <t>RS - Nova Bassano</t>
  </si>
  <si>
    <t>RS - Nova Boa Vista</t>
  </si>
  <si>
    <t>RS - Nova Candelária</t>
  </si>
  <si>
    <t>RS - Nova Hartz</t>
  </si>
  <si>
    <t>RS - Nova Pádua</t>
  </si>
  <si>
    <t>RS - Nova Palma</t>
  </si>
  <si>
    <t>RS - Nova Petrópolis</t>
  </si>
  <si>
    <t>RS - Nova Prata</t>
  </si>
  <si>
    <t>RS - Nova Roma do Sul</t>
  </si>
  <si>
    <t>RS - Novo Barreiro</t>
  </si>
  <si>
    <t>RS - Novo Machado</t>
  </si>
  <si>
    <t>RS - Novo Xingu</t>
  </si>
  <si>
    <t>RS - Paim Filho</t>
  </si>
  <si>
    <t>RS - Palmeira das Missões</t>
  </si>
  <si>
    <t>RS - Palmitinho</t>
  </si>
  <si>
    <t>RS - Paraí</t>
  </si>
  <si>
    <t>RS - Parobé</t>
  </si>
  <si>
    <t>RS - Passo Fundo</t>
  </si>
  <si>
    <t>RS - Paulo Bento</t>
  </si>
  <si>
    <t>RS - Pejuçara</t>
  </si>
  <si>
    <t>RS - Picada Café</t>
  </si>
  <si>
    <t>RS - Pinhal da Serra</t>
  </si>
  <si>
    <t>RS - Pinhal Grande</t>
  </si>
  <si>
    <t>RS - Pinheirinho do Vale</t>
  </si>
  <si>
    <t>RS - Pirapó</t>
  </si>
  <si>
    <t>RS - Planalto</t>
  </si>
  <si>
    <t>RS - Ponte Preta</t>
  </si>
  <si>
    <t>RS - Porto Lucena</t>
  </si>
  <si>
    <t>RS - Porto Mauá</t>
  </si>
  <si>
    <t>RS - Porto Vera Cruz</t>
  </si>
  <si>
    <t>RS - Porto Xavier</t>
  </si>
  <si>
    <t>RS - Protásio Alves</t>
  </si>
  <si>
    <t>RS - Putinga</t>
  </si>
  <si>
    <t>RS - Quatro Irmãos</t>
  </si>
  <si>
    <t>RS - Quinze de Novembro</t>
  </si>
  <si>
    <t>RS - Redentora</t>
  </si>
  <si>
    <t>RS - Rio dos Índios</t>
  </si>
  <si>
    <t>RS - Riozinho</t>
  </si>
  <si>
    <t>RS - Rolador</t>
  </si>
  <si>
    <t>RS - Rolante</t>
  </si>
  <si>
    <t>RS - Ronda Alta</t>
  </si>
  <si>
    <t>RS - Rondinha</t>
  </si>
  <si>
    <t>RS - Roque Gonzales</t>
  </si>
  <si>
    <t>RS - Sagrada Família</t>
  </si>
  <si>
    <t>RS - Saldanha Marinho</t>
  </si>
  <si>
    <t>RS - Salto do Jacuí</t>
  </si>
  <si>
    <t>RS - Salvador das Missões</t>
  </si>
  <si>
    <t>RS - Sananduva</t>
  </si>
  <si>
    <t>RS - Santa Bárbara do Sul</t>
  </si>
  <si>
    <t>RS - Santa Rosa</t>
  </si>
  <si>
    <t>RS - Santa Tereza</t>
  </si>
  <si>
    <t>RS - Santo Ângelo</t>
  </si>
  <si>
    <t>RS - Santo Antônio da Patrulha</t>
  </si>
  <si>
    <t>RS - Santo Antônio do Palma</t>
  </si>
  <si>
    <t>RS - Santo Augusto</t>
  </si>
  <si>
    <t>RS - Santo Cristo</t>
  </si>
  <si>
    <t>RS - Santo Expedito do Sul</t>
  </si>
  <si>
    <t>RS - São Domingos do Sul</t>
  </si>
  <si>
    <t>RS - São Francisco de Paula</t>
  </si>
  <si>
    <t>RS - São João da Urtiga</t>
  </si>
  <si>
    <t>RS - São Jorge</t>
  </si>
  <si>
    <t>RS - São José das Missões</t>
  </si>
  <si>
    <t>RS - São José do Inhacorá</t>
  </si>
  <si>
    <t>RS - São José do Ouro</t>
  </si>
  <si>
    <t>RS - São José dos Ausentes</t>
  </si>
  <si>
    <t>RS - São Luiz Gonzaga</t>
  </si>
  <si>
    <t>RS - São Marcos</t>
  </si>
  <si>
    <t>RS - São Martinho</t>
  </si>
  <si>
    <t>RS - São Martinho da Serra</t>
  </si>
  <si>
    <t>RS - São Nicolau</t>
  </si>
  <si>
    <t>RS - São Paulo das Missões</t>
  </si>
  <si>
    <t>RS - São Pedro das Missões</t>
  </si>
  <si>
    <t>RS - São Pedro do Butiá</t>
  </si>
  <si>
    <t>RS - São Valentim</t>
  </si>
  <si>
    <t>RS - São Valentim do Sul</t>
  </si>
  <si>
    <t>RS - São Valério do Sul</t>
  </si>
  <si>
    <t>RS - Sapucaia do Sul</t>
  </si>
  <si>
    <t>RS - Sarandi</t>
  </si>
  <si>
    <t>RS - Seberi</t>
  </si>
  <si>
    <t>RS - Sede Nova</t>
  </si>
  <si>
    <t>RS - Selbach</t>
  </si>
  <si>
    <t>RS - Senador Salgado Filho</t>
  </si>
  <si>
    <t>RS - Serafina Corrêa</t>
  </si>
  <si>
    <t>RS - Sertão</t>
  </si>
  <si>
    <t>RS - Sete de Setembro</t>
  </si>
  <si>
    <t>RS - Severiano de Almeida</t>
  </si>
  <si>
    <t>RS - Soledade</t>
  </si>
  <si>
    <t>RS - Tapejara</t>
  </si>
  <si>
    <t>RS - Tapera</t>
  </si>
  <si>
    <t>RS - Taquara</t>
  </si>
  <si>
    <t>RS - Taquaruçu do Sul</t>
  </si>
  <si>
    <t>RS - Tenente Portela</t>
  </si>
  <si>
    <t>RS - Tio Hugo</t>
  </si>
  <si>
    <t>RS - Tiradentes do Sul</t>
  </si>
  <si>
    <t>RS - Três Arroios</t>
  </si>
  <si>
    <t>RS - Três Coroas</t>
  </si>
  <si>
    <t>RS - Três de Maio</t>
  </si>
  <si>
    <t>RS - Três Palmeiras</t>
  </si>
  <si>
    <t>RS - Três Passos</t>
  </si>
  <si>
    <t>RS - Trindade do Sul</t>
  </si>
  <si>
    <t>RS - Tucunduva</t>
  </si>
  <si>
    <t>RS - Tupanci do Sul</t>
  </si>
  <si>
    <t>RS - Tupanciretã</t>
  </si>
  <si>
    <t>RS - Tuparendi</t>
  </si>
  <si>
    <t>RS - Ubiretama</t>
  </si>
  <si>
    <t>RS - União da Serra</t>
  </si>
  <si>
    <t>RS - Vacaria</t>
  </si>
  <si>
    <t>RS - Vale Real</t>
  </si>
  <si>
    <t>RS - Vanini</t>
  </si>
  <si>
    <t>RS - Veranópolis</t>
  </si>
  <si>
    <t>RS - Viadutos</t>
  </si>
  <si>
    <t>RS - Vicente Dutra</t>
  </si>
  <si>
    <t>RS - Victor Graeff</t>
  </si>
  <si>
    <t>RS - Vila Flores</t>
  </si>
  <si>
    <t>RS - Vila Maria</t>
  </si>
  <si>
    <t>RS - Vista Alegre</t>
  </si>
  <si>
    <t>RS - Vista Alegre do Prata</t>
  </si>
  <si>
    <t>RS - Vista Gaúcha</t>
  </si>
  <si>
    <t>RS - Vitória das Missões</t>
  </si>
  <si>
    <t>RS - Agudo</t>
  </si>
  <si>
    <t>RS - Alegrete</t>
  </si>
  <si>
    <t>RS - Araricá</t>
  </si>
  <si>
    <t>RS - Arroio do Meio</t>
  </si>
  <si>
    <t>RS - Arroio do Tigre</t>
  </si>
  <si>
    <t>RS - Barra do Quaraí</t>
  </si>
  <si>
    <t>RS - Bom Princípio</t>
  </si>
  <si>
    <t>RS - Bom Retiro do Sul</t>
  </si>
  <si>
    <t>RS - Boqueirão do Leão</t>
  </si>
  <si>
    <t>RS - Bossoroca</t>
  </si>
  <si>
    <t>RS - Brochier</t>
  </si>
  <si>
    <t>RS - Caçapava do Sul</t>
  </si>
  <si>
    <t>RS - Cacequi</t>
  </si>
  <si>
    <t>RS - Cachoeira do Sul</t>
  </si>
  <si>
    <t>RS - Campo Bom</t>
  </si>
  <si>
    <t>RS - Candelária</t>
  </si>
  <si>
    <t>RS - Canoas</t>
  </si>
  <si>
    <t>RS - Capão do Cipó</t>
  </si>
  <si>
    <t>RS - Capela de Santana</t>
  </si>
  <si>
    <t>RS - Capitão</t>
  </si>
  <si>
    <t>RS - Cerro Branco</t>
  </si>
  <si>
    <t>RS - Colinas</t>
  </si>
  <si>
    <t>RS - Coqueiro Baixo</t>
  </si>
  <si>
    <t>RS - Cruzeiro do Sul</t>
  </si>
  <si>
    <t>RS - Dilermando de Aguiar</t>
  </si>
  <si>
    <t>RS - Dois Irmãos</t>
  </si>
  <si>
    <t>RS - Doutor Ricardo</t>
  </si>
  <si>
    <t>RS - Encantado</t>
  </si>
  <si>
    <t>RS - Encruzilhada do Sul</t>
  </si>
  <si>
    <t>RS - Estância Velha</t>
  </si>
  <si>
    <t>RS - Esteio</t>
  </si>
  <si>
    <t>RS - Estrela</t>
  </si>
  <si>
    <t>RS - Faxinal do Soturno</t>
  </si>
  <si>
    <t>RS - Fazenda Vilanova</t>
  </si>
  <si>
    <t>RS - Floriano Peixoto</t>
  </si>
  <si>
    <t>RS - Formigueiro</t>
  </si>
  <si>
    <t>RS - Garruchos</t>
  </si>
  <si>
    <t>RS - General Câmara</t>
  </si>
  <si>
    <t>RS - Gramado Xavier</t>
  </si>
  <si>
    <t>RS - Harmonia</t>
  </si>
  <si>
    <t>RS - Herveiras</t>
  </si>
  <si>
    <t>RS - Ibarama</t>
  </si>
  <si>
    <t>RS - Imigrante</t>
  </si>
  <si>
    <t>RS - Itaara</t>
  </si>
  <si>
    <t>RS - Itacurubi</t>
  </si>
  <si>
    <t>RS - Itaqui</t>
  </si>
  <si>
    <t>RS - Ivorá</t>
  </si>
  <si>
    <t>RS - Ivoti</t>
  </si>
  <si>
    <t>RS - Jaguari</t>
  </si>
  <si>
    <t>RS - Lagoa Bonita do Sul</t>
  </si>
  <si>
    <t>RS - Lagoão</t>
  </si>
  <si>
    <t>RS - Lajeado</t>
  </si>
  <si>
    <t>RS - Lindolfo Collor</t>
  </si>
  <si>
    <t>RS - Maçambara</t>
  </si>
  <si>
    <t>RS - Manoel Viana</t>
  </si>
  <si>
    <t>RS - Maratá</t>
  </si>
  <si>
    <t>RS - Mata</t>
  </si>
  <si>
    <t>RS - Mato Leitão</t>
  </si>
  <si>
    <t>RS - Minas do Leão</t>
  </si>
  <si>
    <t>RS - Montenegro</t>
  </si>
  <si>
    <t>RS - Morro Reuter</t>
  </si>
  <si>
    <t>RS - Muçum</t>
  </si>
  <si>
    <t>RS - Nova Bréscia</t>
  </si>
  <si>
    <t>RS - Nova Esperança do Sul</t>
  </si>
  <si>
    <t>RS - Nova Santa Rita</t>
  </si>
  <si>
    <t>RS - Novo Cabrais</t>
  </si>
  <si>
    <t>RS - Novo Hamburgo</t>
  </si>
  <si>
    <t>RS - Paraíso do Sul</t>
  </si>
  <si>
    <t>RS - Pareci Novo</t>
  </si>
  <si>
    <t>RS - Passa Sete</t>
  </si>
  <si>
    <t>RS - Passo do Sobrado</t>
  </si>
  <si>
    <t>RS - Paverama</t>
  </si>
  <si>
    <t>RS - Portão</t>
  </si>
  <si>
    <t>RS - Presidente Lucena</t>
  </si>
  <si>
    <t>RS - Quaraí</t>
  </si>
  <si>
    <t>RS - Quevedos</t>
  </si>
  <si>
    <t>RS - Relvado</t>
  </si>
  <si>
    <t>RS - Restinga Seca</t>
  </si>
  <si>
    <t>RS - Rio Pardo</t>
  </si>
  <si>
    <t>RS - Roca Sales</t>
  </si>
  <si>
    <t>RS - Rosário do Sul</t>
  </si>
  <si>
    <t>RS - Salvador do Sul</t>
  </si>
  <si>
    <t>RS - Santa Clara do Sul</t>
  </si>
  <si>
    <t>RS - Santa Cruz do Sul</t>
  </si>
  <si>
    <t>RS - Santa Margarida do Sul</t>
  </si>
  <si>
    <t>RS - Santa Maria</t>
  </si>
  <si>
    <t>RS - Santa Maria do Herval</t>
  </si>
  <si>
    <t>RS - Santana da Boa Vista</t>
  </si>
  <si>
    <t>RS - Santiago</t>
  </si>
  <si>
    <t>RS - Santo Antônio das Missões</t>
  </si>
  <si>
    <t>RS - São Borja</t>
  </si>
  <si>
    <t>RS - São Francisco de Assis</t>
  </si>
  <si>
    <t>RS - São Gabriel</t>
  </si>
  <si>
    <t>RS - São João do Polêsine</t>
  </si>
  <si>
    <t>RS - São José do Hortêncio</t>
  </si>
  <si>
    <t>RS - São José do Sul</t>
  </si>
  <si>
    <t>RS - São Leopoldo</t>
  </si>
  <si>
    <t>RS - São Miguel das Missões</t>
  </si>
  <si>
    <t>RS - São Pedro do Sul</t>
  </si>
  <si>
    <t>RS - São Sebastião do Caí</t>
  </si>
  <si>
    <t>RS - São Sepé</t>
  </si>
  <si>
    <t>RS - São Vendelino</t>
  </si>
  <si>
    <t>RS - São Vicente do Sul</t>
  </si>
  <si>
    <t>RS - Sapiranga</t>
  </si>
  <si>
    <t>RS - Segredo</t>
  </si>
  <si>
    <t>RS - Sério</t>
  </si>
  <si>
    <t>RS - Sinimbu</t>
  </si>
  <si>
    <t>RS - Sobradinho</t>
  </si>
  <si>
    <t>RS - Tabaí</t>
  </si>
  <si>
    <t>RS - Taquari</t>
  </si>
  <si>
    <t>RS - Teutônia</t>
  </si>
  <si>
    <t>RS - Toropi</t>
  </si>
  <si>
    <t>RS - Travesseiro</t>
  </si>
  <si>
    <t>RS - Triunfo</t>
  </si>
  <si>
    <t>RS - Tunas</t>
  </si>
  <si>
    <t>RS - Tupandi</t>
  </si>
  <si>
    <t>RS - Unistalda</t>
  </si>
  <si>
    <t>RS - Uruguaiana</t>
  </si>
  <si>
    <t>RS - Vale do Sol</t>
  </si>
  <si>
    <t>RS - Vale Verde</t>
  </si>
  <si>
    <t>RS - Venâncio Aires</t>
  </si>
  <si>
    <t>RS - Vera Cruz</t>
  </si>
  <si>
    <t>RS - Vespasiano Correa</t>
  </si>
  <si>
    <t>RS - Vila Nova do Sul</t>
  </si>
  <si>
    <t>SP - Águas de Lindóia</t>
  </si>
  <si>
    <t>SP - Águas de São Pedro</t>
  </si>
  <si>
    <t>SP - Agudos</t>
  </si>
  <si>
    <t>SP - Alto Alegre</t>
  </si>
  <si>
    <t>SP - Álvaro de Carvalho</t>
  </si>
  <si>
    <t>SP - Alvinlândia</t>
  </si>
  <si>
    <t>SP - Americana</t>
  </si>
  <si>
    <t>SP - Amparo</t>
  </si>
  <si>
    <t>SP - Analândia</t>
  </si>
  <si>
    <t>SP - Araçatuba</t>
  </si>
  <si>
    <t>SP - Aramina</t>
  </si>
  <si>
    <t>SP - Araraquara</t>
  </si>
  <si>
    <t>SP - Arealva</t>
  </si>
  <si>
    <t>SP - Areiópolis</t>
  </si>
  <si>
    <t>SP - Ariranha</t>
  </si>
  <si>
    <t>SP - Avaí</t>
  </si>
  <si>
    <t>SP - Avanhandava</t>
  </si>
  <si>
    <t>SP - Bady Bassitt</t>
  </si>
  <si>
    <t>SP - Balbinos</t>
  </si>
  <si>
    <t>SP - Bálsamo</t>
  </si>
  <si>
    <t>SP - Barbosa</t>
  </si>
  <si>
    <t>SP - Bariri</t>
  </si>
  <si>
    <t>SP - Barra Bonita</t>
  </si>
  <si>
    <t>SP - Barretos</t>
  </si>
  <si>
    <t>SP - Barrinha</t>
  </si>
  <si>
    <t>SP - Batatais</t>
  </si>
  <si>
    <t>SP - Bauru</t>
  </si>
  <si>
    <t>SP - Bebedouro</t>
  </si>
  <si>
    <t>SP - Bento de Abreu</t>
  </si>
  <si>
    <t>SP - Bilac</t>
  </si>
  <si>
    <t>SP - Birigui</t>
  </si>
  <si>
    <t>SP - Boa Esperança do Sul</t>
  </si>
  <si>
    <t>SP - Bocaina</t>
  </si>
  <si>
    <t>SP - Bofete</t>
  </si>
  <si>
    <t>SP - Boracéia</t>
  </si>
  <si>
    <t>SP - Borebi</t>
  </si>
  <si>
    <t>SP - Botucatu</t>
  </si>
  <si>
    <t>SP - Braúna</t>
  </si>
  <si>
    <t>SP - Brejo Alegre</t>
  </si>
  <si>
    <t>SP - Brodowski</t>
  </si>
  <si>
    <t>SP - Brotas</t>
  </si>
  <si>
    <t>SP - Buritizal</t>
  </si>
  <si>
    <t>SP - Cabrália Paulista</t>
  </si>
  <si>
    <t>SP - Cafelândia</t>
  </si>
  <si>
    <t>SP - Cajobi</t>
  </si>
  <si>
    <t>SP - Cajuru</t>
  </si>
  <si>
    <t>SP - Campos Novos Paulista</t>
  </si>
  <si>
    <t>SP - Cândido Rodrigues</t>
  </si>
  <si>
    <t>SP - Capivari</t>
  </si>
  <si>
    <t>SP - Cássia dos Coqueiros</t>
  </si>
  <si>
    <t>SP - Cedral</t>
  </si>
  <si>
    <t>SP - Charqueada</t>
  </si>
  <si>
    <t>SP - Clementina</t>
  </si>
  <si>
    <t>SP - Colina</t>
  </si>
  <si>
    <t>SP - Colômbia</t>
  </si>
  <si>
    <t>SP - Coroados</t>
  </si>
  <si>
    <t>SP - Cosmópolis</t>
  </si>
  <si>
    <t>SP - Cravinhos</t>
  </si>
  <si>
    <t>SP - Cristais Paulista</t>
  </si>
  <si>
    <t>SP - Descalvado</t>
  </si>
  <si>
    <t>SP - Dobrada</t>
  </si>
  <si>
    <t>SP - Dois Córregos</t>
  </si>
  <si>
    <t>SP - Dourado</t>
  </si>
  <si>
    <t>SP - Duartina</t>
  </si>
  <si>
    <t>SP - Dumont</t>
  </si>
  <si>
    <t>SP - Elias Fausto</t>
  </si>
  <si>
    <t>SP - Embaúba</t>
  </si>
  <si>
    <t>SP - Espírito Santo do Pinhal</t>
  </si>
  <si>
    <t>SP - Fernando Prestes</t>
  </si>
  <si>
    <t>SP - Fernão</t>
  </si>
  <si>
    <t>SP - Franca</t>
  </si>
  <si>
    <t>SP - Gabriel Monteiro</t>
  </si>
  <si>
    <t>SP - Gália</t>
  </si>
  <si>
    <t>SP - Garça</t>
  </si>
  <si>
    <t>SP - Gavião Peixoto</t>
  </si>
  <si>
    <t>SP - Getulina</t>
  </si>
  <si>
    <t>SP - Glicério</t>
  </si>
  <si>
    <t>SP - Guaiçara</t>
  </si>
  <si>
    <t>SP - Guaimbê</t>
  </si>
  <si>
    <t>SP - Guaíra</t>
  </si>
  <si>
    <t>SP - Guapiaçu</t>
  </si>
  <si>
    <t>SP - Guará</t>
  </si>
  <si>
    <t>SP - Guaraci</t>
  </si>
  <si>
    <t>SP - Guarantã</t>
  </si>
  <si>
    <t>SP - Guararapes</t>
  </si>
  <si>
    <t>SP - Guariba</t>
  </si>
  <si>
    <t>SP - Guatapará</t>
  </si>
  <si>
    <t>SP - Herculândia</t>
  </si>
  <si>
    <t>SP - Hortolândia</t>
  </si>
  <si>
    <t>SP - Iacanga</t>
  </si>
  <si>
    <t>SP - Ibaté</t>
  </si>
  <si>
    <t>SP - Ibirá</t>
  </si>
  <si>
    <t>SP - Ibitinga</t>
  </si>
  <si>
    <t>SP - Icém</t>
  </si>
  <si>
    <t>SP - Igaraçu do Tietê</t>
  </si>
  <si>
    <t>SP - Igarapava</t>
  </si>
  <si>
    <t>SP - Ipiguá</t>
  </si>
  <si>
    <t>SP - Ipuã</t>
  </si>
  <si>
    <t>SP - Itaju</t>
  </si>
  <si>
    <t>SP - Itapira</t>
  </si>
  <si>
    <t>SP - Itápolis</t>
  </si>
  <si>
    <t>SP - Itapuí</t>
  </si>
  <si>
    <t>SP - Itatiba</t>
  </si>
  <si>
    <t>SP - Itatinga</t>
  </si>
  <si>
    <t>SP - Itirapuã</t>
  </si>
  <si>
    <t>SP - Ituverava</t>
  </si>
  <si>
    <t>SP - Jaborandi</t>
  </si>
  <si>
    <t>SP - Jaboticabal</t>
  </si>
  <si>
    <t>SP - Jaci</t>
  </si>
  <si>
    <t>SP - Jardinópolis</t>
  </si>
  <si>
    <t>SP - Jaú</t>
  </si>
  <si>
    <t>SP - Jeriquara</t>
  </si>
  <si>
    <t>SP - José Bonifácio</t>
  </si>
  <si>
    <t>SP - Júlio Mesquita</t>
  </si>
  <si>
    <t>SP - Lençóis Paulista</t>
  </si>
  <si>
    <t>SP - Lindóia</t>
  </si>
  <si>
    <t>SP - Lins</t>
  </si>
  <si>
    <t>SP - Lucianópolis</t>
  </si>
  <si>
    <t>SP - Luís Antônio</t>
  </si>
  <si>
    <t>SP - Luiziânia</t>
  </si>
  <si>
    <t>SP - Lupércio</t>
  </si>
  <si>
    <t>SP - Macatuba</t>
  </si>
  <si>
    <t>SP - Marília</t>
  </si>
  <si>
    <t>SP - Matão</t>
  </si>
  <si>
    <t>SP - Miguelópolis</t>
  </si>
  <si>
    <t>SP - Mineiros do Tietê</t>
  </si>
  <si>
    <t>SP - Mirassol</t>
  </si>
  <si>
    <t>SP - Mirassolândia</t>
  </si>
  <si>
    <t>SP - Mombuca</t>
  </si>
  <si>
    <t>SP - Monte Alegre do Sul</t>
  </si>
  <si>
    <t>SP - Monte Alto</t>
  </si>
  <si>
    <t>SP - Monte Aprazível</t>
  </si>
  <si>
    <t>SP - Monte Azul Paulista</t>
  </si>
  <si>
    <t>SP - Monte Mor</t>
  </si>
  <si>
    <t>SP - Morro Agudo</t>
  </si>
  <si>
    <t>SP - Morungaba</t>
  </si>
  <si>
    <t>SP - Motuca</t>
  </si>
  <si>
    <t>SP - Neves Paulista</t>
  </si>
  <si>
    <t>SP - Nova Europa</t>
  </si>
  <si>
    <t>SP - Nova Granada</t>
  </si>
  <si>
    <t>SP - Nova Odessa</t>
  </si>
  <si>
    <t>SP - Nuporanga</t>
  </si>
  <si>
    <t>SP - Ocauçu</t>
  </si>
  <si>
    <t>SP - Olímpia</t>
  </si>
  <si>
    <t>SP - Onda Verde</t>
  </si>
  <si>
    <t>SP - Oriente</t>
  </si>
  <si>
    <t>SP - Orlândia</t>
  </si>
  <si>
    <t>SP - Palestina</t>
  </si>
  <si>
    <t>SP - Palmares Paulista</t>
  </si>
  <si>
    <t>SP - Paraíso</t>
  </si>
  <si>
    <t>SP - Pardinho</t>
  </si>
  <si>
    <t>SP - Patrocínio Paulista</t>
  </si>
  <si>
    <t>SP - Paulínia</t>
  </si>
  <si>
    <t>SP - Paulistânia</t>
  </si>
  <si>
    <t>SP - Pederneiras</t>
  </si>
  <si>
    <t>SP - Pedregulho</t>
  </si>
  <si>
    <t>SP - Penápolis</t>
  </si>
  <si>
    <t>SP - Piacatu</t>
  </si>
  <si>
    <t>SP - Pindorama</t>
  </si>
  <si>
    <t>SP - Piracicaba</t>
  </si>
  <si>
    <t>SP - Pirajuí</t>
  </si>
  <si>
    <t>SP - Pirangi</t>
  </si>
  <si>
    <t>SP - Piratininga</t>
  </si>
  <si>
    <t>SP - Pitangueiras</t>
  </si>
  <si>
    <t>SP - Poloni</t>
  </si>
  <si>
    <t>SP - Pompéia</t>
  </si>
  <si>
    <t>SP - Pongaí</t>
  </si>
  <si>
    <t>SP - Pontal</t>
  </si>
  <si>
    <t>SP - Potirendaba</t>
  </si>
  <si>
    <t>SP - Pradópolis</t>
  </si>
  <si>
    <t>SP - Pratânia</t>
  </si>
  <si>
    <t>SP - Presidente Alves</t>
  </si>
  <si>
    <t>SP - Promissão</t>
  </si>
  <si>
    <t>SP - Queiroz</t>
  </si>
  <si>
    <t>SP - Quintana</t>
  </si>
  <si>
    <t>SP - Rafard</t>
  </si>
  <si>
    <t>SP - Reginópolis</t>
  </si>
  <si>
    <t>SP - Restinga</t>
  </si>
  <si>
    <t>SP - Ribeirão Bonito</t>
  </si>
  <si>
    <t>SP - Ribeirão Corrente</t>
  </si>
  <si>
    <t>SP - Ribeirão Preto</t>
  </si>
  <si>
    <t>SP - Rifaina</t>
  </si>
  <si>
    <t>SP - Rincão</t>
  </si>
  <si>
    <t>SP - Rio das Pedras</t>
  </si>
  <si>
    <t>SP - Rubiácea</t>
  </si>
  <si>
    <t>SP - Sabino</t>
  </si>
  <si>
    <t>SP - Sales Oliveira</t>
  </si>
  <si>
    <t>SP - Saltinho</t>
  </si>
  <si>
    <t>SP - Santa Adélia</t>
  </si>
  <si>
    <t>SP - Santa Bárbara d´Oeste</t>
  </si>
  <si>
    <t>SP - Santa Cruz da Esperança</t>
  </si>
  <si>
    <t>SP - Santa Ernestina</t>
  </si>
  <si>
    <t>SP - Santa Lúcia</t>
  </si>
  <si>
    <t>SP - Santa Maria da Serra</t>
  </si>
  <si>
    <t>SP - Santa Rosa de Viterbo</t>
  </si>
  <si>
    <t>SP - Santo Antônio da Alegria</t>
  </si>
  <si>
    <t>SP - Santo Antônio do Aracanguá</t>
  </si>
  <si>
    <t>SP - Santo Antônio do Jardim</t>
  </si>
  <si>
    <t>SP - Santópolis do Aguapeí</t>
  </si>
  <si>
    <t>SP - São Carlos</t>
  </si>
  <si>
    <t>SP - São Joaquim da Barra</t>
  </si>
  <si>
    <t>SP - São José da Bela Vista</t>
  </si>
  <si>
    <t>SP - São José do Rio Preto</t>
  </si>
  <si>
    <t>SP - São Manuel</t>
  </si>
  <si>
    <t>SP - São Pedro</t>
  </si>
  <si>
    <t>SP - São Simão</t>
  </si>
  <si>
    <t>SP - Serra Azul</t>
  </si>
  <si>
    <t>SP - Serra Negra</t>
  </si>
  <si>
    <t>SP - Serrana</t>
  </si>
  <si>
    <t>SP - Sertãozinho</t>
  </si>
  <si>
    <t>SP - Severínia</t>
  </si>
  <si>
    <t>SP - Socorro</t>
  </si>
  <si>
    <t>SP - Sumaré</t>
  </si>
  <si>
    <t>SP - Tabatinga</t>
  </si>
  <si>
    <t>SP - Taiaçu</t>
  </si>
  <si>
    <t>SP - Taiúva</t>
  </si>
  <si>
    <t>SP - Tanabi</t>
  </si>
  <si>
    <t>SP - Taquaral</t>
  </si>
  <si>
    <t>SP - Taquaritinga</t>
  </si>
  <si>
    <t>SP - Terra Roxa</t>
  </si>
  <si>
    <t>SP - Torrinha</t>
  </si>
  <si>
    <t>SP - Trabiju</t>
  </si>
  <si>
    <t>SP - Ubarana</t>
  </si>
  <si>
    <t>SP - Uchoa</t>
  </si>
  <si>
    <t>SP - Uru</t>
  </si>
  <si>
    <t>SP - Valinhos</t>
  </si>
  <si>
    <t>SP - Valparaíso</t>
  </si>
  <si>
    <t>SP - Vera Cruz</t>
  </si>
  <si>
    <t>SP - Viradouro</t>
  </si>
  <si>
    <t>SP - Vista Alegre do Alto</t>
  </si>
  <si>
    <t>SP - Alumínio</t>
  </si>
  <si>
    <t>SP - Araçariguama</t>
  </si>
  <si>
    <t>SP - Araçoiaba da Serra</t>
  </si>
  <si>
    <t>SP - Boituva</t>
  </si>
  <si>
    <t>SP - Campo Limpo Paulista</t>
  </si>
  <si>
    <t>SP - Capela do Alto</t>
  </si>
  <si>
    <t>SP - Cubatão</t>
  </si>
  <si>
    <t>SP - Guarujá</t>
  </si>
  <si>
    <t>SP - Ibiúna</t>
  </si>
  <si>
    <t>SP - Indaiatuba</t>
  </si>
  <si>
    <t>SP - Iperó</t>
  </si>
  <si>
    <t>SP - Itu</t>
  </si>
  <si>
    <t>SP - Itupeva</t>
  </si>
  <si>
    <t>SP - Jundiaí</t>
  </si>
  <si>
    <t>SP - Louveira</t>
  </si>
  <si>
    <t>SP - Mairinque</t>
  </si>
  <si>
    <t>SP - Porto Feliz</t>
  </si>
  <si>
    <t>SP - Praia Grande</t>
  </si>
  <si>
    <t>SP - Salto</t>
  </si>
  <si>
    <t>SP - Salto de Pirapora</t>
  </si>
  <si>
    <t>SP - Santos</t>
  </si>
  <si>
    <t>SP - São Roque</t>
  </si>
  <si>
    <t>SP - São Vicente</t>
  </si>
  <si>
    <t>SP - Sorocaba</t>
  </si>
  <si>
    <t>SP - Várzea Paulista</t>
  </si>
  <si>
    <t>SP - Vinhedo</t>
  </si>
  <si>
    <t>SP - Votorantim</t>
  </si>
  <si>
    <t>SP - Alambari</t>
  </si>
  <si>
    <t>SP - Guareí</t>
  </si>
  <si>
    <t>SP - São Miguel Arcanjo</t>
  </si>
  <si>
    <t>SP - Sarapuí</t>
  </si>
  <si>
    <t>SP - Águas de Santa Bárbara</t>
  </si>
  <si>
    <t>SP - Arandu</t>
  </si>
  <si>
    <t>SP - Avaré</t>
  </si>
  <si>
    <t>PR - Barra do Jacaré</t>
  </si>
  <si>
    <t>SP - Bernardino de Campos</t>
  </si>
  <si>
    <t>SP - Cerqueira César</t>
  </si>
  <si>
    <t>SP - Chavantes</t>
  </si>
  <si>
    <t>SP - Espírito Santo do Turvo</t>
  </si>
  <si>
    <t>SP - Iaras</t>
  </si>
  <si>
    <t>SP - Ipaussu</t>
  </si>
  <si>
    <t>SP - Itaí</t>
  </si>
  <si>
    <t>PR - Jacarezinho</t>
  </si>
  <si>
    <t>SP - Manduri</t>
  </si>
  <si>
    <t>SP - Óleo</t>
  </si>
  <si>
    <t>SP - Ourinhos</t>
  </si>
  <si>
    <t>SP - Paranapanema</t>
  </si>
  <si>
    <t>SP - Piraju</t>
  </si>
  <si>
    <t>PR - Ribeirão Claro</t>
  </si>
  <si>
    <t>SP - Santa Cruz do Rio Pardo</t>
  </si>
  <si>
    <t>SP - São Pedro do Turvo</t>
  </si>
  <si>
    <t>SP - Sarutaiá</t>
  </si>
  <si>
    <t>SP - Taguaí</t>
  </si>
  <si>
    <t>SP - Taquarituba</t>
  </si>
  <si>
    <t>SP - Tejupá</t>
  </si>
  <si>
    <t>SP - Timburi</t>
  </si>
  <si>
    <t>SP - Ubirajara</t>
  </si>
  <si>
    <t>MG - Arceburgo</t>
  </si>
  <si>
    <t>MG - Itamogi</t>
  </si>
  <si>
    <t>SP - Mococa</t>
  </si>
  <si>
    <t>MG - Monte Santo de Minas</t>
  </si>
  <si>
    <t>SP - Caconde</t>
  </si>
  <si>
    <t>SP - Casa Branca</t>
  </si>
  <si>
    <t>SP - Divinolândia</t>
  </si>
  <si>
    <t>SP - Itobi</t>
  </si>
  <si>
    <t>SP - São José do Rio Pardo</t>
  </si>
  <si>
    <t>SP - São Sebastião da Grama</t>
  </si>
  <si>
    <t>SP - Tapiratiba</t>
  </si>
  <si>
    <t>SP - Jaguariúna</t>
  </si>
  <si>
    <t>SP - Pedreira</t>
  </si>
  <si>
    <t>Potência PCS</t>
  </si>
  <si>
    <t>Capacidade da bateria</t>
  </si>
  <si>
    <t>Fator de perda estimado (Bateria+SOC+Autodescarga+Conversão+Fator de Segurança)</t>
  </si>
  <si>
    <t>Ultima atualização</t>
  </si>
  <si>
    <t>PIS/Confis</t>
  </si>
  <si>
    <t>CEE - [R$ / MWh]</t>
  </si>
  <si>
    <t>CEE (Solar) - [R$ / MWh]</t>
  </si>
  <si>
    <t>CED - [R$/kW-ano]</t>
  </si>
  <si>
    <t>Grupo A (A1, A2, A3, A3a e A4)</t>
  </si>
  <si>
    <t>Grupo B (B1, B2 e B3)</t>
  </si>
  <si>
    <t>2.h)</t>
  </si>
  <si>
    <t>3.h)</t>
  </si>
  <si>
    <t>Custo da energia evitada (CEE solar) =</t>
  </si>
  <si>
    <t/>
  </si>
  <si>
    <t>Conforme §1º, Art. 73 da REN nº 1.000/2021</t>
  </si>
  <si>
    <t>Possui sistema fotovoltaico? Se sim, inserir potêncial total instalada (KW)</t>
  </si>
  <si>
    <t>Se Grupo A, qual a demanda contratada (kW)?</t>
  </si>
  <si>
    <t>Custo evitado de demanda (CED) Consumidor =</t>
  </si>
  <si>
    <t>Custo da energia evitada (CEE) Consumidor =</t>
  </si>
  <si>
    <t>ILUMINAÇÃO - RESULTADOS REALIZADOS - EX POST - Consumidor</t>
  </si>
  <si>
    <t>ILUMINAÇÃO - RESULTADOS REALIZADOS - EX POST - Ótica do Sistema</t>
  </si>
  <si>
    <r>
      <t>RCB</t>
    </r>
    <r>
      <rPr>
        <vertAlign val="subscript"/>
        <sz val="11"/>
        <color indexed="8"/>
        <rFont val="Calibri"/>
        <family val="2"/>
      </rPr>
      <t>ILUM_PEE_CONSUMIDOR</t>
    </r>
  </si>
  <si>
    <r>
      <t>RCB</t>
    </r>
    <r>
      <rPr>
        <vertAlign val="subscript"/>
        <sz val="11"/>
        <color indexed="8"/>
        <rFont val="Calibri"/>
        <family val="2"/>
      </rPr>
      <t>PROJETO_TOTAL_CONSUMIDOR</t>
    </r>
  </si>
  <si>
    <t>TIPO DE CUSTOS - EX POST</t>
  </si>
  <si>
    <t>FONTE INCENTIVADA  - SOLAR FOTOVOLTAICA - EX POST</t>
  </si>
  <si>
    <t>CUSTO TOTAL DO PROJETO - EX POST</t>
  </si>
  <si>
    <r>
      <t>RCB</t>
    </r>
    <r>
      <rPr>
        <vertAlign val="subscript"/>
        <sz val="11"/>
        <color indexed="8"/>
        <rFont val="Calibri"/>
        <family val="2"/>
      </rPr>
      <t>ILUM_TOTAL_CONSUMIDOR</t>
    </r>
  </si>
  <si>
    <t>CÁLCULO DA RELAÇÃO CUSTO-BENEFÍCIO - EX POST - ÓTICA DO CONSUMIDOR</t>
  </si>
  <si>
    <t>CÁLCULO DA RELAÇÃO CUSTO-BENEFÍCIO - EX POST - ÓTICA DO SISTEMA</t>
  </si>
  <si>
    <t>SISTEMAS MOTRIZES - RESULTADOS REALIZADOS - EX POST - Ótica do Sistema</t>
  </si>
  <si>
    <t>SISTEMAS MOTRIZES - RESULTADOS REALIZADOS - EX POST - Ótica do Consumidor</t>
  </si>
  <si>
    <r>
      <t>RCB</t>
    </r>
    <r>
      <rPr>
        <vertAlign val="subscript"/>
        <sz val="11"/>
        <color indexed="8"/>
        <rFont val="Calibri"/>
        <family val="2"/>
      </rPr>
      <t>MOTOR_PEE_CONSUMIDOR</t>
    </r>
  </si>
  <si>
    <r>
      <t>RCB</t>
    </r>
    <r>
      <rPr>
        <vertAlign val="subscript"/>
        <sz val="11"/>
        <color indexed="8"/>
        <rFont val="Calibri"/>
        <family val="2"/>
      </rPr>
      <t>PROJETO_PEE_CONSUMIDOR</t>
    </r>
  </si>
  <si>
    <r>
      <t>RCB</t>
    </r>
    <r>
      <rPr>
        <vertAlign val="subscript"/>
        <sz val="11"/>
        <color indexed="8"/>
        <rFont val="Calibri"/>
        <family val="2"/>
      </rPr>
      <t>MOTOR_TOTAL_CONSUMIDOR</t>
    </r>
  </si>
  <si>
    <t>CONDICIONAMENTO AMBIENTAL - RESULTADOS REALIZADOS  - EX POST - Ótica do Sistema</t>
  </si>
  <si>
    <t>CONDICIONAMENTO AMBIENTAL - RESULTADOS REALIZADOS  - EX POST - Ótica do Consumidor</t>
  </si>
  <si>
    <r>
      <t>RCB</t>
    </r>
    <r>
      <rPr>
        <vertAlign val="subscript"/>
        <sz val="11"/>
        <color indexed="8"/>
        <rFont val="Calibri"/>
        <family val="2"/>
      </rPr>
      <t>COND_PEE_CONSUMIDOR</t>
    </r>
  </si>
  <si>
    <r>
      <t>RCB</t>
    </r>
    <r>
      <rPr>
        <vertAlign val="subscript"/>
        <sz val="11"/>
        <color indexed="8"/>
        <rFont val="Calibri"/>
        <family val="2"/>
      </rPr>
      <t>COND_TOTAL_CONSUMIDOR</t>
    </r>
  </si>
  <si>
    <r>
      <t>RCB</t>
    </r>
    <r>
      <rPr>
        <vertAlign val="subscript"/>
        <sz val="11"/>
        <color indexed="8"/>
        <rFont val="Calibri"/>
        <family val="2"/>
      </rPr>
      <t>REFRIG_PEE_CONSUMIDOR</t>
    </r>
  </si>
  <si>
    <r>
      <t>RCB</t>
    </r>
    <r>
      <rPr>
        <vertAlign val="subscript"/>
        <sz val="11"/>
        <color indexed="8"/>
        <rFont val="Calibri"/>
        <family val="2"/>
      </rPr>
      <t>REFRIG_TOTAL_CONSUMIDOR</t>
    </r>
  </si>
  <si>
    <t>SISTEMAS DE REFRIGERAÇÃO - RESULTADOS REALIZADOS - EX POST - Ótica do Sistema</t>
  </si>
  <si>
    <t>SISTEMAS DE REFRIGERAÇÃO - RESULTADOS REALIZADOS - EX POST - Ótica do Consumidor</t>
  </si>
  <si>
    <t>OUTROS - RESULTADOS REALIZADOS - EX POST - Ótica do Sistema</t>
  </si>
  <si>
    <t>OUTROS - RESULTADOS REALIZADOS - EX POST - Ótica do Consumidor</t>
  </si>
  <si>
    <r>
      <t>RCB</t>
    </r>
    <r>
      <rPr>
        <vertAlign val="subscript"/>
        <sz val="11"/>
        <color indexed="8"/>
        <rFont val="Calibri"/>
        <family val="2"/>
      </rPr>
      <t>OUTROS_PEE_CONSUMIDOR</t>
    </r>
  </si>
  <si>
    <r>
      <t>RCB</t>
    </r>
    <r>
      <rPr>
        <vertAlign val="subscript"/>
        <sz val="11"/>
        <color indexed="8"/>
        <rFont val="Calibri"/>
        <family val="2"/>
      </rPr>
      <t>OUTROS_TOTAL_CONSUMIDOR</t>
    </r>
  </si>
  <si>
    <t>Benefício anualizado BESS - Ex Post</t>
  </si>
  <si>
    <t>Redução de demanda na ponta - Custo evitado de demanda (CED) =</t>
  </si>
  <si>
    <t>Energia economizada - Custo da energia evitada (CEE) =</t>
  </si>
  <si>
    <r>
      <t>RCB</t>
    </r>
    <r>
      <rPr>
        <vertAlign val="subscript"/>
        <sz val="11"/>
        <color indexed="8"/>
        <rFont val="Calibri"/>
        <family val="2"/>
      </rPr>
      <t>BESS_PEE_CONSUMIDOR</t>
    </r>
  </si>
  <si>
    <r>
      <t>RCB</t>
    </r>
    <r>
      <rPr>
        <vertAlign val="subscript"/>
        <sz val="11"/>
        <color indexed="8"/>
        <rFont val="Calibri"/>
        <family val="2"/>
      </rPr>
      <t>BESS_TOTAL_CONSUMIDOR</t>
    </r>
  </si>
  <si>
    <t>AQUECIMENTO SOLAR DE ÁGUA - RESULTADOS REALIZADOS - EX POST - Ótica do Sistema</t>
  </si>
  <si>
    <t>AQUECIMENTO SOLAR DE ÁGUA - RESULTADOS REALIZADOS - EX POST - Ótica do Consumidor</t>
  </si>
  <si>
    <r>
      <t>RCB</t>
    </r>
    <r>
      <rPr>
        <vertAlign val="subscript"/>
        <sz val="11"/>
        <color indexed="8"/>
        <rFont val="Calibri"/>
        <family val="2"/>
      </rPr>
      <t>SOLAR_PEE_CONSUMIDOR</t>
    </r>
  </si>
  <si>
    <r>
      <t>RCB</t>
    </r>
    <r>
      <rPr>
        <vertAlign val="subscript"/>
        <sz val="11"/>
        <color indexed="8"/>
        <rFont val="Calibri"/>
        <family val="2"/>
      </rPr>
      <t>SOLAR_TOTAL_CONSUMIDOR</t>
    </r>
  </si>
  <si>
    <t>TAG</t>
  </si>
  <si>
    <t>Unidade de medida</t>
  </si>
  <si>
    <t>Tipo de Uso Final</t>
  </si>
  <si>
    <t>TipUsoFinalResUf</t>
  </si>
  <si>
    <t>QTDE de Equipamentos  LB</t>
  </si>
  <si>
    <t>QtdLnBaseResUf</t>
  </si>
  <si>
    <t>adm</t>
  </si>
  <si>
    <t>Energia Consumida LB  por Equip</t>
  </si>
  <si>
    <t>EneLnBaseEqpResUf</t>
  </si>
  <si>
    <t>kWh/dia</t>
  </si>
  <si>
    <t>Energia Consumida LB  Anual</t>
  </si>
  <si>
    <t>EneLnBaseUsoFinalResUf</t>
  </si>
  <si>
    <t>Demanda LB  por Equip</t>
  </si>
  <si>
    <t>DmdLnBaseEqpResUf</t>
  </si>
  <si>
    <t>Demanda LB  Anual</t>
  </si>
  <si>
    <t>DmdLnBaseUsoFinalResUf</t>
  </si>
  <si>
    <t>QTDE de Equipamentos  PD</t>
  </si>
  <si>
    <t>QtdDetermResUf</t>
  </si>
  <si>
    <t>Energia Consumida PD  por Equip</t>
  </si>
  <si>
    <t>EneDetermEqpResUf</t>
  </si>
  <si>
    <t>Energia Consumida PD  Anual</t>
  </si>
  <si>
    <t>EneDetermUsoFinalResUf</t>
  </si>
  <si>
    <t>Demanda PD  por Equip</t>
  </si>
  <si>
    <t>DmdDetermEqpResUf</t>
  </si>
  <si>
    <t>Demanda PD  Anual</t>
  </si>
  <si>
    <t>DmdDetermUsoFinalResUf</t>
  </si>
  <si>
    <t>EE  por Equip</t>
  </si>
  <si>
    <t>EcoEneEqpResUf</t>
  </si>
  <si>
    <t>EE  Anual</t>
  </si>
  <si>
    <t>EcoEneUsoFinalResUf</t>
  </si>
  <si>
    <t>RDP  por Equip</t>
  </si>
  <si>
    <t>RdpEqpResUf</t>
  </si>
  <si>
    <t>RDP  Anual</t>
  </si>
  <si>
    <t>RdpUsoFinalResUf</t>
  </si>
  <si>
    <t>TipUsoFinalCtb</t>
  </si>
  <si>
    <t>Benefício EE  (Ótica do Sistema)</t>
  </si>
  <si>
    <t>BenefEneEvitSistCtb</t>
  </si>
  <si>
    <t>R$/ano</t>
  </si>
  <si>
    <t>Benefício RDP  (Ótica do Sistema)</t>
  </si>
  <si>
    <t>BenefRdpSistCtb</t>
  </si>
  <si>
    <t>Benefício Total (Ótica do Sistema)</t>
  </si>
  <si>
    <t>BenefTotalSistCtb</t>
  </si>
  <si>
    <t>Benefício EE  (Ótica do Consumidor)</t>
  </si>
  <si>
    <t>BenefEneEvitConsCtb</t>
  </si>
  <si>
    <t>Benefício RDP  (Ótica do Consumidor)</t>
  </si>
  <si>
    <t>BenefRdpConsCtb</t>
  </si>
  <si>
    <t>Benefício Total (Ótica do Consumidor)</t>
  </si>
  <si>
    <t>BenefTotalConsCtb</t>
  </si>
  <si>
    <t xml:space="preserve">Investimento Total </t>
  </si>
  <si>
    <t>Investimento Total  Anualizado</t>
  </si>
  <si>
    <t>InvestTotalAnualCtb</t>
  </si>
  <si>
    <t xml:space="preserve">Investimento Total PEE </t>
  </si>
  <si>
    <t>Investimento Total PEE  Anualizado</t>
  </si>
  <si>
    <t>InvestPeeAnualCtb</t>
  </si>
  <si>
    <t>RCB</t>
  </si>
  <si>
    <t>RCB investimento total (Ótica do Sistema)</t>
  </si>
  <si>
    <t>RcbTotalSistCtb</t>
  </si>
  <si>
    <t>RCB investimento PEE (Ótica do Sistema)</t>
  </si>
  <si>
    <t>RcbPeeSistCtb</t>
  </si>
  <si>
    <t>RCB investimento total (Ótica do Consumidor)</t>
  </si>
  <si>
    <t>RcbTotalConsCtb</t>
  </si>
  <si>
    <t>RCB investimento PEE (Ótica do Consumidor)</t>
  </si>
  <si>
    <t>RcbPeeConsCtb</t>
  </si>
  <si>
    <t>VdUtilCtb</t>
  </si>
  <si>
    <t>TipUsoFinalEqp</t>
  </si>
  <si>
    <t>EneLnBaseEqp</t>
  </si>
  <si>
    <t>MWh/ano/equip</t>
  </si>
  <si>
    <t>DmdLnBaseEqp</t>
  </si>
  <si>
    <t>kW/equip</t>
  </si>
  <si>
    <t>EneDetermEqp</t>
  </si>
  <si>
    <t>DmdDetermEqp</t>
  </si>
  <si>
    <t>EcoEneEqp</t>
  </si>
  <si>
    <t>RdpEqp</t>
  </si>
  <si>
    <t>Benefício EE  (Ótica do Sistema) por Equip</t>
  </si>
  <si>
    <t>BenefEneEvitSistEqp</t>
  </si>
  <si>
    <t>R$/ano/equip</t>
  </si>
  <si>
    <t>Benefício RDP  (Ótica do Sistema) por Equip</t>
  </si>
  <si>
    <t>BenefRdpSistEqp</t>
  </si>
  <si>
    <t>Benefício Total (Ótica do Sistema) por Equip</t>
  </si>
  <si>
    <t>BenefTotalSistEqp</t>
  </si>
  <si>
    <t>Benefício EE  (Ótica do Consumidor) por Equip</t>
  </si>
  <si>
    <t>BenefEneEvitConsEqp</t>
  </si>
  <si>
    <t>Benefício RDP  (Ótica do Consumidor) por Equip</t>
  </si>
  <si>
    <t>BenefRdpConsEqp</t>
  </si>
  <si>
    <t>Benefício Total (Ótica do Consumidor) por Equip</t>
  </si>
  <si>
    <t>BenefTotalConsEqp</t>
  </si>
  <si>
    <t>Investimento Total  por Equipamento</t>
  </si>
  <si>
    <t>InvestTotalEqp</t>
  </si>
  <si>
    <t>R$/equip</t>
  </si>
  <si>
    <t>Investimento Total PEE  por Equipamento</t>
  </si>
  <si>
    <t>InvestPeeEqp</t>
  </si>
  <si>
    <t>TipUsoFinalPotNom</t>
  </si>
  <si>
    <t>Unidade de potência nominal</t>
  </si>
  <si>
    <t>UnidPotNom</t>
  </si>
  <si>
    <t>Potencia nominal média por uso final - Existente</t>
  </si>
  <si>
    <t>PotNomMed</t>
  </si>
  <si>
    <t>pot nom</t>
  </si>
  <si>
    <t>Potência nominal média por uso final - Instalada</t>
  </si>
  <si>
    <t>Energia Consumida LB  por potência nominal</t>
  </si>
  <si>
    <t>EneLnBasePotNom</t>
  </si>
  <si>
    <t>MWh/ano/pot nom</t>
  </si>
  <si>
    <t>Demanda LB  por potência nominal</t>
  </si>
  <si>
    <t>DmdLnBasePotNom</t>
  </si>
  <si>
    <t>kW/pot nom</t>
  </si>
  <si>
    <t>Energia Consumida PD  por potência nominal</t>
  </si>
  <si>
    <t>EneDetermPotNom</t>
  </si>
  <si>
    <t>Demanda PD  por potência nominal</t>
  </si>
  <si>
    <t>DmdDetermPotNom</t>
  </si>
  <si>
    <t>EE  por potência nominal</t>
  </si>
  <si>
    <t>EcoEnePotNom</t>
  </si>
  <si>
    <t>RDP  por potência nominal</t>
  </si>
  <si>
    <t>RdpPotNom</t>
  </si>
  <si>
    <t>Benefício EE  (Ótica do Sistema) por potência nominal</t>
  </si>
  <si>
    <t>BenefEneEvitSistPotNom</t>
  </si>
  <si>
    <t>R$/ano/pot nom</t>
  </si>
  <si>
    <t>Benefício RDP  (Ótica do Sistema) por potência nominal</t>
  </si>
  <si>
    <t>BenefRdpSistPotNom</t>
  </si>
  <si>
    <t>Benefício Total (Ótica do Sistema) por potência nominal</t>
  </si>
  <si>
    <t>BenefTotalSistPotNom</t>
  </si>
  <si>
    <t>Benefício EE  (Ótica do Consumidor) por potência nominal</t>
  </si>
  <si>
    <t>BenefEneEvitConsPotNom</t>
  </si>
  <si>
    <t>Benefício RDP  (Ótica do Consumidor) por potência nominal</t>
  </si>
  <si>
    <t>BenefRdpConsPotNom</t>
  </si>
  <si>
    <t>Benefício Total (Ótica do Consumidor) por potência nominal</t>
  </si>
  <si>
    <t>BenefTotalConsPotNom</t>
  </si>
  <si>
    <t>Investimento Total  por potência nominal</t>
  </si>
  <si>
    <t>InvestTotalPotNom</t>
  </si>
  <si>
    <t>R$/pot nom</t>
  </si>
  <si>
    <t>Investimento Total PEE  por potência nominal</t>
  </si>
  <si>
    <t>InvestPeePotNom</t>
  </si>
  <si>
    <t>Amostras</t>
  </si>
  <si>
    <t>Auxilio para preenchimento da planilha OPEE Final (GAAX) aba Usos Finais</t>
  </si>
  <si>
    <t>Usar a planilha MV como fonte das informações.</t>
  </si>
  <si>
    <t>Condicionamento 
Ambiental</t>
  </si>
  <si>
    <t>Motor</t>
  </si>
  <si>
    <t>RDP por Equip</t>
  </si>
  <si>
    <t>Cond. Ambiental</t>
  </si>
  <si>
    <t>Sistema 
Motriz</t>
  </si>
  <si>
    <t>Aquecimento 
Solar</t>
  </si>
  <si>
    <t>Fonte Incentivada 
Fotovoltaica</t>
  </si>
  <si>
    <t xml:space="preserve">InvestPeeCtb </t>
  </si>
  <si>
    <t xml:space="preserve">InvestTotalCtb </t>
  </si>
  <si>
    <t>CEE ótica do sistema</t>
  </si>
  <si>
    <t>CED ótica do sistema</t>
  </si>
  <si>
    <t>CEE ótica do consumidor</t>
  </si>
  <si>
    <t>CED ótica do consumidor</t>
  </si>
  <si>
    <t>O</t>
  </si>
  <si>
    <t>U</t>
  </si>
  <si>
    <t>P</t>
  </si>
  <si>
    <t>Q</t>
  </si>
  <si>
    <t>R</t>
  </si>
  <si>
    <t>S</t>
  </si>
  <si>
    <t>X</t>
  </si>
  <si>
    <t>Z</t>
  </si>
  <si>
    <t>Y</t>
  </si>
  <si>
    <t>AA</t>
  </si>
  <si>
    <t>AB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</si>
  <si>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</si>
  <si>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</si>
  <si>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</si>
  <si>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</si>
  <si>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</si>
  <si>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</si>
  <si>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</si>
  <si>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</si>
  <si>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</si>
  <si>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</si>
  <si>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</si>
  <si>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</si>
  <si>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</si>
  <si>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(Coluna)</t>
  </si>
  <si>
    <t>GAAX  Aba 
Usos Finais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</si>
  <si>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</si>
  <si>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</si>
  <si>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</si>
  <si>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</si>
  <si>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</si>
  <si>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</si>
  <si>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</si>
  <si>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</si>
  <si>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</si>
  <si>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</si>
  <si>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BC</t>
  </si>
  <si>
    <t>BD</t>
  </si>
  <si>
    <t>BE</t>
  </si>
  <si>
    <t>BB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</si>
  <si>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</si>
  <si>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</si>
  <si>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</si>
  <si>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</si>
  <si>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</si>
  <si>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</si>
  <si>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</si>
  <si>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</si>
  <si>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</si>
  <si>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</si>
  <si>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</si>
  <si>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BQ</t>
  </si>
  <si>
    <t>BR</t>
  </si>
  <si>
    <t>BS</t>
  </si>
  <si>
    <t>BT</t>
  </si>
  <si>
    <t>Retirada de demanda</t>
  </si>
  <si>
    <t>Benefício EE</t>
  </si>
  <si>
    <t>Benefício RDP</t>
  </si>
  <si>
    <t>Benefício Total</t>
  </si>
  <si>
    <t>H</t>
  </si>
  <si>
    <t>I</t>
  </si>
  <si>
    <t>J</t>
  </si>
  <si>
    <t>K</t>
  </si>
  <si>
    <t>M</t>
  </si>
  <si>
    <t>N</t>
  </si>
  <si>
    <t>Item 2.2 Parcial</t>
  </si>
  <si>
    <t>kW.ano</t>
  </si>
  <si>
    <t>EneEcon</t>
  </si>
  <si>
    <t>DmdRedPna</t>
  </si>
  <si>
    <t>BenefEneEcon</t>
  </si>
  <si>
    <t>BenefRdp</t>
  </si>
  <si>
    <t>BenefTotal</t>
  </si>
  <si>
    <t>CstAnual</t>
  </si>
  <si>
    <t>TipUsoFinal</t>
  </si>
  <si>
    <t>Item 2.4.4 - Índices por potência nominal</t>
  </si>
  <si>
    <t xml:space="preserve">Item 2.4.3 - Índices por equipamento </t>
  </si>
  <si>
    <t>Item 2.4.1 - Resumo por sistema</t>
  </si>
  <si>
    <t>Item 2.4.2 - Custo e Benefícios</t>
  </si>
  <si>
    <t>Item 2.4.1  - Resumo por sistema</t>
  </si>
  <si>
    <t>Item 2.4.3 - Índices por equipamento</t>
  </si>
  <si>
    <t>SFV20</t>
  </si>
  <si>
    <t>Sub total - Materiais e equipamentos equipamentos Fonte Incentivada - FV</t>
  </si>
  <si>
    <t>Sub total - Custos Fonte Incentivada - FV - Ex Post</t>
  </si>
  <si>
    <t>Sub total - Custos indiretos Fonte Incentivada - FV</t>
  </si>
  <si>
    <t>Sub total - Mão de obra de terceiros Fonte Incentivada - FV</t>
  </si>
  <si>
    <t>Sub total - Mão de obra Fonte Incentivada - FV</t>
  </si>
  <si>
    <t>Sub total - Custos diretos Fonte Incentivada - FV</t>
  </si>
  <si>
    <t>Custo Anualizado PEE</t>
  </si>
  <si>
    <r>
      <t>RCB</t>
    </r>
    <r>
      <rPr>
        <vertAlign val="subscript"/>
        <sz val="11"/>
        <color indexed="8"/>
        <rFont val="Calibri"/>
        <family val="2"/>
      </rPr>
      <t>FONTEINCENTIVADAFV_PEE</t>
    </r>
  </si>
  <si>
    <t>Fonte Incentivada</t>
  </si>
  <si>
    <t xml:space="preserve">Aquecimento </t>
  </si>
  <si>
    <t>Quantidade retirada</t>
  </si>
  <si>
    <t>ACJ-7000 efic</t>
  </si>
  <si>
    <t>ACJ-10000 efic</t>
  </si>
  <si>
    <t>ACJ-12000 efic</t>
  </si>
  <si>
    <t>SAE (Sistema de Armazenamento de Energia) - EX ANTE</t>
  </si>
  <si>
    <t>SAE (Sistema de Armazenamento de Energia) - EX POST</t>
  </si>
  <si>
    <t>SAE (Sistema de Armazenamento de Energia) - SISTEMA PROPOSTO - EX ANTE</t>
  </si>
  <si>
    <t>SAE (Sistema de Armazenamento de Energia) - RESULTADOS ESPERADOS - EX ANTE</t>
  </si>
  <si>
    <t>SAE (Sistema de Armazenamento de Energia) - SISTEMA PROPOSTO - EX POST</t>
  </si>
  <si>
    <t>SAE (Sistema de Armazenamento de Energia) - RESULTADOS ESPERADOS - EX POST - Ótica do Sistema</t>
  </si>
  <si>
    <t>SAE (Sistema de Armazenamento de Energia) - RESULTADOS ESPERADOS - EX POST - Ótica do Consumidor</t>
  </si>
  <si>
    <t>SAE 1</t>
  </si>
  <si>
    <t>SAE</t>
  </si>
  <si>
    <t xml:space="preserve">SAE (Sistema de Armazenamento de Energia) </t>
  </si>
  <si>
    <t>MWh/ano/m²</t>
  </si>
  <si>
    <t>kW/m²</t>
  </si>
  <si>
    <t>R$/ano/m²</t>
  </si>
  <si>
    <t>mil btu/h</t>
  </si>
  <si>
    <t>Potência Nominal</t>
  </si>
  <si>
    <t>MWh/ano/W</t>
  </si>
  <si>
    <t>kW/W</t>
  </si>
  <si>
    <t>R$/ano/W</t>
  </si>
  <si>
    <t>R$/W</t>
  </si>
  <si>
    <t>MWh/ano/cv</t>
  </si>
  <si>
    <t>kW/cv</t>
  </si>
  <si>
    <t>R$/ano/cv</t>
  </si>
  <si>
    <t>R$/cv</t>
  </si>
  <si>
    <t>MWh/ano/mil btu/h</t>
  </si>
  <si>
    <t>kW/mil btu/h</t>
  </si>
  <si>
    <t>kWmil btu/h</t>
  </si>
  <si>
    <t>R$/ano/mil btu/h</t>
  </si>
  <si>
    <t>R$/mil btu/h</t>
  </si>
  <si>
    <t>Potência Nominal (mil btu/h)</t>
  </si>
  <si>
    <t>MWh/ano/unid</t>
  </si>
  <si>
    <t>kW/unid</t>
  </si>
  <si>
    <t>R$/ano/unid</t>
  </si>
  <si>
    <t>R$/unid</t>
  </si>
  <si>
    <t>MWh/ano/kWp</t>
  </si>
  <si>
    <t>kW/kWp</t>
  </si>
  <si>
    <t>R$/ano/kWp</t>
  </si>
  <si>
    <t>R$/kWp</t>
  </si>
  <si>
    <t>dias/ano</t>
  </si>
  <si>
    <t>Potência PCS medida</t>
  </si>
  <si>
    <t>Potência total instalada medida</t>
  </si>
  <si>
    <t>KWh</t>
  </si>
  <si>
    <t>MWh/ano/KWh</t>
  </si>
  <si>
    <t>kW/KWh</t>
  </si>
  <si>
    <t>R$/ano/KWh</t>
  </si>
  <si>
    <t>R$/KWh</t>
  </si>
  <si>
    <t>CEE FV</t>
  </si>
  <si>
    <t>Benefício anualizado SAE - Ex ante</t>
  </si>
  <si>
    <t>Relatório de M&amp;V - SAE</t>
  </si>
  <si>
    <t>Benefício anualizado SAE - EE</t>
  </si>
  <si>
    <t xml:space="preserve">Benefício anualizado SAE - RDP </t>
  </si>
  <si>
    <r>
      <t>RCB</t>
    </r>
    <r>
      <rPr>
        <vertAlign val="subscript"/>
        <sz val="11"/>
        <color indexed="8"/>
        <rFont val="Calibri"/>
        <family val="2"/>
      </rPr>
      <t>SAE_PEE</t>
    </r>
  </si>
  <si>
    <r>
      <t>RCB</t>
    </r>
    <r>
      <rPr>
        <vertAlign val="subscript"/>
        <sz val="11"/>
        <color indexed="8"/>
        <rFont val="Calibri"/>
        <family val="2"/>
      </rPr>
      <t>SAE_TOTAL</t>
    </r>
  </si>
  <si>
    <t>SAE 2</t>
  </si>
  <si>
    <t>SAE 3</t>
  </si>
  <si>
    <t>SAE 4</t>
  </si>
  <si>
    <t>SAE 5</t>
  </si>
  <si>
    <t>SAE 6</t>
  </si>
  <si>
    <t>SAE 7</t>
  </si>
  <si>
    <t>SAE 8</t>
  </si>
  <si>
    <t>SAE 9</t>
  </si>
  <si>
    <t>SAE 10</t>
  </si>
  <si>
    <t>SAE 11</t>
  </si>
  <si>
    <t>SAE 12</t>
  </si>
  <si>
    <t>SAE 13</t>
  </si>
  <si>
    <t>SAE 14</t>
  </si>
  <si>
    <t>SAE 15</t>
  </si>
  <si>
    <t>SAE 16</t>
  </si>
  <si>
    <t>SAE 17</t>
  </si>
  <si>
    <t>SAE 18</t>
  </si>
  <si>
    <t>SAE 19</t>
  </si>
  <si>
    <t>SAE 20</t>
  </si>
  <si>
    <r>
      <t>B</t>
    </r>
    <r>
      <rPr>
        <b/>
        <i/>
        <vertAlign val="subscript"/>
        <sz val="11"/>
        <color indexed="9"/>
        <rFont val="Calibri"/>
        <family val="2"/>
      </rPr>
      <t>SAE</t>
    </r>
  </si>
  <si>
    <r>
      <t>B</t>
    </r>
    <r>
      <rPr>
        <b/>
        <i/>
        <vertAlign val="subscript"/>
        <sz val="11"/>
        <color indexed="9"/>
        <rFont val="Calibri"/>
        <family val="2"/>
      </rPr>
      <t>SAE_EE</t>
    </r>
  </si>
  <si>
    <r>
      <t>B</t>
    </r>
    <r>
      <rPr>
        <b/>
        <i/>
        <vertAlign val="subscript"/>
        <sz val="11"/>
        <color indexed="9"/>
        <rFont val="Calibri"/>
        <family val="2"/>
      </rPr>
      <t>SAE_RDP</t>
    </r>
  </si>
  <si>
    <t>CPFL RGE</t>
  </si>
  <si>
    <t>Atualizado em 23/03/206</t>
  </si>
  <si>
    <t>Atualizado em 19/03/206</t>
  </si>
  <si>
    <t>Usos Finais</t>
  </si>
  <si>
    <t>Fonte Incentivada Fotovoltaica</t>
  </si>
  <si>
    <t>Custo Anualizado</t>
  </si>
  <si>
    <t>Quantidade equips. Substituídos</t>
  </si>
  <si>
    <t>Energia diária média por equipamentos (antes)</t>
  </si>
  <si>
    <t>Energia anual consumida (antes)</t>
  </si>
  <si>
    <t>Demanda média ponta por equipamento (antes)</t>
  </si>
  <si>
    <t>Demanda na ponta por uso final (antes)</t>
  </si>
  <si>
    <t>Quantidade de equips novos</t>
  </si>
  <si>
    <t>Energia diária média por equipamento (depois)</t>
  </si>
  <si>
    <t>Energia anual consumida (depois)</t>
  </si>
  <si>
    <t>Demanda média na ponta por equipamento (depois)</t>
  </si>
  <si>
    <t>Demanda média na ponta por uso final (depois)</t>
  </si>
  <si>
    <t>Economia de energia diária média por equipamento (depois)</t>
  </si>
  <si>
    <t>Economia de energia anual média por equipamento (depois)</t>
  </si>
  <si>
    <t>RDP média por equipamento</t>
  </si>
  <si>
    <t>Benefício de EE - Ótica sistema</t>
  </si>
  <si>
    <t>Benefício RDP - Ótica sistema</t>
  </si>
  <si>
    <t>Benefício total - Ótica sistema</t>
  </si>
  <si>
    <t>Benefício de EE - Ótica consumidor</t>
  </si>
  <si>
    <t>Benefício de RDP - Ótica consumidor</t>
  </si>
  <si>
    <t>Benefício total - Ótica consumidor</t>
  </si>
  <si>
    <t>Investimento Total</t>
  </si>
  <si>
    <t>Custo total anualizado</t>
  </si>
  <si>
    <t>Custo total PEE</t>
  </si>
  <si>
    <t>Custo total anualizado PEE</t>
  </si>
  <si>
    <t>RCB - Ótica sistema</t>
  </si>
  <si>
    <t>RCB PEE - Ótica sistema</t>
  </si>
  <si>
    <t>RCB - Ótica consumidor</t>
  </si>
  <si>
    <t>RCB PEE - Ótica consumidor</t>
  </si>
  <si>
    <t>Vida útil média</t>
  </si>
  <si>
    <t>Energia anual média por equipamento (antes)</t>
  </si>
  <si>
    <t>Demanda média na ponta por equipamento (antes)</t>
  </si>
  <si>
    <t>Energia anual média consumida por equipamento (depois)</t>
  </si>
  <si>
    <t>Demanda méida na ponta por equipamento (depois)</t>
  </si>
  <si>
    <t>Energia economizada anual média por equipamento (Depois)</t>
  </si>
  <si>
    <t>RDP média por equipamento (Depois)</t>
  </si>
  <si>
    <t>Benefício energia economizada - ótica do sistema por equipamento</t>
  </si>
  <si>
    <t>Benefício RDP - Ótica do sistema por equipamento</t>
  </si>
  <si>
    <t>Benefício total - ótica do sistema por equipamento</t>
  </si>
  <si>
    <t>Benefício energia economizada - ótica do consumidor por equipamento</t>
  </si>
  <si>
    <t>Benefício da RDP - ótica do consumidor por equipamento</t>
  </si>
  <si>
    <t>Benefício total - ótica do consumidor por equipamento</t>
  </si>
  <si>
    <t>Custo total por equipamento</t>
  </si>
  <si>
    <t>Custo total PEE por equipamento</t>
  </si>
  <si>
    <t xml:space="preserve">Potência nominal média </t>
  </si>
  <si>
    <t>Energia anual média consumida por potência nominal (antes)</t>
  </si>
  <si>
    <t>Demanda média na ponta por potência nominal (antes)</t>
  </si>
  <si>
    <t>Energia anual média consumida por potência nominal (depois)</t>
  </si>
  <si>
    <t>Demanda média na ponta por potência nominal (depois)</t>
  </si>
  <si>
    <t>Economia de energia anual média por potência nominal</t>
  </si>
  <si>
    <t>RDP média por potência nominal</t>
  </si>
  <si>
    <t>Benefício da energia evitada - ótica sistema por potência nominal</t>
  </si>
  <si>
    <t>Benefício da RDP - ótica sistema por potência nominal</t>
  </si>
  <si>
    <t>Benefício total - ótica sistema por potência nominal</t>
  </si>
  <si>
    <t>Benefício da energia evitada - ótica consumidor por potência nominal</t>
  </si>
  <si>
    <t>Benefício da RDP - ótica consumidor por potência nominal</t>
  </si>
  <si>
    <t>Benefício total - ótica consumidor por potência nominal</t>
  </si>
  <si>
    <t>Investimento total por potência nominal</t>
  </si>
  <si>
    <t>Investimento PEE por potência nominal</t>
  </si>
  <si>
    <t>Sub total - Materiais e equipamentos SAE</t>
  </si>
  <si>
    <t>Sub total - Custos diretos SAE</t>
  </si>
  <si>
    <t>Sub total - Custos SAE - Ex ante</t>
  </si>
  <si>
    <t>Custo anualizado total SAE - Ex ante</t>
  </si>
  <si>
    <r>
      <t>CA</t>
    </r>
    <r>
      <rPr>
        <b/>
        <vertAlign val="subscript"/>
        <sz val="11"/>
        <color indexed="9"/>
        <rFont val="Calibri"/>
        <family val="2"/>
      </rPr>
      <t>T_</t>
    </r>
    <r>
      <rPr>
        <b/>
        <sz val="11"/>
        <color theme="0"/>
        <rFont val="Calibri"/>
        <family val="2"/>
        <scheme val="minor"/>
      </rPr>
      <t>SAE</t>
    </r>
  </si>
  <si>
    <t>Sub total - Custos medição e verificação SAE</t>
  </si>
  <si>
    <t>Energia média diária</t>
  </si>
  <si>
    <t>Energia total diária</t>
  </si>
  <si>
    <t>MWh/dia</t>
  </si>
  <si>
    <t>Capacidade Útil da bateria</t>
  </si>
  <si>
    <t>Mês</t>
  </si>
  <si>
    <t>plpi</t>
  </si>
  <si>
    <t>Potência média na ponta do equipamento</t>
  </si>
  <si>
    <t>Potência média na ponta por equipamento</t>
  </si>
  <si>
    <t>Tempo médio de utilização</t>
  </si>
  <si>
    <t>pai</t>
  </si>
  <si>
    <t>qai</t>
  </si>
  <si>
    <t>Pai</t>
  </si>
  <si>
    <t>fuai</t>
  </si>
  <si>
    <t>Puai</t>
  </si>
  <si>
    <t>hai</t>
  </si>
  <si>
    <t>Eai</t>
  </si>
  <si>
    <t>Eai%</t>
  </si>
  <si>
    <t>Materiais Fontes Incentivadas + SAE</t>
  </si>
  <si>
    <t>Versão 4.29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</si>
</sst>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&quot;.&quot;000&quot;.&quot;000&quot;/&quot;0000&quot;-&quot;00"/>
    <numFmt numFmtId="165" formatCode="#,##0.00;\-#,##0.00;0.00;@"/>
    <numFmt numFmtId="166" formatCode="#,##0.00_ ;\-#,##0.00\ "/>
    <numFmt numFmtId="167" formatCode="#,##0.00000"/>
    <numFmt numFmtId="168" formatCode="0.00;\-0.00;&quot;-&quot;;@"/>
    <numFmt numFmtId="169" formatCode="#,##0.00;\-#,##0.00;&quot;&quot;;@"/>
    <numFmt numFmtId="170" formatCode="[&lt;10000000000]&quot;(&quot;00&quot;) &quot;0000&quot;-&quot;0000;&quot;(&quot;00&quot;) &quot;00000&quot;-&quot;0000"/>
    <numFmt numFmtId="171" formatCode="&quot;R$&quot;\ #,##0.00"/>
    <numFmt numFmtId="172" formatCode="[$-416]mmm\-yy;@"/>
    <numFmt numFmtId="173" formatCode="0.000%"/>
    <numFmt numFmtId="174" formatCode="[$-F400]h:mm:ss\ AM/PM"/>
    <numFmt numFmtId="175" formatCode="_-* #,##0_-;\-* #,##0_-;_-* &quot;-&quot;??_-;_-@_-"/>
    <numFmt numFmtId="176" formatCode="_-&quot;R$&quot;\ * #,##0.0_-;\-&quot;R$&quot;\ * #,##0.0_-;_-&quot;R$&quot;\ * &quot;-&quot;??_-;_-@_-"/>
    <numFmt numFmtId="177" formatCode="#,##0.000"/>
    <numFmt numFmtId="178" formatCode="0.000"/>
    <numFmt numFmtId="179" formatCode="0.0000"/>
    <numFmt numFmtId="180" formatCode="#,##0.0000"/>
    <numFmt numFmtId="181" formatCode="0.00000"/>
    <numFmt numFmtId="182" formatCode="0.000000"/>
    <numFmt numFmtId="183" formatCode="#,##0.0000;\-#,##0.0000;0.0000;@"/>
    <numFmt numFmtId="184" formatCode="#,##0.00000;\-#,##0.00000;0.00000;@"/>
    <numFmt numFmtId="185" formatCode="#,##0.00000_ ;\-#,##0.00000\ "/>
    <numFmt numFmtId="186" formatCode="#,##0.000000;\-#,##0.000000;0.000000;@"/>
    <numFmt numFmtId="187" formatCode="#,##0.000000"/>
    <numFmt numFmtId="188" formatCode="#,##0;\-#,##0;0;@"/>
  </numFmts>
  <fonts count="7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22"/>
      <color indexed="8"/>
      <name val="Calibri"/>
      <family val="2"/>
    </font>
    <font>
      <b/>
      <vertAlign val="subscript"/>
      <sz val="22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bscript"/>
      <sz val="11"/>
      <color indexed="8"/>
      <name val="Calibri"/>
      <family val="2"/>
    </font>
    <font>
      <i/>
      <sz val="11"/>
      <color indexed="8"/>
      <name val="Calibri"/>
      <family val="2"/>
    </font>
    <font>
      <i/>
      <vertAlign val="subscript"/>
      <sz val="11"/>
      <color indexed="8"/>
      <name val="Calibri"/>
      <family val="2"/>
    </font>
    <font>
      <vertAlign val="subscript"/>
      <sz val="11"/>
      <color indexed="8"/>
      <name val="Calibri"/>
      <family val="2"/>
    </font>
    <font>
      <sz val="11"/>
      <color indexed="8"/>
      <name val="Calibri"/>
      <family val="2"/>
    </font>
    <font>
      <vertAlign val="superscript"/>
      <sz val="11"/>
      <name val="Calibri"/>
      <family val="2"/>
    </font>
    <font>
      <i/>
      <vertAlign val="subscript"/>
      <sz val="11"/>
      <name val="Calibri"/>
      <family val="2"/>
    </font>
    <font>
      <b/>
      <i/>
      <vertAlign val="subscript"/>
      <sz val="11"/>
      <color indexed="9"/>
      <name val="Calibri"/>
      <family val="2"/>
    </font>
    <font>
      <b/>
      <vertAlign val="subscript"/>
      <sz val="11"/>
      <color indexed="9"/>
      <name val="Calibri"/>
      <family val="2"/>
    </font>
    <font>
      <sz val="9"/>
      <color indexed="81"/>
      <name val="Segoe UI"/>
      <family val="2"/>
    </font>
    <font>
      <sz val="16"/>
      <color indexed="9"/>
      <name val="Calibri"/>
      <family val="2"/>
    </font>
    <font>
      <b/>
      <sz val="16"/>
      <color indexed="9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9" tint="0.79998168889431442"/>
      <name val="Webdings"/>
      <family val="1"/>
      <charset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sz val="11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indexed="4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color theme="1"/>
      <name val="Calibri"/>
      <family val="2"/>
      <scheme val="minor"/>
    </font>
    <font>
      <b/>
      <sz val="14"/>
      <color rgb="FFFF0000"/>
      <name val="Calibri"/>
      <family val="2"/>
    </font>
    <font>
      <sz val="9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3" tint="0.79998168889431442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theme="3" tint="0.79998168889431442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4"/>
      <color theme="0"/>
      <name val="Calibri"/>
      <family val="2"/>
    </font>
    <font>
      <sz val="14"/>
      <color theme="0"/>
      <name val="Calibri"/>
      <family val="2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3"/>
      <color theme="3"/>
      <name val="Calibri"/>
      <family val="2"/>
      <scheme val="minor"/>
    </font>
    <font>
      <b/>
      <sz val="13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8">
    <xf numFmtId="0" fontId="0" fillId="0" borderId="0"/>
    <xf numFmtId="0" fontId="23" fillId="2" borderId="0" applyNumberFormat="0" applyBorder="0" applyAlignment="0" applyProtection="0"/>
    <xf numFmtId="0" fontId="24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75" fillId="0" borderId="0"/>
    <xf numFmtId="0" fontId="77" fillId="0" borderId="49" applyNumberFormat="0" applyFill="0" applyAlignment="0" applyProtection="0"/>
  </cellStyleXfs>
  <cellXfs count="1280">
    <xf numFmtId="0" fontId="0" fillId="0" borderId="0" xfId="0"/>
    <xf numFmtId="44" fontId="22" fillId="0" borderId="1" xfId="3" applyFont="1" applyFill="1" applyBorder="1" applyAlignment="1" applyProtection="1">
      <alignment horizontal="left" vertical="center"/>
      <protection locked="0"/>
    </xf>
    <xf numFmtId="3" fontId="0" fillId="0" borderId="1" xfId="0" quotePrefix="1" applyNumberFormat="1" applyBorder="1" applyAlignment="1" applyProtection="1">
      <alignment horizontal="right" vertical="center"/>
      <protection locked="0"/>
    </xf>
    <xf numFmtId="3" fontId="0" fillId="0" borderId="1" xfId="0" applyNumberFormat="1" applyBorder="1" applyAlignment="1" applyProtection="1">
      <alignment horizontal="right" vertical="center"/>
      <protection locked="0"/>
    </xf>
    <xf numFmtId="4" fontId="0" fillId="0" borderId="1" xfId="0" applyNumberFormat="1" applyBorder="1" applyAlignment="1" applyProtection="1">
      <alignment horizontal="right" vertical="center" shrinkToFit="1"/>
      <protection locked="0"/>
    </xf>
    <xf numFmtId="4" fontId="25" fillId="0" borderId="1" xfId="0" applyNumberFormat="1" applyFont="1" applyBorder="1" applyAlignment="1" applyProtection="1">
      <alignment horizontal="right" vertical="center" shrinkToFit="1"/>
      <protection locked="0"/>
    </xf>
    <xf numFmtId="0" fontId="25" fillId="0" borderId="2" xfId="0" applyFont="1" applyBorder="1" applyAlignment="1" applyProtection="1">
      <alignment vertical="center" shrinkToFit="1"/>
      <protection locked="0"/>
    </xf>
    <xf numFmtId="0" fontId="26" fillId="0" borderId="1" xfId="0" applyFont="1" applyBorder="1" applyAlignment="1" applyProtection="1">
      <alignment vertical="center"/>
      <protection locked="0"/>
    </xf>
    <xf numFmtId="0" fontId="25" fillId="0" borderId="1" xfId="0" applyFont="1" applyBorder="1" applyAlignment="1" applyProtection="1">
      <alignment vertical="center"/>
      <protection locked="0"/>
    </xf>
    <xf numFmtId="3" fontId="26" fillId="0" borderId="1" xfId="0" applyNumberFormat="1" applyFont="1" applyBorder="1" applyAlignment="1" applyProtection="1">
      <alignment vertical="center"/>
      <protection locked="0"/>
    </xf>
    <xf numFmtId="3" fontId="25" fillId="0" borderId="1" xfId="0" applyNumberFormat="1" applyFont="1" applyBorder="1" applyAlignment="1" applyProtection="1">
      <alignment vertical="center"/>
      <protection locked="0"/>
    </xf>
    <xf numFmtId="4" fontId="25" fillId="4" borderId="1" xfId="0" applyNumberFormat="1" applyFont="1" applyFill="1" applyBorder="1" applyAlignment="1" applyProtection="1">
      <alignment vertical="center"/>
      <protection locked="0"/>
    </xf>
    <xf numFmtId="10" fontId="25" fillId="4" borderId="1" xfId="0" applyNumberFormat="1" applyFont="1" applyFill="1" applyBorder="1" applyAlignment="1" applyProtection="1">
      <alignment vertical="center"/>
      <protection locked="0"/>
    </xf>
    <xf numFmtId="0" fontId="26" fillId="0" borderId="3" xfId="0" applyFont="1" applyBorder="1" applyAlignment="1" applyProtection="1">
      <alignment vertical="center"/>
      <protection locked="0"/>
    </xf>
    <xf numFmtId="3" fontId="25" fillId="4" borderId="1" xfId="0" applyNumberFormat="1" applyFont="1" applyFill="1" applyBorder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3" fontId="0" fillId="4" borderId="1" xfId="0" applyNumberFormat="1" applyFill="1" applyBorder="1" applyAlignment="1" applyProtection="1">
      <alignment horizontal="right"/>
      <protection locked="0"/>
    </xf>
    <xf numFmtId="44" fontId="22" fillId="4" borderId="1" xfId="3" applyFont="1" applyFill="1" applyBorder="1" applyAlignment="1" applyProtection="1">
      <alignment horizontal="left"/>
      <protection locked="0"/>
    </xf>
    <xf numFmtId="4" fontId="25" fillId="4" borderId="1" xfId="0" applyNumberFormat="1" applyFont="1" applyFill="1" applyBorder="1" applyAlignment="1" applyProtection="1">
      <alignment horizontal="right" vertical="center" shrinkToFit="1"/>
      <protection locked="0"/>
    </xf>
    <xf numFmtId="0" fontId="25" fillId="4" borderId="2" xfId="0" applyFont="1" applyFill="1" applyBorder="1" applyAlignment="1" applyProtection="1">
      <alignment vertical="center" shrinkToFit="1"/>
      <protection locked="0"/>
    </xf>
    <xf numFmtId="0" fontId="0" fillId="4" borderId="1" xfId="0" applyFill="1" applyBorder="1" applyAlignment="1" applyProtection="1">
      <alignment horizontal="right" vertical="center" wrapText="1"/>
      <protection locked="0"/>
    </xf>
    <xf numFmtId="3" fontId="0" fillId="4" borderId="1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165" fontId="0" fillId="4" borderId="1" xfId="0" applyNumberFormat="1" applyFill="1" applyBorder="1" applyAlignment="1" applyProtection="1">
      <alignment horizontal="right" vertical="center"/>
      <protection locked="0"/>
    </xf>
    <xf numFmtId="165" fontId="0" fillId="4" borderId="1" xfId="0" applyNumberFormat="1" applyFill="1" applyBorder="1" applyAlignment="1" applyProtection="1">
      <alignment vertical="center"/>
      <protection locked="0"/>
    </xf>
    <xf numFmtId="4" fontId="0" fillId="4" borderId="1" xfId="0" applyNumberFormat="1" applyFill="1" applyBorder="1" applyAlignment="1" applyProtection="1">
      <alignment vertical="center"/>
      <protection locked="0"/>
    </xf>
    <xf numFmtId="10" fontId="0" fillId="4" borderId="1" xfId="0" applyNumberFormat="1" applyFill="1" applyBorder="1" applyAlignment="1" applyProtection="1">
      <alignment vertical="center"/>
      <protection locked="0"/>
    </xf>
    <xf numFmtId="0" fontId="0" fillId="4" borderId="0" xfId="0" applyFill="1" applyAlignment="1" applyProtection="1">
      <alignment vertical="center"/>
      <protection locked="0"/>
    </xf>
    <xf numFmtId="0" fontId="27" fillId="5" borderId="0" xfId="0" applyFont="1" applyFill="1" applyProtection="1">
      <protection locked="0"/>
    </xf>
    <xf numFmtId="0" fontId="28" fillId="0" borderId="0" xfId="0" applyFont="1"/>
    <xf numFmtId="0" fontId="27" fillId="4" borderId="0" xfId="0" applyFont="1" applyFill="1" applyProtection="1">
      <protection locked="0"/>
    </xf>
    <xf numFmtId="0" fontId="27" fillId="4" borderId="0" xfId="0" applyFont="1" applyFill="1" applyAlignment="1" applyProtection="1">
      <alignment horizontal="center"/>
      <protection locked="0"/>
    </xf>
    <xf numFmtId="0" fontId="27" fillId="4" borderId="0" xfId="0" applyFont="1" applyFill="1" applyAlignment="1" applyProtection="1">
      <alignment horizontal="right"/>
      <protection locked="0"/>
    </xf>
    <xf numFmtId="0" fontId="28" fillId="4" borderId="0" xfId="0" applyFont="1" applyFill="1" applyProtection="1">
      <protection locked="0"/>
    </xf>
    <xf numFmtId="0" fontId="28" fillId="6" borderId="0" xfId="0" applyFont="1" applyFill="1" applyProtection="1">
      <protection locked="0"/>
    </xf>
    <xf numFmtId="2" fontId="28" fillId="4" borderId="0" xfId="0" applyNumberFormat="1" applyFont="1" applyFill="1" applyAlignment="1" applyProtection="1">
      <alignment horizontal="right"/>
      <protection locked="0"/>
    </xf>
    <xf numFmtId="14" fontId="28" fillId="4" borderId="0" xfId="0" applyNumberFormat="1" applyFont="1" applyFill="1" applyAlignment="1" applyProtection="1">
      <alignment horizontal="right"/>
      <protection locked="0"/>
    </xf>
    <xf numFmtId="0" fontId="28" fillId="4" borderId="0" xfId="0" applyFont="1" applyFill="1"/>
    <xf numFmtId="3" fontId="28" fillId="4" borderId="0" xfId="0" applyNumberFormat="1" applyFont="1" applyFill="1"/>
    <xf numFmtId="0" fontId="27" fillId="5" borderId="0" xfId="0" applyFont="1" applyFill="1" applyAlignment="1" applyProtection="1">
      <alignment horizontal="center"/>
      <protection locked="0"/>
    </xf>
    <xf numFmtId="17" fontId="27" fillId="4" borderId="0" xfId="0" applyNumberFormat="1" applyFont="1" applyFill="1" applyAlignment="1" applyProtection="1">
      <alignment horizontal="center"/>
      <protection locked="0"/>
    </xf>
    <xf numFmtId="0" fontId="27" fillId="7" borderId="0" xfId="0" applyFont="1" applyFill="1" applyAlignment="1" applyProtection="1">
      <alignment horizontal="right"/>
      <protection locked="0"/>
    </xf>
    <xf numFmtId="44" fontId="22" fillId="3" borderId="1" xfId="3" applyFont="1" applyFill="1" applyBorder="1" applyAlignment="1" applyProtection="1">
      <alignment horizontal="left"/>
    </xf>
    <xf numFmtId="44" fontId="22" fillId="8" borderId="1" xfId="3" applyFont="1" applyFill="1" applyBorder="1" applyProtection="1"/>
    <xf numFmtId="10" fontId="0" fillId="8" borderId="1" xfId="0" applyNumberFormat="1" applyFill="1" applyBorder="1"/>
    <xf numFmtId="0" fontId="29" fillId="4" borderId="4" xfId="0" applyFont="1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0" xfId="0" applyFill="1"/>
    <xf numFmtId="0" fontId="29" fillId="4" borderId="7" xfId="0" applyFont="1" applyFill="1" applyBorder="1"/>
    <xf numFmtId="0" fontId="30" fillId="4" borderId="0" xfId="0" applyFont="1" applyFill="1"/>
    <xf numFmtId="0" fontId="0" fillId="4" borderId="8" xfId="0" applyFill="1" applyBorder="1"/>
    <xf numFmtId="0" fontId="31" fillId="9" borderId="9" xfId="0" applyFont="1" applyFill="1" applyBorder="1"/>
    <xf numFmtId="0" fontId="31" fillId="9" borderId="10" xfId="0" applyFont="1" applyFill="1" applyBorder="1"/>
    <xf numFmtId="0" fontId="31" fillId="9" borderId="2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3" borderId="11" xfId="0" applyFill="1" applyBorder="1"/>
    <xf numFmtId="0" fontId="30" fillId="3" borderId="12" xfId="0" applyFont="1" applyFill="1" applyBorder="1"/>
    <xf numFmtId="0" fontId="0" fillId="3" borderId="12" xfId="0" applyFill="1" applyBorder="1"/>
    <xf numFmtId="0" fontId="0" fillId="3" borderId="13" xfId="0" applyFill="1" applyBorder="1"/>
    <xf numFmtId="0" fontId="29" fillId="4" borderId="11" xfId="0" applyFont="1" applyFill="1" applyBorder="1"/>
    <xf numFmtId="0" fontId="0" fillId="4" borderId="12" xfId="0" applyFill="1" applyBorder="1"/>
    <xf numFmtId="0" fontId="0" fillId="4" borderId="13" xfId="0" applyFill="1" applyBorder="1"/>
    <xf numFmtId="0" fontId="29" fillId="4" borderId="0" xfId="0" applyFont="1" applyFill="1"/>
    <xf numFmtId="0" fontId="0" fillId="4" borderId="7" xfId="0" applyFill="1" applyBorder="1"/>
    <xf numFmtId="0" fontId="25" fillId="4" borderId="8" xfId="0" applyFont="1" applyFill="1" applyBorder="1"/>
    <xf numFmtId="0" fontId="30" fillId="4" borderId="7" xfId="0" applyFont="1" applyFill="1" applyBorder="1"/>
    <xf numFmtId="0" fontId="0" fillId="4" borderId="0" xfId="0" applyFill="1" applyAlignment="1">
      <alignment vertical="center"/>
    </xf>
    <xf numFmtId="0" fontId="30" fillId="4" borderId="11" xfId="0" applyFont="1" applyFill="1" applyBorder="1"/>
    <xf numFmtId="0" fontId="25" fillId="4" borderId="13" xfId="0" applyFont="1" applyFill="1" applyBorder="1"/>
    <xf numFmtId="0" fontId="25" fillId="4" borderId="0" xfId="0" applyFont="1" applyFill="1"/>
    <xf numFmtId="0" fontId="30" fillId="4" borderId="4" xfId="0" applyFont="1" applyFill="1" applyBorder="1"/>
    <xf numFmtId="0" fontId="25" fillId="4" borderId="6" xfId="0" applyFont="1" applyFill="1" applyBorder="1"/>
    <xf numFmtId="0" fontId="0" fillId="4" borderId="11" xfId="0" applyFill="1" applyBorder="1"/>
    <xf numFmtId="0" fontId="0" fillId="4" borderId="4" xfId="0" applyFill="1" applyBorder="1"/>
    <xf numFmtId="0" fontId="25" fillId="4" borderId="0" xfId="1" applyFont="1" applyFill="1" applyBorder="1" applyAlignment="1" applyProtection="1"/>
    <xf numFmtId="0" fontId="30" fillId="3" borderId="0" xfId="0" applyFont="1" applyFill="1"/>
    <xf numFmtId="0" fontId="33" fillId="3" borderId="36" xfId="0" applyFont="1" applyFill="1" applyBorder="1" applyAlignment="1">
      <alignment horizontal="center"/>
    </xf>
    <xf numFmtId="0" fontId="0" fillId="3" borderId="0" xfId="0" applyFill="1" applyAlignment="1">
      <alignment horizontal="right"/>
    </xf>
    <xf numFmtId="4" fontId="31" fillId="3" borderId="0" xfId="1" applyNumberFormat="1" applyFont="1" applyFill="1" applyBorder="1" applyAlignment="1" applyProtection="1">
      <alignment horizontal="center"/>
    </xf>
    <xf numFmtId="0" fontId="0" fillId="11" borderId="4" xfId="0" applyFill="1" applyBorder="1"/>
    <xf numFmtId="0" fontId="0" fillId="11" borderId="5" xfId="0" applyFill="1" applyBorder="1"/>
    <xf numFmtId="0" fontId="0" fillId="11" borderId="6" xfId="0" applyFill="1" applyBorder="1"/>
    <xf numFmtId="0" fontId="0" fillId="11" borderId="7" xfId="0" applyFill="1" applyBorder="1"/>
    <xf numFmtId="0" fontId="30" fillId="11" borderId="0" xfId="0" applyFont="1" applyFill="1"/>
    <xf numFmtId="0" fontId="0" fillId="11" borderId="0" xfId="0" applyFill="1"/>
    <xf numFmtId="0" fontId="0" fillId="11" borderId="8" xfId="0" applyFill="1" applyBorder="1"/>
    <xf numFmtId="0" fontId="33" fillId="11" borderId="37" xfId="0" applyFont="1" applyFill="1" applyBorder="1" applyAlignment="1">
      <alignment horizontal="center"/>
    </xf>
    <xf numFmtId="0" fontId="0" fillId="11" borderId="0" xfId="0" applyFill="1" applyAlignment="1">
      <alignment horizontal="right"/>
    </xf>
    <xf numFmtId="0" fontId="0" fillId="11" borderId="0" xfId="0" applyFill="1" applyAlignment="1">
      <alignment horizontal="center"/>
    </xf>
    <xf numFmtId="4" fontId="31" fillId="11" borderId="0" xfId="1" applyNumberFormat="1" applyFont="1" applyFill="1" applyBorder="1" applyAlignment="1" applyProtection="1">
      <alignment horizontal="center"/>
    </xf>
    <xf numFmtId="0" fontId="0" fillId="11" borderId="11" xfId="0" applyFill="1" applyBorder="1"/>
    <xf numFmtId="0" fontId="0" fillId="11" borderId="12" xfId="0" applyFill="1" applyBorder="1"/>
    <xf numFmtId="0" fontId="0" fillId="11" borderId="13" xfId="0" applyFill="1" applyBorder="1"/>
    <xf numFmtId="0" fontId="0" fillId="4" borderId="0" xfId="0" applyFill="1" applyAlignment="1">
      <alignment horizontal="center" vertical="center"/>
    </xf>
    <xf numFmtId="0" fontId="30" fillId="12" borderId="15" xfId="0" applyFont="1" applyFill="1" applyBorder="1" applyAlignment="1">
      <alignment horizontal="center" vertical="center" wrapText="1"/>
    </xf>
    <xf numFmtId="0" fontId="0" fillId="3" borderId="1" xfId="0" applyFill="1" applyBorder="1"/>
    <xf numFmtId="4" fontId="0" fillId="3" borderId="1" xfId="0" applyNumberFormat="1" applyFill="1" applyBorder="1"/>
    <xf numFmtId="44" fontId="22" fillId="3" borderId="1" xfId="3" applyFont="1" applyFill="1" applyBorder="1" applyProtection="1"/>
    <xf numFmtId="2" fontId="0" fillId="3" borderId="1" xfId="0" applyNumberFormat="1" applyFill="1" applyBorder="1"/>
    <xf numFmtId="0" fontId="30" fillId="8" borderId="1" xfId="0" applyFont="1" applyFill="1" applyBorder="1"/>
    <xf numFmtId="4" fontId="30" fillId="8" borderId="1" xfId="0" applyNumberFormat="1" applyFont="1" applyFill="1" applyBorder="1"/>
    <xf numFmtId="44" fontId="30" fillId="8" borderId="1" xfId="3" applyFont="1" applyFill="1" applyBorder="1" applyProtection="1"/>
    <xf numFmtId="2" fontId="30" fillId="8" borderId="1" xfId="0" applyNumberFormat="1" applyFont="1" applyFill="1" applyBorder="1"/>
    <xf numFmtId="0" fontId="30" fillId="13" borderId="15" xfId="0" applyFont="1" applyFill="1" applyBorder="1" applyAlignment="1">
      <alignment horizontal="center" vertical="center" wrapText="1"/>
    </xf>
    <xf numFmtId="0" fontId="0" fillId="11" borderId="1" xfId="0" applyFill="1" applyBorder="1"/>
    <xf numFmtId="0" fontId="30" fillId="14" borderId="1" xfId="0" applyFont="1" applyFill="1" applyBorder="1"/>
    <xf numFmtId="44" fontId="30" fillId="14" borderId="1" xfId="3" applyFont="1" applyFill="1" applyBorder="1" applyProtection="1"/>
    <xf numFmtId="4" fontId="31" fillId="15" borderId="4" xfId="0" applyNumberFormat="1" applyFont="1" applyFill="1" applyBorder="1"/>
    <xf numFmtId="0" fontId="31" fillId="15" borderId="6" xfId="0" applyFont="1" applyFill="1" applyBorder="1"/>
    <xf numFmtId="4" fontId="31" fillId="15" borderId="11" xfId="0" applyNumberFormat="1" applyFont="1" applyFill="1" applyBorder="1"/>
    <xf numFmtId="0" fontId="31" fillId="15" borderId="13" xfId="0" applyFont="1" applyFill="1" applyBorder="1"/>
    <xf numFmtId="0" fontId="23" fillId="9" borderId="14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10" fontId="30" fillId="8" borderId="1" xfId="0" applyNumberFormat="1" applyFont="1" applyFill="1" applyBorder="1"/>
    <xf numFmtId="44" fontId="30" fillId="8" borderId="1" xfId="3" applyFont="1" applyFill="1" applyBorder="1" applyAlignment="1" applyProtection="1">
      <alignment horizontal="left"/>
    </xf>
    <xf numFmtId="0" fontId="31" fillId="9" borderId="1" xfId="0" applyFont="1" applyFill="1" applyBorder="1"/>
    <xf numFmtId="44" fontId="31" fillId="9" borderId="1" xfId="3" applyFont="1" applyFill="1" applyBorder="1" applyProtection="1"/>
    <xf numFmtId="10" fontId="31" fillId="9" borderId="1" xfId="0" applyNumberFormat="1" applyFont="1" applyFill="1" applyBorder="1"/>
    <xf numFmtId="10" fontId="30" fillId="8" borderId="1" xfId="4" applyNumberFormat="1" applyFont="1" applyFill="1" applyBorder="1" applyAlignment="1" applyProtection="1">
      <alignment horizontal="center"/>
    </xf>
    <xf numFmtId="10" fontId="0" fillId="12" borderId="1" xfId="0" applyNumberFormat="1" applyFill="1" applyBorder="1"/>
    <xf numFmtId="0" fontId="30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 vertical="center" wrapText="1"/>
    </xf>
    <xf numFmtId="4" fontId="34" fillId="3" borderId="1" xfId="0" applyNumberFormat="1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/>
    </xf>
    <xf numFmtId="3" fontId="0" fillId="4" borderId="1" xfId="0" applyNumberFormat="1" applyFill="1" applyBorder="1" applyAlignment="1">
      <alignment horizontal="right"/>
    </xf>
    <xf numFmtId="44" fontId="22" fillId="4" borderId="1" xfId="3" applyFont="1" applyFill="1" applyBorder="1" applyAlignment="1" applyProtection="1">
      <alignment horizontal="left"/>
    </xf>
    <xf numFmtId="44" fontId="22" fillId="0" borderId="1" xfId="3" applyFont="1" applyFill="1" applyBorder="1" applyAlignment="1" applyProtection="1">
      <alignment horizontal="left" vertical="center"/>
    </xf>
    <xf numFmtId="44" fontId="22" fillId="3" borderId="1" xfId="3" applyFont="1" applyFill="1" applyBorder="1" applyAlignment="1" applyProtection="1">
      <alignment horizontal="left" vertical="center"/>
    </xf>
    <xf numFmtId="0" fontId="30" fillId="3" borderId="9" xfId="0" applyFont="1" applyFill="1" applyBorder="1"/>
    <xf numFmtId="44" fontId="30" fillId="3" borderId="1" xfId="0" applyNumberFormat="1" applyFont="1" applyFill="1" applyBorder="1"/>
    <xf numFmtId="0" fontId="30" fillId="12" borderId="9" xfId="0" applyFont="1" applyFill="1" applyBorder="1"/>
    <xf numFmtId="44" fontId="30" fillId="12" borderId="1" xfId="0" applyNumberFormat="1" applyFont="1" applyFill="1" applyBorder="1"/>
    <xf numFmtId="44" fontId="30" fillId="12" borderId="1" xfId="3" applyFont="1" applyFill="1" applyBorder="1" applyAlignment="1" applyProtection="1">
      <alignment horizontal="left" vertical="center"/>
    </xf>
    <xf numFmtId="44" fontId="31" fillId="9" borderId="1" xfId="0" applyNumberFormat="1" applyFont="1" applyFill="1" applyBorder="1"/>
    <xf numFmtId="0" fontId="30" fillId="11" borderId="1" xfId="0" applyFont="1" applyFill="1" applyBorder="1" applyAlignment="1">
      <alignment horizontal="center"/>
    </xf>
    <xf numFmtId="0" fontId="34" fillId="11" borderId="1" xfId="0" applyFont="1" applyFill="1" applyBorder="1" applyAlignment="1">
      <alignment horizontal="center" vertical="center" wrapText="1"/>
    </xf>
    <xf numFmtId="4" fontId="34" fillId="11" borderId="1" xfId="0" applyNumberFormat="1" applyFont="1" applyFill="1" applyBorder="1" applyAlignment="1">
      <alignment horizontal="center" vertical="center" wrapText="1"/>
    </xf>
    <xf numFmtId="0" fontId="0" fillId="11" borderId="9" xfId="0" applyFill="1" applyBorder="1" applyAlignment="1">
      <alignment horizontal="center"/>
    </xf>
    <xf numFmtId="0" fontId="0" fillId="4" borderId="1" xfId="0" applyFill="1" applyBorder="1"/>
    <xf numFmtId="44" fontId="22" fillId="11" borderId="1" xfId="3" applyFont="1" applyFill="1" applyBorder="1" applyAlignment="1" applyProtection="1">
      <alignment horizontal="left"/>
    </xf>
    <xf numFmtId="44" fontId="22" fillId="11" borderId="1" xfId="3" applyFont="1" applyFill="1" applyBorder="1" applyAlignment="1" applyProtection="1">
      <alignment horizontal="left" vertical="center"/>
    </xf>
    <xf numFmtId="0" fontId="30" fillId="11" borderId="9" xfId="0" applyFont="1" applyFill="1" applyBorder="1"/>
    <xf numFmtId="44" fontId="30" fillId="11" borderId="1" xfId="0" applyNumberFormat="1" applyFont="1" applyFill="1" applyBorder="1"/>
    <xf numFmtId="44" fontId="30" fillId="11" borderId="1" xfId="3" applyFont="1" applyFill="1" applyBorder="1" applyAlignment="1" applyProtection="1">
      <alignment horizontal="left" vertical="center"/>
    </xf>
    <xf numFmtId="0" fontId="30" fillId="13" borderId="9" xfId="0" applyFont="1" applyFill="1" applyBorder="1"/>
    <xf numFmtId="44" fontId="30" fillId="13" borderId="1" xfId="0" applyNumberFormat="1" applyFont="1" applyFill="1" applyBorder="1"/>
    <xf numFmtId="44" fontId="30" fillId="13" borderId="1" xfId="3" applyFont="1" applyFill="1" applyBorder="1" applyAlignment="1" applyProtection="1">
      <alignment horizontal="left" vertical="center"/>
    </xf>
    <xf numFmtId="0" fontId="31" fillId="15" borderId="9" xfId="0" applyFont="1" applyFill="1" applyBorder="1"/>
    <xf numFmtId="44" fontId="31" fillId="15" borderId="1" xfId="0" applyNumberFormat="1" applyFont="1" applyFill="1" applyBorder="1"/>
    <xf numFmtId="4" fontId="34" fillId="3" borderId="3" xfId="0" applyNumberFormat="1" applyFont="1" applyFill="1" applyBorder="1" applyAlignment="1">
      <alignment horizontal="center" vertical="center" wrapText="1"/>
    </xf>
    <xf numFmtId="0" fontId="25" fillId="3" borderId="9" xfId="0" quotePrefix="1" applyFont="1" applyFill="1" applyBorder="1" applyAlignment="1">
      <alignment horizontal="center" vertical="center"/>
    </xf>
    <xf numFmtId="4" fontId="25" fillId="4" borderId="1" xfId="0" applyNumberFormat="1" applyFont="1" applyFill="1" applyBorder="1" applyAlignment="1">
      <alignment horizontal="right" vertical="center" shrinkToFit="1"/>
    </xf>
    <xf numFmtId="3" fontId="0" fillId="0" borderId="1" xfId="0" quotePrefix="1" applyNumberFormat="1" applyBorder="1" applyAlignment="1">
      <alignment horizontal="right" vertical="center"/>
    </xf>
    <xf numFmtId="169" fontId="25" fillId="3" borderId="1" xfId="0" applyNumberFormat="1" applyFont="1" applyFill="1" applyBorder="1" applyAlignment="1">
      <alignment horizontal="right" vertical="center" shrinkToFit="1"/>
    </xf>
    <xf numFmtId="167" fontId="22" fillId="8" borderId="1" xfId="5" applyNumberFormat="1" applyFont="1" applyFill="1" applyBorder="1" applyAlignment="1" applyProtection="1">
      <alignment horizontal="right" vertical="center"/>
    </xf>
    <xf numFmtId="44" fontId="22" fillId="8" borderId="1" xfId="3" applyFont="1" applyFill="1" applyBorder="1" applyAlignment="1" applyProtection="1">
      <alignment horizontal="left" vertical="center"/>
    </xf>
    <xf numFmtId="4" fontId="0" fillId="4" borderId="0" xfId="0" applyNumberFormat="1" applyFill="1"/>
    <xf numFmtId="0" fontId="25" fillId="3" borderId="9" xfId="0" applyFont="1" applyFill="1" applyBorder="1" applyAlignment="1">
      <alignment horizontal="center" vertical="center"/>
    </xf>
    <xf numFmtId="4" fontId="25" fillId="0" borderId="1" xfId="0" applyNumberFormat="1" applyFont="1" applyBorder="1" applyAlignment="1">
      <alignment horizontal="right" vertical="center" shrinkToFit="1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 shrinkToFit="1"/>
    </xf>
    <xf numFmtId="4" fontId="25" fillId="3" borderId="1" xfId="0" applyNumberFormat="1" applyFont="1" applyFill="1" applyBorder="1" applyAlignment="1">
      <alignment horizontal="right" vertical="center" shrinkToFit="1"/>
    </xf>
    <xf numFmtId="0" fontId="0" fillId="8" borderId="9" xfId="0" applyFill="1" applyBorder="1" applyAlignment="1">
      <alignment horizontal="left" vertical="center"/>
    </xf>
    <xf numFmtId="44" fontId="30" fillId="8" borderId="1" xfId="3" applyFont="1" applyFill="1" applyBorder="1" applyAlignment="1" applyProtection="1">
      <alignment horizontal="left" vertical="center"/>
    </xf>
    <xf numFmtId="4" fontId="31" fillId="9" borderId="1" xfId="5" applyNumberFormat="1" applyFont="1" applyFill="1" applyBorder="1" applyAlignment="1" applyProtection="1">
      <alignment horizontal="right" vertical="center"/>
    </xf>
    <xf numFmtId="44" fontId="31" fillId="9" borderId="1" xfId="3" applyFont="1" applyFill="1" applyBorder="1" applyAlignment="1" applyProtection="1">
      <alignment horizontal="left" vertical="center"/>
    </xf>
    <xf numFmtId="10" fontId="35" fillId="4" borderId="5" xfId="0" applyNumberFormat="1" applyFont="1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5" xfId="0" applyFill="1" applyBorder="1" applyAlignment="1">
      <alignment vertical="center"/>
    </xf>
    <xf numFmtId="4" fontId="25" fillId="4" borderId="5" xfId="5" applyNumberFormat="1" applyFont="1" applyFill="1" applyBorder="1" applyAlignment="1" applyProtection="1">
      <alignment horizontal="right" vertical="center"/>
    </xf>
    <xf numFmtId="4" fontId="25" fillId="4" borderId="0" xfId="5" applyNumberFormat="1" applyFont="1" applyFill="1" applyBorder="1" applyAlignment="1" applyProtection="1">
      <alignment horizontal="right" vertical="center"/>
    </xf>
    <xf numFmtId="0" fontId="0" fillId="3" borderId="9" xfId="0" applyFill="1" applyBorder="1"/>
    <xf numFmtId="0" fontId="0" fillId="3" borderId="10" xfId="0" applyFill="1" applyBorder="1"/>
    <xf numFmtId="2" fontId="30" fillId="3" borderId="2" xfId="0" applyNumberFormat="1" applyFont="1" applyFill="1" applyBorder="1" applyAlignment="1">
      <alignment horizontal="center"/>
    </xf>
    <xf numFmtId="0" fontId="25" fillId="4" borderId="2" xfId="0" applyFont="1" applyFill="1" applyBorder="1" applyAlignment="1">
      <alignment vertical="center" shrinkToFit="1"/>
    </xf>
    <xf numFmtId="0" fontId="25" fillId="0" borderId="2" xfId="0" applyFont="1" applyBorder="1" applyAlignment="1">
      <alignment vertical="center" shrinkToFit="1"/>
    </xf>
    <xf numFmtId="44" fontId="0" fillId="4" borderId="0" xfId="0" applyNumberFormat="1" applyFill="1"/>
    <xf numFmtId="0" fontId="25" fillId="3" borderId="9" xfId="0" applyFont="1" applyFill="1" applyBorder="1" applyAlignment="1">
      <alignment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0" fillId="12" borderId="9" xfId="0" applyFill="1" applyBorder="1" applyAlignment="1">
      <alignment horizontal="left" vertical="center"/>
    </xf>
    <xf numFmtId="0" fontId="23" fillId="9" borderId="9" xfId="0" applyFont="1" applyFill="1" applyBorder="1" applyAlignment="1">
      <alignment horizontal="left" vertical="center"/>
    </xf>
    <xf numFmtId="0" fontId="0" fillId="4" borderId="0" xfId="0" applyFill="1" applyAlignment="1">
      <alignment horizontal="right"/>
    </xf>
    <xf numFmtId="4" fontId="34" fillId="11" borderId="3" xfId="0" applyNumberFormat="1" applyFont="1" applyFill="1" applyBorder="1" applyAlignment="1">
      <alignment horizontal="center" vertical="center" wrapText="1"/>
    </xf>
    <xf numFmtId="0" fontId="25" fillId="11" borderId="9" xfId="0" quotePrefix="1" applyFont="1" applyFill="1" applyBorder="1" applyAlignment="1">
      <alignment horizontal="center" vertical="center"/>
    </xf>
    <xf numFmtId="169" fontId="25" fillId="11" borderId="1" xfId="0" applyNumberFormat="1" applyFont="1" applyFill="1" applyBorder="1" applyAlignment="1">
      <alignment horizontal="right" vertical="center" shrinkToFit="1"/>
    </xf>
    <xf numFmtId="167" fontId="22" fillId="14" borderId="1" xfId="5" applyNumberFormat="1" applyFont="1" applyFill="1" applyBorder="1" applyAlignment="1" applyProtection="1">
      <alignment horizontal="right" vertical="center"/>
    </xf>
    <xf numFmtId="44" fontId="22" fillId="14" borderId="1" xfId="3" applyFont="1" applyFill="1" applyBorder="1" applyAlignment="1" applyProtection="1">
      <alignment horizontal="left" vertical="center"/>
    </xf>
    <xf numFmtId="4" fontId="25" fillId="11" borderId="1" xfId="0" applyNumberFormat="1" applyFont="1" applyFill="1" applyBorder="1" applyAlignment="1">
      <alignment horizontal="right" vertical="center" shrinkToFit="1"/>
    </xf>
    <xf numFmtId="0" fontId="0" fillId="14" borderId="9" xfId="0" applyFill="1" applyBorder="1" applyAlignment="1">
      <alignment horizontal="left" vertical="center"/>
    </xf>
    <xf numFmtId="44" fontId="30" fillId="14" borderId="1" xfId="3" applyFont="1" applyFill="1" applyBorder="1" applyAlignment="1" applyProtection="1">
      <alignment horizontal="left" vertical="center"/>
    </xf>
    <xf numFmtId="4" fontId="31" fillId="15" borderId="1" xfId="5" applyNumberFormat="1" applyFont="1" applyFill="1" applyBorder="1" applyAlignment="1" applyProtection="1">
      <alignment horizontal="right" vertical="center"/>
    </xf>
    <xf numFmtId="44" fontId="31" fillId="15" borderId="1" xfId="3" applyFont="1" applyFill="1" applyBorder="1" applyAlignment="1" applyProtection="1">
      <alignment horizontal="left" vertical="center"/>
    </xf>
    <xf numFmtId="0" fontId="25" fillId="11" borderId="9" xfId="0" applyFont="1" applyFill="1" applyBorder="1" applyAlignment="1">
      <alignment vertical="center" wrapText="1"/>
    </xf>
    <xf numFmtId="44" fontId="22" fillId="11" borderId="9" xfId="3" applyFont="1" applyFill="1" applyBorder="1" applyAlignment="1" applyProtection="1">
      <alignment horizontal="left" vertical="center"/>
    </xf>
    <xf numFmtId="44" fontId="22" fillId="11" borderId="10" xfId="3" applyFont="1" applyFill="1" applyBorder="1" applyAlignment="1" applyProtection="1">
      <alignment horizontal="left" vertical="center"/>
    </xf>
    <xf numFmtId="0" fontId="0" fillId="11" borderId="9" xfId="0" applyFill="1" applyBorder="1"/>
    <xf numFmtId="0" fontId="0" fillId="11" borderId="10" xfId="0" applyFill="1" applyBorder="1"/>
    <xf numFmtId="2" fontId="30" fillId="11" borderId="2" xfId="0" applyNumberFormat="1" applyFont="1" applyFill="1" applyBorder="1" applyAlignment="1">
      <alignment horizontal="center"/>
    </xf>
    <xf numFmtId="0" fontId="25" fillId="11" borderId="9" xfId="0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left" vertical="center"/>
    </xf>
    <xf numFmtId="0" fontId="23" fillId="15" borderId="9" xfId="0" applyFont="1" applyFill="1" applyBorder="1" applyAlignment="1">
      <alignment horizontal="left" vertical="center"/>
    </xf>
    <xf numFmtId="0" fontId="0" fillId="4" borderId="0" xfId="0" applyFill="1" applyAlignment="1">
      <alignment horizontal="right" vertical="center"/>
    </xf>
    <xf numFmtId="0" fontId="36" fillId="4" borderId="0" xfId="0" applyFont="1" applyFill="1" applyAlignment="1">
      <alignment horizontal="right" vertical="center"/>
    </xf>
    <xf numFmtId="0" fontId="0" fillId="9" borderId="1" xfId="0" applyFill="1" applyBorder="1" applyAlignment="1">
      <alignment vertical="center"/>
    </xf>
    <xf numFmtId="0" fontId="36" fillId="3" borderId="10" xfId="0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vertical="center"/>
    </xf>
    <xf numFmtId="0" fontId="0" fillId="3" borderId="10" xfId="0" applyFill="1" applyBorder="1" applyAlignment="1">
      <alignment horizontal="right" vertical="center"/>
    </xf>
    <xf numFmtId="0" fontId="36" fillId="3" borderId="10" xfId="0" applyFont="1" applyFill="1" applyBorder="1" applyAlignment="1">
      <alignment horizontal="right" vertical="center"/>
    </xf>
    <xf numFmtId="0" fontId="30" fillId="8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right" vertical="center" wrapText="1"/>
    </xf>
    <xf numFmtId="0" fontId="0" fillId="3" borderId="9" xfId="0" applyFill="1" applyBorder="1" applyAlignment="1">
      <alignment vertical="center"/>
    </xf>
    <xf numFmtId="0" fontId="0" fillId="3" borderId="2" xfId="0" applyFill="1" applyBorder="1" applyAlignment="1">
      <alignment horizontal="right" vertical="center"/>
    </xf>
    <xf numFmtId="0" fontId="36" fillId="3" borderId="9" xfId="0" applyFont="1" applyFill="1" applyBorder="1" applyAlignment="1">
      <alignment horizontal="right" vertical="center"/>
    </xf>
    <xf numFmtId="4" fontId="30" fillId="8" borderId="1" xfId="0" applyNumberFormat="1" applyFont="1" applyFill="1" applyBorder="1" applyAlignment="1">
      <alignment horizontal="right" vertical="center"/>
    </xf>
    <xf numFmtId="3" fontId="0" fillId="4" borderId="1" xfId="0" applyNumberFormat="1" applyFill="1" applyBorder="1" applyAlignment="1">
      <alignment vertical="center"/>
    </xf>
    <xf numFmtId="3" fontId="30" fillId="8" borderId="1" xfId="0" applyNumberFormat="1" applyFont="1" applyFill="1" applyBorder="1" applyAlignment="1">
      <alignment horizontal="right" vertical="center"/>
    </xf>
    <xf numFmtId="4" fontId="0" fillId="3" borderId="1" xfId="0" applyNumberFormat="1" applyFill="1" applyBorder="1" applyAlignment="1">
      <alignment vertical="center"/>
    </xf>
    <xf numFmtId="0" fontId="30" fillId="8" borderId="1" xfId="0" applyFont="1" applyFill="1" applyBorder="1" applyAlignment="1">
      <alignment horizontal="right" vertical="center"/>
    </xf>
    <xf numFmtId="165" fontId="0" fillId="4" borderId="1" xfId="0" applyNumberFormat="1" applyFill="1" applyBorder="1" applyAlignment="1">
      <alignment horizontal="right" vertical="center"/>
    </xf>
    <xf numFmtId="0" fontId="0" fillId="3" borderId="12" xfId="0" applyFill="1" applyBorder="1" applyAlignment="1">
      <alignment vertical="center"/>
    </xf>
    <xf numFmtId="165" fontId="0" fillId="4" borderId="1" xfId="0" applyNumberFormat="1" applyFill="1" applyBorder="1" applyAlignment="1">
      <alignment vertical="center"/>
    </xf>
    <xf numFmtId="165" fontId="0" fillId="3" borderId="1" xfId="0" applyNumberFormat="1" applyFill="1" applyBorder="1" applyAlignment="1">
      <alignment vertical="center"/>
    </xf>
    <xf numFmtId="165" fontId="0" fillId="3" borderId="1" xfId="0" applyNumberFormat="1" applyFill="1" applyBorder="1" applyAlignment="1">
      <alignment horizontal="right" vertical="center"/>
    </xf>
    <xf numFmtId="165" fontId="30" fillId="8" borderId="1" xfId="0" applyNumberFormat="1" applyFont="1" applyFill="1" applyBorder="1" applyAlignment="1">
      <alignment vertical="center"/>
    </xf>
    <xf numFmtId="165" fontId="0" fillId="3" borderId="2" xfId="0" applyNumberFormat="1" applyFill="1" applyBorder="1" applyAlignment="1">
      <alignment vertical="center"/>
    </xf>
    <xf numFmtId="0" fontId="36" fillId="3" borderId="2" xfId="0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right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0" fontId="30" fillId="8" borderId="10" xfId="0" applyFont="1" applyFill="1" applyBorder="1" applyAlignment="1">
      <alignment horizontal="right" vertical="center"/>
    </xf>
    <xf numFmtId="4" fontId="30" fillId="8" borderId="2" xfId="0" applyNumberFormat="1" applyFont="1" applyFill="1" applyBorder="1" applyAlignment="1">
      <alignment vertical="center"/>
    </xf>
    <xf numFmtId="10" fontId="30" fillId="8" borderId="1" xfId="4" applyNumberFormat="1" applyFont="1" applyFill="1" applyBorder="1" applyAlignment="1" applyProtection="1">
      <alignment vertical="center"/>
    </xf>
    <xf numFmtId="10" fontId="0" fillId="3" borderId="1" xfId="0" applyNumberFormat="1" applyFill="1" applyBorder="1" applyAlignment="1">
      <alignment vertical="center"/>
    </xf>
    <xf numFmtId="0" fontId="23" fillId="9" borderId="9" xfId="0" applyFont="1" applyFill="1" applyBorder="1" applyAlignment="1">
      <alignment horizontal="center" vertical="center"/>
    </xf>
    <xf numFmtId="0" fontId="31" fillId="9" borderId="10" xfId="0" applyFont="1" applyFill="1" applyBorder="1" applyAlignment="1">
      <alignment vertical="center"/>
    </xf>
    <xf numFmtId="0" fontId="37" fillId="9" borderId="1" xfId="0" applyFont="1" applyFill="1" applyBorder="1" applyAlignment="1">
      <alignment horizontal="right" vertical="center"/>
    </xf>
    <xf numFmtId="165" fontId="31" fillId="9" borderId="1" xfId="0" applyNumberFormat="1" applyFont="1" applyFill="1" applyBorder="1" applyAlignment="1">
      <alignment vertical="center"/>
    </xf>
    <xf numFmtId="165" fontId="30" fillId="3" borderId="1" xfId="0" applyNumberFormat="1" applyFont="1" applyFill="1" applyBorder="1" applyAlignment="1">
      <alignment vertical="center"/>
    </xf>
    <xf numFmtId="0" fontId="0" fillId="15" borderId="1" xfId="0" applyFill="1" applyBorder="1" applyAlignment="1">
      <alignment vertical="center"/>
    </xf>
    <xf numFmtId="0" fontId="0" fillId="11" borderId="9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0" fillId="14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10" xfId="0" applyFill="1" applyBorder="1" applyAlignment="1">
      <alignment vertical="center"/>
    </xf>
    <xf numFmtId="0" fontId="0" fillId="11" borderId="10" xfId="0" applyFill="1" applyBorder="1" applyAlignment="1">
      <alignment horizontal="right" vertical="center"/>
    </xf>
    <xf numFmtId="0" fontId="36" fillId="11" borderId="2" xfId="0" applyFont="1" applyFill="1" applyBorder="1" applyAlignment="1">
      <alignment horizontal="right" vertical="center"/>
    </xf>
    <xf numFmtId="0" fontId="30" fillId="14" borderId="1" xfId="0" applyFont="1" applyFill="1" applyBorder="1" applyAlignment="1">
      <alignment horizontal="right" vertical="center" wrapText="1"/>
    </xf>
    <xf numFmtId="0" fontId="36" fillId="11" borderId="1" xfId="0" applyFont="1" applyFill="1" applyBorder="1" applyAlignment="1">
      <alignment horizontal="right" vertical="center"/>
    </xf>
    <xf numFmtId="3" fontId="30" fillId="14" borderId="1" xfId="0" applyNumberFormat="1" applyFont="1" applyFill="1" applyBorder="1" applyAlignment="1">
      <alignment horizontal="right" vertical="center"/>
    </xf>
    <xf numFmtId="3" fontId="0" fillId="4" borderId="2" xfId="0" applyNumberFormat="1" applyFill="1" applyBorder="1" applyAlignment="1">
      <alignment vertical="center"/>
    </xf>
    <xf numFmtId="165" fontId="30" fillId="14" borderId="1" xfId="0" applyNumberFormat="1" applyFont="1" applyFill="1" applyBorder="1" applyAlignment="1">
      <alignment vertical="center"/>
    </xf>
    <xf numFmtId="165" fontId="0" fillId="11" borderId="1" xfId="0" applyNumberFormat="1" applyFill="1" applyBorder="1" applyAlignment="1">
      <alignment vertical="center"/>
    </xf>
    <xf numFmtId="0" fontId="0" fillId="11" borderId="2" xfId="0" applyFill="1" applyBorder="1" applyAlignment="1">
      <alignment horizontal="right" vertical="center"/>
    </xf>
    <xf numFmtId="0" fontId="30" fillId="14" borderId="1" xfId="0" applyFont="1" applyFill="1" applyBorder="1" applyAlignment="1">
      <alignment horizontal="right" vertical="center"/>
    </xf>
    <xf numFmtId="0" fontId="0" fillId="11" borderId="12" xfId="0" applyFill="1" applyBorder="1" applyAlignment="1">
      <alignment vertical="center"/>
    </xf>
    <xf numFmtId="0" fontId="36" fillId="11" borderId="9" xfId="0" applyFont="1" applyFill="1" applyBorder="1" applyAlignment="1">
      <alignment horizontal="right" vertical="center"/>
    </xf>
    <xf numFmtId="165" fontId="0" fillId="11" borderId="2" xfId="0" applyNumberFormat="1" applyFill="1" applyBorder="1" applyAlignment="1">
      <alignment vertical="center"/>
    </xf>
    <xf numFmtId="10" fontId="30" fillId="14" borderId="1" xfId="0" applyNumberFormat="1" applyFont="1" applyFill="1" applyBorder="1" applyAlignment="1">
      <alignment vertical="center"/>
    </xf>
    <xf numFmtId="10" fontId="0" fillId="11" borderId="1" xfId="0" applyNumberFormat="1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30" fillId="14" borderId="10" xfId="0" applyFont="1" applyFill="1" applyBorder="1" applyAlignment="1">
      <alignment horizontal="right" vertical="center"/>
    </xf>
    <xf numFmtId="4" fontId="30" fillId="14" borderId="2" xfId="0" applyNumberFormat="1" applyFont="1" applyFill="1" applyBorder="1" applyAlignment="1">
      <alignment vertical="center"/>
    </xf>
    <xf numFmtId="10" fontId="30" fillId="14" borderId="1" xfId="4" applyNumberFormat="1" applyFont="1" applyFill="1" applyBorder="1" applyAlignment="1" applyProtection="1">
      <alignment vertical="center"/>
    </xf>
    <xf numFmtId="0" fontId="23" fillId="15" borderId="9" xfId="0" applyFont="1" applyFill="1" applyBorder="1" applyAlignment="1">
      <alignment horizontal="center" vertical="center"/>
    </xf>
    <xf numFmtId="0" fontId="31" fillId="15" borderId="10" xfId="0" applyFont="1" applyFill="1" applyBorder="1" applyAlignment="1">
      <alignment vertical="center"/>
    </xf>
    <xf numFmtId="0" fontId="37" fillId="15" borderId="1" xfId="0" applyFont="1" applyFill="1" applyBorder="1" applyAlignment="1">
      <alignment horizontal="right" vertical="center"/>
    </xf>
    <xf numFmtId="165" fontId="31" fillId="15" borderId="1" xfId="0" applyNumberFormat="1" applyFont="1" applyFill="1" applyBorder="1" applyAlignment="1">
      <alignment vertical="center"/>
    </xf>
    <xf numFmtId="165" fontId="30" fillId="11" borderId="1" xfId="0" applyNumberFormat="1" applyFont="1" applyFill="1" applyBorder="1" applyAlignment="1">
      <alignment vertical="center"/>
    </xf>
    <xf numFmtId="166" fontId="0" fillId="4" borderId="0" xfId="0" applyNumberFormat="1" applyFill="1" applyAlignment="1">
      <alignment vertical="center"/>
    </xf>
    <xf numFmtId="44" fontId="22" fillId="11" borderId="9" xfId="3" applyFont="1" applyFill="1" applyBorder="1" applyAlignment="1" applyProtection="1">
      <alignment vertical="center"/>
    </xf>
    <xf numFmtId="44" fontId="22" fillId="11" borderId="2" xfId="3" applyFont="1" applyFill="1" applyBorder="1" applyAlignment="1" applyProtection="1">
      <alignment vertical="center"/>
    </xf>
    <xf numFmtId="0" fontId="38" fillId="3" borderId="9" xfId="0" applyFont="1" applyFill="1" applyBorder="1" applyAlignment="1">
      <alignment horizontal="right" vertical="center"/>
    </xf>
    <xf numFmtId="4" fontId="30" fillId="14" borderId="1" xfId="0" applyNumberFormat="1" applyFont="1" applyFill="1" applyBorder="1" applyAlignment="1">
      <alignment horizontal="right" vertical="center"/>
    </xf>
    <xf numFmtId="0" fontId="0" fillId="15" borderId="9" xfId="0" applyFill="1" applyBorder="1" applyAlignment="1">
      <alignment horizontal="center" vertical="center"/>
    </xf>
    <xf numFmtId="0" fontId="0" fillId="11" borderId="2" xfId="0" applyFill="1" applyBorder="1" applyAlignment="1">
      <alignment horizontal="right"/>
    </xf>
    <xf numFmtId="0" fontId="25" fillId="3" borderId="2" xfId="0" applyFont="1" applyFill="1" applyBorder="1" applyAlignment="1">
      <alignment vertical="center"/>
    </xf>
    <xf numFmtId="0" fontId="39" fillId="3" borderId="1" xfId="0" applyFont="1" applyFill="1" applyBorder="1" applyAlignment="1">
      <alignment horizontal="right" vertical="center"/>
    </xf>
    <xf numFmtId="0" fontId="25" fillId="0" borderId="1" xfId="0" applyFont="1" applyBorder="1" applyAlignment="1">
      <alignment vertical="center"/>
    </xf>
    <xf numFmtId="0" fontId="0" fillId="3" borderId="2" xfId="0" applyFill="1" applyBorder="1" applyAlignment="1">
      <alignment vertical="center"/>
    </xf>
    <xf numFmtId="0" fontId="39" fillId="3" borderId="2" xfId="0" applyFont="1" applyFill="1" applyBorder="1" applyAlignment="1">
      <alignment horizontal="right" vertical="center"/>
    </xf>
    <xf numFmtId="4" fontId="25" fillId="4" borderId="1" xfId="0" applyNumberFormat="1" applyFont="1" applyFill="1" applyBorder="1" applyAlignment="1">
      <alignment vertical="center"/>
    </xf>
    <xf numFmtId="3" fontId="25" fillId="0" borderId="1" xfId="0" applyNumberFormat="1" applyFont="1" applyBorder="1" applyAlignment="1">
      <alignment vertical="center"/>
    </xf>
    <xf numFmtId="3" fontId="25" fillId="4" borderId="1" xfId="0" applyNumberFormat="1" applyFont="1" applyFill="1" applyBorder="1" applyAlignment="1">
      <alignment vertical="center"/>
    </xf>
    <xf numFmtId="0" fontId="25" fillId="3" borderId="10" xfId="0" applyFont="1" applyFill="1" applyBorder="1" applyAlignment="1">
      <alignment vertical="center"/>
    </xf>
    <xf numFmtId="10" fontId="25" fillId="4" borderId="1" xfId="0" applyNumberFormat="1" applyFont="1" applyFill="1" applyBorder="1" applyAlignment="1">
      <alignment vertical="center"/>
    </xf>
    <xf numFmtId="4" fontId="26" fillId="3" borderId="1" xfId="0" applyNumberFormat="1" applyFont="1" applyFill="1" applyBorder="1" applyAlignment="1">
      <alignment vertical="center"/>
    </xf>
    <xf numFmtId="0" fontId="0" fillId="3" borderId="10" xfId="0" applyFill="1" applyBorder="1" applyAlignment="1">
      <alignment horizontal="left" vertical="center"/>
    </xf>
    <xf numFmtId="0" fontId="0" fillId="3" borderId="2" xfId="0" applyFill="1" applyBorder="1" applyAlignment="1">
      <alignment horizontal="right" vertical="center" wrapText="1"/>
    </xf>
    <xf numFmtId="4" fontId="25" fillId="8" borderId="1" xfId="0" applyNumberFormat="1" applyFont="1" applyFill="1" applyBorder="1" applyAlignment="1">
      <alignment vertical="center"/>
    </xf>
    <xf numFmtId="0" fontId="25" fillId="3" borderId="10" xfId="0" applyFont="1" applyFill="1" applyBorder="1" applyAlignment="1">
      <alignment horizontal="right" vertical="center"/>
    </xf>
    <xf numFmtId="0" fontId="25" fillId="3" borderId="2" xfId="0" applyFont="1" applyFill="1" applyBorder="1" applyAlignment="1">
      <alignment horizontal="right" vertical="center"/>
    </xf>
    <xf numFmtId="3" fontId="25" fillId="8" borderId="1" xfId="0" applyNumberFormat="1" applyFont="1" applyFill="1" applyBorder="1" applyAlignment="1">
      <alignment vertical="center"/>
    </xf>
    <xf numFmtId="0" fontId="34" fillId="3" borderId="2" xfId="0" applyFont="1" applyFill="1" applyBorder="1" applyAlignment="1">
      <alignment horizontal="right" vertical="center"/>
    </xf>
    <xf numFmtId="0" fontId="40" fillId="3" borderId="1" xfId="0" applyFont="1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 wrapText="1"/>
    </xf>
    <xf numFmtId="0" fontId="26" fillId="3" borderId="2" xfId="0" applyFont="1" applyFill="1" applyBorder="1" applyAlignment="1">
      <alignment horizontal="right" vertical="center"/>
    </xf>
    <xf numFmtId="0" fontId="41" fillId="3" borderId="10" xfId="0" applyFont="1" applyFill="1" applyBorder="1" applyAlignment="1">
      <alignment horizontal="right" vertical="center" wrapText="1"/>
    </xf>
    <xf numFmtId="0" fontId="41" fillId="3" borderId="2" xfId="0" applyFont="1" applyFill="1" applyBorder="1" applyAlignment="1">
      <alignment horizontal="right" vertical="center" wrapText="1"/>
    </xf>
    <xf numFmtId="0" fontId="25" fillId="8" borderId="1" xfId="0" applyFont="1" applyFill="1" applyBorder="1" applyAlignment="1">
      <alignment vertical="center"/>
    </xf>
    <xf numFmtId="0" fontId="0" fillId="3" borderId="5" xfId="0" applyFill="1" applyBorder="1" applyAlignment="1">
      <alignment horizontal="right" vertical="center"/>
    </xf>
    <xf numFmtId="0" fontId="0" fillId="11" borderId="9" xfId="0" applyFill="1" applyBorder="1" applyAlignment="1">
      <alignment vertical="center"/>
    </xf>
    <xf numFmtId="0" fontId="25" fillId="11" borderId="2" xfId="0" applyFont="1" applyFill="1" applyBorder="1" applyAlignment="1">
      <alignment vertical="center"/>
    </xf>
    <xf numFmtId="0" fontId="39" fillId="11" borderId="1" xfId="0" applyFont="1" applyFill="1" applyBorder="1" applyAlignment="1">
      <alignment horizontal="right" vertical="center"/>
    </xf>
    <xf numFmtId="0" fontId="0" fillId="11" borderId="2" xfId="0" applyFill="1" applyBorder="1" applyAlignment="1">
      <alignment vertical="center"/>
    </xf>
    <xf numFmtId="0" fontId="39" fillId="11" borderId="2" xfId="0" applyFont="1" applyFill="1" applyBorder="1" applyAlignment="1">
      <alignment horizontal="right" vertical="center"/>
    </xf>
    <xf numFmtId="0" fontId="25" fillId="11" borderId="10" xfId="0" applyFont="1" applyFill="1" applyBorder="1" applyAlignment="1">
      <alignment vertical="center"/>
    </xf>
    <xf numFmtId="4" fontId="26" fillId="11" borderId="1" xfId="0" applyNumberFormat="1" applyFont="1" applyFill="1" applyBorder="1" applyAlignment="1">
      <alignment vertical="center"/>
    </xf>
    <xf numFmtId="0" fontId="0" fillId="11" borderId="10" xfId="0" applyFill="1" applyBorder="1" applyAlignment="1">
      <alignment horizontal="left" vertical="center"/>
    </xf>
    <xf numFmtId="0" fontId="0" fillId="11" borderId="10" xfId="0" applyFill="1" applyBorder="1" applyAlignment="1">
      <alignment horizontal="right" vertical="center" wrapText="1"/>
    </xf>
    <xf numFmtId="0" fontId="0" fillId="11" borderId="2" xfId="0" applyFill="1" applyBorder="1" applyAlignment="1">
      <alignment horizontal="right" vertical="center" wrapText="1"/>
    </xf>
    <xf numFmtId="4" fontId="25" fillId="14" borderId="1" xfId="0" applyNumberFormat="1" applyFont="1" applyFill="1" applyBorder="1" applyAlignment="1">
      <alignment vertical="center"/>
    </xf>
    <xf numFmtId="0" fontId="39" fillId="11" borderId="3" xfId="0" applyFont="1" applyFill="1" applyBorder="1" applyAlignment="1">
      <alignment horizontal="right" vertical="center"/>
    </xf>
    <xf numFmtId="0" fontId="25" fillId="11" borderId="10" xfId="0" applyFont="1" applyFill="1" applyBorder="1" applyAlignment="1">
      <alignment horizontal="right" vertical="center"/>
    </xf>
    <xf numFmtId="0" fontId="25" fillId="11" borderId="2" xfId="0" applyFont="1" applyFill="1" applyBorder="1" applyAlignment="1">
      <alignment horizontal="right" vertical="center"/>
    </xf>
    <xf numFmtId="3" fontId="25" fillId="14" borderId="1" xfId="0" applyNumberFormat="1" applyFont="1" applyFill="1" applyBorder="1" applyAlignment="1">
      <alignment vertical="center"/>
    </xf>
    <xf numFmtId="0" fontId="34" fillId="11" borderId="2" xfId="0" applyFont="1" applyFill="1" applyBorder="1" applyAlignment="1">
      <alignment horizontal="right" vertical="center"/>
    </xf>
    <xf numFmtId="0" fontId="40" fillId="11" borderId="1" xfId="0" applyFont="1" applyFill="1" applyBorder="1" applyAlignment="1">
      <alignment horizontal="right" vertical="center"/>
    </xf>
    <xf numFmtId="0" fontId="26" fillId="11" borderId="2" xfId="0" applyFont="1" applyFill="1" applyBorder="1" applyAlignment="1">
      <alignment horizontal="right" vertical="center"/>
    </xf>
    <xf numFmtId="0" fontId="41" fillId="11" borderId="10" xfId="0" applyFont="1" applyFill="1" applyBorder="1" applyAlignment="1">
      <alignment horizontal="right" vertical="center" wrapText="1"/>
    </xf>
    <xf numFmtId="0" fontId="41" fillId="11" borderId="2" xfId="0" applyFont="1" applyFill="1" applyBorder="1" applyAlignment="1">
      <alignment horizontal="right" vertical="center" wrapText="1"/>
    </xf>
    <xf numFmtId="0" fontId="25" fillId="14" borderId="1" xfId="0" applyFont="1" applyFill="1" applyBorder="1" applyAlignment="1">
      <alignment vertical="center"/>
    </xf>
    <xf numFmtId="0" fontId="0" fillId="11" borderId="5" xfId="0" applyFill="1" applyBorder="1" applyAlignment="1">
      <alignment horizontal="right" vertical="center"/>
    </xf>
    <xf numFmtId="10" fontId="30" fillId="3" borderId="1" xfId="4" applyNumberFormat="1" applyFont="1" applyFill="1" applyBorder="1" applyAlignment="1" applyProtection="1">
      <alignment horizontal="center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left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36" fillId="3" borderId="10" xfId="0" applyFont="1" applyFill="1" applyBorder="1" applyAlignment="1" applyProtection="1">
      <alignment horizontal="center" vertical="center"/>
      <protection locked="0"/>
    </xf>
    <xf numFmtId="0" fontId="30" fillId="8" borderId="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horizontal="center" vertical="center" wrapText="1"/>
    </xf>
    <xf numFmtId="4" fontId="30" fillId="8" borderId="2" xfId="0" applyNumberFormat="1" applyFont="1" applyFill="1" applyBorder="1" applyAlignment="1" applyProtection="1">
      <alignment vertical="center"/>
      <protection locked="0"/>
    </xf>
    <xf numFmtId="171" fontId="28" fillId="4" borderId="1" xfId="3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vertical="center" wrapText="1"/>
    </xf>
    <xf numFmtId="0" fontId="42" fillId="3" borderId="1" xfId="0" applyFont="1" applyFill="1" applyBorder="1" applyAlignment="1">
      <alignment horizontal="right" vertical="center"/>
    </xf>
    <xf numFmtId="0" fontId="28" fillId="3" borderId="1" xfId="0" applyFont="1" applyFill="1" applyBorder="1" applyAlignment="1">
      <alignment vertical="center" wrapText="1"/>
    </xf>
    <xf numFmtId="171" fontId="27" fillId="3" borderId="1" xfId="3" applyNumberFormat="1" applyFont="1" applyFill="1" applyBorder="1" applyAlignment="1" applyProtection="1">
      <alignment horizontal="right"/>
    </xf>
    <xf numFmtId="4" fontId="25" fillId="12" borderId="1" xfId="5" applyNumberFormat="1" applyFont="1" applyFill="1" applyBorder="1" applyAlignment="1" applyProtection="1"/>
    <xf numFmtId="44" fontId="25" fillId="12" borderId="1" xfId="3" applyFont="1" applyFill="1" applyBorder="1" applyAlignment="1" applyProtection="1">
      <alignment horizontal="left"/>
    </xf>
    <xf numFmtId="4" fontId="25" fillId="12" borderId="1" xfId="5" applyNumberFormat="1" applyFont="1" applyFill="1" applyBorder="1" applyAlignment="1" applyProtection="1">
      <alignment horizontal="right"/>
    </xf>
    <xf numFmtId="2" fontId="25" fillId="12" borderId="1" xfId="5" applyNumberFormat="1" applyFont="1" applyFill="1" applyBorder="1" applyAlignment="1" applyProtection="1">
      <alignment horizontal="right"/>
    </xf>
    <xf numFmtId="0" fontId="25" fillId="12" borderId="1" xfId="5" applyNumberFormat="1" applyFont="1" applyFill="1" applyBorder="1" applyAlignment="1" applyProtection="1">
      <alignment horizontal="right"/>
    </xf>
    <xf numFmtId="1" fontId="25" fillId="3" borderId="7" xfId="5" applyNumberFormat="1" applyFont="1" applyFill="1" applyBorder="1" applyAlignment="1" applyProtection="1"/>
    <xf numFmtId="1" fontId="25" fillId="3" borderId="0" xfId="5" applyNumberFormat="1" applyFont="1" applyFill="1" applyBorder="1" applyAlignment="1" applyProtection="1"/>
    <xf numFmtId="4" fontId="25" fillId="3" borderId="0" xfId="5" applyNumberFormat="1" applyFont="1" applyFill="1" applyBorder="1" applyAlignment="1" applyProtection="1">
      <alignment horizontal="center" wrapText="1"/>
    </xf>
    <xf numFmtId="10" fontId="25" fillId="3" borderId="0" xfId="5" applyNumberFormat="1" applyFont="1" applyFill="1" applyBorder="1" applyAlignment="1" applyProtection="1">
      <alignment horizontal="center"/>
    </xf>
    <xf numFmtId="4" fontId="25" fillId="3" borderId="8" xfId="5" applyNumberFormat="1" applyFont="1" applyFill="1" applyBorder="1" applyAlignment="1" applyProtection="1">
      <alignment wrapText="1"/>
    </xf>
    <xf numFmtId="1" fontId="25" fillId="3" borderId="11" xfId="5" applyNumberFormat="1" applyFont="1" applyFill="1" applyBorder="1" applyAlignment="1" applyProtection="1"/>
    <xf numFmtId="1" fontId="25" fillId="3" borderId="12" xfId="5" applyNumberFormat="1" applyFont="1" applyFill="1" applyBorder="1" applyAlignment="1" applyProtection="1"/>
    <xf numFmtId="4" fontId="25" fillId="3" borderId="0" xfId="5" applyNumberFormat="1" applyFont="1" applyFill="1" applyBorder="1" applyAlignment="1" applyProtection="1">
      <alignment horizontal="left"/>
    </xf>
    <xf numFmtId="4" fontId="25" fillId="3" borderId="8" xfId="5" applyNumberFormat="1" applyFont="1" applyFill="1" applyBorder="1" applyAlignment="1" applyProtection="1">
      <alignment horizontal="left"/>
    </xf>
    <xf numFmtId="1" fontId="25" fillId="3" borderId="0" xfId="5" applyNumberFormat="1" applyFont="1" applyFill="1" applyBorder="1" applyAlignment="1" applyProtection="1">
      <alignment horizontal="left"/>
    </xf>
    <xf numFmtId="0" fontId="31" fillId="9" borderId="7" xfId="0" applyFont="1" applyFill="1" applyBorder="1" applyAlignment="1">
      <alignment vertical="center"/>
    </xf>
    <xf numFmtId="2" fontId="0" fillId="4" borderId="0" xfId="0" applyNumberFormat="1" applyFill="1" applyAlignment="1">
      <alignment horizontal="center"/>
    </xf>
    <xf numFmtId="2" fontId="30" fillId="4" borderId="0" xfId="0" applyNumberFormat="1" applyFont="1" applyFill="1" applyAlignment="1">
      <alignment horizontal="center"/>
    </xf>
    <xf numFmtId="10" fontId="43" fillId="4" borderId="8" xfId="0" applyNumberFormat="1" applyFont="1" applyFill="1" applyBorder="1" applyAlignment="1">
      <alignment horizontal="center" vertical="center"/>
    </xf>
    <xf numFmtId="2" fontId="30" fillId="4" borderId="2" xfId="0" applyNumberFormat="1" applyFont="1" applyFill="1" applyBorder="1" applyAlignment="1">
      <alignment horizontal="center"/>
    </xf>
    <xf numFmtId="3" fontId="0" fillId="12" borderId="10" xfId="0" quotePrefix="1" applyNumberFormat="1" applyFill="1" applyBorder="1" applyAlignment="1">
      <alignment horizontal="right"/>
    </xf>
    <xf numFmtId="0" fontId="0" fillId="12" borderId="10" xfId="0" applyFill="1" applyBorder="1" applyAlignment="1">
      <alignment horizontal="center"/>
    </xf>
    <xf numFmtId="0" fontId="32" fillId="3" borderId="10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0" fontId="0" fillId="12" borderId="14" xfId="0" applyFill="1" applyBorder="1"/>
    <xf numFmtId="0" fontId="0" fillId="12" borderId="15" xfId="0" applyFill="1" applyBorder="1"/>
    <xf numFmtId="0" fontId="0" fillId="12" borderId="3" xfId="0" applyFill="1" applyBorder="1"/>
    <xf numFmtId="0" fontId="0" fillId="3" borderId="9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171" fontId="27" fillId="4" borderId="1" xfId="3" applyNumberFormat="1" applyFont="1" applyFill="1" applyBorder="1" applyAlignment="1" applyProtection="1">
      <alignment horizontal="right"/>
    </xf>
    <xf numFmtId="0" fontId="30" fillId="12" borderId="9" xfId="0" applyFont="1" applyFill="1" applyBorder="1" applyAlignment="1">
      <alignment vertical="center"/>
    </xf>
    <xf numFmtId="0" fontId="30" fillId="12" borderId="10" xfId="0" applyFont="1" applyFill="1" applyBorder="1" applyAlignment="1">
      <alignment horizontal="center" vertical="center"/>
    </xf>
    <xf numFmtId="0" fontId="30" fillId="12" borderId="2" xfId="0" applyFont="1" applyFill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2" fontId="0" fillId="4" borderId="8" xfId="0" applyNumberFormat="1" applyFill="1" applyBorder="1" applyAlignment="1">
      <alignment horizontal="center" vertical="center"/>
    </xf>
    <xf numFmtId="2" fontId="0" fillId="4" borderId="12" xfId="0" applyNumberFormat="1" applyFill="1" applyBorder="1" applyAlignment="1">
      <alignment horizontal="center" vertical="center"/>
    </xf>
    <xf numFmtId="2" fontId="0" fillId="4" borderId="13" xfId="0" applyNumberFormat="1" applyFill="1" applyBorder="1" applyAlignment="1">
      <alignment horizontal="center" vertical="center"/>
    </xf>
    <xf numFmtId="2" fontId="30" fillId="4" borderId="10" xfId="0" applyNumberFormat="1" applyFont="1" applyFill="1" applyBorder="1" applyAlignment="1">
      <alignment horizontal="center"/>
    </xf>
    <xf numFmtId="44" fontId="23" fillId="4" borderId="0" xfId="0" applyNumberFormat="1" applyFont="1" applyFill="1"/>
    <xf numFmtId="0" fontId="30" fillId="4" borderId="0" xfId="0" applyFont="1" applyFill="1" applyAlignment="1">
      <alignment horizontal="left" vertical="center" wrapText="1"/>
    </xf>
    <xf numFmtId="171" fontId="27" fillId="4" borderId="5" xfId="3" applyNumberFormat="1" applyFont="1" applyFill="1" applyBorder="1" applyAlignment="1" applyProtection="1">
      <alignment horizontal="right"/>
    </xf>
    <xf numFmtId="171" fontId="27" fillId="4" borderId="0" xfId="3" applyNumberFormat="1" applyFont="1" applyFill="1" applyBorder="1" applyAlignment="1" applyProtection="1">
      <alignment horizontal="right"/>
    </xf>
    <xf numFmtId="0" fontId="46" fillId="4" borderId="0" xfId="0" applyFont="1" applyFill="1" applyAlignment="1">
      <alignment horizontal="center" vertical="center"/>
    </xf>
    <xf numFmtId="0" fontId="47" fillId="4" borderId="0" xfId="0" applyFont="1" applyFill="1"/>
    <xf numFmtId="171" fontId="28" fillId="4" borderId="1" xfId="3" applyNumberFormat="1" applyFont="1" applyFill="1" applyBorder="1" applyAlignment="1" applyProtection="1">
      <alignment horizontal="right"/>
    </xf>
    <xf numFmtId="4" fontId="48" fillId="3" borderId="0" xfId="5" applyNumberFormat="1" applyFont="1" applyFill="1" applyBorder="1" applyAlignment="1" applyProtection="1">
      <alignment horizontal="left"/>
    </xf>
    <xf numFmtId="44" fontId="30" fillId="8" borderId="1" xfId="0" applyNumberFormat="1" applyFont="1" applyFill="1" applyBorder="1"/>
    <xf numFmtId="0" fontId="30" fillId="0" borderId="0" xfId="0" applyFont="1"/>
    <xf numFmtId="2" fontId="0" fillId="0" borderId="0" xfId="0" applyNumberFormat="1" applyAlignment="1">
      <alignment horizontal="center"/>
    </xf>
    <xf numFmtId="0" fontId="0" fillId="6" borderId="0" xfId="0" applyFill="1" applyProtection="1">
      <protection locked="0"/>
    </xf>
    <xf numFmtId="0" fontId="0" fillId="16" borderId="0" xfId="0" applyFill="1"/>
    <xf numFmtId="0" fontId="0" fillId="4" borderId="0" xfId="0" applyFill="1" applyAlignment="1">
      <alignment vertical="center" wrapText="1"/>
    </xf>
    <xf numFmtId="0" fontId="0" fillId="0" borderId="1" xfId="0" applyBorder="1" applyAlignment="1" applyProtection="1">
      <alignment horizontal="right" vertical="center" wrapText="1"/>
      <protection locked="0"/>
    </xf>
    <xf numFmtId="0" fontId="30" fillId="8" borderId="2" xfId="0" applyFont="1" applyFill="1" applyBorder="1" applyAlignment="1">
      <alignment horizontal="center" vertical="center"/>
    </xf>
    <xf numFmtId="0" fontId="0" fillId="3" borderId="2" xfId="0" applyFill="1" applyBorder="1"/>
    <xf numFmtId="165" fontId="0" fillId="3" borderId="9" xfId="0" applyNumberFormat="1" applyFill="1" applyBorder="1"/>
    <xf numFmtId="0" fontId="0" fillId="4" borderId="0" xfId="0" applyFill="1" applyAlignment="1" applyProtection="1">
      <alignment horizontal="left"/>
      <protection locked="0"/>
    </xf>
    <xf numFmtId="43" fontId="22" fillId="4" borderId="3" xfId="5" applyFont="1" applyFill="1" applyBorder="1" applyAlignment="1" applyProtection="1">
      <alignment horizontal="right"/>
      <protection locked="0"/>
    </xf>
    <xf numFmtId="0" fontId="50" fillId="18" borderId="20" xfId="0" applyFont="1" applyFill="1" applyBorder="1" applyAlignment="1">
      <alignment horizontal="left" vertical="center" wrapText="1" indent="1"/>
    </xf>
    <xf numFmtId="0" fontId="52" fillId="18" borderId="21" xfId="0" applyFont="1" applyFill="1" applyBorder="1" applyAlignment="1">
      <alignment horizontal="left" vertical="center" wrapText="1" indent="1"/>
    </xf>
    <xf numFmtId="0" fontId="52" fillId="18" borderId="16" xfId="0" applyFont="1" applyFill="1" applyBorder="1" applyAlignment="1">
      <alignment horizontal="center" vertical="center" wrapText="1"/>
    </xf>
    <xf numFmtId="0" fontId="53" fillId="18" borderId="21" xfId="0" applyFont="1" applyFill="1" applyBorder="1" applyAlignment="1">
      <alignment horizontal="left" vertical="center" wrapText="1" indent="1"/>
    </xf>
    <xf numFmtId="0" fontId="50" fillId="0" borderId="21" xfId="0" applyFont="1" applyBorder="1" applyAlignment="1">
      <alignment horizontal="left" vertical="center" wrapText="1" indent="1"/>
    </xf>
    <xf numFmtId="0" fontId="50" fillId="0" borderId="16" xfId="0" applyFont="1" applyBorder="1" applyAlignment="1">
      <alignment horizontal="center" vertical="center" wrapText="1"/>
    </xf>
    <xf numFmtId="0" fontId="52" fillId="18" borderId="21" xfId="0" applyFont="1" applyFill="1" applyBorder="1" applyAlignment="1">
      <alignment horizontal="justify" vertical="center" wrapText="1"/>
    </xf>
    <xf numFmtId="0" fontId="54" fillId="18" borderId="23" xfId="0" applyFont="1" applyFill="1" applyBorder="1" applyAlignment="1">
      <alignment horizontal="center" vertical="center" wrapText="1"/>
    </xf>
    <xf numFmtId="0" fontId="54" fillId="18" borderId="16" xfId="0" applyFont="1" applyFill="1" applyBorder="1" applyAlignment="1">
      <alignment horizontal="center" vertical="center" wrapText="1"/>
    </xf>
    <xf numFmtId="0" fontId="54" fillId="18" borderId="21" xfId="0" applyFont="1" applyFill="1" applyBorder="1" applyAlignment="1">
      <alignment horizontal="center" vertical="center" wrapText="1"/>
    </xf>
    <xf numFmtId="0" fontId="55" fillId="4" borderId="0" xfId="0" applyFont="1" applyFill="1" applyAlignment="1">
      <alignment horizontal="justify" vertical="center"/>
    </xf>
    <xf numFmtId="0" fontId="0" fillId="19" borderId="0" xfId="0" applyFill="1"/>
    <xf numFmtId="0" fontId="0" fillId="19" borderId="0" xfId="0" applyFill="1" applyAlignment="1">
      <alignment vertical="center"/>
    </xf>
    <xf numFmtId="44" fontId="56" fillId="18" borderId="16" xfId="0" applyNumberFormat="1" applyFont="1" applyFill="1" applyBorder="1" applyAlignment="1">
      <alignment horizontal="center" vertical="center" wrapText="1"/>
    </xf>
    <xf numFmtId="0" fontId="55" fillId="19" borderId="0" xfId="0" applyFont="1" applyFill="1" applyAlignment="1">
      <alignment horizontal="justify" vertical="center"/>
    </xf>
    <xf numFmtId="44" fontId="56" fillId="0" borderId="16" xfId="0" applyNumberFormat="1" applyFont="1" applyBorder="1" applyAlignment="1">
      <alignment horizontal="center" vertical="center" wrapText="1"/>
    </xf>
    <xf numFmtId="44" fontId="57" fillId="18" borderId="16" xfId="0" applyNumberFormat="1" applyFont="1" applyFill="1" applyBorder="1" applyAlignment="1">
      <alignment horizontal="center" vertical="center" wrapText="1"/>
    </xf>
    <xf numFmtId="172" fontId="0" fillId="4" borderId="1" xfId="0" applyNumberFormat="1" applyFill="1" applyBorder="1" applyAlignment="1" applyProtection="1">
      <alignment horizontal="left"/>
      <protection locked="0"/>
    </xf>
    <xf numFmtId="2" fontId="0" fillId="3" borderId="9" xfId="0" applyNumberFormat="1" applyFill="1" applyBorder="1"/>
    <xf numFmtId="173" fontId="28" fillId="7" borderId="0" xfId="4" applyNumberFormat="1" applyFont="1" applyFill="1" applyAlignment="1" applyProtection="1">
      <alignment horizontal="right"/>
      <protection locked="0"/>
    </xf>
    <xf numFmtId="173" fontId="28" fillId="4" borderId="0" xfId="4" applyNumberFormat="1" applyFont="1" applyFill="1" applyAlignment="1" applyProtection="1">
      <alignment horizontal="center"/>
      <protection locked="0"/>
    </xf>
    <xf numFmtId="1" fontId="25" fillId="3" borderId="38" xfId="5" applyNumberFormat="1" applyFont="1" applyFill="1" applyBorder="1" applyAlignment="1" applyProtection="1"/>
    <xf numFmtId="0" fontId="0" fillId="3" borderId="0" xfId="0" applyFill="1" applyAlignment="1">
      <alignment horizontal="center" wrapText="1"/>
    </xf>
    <xf numFmtId="4" fontId="25" fillId="3" borderId="39" xfId="5" applyNumberFormat="1" applyFont="1" applyFill="1" applyBorder="1" applyAlignment="1" applyProtection="1">
      <alignment wrapText="1"/>
    </xf>
    <xf numFmtId="4" fontId="25" fillId="3" borderId="8" xfId="5" applyNumberFormat="1" applyFont="1" applyFill="1" applyBorder="1" applyAlignment="1" applyProtection="1">
      <alignment horizontal="center" wrapText="1"/>
    </xf>
    <xf numFmtId="1" fontId="25" fillId="3" borderId="8" xfId="5" applyNumberFormat="1" applyFont="1" applyFill="1" applyBorder="1" applyAlignment="1" applyProtection="1">
      <alignment wrapText="1"/>
    </xf>
    <xf numFmtId="4" fontId="48" fillId="3" borderId="8" xfId="5" applyNumberFormat="1" applyFont="1" applyFill="1" applyBorder="1" applyAlignment="1" applyProtection="1">
      <alignment horizontal="left" wrapText="1"/>
    </xf>
    <xf numFmtId="4" fontId="48" fillId="3" borderId="8" xfId="5" applyNumberFormat="1" applyFont="1" applyFill="1" applyBorder="1" applyAlignment="1" applyProtection="1">
      <alignment horizontal="left"/>
    </xf>
    <xf numFmtId="4" fontId="58" fillId="3" borderId="0" xfId="5" applyNumberFormat="1" applyFont="1" applyFill="1" applyBorder="1" applyAlignment="1" applyProtection="1">
      <alignment horizontal="left"/>
    </xf>
    <xf numFmtId="4" fontId="48" fillId="3" borderId="13" xfId="5" applyNumberFormat="1" applyFont="1" applyFill="1" applyBorder="1" applyAlignment="1" applyProtection="1">
      <alignment horizontal="left"/>
    </xf>
    <xf numFmtId="44" fontId="25" fillId="12" borderId="1" xfId="3" applyFont="1" applyFill="1" applyBorder="1" applyAlignment="1" applyProtection="1">
      <alignment horizontal="center"/>
    </xf>
    <xf numFmtId="1" fontId="25" fillId="3" borderId="0" xfId="5" applyNumberFormat="1" applyFont="1" applyFill="1" applyBorder="1" applyAlignment="1" applyProtection="1">
      <alignment horizontal="right"/>
    </xf>
    <xf numFmtId="49" fontId="0" fillId="3" borderId="0" xfId="0" applyNumberFormat="1" applyFill="1"/>
    <xf numFmtId="0" fontId="0" fillId="4" borderId="40" xfId="0" applyFill="1" applyBorder="1"/>
    <xf numFmtId="4" fontId="58" fillId="3" borderId="41" xfId="5" applyNumberFormat="1" applyFont="1" applyFill="1" applyBorder="1" applyAlignment="1" applyProtection="1">
      <alignment horizontal="left"/>
    </xf>
    <xf numFmtId="44" fontId="0" fillId="4" borderId="1" xfId="3" applyFont="1" applyFill="1" applyBorder="1" applyAlignment="1" applyProtection="1">
      <alignment horizontal="left"/>
      <protection locked="0"/>
    </xf>
    <xf numFmtId="44" fontId="0" fillId="0" borderId="1" xfId="3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vertical="center"/>
    </xf>
    <xf numFmtId="3" fontId="0" fillId="3" borderId="1" xfId="0" applyNumberFormat="1" applyFill="1" applyBorder="1" applyAlignment="1">
      <alignment vertical="center"/>
    </xf>
    <xf numFmtId="0" fontId="31" fillId="21" borderId="0" xfId="0" applyFont="1" applyFill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4" borderId="15" xfId="0" applyFill="1" applyBorder="1" applyAlignment="1">
      <alignment vertical="center"/>
    </xf>
    <xf numFmtId="2" fontId="39" fillId="3" borderId="1" xfId="0" applyNumberFormat="1" applyFont="1" applyFill="1" applyBorder="1" applyAlignment="1">
      <alignment horizontal="right" vertical="center"/>
    </xf>
    <xf numFmtId="2" fontId="39" fillId="3" borderId="14" xfId="0" applyNumberFormat="1" applyFont="1" applyFill="1" applyBorder="1" applyAlignment="1">
      <alignment horizontal="right" vertical="center"/>
    </xf>
    <xf numFmtId="2" fontId="39" fillId="3" borderId="15" xfId="0" applyNumberFormat="1" applyFont="1" applyFill="1" applyBorder="1" applyAlignment="1">
      <alignment horizontal="right" vertical="center"/>
    </xf>
    <xf numFmtId="165" fontId="0" fillId="0" borderId="1" xfId="0" applyNumberFormat="1" applyBorder="1" applyAlignment="1" applyProtection="1">
      <alignment horizontal="right"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0" fontId="28" fillId="0" borderId="0" xfId="0" applyFont="1" applyProtection="1">
      <protection locked="0"/>
    </xf>
    <xf numFmtId="165" fontId="0" fillId="3" borderId="9" xfId="0" applyNumberFormat="1" applyFill="1" applyBorder="1" applyAlignment="1">
      <alignment horizontal="right"/>
    </xf>
    <xf numFmtId="9" fontId="0" fillId="3" borderId="9" xfId="4" applyFont="1" applyFill="1" applyBorder="1" applyAlignment="1" applyProtection="1">
      <alignment horizontal="right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 wrapText="1"/>
    </xf>
    <xf numFmtId="174" fontId="0" fillId="0" borderId="0" xfId="0" applyNumberFormat="1" applyAlignment="1">
      <alignment horizontal="left" vertical="top"/>
    </xf>
    <xf numFmtId="174" fontId="0" fillId="0" borderId="0" xfId="0" applyNumberFormat="1"/>
    <xf numFmtId="0" fontId="68" fillId="0" borderId="41" xfId="0" applyFont="1" applyBorder="1" applyAlignment="1">
      <alignment horizontal="left" vertical="top"/>
    </xf>
    <xf numFmtId="174" fontId="68" fillId="0" borderId="41" xfId="0" applyNumberFormat="1" applyFont="1" applyBorder="1" applyAlignment="1">
      <alignment horizontal="left" vertical="top"/>
    </xf>
    <xf numFmtId="174" fontId="1" fillId="0" borderId="0" xfId="0" applyNumberFormat="1" applyFont="1" applyAlignment="1">
      <alignment vertical="top" wrapText="1"/>
    </xf>
    <xf numFmtId="174" fontId="0" fillId="0" borderId="0" xfId="0" applyNumberFormat="1" applyAlignment="1">
      <alignment horizontal="center"/>
    </xf>
    <xf numFmtId="174" fontId="0" fillId="0" borderId="0" xfId="5" applyNumberFormat="1" applyFont="1" applyAlignment="1">
      <alignment horizontal="center"/>
    </xf>
    <xf numFmtId="0" fontId="30" fillId="0" borderId="43" xfId="0" applyFont="1" applyBorder="1"/>
    <xf numFmtId="43" fontId="0" fillId="0" borderId="0" xfId="5" applyFont="1" applyAlignment="1">
      <alignment horizontal="center"/>
    </xf>
    <xf numFmtId="43" fontId="30" fillId="0" borderId="0" xfId="5" applyFont="1"/>
    <xf numFmtId="43" fontId="0" fillId="0" borderId="0" xfId="5" applyFont="1"/>
    <xf numFmtId="2" fontId="0" fillId="3" borderId="1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right"/>
    </xf>
    <xf numFmtId="175" fontId="22" fillId="4" borderId="1" xfId="5" applyNumberFormat="1" applyFont="1" applyFill="1" applyBorder="1" applyAlignment="1" applyProtection="1">
      <alignment horizontal="left"/>
      <protection locked="0"/>
    </xf>
    <xf numFmtId="44" fontId="30" fillId="3" borderId="2" xfId="3" applyFont="1" applyFill="1" applyBorder="1" applyAlignment="1">
      <alignment horizontal="center"/>
    </xf>
    <xf numFmtId="176" fontId="30" fillId="3" borderId="2" xfId="3" applyNumberFormat="1" applyFont="1" applyFill="1" applyBorder="1" applyAlignment="1">
      <alignment horizontal="center"/>
    </xf>
    <xf numFmtId="165" fontId="0" fillId="3" borderId="1" xfId="0" applyNumberFormat="1" applyFill="1" applyBorder="1"/>
    <xf numFmtId="165" fontId="0" fillId="3" borderId="1" xfId="0" applyNumberFormat="1" applyFill="1" applyBorder="1" applyAlignment="1">
      <alignment horizontal="right"/>
    </xf>
    <xf numFmtId="0" fontId="72" fillId="4" borderId="0" xfId="0" applyFont="1" applyFill="1" applyProtection="1">
      <protection locked="0"/>
    </xf>
    <xf numFmtId="0" fontId="72" fillId="4" borderId="0" xfId="0" applyFont="1" applyFill="1" applyAlignment="1" applyProtection="1">
      <alignment horizontal="right"/>
      <protection locked="0"/>
    </xf>
    <xf numFmtId="0" fontId="29" fillId="4" borderId="0" xfId="0" applyFont="1" applyFill="1" applyProtection="1">
      <protection locked="0"/>
    </xf>
    <xf numFmtId="10" fontId="29" fillId="4" borderId="0" xfId="0" applyNumberFormat="1" applyFont="1" applyFill="1" applyAlignment="1" applyProtection="1">
      <alignment horizontal="left"/>
      <protection locked="0"/>
    </xf>
    <xf numFmtId="2" fontId="29" fillId="4" borderId="0" xfId="0" applyNumberFormat="1" applyFont="1" applyFill="1" applyProtection="1">
      <protection locked="0"/>
    </xf>
    <xf numFmtId="10" fontId="29" fillId="4" borderId="0" xfId="0" applyNumberFormat="1" applyFont="1" applyFill="1" applyAlignment="1" applyProtection="1">
      <alignment horizontal="right"/>
      <protection locked="0"/>
    </xf>
    <xf numFmtId="0" fontId="29" fillId="4" borderId="0" xfId="3" applyNumberFormat="1" applyFont="1" applyFill="1" applyAlignment="1" applyProtection="1">
      <alignment horizontal="center"/>
      <protection locked="0"/>
    </xf>
    <xf numFmtId="44" fontId="29" fillId="4" borderId="0" xfId="3" applyFont="1" applyFill="1" applyProtection="1">
      <protection locked="0"/>
    </xf>
    <xf numFmtId="44" fontId="29" fillId="4" borderId="0" xfId="3" applyFont="1" applyFill="1" applyAlignment="1" applyProtection="1">
      <alignment horizontal="left"/>
      <protection locked="0"/>
    </xf>
    <xf numFmtId="4" fontId="29" fillId="4" borderId="0" xfId="3" applyNumberFormat="1" applyFont="1" applyFill="1" applyAlignment="1" applyProtection="1">
      <alignment horizontal="right"/>
      <protection locked="0"/>
    </xf>
    <xf numFmtId="166" fontId="29" fillId="4" borderId="0" xfId="3" applyNumberFormat="1" applyFont="1" applyFill="1" applyAlignment="1" applyProtection="1">
      <alignment horizontal="right"/>
      <protection locked="0"/>
    </xf>
    <xf numFmtId="4" fontId="29" fillId="4" borderId="0" xfId="0" applyNumberFormat="1" applyFont="1" applyFill="1" applyProtection="1">
      <protection locked="0"/>
    </xf>
    <xf numFmtId="0" fontId="29" fillId="4" borderId="0" xfId="0" applyFont="1" applyFill="1" applyAlignment="1" applyProtection="1">
      <alignment horizontal="right"/>
      <protection locked="0"/>
    </xf>
    <xf numFmtId="0" fontId="29" fillId="4" borderId="0" xfId="0" applyFont="1" applyFill="1" applyAlignment="1" applyProtection="1">
      <alignment horizontal="left"/>
      <protection locked="0"/>
    </xf>
    <xf numFmtId="44" fontId="29" fillId="4" borderId="0" xfId="0" applyNumberFormat="1" applyFont="1" applyFill="1" applyProtection="1">
      <protection locked="0"/>
    </xf>
    <xf numFmtId="44" fontId="0" fillId="0" borderId="1" xfId="3" quotePrefix="1" applyFont="1" applyFill="1" applyBorder="1" applyAlignment="1" applyProtection="1">
      <alignment horizontal="left" vertical="center"/>
      <protection locked="0"/>
    </xf>
    <xf numFmtId="0" fontId="30" fillId="22" borderId="44" xfId="0" applyFont="1" applyFill="1" applyBorder="1"/>
    <xf numFmtId="0" fontId="0" fillId="4" borderId="0" xfId="0" applyFill="1" applyAlignment="1">
      <alignment horizontal="left" vertical="center" wrapText="1"/>
    </xf>
    <xf numFmtId="49" fontId="27" fillId="5" borderId="0" xfId="0" applyNumberFormat="1" applyFont="1" applyFill="1" applyAlignment="1" applyProtection="1">
      <alignment horizontal="center"/>
      <protection locked="0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center" vertical="center"/>
    </xf>
    <xf numFmtId="0" fontId="30" fillId="12" borderId="15" xfId="0" applyFont="1" applyFill="1" applyBorder="1" applyAlignment="1">
      <alignment horizontal="center" vertical="center"/>
    </xf>
    <xf numFmtId="0" fontId="30" fillId="12" borderId="3" xfId="0" applyFont="1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0" fontId="30" fillId="13" borderId="15" xfId="0" applyFont="1" applyFill="1" applyBorder="1" applyAlignment="1">
      <alignment horizontal="center" vertical="center"/>
    </xf>
    <xf numFmtId="0" fontId="30" fillId="13" borderId="3" xfId="0" applyFont="1" applyFill="1" applyBorder="1" applyAlignment="1">
      <alignment horizontal="center" vertical="center"/>
    </xf>
    <xf numFmtId="0" fontId="30" fillId="13" borderId="1" xfId="0" applyFont="1" applyFill="1" applyBorder="1" applyAlignment="1">
      <alignment horizontal="center"/>
    </xf>
    <xf numFmtId="0" fontId="31" fillId="9" borderId="1" xfId="0" applyFont="1" applyFill="1" applyBorder="1" applyAlignment="1">
      <alignment horizontal="center" vertical="center"/>
    </xf>
    <xf numFmtId="0" fontId="30" fillId="12" borderId="1" xfId="0" applyFont="1" applyFill="1" applyBorder="1" applyAlignment="1">
      <alignment horizontal="center"/>
    </xf>
    <xf numFmtId="0" fontId="23" fillId="9" borderId="14" xfId="0" applyFont="1" applyFill="1" applyBorder="1" applyAlignment="1">
      <alignment horizontal="center" vertical="center"/>
    </xf>
    <xf numFmtId="1" fontId="25" fillId="3" borderId="0" xfId="5" applyNumberFormat="1" applyFont="1" applyFill="1" applyBorder="1" applyAlignment="1" applyProtection="1">
      <alignment horizontal="center"/>
    </xf>
    <xf numFmtId="0" fontId="0" fillId="3" borderId="0" xfId="0" applyFill="1" applyAlignment="1">
      <alignment horizontal="center"/>
    </xf>
    <xf numFmtId="4" fontId="25" fillId="3" borderId="0" xfId="5" applyNumberFormat="1" applyFont="1" applyFill="1" applyBorder="1" applyAlignment="1" applyProtection="1">
      <alignment horizontal="center"/>
    </xf>
    <xf numFmtId="4" fontId="25" fillId="3" borderId="8" xfId="5" applyNumberFormat="1" applyFont="1" applyFill="1" applyBorder="1" applyAlignment="1" applyProtection="1">
      <alignment horizontal="center"/>
    </xf>
    <xf numFmtId="0" fontId="30" fillId="3" borderId="2" xfId="0" applyFont="1" applyFill="1" applyBorder="1" applyAlignment="1">
      <alignment horizontal="center"/>
    </xf>
    <xf numFmtId="0" fontId="30" fillId="11" borderId="9" xfId="0" applyFont="1" applyFill="1" applyBorder="1" applyAlignment="1">
      <alignment horizontal="center"/>
    </xf>
    <xf numFmtId="0" fontId="25" fillId="4" borderId="2" xfId="0" applyFont="1" applyFill="1" applyBorder="1" applyAlignment="1" applyProtection="1">
      <alignment horizontal="left" vertical="center" shrinkToFit="1"/>
      <protection locked="0"/>
    </xf>
    <xf numFmtId="0" fontId="34" fillId="3" borderId="3" xfId="0" applyFont="1" applyFill="1" applyBorder="1" applyAlignment="1">
      <alignment horizontal="center" vertical="center" wrapText="1"/>
    </xf>
    <xf numFmtId="0" fontId="31" fillId="15" borderId="10" xfId="0" applyFont="1" applyFill="1" applyBorder="1" applyAlignment="1">
      <alignment horizontal="right" vertical="center"/>
    </xf>
    <xf numFmtId="0" fontId="31" fillId="15" borderId="2" xfId="0" applyFont="1" applyFill="1" applyBorder="1" applyAlignment="1">
      <alignment horizontal="right" vertical="center"/>
    </xf>
    <xf numFmtId="0" fontId="25" fillId="11" borderId="2" xfId="0" applyFont="1" applyFill="1" applyBorder="1" applyAlignment="1">
      <alignment horizontal="right" vertical="center" wrapText="1"/>
    </xf>
    <xf numFmtId="0" fontId="25" fillId="4" borderId="10" xfId="0" applyFont="1" applyFill="1" applyBorder="1" applyAlignment="1" applyProtection="1">
      <alignment horizontal="left" vertical="center" shrinkToFit="1"/>
      <protection locked="0"/>
    </xf>
    <xf numFmtId="0" fontId="25" fillId="3" borderId="2" xfId="0" applyFont="1" applyFill="1" applyBorder="1" applyAlignment="1">
      <alignment horizontal="right" vertical="center" wrapText="1"/>
    </xf>
    <xf numFmtId="0" fontId="31" fillId="9" borderId="10" xfId="0" applyFont="1" applyFill="1" applyBorder="1" applyAlignment="1">
      <alignment horizontal="right" vertical="center"/>
    </xf>
    <xf numFmtId="0" fontId="31" fillId="9" borderId="2" xfId="0" applyFont="1" applyFill="1" applyBorder="1" applyAlignment="1">
      <alignment horizontal="right" vertical="center"/>
    </xf>
    <xf numFmtId="0" fontId="34" fillId="11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10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4" fontId="0" fillId="4" borderId="2" xfId="0" applyNumberFormat="1" applyFill="1" applyBorder="1" applyAlignment="1">
      <alignment horizontal="right"/>
    </xf>
    <xf numFmtId="44" fontId="22" fillId="4" borderId="9" xfId="3" applyFont="1" applyFill="1" applyBorder="1" applyAlignment="1" applyProtection="1">
      <alignment horizontal="left"/>
      <protection locked="0"/>
    </xf>
    <xf numFmtId="44" fontId="22" fillId="4" borderId="2" xfId="3" applyFont="1" applyFill="1" applyBorder="1" applyAlignment="1" applyProtection="1">
      <alignment horizontal="left"/>
      <protection locked="0"/>
    </xf>
    <xf numFmtId="165" fontId="30" fillId="14" borderId="14" xfId="0" applyNumberFormat="1" applyFont="1" applyFill="1" applyBorder="1" applyAlignment="1">
      <alignment vertical="center"/>
    </xf>
    <xf numFmtId="0" fontId="0" fillId="11" borderId="6" xfId="0" applyFill="1" applyBorder="1" applyAlignment="1">
      <alignment horizontal="right" vertical="center"/>
    </xf>
    <xf numFmtId="0" fontId="0" fillId="11" borderId="13" xfId="0" applyFill="1" applyBorder="1" applyAlignment="1">
      <alignment horizontal="right" vertical="center"/>
    </xf>
    <xf numFmtId="0" fontId="25" fillId="11" borderId="9" xfId="0" applyFont="1" applyFill="1" applyBorder="1" applyAlignment="1">
      <alignment horizontal="center" vertical="center"/>
    </xf>
    <xf numFmtId="165" fontId="30" fillId="8" borderId="14" xfId="0" applyNumberFormat="1" applyFont="1" applyFill="1" applyBorder="1" applyAlignment="1">
      <alignment vertical="center"/>
    </xf>
    <xf numFmtId="165" fontId="30" fillId="8" borderId="14" xfId="0" applyNumberFormat="1" applyFont="1" applyFill="1" applyBorder="1" applyAlignment="1">
      <alignment horizontal="right" vertical="center"/>
    </xf>
    <xf numFmtId="0" fontId="39" fillId="3" borderId="3" xfId="0" applyFon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3" borderId="13" xfId="0" applyFill="1" applyBorder="1" applyAlignment="1">
      <alignment horizontal="right" vertical="center"/>
    </xf>
    <xf numFmtId="0" fontId="51" fillId="18" borderId="16" xfId="0" applyFont="1" applyFill="1" applyBorder="1" applyAlignment="1">
      <alignment horizontal="center" vertical="center" wrapText="1"/>
    </xf>
    <xf numFmtId="0" fontId="51" fillId="18" borderId="21" xfId="0" applyFont="1" applyFill="1" applyBorder="1" applyAlignment="1">
      <alignment horizontal="left" vertical="center" wrapText="1" indent="1"/>
    </xf>
    <xf numFmtId="0" fontId="51" fillId="18" borderId="21" xfId="0" applyFont="1" applyFill="1" applyBorder="1" applyAlignment="1">
      <alignment horizontal="center" vertical="center" wrapText="1"/>
    </xf>
    <xf numFmtId="0" fontId="51" fillId="18" borderId="22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left"/>
    </xf>
    <xf numFmtId="172" fontId="0" fillId="0" borderId="0" xfId="0" applyNumberFormat="1" applyAlignment="1" applyProtection="1">
      <alignment horizontal="right"/>
      <protection locked="0"/>
    </xf>
    <xf numFmtId="43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0" fillId="0" borderId="20" xfId="0" applyBorder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4" fontId="0" fillId="3" borderId="15" xfId="0" applyNumberFormat="1" applyFill="1" applyBorder="1"/>
    <xf numFmtId="43" fontId="0" fillId="3" borderId="0" xfId="0" applyNumberFormat="1" applyFill="1"/>
    <xf numFmtId="43" fontId="0" fillId="3" borderId="15" xfId="0" applyNumberFormat="1" applyFill="1" applyBorder="1"/>
    <xf numFmtId="172" fontId="0" fillId="12" borderId="15" xfId="0" applyNumberFormat="1" applyFill="1" applyBorder="1" applyAlignment="1">
      <alignment horizontal="right"/>
    </xf>
    <xf numFmtId="172" fontId="0" fillId="0" borderId="0" xfId="0" applyNumberFormat="1" applyAlignment="1">
      <alignment horizontal="right"/>
    </xf>
    <xf numFmtId="43" fontId="0" fillId="0" borderId="0" xfId="0" applyNumberFormat="1"/>
    <xf numFmtId="4" fontId="0" fillId="0" borderId="0" xfId="0" applyNumberFormat="1"/>
    <xf numFmtId="0" fontId="0" fillId="0" borderId="0" xfId="0" applyProtection="1">
      <protection locked="0"/>
    </xf>
    <xf numFmtId="0" fontId="31" fillId="9" borderId="14" xfId="0" applyFont="1" applyFill="1" applyBorder="1" applyAlignment="1">
      <alignment horizontal="center" vertical="center" wrapText="1"/>
    </xf>
    <xf numFmtId="0" fontId="31" fillId="23" borderId="14" xfId="0" applyFont="1" applyFill="1" applyBorder="1" applyAlignment="1">
      <alignment horizontal="center" vertical="center" wrapText="1"/>
    </xf>
    <xf numFmtId="10" fontId="22" fillId="3" borderId="1" xfId="4" applyNumberFormat="1" applyFont="1" applyFill="1" applyBorder="1" applyAlignment="1" applyProtection="1">
      <alignment horizontal="left"/>
    </xf>
    <xf numFmtId="3" fontId="30" fillId="8" borderId="14" xfId="0" applyNumberFormat="1" applyFont="1" applyFill="1" applyBorder="1" applyAlignment="1">
      <alignment horizontal="right" vertical="center"/>
    </xf>
    <xf numFmtId="9" fontId="22" fillId="3" borderId="9" xfId="4" applyFont="1" applyFill="1" applyBorder="1" applyProtection="1"/>
    <xf numFmtId="9" fontId="0" fillId="3" borderId="1" xfId="4" applyFont="1" applyFill="1" applyBorder="1" applyAlignment="1">
      <alignment horizontal="right" vertical="center"/>
    </xf>
    <xf numFmtId="9" fontId="0" fillId="3" borderId="9" xfId="4" applyFont="1" applyFill="1" applyBorder="1"/>
    <xf numFmtId="0" fontId="0" fillId="3" borderId="11" xfId="0" applyFill="1" applyBorder="1" applyAlignment="1">
      <alignment horizontal="center" vertical="center"/>
    </xf>
    <xf numFmtId="2" fontId="0" fillId="0" borderId="0" xfId="0" applyNumberFormat="1"/>
    <xf numFmtId="0" fontId="0" fillId="24" borderId="0" xfId="0" applyFill="1"/>
    <xf numFmtId="2" fontId="0" fillId="3" borderId="9" xfId="5" applyNumberFormat="1" applyFont="1" applyFill="1" applyBorder="1" applyAlignment="1" applyProtection="1">
      <alignment horizontal="right"/>
    </xf>
    <xf numFmtId="2" fontId="0" fillId="3" borderId="1" xfId="5" applyNumberFormat="1" applyFont="1" applyFill="1" applyBorder="1" applyAlignment="1" applyProtection="1">
      <alignment horizontal="right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right" vertical="center"/>
    </xf>
    <xf numFmtId="10" fontId="0" fillId="3" borderId="1" xfId="4" applyNumberFormat="1" applyFont="1" applyFill="1" applyBorder="1" applyAlignment="1">
      <alignment vertical="center"/>
    </xf>
    <xf numFmtId="0" fontId="0" fillId="3" borderId="7" xfId="0" applyFill="1" applyBorder="1" applyAlignment="1">
      <alignment horizontal="centerContinuous" vertical="center"/>
    </xf>
    <xf numFmtId="0" fontId="0" fillId="3" borderId="11" xfId="0" applyFill="1" applyBorder="1" applyAlignment="1">
      <alignment horizontal="centerContinuous" vertical="center"/>
    </xf>
    <xf numFmtId="0" fontId="30" fillId="12" borderId="9" xfId="0" applyFont="1" applyFill="1" applyBorder="1" applyAlignment="1">
      <alignment horizontal="left"/>
    </xf>
    <xf numFmtId="0" fontId="0" fillId="0" borderId="7" xfId="0" applyBorder="1"/>
    <xf numFmtId="0" fontId="0" fillId="0" borderId="0" xfId="0" applyAlignment="1">
      <alignment vertical="justify" wrapText="1"/>
    </xf>
    <xf numFmtId="0" fontId="0" fillId="0" borderId="8" xfId="0" applyBorder="1"/>
    <xf numFmtId="0" fontId="61" fillId="3" borderId="0" xfId="0" applyFont="1" applyFill="1" applyAlignment="1">
      <alignment vertical="center"/>
    </xf>
    <xf numFmtId="0" fontId="27" fillId="10" borderId="0" xfId="0" applyFont="1" applyFill="1"/>
    <xf numFmtId="0" fontId="30" fillId="12" borderId="9" xfId="0" applyFont="1" applyFill="1" applyBorder="1" applyAlignment="1">
      <alignment horizontal="center"/>
    </xf>
    <xf numFmtId="10" fontId="43" fillId="0" borderId="2" xfId="4" applyNumberFormat="1" applyFont="1" applyBorder="1" applyAlignment="1">
      <alignment horizontal="center" vertical="center"/>
    </xf>
    <xf numFmtId="17" fontId="43" fillId="12" borderId="7" xfId="0" applyNumberFormat="1" applyFont="1" applyFill="1" applyBorder="1" applyAlignment="1">
      <alignment horizontal="center" vertical="center"/>
    </xf>
    <xf numFmtId="0" fontId="32" fillId="3" borderId="9" xfId="0" applyFont="1" applyFill="1" applyBorder="1" applyAlignment="1">
      <alignment horizontal="center" vertical="center"/>
    </xf>
    <xf numFmtId="9" fontId="45" fillId="4" borderId="48" xfId="4" applyFont="1" applyFill="1" applyBorder="1" applyAlignment="1" applyProtection="1">
      <alignment horizontal="center" vertical="center"/>
      <protection locked="0"/>
    </xf>
    <xf numFmtId="10" fontId="43" fillId="4" borderId="0" xfId="0" applyNumberFormat="1" applyFont="1" applyFill="1" applyAlignment="1">
      <alignment horizontal="center" vertical="center"/>
    </xf>
    <xf numFmtId="9" fontId="1" fillId="4" borderId="7" xfId="4" applyFont="1" applyFill="1" applyBorder="1" applyAlignment="1" applyProtection="1">
      <alignment horizontal="center" vertical="center"/>
    </xf>
    <xf numFmtId="2" fontId="0" fillId="4" borderId="1" xfId="0" applyNumberFormat="1" applyFill="1" applyBorder="1"/>
    <xf numFmtId="10" fontId="43" fillId="0" borderId="6" xfId="4" applyNumberFormat="1" applyFont="1" applyBorder="1" applyAlignment="1">
      <alignment horizontal="center" vertical="center"/>
    </xf>
    <xf numFmtId="10" fontId="1" fillId="0" borderId="10" xfId="4" applyNumberFormat="1" applyFont="1" applyFill="1" applyBorder="1" applyAlignment="1">
      <alignment horizontal="center" vertical="center"/>
    </xf>
    <xf numFmtId="10" fontId="1" fillId="0" borderId="2" xfId="4" applyNumberFormat="1" applyFont="1" applyFill="1" applyBorder="1" applyAlignment="1">
      <alignment horizontal="center" vertical="center"/>
    </xf>
    <xf numFmtId="9" fontId="1" fillId="0" borderId="9" xfId="4" applyFont="1" applyFill="1" applyBorder="1" applyAlignment="1">
      <alignment horizontal="center" vertical="center"/>
    </xf>
    <xf numFmtId="2" fontId="30" fillId="0" borderId="0" xfId="0" applyNumberFormat="1" applyFont="1" applyAlignment="1">
      <alignment horizontal="center"/>
    </xf>
    <xf numFmtId="0" fontId="0" fillId="0" borderId="9" xfId="0" applyBorder="1" applyProtection="1">
      <protection locked="0"/>
    </xf>
    <xf numFmtId="0" fontId="23" fillId="0" borderId="10" xfId="0" applyFont="1" applyBorder="1" applyProtection="1">
      <protection locked="0"/>
    </xf>
    <xf numFmtId="0" fontId="30" fillId="12" borderId="1" xfId="0" applyFont="1" applyFill="1" applyBorder="1" applyAlignment="1">
      <alignment horizontal="center" vertical="center"/>
    </xf>
    <xf numFmtId="2" fontId="0" fillId="4" borderId="4" xfId="0" applyNumberFormat="1" applyFill="1" applyBorder="1" applyAlignment="1">
      <alignment horizontal="center" vertical="center"/>
    </xf>
    <xf numFmtId="2" fontId="0" fillId="4" borderId="7" xfId="0" applyNumberFormat="1" applyFill="1" applyBorder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2" fontId="0" fillId="4" borderId="11" xfId="0" applyNumberFormat="1" applyFill="1" applyBorder="1" applyAlignment="1">
      <alignment horizontal="center" vertical="center"/>
    </xf>
    <xf numFmtId="0" fontId="63" fillId="0" borderId="0" xfId="0" applyFont="1" applyAlignment="1">
      <alignment vertical="center" wrapText="1"/>
    </xf>
    <xf numFmtId="10" fontId="43" fillId="25" borderId="1" xfId="4" applyNumberFormat="1" applyFont="1" applyFill="1" applyBorder="1" applyAlignment="1">
      <alignment horizontal="center" vertical="center"/>
    </xf>
    <xf numFmtId="0" fontId="0" fillId="12" borderId="1" xfId="0" applyFill="1" applyBorder="1"/>
    <xf numFmtId="2" fontId="0" fillId="12" borderId="1" xfId="0" applyNumberFormat="1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Continuous"/>
    </xf>
    <xf numFmtId="1" fontId="0" fillId="0" borderId="1" xfId="0" applyNumberFormat="1" applyBorder="1" applyAlignment="1" applyProtection="1">
      <alignment vertical="center"/>
      <protection locked="0"/>
    </xf>
    <xf numFmtId="1" fontId="0" fillId="4" borderId="1" xfId="0" applyNumberFormat="1" applyFill="1" applyBorder="1" applyProtection="1">
      <protection locked="0"/>
    </xf>
    <xf numFmtId="10" fontId="0" fillId="4" borderId="0" xfId="0" applyNumberFormat="1" applyFill="1"/>
    <xf numFmtId="0" fontId="23" fillId="15" borderId="14" xfId="0" applyFont="1" applyFill="1" applyBorder="1" applyAlignment="1">
      <alignment horizontal="center" vertical="center"/>
    </xf>
    <xf numFmtId="0" fontId="23" fillId="15" borderId="14" xfId="0" applyFont="1" applyFill="1" applyBorder="1" applyAlignment="1">
      <alignment horizontal="center" vertical="center" wrapText="1"/>
    </xf>
    <xf numFmtId="0" fontId="23" fillId="15" borderId="3" xfId="0" applyFont="1" applyFill="1" applyBorder="1" applyAlignment="1">
      <alignment horizontal="center" vertical="center" wrapText="1"/>
    </xf>
    <xf numFmtId="0" fontId="31" fillId="15" borderId="1" xfId="0" applyFont="1" applyFill="1" applyBorder="1"/>
    <xf numFmtId="44" fontId="31" fillId="15" borderId="1" xfId="3" applyFont="1" applyFill="1" applyBorder="1" applyProtection="1"/>
    <xf numFmtId="10" fontId="31" fillId="15" borderId="1" xfId="0" applyNumberFormat="1" applyFont="1" applyFill="1" applyBorder="1"/>
    <xf numFmtId="10" fontId="30" fillId="14" borderId="1" xfId="0" applyNumberFormat="1" applyFont="1" applyFill="1" applyBorder="1"/>
    <xf numFmtId="44" fontId="30" fillId="14" borderId="1" xfId="3" applyFont="1" applyFill="1" applyBorder="1" applyAlignment="1" applyProtection="1">
      <alignment horizontal="left"/>
    </xf>
    <xf numFmtId="44" fontId="22" fillId="14" borderId="1" xfId="3" applyFont="1" applyFill="1" applyBorder="1" applyProtection="1"/>
    <xf numFmtId="10" fontId="0" fillId="14" borderId="1" xfId="0" applyNumberFormat="1" applyFill="1" applyBorder="1"/>
    <xf numFmtId="0" fontId="0" fillId="3" borderId="1" xfId="0" applyFill="1" applyBorder="1" applyAlignment="1">
      <alignment horizontal="center"/>
    </xf>
    <xf numFmtId="3" fontId="0" fillId="3" borderId="1" xfId="0" applyNumberFormat="1" applyFill="1" applyBorder="1" applyAlignment="1">
      <alignment horizontal="center" vertical="center"/>
    </xf>
    <xf numFmtId="0" fontId="30" fillId="0" borderId="1" xfId="0" applyFont="1" applyBorder="1" applyAlignment="1">
      <alignment horizontal="right"/>
    </xf>
    <xf numFmtId="44" fontId="22" fillId="3" borderId="1" xfId="3" applyFont="1" applyFill="1" applyBorder="1" applyAlignment="1" applyProtection="1">
      <alignment horizontal="center" vertical="center"/>
    </xf>
    <xf numFmtId="10" fontId="22" fillId="3" borderId="1" xfId="4" applyNumberFormat="1" applyFont="1" applyFill="1" applyBorder="1" applyAlignment="1" applyProtection="1">
      <alignment horizontal="center" vertical="center"/>
    </xf>
    <xf numFmtId="44" fontId="30" fillId="8" borderId="1" xfId="3" applyFont="1" applyFill="1" applyBorder="1" applyAlignment="1" applyProtection="1">
      <alignment horizontal="center" vertical="center"/>
    </xf>
    <xf numFmtId="10" fontId="30" fillId="8" borderId="1" xfId="0" applyNumberFormat="1" applyFont="1" applyFill="1" applyBorder="1" applyAlignment="1">
      <alignment horizontal="center" vertical="center"/>
    </xf>
    <xf numFmtId="10" fontId="30" fillId="8" borderId="1" xfId="4" applyNumberFormat="1" applyFont="1" applyFill="1" applyBorder="1" applyAlignment="1">
      <alignment horizontal="center" vertical="center"/>
    </xf>
    <xf numFmtId="44" fontId="30" fillId="14" borderId="1" xfId="3" applyFont="1" applyFill="1" applyBorder="1" applyAlignment="1" applyProtection="1">
      <alignment horizontal="center" vertical="center"/>
    </xf>
    <xf numFmtId="10" fontId="30" fillId="14" borderId="1" xfId="0" applyNumberFormat="1" applyFont="1" applyFill="1" applyBorder="1" applyAlignment="1">
      <alignment horizontal="center" vertical="center"/>
    </xf>
    <xf numFmtId="10" fontId="30" fillId="14" borderId="1" xfId="4" applyNumberFormat="1" applyFont="1" applyFill="1" applyBorder="1" applyAlignment="1">
      <alignment horizontal="center" vertical="center"/>
    </xf>
    <xf numFmtId="0" fontId="31" fillId="15" borderId="14" xfId="0" applyFont="1" applyFill="1" applyBorder="1" applyAlignment="1">
      <alignment horizontal="center" vertical="center" wrapText="1"/>
    </xf>
    <xf numFmtId="4" fontId="76" fillId="0" borderId="0" xfId="0" applyNumberFormat="1" applyFont="1" applyAlignment="1">
      <alignment horizontal="center"/>
    </xf>
    <xf numFmtId="4" fontId="76" fillId="0" borderId="0" xfId="0" applyNumberFormat="1" applyFont="1" applyAlignment="1">
      <alignment horizontal="center" vertical="center"/>
    </xf>
    <xf numFmtId="4" fontId="76" fillId="0" borderId="0" xfId="6" applyNumberFormat="1" applyFont="1" applyAlignment="1">
      <alignment horizontal="center" vertical="center"/>
    </xf>
    <xf numFmtId="17" fontId="27" fillId="0" borderId="0" xfId="0" applyNumberFormat="1" applyFont="1" applyAlignment="1" applyProtection="1">
      <alignment horizontal="center"/>
      <protection locked="0"/>
    </xf>
    <xf numFmtId="4" fontId="76" fillId="0" borderId="0" xfId="6" applyNumberFormat="1" applyFont="1" applyAlignment="1">
      <alignment horizontal="center"/>
    </xf>
    <xf numFmtId="14" fontId="28" fillId="0" borderId="0" xfId="0" applyNumberFormat="1" applyFont="1" applyAlignment="1">
      <alignment horizontal="center" vertical="center"/>
    </xf>
    <xf numFmtId="0" fontId="27" fillId="0" borderId="0" xfId="0" applyFont="1" applyProtection="1">
      <protection locked="0"/>
    </xf>
    <xf numFmtId="0" fontId="27" fillId="0" borderId="0" xfId="0" applyFont="1" applyAlignment="1" applyProtection="1">
      <alignment horizontal="center"/>
      <protection locked="0"/>
    </xf>
    <xf numFmtId="2" fontId="28" fillId="0" borderId="0" xfId="0" applyNumberFormat="1" applyFont="1" applyAlignment="1" applyProtection="1">
      <alignment horizontal="center"/>
      <protection locked="0"/>
    </xf>
    <xf numFmtId="10" fontId="28" fillId="0" borderId="0" xfId="0" applyNumberFormat="1" applyFont="1"/>
    <xf numFmtId="49" fontId="27" fillId="0" borderId="0" xfId="0" applyNumberFormat="1" applyFont="1" applyAlignment="1" applyProtection="1">
      <alignment horizontal="center"/>
      <protection locked="0"/>
    </xf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27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right"/>
      <protection locked="0"/>
    </xf>
    <xf numFmtId="173" fontId="28" fillId="0" borderId="0" xfId="4" applyNumberFormat="1" applyFont="1" applyFill="1" applyBorder="1" applyAlignment="1" applyProtection="1">
      <alignment horizontal="center"/>
      <protection locked="0"/>
    </xf>
    <xf numFmtId="173" fontId="28" fillId="0" borderId="0" xfId="4" applyNumberFormat="1" applyFont="1" applyFill="1" applyBorder="1" applyAlignment="1" applyProtection="1">
      <alignment horizontal="center" vertical="center"/>
      <protection locked="0"/>
    </xf>
    <xf numFmtId="0" fontId="31" fillId="15" borderId="9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6" fillId="3" borderId="1" xfId="0" applyFont="1" applyFill="1" applyBorder="1" applyAlignment="1">
      <alignment horizontal="right" vertical="center"/>
    </xf>
    <xf numFmtId="0" fontId="36" fillId="3" borderId="15" xfId="0" applyFont="1" applyFill="1" applyBorder="1" applyAlignment="1">
      <alignment horizontal="right" vertical="center"/>
    </xf>
    <xf numFmtId="2" fontId="0" fillId="3" borderId="1" xfId="0" applyNumberFormat="1" applyFill="1" applyBorder="1" applyAlignment="1">
      <alignment horizontal="right" vertical="center"/>
    </xf>
    <xf numFmtId="2" fontId="0" fillId="11" borderId="1" xfId="0" applyNumberFormat="1" applyFill="1" applyBorder="1" applyAlignment="1">
      <alignment horizontal="right" vertical="center"/>
    </xf>
    <xf numFmtId="0" fontId="0" fillId="11" borderId="10" xfId="0" applyFill="1" applyBorder="1" applyAlignment="1">
      <alignment horizontal="center" vertical="center"/>
    </xf>
    <xf numFmtId="0" fontId="0" fillId="11" borderId="0" xfId="0" applyFill="1" applyAlignment="1">
      <alignment horizontal="right" vertical="center"/>
    </xf>
    <xf numFmtId="0" fontId="36" fillId="11" borderId="15" xfId="0" applyFont="1" applyFill="1" applyBorder="1" applyAlignment="1">
      <alignment horizontal="right" vertical="center"/>
    </xf>
    <xf numFmtId="0" fontId="31" fillId="15" borderId="10" xfId="0" applyFont="1" applyFill="1" applyBorder="1" applyAlignment="1">
      <alignment horizontal="left" vertical="center"/>
    </xf>
    <xf numFmtId="0" fontId="0" fillId="11" borderId="7" xfId="0" applyFill="1" applyBorder="1" applyAlignment="1">
      <alignment horizontal="centerContinuous" vertical="center"/>
    </xf>
    <xf numFmtId="0" fontId="0" fillId="11" borderId="11" xfId="0" applyFill="1" applyBorder="1" applyAlignment="1">
      <alignment horizontal="centerContinuous" vertical="center"/>
    </xf>
    <xf numFmtId="0" fontId="0" fillId="11" borderId="0" xfId="0" applyFill="1" applyAlignment="1">
      <alignment vertical="center"/>
    </xf>
    <xf numFmtId="0" fontId="36" fillId="11" borderId="10" xfId="0" applyFont="1" applyFill="1" applyBorder="1" applyAlignment="1">
      <alignment horizontal="right" vertical="center"/>
    </xf>
    <xf numFmtId="165" fontId="0" fillId="11" borderId="1" xfId="0" applyNumberFormat="1" applyFill="1" applyBorder="1" applyAlignment="1">
      <alignment horizontal="right" vertical="center"/>
    </xf>
    <xf numFmtId="10" fontId="0" fillId="11" borderId="1" xfId="4" applyNumberFormat="1" applyFont="1" applyFill="1" applyBorder="1" applyAlignment="1">
      <alignment vertical="center"/>
    </xf>
    <xf numFmtId="0" fontId="0" fillId="11" borderId="11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44" fontId="22" fillId="4" borderId="14" xfId="3" applyFont="1" applyFill="1" applyBorder="1" applyAlignment="1" applyProtection="1">
      <alignment horizontal="left"/>
    </xf>
    <xf numFmtId="0" fontId="0" fillId="11" borderId="7" xfId="0" applyFill="1" applyBorder="1" applyAlignment="1">
      <alignment horizontal="center"/>
    </xf>
    <xf numFmtId="0" fontId="30" fillId="11" borderId="11" xfId="0" applyFont="1" applyFill="1" applyBorder="1"/>
    <xf numFmtId="0" fontId="30" fillId="11" borderId="14" xfId="0" applyFont="1" applyFill="1" applyBorder="1" applyAlignment="1">
      <alignment horizontal="center"/>
    </xf>
    <xf numFmtId="10" fontId="22" fillId="11" borderId="1" xfId="4" applyNumberFormat="1" applyFont="1" applyFill="1" applyBorder="1" applyAlignment="1" applyProtection="1">
      <alignment horizontal="center" vertical="center"/>
    </xf>
    <xf numFmtId="10" fontId="0" fillId="0" borderId="0" xfId="0" applyNumberFormat="1"/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7" fillId="15" borderId="1" xfId="0" applyFont="1" applyFill="1" applyBorder="1" applyAlignment="1">
      <alignment horizontal="left" vertical="center"/>
    </xf>
    <xf numFmtId="2" fontId="0" fillId="11" borderId="1" xfId="0" applyNumberFormat="1" applyFill="1" applyBorder="1" applyAlignment="1">
      <alignment horizontal="center" vertical="center"/>
    </xf>
    <xf numFmtId="0" fontId="37" fillId="0" borderId="0" xfId="0" applyFont="1" applyAlignment="1">
      <alignment horizontal="right" vertical="center"/>
    </xf>
    <xf numFmtId="4" fontId="0" fillId="0" borderId="7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4" fontId="25" fillId="0" borderId="15" xfId="0" applyNumberFormat="1" applyFont="1" applyBorder="1" applyAlignment="1">
      <alignment horizontal="center" vertical="center"/>
    </xf>
    <xf numFmtId="0" fontId="37" fillId="15" borderId="1" xfId="0" applyFont="1" applyFill="1" applyBorder="1" applyAlignment="1">
      <alignment horizontal="center" vertical="center"/>
    </xf>
    <xf numFmtId="4" fontId="0" fillId="0" borderId="15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4" fontId="0" fillId="4" borderId="15" xfId="0" applyNumberFormat="1" applyFill="1" applyBorder="1" applyAlignment="1">
      <alignment horizontal="center" vertical="center"/>
    </xf>
    <xf numFmtId="2" fontId="0" fillId="13" borderId="1" xfId="0" applyNumberFormat="1" applyFill="1" applyBorder="1" applyAlignment="1">
      <alignment horizontal="center" vertical="center"/>
    </xf>
    <xf numFmtId="2" fontId="0" fillId="4" borderId="15" xfId="0" applyNumberFormat="1" applyFill="1" applyBorder="1" applyAlignment="1">
      <alignment horizontal="center" vertical="center"/>
    </xf>
    <xf numFmtId="0" fontId="78" fillId="0" borderId="49" xfId="7" applyFont="1"/>
    <xf numFmtId="178" fontId="0" fillId="11" borderId="1" xfId="0" applyNumberFormat="1" applyFill="1" applyBorder="1" applyAlignment="1">
      <alignment horizontal="center" vertical="center"/>
    </xf>
    <xf numFmtId="2" fontId="0" fillId="13" borderId="9" xfId="0" applyNumberFormat="1" applyFill="1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/>
    </xf>
    <xf numFmtId="178" fontId="0" fillId="13" borderId="1" xfId="0" applyNumberFormat="1" applyFill="1" applyBorder="1" applyAlignment="1">
      <alignment horizontal="center" vertical="center"/>
    </xf>
    <xf numFmtId="0" fontId="36" fillId="11" borderId="9" xfId="0" applyFont="1" applyFill="1" applyBorder="1" applyAlignment="1">
      <alignment horizontal="center" vertical="center"/>
    </xf>
    <xf numFmtId="0" fontId="36" fillId="3" borderId="9" xfId="0" applyFont="1" applyFill="1" applyBorder="1" applyAlignment="1">
      <alignment horizontal="center" vertical="center"/>
    </xf>
    <xf numFmtId="2" fontId="0" fillId="4" borderId="14" xfId="0" applyNumberFormat="1" applyFill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0" fillId="11" borderId="1" xfId="0" applyNumberFormat="1" applyFill="1" applyBorder="1" applyAlignment="1">
      <alignment horizontal="center" vertical="center"/>
    </xf>
    <xf numFmtId="4" fontId="0" fillId="4" borderId="0" xfId="0" applyNumberFormat="1" applyFill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right" vertical="center"/>
    </xf>
    <xf numFmtId="165" fontId="31" fillId="0" borderId="0" xfId="0" applyNumberFormat="1" applyFont="1" applyAlignment="1">
      <alignment vertical="center"/>
    </xf>
    <xf numFmtId="165" fontId="30" fillId="0" borderId="0" xfId="0" applyNumberFormat="1" applyFont="1" applyAlignment="1">
      <alignment vertical="center"/>
    </xf>
    <xf numFmtId="4" fontId="0" fillId="13" borderId="1" xfId="0" applyNumberFormat="1" applyFill="1" applyBorder="1" applyAlignment="1">
      <alignment horizontal="center" vertical="center"/>
    </xf>
    <xf numFmtId="3" fontId="0" fillId="13" borderId="1" xfId="0" applyNumberFormat="1" applyFill="1" applyBorder="1" applyAlignment="1">
      <alignment horizontal="center" vertical="center"/>
    </xf>
    <xf numFmtId="179" fontId="0" fillId="4" borderId="0" xfId="0" applyNumberFormat="1" applyFill="1" applyAlignment="1">
      <alignment vertical="center"/>
    </xf>
    <xf numFmtId="2" fontId="26" fillId="0" borderId="3" xfId="0" applyNumberFormat="1" applyFont="1" applyBorder="1" applyAlignment="1">
      <alignment vertical="center"/>
    </xf>
    <xf numFmtId="2" fontId="26" fillId="0" borderId="1" xfId="0" applyNumberFormat="1" applyFont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30" fillId="14" borderId="14" xfId="0" applyFont="1" applyFill="1" applyBorder="1" applyAlignment="1">
      <alignment horizontal="right" vertical="center"/>
    </xf>
    <xf numFmtId="0" fontId="0" fillId="11" borderId="0" xfId="0" applyFill="1" applyAlignment="1">
      <alignment horizontal="center" vertical="center"/>
    </xf>
    <xf numFmtId="0" fontId="0" fillId="11" borderId="0" xfId="0" applyFill="1" applyAlignment="1">
      <alignment horizontal="left" vertical="center"/>
    </xf>
    <xf numFmtId="0" fontId="0" fillId="15" borderId="0" xfId="0" applyFill="1"/>
    <xf numFmtId="0" fontId="0" fillId="14" borderId="0" xfId="0" applyFill="1"/>
    <xf numFmtId="0" fontId="37" fillId="15" borderId="0" xfId="0" applyFont="1" applyFill="1" applyAlignment="1">
      <alignment horizontal="left" vertical="center"/>
    </xf>
    <xf numFmtId="0" fontId="30" fillId="14" borderId="0" xfId="0" applyFont="1" applyFill="1" applyAlignment="1">
      <alignment horizontal="left" vertical="center"/>
    </xf>
    <xf numFmtId="0" fontId="37" fillId="15" borderId="0" xfId="0" applyFont="1" applyFill="1" applyAlignment="1">
      <alignment horizontal="center" vertical="center" wrapText="1"/>
    </xf>
    <xf numFmtId="0" fontId="37" fillId="15" borderId="0" xfId="0" applyFont="1" applyFill="1" applyAlignment="1">
      <alignment vertical="center"/>
    </xf>
    <xf numFmtId="0" fontId="37" fillId="15" borderId="0" xfId="0" applyFont="1" applyFill="1" applyAlignment="1">
      <alignment horizontal="center" vertical="center"/>
    </xf>
    <xf numFmtId="0" fontId="30" fillId="14" borderId="0" xfId="0" applyFont="1" applyFill="1" applyAlignment="1">
      <alignment horizontal="center" vertical="center"/>
    </xf>
    <xf numFmtId="4" fontId="0" fillId="13" borderId="0" xfId="0" applyNumberFormat="1" applyFill="1" applyAlignment="1">
      <alignment horizontal="center" vertical="center"/>
    </xf>
    <xf numFmtId="2" fontId="37" fillId="15" borderId="0" xfId="0" applyNumberFormat="1" applyFont="1" applyFill="1" applyAlignment="1">
      <alignment horizontal="center" vertical="center"/>
    </xf>
    <xf numFmtId="4" fontId="37" fillId="15" borderId="0" xfId="0" applyNumberFormat="1" applyFont="1" applyFill="1" applyAlignment="1">
      <alignment horizontal="center" vertical="center"/>
    </xf>
    <xf numFmtId="10" fontId="37" fillId="15" borderId="0" xfId="0" applyNumberFormat="1" applyFont="1" applyFill="1" applyAlignment="1">
      <alignment horizontal="center" vertical="center"/>
    </xf>
    <xf numFmtId="2" fontId="0" fillId="13" borderId="0" xfId="0" applyNumberFormat="1" applyFill="1" applyAlignment="1">
      <alignment horizontal="center" vertical="center"/>
    </xf>
    <xf numFmtId="4" fontId="0" fillId="11" borderId="10" xfId="0" applyNumberFormat="1" applyFill="1" applyBorder="1" applyAlignment="1">
      <alignment horizontal="center" vertical="center"/>
    </xf>
    <xf numFmtId="3" fontId="0" fillId="11" borderId="1" xfId="0" applyNumberFormat="1" applyFill="1" applyBorder="1" applyAlignment="1">
      <alignment horizontal="center" vertical="center"/>
    </xf>
    <xf numFmtId="4" fontId="0" fillId="11" borderId="9" xfId="0" applyNumberFormat="1" applyFill="1" applyBorder="1" applyAlignment="1">
      <alignment horizontal="center" vertical="center"/>
    </xf>
    <xf numFmtId="0" fontId="36" fillId="4" borderId="0" xfId="0" applyFont="1" applyFill="1" applyAlignment="1">
      <alignment horizontal="center" vertical="center"/>
    </xf>
    <xf numFmtId="179" fontId="0" fillId="13" borderId="1" xfId="0" applyNumberFormat="1" applyFill="1" applyBorder="1" applyAlignment="1">
      <alignment horizontal="center" vertical="center"/>
    </xf>
    <xf numFmtId="177" fontId="0" fillId="4" borderId="15" xfId="0" applyNumberFormat="1" applyFill="1" applyBorder="1" applyAlignment="1">
      <alignment horizontal="center" vertical="center"/>
    </xf>
    <xf numFmtId="180" fontId="0" fillId="4" borderId="15" xfId="0" applyNumberFormat="1" applyFill="1" applyBorder="1" applyAlignment="1">
      <alignment horizontal="center" vertical="center"/>
    </xf>
    <xf numFmtId="180" fontId="0" fillId="0" borderId="7" xfId="0" applyNumberFormat="1" applyBorder="1" applyAlignment="1">
      <alignment horizontal="center" vertical="center"/>
    </xf>
    <xf numFmtId="165" fontId="0" fillId="11" borderId="1" xfId="0" applyNumberFormat="1" applyFill="1" applyBorder="1" applyAlignment="1">
      <alignment horizontal="center" vertical="center"/>
    </xf>
    <xf numFmtId="183" fontId="0" fillId="11" borderId="1" xfId="0" applyNumberFormat="1" applyFill="1" applyBorder="1" applyAlignment="1">
      <alignment vertical="center"/>
    </xf>
    <xf numFmtId="185" fontId="0" fillId="4" borderId="0" xfId="0" applyNumberFormat="1" applyFill="1" applyAlignment="1">
      <alignment vertical="center"/>
    </xf>
    <xf numFmtId="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80" fontId="0" fillId="0" borderId="15" xfId="0" applyNumberFormat="1" applyBorder="1" applyAlignment="1">
      <alignment horizontal="center"/>
    </xf>
    <xf numFmtId="4" fontId="0" fillId="11" borderId="1" xfId="0" applyNumberFormat="1" applyFill="1" applyBorder="1" applyAlignment="1">
      <alignment horizontal="right" vertical="center"/>
    </xf>
    <xf numFmtId="44" fontId="22" fillId="11" borderId="1" xfId="3" applyFont="1" applyFill="1" applyBorder="1" applyAlignment="1" applyProtection="1">
      <alignment horizontal="right" vertical="center"/>
    </xf>
    <xf numFmtId="44" fontId="30" fillId="14" borderId="1" xfId="0" applyNumberFormat="1" applyFont="1" applyFill="1" applyBorder="1" applyAlignment="1">
      <alignment horizontal="right"/>
    </xf>
    <xf numFmtId="44" fontId="30" fillId="14" borderId="1" xfId="3" applyFont="1" applyFill="1" applyBorder="1" applyAlignment="1" applyProtection="1">
      <alignment horizontal="right"/>
    </xf>
    <xf numFmtId="2" fontId="30" fillId="14" borderId="1" xfId="0" applyNumberFormat="1" applyFont="1" applyFill="1" applyBorder="1" applyAlignment="1">
      <alignment horizontal="right" vertical="center"/>
    </xf>
    <xf numFmtId="44" fontId="22" fillId="11" borderId="1" xfId="3" applyFont="1" applyFill="1" applyBorder="1" applyAlignment="1" applyProtection="1">
      <alignment horizontal="right"/>
    </xf>
    <xf numFmtId="44" fontId="30" fillId="14" borderId="1" xfId="3" applyFont="1" applyFill="1" applyBorder="1" applyAlignment="1" applyProtection="1">
      <alignment horizontal="right" vertical="center"/>
    </xf>
    <xf numFmtId="179" fontId="0" fillId="0" borderId="15" xfId="0" applyNumberFormat="1" applyBorder="1" applyAlignment="1">
      <alignment horizontal="center" vertical="center"/>
    </xf>
    <xf numFmtId="0" fontId="36" fillId="0" borderId="0" xfId="0" applyFont="1" applyAlignment="1">
      <alignment horizontal="right" vertical="center"/>
    </xf>
    <xf numFmtId="181" fontId="0" fillId="11" borderId="1" xfId="0" applyNumberFormat="1" applyFill="1" applyBorder="1" applyAlignment="1">
      <alignment horizontal="center" vertical="center"/>
    </xf>
    <xf numFmtId="180" fontId="0" fillId="0" borderId="15" xfId="0" applyNumberFormat="1" applyBorder="1" applyAlignment="1">
      <alignment horizontal="center" vertical="center"/>
    </xf>
    <xf numFmtId="167" fontId="0" fillId="0" borderId="15" xfId="0" applyNumberFormat="1" applyBorder="1" applyAlignment="1">
      <alignment horizontal="center" vertical="center"/>
    </xf>
    <xf numFmtId="187" fontId="0" fillId="0" borderId="15" xfId="0" applyNumberFormat="1" applyBorder="1" applyAlignment="1">
      <alignment horizontal="center" vertical="center"/>
    </xf>
    <xf numFmtId="180" fontId="0" fillId="11" borderId="1" xfId="0" applyNumberFormat="1" applyFill="1" applyBorder="1" applyAlignment="1">
      <alignment horizontal="center" vertical="center"/>
    </xf>
    <xf numFmtId="167" fontId="0" fillId="11" borderId="1" xfId="0" applyNumberFormat="1" applyFill="1" applyBorder="1" applyAlignment="1">
      <alignment horizontal="center" vertical="center"/>
    </xf>
    <xf numFmtId="178" fontId="0" fillId="0" borderId="15" xfId="0" applyNumberFormat="1" applyBorder="1" applyAlignment="1">
      <alignment horizontal="center" vertical="center"/>
    </xf>
    <xf numFmtId="181" fontId="0" fillId="0" borderId="15" xfId="0" applyNumberFormat="1" applyBorder="1" applyAlignment="1">
      <alignment horizontal="center" vertical="center"/>
    </xf>
    <xf numFmtId="182" fontId="0" fillId="13" borderId="1" xfId="0" applyNumberFormat="1" applyFill="1" applyBorder="1" applyAlignment="1">
      <alignment horizontal="center" vertical="center"/>
    </xf>
    <xf numFmtId="186" fontId="0" fillId="0" borderId="1" xfId="0" applyNumberFormat="1" applyBorder="1" applyAlignment="1">
      <alignment vertical="center"/>
    </xf>
    <xf numFmtId="184" fontId="0" fillId="4" borderId="1" xfId="0" applyNumberFormat="1" applyFill="1" applyBorder="1" applyAlignment="1">
      <alignment horizontal="right" vertical="center"/>
    </xf>
    <xf numFmtId="183" fontId="0" fillId="0" borderId="1" xfId="0" applyNumberFormat="1" applyBorder="1" applyAlignment="1">
      <alignment vertical="center"/>
    </xf>
    <xf numFmtId="0" fontId="0" fillId="11" borderId="4" xfId="0" applyFill="1" applyBorder="1" applyAlignment="1">
      <alignment horizontal="center" vertical="center"/>
    </xf>
    <xf numFmtId="0" fontId="0" fillId="26" borderId="10" xfId="0" applyFill="1" applyBorder="1" applyAlignment="1">
      <alignment vertical="center"/>
    </xf>
    <xf numFmtId="0" fontId="0" fillId="4" borderId="2" xfId="0" applyFill="1" applyBorder="1" applyAlignment="1">
      <alignment horizontal="right" vertical="center" wrapText="1"/>
    </xf>
    <xf numFmtId="182" fontId="0" fillId="11" borderId="1" xfId="0" applyNumberFormat="1" applyFill="1" applyBorder="1" applyAlignment="1">
      <alignment horizontal="center" vertical="center"/>
    </xf>
    <xf numFmtId="2" fontId="0" fillId="4" borderId="2" xfId="0" applyNumberFormat="1" applyFill="1" applyBorder="1" applyAlignment="1">
      <alignment horizontal="right" vertical="center" wrapText="1"/>
    </xf>
    <xf numFmtId="182" fontId="0" fillId="0" borderId="15" xfId="0" applyNumberFormat="1" applyBorder="1" applyAlignment="1">
      <alignment horizontal="center" vertical="center"/>
    </xf>
    <xf numFmtId="177" fontId="0" fillId="13" borderId="1" xfId="0" applyNumberFormat="1" applyFill="1" applyBorder="1" applyAlignment="1">
      <alignment horizontal="center" vertical="center"/>
    </xf>
    <xf numFmtId="179" fontId="0" fillId="4" borderId="15" xfId="0" applyNumberFormat="1" applyFill="1" applyBorder="1" applyAlignment="1">
      <alignment horizontal="center" vertical="center"/>
    </xf>
    <xf numFmtId="187" fontId="0" fillId="11" borderId="1" xfId="0" applyNumberFormat="1" applyFill="1" applyBorder="1" applyAlignment="1">
      <alignment horizontal="center" vertical="center"/>
    </xf>
    <xf numFmtId="180" fontId="0" fillId="0" borderId="8" xfId="0" applyNumberFormat="1" applyBorder="1" applyAlignment="1">
      <alignment horizontal="center" vertical="center"/>
    </xf>
    <xf numFmtId="2" fontId="0" fillId="13" borderId="14" xfId="0" applyNumberFormat="1" applyFill="1" applyBorder="1" applyAlignment="1">
      <alignment horizontal="center" vertical="center"/>
    </xf>
    <xf numFmtId="180" fontId="0" fillId="4" borderId="14" xfId="0" applyNumberFormat="1" applyFill="1" applyBorder="1" applyAlignment="1">
      <alignment horizontal="center" vertical="center"/>
    </xf>
    <xf numFmtId="180" fontId="0" fillId="4" borderId="3" xfId="0" applyNumberFormat="1" applyFill="1" applyBorder="1" applyAlignment="1">
      <alignment horizontal="center" vertical="center"/>
    </xf>
    <xf numFmtId="180" fontId="0" fillId="13" borderId="3" xfId="0" applyNumberFormat="1" applyFill="1" applyBorder="1" applyAlignment="1">
      <alignment horizontal="center" vertical="center"/>
    </xf>
    <xf numFmtId="180" fontId="0" fillId="13" borderId="1" xfId="0" applyNumberFormat="1" applyFill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3" fontId="0" fillId="4" borderId="2" xfId="0" applyNumberFormat="1" applyFill="1" applyBorder="1" applyAlignment="1">
      <alignment horizontal="right" vertical="center" wrapText="1"/>
    </xf>
    <xf numFmtId="3" fontId="0" fillId="4" borderId="1" xfId="0" applyNumberFormat="1" applyFill="1" applyBorder="1" applyAlignment="1">
      <alignment horizontal="right" vertical="center" wrapText="1"/>
    </xf>
    <xf numFmtId="4" fontId="0" fillId="0" borderId="8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4" fontId="0" fillId="13" borderId="14" xfId="0" applyNumberFormat="1" applyFill="1" applyBorder="1" applyAlignment="1">
      <alignment horizontal="center" vertical="center"/>
    </xf>
    <xf numFmtId="2" fontId="0" fillId="13" borderId="3" xfId="0" applyNumberFormat="1" applyFill="1" applyBorder="1" applyAlignment="1">
      <alignment horizontal="center" vertical="center"/>
    </xf>
    <xf numFmtId="2" fontId="0" fillId="4" borderId="3" xfId="0" applyNumberFormat="1" applyFill="1" applyBorder="1" applyAlignment="1">
      <alignment horizontal="center" vertical="center"/>
    </xf>
    <xf numFmtId="2" fontId="0" fillId="4" borderId="0" xfId="0" applyNumberFormat="1" applyFill="1" applyAlignment="1">
      <alignment vertical="center"/>
    </xf>
    <xf numFmtId="4" fontId="0" fillId="4" borderId="0" xfId="0" applyNumberFormat="1" applyFill="1" applyAlignment="1">
      <alignment vertical="center"/>
    </xf>
    <xf numFmtId="177" fontId="0" fillId="13" borderId="0" xfId="0" applyNumberFormat="1" applyFill="1" applyAlignment="1">
      <alignment horizontal="center" vertical="center"/>
    </xf>
    <xf numFmtId="0" fontId="25" fillId="3" borderId="10" xfId="0" applyFont="1" applyFill="1" applyBorder="1" applyAlignment="1">
      <alignment horizontal="left" vertical="center" wrapText="1"/>
    </xf>
    <xf numFmtId="0" fontId="25" fillId="3" borderId="2" xfId="0" applyFont="1" applyFill="1" applyBorder="1" applyAlignment="1">
      <alignment horizontal="left" vertical="center" wrapText="1"/>
    </xf>
    <xf numFmtId="0" fontId="25" fillId="3" borderId="10" xfId="0" applyFont="1" applyFill="1" applyBorder="1" applyAlignment="1">
      <alignment horizontal="right" vertical="center" wrapText="1"/>
    </xf>
    <xf numFmtId="0" fontId="25" fillId="3" borderId="10" xfId="0" applyFont="1" applyFill="1" applyBorder="1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35" fillId="3" borderId="9" xfId="0" applyFont="1" applyFill="1" applyBorder="1" applyAlignment="1">
      <alignment horizontal="center" vertical="center"/>
    </xf>
    <xf numFmtId="0" fontId="35" fillId="3" borderId="9" xfId="0" applyFont="1" applyFill="1" applyBorder="1" applyAlignment="1">
      <alignment vertical="center"/>
    </xf>
    <xf numFmtId="44" fontId="22" fillId="3" borderId="2" xfId="3" applyFont="1" applyFill="1" applyBorder="1" applyAlignment="1" applyProtection="1">
      <alignment horizontal="left" vertical="center"/>
    </xf>
    <xf numFmtId="3" fontId="0" fillId="0" borderId="2" xfId="0" applyNumberForma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35" fillId="3" borderId="11" xfId="0" applyFont="1" applyFill="1" applyBorder="1" applyAlignment="1">
      <alignment vertical="center"/>
    </xf>
    <xf numFmtId="0" fontId="35" fillId="3" borderId="12" xfId="0" applyFont="1" applyFill="1" applyBorder="1" applyAlignment="1">
      <alignment vertical="center"/>
    </xf>
    <xf numFmtId="0" fontId="35" fillId="3" borderId="13" xfId="0" applyFont="1" applyFill="1" applyBorder="1" applyAlignment="1">
      <alignment vertical="center"/>
    </xf>
    <xf numFmtId="44" fontId="25" fillId="3" borderId="3" xfId="0" applyNumberFormat="1" applyFont="1" applyFill="1" applyBorder="1" applyAlignment="1">
      <alignment horizontal="left" vertical="center"/>
    </xf>
    <xf numFmtId="44" fontId="25" fillId="3" borderId="1" xfId="0" applyNumberFormat="1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25" fillId="3" borderId="2" xfId="0" applyFont="1" applyFill="1" applyBorder="1" applyAlignment="1">
      <alignment horizontal="left" vertical="center"/>
    </xf>
    <xf numFmtId="0" fontId="25" fillId="3" borderId="12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3" fontId="0" fillId="0" borderId="2" xfId="0" applyNumberFormat="1" applyBorder="1" applyAlignment="1">
      <alignment horizontal="right" vertical="center"/>
    </xf>
    <xf numFmtId="186" fontId="0" fillId="0" borderId="1" xfId="0" applyNumberFormat="1" applyBorder="1" applyAlignment="1">
      <alignment horizontal="right" vertical="center"/>
    </xf>
    <xf numFmtId="0" fontId="25" fillId="3" borderId="11" xfId="0" applyFont="1" applyFill="1" applyBorder="1" applyAlignment="1">
      <alignment vertical="center"/>
    </xf>
    <xf numFmtId="0" fontId="25" fillId="3" borderId="12" xfId="0" applyFont="1" applyFill="1" applyBorder="1" applyAlignment="1">
      <alignment vertical="center"/>
    </xf>
    <xf numFmtId="0" fontId="25" fillId="3" borderId="13" xfId="0" applyFont="1" applyFill="1" applyBorder="1" applyAlignment="1">
      <alignment vertical="center"/>
    </xf>
    <xf numFmtId="44" fontId="25" fillId="3" borderId="1" xfId="0" applyNumberFormat="1" applyFont="1" applyFill="1" applyBorder="1" applyAlignment="1">
      <alignment vertical="center"/>
    </xf>
    <xf numFmtId="44" fontId="25" fillId="3" borderId="13" xfId="0" applyNumberFormat="1" applyFont="1" applyFill="1" applyBorder="1" applyAlignment="1">
      <alignment horizontal="left" vertical="center"/>
    </xf>
    <xf numFmtId="0" fontId="25" fillId="3" borderId="9" xfId="0" applyFont="1" applyFill="1" applyBorder="1" applyAlignment="1">
      <alignment horizontal="left" vertical="center" wrapText="1"/>
    </xf>
    <xf numFmtId="0" fontId="35" fillId="3" borderId="10" xfId="0" applyFont="1" applyFill="1" applyBorder="1" applyAlignment="1">
      <alignment horizontal="left" vertical="center" wrapText="1"/>
    </xf>
    <xf numFmtId="0" fontId="25" fillId="3" borderId="9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83" fontId="0" fillId="0" borderId="1" xfId="0" applyNumberFormat="1" applyBorder="1" applyAlignment="1">
      <alignment horizontal="center" vertical="center"/>
    </xf>
    <xf numFmtId="0" fontId="35" fillId="3" borderId="9" xfId="0" applyFont="1" applyFill="1" applyBorder="1" applyAlignment="1">
      <alignment horizontal="left" vertical="center" wrapText="1"/>
    </xf>
    <xf numFmtId="0" fontId="35" fillId="3" borderId="2" xfId="0" applyFont="1" applyFill="1" applyBorder="1" applyAlignment="1">
      <alignment horizontal="left" vertical="center" wrapText="1"/>
    </xf>
    <xf numFmtId="4" fontId="26" fillId="3" borderId="1" xfId="0" applyNumberFormat="1" applyFont="1" applyFill="1" applyBorder="1" applyAlignment="1" applyProtection="1">
      <alignment vertical="center"/>
      <protection locked="0"/>
    </xf>
    <xf numFmtId="0" fontId="25" fillId="3" borderId="11" xfId="0" applyFont="1" applyFill="1" applyBorder="1" applyAlignment="1">
      <alignment horizontal="left" vertical="center"/>
    </xf>
    <xf numFmtId="0" fontId="31" fillId="9" borderId="1" xfId="0" applyFont="1" applyFill="1" applyBorder="1" applyAlignment="1">
      <alignment horizontal="center"/>
    </xf>
    <xf numFmtId="173" fontId="28" fillId="0" borderId="0" xfId="4" applyNumberFormat="1" applyFont="1" applyFill="1" applyAlignment="1" applyProtection="1">
      <alignment horizontal="center"/>
      <protection locked="0"/>
    </xf>
    <xf numFmtId="173" fontId="28" fillId="0" borderId="0" xfId="4" applyNumberFormat="1" applyFont="1" applyFill="1" applyAlignment="1">
      <alignment horizontal="center"/>
    </xf>
    <xf numFmtId="2" fontId="30" fillId="3" borderId="1" xfId="4" applyNumberFormat="1" applyFont="1" applyFill="1" applyBorder="1" applyAlignment="1" applyProtection="1">
      <alignment horizontal="center"/>
    </xf>
    <xf numFmtId="0" fontId="0" fillId="11" borderId="6" xfId="0" applyFill="1" applyBorder="1" applyAlignment="1">
      <alignment horizontal="center" vertical="center"/>
    </xf>
    <xf numFmtId="4" fontId="0" fillId="13" borderId="7" xfId="0" applyNumberFormat="1" applyFill="1" applyBorder="1" applyAlignment="1">
      <alignment horizontal="center" vertical="center"/>
    </xf>
    <xf numFmtId="4" fontId="0" fillId="13" borderId="8" xfId="0" applyNumberFormat="1" applyFill="1" applyBorder="1" applyAlignment="1">
      <alignment horizontal="center" vertical="center"/>
    </xf>
    <xf numFmtId="4" fontId="0" fillId="13" borderId="11" xfId="0" applyNumberFormat="1" applyFill="1" applyBorder="1" applyAlignment="1">
      <alignment horizontal="center" vertical="center"/>
    </xf>
    <xf numFmtId="4" fontId="0" fillId="13" borderId="12" xfId="0" applyNumberFormat="1" applyFill="1" applyBorder="1" applyAlignment="1">
      <alignment horizontal="center" vertical="center"/>
    </xf>
    <xf numFmtId="4" fontId="0" fillId="13" borderId="13" xfId="0" applyNumberFormat="1" applyFill="1" applyBorder="1" applyAlignment="1">
      <alignment horizontal="center" vertical="center"/>
    </xf>
    <xf numFmtId="0" fontId="37" fillId="13" borderId="15" xfId="0" applyFont="1" applyFill="1" applyBorder="1" applyAlignment="1">
      <alignment horizontal="left" vertical="center"/>
    </xf>
    <xf numFmtId="0" fontId="37" fillId="13" borderId="15" xfId="0" applyFont="1" applyFill="1" applyBorder="1" applyAlignment="1">
      <alignment horizontal="left" vertical="center" wrapText="1"/>
    </xf>
    <xf numFmtId="0" fontId="37" fillId="13" borderId="3" xfId="0" applyFont="1" applyFill="1" applyBorder="1" applyAlignment="1">
      <alignment horizontal="left" vertical="center"/>
    </xf>
    <xf numFmtId="4" fontId="0" fillId="13" borderId="4" xfId="0" applyNumberFormat="1" applyFill="1" applyBorder="1" applyAlignment="1">
      <alignment horizontal="center" vertical="center"/>
    </xf>
    <xf numFmtId="4" fontId="0" fillId="13" borderId="5" xfId="0" applyNumberFormat="1" applyFill="1" applyBorder="1" applyAlignment="1">
      <alignment horizontal="center" vertical="center"/>
    </xf>
    <xf numFmtId="4" fontId="0" fillId="13" borderId="6" xfId="0" applyNumberForma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left" vertical="center"/>
    </xf>
    <xf numFmtId="0" fontId="37" fillId="13" borderId="7" xfId="0" applyFont="1" applyFill="1" applyBorder="1" applyAlignment="1">
      <alignment horizontal="left" vertical="center" wrapText="1"/>
    </xf>
    <xf numFmtId="0" fontId="37" fillId="13" borderId="11" xfId="0" applyFont="1" applyFill="1" applyBorder="1" applyAlignment="1">
      <alignment horizontal="left" vertical="center"/>
    </xf>
    <xf numFmtId="0" fontId="0" fillId="17" borderId="0" xfId="0" applyFill="1" applyAlignment="1">
      <alignment horizontal="center" vertical="center"/>
    </xf>
    <xf numFmtId="3" fontId="0" fillId="13" borderId="4" xfId="0" applyNumberFormat="1" applyFill="1" applyBorder="1" applyAlignment="1">
      <alignment horizontal="center" vertical="center"/>
    </xf>
    <xf numFmtId="3" fontId="0" fillId="13" borderId="7" xfId="0" applyNumberFormat="1" applyFill="1" applyBorder="1" applyAlignment="1">
      <alignment horizontal="center" vertical="center"/>
    </xf>
    <xf numFmtId="3" fontId="0" fillId="13" borderId="11" xfId="0" applyNumberFormat="1" applyFill="1" applyBorder="1" applyAlignment="1">
      <alignment horizontal="center" vertical="center"/>
    </xf>
    <xf numFmtId="3" fontId="0" fillId="13" borderId="5" xfId="0" applyNumberFormat="1" applyFill="1" applyBorder="1" applyAlignment="1">
      <alignment horizontal="center" vertical="center"/>
    </xf>
    <xf numFmtId="3" fontId="0" fillId="13" borderId="0" xfId="0" applyNumberFormat="1" applyFill="1" applyAlignment="1">
      <alignment horizontal="center" vertical="center"/>
    </xf>
    <xf numFmtId="3" fontId="0" fillId="13" borderId="12" xfId="0" applyNumberFormat="1" applyFill="1" applyBorder="1" applyAlignment="1">
      <alignment horizontal="center" vertical="center"/>
    </xf>
    <xf numFmtId="2" fontId="0" fillId="13" borderId="7" xfId="0" applyNumberFormat="1" applyFill="1" applyBorder="1" applyAlignment="1">
      <alignment horizontal="center" vertical="center"/>
    </xf>
    <xf numFmtId="2" fontId="0" fillId="13" borderId="8" xfId="0" applyNumberFormat="1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44" fontId="0" fillId="4" borderId="0" xfId="0" applyNumberFormat="1" applyFill="1" applyAlignment="1">
      <alignment vertical="center"/>
    </xf>
    <xf numFmtId="0" fontId="24" fillId="4" borderId="0" xfId="2" applyFill="1" applyAlignment="1">
      <alignment vertical="center"/>
    </xf>
    <xf numFmtId="1" fontId="0" fillId="0" borderId="1" xfId="0" applyNumberFormat="1" applyBorder="1" applyAlignment="1">
      <alignment vertical="center"/>
    </xf>
    <xf numFmtId="2" fontId="0" fillId="4" borderId="0" xfId="0" applyNumberFormat="1" applyFill="1"/>
    <xf numFmtId="0" fontId="0" fillId="11" borderId="7" xfId="0" applyFill="1" applyBorder="1" applyAlignment="1">
      <alignment horizontal="center" vertical="center"/>
    </xf>
    <xf numFmtId="188" fontId="0" fillId="0" borderId="1" xfId="0" applyNumberFormat="1" applyBorder="1" applyAlignment="1">
      <alignment vertical="center"/>
    </xf>
    <xf numFmtId="9" fontId="0" fillId="4" borderId="1" xfId="0" applyNumberFormat="1" applyFill="1" applyBorder="1" applyAlignment="1" applyProtection="1">
      <alignment horizontal="right" vertical="center" wrapText="1"/>
      <protection locked="0"/>
    </xf>
    <xf numFmtId="165" fontId="0" fillId="3" borderId="1" xfId="0" applyNumberFormat="1" applyFill="1" applyBorder="1" applyAlignment="1">
      <alignment horizontal="center" vertical="center"/>
    </xf>
    <xf numFmtId="0" fontId="30" fillId="13" borderId="1" xfId="0" applyFont="1" applyFill="1" applyBorder="1" applyAlignment="1">
      <alignment horizontal="center" vertical="center"/>
    </xf>
    <xf numFmtId="2" fontId="30" fillId="13" borderId="1" xfId="0" applyNumberFormat="1" applyFont="1" applyFill="1" applyBorder="1" applyAlignment="1">
      <alignment horizontal="center" vertical="center"/>
    </xf>
    <xf numFmtId="2" fontId="30" fillId="8" borderId="1" xfId="0" applyNumberFormat="1" applyFont="1" applyFill="1" applyBorder="1" applyAlignment="1">
      <alignment horizontal="center" vertical="center"/>
    </xf>
    <xf numFmtId="4" fontId="0" fillId="4" borderId="1" xfId="0" applyNumberFormat="1" applyFill="1" applyBorder="1" applyAlignment="1" applyProtection="1">
      <alignment horizontal="right" vertical="center" wrapText="1"/>
      <protection locked="0"/>
    </xf>
    <xf numFmtId="4" fontId="0" fillId="4" borderId="1" xfId="4" applyNumberFormat="1" applyFont="1" applyFill="1" applyBorder="1" applyAlignment="1" applyProtection="1">
      <alignment vertical="center"/>
      <protection locked="0"/>
    </xf>
    <xf numFmtId="10" fontId="0" fillId="4" borderId="1" xfId="0" applyNumberFormat="1" applyFill="1" applyBorder="1" applyAlignment="1" applyProtection="1">
      <alignment horizontal="right" vertical="center" wrapText="1"/>
      <protection locked="0"/>
    </xf>
    <xf numFmtId="1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14" xfId="0" applyNumberFormat="1" applyBorder="1" applyAlignment="1">
      <alignment horizontal="right"/>
    </xf>
    <xf numFmtId="2" fontId="0" fillId="0" borderId="15" xfId="0" applyNumberFormat="1" applyBorder="1" applyAlignment="1">
      <alignment horizontal="right"/>
    </xf>
    <xf numFmtId="2" fontId="0" fillId="0" borderId="14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14" fontId="28" fillId="0" borderId="0" xfId="0" applyNumberFormat="1" applyFont="1"/>
    <xf numFmtId="0" fontId="28" fillId="0" borderId="0" xfId="0" applyFont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1" fontId="0" fillId="4" borderId="2" xfId="0" applyNumberFormat="1" applyFill="1" applyBorder="1" applyAlignment="1">
      <alignment horizontal="right" vertical="center" wrapText="1"/>
    </xf>
    <xf numFmtId="10" fontId="22" fillId="3" borderId="1" xfId="4" applyNumberFormat="1" applyFont="1" applyFill="1" applyBorder="1" applyAlignment="1" applyProtection="1">
      <alignment horizontal="left" vertical="center"/>
    </xf>
    <xf numFmtId="44" fontId="25" fillId="3" borderId="1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27" fillId="5" borderId="0" xfId="0" applyFont="1" applyFill="1" applyAlignment="1" applyProtection="1">
      <alignment horizontal="center"/>
      <protection locked="0"/>
    </xf>
    <xf numFmtId="0" fontId="31" fillId="9" borderId="9" xfId="0" applyFont="1" applyFill="1" applyBorder="1" applyAlignment="1">
      <alignment horizontal="center" vertical="center"/>
    </xf>
    <xf numFmtId="0" fontId="31" fillId="9" borderId="10" xfId="0" applyFont="1" applyFill="1" applyBorder="1" applyAlignment="1">
      <alignment horizontal="center" vertical="center"/>
    </xf>
    <xf numFmtId="0" fontId="31" fillId="9" borderId="2" xfId="0" applyFont="1" applyFill="1" applyBorder="1" applyAlignment="1">
      <alignment horizontal="center" vertical="center"/>
    </xf>
    <xf numFmtId="0" fontId="59" fillId="9" borderId="0" xfId="0" applyFont="1" applyFill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12" borderId="9" xfId="0" applyFont="1" applyFill="1" applyBorder="1" applyAlignment="1">
      <alignment horizontal="center" vertical="center"/>
    </xf>
    <xf numFmtId="0" fontId="32" fillId="12" borderId="10" xfId="0" applyFont="1" applyFill="1" applyBorder="1" applyAlignment="1">
      <alignment horizontal="center" vertical="center"/>
    </xf>
    <xf numFmtId="0" fontId="32" fillId="12" borderId="2" xfId="0" applyFont="1" applyFill="1" applyBorder="1" applyAlignment="1">
      <alignment horizontal="center" vertical="center"/>
    </xf>
    <xf numFmtId="0" fontId="31" fillId="9" borderId="11" xfId="0" applyFont="1" applyFill="1" applyBorder="1" applyAlignment="1">
      <alignment horizontal="left" vertical="center"/>
    </xf>
    <xf numFmtId="0" fontId="31" fillId="9" borderId="12" xfId="0" applyFont="1" applyFill="1" applyBorder="1" applyAlignment="1">
      <alignment horizontal="left" vertical="center"/>
    </xf>
    <xf numFmtId="0" fontId="31" fillId="9" borderId="2" xfId="0" applyFont="1" applyFill="1" applyBorder="1" applyAlignment="1">
      <alignment horizontal="left" vertical="center"/>
    </xf>
    <xf numFmtId="49" fontId="31" fillId="9" borderId="12" xfId="0" applyNumberFormat="1" applyFont="1" applyFill="1" applyBorder="1" applyAlignment="1">
      <alignment horizontal="center" vertical="center"/>
    </xf>
    <xf numFmtId="49" fontId="31" fillId="9" borderId="13" xfId="0" applyNumberFormat="1" applyFont="1" applyFill="1" applyBorder="1" applyAlignment="1">
      <alignment horizontal="center" vertical="center"/>
    </xf>
    <xf numFmtId="2" fontId="0" fillId="12" borderId="10" xfId="0" quotePrefix="1" applyNumberFormat="1" applyFill="1" applyBorder="1" applyAlignment="1">
      <alignment horizontal="center"/>
    </xf>
    <xf numFmtId="2" fontId="0" fillId="12" borderId="2" xfId="0" quotePrefix="1" applyNumberFormat="1" applyFill="1" applyBorder="1" applyAlignment="1">
      <alignment horizontal="center"/>
    </xf>
    <xf numFmtId="0" fontId="32" fillId="12" borderId="4" xfId="0" applyFont="1" applyFill="1" applyBorder="1" applyAlignment="1">
      <alignment horizontal="center" vertical="center"/>
    </xf>
    <xf numFmtId="0" fontId="32" fillId="12" borderId="11" xfId="0" applyFont="1" applyFill="1" applyBorder="1" applyAlignment="1">
      <alignment horizontal="center" vertical="center"/>
    </xf>
    <xf numFmtId="14" fontId="0" fillId="12" borderId="10" xfId="0" applyNumberFormat="1" applyFill="1" applyBorder="1" applyAlignment="1">
      <alignment horizontal="center"/>
    </xf>
    <xf numFmtId="14" fontId="0" fillId="12" borderId="2" xfId="0" applyNumberFormat="1" applyFill="1" applyBorder="1" applyAlignment="1">
      <alignment horizontal="center"/>
    </xf>
    <xf numFmtId="2" fontId="0" fillId="3" borderId="9" xfId="0" applyNumberForma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60" fillId="17" borderId="0" xfId="0" applyFont="1" applyFill="1" applyAlignment="1">
      <alignment horizontal="center" vertical="center" wrapText="1"/>
    </xf>
    <xf numFmtId="0" fontId="60" fillId="17" borderId="29" xfId="0" applyFont="1" applyFill="1" applyBorder="1" applyAlignment="1">
      <alignment horizontal="center" vertical="center" wrapText="1"/>
    </xf>
    <xf numFmtId="0" fontId="0" fillId="4" borderId="9" xfId="0" quotePrefix="1" applyFill="1" applyBorder="1" applyAlignment="1" applyProtection="1">
      <alignment horizontal="center" vertical="center"/>
      <protection locked="0"/>
    </xf>
    <xf numFmtId="0" fontId="0" fillId="4" borderId="10" xfId="0" quotePrefix="1" applyFill="1" applyBorder="1" applyAlignment="1" applyProtection="1">
      <alignment horizontal="center" vertical="center"/>
      <protection locked="0"/>
    </xf>
    <xf numFmtId="0" fontId="0" fillId="4" borderId="2" xfId="0" quotePrefix="1" applyFill="1" applyBorder="1" applyAlignment="1" applyProtection="1">
      <alignment horizontal="center" vertical="center"/>
      <protection locked="0"/>
    </xf>
    <xf numFmtId="0" fontId="31" fillId="9" borderId="12" xfId="0" applyFont="1" applyFill="1" applyBorder="1" applyAlignment="1">
      <alignment horizontal="center"/>
    </xf>
    <xf numFmtId="2" fontId="31" fillId="12" borderId="9" xfId="0" applyNumberFormat="1" applyFont="1" applyFill="1" applyBorder="1" applyAlignment="1">
      <alignment horizontal="center" vertical="center"/>
    </xf>
    <xf numFmtId="2" fontId="31" fillId="12" borderId="10" xfId="0" applyNumberFormat="1" applyFont="1" applyFill="1" applyBorder="1" applyAlignment="1">
      <alignment horizontal="center" vertical="center"/>
    </xf>
    <xf numFmtId="2" fontId="31" fillId="12" borderId="2" xfId="0" applyNumberFormat="1" applyFont="1" applyFill="1" applyBorder="1" applyAlignment="1">
      <alignment horizontal="center" vertical="center"/>
    </xf>
    <xf numFmtId="2" fontId="31" fillId="12" borderId="9" xfId="0" applyNumberFormat="1" applyFont="1" applyFill="1" applyBorder="1" applyAlignment="1" applyProtection="1">
      <alignment horizontal="center" vertical="center"/>
      <protection locked="0"/>
    </xf>
    <xf numFmtId="2" fontId="31" fillId="12" borderId="10" xfId="0" applyNumberFormat="1" applyFont="1" applyFill="1" applyBorder="1" applyAlignment="1" applyProtection="1">
      <alignment horizontal="center" vertical="center"/>
      <protection locked="0"/>
    </xf>
    <xf numFmtId="2" fontId="31" fillId="12" borderId="2" xfId="0" applyNumberFormat="1" applyFont="1" applyFill="1" applyBorder="1" applyAlignment="1" applyProtection="1">
      <alignment horizontal="center" vertical="center"/>
      <protection locked="0"/>
    </xf>
    <xf numFmtId="0" fontId="49" fillId="9" borderId="45" xfId="0" applyFont="1" applyFill="1" applyBorder="1" applyAlignment="1" applyProtection="1">
      <alignment horizontal="center" vertical="center"/>
      <protection locked="0"/>
    </xf>
    <xf numFmtId="0" fontId="49" fillId="9" borderId="46" xfId="0" applyFont="1" applyFill="1" applyBorder="1" applyAlignment="1" applyProtection="1">
      <alignment horizontal="center" vertical="center"/>
      <protection locked="0"/>
    </xf>
    <xf numFmtId="0" fontId="49" fillId="9" borderId="47" xfId="0" applyFont="1" applyFill="1" applyBorder="1" applyAlignment="1" applyProtection="1">
      <alignment horizontal="center" vertical="center"/>
      <protection locked="0"/>
    </xf>
    <xf numFmtId="4" fontId="31" fillId="15" borderId="0" xfId="1" applyNumberFormat="1" applyFont="1" applyFill="1" applyBorder="1" applyAlignment="1" applyProtection="1">
      <alignment horizontal="center"/>
    </xf>
    <xf numFmtId="2" fontId="0" fillId="0" borderId="1" xfId="5" applyNumberFormat="1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 vertical="center"/>
    </xf>
    <xf numFmtId="0" fontId="73" fillId="3" borderId="0" xfId="0" applyFont="1" applyFill="1" applyAlignment="1">
      <alignment horizontal="center" vertical="center"/>
    </xf>
    <xf numFmtId="168" fontId="62" fillId="9" borderId="0" xfId="1" applyNumberFormat="1" applyFont="1" applyFill="1" applyBorder="1" applyAlignment="1" applyProtection="1">
      <alignment horizontal="center" vertical="center"/>
    </xf>
    <xf numFmtId="0" fontId="61" fillId="11" borderId="0" xfId="0" applyFont="1" applyFill="1" applyAlignment="1">
      <alignment horizontal="right" vertical="center"/>
    </xf>
    <xf numFmtId="168" fontId="62" fillId="15" borderId="0" xfId="1" applyNumberFormat="1" applyFont="1" applyFill="1" applyBorder="1" applyAlignment="1" applyProtection="1">
      <alignment horizontal="center" vertical="center"/>
    </xf>
    <xf numFmtId="44" fontId="31" fillId="15" borderId="0" xfId="3" applyFont="1" applyFill="1" applyBorder="1" applyAlignment="1" applyProtection="1">
      <alignment horizontal="left"/>
    </xf>
    <xf numFmtId="44" fontId="23" fillId="15" borderId="0" xfId="3" applyFont="1" applyFill="1" applyBorder="1" applyAlignment="1" applyProtection="1">
      <alignment horizontal="left"/>
    </xf>
    <xf numFmtId="3" fontId="23" fillId="15" borderId="0" xfId="1" applyNumberFormat="1" applyFill="1" applyBorder="1" applyAlignment="1" applyProtection="1">
      <alignment horizontal="center"/>
    </xf>
    <xf numFmtId="2" fontId="23" fillId="15" borderId="0" xfId="0" applyNumberFormat="1" applyFont="1" applyFill="1" applyAlignment="1">
      <alignment horizontal="center"/>
    </xf>
    <xf numFmtId="3" fontId="23" fillId="9" borderId="0" xfId="0" applyNumberFormat="1" applyFont="1" applyFill="1" applyAlignment="1">
      <alignment horizontal="center"/>
    </xf>
    <xf numFmtId="0" fontId="23" fillId="9" borderId="0" xfId="0" applyFont="1" applyFill="1" applyAlignment="1">
      <alignment horizontal="center"/>
    </xf>
    <xf numFmtId="4" fontId="31" fillId="9" borderId="0" xfId="1" applyNumberFormat="1" applyFont="1" applyFill="1" applyBorder="1" applyAlignment="1" applyProtection="1">
      <alignment horizontal="center"/>
    </xf>
    <xf numFmtId="44" fontId="23" fillId="9" borderId="0" xfId="3" applyFont="1" applyFill="1" applyBorder="1" applyAlignment="1" applyProtection="1">
      <alignment horizontal="left"/>
    </xf>
    <xf numFmtId="44" fontId="31" fillId="9" borderId="0" xfId="3" applyFont="1" applyFill="1" applyBorder="1" applyAlignment="1" applyProtection="1">
      <alignment horizontal="left"/>
    </xf>
    <xf numFmtId="14" fontId="23" fillId="9" borderId="0" xfId="0" applyNumberFormat="1" applyFont="1" applyFill="1" applyAlignment="1">
      <alignment horizontal="center"/>
    </xf>
    <xf numFmtId="2" fontId="23" fillId="9" borderId="0" xfId="0" applyNumberFormat="1" applyFont="1" applyFill="1" applyAlignment="1">
      <alignment horizontal="center"/>
    </xf>
    <xf numFmtId="3" fontId="23" fillId="15" borderId="0" xfId="0" applyNumberFormat="1" applyFont="1" applyFill="1" applyAlignment="1">
      <alignment horizontal="center"/>
    </xf>
    <xf numFmtId="0" fontId="23" fillId="15" borderId="0" xfId="0" applyFont="1" applyFill="1" applyAlignment="1">
      <alignment horizontal="center"/>
    </xf>
    <xf numFmtId="14" fontId="23" fillId="15" borderId="0" xfId="0" applyNumberFormat="1" applyFont="1" applyFill="1" applyAlignment="1">
      <alignment horizontal="center"/>
    </xf>
    <xf numFmtId="3" fontId="23" fillId="9" borderId="0" xfId="1" applyNumberFormat="1" applyFill="1" applyBorder="1" applyAlignment="1" applyProtection="1">
      <alignment horizontal="center"/>
    </xf>
    <xf numFmtId="0" fontId="61" fillId="3" borderId="0" xfId="0" applyFont="1" applyFill="1" applyAlignment="1">
      <alignment horizontal="right" vertical="center"/>
    </xf>
    <xf numFmtId="9" fontId="25" fillId="4" borderId="0" xfId="1" applyNumberFormat="1" applyFont="1" applyFill="1" applyBorder="1" applyAlignment="1" applyProtection="1">
      <alignment horizontal="center"/>
    </xf>
    <xf numFmtId="0" fontId="25" fillId="4" borderId="0" xfId="1" applyFont="1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left"/>
      <protection locked="0"/>
    </xf>
    <xf numFmtId="0" fontId="25" fillId="4" borderId="1" xfId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31" fillId="17" borderId="9" xfId="0" applyFont="1" applyFill="1" applyBorder="1" applyAlignment="1">
      <alignment horizontal="center"/>
    </xf>
    <xf numFmtId="0" fontId="31" fillId="17" borderId="10" xfId="0" applyFont="1" applyFill="1" applyBorder="1" applyAlignment="1">
      <alignment horizontal="center"/>
    </xf>
    <xf numFmtId="0" fontId="31" fillId="17" borderId="2" xfId="0" applyFont="1" applyFill="1" applyBorder="1" applyAlignment="1">
      <alignment horizontal="center"/>
    </xf>
    <xf numFmtId="49" fontId="0" fillId="4" borderId="9" xfId="0" applyNumberFormat="1" applyFill="1" applyBorder="1" applyAlignment="1">
      <alignment horizontal="left"/>
    </xf>
    <xf numFmtId="49" fontId="0" fillId="4" borderId="10" xfId="0" applyNumberFormat="1" applyFill="1" applyBorder="1" applyAlignment="1">
      <alignment horizontal="left"/>
    </xf>
    <xf numFmtId="10" fontId="0" fillId="6" borderId="1" xfId="0" applyNumberFormat="1" applyFill="1" applyBorder="1" applyAlignment="1">
      <alignment horizontal="center"/>
    </xf>
    <xf numFmtId="170" fontId="0" fillId="4" borderId="14" xfId="0" applyNumberFormat="1" applyFill="1" applyBorder="1" applyAlignment="1" applyProtection="1">
      <alignment horizontal="left"/>
      <protection locked="0"/>
    </xf>
    <xf numFmtId="49" fontId="24" fillId="4" borderId="1" xfId="2" applyNumberFormat="1" applyFill="1" applyBorder="1" applyAlignment="1" applyProtection="1">
      <alignment horizontal="left"/>
      <protection locked="0"/>
    </xf>
    <xf numFmtId="49" fontId="0" fillId="4" borderId="1" xfId="0" applyNumberFormat="1" applyFill="1" applyBorder="1" applyAlignment="1" applyProtection="1">
      <alignment horizontal="left"/>
      <protection locked="0"/>
    </xf>
    <xf numFmtId="0" fontId="25" fillId="4" borderId="9" xfId="1" applyFont="1" applyFill="1" applyBorder="1" applyAlignment="1" applyProtection="1">
      <alignment horizontal="center"/>
      <protection locked="0"/>
    </xf>
    <xf numFmtId="0" fontId="25" fillId="4" borderId="10" xfId="1" applyFont="1" applyFill="1" applyBorder="1" applyAlignment="1" applyProtection="1">
      <alignment horizontal="center"/>
      <protection locked="0"/>
    </xf>
    <xf numFmtId="0" fontId="25" fillId="4" borderId="2" xfId="1" applyFont="1" applyFill="1" applyBorder="1" applyAlignment="1" applyProtection="1">
      <alignment horizontal="center"/>
      <protection locked="0"/>
    </xf>
    <xf numFmtId="0" fontId="31" fillId="15" borderId="9" xfId="0" applyFont="1" applyFill="1" applyBorder="1" applyAlignment="1">
      <alignment horizontal="center"/>
    </xf>
    <xf numFmtId="0" fontId="31" fillId="15" borderId="10" xfId="0" applyFont="1" applyFill="1" applyBorder="1" applyAlignment="1">
      <alignment horizontal="center"/>
    </xf>
    <xf numFmtId="0" fontId="31" fillId="15" borderId="2" xfId="0" applyFont="1" applyFill="1" applyBorder="1" applyAlignment="1">
      <alignment horizontal="center"/>
    </xf>
    <xf numFmtId="0" fontId="30" fillId="13" borderId="14" xfId="0" applyFont="1" applyFill="1" applyBorder="1" applyAlignment="1">
      <alignment horizontal="center" vertical="center"/>
    </xf>
    <xf numFmtId="0" fontId="30" fillId="13" borderId="15" xfId="0" applyFont="1" applyFill="1" applyBorder="1" applyAlignment="1">
      <alignment horizontal="center" vertical="center"/>
    </xf>
    <xf numFmtId="0" fontId="30" fillId="13" borderId="3" xfId="0" applyFont="1" applyFill="1" applyBorder="1" applyAlignment="1">
      <alignment horizontal="center" vertical="center"/>
    </xf>
    <xf numFmtId="0" fontId="31" fillId="15" borderId="14" xfId="0" applyFont="1" applyFill="1" applyBorder="1" applyAlignment="1">
      <alignment horizontal="center" vertical="center"/>
    </xf>
    <xf numFmtId="0" fontId="31" fillId="15" borderId="15" xfId="0" applyFont="1" applyFill="1" applyBorder="1" applyAlignment="1">
      <alignment horizontal="center" vertical="center"/>
    </xf>
    <xf numFmtId="0" fontId="31" fillId="15" borderId="3" xfId="0" applyFont="1" applyFill="1" applyBorder="1" applyAlignment="1">
      <alignment horizontal="center" vertical="center"/>
    </xf>
    <xf numFmtId="2" fontId="62" fillId="15" borderId="14" xfId="0" applyNumberFormat="1" applyFont="1" applyFill="1" applyBorder="1" applyAlignment="1">
      <alignment horizontal="center" vertical="center"/>
    </xf>
    <xf numFmtId="2" fontId="62" fillId="15" borderId="15" xfId="0" applyNumberFormat="1" applyFont="1" applyFill="1" applyBorder="1" applyAlignment="1">
      <alignment horizontal="center" vertical="center"/>
    </xf>
    <xf numFmtId="2" fontId="62" fillId="15" borderId="3" xfId="0" applyNumberFormat="1" applyFont="1" applyFill="1" applyBorder="1" applyAlignment="1">
      <alignment horizontal="center" vertical="center"/>
    </xf>
    <xf numFmtId="0" fontId="31" fillId="9" borderId="9" xfId="0" applyFont="1" applyFill="1" applyBorder="1" applyAlignment="1">
      <alignment horizontal="center"/>
    </xf>
    <xf numFmtId="0" fontId="31" fillId="9" borderId="10" xfId="0" applyFont="1" applyFill="1" applyBorder="1" applyAlignment="1">
      <alignment horizontal="center"/>
    </xf>
    <xf numFmtId="0" fontId="31" fillId="9" borderId="2" xfId="0" applyFont="1" applyFill="1" applyBorder="1" applyAlignment="1">
      <alignment horizontal="center"/>
    </xf>
    <xf numFmtId="0" fontId="0" fillId="11" borderId="4" xfId="0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63" fillId="17" borderId="24" xfId="0" applyFont="1" applyFill="1" applyBorder="1" applyAlignment="1">
      <alignment horizontal="center" vertical="center" wrapText="1"/>
    </xf>
    <xf numFmtId="0" fontId="63" fillId="17" borderId="25" xfId="0" applyFont="1" applyFill="1" applyBorder="1" applyAlignment="1">
      <alignment horizontal="center" vertical="center" wrapText="1"/>
    </xf>
    <xf numFmtId="0" fontId="63" fillId="17" borderId="26" xfId="0" applyFont="1" applyFill="1" applyBorder="1" applyAlignment="1">
      <alignment horizontal="center" vertical="center" wrapText="1"/>
    </xf>
    <xf numFmtId="0" fontId="63" fillId="17" borderId="17" xfId="0" applyFont="1" applyFill="1" applyBorder="1" applyAlignment="1">
      <alignment horizontal="center" vertical="center" wrapText="1"/>
    </xf>
    <xf numFmtId="0" fontId="63" fillId="17" borderId="0" xfId="0" applyFont="1" applyFill="1" applyAlignment="1">
      <alignment horizontal="center" vertical="center" wrapText="1"/>
    </xf>
    <xf numFmtId="0" fontId="63" fillId="17" borderId="27" xfId="0" applyFont="1" applyFill="1" applyBorder="1" applyAlignment="1">
      <alignment horizontal="center" vertical="center" wrapText="1"/>
    </xf>
    <xf numFmtId="0" fontId="63" fillId="17" borderId="28" xfId="0" applyFont="1" applyFill="1" applyBorder="1" applyAlignment="1">
      <alignment horizontal="center" vertical="center" wrapText="1"/>
    </xf>
    <xf numFmtId="0" fontId="63" fillId="17" borderId="29" xfId="0" applyFont="1" applyFill="1" applyBorder="1" applyAlignment="1">
      <alignment horizontal="center" vertical="center" wrapText="1"/>
    </xf>
    <xf numFmtId="0" fontId="63" fillId="17" borderId="30" xfId="0" applyFont="1" applyFill="1" applyBorder="1" applyAlignment="1">
      <alignment horizontal="center" vertical="center" wrapText="1"/>
    </xf>
    <xf numFmtId="0" fontId="31" fillId="9" borderId="14" xfId="0" applyFont="1" applyFill="1" applyBorder="1" applyAlignment="1">
      <alignment horizontal="center" vertical="center"/>
    </xf>
    <xf numFmtId="0" fontId="31" fillId="9" borderId="15" xfId="0" applyFont="1" applyFill="1" applyBorder="1" applyAlignment="1">
      <alignment horizontal="center" vertical="center"/>
    </xf>
    <xf numFmtId="0" fontId="31" fillId="9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2" fontId="62" fillId="9" borderId="14" xfId="0" applyNumberFormat="1" applyFont="1" applyFill="1" applyBorder="1" applyAlignment="1">
      <alignment horizontal="center" vertical="center"/>
    </xf>
    <xf numFmtId="2" fontId="62" fillId="9" borderId="15" xfId="0" applyNumberFormat="1" applyFont="1" applyFill="1" applyBorder="1" applyAlignment="1">
      <alignment horizontal="center" vertical="center"/>
    </xf>
    <xf numFmtId="2" fontId="62" fillId="9" borderId="3" xfId="0" applyNumberFormat="1" applyFont="1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center" vertical="center"/>
    </xf>
    <xf numFmtId="0" fontId="30" fillId="12" borderId="15" xfId="0" applyFont="1" applyFill="1" applyBorder="1" applyAlignment="1">
      <alignment horizontal="center" vertical="center"/>
    </xf>
    <xf numFmtId="0" fontId="30" fillId="12" borderId="3" xfId="0" applyFont="1" applyFill="1" applyBorder="1" applyAlignment="1">
      <alignment horizontal="center" vertical="center"/>
    </xf>
    <xf numFmtId="0" fontId="31" fillId="23" borderId="14" xfId="0" applyFont="1" applyFill="1" applyBorder="1" applyAlignment="1">
      <alignment horizontal="center" vertical="center" wrapText="1"/>
    </xf>
    <xf numFmtId="0" fontId="31" fillId="23" borderId="3" xfId="0" applyFont="1" applyFill="1" applyBorder="1" applyAlignment="1">
      <alignment horizontal="center" vertical="center" wrapText="1"/>
    </xf>
    <xf numFmtId="0" fontId="31" fillId="23" borderId="9" xfId="0" applyFont="1" applyFill="1" applyBorder="1" applyAlignment="1">
      <alignment horizontal="center" vertical="center" wrapText="1"/>
    </xf>
    <xf numFmtId="0" fontId="31" fillId="23" borderId="2" xfId="0" applyFont="1" applyFill="1" applyBorder="1" applyAlignment="1">
      <alignment horizontal="center" vertical="center" wrapText="1"/>
    </xf>
    <xf numFmtId="0" fontId="31" fillId="9" borderId="1" xfId="0" applyFont="1" applyFill="1" applyBorder="1" applyAlignment="1">
      <alignment horizontal="center" vertical="center"/>
    </xf>
    <xf numFmtId="0" fontId="30" fillId="12" borderId="1" xfId="0" applyFont="1" applyFill="1" applyBorder="1" applyAlignment="1">
      <alignment horizontal="center"/>
    </xf>
    <xf numFmtId="0" fontId="23" fillId="9" borderId="14" xfId="0" applyFont="1" applyFill="1" applyBorder="1" applyAlignment="1">
      <alignment horizontal="center" vertical="center"/>
    </xf>
    <xf numFmtId="0" fontId="23" fillId="9" borderId="3" xfId="0" applyFont="1" applyFill="1" applyBorder="1" applyAlignment="1">
      <alignment horizontal="center" vertical="center"/>
    </xf>
    <xf numFmtId="0" fontId="31" fillId="15" borderId="1" xfId="0" applyFont="1" applyFill="1" applyBorder="1" applyAlignment="1">
      <alignment horizontal="center" vertical="center"/>
    </xf>
    <xf numFmtId="0" fontId="31" fillId="15" borderId="9" xfId="0" applyFont="1" applyFill="1" applyBorder="1" applyAlignment="1">
      <alignment horizontal="center" vertical="center"/>
    </xf>
    <xf numFmtId="0" fontId="31" fillId="15" borderId="10" xfId="0" applyFont="1" applyFill="1" applyBorder="1" applyAlignment="1">
      <alignment horizontal="center" vertical="center"/>
    </xf>
    <xf numFmtId="0" fontId="31" fillId="15" borderId="2" xfId="0" applyFont="1" applyFill="1" applyBorder="1" applyAlignment="1">
      <alignment horizontal="center" vertical="center"/>
    </xf>
    <xf numFmtId="0" fontId="23" fillId="15" borderId="14" xfId="0" applyFont="1" applyFill="1" applyBorder="1" applyAlignment="1">
      <alignment horizontal="center" vertical="center"/>
    </xf>
    <xf numFmtId="0" fontId="23" fillId="15" borderId="3" xfId="0" applyFont="1" applyFill="1" applyBorder="1" applyAlignment="1">
      <alignment horizontal="center" vertical="center"/>
    </xf>
    <xf numFmtId="0" fontId="30" fillId="13" borderId="1" xfId="0" applyFont="1" applyFill="1" applyBorder="1" applyAlignment="1">
      <alignment horizontal="center"/>
    </xf>
    <xf numFmtId="0" fontId="31" fillId="15" borderId="14" xfId="0" applyFont="1" applyFill="1" applyBorder="1" applyAlignment="1">
      <alignment horizontal="center" vertical="center" wrapText="1"/>
    </xf>
    <xf numFmtId="0" fontId="31" fillId="15" borderId="3" xfId="0" applyFont="1" applyFill="1" applyBorder="1" applyAlignment="1">
      <alignment horizontal="center" vertical="center" wrapText="1"/>
    </xf>
    <xf numFmtId="0" fontId="31" fillId="15" borderId="9" xfId="0" applyFont="1" applyFill="1" applyBorder="1" applyAlignment="1">
      <alignment horizontal="center" vertical="center" wrapText="1"/>
    </xf>
    <xf numFmtId="0" fontId="31" fillId="15" borderId="2" xfId="0" applyFont="1" applyFill="1" applyBorder="1" applyAlignment="1">
      <alignment horizontal="center" vertical="center" wrapText="1"/>
    </xf>
    <xf numFmtId="1" fontId="25" fillId="3" borderId="0" xfId="5" applyNumberFormat="1" applyFont="1" applyFill="1" applyBorder="1" applyAlignment="1" applyProtection="1">
      <alignment horizontal="center"/>
    </xf>
    <xf numFmtId="1" fontId="25" fillId="3" borderId="8" xfId="5" applyNumberFormat="1" applyFont="1" applyFill="1" applyBorder="1" applyAlignment="1" applyProtection="1">
      <alignment horizontal="center"/>
    </xf>
    <xf numFmtId="0" fontId="0" fillId="3" borderId="0" xfId="0" applyFill="1" applyAlignment="1">
      <alignment horizontal="center"/>
    </xf>
    <xf numFmtId="0" fontId="0" fillId="3" borderId="8" xfId="0" applyFill="1" applyBorder="1" applyAlignment="1">
      <alignment horizontal="center"/>
    </xf>
    <xf numFmtId="0" fontId="31" fillId="9" borderId="42" xfId="0" quotePrefix="1" applyFont="1" applyFill="1" applyBorder="1" applyAlignment="1">
      <alignment horizontal="center"/>
    </xf>
    <xf numFmtId="0" fontId="31" fillId="9" borderId="14" xfId="0" applyFont="1" applyFill="1" applyBorder="1" applyAlignment="1">
      <alignment horizontal="center"/>
    </xf>
    <xf numFmtId="4" fontId="25" fillId="3" borderId="0" xfId="5" applyNumberFormat="1" applyFont="1" applyFill="1" applyBorder="1" applyAlignment="1" applyProtection="1">
      <alignment horizontal="center"/>
    </xf>
    <xf numFmtId="4" fontId="25" fillId="3" borderId="8" xfId="5" applyNumberFormat="1" applyFont="1" applyFill="1" applyBorder="1" applyAlignment="1" applyProtection="1">
      <alignment horizontal="center"/>
    </xf>
    <xf numFmtId="0" fontId="30" fillId="11" borderId="9" xfId="0" applyFont="1" applyFill="1" applyBorder="1" applyAlignment="1">
      <alignment horizontal="center"/>
    </xf>
    <xf numFmtId="0" fontId="30" fillId="11" borderId="10" xfId="0" applyFont="1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30" fillId="11" borderId="2" xfId="0" applyFont="1" applyFill="1" applyBorder="1" applyAlignment="1">
      <alignment horizontal="center"/>
    </xf>
    <xf numFmtId="0" fontId="30" fillId="11" borderId="4" xfId="0" applyFont="1" applyFill="1" applyBorder="1" applyAlignment="1">
      <alignment horizontal="center"/>
    </xf>
    <xf numFmtId="0" fontId="30" fillId="11" borderId="5" xfId="0" applyFont="1" applyFill="1" applyBorder="1" applyAlignment="1">
      <alignment horizontal="center"/>
    </xf>
    <xf numFmtId="0" fontId="30" fillId="11" borderId="12" xfId="0" applyFont="1" applyFill="1" applyBorder="1" applyAlignment="1">
      <alignment horizontal="right"/>
    </xf>
    <xf numFmtId="0" fontId="30" fillId="11" borderId="2" xfId="0" applyFont="1" applyFill="1" applyBorder="1" applyAlignment="1">
      <alignment horizontal="right"/>
    </xf>
    <xf numFmtId="0" fontId="30" fillId="13" borderId="10" xfId="0" applyFont="1" applyFill="1" applyBorder="1" applyAlignment="1">
      <alignment horizontal="right"/>
    </xf>
    <xf numFmtId="0" fontId="30" fillId="13" borderId="2" xfId="0" applyFont="1" applyFill="1" applyBorder="1" applyAlignment="1">
      <alignment horizontal="right"/>
    </xf>
    <xf numFmtId="0" fontId="35" fillId="13" borderId="1" xfId="0" applyFont="1" applyFill="1" applyBorder="1" applyAlignment="1">
      <alignment horizontal="center"/>
    </xf>
    <xf numFmtId="0" fontId="30" fillId="11" borderId="6" xfId="0" applyFont="1" applyFill="1" applyBorder="1" applyAlignment="1">
      <alignment horizontal="center"/>
    </xf>
    <xf numFmtId="0" fontId="30" fillId="11" borderId="1" xfId="0" applyFont="1" applyFill="1" applyBorder="1" applyAlignment="1">
      <alignment horizontal="center"/>
    </xf>
    <xf numFmtId="0" fontId="30" fillId="11" borderId="10" xfId="0" applyFont="1" applyFill="1" applyBorder="1" applyAlignment="1">
      <alignment horizontal="right"/>
    </xf>
    <xf numFmtId="0" fontId="35" fillId="13" borderId="9" xfId="0" applyFont="1" applyFill="1" applyBorder="1" applyAlignment="1">
      <alignment horizontal="center"/>
    </xf>
    <xf numFmtId="0" fontId="35" fillId="13" borderId="10" xfId="0" applyFont="1" applyFill="1" applyBorder="1" applyAlignment="1">
      <alignment horizontal="center"/>
    </xf>
    <xf numFmtId="0" fontId="35" fillId="13" borderId="2" xfId="0" applyFont="1" applyFill="1" applyBorder="1" applyAlignment="1">
      <alignment horizontal="center"/>
    </xf>
    <xf numFmtId="0" fontId="30" fillId="3" borderId="9" xfId="0" applyFont="1" applyFill="1" applyBorder="1" applyAlignment="1">
      <alignment horizontal="center"/>
    </xf>
    <xf numFmtId="0" fontId="30" fillId="3" borderId="10" xfId="0" applyFont="1" applyFill="1" applyBorder="1" applyAlignment="1">
      <alignment horizontal="center"/>
    </xf>
    <xf numFmtId="0" fontId="30" fillId="12" borderId="10" xfId="0" applyFont="1" applyFill="1" applyBorder="1" applyAlignment="1">
      <alignment horizontal="right"/>
    </xf>
    <xf numFmtId="0" fontId="30" fillId="12" borderId="2" xfId="0" applyFont="1" applyFill="1" applyBorder="1" applyAlignment="1">
      <alignment horizontal="right"/>
    </xf>
    <xf numFmtId="0" fontId="30" fillId="3" borderId="10" xfId="0" applyFont="1" applyFill="1" applyBorder="1" applyAlignment="1">
      <alignment horizontal="right"/>
    </xf>
    <xf numFmtId="0" fontId="30" fillId="3" borderId="2" xfId="0" applyFont="1" applyFill="1" applyBorder="1" applyAlignment="1">
      <alignment horizontal="right"/>
    </xf>
    <xf numFmtId="0" fontId="0" fillId="4" borderId="10" xfId="0" applyFill="1" applyBorder="1" applyAlignment="1" applyProtection="1">
      <alignment horizontal="left"/>
      <protection locked="0"/>
    </xf>
    <xf numFmtId="0" fontId="0" fillId="4" borderId="2" xfId="0" applyFill="1" applyBorder="1" applyAlignment="1" applyProtection="1">
      <alignment horizontal="left"/>
      <protection locked="0"/>
    </xf>
    <xf numFmtId="0" fontId="30" fillId="3" borderId="2" xfId="0" applyFont="1" applyFill="1" applyBorder="1" applyAlignment="1">
      <alignment horizontal="center"/>
    </xf>
    <xf numFmtId="44" fontId="0" fillId="4" borderId="9" xfId="3" applyFont="1" applyFill="1" applyBorder="1" applyAlignment="1" applyProtection="1">
      <alignment horizontal="center"/>
    </xf>
    <xf numFmtId="44" fontId="22" fillId="4" borderId="10" xfId="3" applyFont="1" applyFill="1" applyBorder="1" applyAlignment="1" applyProtection="1">
      <alignment horizontal="center"/>
    </xf>
    <xf numFmtId="44" fontId="22" fillId="4" borderId="2" xfId="3" applyFont="1" applyFill="1" applyBorder="1" applyAlignment="1" applyProtection="1">
      <alignment horizontal="center"/>
    </xf>
    <xf numFmtId="0" fontId="35" fillId="12" borderId="1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35" fillId="12" borderId="1" xfId="0" applyFont="1" applyFill="1" applyBorder="1" applyAlignment="1">
      <alignment horizontal="center"/>
    </xf>
    <xf numFmtId="0" fontId="31" fillId="9" borderId="10" xfId="0" applyFont="1" applyFill="1" applyBorder="1" applyAlignment="1">
      <alignment horizontal="right"/>
    </xf>
    <xf numFmtId="0" fontId="31" fillId="9" borderId="2" xfId="0" applyFont="1" applyFill="1" applyBorder="1" applyAlignment="1">
      <alignment horizontal="right"/>
    </xf>
    <xf numFmtId="0" fontId="31" fillId="15" borderId="10" xfId="0" applyFont="1" applyFill="1" applyBorder="1" applyAlignment="1">
      <alignment horizontal="right"/>
    </xf>
    <xf numFmtId="0" fontId="31" fillId="15" borderId="2" xfId="0" applyFont="1" applyFill="1" applyBorder="1" applyAlignment="1">
      <alignment horizontal="right"/>
    </xf>
    <xf numFmtId="2" fontId="25" fillId="12" borderId="1" xfId="0" applyNumberFormat="1" applyFont="1" applyFill="1" applyBorder="1" applyAlignment="1">
      <alignment horizontal="center"/>
    </xf>
    <xf numFmtId="0" fontId="31" fillId="9" borderId="1" xfId="0" applyFont="1" applyFill="1" applyBorder="1" applyAlignment="1">
      <alignment horizontal="center"/>
    </xf>
    <xf numFmtId="0" fontId="34" fillId="11" borderId="3" xfId="0" applyFont="1" applyFill="1" applyBorder="1" applyAlignment="1">
      <alignment horizontal="center" vertical="center" wrapText="1"/>
    </xf>
    <xf numFmtId="0" fontId="26" fillId="11" borderId="3" xfId="0" applyFont="1" applyFill="1" applyBorder="1" applyAlignment="1">
      <alignment horizontal="center" vertical="center" wrapText="1"/>
    </xf>
    <xf numFmtId="0" fontId="25" fillId="11" borderId="10" xfId="0" applyFont="1" applyFill="1" applyBorder="1" applyAlignment="1">
      <alignment horizontal="left" wrapText="1"/>
    </xf>
    <xf numFmtId="0" fontId="25" fillId="11" borderId="2" xfId="0" applyFont="1" applyFill="1" applyBorder="1" applyAlignment="1">
      <alignment horizontal="left" wrapText="1"/>
    </xf>
    <xf numFmtId="0" fontId="25" fillId="4" borderId="2" xfId="0" applyFont="1" applyFill="1" applyBorder="1" applyAlignment="1">
      <alignment horizontal="left" vertical="center" shrinkToFit="1"/>
    </xf>
    <xf numFmtId="0" fontId="25" fillId="4" borderId="1" xfId="0" applyFont="1" applyFill="1" applyBorder="1" applyAlignment="1">
      <alignment horizontal="left" vertical="center" shrinkToFit="1"/>
    </xf>
    <xf numFmtId="0" fontId="25" fillId="3" borderId="10" xfId="0" applyFont="1" applyFill="1" applyBorder="1" applyAlignment="1">
      <alignment horizontal="left" wrapText="1"/>
    </xf>
    <xf numFmtId="0" fontId="25" fillId="3" borderId="2" xfId="0" applyFont="1" applyFill="1" applyBorder="1" applyAlignment="1">
      <alignment horizontal="left" wrapText="1"/>
    </xf>
    <xf numFmtId="0" fontId="35" fillId="13" borderId="9" xfId="0" applyFont="1" applyFill="1" applyBorder="1" applyAlignment="1">
      <alignment horizontal="center" vertical="center"/>
    </xf>
    <xf numFmtId="0" fontId="35" fillId="13" borderId="10" xfId="0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center" vertical="center"/>
    </xf>
    <xf numFmtId="0" fontId="35" fillId="12" borderId="10" xfId="0" applyFont="1" applyFill="1" applyBorder="1" applyAlignment="1">
      <alignment horizontal="right"/>
    </xf>
    <xf numFmtId="0" fontId="35" fillId="12" borderId="2" xfId="0" applyFont="1" applyFill="1" applyBorder="1" applyAlignment="1">
      <alignment horizontal="right"/>
    </xf>
    <xf numFmtId="0" fontId="25" fillId="4" borderId="10" xfId="0" applyFont="1" applyFill="1" applyBorder="1" applyAlignment="1" applyProtection="1">
      <alignment horizontal="left" vertical="center" shrinkToFit="1"/>
      <protection locked="0"/>
    </xf>
    <xf numFmtId="0" fontId="25" fillId="4" borderId="2" xfId="0" applyFont="1" applyFill="1" applyBorder="1" applyAlignment="1" applyProtection="1">
      <alignment horizontal="left" vertical="center" shrinkToFit="1"/>
      <protection locked="0"/>
    </xf>
    <xf numFmtId="0" fontId="25" fillId="4" borderId="10" xfId="0" applyFont="1" applyFill="1" applyBorder="1" applyAlignment="1" applyProtection="1">
      <alignment horizontal="left" vertical="center" wrapText="1"/>
      <protection locked="0"/>
    </xf>
    <xf numFmtId="0" fontId="25" fillId="4" borderId="2" xfId="0" applyFont="1" applyFill="1" applyBorder="1" applyAlignment="1" applyProtection="1">
      <alignment horizontal="left" vertical="center" wrapText="1"/>
      <protection locked="0"/>
    </xf>
    <xf numFmtId="0" fontId="25" fillId="3" borderId="10" xfId="0" applyFont="1" applyFill="1" applyBorder="1" applyAlignment="1">
      <alignment horizontal="left" vertical="center" wrapText="1"/>
    </xf>
    <xf numFmtId="0" fontId="25" fillId="3" borderId="2" xfId="0" applyFont="1" applyFill="1" applyBorder="1" applyAlignment="1">
      <alignment horizontal="left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left" vertical="center"/>
    </xf>
    <xf numFmtId="0" fontId="25" fillId="3" borderId="2" xfId="0" applyFont="1" applyFill="1" applyBorder="1" applyAlignment="1">
      <alignment horizontal="left" vertical="center"/>
    </xf>
    <xf numFmtId="0" fontId="25" fillId="3" borderId="10" xfId="0" applyFont="1" applyFill="1" applyBorder="1" applyAlignment="1">
      <alignment horizontal="right" vertical="center" wrapText="1"/>
    </xf>
    <xf numFmtId="0" fontId="25" fillId="3" borderId="2" xfId="0" applyFont="1" applyFill="1" applyBorder="1" applyAlignment="1">
      <alignment horizontal="right" vertical="center" wrapText="1"/>
    </xf>
    <xf numFmtId="0" fontId="35" fillId="8" borderId="10" xfId="0" applyFont="1" applyFill="1" applyBorder="1" applyAlignment="1">
      <alignment horizontal="right"/>
    </xf>
    <xf numFmtId="0" fontId="35" fillId="8" borderId="2" xfId="0" applyFont="1" applyFill="1" applyBorder="1" applyAlignment="1">
      <alignment horizontal="right"/>
    </xf>
    <xf numFmtId="0" fontId="34" fillId="3" borderId="11" xfId="0" applyFont="1" applyFill="1" applyBorder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3" borderId="8" xfId="0" applyFont="1" applyFill="1" applyBorder="1" applyAlignment="1">
      <alignment horizontal="center" vertical="center" wrapText="1"/>
    </xf>
    <xf numFmtId="0" fontId="25" fillId="20" borderId="10" xfId="0" applyFont="1" applyFill="1" applyBorder="1" applyAlignment="1">
      <alignment horizontal="left" vertical="center" shrinkToFit="1"/>
    </xf>
    <xf numFmtId="0" fontId="25" fillId="20" borderId="2" xfId="0" applyFont="1" applyFill="1" applyBorder="1" applyAlignment="1">
      <alignment horizontal="left" vertical="center" shrinkToFit="1"/>
    </xf>
    <xf numFmtId="0" fontId="31" fillId="9" borderId="9" xfId="0" applyFont="1" applyFill="1" applyBorder="1" applyAlignment="1">
      <alignment horizontal="right" vertical="center"/>
    </xf>
    <xf numFmtId="0" fontId="31" fillId="9" borderId="10" xfId="0" applyFont="1" applyFill="1" applyBorder="1" applyAlignment="1">
      <alignment horizontal="right" vertical="center"/>
    </xf>
    <xf numFmtId="0" fontId="31" fillId="9" borderId="2" xfId="0" applyFont="1" applyFill="1" applyBorder="1" applyAlignment="1">
      <alignment horizontal="right" vertical="center"/>
    </xf>
    <xf numFmtId="0" fontId="35" fillId="12" borderId="4" xfId="0" applyFont="1" applyFill="1" applyBorder="1" applyAlignment="1">
      <alignment horizontal="center" vertical="center"/>
    </xf>
    <xf numFmtId="0" fontId="35" fillId="12" borderId="5" xfId="0" applyFont="1" applyFill="1" applyBorder="1" applyAlignment="1">
      <alignment horizontal="center" vertical="center"/>
    </xf>
    <xf numFmtId="0" fontId="35" fillId="12" borderId="6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left" vertical="center" shrinkToFit="1"/>
    </xf>
    <xf numFmtId="0" fontId="25" fillId="3" borderId="1" xfId="0" applyFont="1" applyFill="1" applyBorder="1" applyAlignment="1">
      <alignment horizontal="left" vertical="center" shrinkToFit="1"/>
    </xf>
    <xf numFmtId="0" fontId="25" fillId="11" borderId="10" xfId="0" applyFont="1" applyFill="1" applyBorder="1" applyAlignment="1">
      <alignment horizontal="left" vertical="center" wrapText="1"/>
    </xf>
    <xf numFmtId="0" fontId="25" fillId="11" borderId="2" xfId="0" applyFont="1" applyFill="1" applyBorder="1" applyAlignment="1">
      <alignment horizontal="left" vertical="center" wrapText="1"/>
    </xf>
    <xf numFmtId="0" fontId="25" fillId="4" borderId="10" xfId="0" applyFont="1" applyFill="1" applyBorder="1" applyAlignment="1">
      <alignment horizontal="left" vertical="center" wrapText="1"/>
    </xf>
    <xf numFmtId="0" fontId="25" fillId="4" borderId="2" xfId="0" applyFont="1" applyFill="1" applyBorder="1" applyAlignment="1">
      <alignment horizontal="left" vertical="center" wrapText="1"/>
    </xf>
    <xf numFmtId="0" fontId="35" fillId="14" borderId="10" xfId="0" applyFont="1" applyFill="1" applyBorder="1" applyAlignment="1">
      <alignment horizontal="right"/>
    </xf>
    <xf numFmtId="0" fontId="35" fillId="14" borderId="2" xfId="0" applyFont="1" applyFill="1" applyBorder="1" applyAlignment="1">
      <alignment horizontal="right"/>
    </xf>
    <xf numFmtId="0" fontId="34" fillId="11" borderId="9" xfId="0" applyFont="1" applyFill="1" applyBorder="1" applyAlignment="1">
      <alignment horizontal="center" vertical="center" wrapText="1"/>
    </xf>
    <xf numFmtId="0" fontId="34" fillId="11" borderId="10" xfId="0" applyFont="1" applyFill="1" applyBorder="1" applyAlignment="1">
      <alignment horizontal="center" vertical="center" wrapText="1"/>
    </xf>
    <xf numFmtId="0" fontId="34" fillId="11" borderId="2" xfId="0" applyFont="1" applyFill="1" applyBorder="1" applyAlignment="1">
      <alignment horizontal="center" vertical="center" wrapText="1"/>
    </xf>
    <xf numFmtId="0" fontId="25" fillId="11" borderId="2" xfId="0" applyFont="1" applyFill="1" applyBorder="1" applyAlignment="1">
      <alignment horizontal="left" vertical="center" shrinkToFit="1"/>
    </xf>
    <xf numFmtId="0" fontId="25" fillId="11" borderId="1" xfId="0" applyFont="1" applyFill="1" applyBorder="1" applyAlignment="1">
      <alignment horizontal="left" vertical="center" shrinkToFit="1"/>
    </xf>
    <xf numFmtId="0" fontId="25" fillId="4" borderId="10" xfId="0" applyFont="1" applyFill="1" applyBorder="1" applyAlignment="1">
      <alignment horizontal="left" vertical="center" shrinkToFit="1"/>
    </xf>
    <xf numFmtId="0" fontId="31" fillId="15" borderId="9" xfId="0" applyFont="1" applyFill="1" applyBorder="1" applyAlignment="1">
      <alignment horizontal="right" vertical="center"/>
    </xf>
    <xf numFmtId="0" fontId="31" fillId="15" borderId="10" xfId="0" applyFont="1" applyFill="1" applyBorder="1" applyAlignment="1">
      <alignment horizontal="right" vertical="center"/>
    </xf>
    <xf numFmtId="0" fontId="31" fillId="15" borderId="2" xfId="0" applyFont="1" applyFill="1" applyBorder="1" applyAlignment="1">
      <alignment horizontal="right" vertical="center"/>
    </xf>
    <xf numFmtId="0" fontId="25" fillId="11" borderId="10" xfId="0" applyFont="1" applyFill="1" applyBorder="1" applyAlignment="1">
      <alignment horizontal="right" vertical="center" wrapText="1"/>
    </xf>
    <xf numFmtId="0" fontId="25" fillId="11" borderId="2" xfId="0" applyFont="1" applyFill="1" applyBorder="1" applyAlignment="1">
      <alignment horizontal="right" vertical="center" wrapText="1"/>
    </xf>
    <xf numFmtId="0" fontId="35" fillId="13" borderId="10" xfId="0" applyFont="1" applyFill="1" applyBorder="1" applyAlignment="1">
      <alignment horizontal="right"/>
    </xf>
    <xf numFmtId="0" fontId="35" fillId="13" borderId="2" xfId="0" applyFont="1" applyFill="1" applyBorder="1" applyAlignment="1">
      <alignment horizontal="right"/>
    </xf>
    <xf numFmtId="0" fontId="25" fillId="4" borderId="1" xfId="0" applyFont="1" applyFill="1" applyBorder="1" applyAlignment="1" applyProtection="1">
      <alignment horizontal="left" vertical="center" shrinkToFit="1"/>
      <protection locked="0"/>
    </xf>
    <xf numFmtId="0" fontId="35" fillId="12" borderId="9" xfId="0" applyFont="1" applyFill="1" applyBorder="1" applyAlignment="1">
      <alignment horizontal="center" vertical="center"/>
    </xf>
    <xf numFmtId="0" fontId="35" fillId="12" borderId="10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center"/>
    </xf>
    <xf numFmtId="0" fontId="34" fillId="11" borderId="5" xfId="0" applyFont="1" applyFill="1" applyBorder="1" applyAlignment="1">
      <alignment horizontal="center" vertical="center" wrapText="1"/>
    </xf>
    <xf numFmtId="0" fontId="34" fillId="11" borderId="6" xfId="0" applyFont="1" applyFill="1" applyBorder="1" applyAlignment="1">
      <alignment horizontal="center" vertical="center" wrapText="1"/>
    </xf>
    <xf numFmtId="0" fontId="35" fillId="12" borderId="2" xfId="0" applyFont="1" applyFill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4" fontId="31" fillId="9" borderId="9" xfId="5" applyNumberFormat="1" applyFont="1" applyFill="1" applyBorder="1" applyAlignment="1" applyProtection="1">
      <alignment horizontal="center" vertical="center"/>
    </xf>
    <xf numFmtId="4" fontId="31" fillId="9" borderId="10" xfId="5" applyNumberFormat="1" applyFont="1" applyFill="1" applyBorder="1" applyAlignment="1" applyProtection="1">
      <alignment horizontal="center" vertical="center"/>
    </xf>
    <xf numFmtId="4" fontId="31" fillId="9" borderId="2" xfId="5" applyNumberFormat="1" applyFont="1" applyFill="1" applyBorder="1" applyAlignment="1" applyProtection="1">
      <alignment horizontal="center" vertical="center"/>
    </xf>
    <xf numFmtId="0" fontId="25" fillId="3" borderId="12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74" fillId="17" borderId="9" xfId="0" applyFont="1" applyFill="1" applyBorder="1" applyAlignment="1">
      <alignment horizontal="center" vertical="center" wrapText="1"/>
    </xf>
    <xf numFmtId="0" fontId="74" fillId="17" borderId="2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4" fontId="0" fillId="4" borderId="9" xfId="0" applyNumberFormat="1" applyFill="1" applyBorder="1" applyAlignment="1" applyProtection="1">
      <alignment horizontal="right"/>
      <protection locked="0"/>
    </xf>
    <xf numFmtId="4" fontId="0" fillId="4" borderId="2" xfId="0" applyNumberFormat="1" applyFill="1" applyBorder="1" applyAlignment="1" applyProtection="1">
      <alignment horizontal="right"/>
      <protection locked="0"/>
    </xf>
    <xf numFmtId="44" fontId="22" fillId="4" borderId="9" xfId="3" applyFont="1" applyFill="1" applyBorder="1" applyAlignment="1" applyProtection="1">
      <alignment horizontal="left"/>
      <protection locked="0"/>
    </xf>
    <xf numFmtId="44" fontId="22" fillId="4" borderId="2" xfId="3" applyFont="1" applyFill="1" applyBorder="1" applyAlignment="1" applyProtection="1">
      <alignment horizontal="left"/>
      <protection locked="0"/>
    </xf>
    <xf numFmtId="4" fontId="0" fillId="4" borderId="9" xfId="0" applyNumberFormat="1" applyFill="1" applyBorder="1" applyAlignment="1">
      <alignment horizontal="right"/>
    </xf>
    <xf numFmtId="4" fontId="0" fillId="4" borderId="2" xfId="0" applyNumberFormat="1" applyFill="1" applyBorder="1" applyAlignment="1">
      <alignment horizontal="right"/>
    </xf>
    <xf numFmtId="44" fontId="22" fillId="4" borderId="9" xfId="3" applyFont="1" applyFill="1" applyBorder="1" applyAlignment="1" applyProtection="1">
      <alignment horizontal="left"/>
    </xf>
    <xf numFmtId="44" fontId="22" fillId="4" borderId="2" xfId="3" applyFont="1" applyFill="1" applyBorder="1" applyAlignment="1" applyProtection="1">
      <alignment horizontal="left"/>
    </xf>
    <xf numFmtId="0" fontId="0" fillId="11" borderId="6" xfId="0" applyFill="1" applyBorder="1" applyAlignment="1">
      <alignment horizontal="right" vertical="center"/>
    </xf>
    <xf numFmtId="0" fontId="0" fillId="11" borderId="13" xfId="0" applyFill="1" applyBorder="1" applyAlignment="1">
      <alignment horizontal="right" vertical="center"/>
    </xf>
    <xf numFmtId="0" fontId="36" fillId="11" borderId="14" xfId="0" applyFont="1" applyFill="1" applyBorder="1" applyAlignment="1">
      <alignment horizontal="right" vertical="center"/>
    </xf>
    <xf numFmtId="0" fontId="36" fillId="11" borderId="3" xfId="0" applyFont="1" applyFill="1" applyBorder="1" applyAlignment="1">
      <alignment horizontal="right" vertical="center"/>
    </xf>
    <xf numFmtId="165" fontId="30" fillId="14" borderId="14" xfId="0" applyNumberFormat="1" applyFont="1" applyFill="1" applyBorder="1" applyAlignment="1">
      <alignment vertical="center"/>
    </xf>
    <xf numFmtId="165" fontId="30" fillId="14" borderId="3" xfId="0" applyNumberFormat="1" applyFont="1" applyFill="1" applyBorder="1" applyAlignment="1">
      <alignment vertical="center"/>
    </xf>
    <xf numFmtId="165" fontId="30" fillId="14" borderId="14" xfId="0" applyNumberFormat="1" applyFont="1" applyFill="1" applyBorder="1" applyAlignment="1">
      <alignment horizontal="right" vertical="center"/>
    </xf>
    <xf numFmtId="165" fontId="30" fillId="14" borderId="3" xfId="0" applyNumberFormat="1" applyFont="1" applyFill="1" applyBorder="1" applyAlignment="1">
      <alignment horizontal="right" vertical="center"/>
    </xf>
    <xf numFmtId="0" fontId="23" fillId="17" borderId="0" xfId="0" applyFont="1" applyFill="1" applyAlignment="1">
      <alignment horizontal="center" vertical="center"/>
    </xf>
    <xf numFmtId="0" fontId="31" fillId="9" borderId="1" xfId="0" applyFont="1" applyFill="1" applyBorder="1" applyAlignment="1">
      <alignment horizontal="center" vertical="center" wrapText="1"/>
    </xf>
    <xf numFmtId="0" fontId="25" fillId="4" borderId="9" xfId="0" applyFont="1" applyFill="1" applyBorder="1" applyAlignment="1" applyProtection="1">
      <alignment horizontal="left" vertical="center"/>
      <protection locked="0"/>
    </xf>
    <xf numFmtId="0" fontId="25" fillId="4" borderId="10" xfId="0" applyFont="1" applyFill="1" applyBorder="1" applyAlignment="1" applyProtection="1">
      <alignment horizontal="left" vertical="center"/>
      <protection locked="0"/>
    </xf>
    <xf numFmtId="0" fontId="25" fillId="4" borderId="2" xfId="0" applyFont="1" applyFill="1" applyBorder="1" applyAlignment="1" applyProtection="1">
      <alignment horizontal="left" vertical="center"/>
      <protection locked="0"/>
    </xf>
    <xf numFmtId="0" fontId="31" fillId="9" borderId="4" xfId="0" applyFont="1" applyFill="1" applyBorder="1" applyAlignment="1">
      <alignment horizontal="center" vertical="center"/>
    </xf>
    <xf numFmtId="0" fontId="31" fillId="9" borderId="6" xfId="0" applyFont="1" applyFill="1" applyBorder="1" applyAlignment="1">
      <alignment horizontal="center" vertical="center"/>
    </xf>
    <xf numFmtId="43" fontId="25" fillId="3" borderId="9" xfId="5" applyFont="1" applyFill="1" applyBorder="1" applyAlignment="1" applyProtection="1">
      <alignment horizontal="center" vertical="center"/>
      <protection locked="0"/>
    </xf>
    <xf numFmtId="43" fontId="25" fillId="3" borderId="2" xfId="5" applyFont="1" applyFill="1" applyBorder="1" applyAlignment="1" applyProtection="1">
      <alignment horizontal="center" vertical="center"/>
      <protection locked="0"/>
    </xf>
    <xf numFmtId="0" fontId="26" fillId="3" borderId="10" xfId="0" applyFont="1" applyFill="1" applyBorder="1" applyAlignment="1">
      <alignment horizontal="left" vertical="center" wrapText="1"/>
    </xf>
    <xf numFmtId="0" fontId="0" fillId="20" borderId="1" xfId="0" applyFill="1" applyBorder="1" applyAlignment="1">
      <alignment horizontal="center" vertical="center"/>
    </xf>
    <xf numFmtId="0" fontId="31" fillId="9" borderId="11" xfId="0" applyFont="1" applyFill="1" applyBorder="1" applyAlignment="1">
      <alignment horizontal="center" vertical="center"/>
    </xf>
    <xf numFmtId="0" fontId="31" fillId="9" borderId="13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right" vertical="center"/>
    </xf>
    <xf numFmtId="0" fontId="0" fillId="3" borderId="13" xfId="0" applyFill="1" applyBorder="1" applyAlignment="1">
      <alignment horizontal="right" vertical="center"/>
    </xf>
    <xf numFmtId="0" fontId="31" fillId="15" borderId="1" xfId="0" applyFont="1" applyFill="1" applyBorder="1" applyAlignment="1">
      <alignment horizontal="center" vertical="center" wrapText="1"/>
    </xf>
    <xf numFmtId="165" fontId="30" fillId="8" borderId="14" xfId="0" applyNumberFormat="1" applyFont="1" applyFill="1" applyBorder="1" applyAlignment="1">
      <alignment vertical="center"/>
    </xf>
    <xf numFmtId="165" fontId="30" fillId="8" borderId="3" xfId="0" applyNumberFormat="1" applyFont="1" applyFill="1" applyBorder="1" applyAlignment="1">
      <alignment vertical="center"/>
    </xf>
    <xf numFmtId="165" fontId="30" fillId="8" borderId="14" xfId="0" applyNumberFormat="1" applyFont="1" applyFill="1" applyBorder="1" applyAlignment="1">
      <alignment horizontal="right" vertical="center"/>
    </xf>
    <xf numFmtId="165" fontId="30" fillId="8" borderId="3" xfId="0" applyNumberFormat="1" applyFont="1" applyFill="1" applyBorder="1" applyAlignment="1">
      <alignment horizontal="right" vertical="center"/>
    </xf>
    <xf numFmtId="0" fontId="39" fillId="3" borderId="14" xfId="0" applyFont="1" applyFill="1" applyBorder="1" applyAlignment="1">
      <alignment horizontal="right" vertical="center"/>
    </xf>
    <xf numFmtId="0" fontId="39" fillId="3" borderId="3" xfId="0" applyFont="1" applyFill="1" applyBorder="1" applyAlignment="1">
      <alignment horizontal="right" vertical="center"/>
    </xf>
    <xf numFmtId="0" fontId="25" fillId="11" borderId="9" xfId="0" applyFont="1" applyFill="1" applyBorder="1" applyAlignment="1">
      <alignment horizontal="center" vertical="center"/>
    </xf>
    <xf numFmtId="0" fontId="25" fillId="11" borderId="2" xfId="0" applyFont="1" applyFill="1" applyBorder="1" applyAlignment="1">
      <alignment horizontal="center" vertical="center"/>
    </xf>
    <xf numFmtId="0" fontId="26" fillId="11" borderId="10" xfId="0" applyFont="1" applyFill="1" applyBorder="1" applyAlignment="1">
      <alignment horizontal="left" vertical="center" wrapText="1"/>
    </xf>
    <xf numFmtId="0" fontId="25" fillId="4" borderId="10" xfId="0" applyFont="1" applyFill="1" applyBorder="1" applyAlignment="1">
      <alignment horizontal="left" vertical="center"/>
    </xf>
    <xf numFmtId="0" fontId="25" fillId="4" borderId="2" xfId="0" applyFont="1" applyFill="1" applyBorder="1" applyAlignment="1">
      <alignment horizontal="left" vertical="center"/>
    </xf>
    <xf numFmtId="0" fontId="25" fillId="11" borderId="10" xfId="0" applyFont="1" applyFill="1" applyBorder="1" applyAlignment="1">
      <alignment horizontal="left" vertical="center"/>
    </xf>
    <xf numFmtId="0" fontId="25" fillId="4" borderId="9" xfId="0" applyFont="1" applyFill="1" applyBorder="1" applyAlignment="1">
      <alignment horizontal="left" vertical="center"/>
    </xf>
    <xf numFmtId="0" fontId="0" fillId="11" borderId="1" xfId="0" applyFill="1" applyBorder="1" applyAlignment="1">
      <alignment horizontal="center" vertical="center"/>
    </xf>
    <xf numFmtId="0" fontId="31" fillId="15" borderId="4" xfId="0" applyFont="1" applyFill="1" applyBorder="1" applyAlignment="1">
      <alignment horizontal="center" vertical="center"/>
    </xf>
    <xf numFmtId="0" fontId="31" fillId="15" borderId="6" xfId="0" applyFont="1" applyFill="1" applyBorder="1" applyAlignment="1">
      <alignment horizontal="center" vertical="center"/>
    </xf>
    <xf numFmtId="0" fontId="31" fillId="15" borderId="11" xfId="0" applyFont="1" applyFill="1" applyBorder="1" applyAlignment="1">
      <alignment horizontal="center" vertical="center"/>
    </xf>
    <xf numFmtId="0" fontId="31" fillId="15" borderId="13" xfId="0" applyFont="1" applyFill="1" applyBorder="1" applyAlignment="1">
      <alignment horizontal="center" vertical="center"/>
    </xf>
    <xf numFmtId="0" fontId="25" fillId="11" borderId="10" xfId="0" applyFont="1" applyFill="1" applyBorder="1" applyAlignment="1">
      <alignment horizontal="left" vertical="center" shrinkToFit="1"/>
    </xf>
    <xf numFmtId="0" fontId="25" fillId="4" borderId="10" xfId="0" applyFont="1" applyFill="1" applyBorder="1" applyAlignment="1" applyProtection="1">
      <alignment horizontal="center" vertical="center" shrinkToFit="1"/>
      <protection locked="0"/>
    </xf>
    <xf numFmtId="0" fontId="25" fillId="4" borderId="2" xfId="0" applyFont="1" applyFill="1" applyBorder="1" applyAlignment="1" applyProtection="1">
      <alignment horizontal="center" vertical="center" shrinkToFit="1"/>
      <protection locked="0"/>
    </xf>
    <xf numFmtId="0" fontId="37" fillId="15" borderId="1" xfId="0" applyFont="1" applyFill="1" applyBorder="1" applyAlignment="1">
      <alignment horizontal="center" vertical="center"/>
    </xf>
    <xf numFmtId="0" fontId="37" fillId="15" borderId="5" xfId="0" applyFont="1" applyFill="1" applyBorder="1" applyAlignment="1">
      <alignment horizontal="center" vertical="center"/>
    </xf>
    <xf numFmtId="0" fontId="37" fillId="15" borderId="4" xfId="0" applyFont="1" applyFill="1" applyBorder="1" applyAlignment="1">
      <alignment horizontal="center" vertical="center"/>
    </xf>
    <xf numFmtId="0" fontId="37" fillId="15" borderId="6" xfId="0" applyFont="1" applyFill="1" applyBorder="1" applyAlignment="1">
      <alignment horizontal="center" vertical="center"/>
    </xf>
    <xf numFmtId="0" fontId="37" fillId="15" borderId="7" xfId="0" applyFont="1" applyFill="1" applyBorder="1" applyAlignment="1">
      <alignment horizontal="center" vertical="center"/>
    </xf>
    <xf numFmtId="0" fontId="37" fillId="15" borderId="0" xfId="0" applyFont="1" applyFill="1" applyAlignment="1">
      <alignment horizontal="center" vertical="center"/>
    </xf>
    <xf numFmtId="0" fontId="64" fillId="17" borderId="24" xfId="0" applyFont="1" applyFill="1" applyBorder="1" applyAlignment="1">
      <alignment horizontal="center" vertical="center"/>
    </xf>
    <xf numFmtId="0" fontId="64" fillId="17" borderId="25" xfId="0" applyFont="1" applyFill="1" applyBorder="1" applyAlignment="1">
      <alignment horizontal="center" vertical="center"/>
    </xf>
    <xf numFmtId="0" fontId="64" fillId="17" borderId="26" xfId="0" applyFont="1" applyFill="1" applyBorder="1" applyAlignment="1">
      <alignment horizontal="center" vertical="center"/>
    </xf>
    <xf numFmtId="0" fontId="64" fillId="17" borderId="28" xfId="0" applyFont="1" applyFill="1" applyBorder="1" applyAlignment="1">
      <alignment horizontal="center" vertical="center"/>
    </xf>
    <xf numFmtId="0" fontId="64" fillId="17" borderId="29" xfId="0" applyFont="1" applyFill="1" applyBorder="1" applyAlignment="1">
      <alignment horizontal="center" vertical="center"/>
    </xf>
    <xf numFmtId="0" fontId="64" fillId="17" borderId="30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left" vertical="center"/>
    </xf>
    <xf numFmtId="0" fontId="47" fillId="4" borderId="0" xfId="0" applyFont="1" applyFill="1" applyAlignment="1">
      <alignment horizontal="left" vertical="center"/>
    </xf>
    <xf numFmtId="0" fontId="30" fillId="3" borderId="9" xfId="0" applyFont="1" applyFill="1" applyBorder="1" applyAlignment="1">
      <alignment horizontal="left" vertical="center" wrapText="1"/>
    </xf>
    <xf numFmtId="0" fontId="30" fillId="3" borderId="2" xfId="0" applyFont="1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10" borderId="0" xfId="0" applyFill="1" applyAlignment="1">
      <alignment horizontal="center"/>
    </xf>
    <xf numFmtId="0" fontId="47" fillId="4" borderId="0" xfId="0" applyFont="1" applyFill="1" applyAlignment="1">
      <alignment horizontal="left" vertical="center" wrapText="1"/>
    </xf>
    <xf numFmtId="0" fontId="30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66" fillId="18" borderId="20" xfId="0" applyFont="1" applyFill="1" applyBorder="1" applyAlignment="1">
      <alignment horizontal="center" vertical="center" wrapText="1"/>
    </xf>
    <xf numFmtId="0" fontId="66" fillId="18" borderId="35" xfId="0" applyFont="1" applyFill="1" applyBorder="1" applyAlignment="1">
      <alignment horizontal="center" vertical="center" wrapText="1"/>
    </xf>
    <xf numFmtId="0" fontId="66" fillId="18" borderId="21" xfId="0" applyFont="1" applyFill="1" applyBorder="1" applyAlignment="1">
      <alignment horizontal="center" vertical="center" wrapText="1"/>
    </xf>
    <xf numFmtId="44" fontId="63" fillId="17" borderId="17" xfId="3" applyFont="1" applyFill="1" applyBorder="1" applyAlignment="1" applyProtection="1">
      <alignment horizontal="center" vertical="center" wrapText="1"/>
    </xf>
    <xf numFmtId="44" fontId="63" fillId="17" borderId="0" xfId="3" applyFont="1" applyFill="1" applyBorder="1" applyAlignment="1" applyProtection="1">
      <alignment horizontal="center" vertical="center" wrapText="1"/>
    </xf>
    <xf numFmtId="0" fontId="65" fillId="18" borderId="20" xfId="0" applyFont="1" applyFill="1" applyBorder="1" applyAlignment="1">
      <alignment horizontal="center" vertical="center" wrapText="1"/>
    </xf>
    <xf numFmtId="0" fontId="65" fillId="18" borderId="21" xfId="0" applyFont="1" applyFill="1" applyBorder="1" applyAlignment="1">
      <alignment horizontal="center" vertical="center" wrapText="1"/>
    </xf>
    <xf numFmtId="0" fontId="51" fillId="18" borderId="31" xfId="0" applyFont="1" applyFill="1" applyBorder="1" applyAlignment="1">
      <alignment horizontal="center" vertical="center" wrapText="1"/>
    </xf>
    <xf numFmtId="0" fontId="51" fillId="18" borderId="32" xfId="0" applyFont="1" applyFill="1" applyBorder="1" applyAlignment="1">
      <alignment horizontal="center" vertical="center" wrapText="1"/>
    </xf>
    <xf numFmtId="0" fontId="51" fillId="18" borderId="23" xfId="0" applyFont="1" applyFill="1" applyBorder="1" applyAlignment="1">
      <alignment horizontal="center" vertical="center" wrapText="1"/>
    </xf>
    <xf numFmtId="0" fontId="51" fillId="18" borderId="33" xfId="0" applyFont="1" applyFill="1" applyBorder="1" applyAlignment="1">
      <alignment horizontal="center" vertical="center" wrapText="1"/>
    </xf>
    <xf numFmtId="0" fontId="51" fillId="18" borderId="34" xfId="0" applyFont="1" applyFill="1" applyBorder="1" applyAlignment="1">
      <alignment horizontal="center" vertical="center" wrapText="1"/>
    </xf>
    <xf numFmtId="0" fontId="51" fillId="18" borderId="16" xfId="0" applyFont="1" applyFill="1" applyBorder="1" applyAlignment="1">
      <alignment horizontal="center" vertical="center" wrapText="1"/>
    </xf>
    <xf numFmtId="0" fontId="51" fillId="18" borderId="35" xfId="0" applyFont="1" applyFill="1" applyBorder="1" applyAlignment="1">
      <alignment horizontal="left" vertical="center" wrapText="1" indent="1"/>
    </xf>
    <xf numFmtId="0" fontId="51" fillId="18" borderId="21" xfId="0" applyFont="1" applyFill="1" applyBorder="1" applyAlignment="1">
      <alignment horizontal="left" vertical="center" wrapText="1" indent="1"/>
    </xf>
    <xf numFmtId="0" fontId="51" fillId="18" borderId="20" xfId="0" applyFont="1" applyFill="1" applyBorder="1" applyAlignment="1">
      <alignment horizontal="center" vertical="center" wrapText="1"/>
    </xf>
    <xf numFmtId="0" fontId="51" fillId="18" borderId="21" xfId="0" applyFont="1" applyFill="1" applyBorder="1" applyAlignment="1">
      <alignment horizontal="center" vertical="center" wrapText="1"/>
    </xf>
    <xf numFmtId="0" fontId="51" fillId="18" borderId="19" xfId="0" applyFont="1" applyFill="1" applyBorder="1" applyAlignment="1">
      <alignment horizontal="center" vertical="center" wrapText="1"/>
    </xf>
    <xf numFmtId="0" fontId="51" fillId="18" borderId="22" xfId="0" applyFont="1" applyFill="1" applyBorder="1" applyAlignment="1">
      <alignment horizontal="center" vertical="center" wrapText="1"/>
    </xf>
    <xf numFmtId="44" fontId="56" fillId="18" borderId="19" xfId="0" applyNumberFormat="1" applyFont="1" applyFill="1" applyBorder="1" applyAlignment="1">
      <alignment horizontal="center" vertical="center" wrapText="1"/>
    </xf>
    <xf numFmtId="0" fontId="56" fillId="18" borderId="18" xfId="0" applyFont="1" applyFill="1" applyBorder="1" applyAlignment="1">
      <alignment horizontal="center" vertical="center" wrapText="1"/>
    </xf>
    <xf numFmtId="0" fontId="56" fillId="18" borderId="22" xfId="0" applyFont="1" applyFill="1" applyBorder="1" applyAlignment="1">
      <alignment horizontal="center" vertical="center" wrapText="1"/>
    </xf>
    <xf numFmtId="0" fontId="27" fillId="0" borderId="0" xfId="0" applyFont="1" applyFill="1" applyAlignment="1" applyProtection="1">
      <alignment horizontal="center"/>
      <protection locked="0"/>
    </xf>
    <xf numFmtId="2" fontId="28" fillId="0" borderId="0" xfId="0" applyNumberFormat="1" applyFont="1" applyFill="1" applyAlignment="1" applyProtection="1">
      <alignment horizontal="center"/>
      <protection locked="0"/>
    </xf>
    <xf numFmtId="3" fontId="28" fillId="0" borderId="0" xfId="0" applyNumberFormat="1" applyFont="1" applyFill="1" applyAlignment="1">
      <alignment horizontal="center" vertical="center"/>
    </xf>
    <xf numFmtId="14" fontId="28" fillId="0" borderId="0" xfId="0" applyNumberFormat="1" applyFont="1" applyFill="1" applyAlignment="1">
      <alignment horizontal="center" vertical="center"/>
    </xf>
    <xf numFmtId="14" fontId="28" fillId="0" borderId="0" xfId="0" applyNumberFormat="1" applyFont="1" applyFill="1"/>
    <xf numFmtId="2" fontId="28" fillId="0" borderId="0" xfId="0" applyNumberFormat="1" applyFont="1" applyFill="1" applyAlignment="1">
      <alignment horizontal="center" vertical="center"/>
    </xf>
  </cellXfs>
  <cellStyles count="8">
    <cellStyle name="Ênfase6" xfId="1" builtinId="49"/>
    <cellStyle name="Hiperlink" xfId="2" builtinId="8"/>
    <cellStyle name="Moeda" xfId="3" builtinId="4"/>
    <cellStyle name="Normal" xfId="0" builtinId="0"/>
    <cellStyle name="Normal 2" xfId="6" xr:uid="{072C26DB-CBF7-460B-8B9C-28212EFE55D0}"/>
    <cellStyle name="Porcentagem" xfId="4" builtinId="5"/>
    <cellStyle name="Título 2" xfId="7" builtinId="17"/>
    <cellStyle name="Vírgula" xfId="5" builtinId="3"/>
  </cellStyles>
  <dxfs count="691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fgColor rgb="FF00FF00"/>
          <bgColor rgb="FF00FF00"/>
        </patternFill>
      </fill>
    </dxf>
    <dxf>
      <font>
        <b/>
        <i val="0"/>
      </font>
      <fill>
        <patternFill>
          <bgColor rgb="FF00999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fgColor rgb="FF00FF00"/>
          <bgColor rgb="FF00FF00"/>
        </patternFill>
      </fill>
    </dxf>
    <dxf>
      <font>
        <b/>
        <i val="0"/>
      </font>
      <fill>
        <patternFill>
          <bgColor rgb="FF0099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4" formatCode="[$-F400]h:mm:ss\ AM/PM"/>
      <fill>
        <patternFill patternType="none"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bgColor auto="1"/>
        </patternFill>
      </fill>
      <alignment horizontal="general" vertical="top" textRotation="0" wrapText="1" indent="0" justifyLastLine="0" shrinkToFit="0" readingOrder="0"/>
    </dxf>
    <dxf>
      <border outline="0">
        <top style="thin">
          <color theme="1"/>
        </top>
      </border>
    </dxf>
    <dxf>
      <fill>
        <patternFill patternType="none">
          <bgColor auto="1"/>
        </patternFill>
      </fill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4" formatCode="[$-F400]h:mm:ss\ AM/P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4" formatCode="[$-F400]h:mm:ss\ AM/PM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74" formatCode="[$-F400]h:mm:ss\ AM/PM"/>
      <alignment horizontal="center" vertical="bottom" textRotation="0" wrapText="0" indent="0" justifyLastLine="0" shrinkToFit="0" readingOrder="0"/>
    </dxf>
    <dxf>
      <numFmt numFmtId="174" formatCode="[$-F400]h:mm:ss\ AM/PM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74" formatCode="[$-F400]h:mm:ss\ AM/P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4" formatCode="[$-F400]h:mm:ss\ AM/PM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74" formatCode="[$-F400]h:mm:ss\ AM/PM"/>
      <alignment horizontal="center" vertical="bottom" textRotation="0" wrapText="0" indent="0" justifyLastLine="0" shrinkToFit="0" readingOrder="0"/>
    </dxf>
    <dxf>
      <numFmt numFmtId="174" formatCode="[$-F400]h:mm:ss\ AM/PM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3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3" tint="0.7999816888943144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3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3" tint="0.7999816888943144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3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protection locked="1" hidden="0"/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3" tint="0.39997558519241921"/>
        </patternFill>
      </fill>
      <protection locked="1" hidden="0"/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35" formatCode="_-* #,##0.00_-;\-* #,##0.00_-;_-* &quot;-&quot;??_-;_-@_-"/>
      <fill>
        <patternFill patternType="solid">
          <fgColor indexed="64"/>
          <bgColor theme="3" tint="0.79998168889431442"/>
        </patternFill>
      </fill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numFmt numFmtId="172" formatCode="[$-416]mmm\-yy;@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72" formatCode="[$-416]mmm\-yy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1" hidden="0"/>
    </dxf>
    <dxf>
      <border outline="0">
        <top style="thin">
          <color rgb="FF000000"/>
        </top>
      </border>
    </dxf>
    <dxf>
      <protection locked="0" hidden="0"/>
    </dxf>
    <dxf>
      <border>
        <bottom style="thin">
          <color rgb="FF000000"/>
        </bottom>
      </border>
    </dxf>
    <dxf>
      <fill>
        <patternFill patternType="solid">
          <fgColor indexed="64"/>
          <bgColor theme="3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haredStrings" Target="sharedString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6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SFV6 -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'FI-FVBenef'!$M$148:$M$159</c:f>
            </c:numRef>
          </c:val>
          <c:extLst>
            <c:ext xmlns:c16="http://schemas.microsoft.com/office/drawing/2014/chart" uri="{C3380CC4-5D6E-409C-BE32-E72D297353CC}">
              <c16:uniqueId val="{00000000-FAD8-4205-B1CD-2EB504AB058D}"/>
            </c:ext>
          </c:extLst>
        </c:ser>
        <c:ser>
          <c:idx val="1"/>
          <c:order val="1"/>
          <c:tx>
            <c:v>SFV6 - Ex Post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'FI-FVBenef'!$M$165:$M$176</c:f>
            </c:numRef>
          </c:val>
          <c:extLst>
            <c:ext xmlns:c16="http://schemas.microsoft.com/office/drawing/2014/chart" uri="{C3380CC4-5D6E-409C-BE32-E72D297353CC}">
              <c16:uniqueId val="{00000001-FAD8-4205-B1CD-2EB504AB0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13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SFV13 -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'FI-FVBenef'!$T$148:$T$159</c:f>
            </c:numRef>
          </c:val>
          <c:extLst>
            <c:ext xmlns:c16="http://schemas.microsoft.com/office/drawing/2014/chart" uri="{C3380CC4-5D6E-409C-BE32-E72D297353CC}">
              <c16:uniqueId val="{00000000-2CF9-409A-8B2E-4487774EB3B6}"/>
            </c:ext>
          </c:extLst>
        </c:ser>
        <c:ser>
          <c:idx val="1"/>
          <c:order val="1"/>
          <c:tx>
            <c:v>SFV13 - Ex-Post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'FI-FVBenef'!$T$165:$T$176</c:f>
            </c:numRef>
          </c:val>
          <c:extLst>
            <c:ext xmlns:c16="http://schemas.microsoft.com/office/drawing/2014/chart" uri="{C3380CC4-5D6E-409C-BE32-E72D297353CC}">
              <c16:uniqueId val="{00000001-2CF9-409A-8B2E-4487774EB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18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SFV18 -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'FI-FVBenef'!$Y$148:$Y$159</c:f>
            </c:numRef>
          </c:val>
          <c:extLst>
            <c:ext xmlns:c16="http://schemas.microsoft.com/office/drawing/2014/chart" uri="{C3380CC4-5D6E-409C-BE32-E72D297353CC}">
              <c16:uniqueId val="{00000000-ADAE-40F0-9281-1C89EDF5B8C7}"/>
            </c:ext>
          </c:extLst>
        </c:ser>
        <c:ser>
          <c:idx val="1"/>
          <c:order val="1"/>
          <c:tx>
            <c:v>SFV18 - Ex-Post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'FI-FVBenef'!$Y$165:$Y$176</c:f>
            </c:numRef>
          </c:val>
          <c:extLst>
            <c:ext xmlns:c16="http://schemas.microsoft.com/office/drawing/2014/chart" uri="{C3380CC4-5D6E-409C-BE32-E72D297353CC}">
              <c16:uniqueId val="{00000001-ADAE-40F0-9281-1C89EDF5B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3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SFV3 -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'FI-FVBenef'!$J$148:$J$159</c:f>
            </c:numRef>
          </c:val>
          <c:extLst>
            <c:ext xmlns:c16="http://schemas.microsoft.com/office/drawing/2014/chart" uri="{C3380CC4-5D6E-409C-BE32-E72D297353CC}">
              <c16:uniqueId val="{00000000-244E-4586-A28B-F5422AF9FC30}"/>
            </c:ext>
          </c:extLst>
        </c:ser>
        <c:ser>
          <c:idx val="1"/>
          <c:order val="1"/>
          <c:tx>
            <c:v>SFV3 - Ex-Post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'FI-FVBenef'!$J$165:$J$176</c:f>
            </c:numRef>
          </c:val>
          <c:extLst>
            <c:ext xmlns:c16="http://schemas.microsoft.com/office/drawing/2014/chart" uri="{C3380CC4-5D6E-409C-BE32-E72D297353CC}">
              <c16:uniqueId val="{00000001-244E-4586-A28B-F5422AF9F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9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SFV9 -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'FI-FVBenef'!$P$148:$P$159</c:f>
            </c:numRef>
          </c:val>
          <c:extLst>
            <c:ext xmlns:c16="http://schemas.microsoft.com/office/drawing/2014/chart" uri="{C3380CC4-5D6E-409C-BE32-E72D297353CC}">
              <c16:uniqueId val="{00000000-D754-4A77-818E-D2CC564D5B70}"/>
            </c:ext>
          </c:extLst>
        </c:ser>
        <c:ser>
          <c:idx val="1"/>
          <c:order val="1"/>
          <c:tx>
            <c:v>SFV9 - Ex Post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'FI-FVBenef'!$P$165:$P$176</c:f>
            </c:numRef>
          </c:val>
          <c:extLst>
            <c:ext xmlns:c16="http://schemas.microsoft.com/office/drawing/2014/chart" uri="{C3380CC4-5D6E-409C-BE32-E72D297353CC}">
              <c16:uniqueId val="{00000001-D754-4A77-818E-D2CC564D5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14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SFV14 -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'FI-FVBenef'!$U$148:$U$159</c:f>
            </c:numRef>
          </c:val>
          <c:extLst>
            <c:ext xmlns:c16="http://schemas.microsoft.com/office/drawing/2014/chart" uri="{C3380CC4-5D6E-409C-BE32-E72D297353CC}">
              <c16:uniqueId val="{00000000-6D78-4233-BFE4-CDC1795ADA17}"/>
            </c:ext>
          </c:extLst>
        </c:ser>
        <c:ser>
          <c:idx val="1"/>
          <c:order val="1"/>
          <c:tx>
            <c:v>SFV14 - Ex-Post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'FI-FVBenef'!$U$165:$U$176</c:f>
            </c:numRef>
          </c:val>
          <c:extLst>
            <c:ext xmlns:c16="http://schemas.microsoft.com/office/drawing/2014/chart" uri="{C3380CC4-5D6E-409C-BE32-E72D297353CC}">
              <c16:uniqueId val="{00000001-6D78-4233-BFE4-CDC1795AD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19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SFV19 -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'FI-FVBenef'!$Z$148:$Z$159</c:f>
            </c:numRef>
          </c:val>
          <c:extLst>
            <c:ext xmlns:c16="http://schemas.microsoft.com/office/drawing/2014/chart" uri="{C3380CC4-5D6E-409C-BE32-E72D297353CC}">
              <c16:uniqueId val="{00000000-E06F-4778-A6CA-1D9396A7BEDC}"/>
            </c:ext>
          </c:extLst>
        </c:ser>
        <c:ser>
          <c:idx val="1"/>
          <c:order val="1"/>
          <c:tx>
            <c:v>SFV19 - Ex-Post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'FI-FVBenef'!$Z$165:$Z$176</c:f>
            </c:numRef>
          </c:val>
          <c:extLst>
            <c:ext xmlns:c16="http://schemas.microsoft.com/office/drawing/2014/chart" uri="{C3380CC4-5D6E-409C-BE32-E72D297353CC}">
              <c16:uniqueId val="{00000001-E06F-4778-A6CA-1D9396A7B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4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SFV4 -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'FI-FVBenef'!$K$148:$K$159</c:f>
            </c:numRef>
          </c:val>
          <c:extLst>
            <c:ext xmlns:c16="http://schemas.microsoft.com/office/drawing/2014/chart" uri="{C3380CC4-5D6E-409C-BE32-E72D297353CC}">
              <c16:uniqueId val="{00000000-0B91-4705-9BD9-CC88B6A0B1A0}"/>
            </c:ext>
          </c:extLst>
        </c:ser>
        <c:ser>
          <c:idx val="1"/>
          <c:order val="1"/>
          <c:tx>
            <c:v>SFV4 - Ex-Post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'FI-FVBenef'!$K$165:$K$176</c:f>
            </c:numRef>
          </c:val>
          <c:extLst>
            <c:ext xmlns:c16="http://schemas.microsoft.com/office/drawing/2014/chart" uri="{C3380CC4-5D6E-409C-BE32-E72D297353CC}">
              <c16:uniqueId val="{00000001-0B91-4705-9BD9-CC88B6A0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10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SFV10 -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'FI-FVBenef'!$Q$148:$Q$159</c:f>
            </c:numRef>
          </c:val>
          <c:extLst>
            <c:ext xmlns:c16="http://schemas.microsoft.com/office/drawing/2014/chart" uri="{C3380CC4-5D6E-409C-BE32-E72D297353CC}">
              <c16:uniqueId val="{00000000-ACD3-4AB5-835C-AFD6419FC62C}"/>
            </c:ext>
          </c:extLst>
        </c:ser>
        <c:ser>
          <c:idx val="1"/>
          <c:order val="1"/>
          <c:tx>
            <c:v>SFV10 - Ex-Ante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'FI-FVBenef'!$Q$165:$Q$176</c:f>
            </c:numRef>
          </c:val>
          <c:extLst>
            <c:ext xmlns:c16="http://schemas.microsoft.com/office/drawing/2014/chart" uri="{C3380CC4-5D6E-409C-BE32-E72D297353CC}">
              <c16:uniqueId val="{00000001-ACD3-4AB5-835C-AFD6419FC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15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SFV15 -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'FI-FVBenef'!$V$148:$V$159</c:f>
            </c:numRef>
          </c:val>
          <c:extLst>
            <c:ext xmlns:c16="http://schemas.microsoft.com/office/drawing/2014/chart" uri="{C3380CC4-5D6E-409C-BE32-E72D297353CC}">
              <c16:uniqueId val="{00000000-0846-45F0-8B22-2E5717100C41}"/>
            </c:ext>
          </c:extLst>
        </c:ser>
        <c:ser>
          <c:idx val="1"/>
          <c:order val="1"/>
          <c:tx>
            <c:v>SFV15 - Ex Post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'FI-FVBenef'!$V$165:$V$176</c:f>
            </c:numRef>
          </c:val>
          <c:extLst>
            <c:ext xmlns:c16="http://schemas.microsoft.com/office/drawing/2014/chart" uri="{C3380CC4-5D6E-409C-BE32-E72D297353CC}">
              <c16:uniqueId val="{00000001-0846-45F0-8B22-2E5717100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20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SFV20 -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'FI-FVBenef'!$AA$148:$AA$159</c:f>
            </c:numRef>
          </c:val>
          <c:extLst>
            <c:ext xmlns:c16="http://schemas.microsoft.com/office/drawing/2014/chart" uri="{C3380CC4-5D6E-409C-BE32-E72D297353CC}">
              <c16:uniqueId val="{00000000-26FC-4D2C-97BD-AD847836A04A}"/>
            </c:ext>
          </c:extLst>
        </c:ser>
        <c:ser>
          <c:idx val="1"/>
          <c:order val="1"/>
          <c:tx>
            <c:v>SFV20 - Ex Post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'FI-FVBenef'!$AA$165:$AA$176</c:f>
            </c:numRef>
          </c:val>
          <c:extLst>
            <c:ext xmlns:c16="http://schemas.microsoft.com/office/drawing/2014/chart" uri="{C3380CC4-5D6E-409C-BE32-E72D297353CC}">
              <c16:uniqueId val="{00000001-26FC-4D2C-97BD-AD847836A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11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SFV11 -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'FI-FVBenef'!$R$148:$R$159</c:f>
            </c:numRef>
          </c:val>
          <c:extLst>
            <c:ext xmlns:c16="http://schemas.microsoft.com/office/drawing/2014/chart" uri="{C3380CC4-5D6E-409C-BE32-E72D297353CC}">
              <c16:uniqueId val="{00000000-6727-4CD2-B0AA-E9ECC87D9D17}"/>
            </c:ext>
          </c:extLst>
        </c:ser>
        <c:ser>
          <c:idx val="1"/>
          <c:order val="1"/>
          <c:tx>
            <c:v>SFV11 - Ex Post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'FI-FVBenef'!$R$165:$R$176</c:f>
            </c:numRef>
          </c:val>
          <c:extLst>
            <c:ext xmlns:c16="http://schemas.microsoft.com/office/drawing/2014/chart" uri="{C3380CC4-5D6E-409C-BE32-E72D297353CC}">
              <c16:uniqueId val="{00000001-6727-4CD2-B0AA-E9ECC87D9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5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SFV5 -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'FI-FVBenef'!$L$148:$L$159</c:f>
            </c:numRef>
          </c:val>
          <c:extLst>
            <c:ext xmlns:c16="http://schemas.microsoft.com/office/drawing/2014/chart" uri="{C3380CC4-5D6E-409C-BE32-E72D297353CC}">
              <c16:uniqueId val="{00000000-A5C8-47FD-BF54-1E60558D61B9}"/>
            </c:ext>
          </c:extLst>
        </c:ser>
        <c:ser>
          <c:idx val="1"/>
          <c:order val="1"/>
          <c:tx>
            <c:v>SFV5 - Ex-Post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'FI-FVBenef'!$L$165:$L$176</c:f>
            </c:numRef>
          </c:val>
          <c:extLst>
            <c:ext xmlns:c16="http://schemas.microsoft.com/office/drawing/2014/chart" uri="{C3380CC4-5D6E-409C-BE32-E72D297353CC}">
              <c16:uniqueId val="{00000001-A5C8-47FD-BF54-1E60558D6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16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SFV16 -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'FI-FVBenef'!$W$148:$W$159</c:f>
            </c:numRef>
          </c:val>
          <c:extLst>
            <c:ext xmlns:c16="http://schemas.microsoft.com/office/drawing/2014/chart" uri="{C3380CC4-5D6E-409C-BE32-E72D297353CC}">
              <c16:uniqueId val="{00000000-0902-4AAC-9F2F-CF10EA76585A}"/>
            </c:ext>
          </c:extLst>
        </c:ser>
        <c:ser>
          <c:idx val="1"/>
          <c:order val="1"/>
          <c:tx>
            <c:v>SFV16 - Ex-Post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'FI-FVBenef'!$W$165:$W$176</c:f>
            </c:numRef>
          </c:val>
          <c:extLst>
            <c:ext xmlns:c16="http://schemas.microsoft.com/office/drawing/2014/chart" uri="{C3380CC4-5D6E-409C-BE32-E72D297353CC}">
              <c16:uniqueId val="{00000001-0902-4AAC-9F2F-CF10EA765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1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SFV1 -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'FI-FVBenef'!$H$148:$H$159</c:f>
            </c:numRef>
          </c:val>
          <c:extLst>
            <c:ext xmlns:c16="http://schemas.microsoft.com/office/drawing/2014/chart" uri="{C3380CC4-5D6E-409C-BE32-E72D297353CC}">
              <c16:uniqueId val="{00000000-D79C-492D-9BCD-430BA974A782}"/>
            </c:ext>
          </c:extLst>
        </c:ser>
        <c:ser>
          <c:idx val="1"/>
          <c:order val="1"/>
          <c:tx>
            <c:v>SFV1 - Ex Post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'FI-FVBenef'!$H$165:$H$176</c:f>
            </c:numRef>
          </c:val>
          <c:extLst>
            <c:ext xmlns:c16="http://schemas.microsoft.com/office/drawing/2014/chart" uri="{C3380CC4-5D6E-409C-BE32-E72D297353CC}">
              <c16:uniqueId val="{00000001-D79C-492D-9BCD-430BA974A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7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SFV7 -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'FI-FVBenef'!$N$148:$N$159</c:f>
            </c:numRef>
          </c:val>
          <c:extLst>
            <c:ext xmlns:c16="http://schemas.microsoft.com/office/drawing/2014/chart" uri="{C3380CC4-5D6E-409C-BE32-E72D297353CC}">
              <c16:uniqueId val="{00000000-0E04-4447-8E3F-E9D363614330}"/>
            </c:ext>
          </c:extLst>
        </c:ser>
        <c:ser>
          <c:idx val="1"/>
          <c:order val="1"/>
          <c:tx>
            <c:v>SFV7 - Ex Post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'FI-FVBenef'!$N$165:$N$176</c:f>
            </c:numRef>
          </c:val>
          <c:extLst>
            <c:ext xmlns:c16="http://schemas.microsoft.com/office/drawing/2014/chart" uri="{C3380CC4-5D6E-409C-BE32-E72D297353CC}">
              <c16:uniqueId val="{00000001-0E04-4447-8E3F-E9D363614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12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SFV12 -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'FI-FVBenef'!$S$148:$S$159</c:f>
            </c:numRef>
          </c:val>
          <c:extLst>
            <c:ext xmlns:c16="http://schemas.microsoft.com/office/drawing/2014/chart" uri="{C3380CC4-5D6E-409C-BE32-E72D297353CC}">
              <c16:uniqueId val="{00000000-5C21-40DA-9A8A-0D6614EFB096}"/>
            </c:ext>
          </c:extLst>
        </c:ser>
        <c:ser>
          <c:idx val="1"/>
          <c:order val="1"/>
          <c:tx>
            <c:v>SFV12 - Ex Post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'FI-FVBenef'!$S$165:$S$176</c:f>
            </c:numRef>
          </c:val>
          <c:extLst>
            <c:ext xmlns:c16="http://schemas.microsoft.com/office/drawing/2014/chart" uri="{C3380CC4-5D6E-409C-BE32-E72D297353CC}">
              <c16:uniqueId val="{00000001-5C21-40DA-9A8A-0D6614EFB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17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SFV17 -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'FI-FVBenef'!$X$148:$X$159</c:f>
            </c:numRef>
          </c:val>
          <c:extLst>
            <c:ext xmlns:c16="http://schemas.microsoft.com/office/drawing/2014/chart" uri="{C3380CC4-5D6E-409C-BE32-E72D297353CC}">
              <c16:uniqueId val="{00000000-346A-46B0-9F64-ADAE6A435382}"/>
            </c:ext>
          </c:extLst>
        </c:ser>
        <c:ser>
          <c:idx val="1"/>
          <c:order val="1"/>
          <c:tx>
            <c:v>SFV17 - Ex-Post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'FI-FVBenef'!$X$165:$X$176</c:f>
            </c:numRef>
          </c:val>
          <c:extLst>
            <c:ext xmlns:c16="http://schemas.microsoft.com/office/drawing/2014/chart" uri="{C3380CC4-5D6E-409C-BE32-E72D297353CC}">
              <c16:uniqueId val="{00000001-346A-46B0-9F64-ADAE6A435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2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SFV2 -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'FI-FVBenef'!$I$148:$I$159</c:f>
            </c:numRef>
          </c:val>
          <c:extLst>
            <c:ext xmlns:c16="http://schemas.microsoft.com/office/drawing/2014/chart" uri="{C3380CC4-5D6E-409C-BE32-E72D297353CC}">
              <c16:uniqueId val="{00000000-691D-4BAD-B09E-2AEA8478A126}"/>
            </c:ext>
          </c:extLst>
        </c:ser>
        <c:ser>
          <c:idx val="1"/>
          <c:order val="1"/>
          <c:tx>
            <c:v>SFV2 - Ex Post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'FI-FVBenef'!$I$165:$I$176</c:f>
            </c:numRef>
          </c:val>
          <c:extLst>
            <c:ext xmlns:c16="http://schemas.microsoft.com/office/drawing/2014/chart" uri="{C3380CC4-5D6E-409C-BE32-E72D297353CC}">
              <c16:uniqueId val="{00000001-691D-4BAD-B09E-2AEA8478A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SFV</a:t>
            </a:r>
            <a:r>
              <a:rPr lang="pt-BR" baseline="0"/>
              <a:t> 8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SFV8 - Ex-Ante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'FI-FVBenef'!$G$148:$G$159</c:f>
            </c:multiLvlStrRef>
          </c:cat>
          <c:val>
            <c:numRef>
              <c:f>'FI-FVBenef'!$O$148:$O$159</c:f>
            </c:numRef>
          </c:val>
          <c:extLst>
            <c:ext xmlns:c16="http://schemas.microsoft.com/office/drawing/2014/chart" uri="{C3380CC4-5D6E-409C-BE32-E72D297353CC}">
              <c16:uniqueId val="{00000000-7947-4F6D-AD53-AEF245649ED8}"/>
            </c:ext>
          </c:extLst>
        </c:ser>
        <c:ser>
          <c:idx val="1"/>
          <c:order val="1"/>
          <c:tx>
            <c:v>SFV8 - Ex Post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'FI-FVBenef'!$G$165:$G$176</c:f>
            </c:multiLvlStrRef>
          </c:cat>
          <c:val>
            <c:numRef>
              <c:f>'FI-FVBenef'!$O$165:$O$176</c:f>
            </c:numRef>
          </c:val>
          <c:extLst>
            <c:ext xmlns:c16="http://schemas.microsoft.com/office/drawing/2014/chart" uri="{C3380CC4-5D6E-409C-BE32-E72D297353CC}">
              <c16:uniqueId val="{00000001-7947-4F6D-AD53-AEF245649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433328"/>
        <c:axId val="640433808"/>
      </c:barChart>
      <c:catAx>
        <c:axId val="6404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808"/>
        <c:crosses val="autoZero"/>
        <c:auto val="1"/>
        <c:lblAlgn val="ctr"/>
        <c:lblOffset val="100"/>
        <c:noMultiLvlLbl val="0"/>
      </c:catAx>
      <c:valAx>
        <c:axId val="6404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;0.00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43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Style="combo" dx="22" fmlaLink="$C$17" fmlaRange="$D$7:$D$16" noThreeD="1" sel="10" val="2"/>
</file>

<file path=xl/ctrlProps/ctrlProp2.xml><?xml version="1.0" encoding="utf-8"?>
<formControlPr xmlns="http://schemas.microsoft.com/office/spreadsheetml/2009/9/main" objectType="Drop" dropStyle="combo" dx="22" fmlaLink="Tarifas!$C$19" fmlaRange="Tarifas!$D$17:$D$20" noThreeD="1" sel="2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0</xdr:colOff>
      <xdr:row>16</xdr:row>
      <xdr:rowOff>0</xdr:rowOff>
    </xdr:from>
    <xdr:to>
      <xdr:col>37</xdr:col>
      <xdr:colOff>419936</xdr:colOff>
      <xdr:row>19</xdr:row>
      <xdr:rowOff>58500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7E665AED-6D2E-4A79-97D4-7BC8F389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917206" y="3059206"/>
          <a:ext cx="1630171" cy="63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0</xdr:colOff>
      <xdr:row>12</xdr:row>
      <xdr:rowOff>0</xdr:rowOff>
    </xdr:from>
    <xdr:to>
      <xdr:col>37</xdr:col>
      <xdr:colOff>442631</xdr:colOff>
      <xdr:row>15</xdr:row>
      <xdr:rowOff>58500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15DFDD16-5CE5-4987-997B-F9A38FD3D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917206" y="2297206"/>
          <a:ext cx="1652866" cy="63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0</xdr:colOff>
      <xdr:row>8</xdr:row>
      <xdr:rowOff>0</xdr:rowOff>
    </xdr:from>
    <xdr:to>
      <xdr:col>36</xdr:col>
      <xdr:colOff>426838</xdr:colOff>
      <xdr:row>11</xdr:row>
      <xdr:rowOff>58500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F34DD5E8-CB83-4C3E-AB12-A45D24EB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917206" y="1535206"/>
          <a:ext cx="1031956" cy="63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0</xdr:colOff>
      <xdr:row>4</xdr:row>
      <xdr:rowOff>0</xdr:rowOff>
    </xdr:from>
    <xdr:to>
      <xdr:col>37</xdr:col>
      <xdr:colOff>133351</xdr:colOff>
      <xdr:row>7</xdr:row>
      <xdr:rowOff>57639</xdr:rowOff>
    </xdr:to>
    <xdr:pic>
      <xdr:nvPicPr>
        <xdr:cNvPr id="5" name="Imagem 2">
          <a:extLst>
            <a:ext uri="{FF2B5EF4-FFF2-40B4-BE49-F238E27FC236}">
              <a16:creationId xmlns:a16="http://schemas.microsoft.com/office/drawing/2014/main" id="{7E11BF58-4914-4B50-AC58-8AE62A156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917206" y="773206"/>
          <a:ext cx="1343586" cy="6291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16</xdr:row>
          <xdr:rowOff>0</xdr:rowOff>
        </xdr:from>
        <xdr:to>
          <xdr:col>4</xdr:col>
          <xdr:colOff>0</xdr:colOff>
          <xdr:row>16</xdr:row>
          <xdr:rowOff>180975</xdr:rowOff>
        </xdr:to>
        <xdr:sp macro="" textlink="">
          <xdr:nvSpPr>
            <xdr:cNvPr id="73729" name="Drop Dow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</xdr:row>
          <xdr:rowOff>0</xdr:rowOff>
        </xdr:from>
        <xdr:to>
          <xdr:col>11</xdr:col>
          <xdr:colOff>533400</xdr:colOff>
          <xdr:row>2</xdr:row>
          <xdr:rowOff>180975</xdr:rowOff>
        </xdr:to>
        <xdr:sp macro="" textlink="">
          <xdr:nvSpPr>
            <xdr:cNvPr id="73732" name="Drop Down 4" hidden="1">
              <a:extLst>
                <a:ext uri="{63B3BB69-23CF-44E3-9099-C40C66FF867C}">
                  <a14:compatExt spid="_x0000_s73732"/>
                </a:ext>
                <a:ext uri="{FF2B5EF4-FFF2-40B4-BE49-F238E27FC236}">
                  <a16:creationId xmlns:a16="http://schemas.microsoft.com/office/drawing/2014/main" id="{00000000-0008-0000-0300-000004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77028</xdr:colOff>
      <xdr:row>15</xdr:row>
      <xdr:rowOff>165653</xdr:rowOff>
    </xdr:from>
    <xdr:to>
      <xdr:col>2</xdr:col>
      <xdr:colOff>91108</xdr:colOff>
      <xdr:row>17</xdr:row>
      <xdr:rowOff>33131</xdr:rowOff>
    </xdr:to>
    <xdr:sp macro="" textlink="">
      <xdr:nvSpPr>
        <xdr:cNvPr id="3" name="Seta: para a Direita 2">
          <a:extLst>
            <a:ext uri="{FF2B5EF4-FFF2-40B4-BE49-F238E27FC236}">
              <a16:creationId xmlns:a16="http://schemas.microsoft.com/office/drawing/2014/main" id="{212E03CB-0C3A-E4EB-0438-687E4AC08738}"/>
            </a:ext>
          </a:extLst>
        </xdr:cNvPr>
        <xdr:cNvSpPr/>
      </xdr:nvSpPr>
      <xdr:spPr>
        <a:xfrm>
          <a:off x="77028" y="3122544"/>
          <a:ext cx="403363" cy="248478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17</xdr:col>
      <xdr:colOff>144516</xdr:colOff>
      <xdr:row>19</xdr:row>
      <xdr:rowOff>6568</xdr:rowOff>
    </xdr:from>
    <xdr:to>
      <xdr:col>17</xdr:col>
      <xdr:colOff>426982</xdr:colOff>
      <xdr:row>20</xdr:row>
      <xdr:rowOff>6569</xdr:rowOff>
    </xdr:to>
    <xdr:sp macro="" textlink="">
      <xdr:nvSpPr>
        <xdr:cNvPr id="4" name="Seta: para a Direita 3">
          <a:extLst>
            <a:ext uri="{FF2B5EF4-FFF2-40B4-BE49-F238E27FC236}">
              <a16:creationId xmlns:a16="http://schemas.microsoft.com/office/drawing/2014/main" id="{3A104BD7-1CF2-4BC5-813F-1A0D2AE04096}"/>
            </a:ext>
          </a:extLst>
        </xdr:cNvPr>
        <xdr:cNvSpPr/>
      </xdr:nvSpPr>
      <xdr:spPr>
        <a:xfrm flipH="1" flipV="1">
          <a:off x="14451723" y="3718034"/>
          <a:ext cx="282466" cy="190501"/>
        </a:xfrm>
        <a:prstGeom prst="rightArrow">
          <a:avLst>
            <a:gd name="adj1" fmla="val 50000"/>
            <a:gd name="adj2" fmla="val 51590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1440</xdr:rowOff>
    </xdr:from>
    <xdr:to>
      <xdr:col>0</xdr:col>
      <xdr:colOff>1113692</xdr:colOff>
      <xdr:row>15</xdr:row>
      <xdr:rowOff>39077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0" y="1538140"/>
          <a:ext cx="1113692" cy="151083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Histórico</a:t>
          </a:r>
          <a:r>
            <a:rPr lang="pt-BR" sz="1100" b="1" baseline="0"/>
            <a:t> de consumo e demanda dos últimos 12 meses, conforme definido no edital</a:t>
          </a:r>
          <a:endParaRPr lang="pt-BR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33130</xdr:colOff>
      <xdr:row>14</xdr:row>
      <xdr:rowOff>26043</xdr:rowOff>
    </xdr:from>
    <xdr:to>
      <xdr:col>31</xdr:col>
      <xdr:colOff>173935</xdr:colOff>
      <xdr:row>18</xdr:row>
      <xdr:rowOff>172361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3C50D217-82B8-A7DD-8A0A-07EE8DA4F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826" y="2693043"/>
          <a:ext cx="3321326" cy="933166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19</xdr:row>
      <xdr:rowOff>0</xdr:rowOff>
    </xdr:from>
    <xdr:to>
      <xdr:col>26</xdr:col>
      <xdr:colOff>120886</xdr:colOff>
      <xdr:row>20</xdr:row>
      <xdr:rowOff>144300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53CE0F2E-B908-4D3C-BCF9-F24D1C07D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891130" y="3652630"/>
          <a:ext cx="866321" cy="33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19</xdr:row>
      <xdr:rowOff>0</xdr:rowOff>
    </xdr:from>
    <xdr:to>
      <xdr:col>21</xdr:col>
      <xdr:colOff>221130</xdr:colOff>
      <xdr:row>20</xdr:row>
      <xdr:rowOff>145747</xdr:rowOff>
    </xdr:to>
    <xdr:pic>
      <xdr:nvPicPr>
        <xdr:cNvPr id="6" name="Imagem 27">
          <a:extLst>
            <a:ext uri="{FF2B5EF4-FFF2-40B4-BE49-F238E27FC236}">
              <a16:creationId xmlns:a16="http://schemas.microsoft.com/office/drawing/2014/main" id="{732AAE07-9A7F-49E6-B8E1-65A626D1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897217" y="3652630"/>
          <a:ext cx="718087" cy="336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248478</xdr:colOff>
      <xdr:row>19</xdr:row>
      <xdr:rowOff>0</xdr:rowOff>
    </xdr:from>
    <xdr:to>
      <xdr:col>29</xdr:col>
      <xdr:colOff>132945</xdr:colOff>
      <xdr:row>20</xdr:row>
      <xdr:rowOff>144300</xdr:rowOff>
    </xdr:to>
    <xdr:pic>
      <xdr:nvPicPr>
        <xdr:cNvPr id="8" name="Imagem 10">
          <a:extLst>
            <a:ext uri="{FF2B5EF4-FFF2-40B4-BE49-F238E27FC236}">
              <a16:creationId xmlns:a16="http://schemas.microsoft.com/office/drawing/2014/main" id="{97474D30-8A7C-4BF2-9E6C-CF0F8D29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885043" y="3652630"/>
          <a:ext cx="878380" cy="33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0</xdr:colOff>
      <xdr:row>19</xdr:row>
      <xdr:rowOff>0</xdr:rowOff>
    </xdr:from>
    <xdr:to>
      <xdr:col>32</xdr:col>
      <xdr:colOff>64085</xdr:colOff>
      <xdr:row>20</xdr:row>
      <xdr:rowOff>144300</xdr:rowOff>
    </xdr:to>
    <xdr:pic>
      <xdr:nvPicPr>
        <xdr:cNvPr id="9" name="Picture 33">
          <a:extLst>
            <a:ext uri="{FF2B5EF4-FFF2-40B4-BE49-F238E27FC236}">
              <a16:creationId xmlns:a16="http://schemas.microsoft.com/office/drawing/2014/main" id="{0CB8C139-95BB-4EC8-A36F-C933F4BD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110870" y="3652630"/>
          <a:ext cx="552759" cy="33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94971</xdr:colOff>
      <xdr:row>37</xdr:row>
      <xdr:rowOff>0</xdr:rowOff>
    </xdr:from>
    <xdr:to>
      <xdr:col>1</xdr:col>
      <xdr:colOff>223162</xdr:colOff>
      <xdr:row>39</xdr:row>
      <xdr:rowOff>174174</xdr:rowOff>
    </xdr:to>
    <xdr:sp macro="" textlink="">
      <xdr:nvSpPr>
        <xdr:cNvPr id="3" name="Seta: para a Direita 2">
          <a:extLst>
            <a:ext uri="{FF2B5EF4-FFF2-40B4-BE49-F238E27FC236}">
              <a16:creationId xmlns:a16="http://schemas.microsoft.com/office/drawing/2014/main" id="{5D9AE800-BCFA-4F20-9C18-487581462F8B}"/>
            </a:ext>
          </a:extLst>
        </xdr:cNvPr>
        <xdr:cNvSpPr/>
      </xdr:nvSpPr>
      <xdr:spPr>
        <a:xfrm rot="5400000" flipH="1" flipV="1">
          <a:off x="322351" y="7071491"/>
          <a:ext cx="174174" cy="128191"/>
        </a:xfrm>
        <a:prstGeom prst="rightArrow">
          <a:avLst>
            <a:gd name="adj1" fmla="val 50000"/>
            <a:gd name="adj2" fmla="val 51590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0</xdr:colOff>
      <xdr:row>198</xdr:row>
      <xdr:rowOff>0</xdr:rowOff>
    </xdr:from>
    <xdr:to>
      <xdr:col>11</xdr:col>
      <xdr:colOff>190500</xdr:colOff>
      <xdr:row>212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A318F5C-2841-45A8-9C89-C74465E54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214</xdr:row>
      <xdr:rowOff>0</xdr:rowOff>
    </xdr:from>
    <xdr:to>
      <xdr:col>11</xdr:col>
      <xdr:colOff>190500</xdr:colOff>
      <xdr:row>228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8315569-9E2C-4A0F-9C05-DC625DC1F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230</xdr:row>
      <xdr:rowOff>0</xdr:rowOff>
    </xdr:from>
    <xdr:to>
      <xdr:col>11</xdr:col>
      <xdr:colOff>190500</xdr:colOff>
      <xdr:row>244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5D2EF02-5537-4F92-96EF-819932C48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182</xdr:row>
      <xdr:rowOff>0</xdr:rowOff>
    </xdr:from>
    <xdr:to>
      <xdr:col>11</xdr:col>
      <xdr:colOff>190500</xdr:colOff>
      <xdr:row>196</xdr:row>
      <xdr:rowOff>76200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67F3CC5D-1C5D-4B94-98CF-A84AFE4F0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314325</xdr:colOff>
      <xdr:row>198</xdr:row>
      <xdr:rowOff>0</xdr:rowOff>
    </xdr:from>
    <xdr:to>
      <xdr:col>17</xdr:col>
      <xdr:colOff>200025</xdr:colOff>
      <xdr:row>212</xdr:row>
      <xdr:rowOff>76200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EC086DCA-9A7F-4CD4-BEA3-01C3E6FCF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333375</xdr:colOff>
      <xdr:row>214</xdr:row>
      <xdr:rowOff>28575</xdr:rowOff>
    </xdr:from>
    <xdr:to>
      <xdr:col>17</xdr:col>
      <xdr:colOff>219075</xdr:colOff>
      <xdr:row>228</xdr:row>
      <xdr:rowOff>104775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B4640546-EFC4-43A1-B0F9-3F8B3976B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314325</xdr:colOff>
      <xdr:row>230</xdr:row>
      <xdr:rowOff>0</xdr:rowOff>
    </xdr:from>
    <xdr:to>
      <xdr:col>17</xdr:col>
      <xdr:colOff>200025</xdr:colOff>
      <xdr:row>244</xdr:row>
      <xdr:rowOff>76200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CB09CB99-9716-46B4-B409-361904ACF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314325</xdr:colOff>
      <xdr:row>182</xdr:row>
      <xdr:rowOff>0</xdr:rowOff>
    </xdr:from>
    <xdr:to>
      <xdr:col>17</xdr:col>
      <xdr:colOff>200025</xdr:colOff>
      <xdr:row>196</xdr:row>
      <xdr:rowOff>76200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5307EE1A-5FC3-499F-8DBC-7425137DE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342900</xdr:colOff>
      <xdr:row>198</xdr:row>
      <xdr:rowOff>0</xdr:rowOff>
    </xdr:from>
    <xdr:to>
      <xdr:col>23</xdr:col>
      <xdr:colOff>228600</xdr:colOff>
      <xdr:row>212</xdr:row>
      <xdr:rowOff>76200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92C793B8-6E12-4C56-804F-1DF5D2411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314325</xdr:colOff>
      <xdr:row>214</xdr:row>
      <xdr:rowOff>0</xdr:rowOff>
    </xdr:from>
    <xdr:to>
      <xdr:col>23</xdr:col>
      <xdr:colOff>200025</xdr:colOff>
      <xdr:row>228</xdr:row>
      <xdr:rowOff>76200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6D27DE06-FEC0-4925-A499-F3F9C76D1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314325</xdr:colOff>
      <xdr:row>230</xdr:row>
      <xdr:rowOff>0</xdr:rowOff>
    </xdr:from>
    <xdr:to>
      <xdr:col>23</xdr:col>
      <xdr:colOff>200025</xdr:colOff>
      <xdr:row>244</xdr:row>
      <xdr:rowOff>76200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50BB91FC-FB15-4B18-907F-23DBBE7E9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314325</xdr:colOff>
      <xdr:row>182</xdr:row>
      <xdr:rowOff>0</xdr:rowOff>
    </xdr:from>
    <xdr:to>
      <xdr:col>23</xdr:col>
      <xdr:colOff>200025</xdr:colOff>
      <xdr:row>196</xdr:row>
      <xdr:rowOff>76200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2FAE9529-6EBC-4DAC-8C3E-995A04B93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23</xdr:col>
      <xdr:colOff>314325</xdr:colOff>
      <xdr:row>198</xdr:row>
      <xdr:rowOff>0</xdr:rowOff>
    </xdr:from>
    <xdr:to>
      <xdr:col>29</xdr:col>
      <xdr:colOff>542925</xdr:colOff>
      <xdr:row>212</xdr:row>
      <xdr:rowOff>76200</xdr:rowOff>
    </xdr:to>
    <xdr:graphicFrame macro="">
      <xdr:nvGraphicFramePr>
        <xdr:cNvPr id="34" name="Gráfico 33">
          <a:extLst>
            <a:ext uri="{FF2B5EF4-FFF2-40B4-BE49-F238E27FC236}">
              <a16:creationId xmlns:a16="http://schemas.microsoft.com/office/drawing/2014/main" id="{8B4FA7B0-B6D6-4128-9B54-E56ED1740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285750</xdr:colOff>
      <xdr:row>214</xdr:row>
      <xdr:rowOff>0</xdr:rowOff>
    </xdr:from>
    <xdr:to>
      <xdr:col>29</xdr:col>
      <xdr:colOff>514350</xdr:colOff>
      <xdr:row>228</xdr:row>
      <xdr:rowOff>76200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9FEBD816-8E74-44F3-8546-36F9AD08A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23</xdr:col>
      <xdr:colOff>285750</xdr:colOff>
      <xdr:row>230</xdr:row>
      <xdr:rowOff>0</xdr:rowOff>
    </xdr:from>
    <xdr:to>
      <xdr:col>29</xdr:col>
      <xdr:colOff>514350</xdr:colOff>
      <xdr:row>244</xdr:row>
      <xdr:rowOff>76200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5B8AFF9E-0A03-4BEE-B4D8-BBD760467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23</xdr:col>
      <xdr:colOff>314325</xdr:colOff>
      <xdr:row>182</xdr:row>
      <xdr:rowOff>0</xdr:rowOff>
    </xdr:from>
    <xdr:to>
      <xdr:col>29</xdr:col>
      <xdr:colOff>542925</xdr:colOff>
      <xdr:row>196</xdr:row>
      <xdr:rowOff>76200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1C5676F3-A85B-465F-A71A-DCEB49280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30</xdr:col>
      <xdr:colOff>28575</xdr:colOff>
      <xdr:row>198</xdr:row>
      <xdr:rowOff>0</xdr:rowOff>
    </xdr:from>
    <xdr:to>
      <xdr:col>37</xdr:col>
      <xdr:colOff>333375</xdr:colOff>
      <xdr:row>212</xdr:row>
      <xdr:rowOff>76200</xdr:rowOff>
    </xdr:to>
    <xdr:graphicFrame macro="">
      <xdr:nvGraphicFramePr>
        <xdr:cNvPr id="58" name="Gráfico 57">
          <a:extLst>
            <a:ext uri="{FF2B5EF4-FFF2-40B4-BE49-F238E27FC236}">
              <a16:creationId xmlns:a16="http://schemas.microsoft.com/office/drawing/2014/main" id="{2DD5E538-13C1-4907-B18F-FA098D09C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30</xdr:col>
      <xdr:colOff>28575</xdr:colOff>
      <xdr:row>214</xdr:row>
      <xdr:rowOff>0</xdr:rowOff>
    </xdr:from>
    <xdr:to>
      <xdr:col>37</xdr:col>
      <xdr:colOff>333375</xdr:colOff>
      <xdr:row>228</xdr:row>
      <xdr:rowOff>76200</xdr:rowOff>
    </xdr:to>
    <xdr:graphicFrame macro="">
      <xdr:nvGraphicFramePr>
        <xdr:cNvPr id="59" name="Gráfico 58">
          <a:extLst>
            <a:ext uri="{FF2B5EF4-FFF2-40B4-BE49-F238E27FC236}">
              <a16:creationId xmlns:a16="http://schemas.microsoft.com/office/drawing/2014/main" id="{6B6D6C3B-49DD-4944-9E04-E627CA0B7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30</xdr:col>
      <xdr:colOff>28575</xdr:colOff>
      <xdr:row>230</xdr:row>
      <xdr:rowOff>0</xdr:rowOff>
    </xdr:from>
    <xdr:to>
      <xdr:col>37</xdr:col>
      <xdr:colOff>333375</xdr:colOff>
      <xdr:row>244</xdr:row>
      <xdr:rowOff>76200</xdr:rowOff>
    </xdr:to>
    <xdr:graphicFrame macro="">
      <xdr:nvGraphicFramePr>
        <xdr:cNvPr id="60" name="Gráfico 59">
          <a:extLst>
            <a:ext uri="{FF2B5EF4-FFF2-40B4-BE49-F238E27FC236}">
              <a16:creationId xmlns:a16="http://schemas.microsoft.com/office/drawing/2014/main" id="{908642E7-45AB-4365-94F1-2018632C1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30</xdr:col>
      <xdr:colOff>57150</xdr:colOff>
      <xdr:row>182</xdr:row>
      <xdr:rowOff>0</xdr:rowOff>
    </xdr:from>
    <xdr:to>
      <xdr:col>37</xdr:col>
      <xdr:colOff>361950</xdr:colOff>
      <xdr:row>196</xdr:row>
      <xdr:rowOff>76200</xdr:rowOff>
    </xdr:to>
    <xdr:graphicFrame macro="">
      <xdr:nvGraphicFramePr>
        <xdr:cNvPr id="61" name="Gráfico 60">
          <a:extLst>
            <a:ext uri="{FF2B5EF4-FFF2-40B4-BE49-F238E27FC236}">
              <a16:creationId xmlns:a16="http://schemas.microsoft.com/office/drawing/2014/main" id="{04B3F91E-9CC3-4CDF-845A-6CDEE9960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105103</xdr:colOff>
      <xdr:row>1</xdr:row>
      <xdr:rowOff>164222</xdr:rowOff>
    </xdr:from>
    <xdr:to>
      <xdr:col>11</xdr:col>
      <xdr:colOff>585051</xdr:colOff>
      <xdr:row>13</xdr:row>
      <xdr:rowOff>38222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03" y="354722"/>
          <a:ext cx="7200000" cy="21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158918</xdr:colOff>
      <xdr:row>13</xdr:row>
      <xdr:rowOff>69477</xdr:rowOff>
    </xdr:from>
    <xdr:to>
      <xdr:col>12</xdr:col>
      <xdr:colOff>119917</xdr:colOff>
      <xdr:row>25</xdr:row>
      <xdr:rowOff>30064</xdr:rowOff>
    </xdr:to>
    <xdr:pic>
      <xdr:nvPicPr>
        <xdr:cNvPr id="3" name="Imagem 2" descr="C:\Users\2006603\Documents\Meus Arquivos Recebidos\4906559C.PNG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3559"/>
        <a:stretch/>
      </xdr:blipFill>
      <xdr:spPr bwMode="auto">
        <a:xfrm>
          <a:off x="158918" y="2545977"/>
          <a:ext cx="7258614" cy="224658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177221</xdr:colOff>
      <xdr:row>11</xdr:row>
      <xdr:rowOff>107950</xdr:rowOff>
    </xdr:from>
    <xdr:to>
      <xdr:col>4</xdr:col>
      <xdr:colOff>615371</xdr:colOff>
      <xdr:row>11</xdr:row>
      <xdr:rowOff>146050</xdr:rowOff>
    </xdr:to>
    <xdr:cxnSp macro="">
      <xdr:nvCxnSpPr>
        <xdr:cNvPr id="2" name="Conector: Angulado 1">
          <a:extLst>
            <a:ext uri="{FF2B5EF4-FFF2-40B4-BE49-F238E27FC236}">
              <a16:creationId xmlns:a16="http://schemas.microsoft.com/office/drawing/2014/main" id="{5DB06FB3-FDF3-4CA2-815B-0241AD8E9A04}"/>
            </a:ext>
          </a:extLst>
        </xdr:cNvPr>
        <xdr:cNvCxnSpPr/>
      </xdr:nvCxnSpPr>
      <xdr:spPr>
        <a:xfrm>
          <a:off x="8123792" y="2442936"/>
          <a:ext cx="438150" cy="38100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65316</xdr:colOff>
      <xdr:row>8</xdr:row>
      <xdr:rowOff>21771</xdr:rowOff>
    </xdr:from>
    <xdr:to>
      <xdr:col>4</xdr:col>
      <xdr:colOff>127782</xdr:colOff>
      <xdr:row>14</xdr:row>
      <xdr:rowOff>3175</xdr:rowOff>
    </xdr:to>
    <xdr:sp macro="" textlink="">
      <xdr:nvSpPr>
        <xdr:cNvPr id="3" name="Chave Direita 2">
          <a:extLst>
            <a:ext uri="{FF2B5EF4-FFF2-40B4-BE49-F238E27FC236}">
              <a16:creationId xmlns:a16="http://schemas.microsoft.com/office/drawing/2014/main" id="{37DDE81D-BB12-4F4D-BBC1-439600BBB39D}"/>
            </a:ext>
          </a:extLst>
        </xdr:cNvPr>
        <xdr:cNvSpPr/>
      </xdr:nvSpPr>
      <xdr:spPr>
        <a:xfrm>
          <a:off x="8011887" y="1975757"/>
          <a:ext cx="62466" cy="933904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4</xdr:col>
      <xdr:colOff>703488</xdr:colOff>
      <xdr:row>6</xdr:row>
      <xdr:rowOff>159204</xdr:rowOff>
    </xdr:from>
    <xdr:ext cx="3826329" cy="4163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2AEF58F4-F563-1FE2-70C1-6A8AC99D301A}"/>
                </a:ext>
              </a:extLst>
            </xdr:cNvPr>
            <xdr:cNvSpPr txBox="1"/>
          </xdr:nvSpPr>
          <xdr:spPr>
            <a:xfrm>
              <a:off x="6885213" y="1730829"/>
              <a:ext cx="3826329" cy="4163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𝐶𝐸𝐸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Ó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𝑡𝑖𝑐𝑎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𝐶𝑜𝑛𝑠𝑢𝑚𝑖𝑑𝑜𝑟</m:t>
                        </m:r>
                      </m:sub>
                    </m:sSub>
                    <m:r>
                      <a:rPr lang="pt-BR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𝐶𝐸𝐸</m:t>
                            </m:r>
                          </m:e>
                          <m:sub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Ó</m:t>
                            </m:r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𝑡𝑖𝑐𝑎</m:t>
                            </m:r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 </m:t>
                            </m:r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𝑆𝑖𝑠𝑡𝑒𝑚𝑎</m:t>
                            </m:r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 </m:t>
                            </m:r>
                          </m:sub>
                        </m:sSub>
                      </m:num>
                      <m:den>
                        <m:d>
                          <m:dPr>
                            <m:ctrlP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1−</m:t>
                            </m:r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𝐼𝐶𝑀𝑆</m:t>
                            </m:r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𝑃𝐼𝑆</m:t>
                            </m:r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𝐶𝑂𝐹𝐼𝑁𝑆</m:t>
                            </m:r>
                          </m:e>
                        </m:d>
                      </m:den>
                    </m:f>
                  </m:oMath>
                </m:oMathPara>
              </a14:m>
              <a:endParaRPr lang="pt-BR" sz="1100"/>
            </a:p>
          </xdr:txBody>
        </xdr:sp>
      </mc:Choice>
      <mc:Fallback xmlns="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2AEF58F4-F563-1FE2-70C1-6A8AC99D301A}"/>
                </a:ext>
              </a:extLst>
            </xdr:cNvPr>
            <xdr:cNvSpPr txBox="1"/>
          </xdr:nvSpPr>
          <xdr:spPr>
            <a:xfrm>
              <a:off x="6885213" y="1730829"/>
              <a:ext cx="3826329" cy="4163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t-BR" sz="1100" i="0">
                  <a:latin typeface="Cambria Math" panose="02040503050406030204" pitchFamily="18" charset="0"/>
                </a:rPr>
                <a:t>〖</a:t>
              </a:r>
              <a:r>
                <a:rPr lang="pt-BR" sz="1100" b="0" i="0">
                  <a:latin typeface="Cambria Math" panose="02040503050406030204" pitchFamily="18" charset="0"/>
                </a:rPr>
                <a:t>𝐶𝐸𝐸〗_(Ó𝑡𝑖𝑐𝑎 𝐶𝑜𝑛𝑠𝑢𝑚𝑖𝑑𝑜𝑟)=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〖𝐶𝐸𝐸〗_(Ó𝑡𝑖𝑐𝑎 𝑆𝑖𝑠𝑡𝑒𝑚𝑎 )/((1−𝐼𝐶𝑀𝑆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−𝑃𝐼𝑆−𝐶𝑂𝐹𝐼𝑁𝑆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 )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4</xdr:col>
      <xdr:colOff>685800</xdr:colOff>
      <xdr:row>12</xdr:row>
      <xdr:rowOff>5442</xdr:rowOff>
    </xdr:from>
    <xdr:ext cx="3826329" cy="4163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BFDC4210-35E5-437C-A4F8-F0AA4B0D3C29}"/>
                </a:ext>
              </a:extLst>
            </xdr:cNvPr>
            <xdr:cNvSpPr txBox="1"/>
          </xdr:nvSpPr>
          <xdr:spPr>
            <a:xfrm>
              <a:off x="8632371" y="2530928"/>
              <a:ext cx="3826329" cy="4163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𝐶𝐸𝐷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Ó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𝑡𝑖𝑐𝑎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𝐶𝑜𝑛𝑠𝑢𝑚𝑖𝑑𝑜𝑟</m:t>
                        </m:r>
                      </m:sub>
                    </m:sSub>
                    <m:r>
                      <a:rPr lang="pt-BR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𝐶𝐸𝐷</m:t>
                            </m:r>
                          </m:e>
                          <m:sub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Ó</m:t>
                            </m:r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𝑡𝑖𝑐𝑎</m:t>
                            </m:r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 </m:t>
                            </m:r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𝑆𝑖𝑠𝑡𝑒𝑚𝑎</m:t>
                            </m:r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 </m:t>
                            </m:r>
                          </m:sub>
                        </m:sSub>
                      </m:num>
                      <m:den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(1−</m:t>
                        </m:r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𝐼𝐶𝑀𝑆</m:t>
                        </m:r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𝑃𝐼𝑆</m:t>
                        </m:r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𝐶𝑂𝐹𝐼𝑁𝑆</m:t>
                        </m:r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pt-BR" sz="1100"/>
            </a:p>
          </xdr:txBody>
        </xdr:sp>
      </mc:Choice>
      <mc:Fallback xmlns="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BFDC4210-35E5-437C-A4F8-F0AA4B0D3C29}"/>
                </a:ext>
              </a:extLst>
            </xdr:cNvPr>
            <xdr:cNvSpPr txBox="1"/>
          </xdr:nvSpPr>
          <xdr:spPr>
            <a:xfrm>
              <a:off x="8632371" y="2530928"/>
              <a:ext cx="3826329" cy="4163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t-BR" sz="1100" i="0">
                  <a:latin typeface="Cambria Math" panose="02040503050406030204" pitchFamily="18" charset="0"/>
                </a:rPr>
                <a:t>〖</a:t>
              </a:r>
              <a:r>
                <a:rPr lang="pt-BR" sz="1100" b="0" i="0">
                  <a:latin typeface="Cambria Math" panose="02040503050406030204" pitchFamily="18" charset="0"/>
                </a:rPr>
                <a:t>𝐶𝐸𝐷〗_(Ó𝑡𝑖𝑐𝑎 𝐶𝑜𝑛𝑠𝑢𝑚𝑖𝑑𝑜𝑟)=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〖𝐶𝐸𝐷〗_(Ó𝑡𝑖𝑐𝑎 𝑆𝑖𝑠𝑡𝑒𝑚𝑎 )/((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1−𝐼𝐶𝑀𝑆−𝑃𝐼𝑆−𝐶𝑂𝐹𝐼𝑁𝑆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4</xdr:col>
      <xdr:colOff>790575</xdr:colOff>
      <xdr:row>9</xdr:row>
      <xdr:rowOff>104775</xdr:rowOff>
    </xdr:from>
    <xdr:ext cx="3826329" cy="4163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CAC25CC6-4295-4AF6-86A3-8A68A449E653}"/>
                </a:ext>
              </a:extLst>
            </xdr:cNvPr>
            <xdr:cNvSpPr txBox="1"/>
          </xdr:nvSpPr>
          <xdr:spPr>
            <a:xfrm>
              <a:off x="6972300" y="2247900"/>
              <a:ext cx="3826329" cy="4163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𝐶𝐸𝐸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𝐹𝑉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−Ó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𝑡𝑖𝑐𝑎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𝐶𝑜𝑛𝑠𝑢𝑚𝑖𝑑𝑜𝑟</m:t>
                        </m:r>
                      </m:sub>
                    </m:sSub>
                    <m:r>
                      <a:rPr lang="pt-BR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𝑇𝑈𝑆𝐷</m:t>
                            </m:r>
                          </m:e>
                          <m:sub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𝐹𝑃</m:t>
                            </m:r>
                          </m:sub>
                        </m:sSub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sSub>
                          <m:sSubPr>
                            <m:ctrlP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𝑇𝐸</m:t>
                            </m:r>
                          </m:e>
                          <m:sub>
                            <m:r>
                              <a:rPr lang="pt-B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𝐹𝑃</m:t>
                            </m:r>
                          </m:sub>
                        </m:sSub>
                      </m:num>
                      <m:den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(1−</m:t>
                        </m:r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𝐼𝐶𝑀𝑆</m:t>
                        </m:r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𝑃𝐼𝑆</m:t>
                        </m:r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𝐶𝑂𝐹𝐼𝑁𝑆</m:t>
                        </m:r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pt-BR" sz="1100"/>
            </a:p>
          </xdr:txBody>
        </xdr:sp>
      </mc:Choice>
      <mc:Fallback xmlns=""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CAC25CC6-4295-4AF6-86A3-8A68A449E653}"/>
                </a:ext>
              </a:extLst>
            </xdr:cNvPr>
            <xdr:cNvSpPr txBox="1"/>
          </xdr:nvSpPr>
          <xdr:spPr>
            <a:xfrm>
              <a:off x="6972300" y="2247900"/>
              <a:ext cx="3826329" cy="4163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t-BR" sz="1100" i="0">
                  <a:latin typeface="Cambria Math" panose="02040503050406030204" pitchFamily="18" charset="0"/>
                </a:rPr>
                <a:t>〖</a:t>
              </a:r>
              <a:r>
                <a:rPr lang="pt-BR" sz="1100" b="0" i="0">
                  <a:latin typeface="Cambria Math" panose="02040503050406030204" pitchFamily="18" charset="0"/>
                </a:rPr>
                <a:t>𝐶𝐸𝐸〗_(𝐹𝑉−Ó𝑡𝑖𝑐𝑎 𝐶𝑜𝑛𝑠𝑢𝑚𝑖𝑑𝑜𝑟)=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(〖𝑇𝑈𝑆𝐷〗_𝐹𝑃+〖𝑇𝐸〗_𝐹𝑃)/((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1−𝐼𝐶𝑀𝑆−𝑃𝐼𝑆−𝐶𝑂𝐹𝐼𝑁𝑆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</a:t>
              </a:r>
              <a:endParaRPr lang="pt-BR" sz="11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personal/csippel_cpfl_com_br/Documents/&#193;rea%20de%20Trabalho/HOME%20OFFICE/CPP2022/Planilha%20-%20%20RCB%20CPP%202021_CD_rv02.xlsm" TargetMode="External"/><Relationship Id="rId1" Type="http://schemas.openxmlformats.org/officeDocument/2006/relationships/externalLinkPath" Target="/personal/csippel_cpfl_com_br/Documents/&#193;rea%20de%20Trabalho/HOME%20OFFICE/CPP2022/Planilha%20-%20%20RCB%20CPP%202021_CD_rv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juda"/>
      <sheetName val="Teste"/>
      <sheetName val="IP_Parâmetros"/>
      <sheetName val="Escolha tarifa"/>
      <sheetName val="CPFL"/>
      <sheetName val="Projeto"/>
      <sheetName val="RCB"/>
      <sheetName val="CustoContabil"/>
      <sheetName val="ContrDesemp"/>
      <sheetName val="IPCA"/>
      <sheetName val="M&amp;V"/>
      <sheetName val="Descarte"/>
      <sheetName val="IlumCusto"/>
      <sheetName val="IlumBenef"/>
      <sheetName val="SolarFVCusto"/>
      <sheetName val="SolarFVBenef"/>
      <sheetName val="MotorCusto"/>
      <sheetName val="MotorBenef"/>
      <sheetName val="SolarCusto"/>
      <sheetName val="SolarBenef"/>
      <sheetName val="CondAmbCusto"/>
      <sheetName val="CondAmbBenef"/>
      <sheetName val="RefrigCusto"/>
      <sheetName val="RefrigBenef"/>
      <sheetName val="OutrosCusto"/>
      <sheetName val="OutrosBenef"/>
      <sheetName val="Cronograma Físico"/>
      <sheetName val="Cronograma Financeiro"/>
      <sheetName val="Gráfico1"/>
      <sheetName val="AUX1"/>
      <sheetName val="UCs"/>
      <sheetName val="Tabelas Contratos"/>
    </sheetNames>
    <sheetDataSet>
      <sheetData sheetId="0"/>
      <sheetData sheetId="1"/>
      <sheetData sheetId="2"/>
      <sheetData sheetId="3"/>
      <sheetData sheetId="4">
        <row r="4">
          <cell r="AI4" t="str">
            <v>SELECIONE A TARIFA</v>
          </cell>
          <cell r="BD4" t="str">
            <v>ARACAJU</v>
          </cell>
        </row>
        <row r="5">
          <cell r="AI5" t="str">
            <v>CONVENCIONAL</v>
          </cell>
          <cell r="BD5" t="str">
            <v>BELÉM</v>
          </cell>
        </row>
        <row r="6">
          <cell r="AI6" t="str">
            <v>TARIFA VERDE</v>
          </cell>
          <cell r="BD6" t="str">
            <v>BELO HORIZONTE</v>
          </cell>
        </row>
        <row r="7">
          <cell r="AI7" t="str">
            <v>TARIFA AZUL</v>
          </cell>
          <cell r="BD7" t="str">
            <v>BRASÍLIA</v>
          </cell>
        </row>
        <row r="8">
          <cell r="AI8" t="str">
            <v>CONSUMIDOR LIVRE</v>
          </cell>
          <cell r="BD8" t="str">
            <v>CAMPO GRANDE</v>
          </cell>
        </row>
        <row r="9">
          <cell r="BD9" t="str">
            <v>CUIABÁ</v>
          </cell>
        </row>
        <row r="10">
          <cell r="BD10" t="str">
            <v>CURITIBA</v>
          </cell>
        </row>
        <row r="11">
          <cell r="BD11" t="str">
            <v>FLORIANÓPOLIS</v>
          </cell>
        </row>
        <row r="12">
          <cell r="BD12" t="str">
            <v>FORTALEZA</v>
          </cell>
        </row>
        <row r="13">
          <cell r="BD13" t="str">
            <v>GOIÂNIA</v>
          </cell>
        </row>
        <row r="14">
          <cell r="BD14" t="str">
            <v>JOÃO PESSOA</v>
          </cell>
        </row>
        <row r="15">
          <cell r="BD15" t="str">
            <v>MACAPÁ</v>
          </cell>
        </row>
        <row r="16">
          <cell r="BD16" t="str">
            <v>MACEIÓ</v>
          </cell>
        </row>
        <row r="17">
          <cell r="BD17" t="str">
            <v>MANAUS</v>
          </cell>
        </row>
        <row r="18">
          <cell r="BD18" t="str">
            <v>NATAL</v>
          </cell>
        </row>
        <row r="19">
          <cell r="BD19" t="str">
            <v>PORTO ALEGRE</v>
          </cell>
        </row>
        <row r="20">
          <cell r="BD20" t="str">
            <v>PORTO NACIONAL</v>
          </cell>
        </row>
        <row r="21">
          <cell r="BD21" t="str">
            <v>PORTO VELHO</v>
          </cell>
        </row>
        <row r="22">
          <cell r="BD22" t="str">
            <v>RECIFE</v>
          </cell>
        </row>
        <row r="23">
          <cell r="BD23" t="str">
            <v>RIBEIRÃO PRETO</v>
          </cell>
        </row>
        <row r="24">
          <cell r="BD24" t="str">
            <v>RIO DE JANEIRO</v>
          </cell>
        </row>
        <row r="25">
          <cell r="BD25" t="str">
            <v>SALVADOR</v>
          </cell>
        </row>
        <row r="26">
          <cell r="BD26" t="str">
            <v>SÃO LUÍS</v>
          </cell>
        </row>
        <row r="27">
          <cell r="BD27" t="str">
            <v>SÃO PAULO</v>
          </cell>
        </row>
        <row r="28">
          <cell r="BD28" t="str">
            <v>TERESINA</v>
          </cell>
        </row>
        <row r="29">
          <cell r="BD29" t="str">
            <v>VITÓRIA</v>
          </cell>
        </row>
      </sheetData>
      <sheetData sheetId="5">
        <row r="8">
          <cell r="AD8">
            <v>0.08</v>
          </cell>
        </row>
      </sheetData>
      <sheetData sheetId="6">
        <row r="7">
          <cell r="H7">
            <v>0.21</v>
          </cell>
        </row>
        <row r="29">
          <cell r="H29">
            <v>0</v>
          </cell>
          <cell r="K29">
            <v>0</v>
          </cell>
        </row>
        <row r="32">
          <cell r="G32">
            <v>0</v>
          </cell>
          <cell r="J32">
            <v>0</v>
          </cell>
        </row>
        <row r="35">
          <cell r="G35">
            <v>0</v>
          </cell>
          <cell r="J35">
            <v>0</v>
          </cell>
        </row>
      </sheetData>
      <sheetData sheetId="7">
        <row r="6">
          <cell r="D6">
            <v>2070000</v>
          </cell>
        </row>
      </sheetData>
      <sheetData sheetId="8"/>
      <sheetData sheetId="9"/>
      <sheetData sheetId="10">
        <row r="399">
          <cell r="M399">
            <v>0</v>
          </cell>
        </row>
      </sheetData>
      <sheetData sheetId="11">
        <row r="54">
          <cell r="K54">
            <v>0</v>
          </cell>
        </row>
        <row r="187">
          <cell r="K187">
            <v>0</v>
          </cell>
          <cell r="N187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Jose Edilan Ponciano Costa" id="{7335F653-5B5A-432F-BFCE-D9076B25EA87}" userId="S::josep.costa@cpfl.com.br::c0f71b71-7747-4678-9b87-780b7c9a8286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Consumo_energia_UC110" displayName="Consumo_energia_UC110" ref="B9:E22" totalsRowCount="1" headerRowDxfId="690" dataDxfId="688" totalsRowDxfId="686" headerRowBorderDxfId="689" tableBorderDxfId="687">
  <autoFilter ref="B9:E21" xr:uid="{00000000-0009-0000-0100-000002000000}"/>
  <tableColumns count="4">
    <tableColumn id="1" xr3:uid="{00000000-0010-0000-0500-000001000000}" name="Periodo" totalsRowLabel="Média" dataDxfId="685" totalsRowDxfId="684"/>
    <tableColumn id="2" xr3:uid="{00000000-0010-0000-0500-000002000000}" name="Consumo Ponta [a]" totalsRowFunction="average" dataDxfId="683" totalsRowDxfId="682" dataCellStyle="Vírgula"/>
    <tableColumn id="3" xr3:uid="{00000000-0010-0000-0500-000003000000}" name="Consumo Fora Ponta [b]" totalsRowFunction="average" dataDxfId="681" totalsRowDxfId="680" dataCellStyle="Vírgula"/>
    <tableColumn id="4" xr3:uid="{00000000-0010-0000-0500-000004000000}" name="Consumo total (kWh/mês)" totalsRowFunction="sum" dataDxfId="679" totalsRowDxfId="678">
      <calculatedColumnFormula>UCs!C10+UCs!D10</calculatedColumnFormula>
    </tableColumn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E000000}" name="Tabela262393017" displayName="Tabela262393017" ref="V25:Y38" totalsRowCount="1" headerRowDxfId="581" dataDxfId="580" totalsRowDxfId="579">
  <autoFilter ref="V25:Y37" xr:uid="{00000000-0009-0000-0100-000010000000}"/>
  <tableColumns count="4">
    <tableColumn id="1" xr3:uid="{00000000-0010-0000-0E00-000001000000}" name="Periodo" totalsRowLabel="Média" dataDxfId="578" totalsRowDxfId="577"/>
    <tableColumn id="2" xr3:uid="{00000000-0010-0000-0E00-000002000000}" name="Demanda Ponta [a]" totalsRowFunction="sum" dataDxfId="576" totalsRowDxfId="575" dataCellStyle="Vírgula"/>
    <tableColumn id="3" xr3:uid="{00000000-0010-0000-0E00-000003000000}" name="Demanda Fora Ponta [b]" totalsRowFunction="sum" dataDxfId="574" totalsRowDxfId="573" dataCellStyle="Vírgula"/>
    <tableColumn id="4" xr3:uid="{00000000-0010-0000-0E00-000004000000}" name="Demanda total (kW/mês)" totalsRowFunction="average" dataDxfId="572" totalsRowDxfId="571">
      <calculatedColumnFormula>UCs!W26+UCs!X26</calculatedColumnFormula>
    </tableColumn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F000000}" name="Consumo_energia_UC1101618" displayName="Consumo_energia_UC1101618" ref="AA9:AD22" totalsRowCount="1" headerRowDxfId="570" dataDxfId="568" totalsRowDxfId="566" headerRowBorderDxfId="569" tableBorderDxfId="567">
  <autoFilter ref="AA9:AD21" xr:uid="{00000000-0009-0000-0100-000011000000}"/>
  <tableColumns count="4">
    <tableColumn id="1" xr3:uid="{00000000-0010-0000-0F00-000001000000}" name="Periodo" totalsRowLabel="Média" dataDxfId="565" totalsRowDxfId="564"/>
    <tableColumn id="2" xr3:uid="{00000000-0010-0000-0F00-000002000000}" name="Consumo Ponta [a]" totalsRowFunction="average" dataDxfId="563" totalsRowDxfId="562" dataCellStyle="Vírgula"/>
    <tableColumn id="3" xr3:uid="{00000000-0010-0000-0F00-000003000000}" name="Consumo Fora Ponta [b]" totalsRowFunction="average" dataDxfId="561" totalsRowDxfId="560" dataCellStyle="Vírgula"/>
    <tableColumn id="4" xr3:uid="{00000000-0010-0000-0F00-000004000000}" name="Consumo total (kWh/mês)" totalsRowFunction="sum" dataDxfId="559" totalsRowDxfId="558">
      <calculatedColumnFormula>UCs!AB10+UCs!AC10</calculatedColumnFormula>
    </tableColumn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0000000}" name="Tabela26239301719" displayName="Tabela26239301719" ref="AA25:AD38" totalsRowCount="1" headerRowDxfId="557" dataDxfId="556" totalsRowDxfId="555">
  <autoFilter ref="AA25:AD37" xr:uid="{00000000-0009-0000-0100-000012000000}"/>
  <tableColumns count="4">
    <tableColumn id="1" xr3:uid="{00000000-0010-0000-1000-000001000000}" name="Periodo" totalsRowLabel="Média" dataDxfId="554" totalsRowDxfId="553"/>
    <tableColumn id="2" xr3:uid="{00000000-0010-0000-1000-000002000000}" name="Demanda Ponta [a]" totalsRowFunction="sum" dataDxfId="552" totalsRowDxfId="551" dataCellStyle="Vírgula"/>
    <tableColumn id="3" xr3:uid="{00000000-0010-0000-1000-000003000000}" name="Demanda Fora Ponta [b]" totalsRowFunction="sum" dataDxfId="550" totalsRowDxfId="549" dataCellStyle="Vírgula"/>
    <tableColumn id="4" xr3:uid="{00000000-0010-0000-1000-000004000000}" name="Demanda total (kW/mês)" totalsRowFunction="average" dataDxfId="548" totalsRowDxfId="547">
      <calculatedColumnFormula>UCs!AB26+UCs!AC26</calculatedColumnFormula>
    </tableColumn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1000000}" name="Consumo_energia_UC1101620" displayName="Consumo_energia_UC1101620" ref="AF9:AI22" totalsRowCount="1" headerRowDxfId="546" dataDxfId="544" totalsRowDxfId="542" headerRowBorderDxfId="545" tableBorderDxfId="543">
  <autoFilter ref="AF9:AI21" xr:uid="{00000000-0009-0000-0100-000013000000}"/>
  <tableColumns count="4">
    <tableColumn id="1" xr3:uid="{00000000-0010-0000-1100-000001000000}" name="Periodo" totalsRowLabel="Média" dataDxfId="541" totalsRowDxfId="540"/>
    <tableColumn id="2" xr3:uid="{00000000-0010-0000-1100-000002000000}" name="Consumo Ponta [a]" totalsRowFunction="average" dataDxfId="539" totalsRowDxfId="538" dataCellStyle="Vírgula"/>
    <tableColumn id="3" xr3:uid="{00000000-0010-0000-1100-000003000000}" name="Consumo Fora Ponta [b]" totalsRowFunction="average" dataDxfId="537" totalsRowDxfId="536" dataCellStyle="Vírgula"/>
    <tableColumn id="4" xr3:uid="{00000000-0010-0000-1100-000004000000}" name="Consumo total (kWh/mês)" totalsRowFunction="sum" dataDxfId="535" totalsRowDxfId="534">
      <calculatedColumnFormula>UCs!AG10+UCs!AH10</calculatedColumnFormula>
    </tableColumn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2000000}" name="Tabela26239301721" displayName="Tabela26239301721" ref="AF25:AI38" totalsRowCount="1" headerRowDxfId="533" dataDxfId="532" totalsRowDxfId="531">
  <autoFilter ref="AF25:AI37" xr:uid="{00000000-0009-0000-0100-000014000000}"/>
  <tableColumns count="4">
    <tableColumn id="1" xr3:uid="{00000000-0010-0000-1200-000001000000}" name="Periodo" totalsRowLabel="Média" dataDxfId="530" totalsRowDxfId="529"/>
    <tableColumn id="2" xr3:uid="{00000000-0010-0000-1200-000002000000}" name="Demanda Ponta [a]" totalsRowFunction="sum" dataDxfId="528" totalsRowDxfId="527" dataCellStyle="Vírgula"/>
    <tableColumn id="3" xr3:uid="{00000000-0010-0000-1200-000003000000}" name="Demanda Fora Ponta [b]" totalsRowFunction="sum" dataDxfId="526" totalsRowDxfId="525" dataCellStyle="Vírgula"/>
    <tableColumn id="4" xr3:uid="{00000000-0010-0000-1200-000004000000}" name="Demanda total (kW/mês)" totalsRowFunction="average" dataDxfId="524" totalsRowDxfId="523">
      <calculatedColumnFormula>UCs!AG26+UCs!AH26</calculatedColumnFormula>
    </tableColumn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3000000}" name="Consumo_energia_UC1101625" displayName="Consumo_energia_UC1101625" ref="AK9:AN22" totalsRowCount="1" headerRowDxfId="522" dataDxfId="520" totalsRowDxfId="518" headerRowBorderDxfId="521" tableBorderDxfId="519">
  <autoFilter ref="AK9:AN21" xr:uid="{00000000-0009-0000-0100-000018000000}"/>
  <tableColumns count="4">
    <tableColumn id="1" xr3:uid="{00000000-0010-0000-1300-000001000000}" name="Periodo" totalsRowLabel="Média" dataDxfId="517" totalsRowDxfId="516"/>
    <tableColumn id="2" xr3:uid="{00000000-0010-0000-1300-000002000000}" name="Consumo Ponta [a]" totalsRowFunction="average" dataDxfId="515" totalsRowDxfId="514" dataCellStyle="Vírgula"/>
    <tableColumn id="3" xr3:uid="{00000000-0010-0000-1300-000003000000}" name="Consumo Fora Ponta [b]" totalsRowFunction="average" dataDxfId="513" totalsRowDxfId="512" dataCellStyle="Vírgula"/>
    <tableColumn id="4" xr3:uid="{00000000-0010-0000-1300-000004000000}" name="Consumo total (kWh/mês)" totalsRowFunction="sum" dataDxfId="511" totalsRowDxfId="510">
      <calculatedColumnFormula>UCs!AL10+UCs!AM10</calculatedColumnFormula>
    </tableColumn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4000000}" name="Tabela26239301726" displayName="Tabela26239301726" ref="AK25:AN38" totalsRowCount="1" headerRowDxfId="509" dataDxfId="508" totalsRowDxfId="507">
  <autoFilter ref="AK25:AN37" xr:uid="{00000000-0009-0000-0100-000019000000}"/>
  <tableColumns count="4">
    <tableColumn id="1" xr3:uid="{00000000-0010-0000-1400-000001000000}" name="Periodo" totalsRowLabel="Média" dataDxfId="506" totalsRowDxfId="505"/>
    <tableColumn id="2" xr3:uid="{00000000-0010-0000-1400-000002000000}" name="Demanda Ponta [a]" totalsRowFunction="sum" dataDxfId="504" totalsRowDxfId="503" dataCellStyle="Vírgula"/>
    <tableColumn id="3" xr3:uid="{00000000-0010-0000-1400-000003000000}" name="Demanda Fora Ponta [b]" totalsRowFunction="sum" dataDxfId="502" totalsRowDxfId="501" dataCellStyle="Vírgula"/>
    <tableColumn id="4" xr3:uid="{00000000-0010-0000-1400-000004000000}" name="Demanda total (kW/mês)" totalsRowFunction="average" dataDxfId="500" totalsRowDxfId="499">
      <calculatedColumnFormula>UCs!AL26+UCs!AM26</calculatedColumnFormula>
    </tableColumn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5000000}" name="Consumo_energia_UC1101627" displayName="Consumo_energia_UC1101627" ref="AP9:AS22" totalsRowCount="1" headerRowDxfId="498" dataDxfId="496" totalsRowDxfId="494" headerRowBorderDxfId="497" tableBorderDxfId="495">
  <autoFilter ref="AP9:AS21" xr:uid="{00000000-0009-0000-0100-00001A000000}"/>
  <tableColumns count="4">
    <tableColumn id="1" xr3:uid="{00000000-0010-0000-1500-000001000000}" name="Periodo" totalsRowLabel="Média" dataDxfId="493" totalsRowDxfId="492"/>
    <tableColumn id="2" xr3:uid="{00000000-0010-0000-1500-000002000000}" name="Consumo Ponta [a]" totalsRowFunction="average" dataDxfId="491" totalsRowDxfId="490" dataCellStyle="Vírgula"/>
    <tableColumn id="3" xr3:uid="{00000000-0010-0000-1500-000003000000}" name="Consumo Fora Ponta [b]" totalsRowFunction="average" dataDxfId="489" totalsRowDxfId="488" dataCellStyle="Vírgula"/>
    <tableColumn id="4" xr3:uid="{00000000-0010-0000-1500-000004000000}" name="Consumo total (kWh/mês)" totalsRowFunction="sum" dataDxfId="487" totalsRowDxfId="486">
      <calculatedColumnFormula>UCs!AQ10+UCs!AR10</calculatedColumnFormula>
    </tableColumn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6000000}" name="Tabela26239301728" displayName="Tabela26239301728" ref="AP25:AS38" totalsRowCount="1" headerRowDxfId="485" dataDxfId="484" totalsRowDxfId="483">
  <autoFilter ref="AP25:AS37" xr:uid="{00000000-0009-0000-0100-00001B000000}"/>
  <tableColumns count="4">
    <tableColumn id="1" xr3:uid="{00000000-0010-0000-1600-000001000000}" name="Periodo" totalsRowLabel="Média" dataDxfId="482" totalsRowDxfId="481"/>
    <tableColumn id="2" xr3:uid="{00000000-0010-0000-1600-000002000000}" name="Demanda Ponta [a]" totalsRowFunction="sum" dataDxfId="480" totalsRowDxfId="479" dataCellStyle="Vírgula"/>
    <tableColumn id="3" xr3:uid="{00000000-0010-0000-1600-000003000000}" name="Demanda Fora Ponta [b]" totalsRowFunction="sum" dataDxfId="478" totalsRowDxfId="477" dataCellStyle="Vírgula"/>
    <tableColumn id="4" xr3:uid="{00000000-0010-0000-1600-000004000000}" name="Demanda total (kW/mês)" totalsRowFunction="average" dataDxfId="476" totalsRowDxfId="475">
      <calculatedColumnFormula>UCs!AQ26+UCs!AR26</calculatedColumnFormula>
    </tableColumn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7000000}" name="Consumo_energia_UC1101629" displayName="Consumo_energia_UC1101629" ref="AU9:AX22" totalsRowCount="1" headerRowDxfId="474" dataDxfId="472" totalsRowDxfId="470" headerRowBorderDxfId="473" tableBorderDxfId="471">
  <autoFilter ref="AU9:AX21" xr:uid="{00000000-0009-0000-0100-00001C000000}"/>
  <tableColumns count="4">
    <tableColumn id="1" xr3:uid="{00000000-0010-0000-1700-000001000000}" name="Periodo" totalsRowLabel="Média" dataDxfId="469" totalsRowDxfId="468"/>
    <tableColumn id="2" xr3:uid="{00000000-0010-0000-1700-000002000000}" name="Consumo Ponta [a]" totalsRowFunction="average" dataDxfId="467" totalsRowDxfId="466" dataCellStyle="Vírgula"/>
    <tableColumn id="3" xr3:uid="{00000000-0010-0000-1700-000003000000}" name="Consumo Fora Ponta [b]" totalsRowFunction="average" dataDxfId="465" totalsRowDxfId="464" dataCellStyle="Vírgula"/>
    <tableColumn id="4" xr3:uid="{00000000-0010-0000-1700-000004000000}" name="Consumo total (kWh/mês)" totalsRowFunction="sum" dataDxfId="463" totalsRowDxfId="462">
      <calculatedColumnFormula>UCs!AV10+UCs!AW10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6000000}" name="Tabela2623930" displayName="Tabela2623930" ref="B25:E38" totalsRowCount="1" headerRowDxfId="677" dataDxfId="676" totalsRowDxfId="675">
  <autoFilter ref="B25:E37" xr:uid="{00000000-0009-0000-0100-00001D000000}"/>
  <tableColumns count="4">
    <tableColumn id="1" xr3:uid="{00000000-0010-0000-0600-000001000000}" name="Periodo" totalsRowLabel="Média" dataDxfId="674" totalsRowDxfId="673"/>
    <tableColumn id="2" xr3:uid="{00000000-0010-0000-0600-000002000000}" name="Demanda Ponta [a]" totalsRowFunction="sum" dataDxfId="672" totalsRowDxfId="671" dataCellStyle="Vírgula"/>
    <tableColumn id="3" xr3:uid="{00000000-0010-0000-0600-000003000000}" name="Demanda Fora Ponta [b]" totalsRowFunction="sum" dataDxfId="670" totalsRowDxfId="669" dataCellStyle="Vírgula"/>
    <tableColumn id="4" xr3:uid="{00000000-0010-0000-0600-000004000000}" name="Demanda total (kW/mês)" totalsRowFunction="average" dataDxfId="668" totalsRowDxfId="667">
      <calculatedColumnFormula>UCs!C26+UCs!D26</calculatedColumnFormula>
    </tableColumn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8000000}" name="Tabela26239301731" displayName="Tabela26239301731" ref="AU25:AX38" totalsRowCount="1" headerRowDxfId="461" dataDxfId="460" totalsRowDxfId="459">
  <autoFilter ref="AU25:AX37" xr:uid="{00000000-0009-0000-0100-00001E000000}"/>
  <tableColumns count="4">
    <tableColumn id="1" xr3:uid="{00000000-0010-0000-1800-000001000000}" name="Periodo" totalsRowLabel="Média" dataDxfId="458" totalsRowDxfId="457"/>
    <tableColumn id="2" xr3:uid="{00000000-0010-0000-1800-000002000000}" name="Demanda Ponta [a]" totalsRowFunction="sum" dataDxfId="456" totalsRowDxfId="455" dataCellStyle="Vírgula"/>
    <tableColumn id="3" xr3:uid="{00000000-0010-0000-1800-000003000000}" name="Demanda Fora Ponta [b]" totalsRowFunction="sum" dataDxfId="454" totalsRowDxfId="453" dataCellStyle="Vírgula"/>
    <tableColumn id="4" xr3:uid="{00000000-0010-0000-1800-000004000000}" name="Demanda total (kW/mês)" totalsRowFunction="average" dataDxfId="452" totalsRowDxfId="451">
      <calculatedColumnFormula>UCs!AV26+UCs!AW26</calculatedColumnFormula>
    </tableColumn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9000000}" name="Consumo_energia_UC1101632" displayName="Consumo_energia_UC1101632" ref="AZ9:BC22" totalsRowCount="1" headerRowDxfId="450" dataDxfId="448" totalsRowDxfId="446" headerRowBorderDxfId="449" tableBorderDxfId="447">
  <autoFilter ref="AZ9:BC21" xr:uid="{00000000-0009-0000-0100-00001F000000}"/>
  <tableColumns count="4">
    <tableColumn id="1" xr3:uid="{00000000-0010-0000-1900-000001000000}" name="Periodo" totalsRowLabel="Média" dataDxfId="445" totalsRowDxfId="444"/>
    <tableColumn id="2" xr3:uid="{00000000-0010-0000-1900-000002000000}" name="Consumo Ponta [a]" totalsRowFunction="average" dataDxfId="443" totalsRowDxfId="442" dataCellStyle="Vírgula"/>
    <tableColumn id="3" xr3:uid="{00000000-0010-0000-1900-000003000000}" name="Consumo Fora Ponta [b]" totalsRowFunction="average" dataDxfId="441" totalsRowDxfId="440" dataCellStyle="Vírgula"/>
    <tableColumn id="4" xr3:uid="{00000000-0010-0000-1900-000004000000}" name="Consumo total (kWh/mês)" totalsRowFunction="sum" dataDxfId="439" totalsRowDxfId="438">
      <calculatedColumnFormula>UCs!BA10+UCs!BB10</calculatedColumnFormula>
    </tableColumn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A000000}" name="Tabela26239301733" displayName="Tabela26239301733" ref="AZ25:BC38" totalsRowCount="1" headerRowDxfId="437" dataDxfId="436" totalsRowDxfId="435">
  <autoFilter ref="AZ25:BC37" xr:uid="{00000000-0009-0000-0100-000020000000}"/>
  <tableColumns count="4">
    <tableColumn id="1" xr3:uid="{00000000-0010-0000-1A00-000001000000}" name="Periodo" totalsRowLabel="Média" dataDxfId="434" totalsRowDxfId="433"/>
    <tableColumn id="2" xr3:uid="{00000000-0010-0000-1A00-000002000000}" name="Demanda Ponta [a]" totalsRowFunction="sum" dataDxfId="432" totalsRowDxfId="431" dataCellStyle="Vírgula"/>
    <tableColumn id="3" xr3:uid="{00000000-0010-0000-1A00-000003000000}" name="Demanda Fora Ponta [b]" totalsRowFunction="sum" dataDxfId="430" totalsRowDxfId="429" dataCellStyle="Vírgula"/>
    <tableColumn id="4" xr3:uid="{00000000-0010-0000-1A00-000004000000}" name="Demanda total (kW/mês)" totalsRowFunction="average" dataDxfId="428" totalsRowDxfId="427">
      <calculatedColumnFormula>UCs!BA26+UCs!BB26</calculatedColumnFormula>
    </tableColumn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B000000}" name="Consumo_energia_UC1101634" displayName="Consumo_energia_UC1101634" ref="BE9:BH22" totalsRowCount="1" headerRowDxfId="426" dataDxfId="424" totalsRowDxfId="422" headerRowBorderDxfId="425" tableBorderDxfId="423">
  <autoFilter ref="BE9:BH21" xr:uid="{00000000-0009-0000-0100-000021000000}"/>
  <tableColumns count="4">
    <tableColumn id="1" xr3:uid="{00000000-0010-0000-1B00-000001000000}" name="Periodo" totalsRowLabel="Média" dataDxfId="421" totalsRowDxfId="420"/>
    <tableColumn id="2" xr3:uid="{00000000-0010-0000-1B00-000002000000}" name="Consumo Ponta [a]" totalsRowFunction="average" dataDxfId="419" totalsRowDxfId="418" dataCellStyle="Vírgula"/>
    <tableColumn id="3" xr3:uid="{00000000-0010-0000-1B00-000003000000}" name="Consumo Fora Ponta [b]" totalsRowFunction="average" dataDxfId="417" totalsRowDxfId="416" dataCellStyle="Vírgula"/>
    <tableColumn id="4" xr3:uid="{00000000-0010-0000-1B00-000004000000}" name="Consumo total (kWh/mês)" totalsRowFunction="sum" dataDxfId="415" totalsRowDxfId="414">
      <calculatedColumnFormula>UCs!BF10+UCs!BG10</calculatedColumnFormula>
    </tableColumn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1C000000}" name="Tabela26239301735" displayName="Tabela26239301735" ref="BE25:BH38" totalsRowCount="1" headerRowDxfId="413" dataDxfId="412" totalsRowDxfId="411">
  <autoFilter ref="BE25:BH37" xr:uid="{00000000-0009-0000-0100-000022000000}"/>
  <tableColumns count="4">
    <tableColumn id="1" xr3:uid="{00000000-0010-0000-1C00-000001000000}" name="Periodo" totalsRowLabel="Média" dataDxfId="410" totalsRowDxfId="409"/>
    <tableColumn id="2" xr3:uid="{00000000-0010-0000-1C00-000002000000}" name="Demanda Ponta [a]" totalsRowFunction="sum" dataDxfId="408" totalsRowDxfId="407" dataCellStyle="Vírgula"/>
    <tableColumn id="3" xr3:uid="{00000000-0010-0000-1C00-000003000000}" name="Demanda Fora Ponta [b]" totalsRowFunction="sum" dataDxfId="406" totalsRowDxfId="405" dataCellStyle="Vírgula"/>
    <tableColumn id="4" xr3:uid="{00000000-0010-0000-1C00-000004000000}" name="Demanda total (kW/mês)" totalsRowFunction="average" dataDxfId="404" totalsRowDxfId="403">
      <calculatedColumnFormula>UCs!BF26+UCs!BG26</calculatedColumnFormula>
    </tableColumn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1D000000}" name="Consumo_energia_UC1101636" displayName="Consumo_energia_UC1101636" ref="BJ9:BM22" totalsRowCount="1" headerRowDxfId="402" dataDxfId="400" totalsRowDxfId="398" headerRowBorderDxfId="401" tableBorderDxfId="399">
  <autoFilter ref="BJ9:BM21" xr:uid="{00000000-0009-0000-0100-000023000000}"/>
  <tableColumns count="4">
    <tableColumn id="1" xr3:uid="{00000000-0010-0000-1D00-000001000000}" name="Periodo" totalsRowLabel="Média" dataDxfId="397" totalsRowDxfId="396"/>
    <tableColumn id="2" xr3:uid="{00000000-0010-0000-1D00-000002000000}" name="Consumo Ponta [a]" totalsRowFunction="average" dataDxfId="395" totalsRowDxfId="394" dataCellStyle="Vírgula"/>
    <tableColumn id="3" xr3:uid="{00000000-0010-0000-1D00-000003000000}" name="Consumo Fora Ponta [b]" totalsRowFunction="average" dataDxfId="393" totalsRowDxfId="392" dataCellStyle="Vírgula"/>
    <tableColumn id="4" xr3:uid="{00000000-0010-0000-1D00-000004000000}" name="Consumo total (kWh/mês)" totalsRowFunction="sum" dataDxfId="391" totalsRowDxfId="390">
      <calculatedColumnFormula>UCs!BK10+UCs!BL10</calculatedColumnFormula>
    </tableColumn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1E000000}" name="Tabela26239301737" displayName="Tabela26239301737" ref="BJ25:BM38" totalsRowCount="1" headerRowDxfId="389" dataDxfId="388" totalsRowDxfId="387">
  <autoFilter ref="BJ25:BM37" xr:uid="{00000000-0009-0000-0100-000024000000}"/>
  <tableColumns count="4">
    <tableColumn id="1" xr3:uid="{00000000-0010-0000-1E00-000001000000}" name="Periodo" totalsRowLabel="Média" dataDxfId="386" totalsRowDxfId="385"/>
    <tableColumn id="2" xr3:uid="{00000000-0010-0000-1E00-000002000000}" name="Demanda Ponta [a]" totalsRowFunction="sum" dataDxfId="384" totalsRowDxfId="383" dataCellStyle="Vírgula"/>
    <tableColumn id="3" xr3:uid="{00000000-0010-0000-1E00-000003000000}" name="Demanda Fora Ponta [b]" totalsRowFunction="sum" dataDxfId="382" totalsRowDxfId="381" dataCellStyle="Vírgula"/>
    <tableColumn id="4" xr3:uid="{00000000-0010-0000-1E00-000004000000}" name="Demanda total (kW/mês)" totalsRowFunction="average" dataDxfId="380" totalsRowDxfId="379">
      <calculatedColumnFormula>UCs!BK26+UCs!BL26</calculatedColumnFormula>
    </tableColumn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1F000000}" name="Consumo_energia_UC1101638" displayName="Consumo_energia_UC1101638" ref="BO9:BR22" totalsRowCount="1" headerRowDxfId="378" dataDxfId="376" totalsRowDxfId="374" headerRowBorderDxfId="377" tableBorderDxfId="375">
  <autoFilter ref="BO9:BR21" xr:uid="{00000000-0009-0000-0100-000025000000}"/>
  <tableColumns count="4">
    <tableColumn id="1" xr3:uid="{00000000-0010-0000-1F00-000001000000}" name="Periodo" totalsRowLabel="Média" dataDxfId="373" totalsRowDxfId="372"/>
    <tableColumn id="2" xr3:uid="{00000000-0010-0000-1F00-000002000000}" name="Consumo Ponta [a]" totalsRowFunction="average" dataDxfId="371" totalsRowDxfId="370" dataCellStyle="Vírgula"/>
    <tableColumn id="3" xr3:uid="{00000000-0010-0000-1F00-000003000000}" name="Consumo Fora Ponta [b]" totalsRowFunction="average" dataDxfId="369" totalsRowDxfId="368" dataCellStyle="Vírgula"/>
    <tableColumn id="4" xr3:uid="{00000000-0010-0000-1F00-000004000000}" name="Consumo total (kWh/mês)" totalsRowFunction="sum" dataDxfId="367" totalsRowDxfId="366">
      <calculatedColumnFormula>UCs!BP10+UCs!BQ10</calculatedColumnFormula>
    </tableColumn>
  </tableColumns>
  <tableStyleInfo name="TableStyleLight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0000000}" name="Tabela26239301739" displayName="Tabela26239301739" ref="BO25:BR38" totalsRowCount="1" headerRowDxfId="365" dataDxfId="364" totalsRowDxfId="363">
  <autoFilter ref="BO25:BR37" xr:uid="{00000000-0009-0000-0100-000026000000}"/>
  <tableColumns count="4">
    <tableColumn id="1" xr3:uid="{00000000-0010-0000-2000-000001000000}" name="Periodo" totalsRowLabel="Média" dataDxfId="362" totalsRowDxfId="361"/>
    <tableColumn id="2" xr3:uid="{00000000-0010-0000-2000-000002000000}" name="Demanda Ponta [a]" totalsRowFunction="sum" dataDxfId="360" totalsRowDxfId="359" dataCellStyle="Vírgula"/>
    <tableColumn id="3" xr3:uid="{00000000-0010-0000-2000-000003000000}" name="Demanda Fora Ponta [b]" totalsRowFunction="sum" dataDxfId="358" totalsRowDxfId="357" dataCellStyle="Vírgula"/>
    <tableColumn id="4" xr3:uid="{00000000-0010-0000-2000-000004000000}" name="Demanda total (kW/mês)" totalsRowFunction="average" dataDxfId="356" totalsRowDxfId="355">
      <calculatedColumnFormula>UCs!BP26+UCs!BQ26</calculatedColumnFormula>
    </tableColumn>
  </tableColumns>
  <tableStyleInfo name="TableStyleLight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1000000}" name="Consumo_energia_UC1101640" displayName="Consumo_energia_UC1101640" ref="BT9:BW22" totalsRowCount="1" headerRowDxfId="354" dataDxfId="352" totalsRowDxfId="350" headerRowBorderDxfId="353" tableBorderDxfId="351">
  <autoFilter ref="BT9:BW21" xr:uid="{00000000-0009-0000-0100-000027000000}"/>
  <tableColumns count="4">
    <tableColumn id="1" xr3:uid="{00000000-0010-0000-2100-000001000000}" name="Periodo" totalsRowLabel="Média" dataDxfId="349" totalsRowDxfId="348"/>
    <tableColumn id="2" xr3:uid="{00000000-0010-0000-2100-000002000000}" name="Consumo Ponta [a]" totalsRowFunction="average" dataDxfId="347" totalsRowDxfId="346" dataCellStyle="Vírgula"/>
    <tableColumn id="3" xr3:uid="{00000000-0010-0000-2100-000003000000}" name="Consumo Fora Ponta [b]" totalsRowFunction="average" dataDxfId="345" totalsRowDxfId="344" dataCellStyle="Vírgula"/>
    <tableColumn id="4" xr3:uid="{00000000-0010-0000-2100-000004000000}" name="Consumo total (kWh/mês)" totalsRowFunction="sum" dataDxfId="343" totalsRowDxfId="342">
      <calculatedColumnFormula>UCs!BU10+UCs!BV10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Consumo_energia_UC11010" displayName="Consumo_energia_UC11010" ref="G9:J22" totalsRowCount="1" headerRowDxfId="666" dataDxfId="664" totalsRowDxfId="662" headerRowBorderDxfId="665" tableBorderDxfId="663">
  <autoFilter ref="G9:J21" xr:uid="{00000000-0009-0000-0100-000009000000}"/>
  <tableColumns count="4">
    <tableColumn id="1" xr3:uid="{00000000-0010-0000-0700-000001000000}" name="Periodo" totalsRowLabel="Média" dataDxfId="661" totalsRowDxfId="660"/>
    <tableColumn id="2" xr3:uid="{00000000-0010-0000-0700-000002000000}" name="Consumo Ponta [a]" totalsRowFunction="average" dataDxfId="659" totalsRowDxfId="658" dataCellStyle="Vírgula"/>
    <tableColumn id="3" xr3:uid="{00000000-0010-0000-0700-000003000000}" name="Consumo Fora Ponta [b]" totalsRowFunction="average" dataDxfId="657" totalsRowDxfId="656" dataCellStyle="Vírgula"/>
    <tableColumn id="4" xr3:uid="{00000000-0010-0000-0700-000004000000}" name="Consumo total (kWh/mês)" totalsRowFunction="sum" dataDxfId="655" totalsRowDxfId="654">
      <calculatedColumnFormula>UCs!H10+UCs!I10</calculatedColumnFormula>
    </tableColumn>
  </tableColumns>
  <tableStyleInfo name="TableStyleLight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2000000}" name="Tabela26239301741" displayName="Tabela26239301741" ref="BT25:BW38" totalsRowCount="1" headerRowDxfId="341" dataDxfId="340" totalsRowDxfId="339">
  <autoFilter ref="BT25:BW37" xr:uid="{00000000-0009-0000-0100-000028000000}"/>
  <tableColumns count="4">
    <tableColumn id="1" xr3:uid="{00000000-0010-0000-2200-000001000000}" name="Periodo" totalsRowLabel="Média" dataDxfId="338" totalsRowDxfId="337"/>
    <tableColumn id="2" xr3:uid="{00000000-0010-0000-2200-000002000000}" name="Demanda Ponta [a]" totalsRowFunction="sum" dataDxfId="336" totalsRowDxfId="335" dataCellStyle="Vírgula"/>
    <tableColumn id="3" xr3:uid="{00000000-0010-0000-2200-000003000000}" name="Demanda Fora Ponta [b]" totalsRowFunction="sum" dataDxfId="334" totalsRowDxfId="333" dataCellStyle="Vírgula"/>
    <tableColumn id="4" xr3:uid="{00000000-0010-0000-2200-000004000000}" name="Demanda total (kW/mês)" totalsRowFunction="average" dataDxfId="332" totalsRowDxfId="331">
      <calculatedColumnFormula>UCs!BU26+UCs!BV26</calculatedColumnFormula>
    </tableColumn>
  </tableColumns>
  <tableStyleInfo name="TableStyleLight1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3000000}" name="Consumo_energia_UC1101642" displayName="Consumo_energia_UC1101642" ref="BY9:CB22" totalsRowCount="1" headerRowDxfId="330" dataDxfId="328" totalsRowDxfId="326" headerRowBorderDxfId="329" tableBorderDxfId="327">
  <autoFilter ref="BY9:CB21" xr:uid="{00000000-0009-0000-0100-000029000000}"/>
  <tableColumns count="4">
    <tableColumn id="1" xr3:uid="{00000000-0010-0000-2300-000001000000}" name="Periodo" totalsRowLabel="Média" dataDxfId="325" totalsRowDxfId="324"/>
    <tableColumn id="2" xr3:uid="{00000000-0010-0000-2300-000002000000}" name="Consumo Ponta [a]" totalsRowFunction="average" dataDxfId="323" totalsRowDxfId="322" dataCellStyle="Vírgula"/>
    <tableColumn id="3" xr3:uid="{00000000-0010-0000-2300-000003000000}" name="Consumo Fora Ponta [b]" totalsRowFunction="average" dataDxfId="321" totalsRowDxfId="320" dataCellStyle="Vírgula"/>
    <tableColumn id="4" xr3:uid="{00000000-0010-0000-2300-000004000000}" name="Consumo total (kWh/mês)" totalsRowFunction="sum" dataDxfId="319" totalsRowDxfId="318">
      <calculatedColumnFormula>UCs!BZ10+UCs!CA10</calculatedColumnFormula>
    </tableColumn>
  </tableColumns>
  <tableStyleInfo name="TableStyleLight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4000000}" name="Tabela26239301743" displayName="Tabela26239301743" ref="BY25:CB38" totalsRowCount="1" headerRowDxfId="317" dataDxfId="316" totalsRowDxfId="315">
  <autoFilter ref="BY25:CB37" xr:uid="{00000000-0009-0000-0100-00002A000000}"/>
  <tableColumns count="4">
    <tableColumn id="1" xr3:uid="{00000000-0010-0000-2400-000001000000}" name="Periodo" totalsRowLabel="Média" dataDxfId="314" totalsRowDxfId="313"/>
    <tableColumn id="2" xr3:uid="{00000000-0010-0000-2400-000002000000}" name="Demanda Ponta [a]" totalsRowFunction="sum" dataDxfId="312" totalsRowDxfId="311" dataCellStyle="Vírgula"/>
    <tableColumn id="3" xr3:uid="{00000000-0010-0000-2400-000003000000}" name="Demanda Fora Ponta [b]" totalsRowFunction="sum" dataDxfId="310" totalsRowDxfId="309" dataCellStyle="Vírgula"/>
    <tableColumn id="4" xr3:uid="{00000000-0010-0000-2400-000004000000}" name="Demanda total (kW/mês)" totalsRowFunction="average" dataDxfId="308" totalsRowDxfId="307">
      <calculatedColumnFormula>UCs!BZ26+UCs!CA26</calculatedColumnFormula>
    </tableColumn>
  </tableColumns>
  <tableStyleInfo name="TableStyleLight1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5000000}" name="Consumo_energia_UC1101644" displayName="Consumo_energia_UC1101644" ref="CD9:CG22" totalsRowCount="1" headerRowDxfId="306" dataDxfId="304" totalsRowDxfId="302" headerRowBorderDxfId="305" tableBorderDxfId="303">
  <autoFilter ref="CD9:CG21" xr:uid="{00000000-0009-0000-0100-00002B000000}"/>
  <tableColumns count="4">
    <tableColumn id="1" xr3:uid="{00000000-0010-0000-2500-000001000000}" name="Periodo" totalsRowLabel="Média" dataDxfId="301" totalsRowDxfId="300"/>
    <tableColumn id="2" xr3:uid="{00000000-0010-0000-2500-000002000000}" name="Consumo Ponta [a]" totalsRowFunction="average" dataDxfId="299" totalsRowDxfId="298" dataCellStyle="Vírgula"/>
    <tableColumn id="3" xr3:uid="{00000000-0010-0000-2500-000003000000}" name="Consumo Fora Ponta [b]" totalsRowFunction="average" dataDxfId="297" totalsRowDxfId="296" dataCellStyle="Vírgula"/>
    <tableColumn id="4" xr3:uid="{00000000-0010-0000-2500-000004000000}" name="Consumo total (kWh/mês)" totalsRowFunction="sum" dataDxfId="295" totalsRowDxfId="294">
      <calculatedColumnFormula>UCs!CE10+UCs!CF10</calculatedColumnFormula>
    </tableColumn>
  </tableColumns>
  <tableStyleInfo name="TableStyleLight1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6000000}" name="Tabela26239301745" displayName="Tabela26239301745" ref="CD25:CG38" totalsRowCount="1" headerRowDxfId="293" dataDxfId="292" totalsRowDxfId="291">
  <autoFilter ref="CD25:CG37" xr:uid="{00000000-0009-0000-0100-00002C000000}"/>
  <tableColumns count="4">
    <tableColumn id="1" xr3:uid="{00000000-0010-0000-2600-000001000000}" name="Periodo" totalsRowLabel="Média" dataDxfId="290" totalsRowDxfId="289"/>
    <tableColumn id="2" xr3:uid="{00000000-0010-0000-2600-000002000000}" name="Demanda Ponta [a]" totalsRowFunction="sum" dataDxfId="288" totalsRowDxfId="287" dataCellStyle="Vírgula"/>
    <tableColumn id="3" xr3:uid="{00000000-0010-0000-2600-000003000000}" name="Demanda Fora Ponta [b]" totalsRowFunction="sum" dataDxfId="286" totalsRowDxfId="285" dataCellStyle="Vírgula"/>
    <tableColumn id="4" xr3:uid="{00000000-0010-0000-2600-000004000000}" name="Demanda total (kW/mês)" totalsRowFunction="average" dataDxfId="284" totalsRowDxfId="283">
      <calculatedColumnFormula>UCs!CE26+UCs!CF26</calculatedColumnFormula>
    </tableColumn>
  </tableColumns>
  <tableStyleInfo name="TableStyleLight1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7000000}" name="Consumo_energia_UC1101646" displayName="Consumo_energia_UC1101646" ref="CI9:CL22" totalsRowCount="1" headerRowDxfId="282" dataDxfId="280" totalsRowDxfId="278" headerRowBorderDxfId="281" tableBorderDxfId="279">
  <autoFilter ref="CI9:CL21" xr:uid="{00000000-0009-0000-0100-00002D000000}"/>
  <tableColumns count="4">
    <tableColumn id="1" xr3:uid="{00000000-0010-0000-2700-000001000000}" name="Periodo" totalsRowLabel="Média" dataDxfId="277" totalsRowDxfId="276"/>
    <tableColumn id="2" xr3:uid="{00000000-0010-0000-2700-000002000000}" name="Consumo Ponta [a]" totalsRowFunction="average" dataDxfId="275" totalsRowDxfId="274" dataCellStyle="Vírgula"/>
    <tableColumn id="3" xr3:uid="{00000000-0010-0000-2700-000003000000}" name="Consumo Fora Ponta [b]" totalsRowFunction="average" dataDxfId="273" totalsRowDxfId="272" dataCellStyle="Vírgula"/>
    <tableColumn id="4" xr3:uid="{00000000-0010-0000-2700-000004000000}" name="Consumo total (kWh/mês)" totalsRowFunction="sum" dataDxfId="271" totalsRowDxfId="270">
      <calculatedColumnFormula>UCs!CJ10+UCs!CK10</calculatedColumnFormula>
    </tableColumn>
  </tableColumns>
  <tableStyleInfo name="TableStyleLight1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8000000}" name="Tabela26239301747" displayName="Tabela26239301747" ref="CI25:CL38" totalsRowCount="1" headerRowDxfId="269" dataDxfId="268" totalsRowDxfId="267">
  <autoFilter ref="CI25:CL37" xr:uid="{00000000-0009-0000-0100-00002E000000}"/>
  <tableColumns count="4">
    <tableColumn id="1" xr3:uid="{00000000-0010-0000-2800-000001000000}" name="Periodo" totalsRowLabel="Média" dataDxfId="266" totalsRowDxfId="265"/>
    <tableColumn id="2" xr3:uid="{00000000-0010-0000-2800-000002000000}" name="Demanda Ponta [a]" totalsRowFunction="sum" dataDxfId="264" totalsRowDxfId="263" dataCellStyle="Vírgula"/>
    <tableColumn id="3" xr3:uid="{00000000-0010-0000-2800-000003000000}" name="Demanda Fora Ponta [b]" totalsRowFunction="sum" dataDxfId="262" totalsRowDxfId="261" dataCellStyle="Vírgula"/>
    <tableColumn id="4" xr3:uid="{00000000-0010-0000-2800-000004000000}" name="Demanda total (kW/mês)" totalsRowFunction="average" dataDxfId="260" totalsRowDxfId="259">
      <calculatedColumnFormula>UCs!CJ26+UCs!CK26</calculatedColumnFormula>
    </tableColumn>
  </tableColumns>
  <tableStyleInfo name="TableStyleLight1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9000000}" name="Consumo_energia_UC1101648" displayName="Consumo_energia_UC1101648" ref="CN9:CQ22" totalsRowCount="1" headerRowDxfId="258" dataDxfId="256" totalsRowDxfId="254" headerRowBorderDxfId="257" tableBorderDxfId="255">
  <autoFilter ref="CN9:CQ21" xr:uid="{00000000-0009-0000-0100-00002F000000}"/>
  <tableColumns count="4">
    <tableColumn id="1" xr3:uid="{00000000-0010-0000-2900-000001000000}" name="Periodo" totalsRowLabel="Média" dataDxfId="253" totalsRowDxfId="252"/>
    <tableColumn id="2" xr3:uid="{00000000-0010-0000-2900-000002000000}" name="Consumo Ponta [a]" totalsRowFunction="average" dataDxfId="251" totalsRowDxfId="250" dataCellStyle="Vírgula"/>
    <tableColumn id="3" xr3:uid="{00000000-0010-0000-2900-000003000000}" name="Consumo Fora Ponta [b]" totalsRowFunction="average" dataDxfId="249" totalsRowDxfId="248" dataCellStyle="Vírgula"/>
    <tableColumn id="4" xr3:uid="{00000000-0010-0000-2900-000004000000}" name="Consumo total (kWh/mês)" totalsRowFunction="sum" dataDxfId="247" totalsRowDxfId="246">
      <calculatedColumnFormula>UCs!CO10+UCs!CP10</calculatedColumnFormula>
    </tableColumn>
  </tableColumns>
  <tableStyleInfo name="TableStyleLight1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2A000000}" name="Tabela26239301749" displayName="Tabela26239301749" ref="CN25:CQ38" totalsRowCount="1" headerRowDxfId="245" dataDxfId="244" totalsRowDxfId="243">
  <autoFilter ref="CN25:CQ37" xr:uid="{00000000-0009-0000-0100-000030000000}"/>
  <tableColumns count="4">
    <tableColumn id="1" xr3:uid="{00000000-0010-0000-2A00-000001000000}" name="Periodo" totalsRowLabel="Média" dataDxfId="242" totalsRowDxfId="241"/>
    <tableColumn id="2" xr3:uid="{00000000-0010-0000-2A00-000002000000}" name="Demanda Ponta [a]" totalsRowFunction="sum" dataDxfId="240" totalsRowDxfId="239" dataCellStyle="Vírgula"/>
    <tableColumn id="3" xr3:uid="{00000000-0010-0000-2A00-000003000000}" name="Demanda Fora Ponta [b]" totalsRowFunction="sum" dataDxfId="238" totalsRowDxfId="237" dataCellStyle="Vírgula"/>
    <tableColumn id="4" xr3:uid="{00000000-0010-0000-2A00-000004000000}" name="Demanda total (kW/mês)" totalsRowFunction="average" dataDxfId="236" totalsRowDxfId="235">
      <calculatedColumnFormula>UCs!CO26+UCs!CP26</calculatedColumnFormula>
    </tableColumn>
  </tableColumns>
  <tableStyleInfo name="TableStyleLight1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2B000000}" name="Consumo_energia_UC1101650" displayName="Consumo_energia_UC1101650" ref="CS9:CV22" totalsRowCount="1" headerRowDxfId="234" dataDxfId="232" totalsRowDxfId="230" headerRowBorderDxfId="233" tableBorderDxfId="231">
  <autoFilter ref="CS9:CV21" xr:uid="{00000000-0009-0000-0100-000031000000}"/>
  <tableColumns count="4">
    <tableColumn id="1" xr3:uid="{00000000-0010-0000-2B00-000001000000}" name="Periodo" totalsRowLabel="Média" dataDxfId="229" totalsRowDxfId="228"/>
    <tableColumn id="2" xr3:uid="{00000000-0010-0000-2B00-000002000000}" name="Consumo Ponta [a]" totalsRowFunction="average" dataDxfId="227" totalsRowDxfId="226" dataCellStyle="Vírgula"/>
    <tableColumn id="3" xr3:uid="{00000000-0010-0000-2B00-000003000000}" name="Consumo Fora Ponta [b]" totalsRowFunction="average" dataDxfId="225" totalsRowDxfId="224" dataCellStyle="Vírgula"/>
    <tableColumn id="4" xr3:uid="{00000000-0010-0000-2B00-000004000000}" name="Consumo total (kWh/mês)" totalsRowFunction="sum" dataDxfId="223" totalsRowDxfId="222">
      <calculatedColumnFormula>UCs!CT10+UCs!CU10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262393011" displayName="Tabela262393011" ref="G25:J38" totalsRowCount="1" headerRowDxfId="653" dataDxfId="652" totalsRowDxfId="651">
  <autoFilter ref="G25:J37" xr:uid="{00000000-0009-0000-0100-00000A000000}"/>
  <tableColumns count="4">
    <tableColumn id="1" xr3:uid="{00000000-0010-0000-0800-000001000000}" name="Periodo" totalsRowLabel="Média" dataDxfId="650" totalsRowDxfId="649"/>
    <tableColumn id="2" xr3:uid="{00000000-0010-0000-0800-000002000000}" name="Demanda Ponta [a]" totalsRowFunction="sum" dataDxfId="648" totalsRowDxfId="647" dataCellStyle="Vírgula"/>
    <tableColumn id="3" xr3:uid="{00000000-0010-0000-0800-000003000000}" name="Demanda Fora Ponta [b]" totalsRowFunction="sum" dataDxfId="646" totalsRowDxfId="645" dataCellStyle="Vírgula"/>
    <tableColumn id="4" xr3:uid="{00000000-0010-0000-0800-000004000000}" name="Demanda total (kW/mês)" totalsRowFunction="average" dataDxfId="644" totalsRowDxfId="643">
      <calculatedColumnFormula>UCs!H26+UCs!I26</calculatedColumnFormula>
    </tableColumn>
  </tableColumns>
  <tableStyleInfo name="TableStyleLight1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2C000000}" name="Tabela26239301751" displayName="Tabela26239301751" ref="CS25:CV38" totalsRowCount="1" headerRowDxfId="221" dataDxfId="220" totalsRowDxfId="219">
  <autoFilter ref="CS25:CV37" xr:uid="{00000000-0009-0000-0100-000032000000}"/>
  <tableColumns count="4">
    <tableColumn id="1" xr3:uid="{00000000-0010-0000-2C00-000001000000}" name="Periodo" totalsRowLabel="Média" dataDxfId="218" totalsRowDxfId="217"/>
    <tableColumn id="2" xr3:uid="{00000000-0010-0000-2C00-000002000000}" name="Demanda Ponta [a]" totalsRowFunction="sum" dataDxfId="216" totalsRowDxfId="215" dataCellStyle="Vírgula"/>
    <tableColumn id="3" xr3:uid="{00000000-0010-0000-2C00-000003000000}" name="Demanda Fora Ponta [b]" totalsRowFunction="sum" dataDxfId="214" totalsRowDxfId="213" dataCellStyle="Vírgula"/>
    <tableColumn id="4" xr3:uid="{00000000-0010-0000-2C00-000004000000}" name="Demanda total (kW/mês)" totalsRowFunction="average" dataDxfId="212" totalsRowDxfId="211">
      <calculatedColumnFormula>UCs!CT26+UCs!CU26</calculatedColumnFormula>
    </tableColumn>
  </tableColumns>
  <tableStyleInfo name="TableStyleLight1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2D000000}" name="Solar" displayName="Solar" ref="P3:S24" totalsRowCount="1" headerRowDxfId="210" tableBorderDxfId="209">
  <autoFilter ref="P3:S23" xr:uid="{00000000-0009-0000-0100-000001000000}"/>
  <tableColumns count="4">
    <tableColumn id="1" xr3:uid="{00000000-0010-0000-2D00-000001000000}" name="UC" totalsRowLabel="Total" dataDxfId="208" totalsRowDxfId="207"/>
    <tableColumn id="2" xr3:uid="{00000000-0010-0000-2D00-000002000000}" name="QTD" totalsRowFunction="sum" dataDxfId="206" totalsRowDxfId="205"/>
    <tableColumn id="3" xr3:uid="{00000000-0010-0000-2D00-000003000000}" name="Energia" totalsRowFunction="sum" dataDxfId="204" totalsRowDxfId="203">
      <calculatedColumnFormula>IFERROR(($G$24/Solar[[#Totals],[QTD]])*Solar[[#This Row],[QTD]],"")</calculatedColumnFormula>
    </tableColumn>
    <tableColumn id="4" xr3:uid="{00000000-0010-0000-2D00-000004000000}" name="Demanda" totalsRowFunction="sum" dataDxfId="202" totalsRowDxfId="201">
      <calculatedColumnFormula>IFERROR(($G$22/Solar[[#Totals],[QTD]])*Solar[[#This Row],[QTD]],"")</calculatedColumnFormula>
    </tableColumn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4" displayName="Tabela4" ref="A1:G389" totalsRowShown="0" headerRowDxfId="200">
  <tableColumns count="7">
    <tableColumn id="1" xr3:uid="{00000000-0010-0000-0000-000001000000}" name="Distribuidora"/>
    <tableColumn id="2" xr3:uid="{00000000-0010-0000-0000-000002000000}" name="ESTADO"/>
    <tableColumn id="3" xr3:uid="{00000000-0010-0000-0000-000003000000}" name="MUNICÍPIO"/>
    <tableColumn id="4" xr3:uid="{00000000-0010-0000-0000-000004000000}" name="Nome">
      <calculatedColumnFormula>CONCATENATE(B2," - ",C2)</calculatedColumnFormula>
    </tableColumn>
    <tableColumn id="5" xr3:uid="{00000000-0010-0000-0000-000005000000}" name="Horas" dataDxfId="199">
      <calculatedColumnFormula>VLOOKUP(D2,'Res Nº 2590'!A:B,2,)</calculatedColumnFormula>
    </tableColumn>
    <tableColumn id="7" xr3:uid="{00000000-0010-0000-0000-000007000000}" name="Tempo de utilização" dataDxfId="198">
      <calculatedColumnFormula>(Tabela4[[#This Row],[Horas]]-INT(Tabela4[[#This Row],[Horas]]))*24</calculatedColumnFormula>
    </tableColumn>
    <tableColumn id="6" xr3:uid="{00000000-0010-0000-0000-000006000000}" name="Utilização ponta"/>
  </tableColumns>
  <tableStyleInfo name="TableStyleLight1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5" displayName="Tabela5" ref="I1:O235" totalsRowShown="0" headerRowDxfId="197">
  <autoFilter ref="I1:O235" xr:uid="{00000000-0009-0000-0100-000005000000}"/>
  <tableColumns count="7">
    <tableColumn id="1" xr3:uid="{00000000-0010-0000-0100-000001000000}" name="Distribuidora"/>
    <tableColumn id="2" xr3:uid="{00000000-0010-0000-0100-000002000000}" name="ESTADO"/>
    <tableColumn id="3" xr3:uid="{00000000-0010-0000-0100-000003000000}" name="MUNICÍPIO"/>
    <tableColumn id="4" xr3:uid="{00000000-0010-0000-0100-000004000000}" name="Nome" dataDxfId="196" dataCellStyle="Vírgula">
      <calculatedColumnFormula>CONCATENATE(J2," - ",K2)</calculatedColumnFormula>
    </tableColumn>
    <tableColumn id="5" xr3:uid="{00000000-0010-0000-0100-000005000000}" name="Horas" dataDxfId="195">
      <calculatedColumnFormula>VLOOKUP(L2,'Res Nº 2590'!A:B,2,FALSE)</calculatedColumnFormula>
    </tableColumn>
    <tableColumn id="8" xr3:uid="{00000000-0010-0000-0100-000008000000}" name="Tempo de utilização" dataCellStyle="Vírgula">
      <calculatedColumnFormula>(Tabela5[[#This Row],[Horas]]-INT(Tabela5[[#This Row],[Horas]]))*24</calculatedColumnFormula>
    </tableColumn>
    <tableColumn id="6" xr3:uid="{00000000-0010-0000-0100-000006000000}" name="Utilização ponta"/>
  </tableColumns>
  <tableStyleInfo name="TableStyleLight1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6" displayName="Tabela6" ref="Y1:AE46" totalsRowShown="0" headerRowDxfId="194">
  <autoFilter ref="Y1:AE46" xr:uid="{00000000-0009-0000-0100-000006000000}"/>
  <tableColumns count="7">
    <tableColumn id="1" xr3:uid="{00000000-0010-0000-0200-000001000000}" name="Distribuidora"/>
    <tableColumn id="2" xr3:uid="{00000000-0010-0000-0200-000002000000}" name="ESTADO"/>
    <tableColumn id="3" xr3:uid="{00000000-0010-0000-0200-000003000000}" name="MUNICÍPIO"/>
    <tableColumn id="4" xr3:uid="{00000000-0010-0000-0200-000004000000}" name="Nome">
      <calculatedColumnFormula>CONCATENATE(Z2," - ",AA2)</calculatedColumnFormula>
    </tableColumn>
    <tableColumn id="5" xr3:uid="{00000000-0010-0000-0200-000005000000}" name="Horas" dataDxfId="193">
      <calculatedColumnFormula>VLOOKUP(AB2,'Res Nº 2590'!A:B,2,FALSE)</calculatedColumnFormula>
    </tableColumn>
    <tableColumn id="7" xr3:uid="{00000000-0010-0000-0200-000007000000}" name="Tempo de utilização" dataDxfId="192">
      <calculatedColumnFormula>(Tabela6[[#This Row],[Horas]]-INT(Tabela6[[#This Row],[Horas]]))*24</calculatedColumnFormula>
    </tableColumn>
    <tableColumn id="6" xr3:uid="{00000000-0010-0000-0200-000006000000}" name="Utilização ponta"/>
  </tableColumns>
  <tableStyleInfo name="TableStyleLight1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Q1:W28" totalsRowShown="0" headerRowDxfId="191">
  <autoFilter ref="Q1:W28" xr:uid="{00000000-0009-0000-0100-000007000000}"/>
  <tableColumns count="7">
    <tableColumn id="1" xr3:uid="{00000000-0010-0000-0300-000001000000}" name="Distribuidora"/>
    <tableColumn id="2" xr3:uid="{00000000-0010-0000-0300-000002000000}" name="ESTADO"/>
    <tableColumn id="3" xr3:uid="{00000000-0010-0000-0300-000003000000}" name="MUNICÍPIO"/>
    <tableColumn id="4" xr3:uid="{00000000-0010-0000-0300-000004000000}" name="Nome">
      <calculatedColumnFormula>CONCATENATE(R2," - ",S2)</calculatedColumnFormula>
    </tableColumn>
    <tableColumn id="5" xr3:uid="{00000000-0010-0000-0300-000005000000}" name="Horas" dataDxfId="190" dataCellStyle="Vírgula">
      <calculatedColumnFormula>VLOOKUP(T2,'Res Nº 2590'!A:B,2,FALSE)</calculatedColumnFormula>
    </tableColumn>
    <tableColumn id="7" xr3:uid="{00000000-0010-0000-0300-000007000000}" name="Tempo de utilização" dataDxfId="189" dataCellStyle="Vírgula">
      <calculatedColumnFormula>(Tabela7[[#This Row],[Horas]]-INT(Tabela7[[#This Row],[Horas]]))*24</calculatedColumnFormula>
    </tableColumn>
    <tableColumn id="6" xr3:uid="{00000000-0010-0000-0300-000006000000}" name="Utilização ponta"/>
  </tableColumns>
  <tableStyleInfo name="TableStyleLight1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Isso" displayName="Isso" ref="A1:B2395" totalsRowShown="0" headerRowDxfId="188" dataDxfId="186" headerRowBorderDxfId="187" tableBorderDxfId="185">
  <autoFilter ref="A1:B2395" xr:uid="{00000000-0009-0000-0100-000003000000}"/>
  <tableColumns count="2">
    <tableColumn id="2" xr3:uid="{00000000-0010-0000-0400-000002000000}" name="Cidade" dataDxfId="184"/>
    <tableColumn id="3" xr3:uid="{00000000-0010-0000-0400-000003000000}" name="Tempo de utilização" dataDxfId="183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Consumo_energia_UC11012" displayName="Consumo_energia_UC11012" ref="L9:O22" totalsRowCount="1" headerRowDxfId="642" dataDxfId="640" totalsRowDxfId="638" headerRowBorderDxfId="641" tableBorderDxfId="639">
  <autoFilter ref="L9:O21" xr:uid="{00000000-0009-0000-0100-00000B000000}"/>
  <tableColumns count="4">
    <tableColumn id="1" xr3:uid="{00000000-0010-0000-0900-000001000000}" name="Periodo" totalsRowLabel="Média" dataDxfId="637" totalsRowDxfId="636"/>
    <tableColumn id="2" xr3:uid="{00000000-0010-0000-0900-000002000000}" name="Consumo Ponta [a]" totalsRowFunction="average" dataDxfId="635" totalsRowDxfId="634" dataCellStyle="Vírgula"/>
    <tableColumn id="3" xr3:uid="{00000000-0010-0000-0900-000003000000}" name="Consumo Fora Ponta [b]" totalsRowFunction="average" dataDxfId="633" totalsRowDxfId="632" dataCellStyle="Vírgula"/>
    <tableColumn id="4" xr3:uid="{00000000-0010-0000-0900-000004000000}" name="Consumo total (kWh/mês)" totalsRowFunction="sum" dataDxfId="631" totalsRowDxfId="630">
      <calculatedColumnFormula>UCs!M10+UCs!N10</calculatedColumnFormula>
    </tableColumn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Tabela262393013" displayName="Tabela262393013" ref="L25:O38" totalsRowCount="1" headerRowDxfId="629" dataDxfId="628" totalsRowDxfId="627">
  <autoFilter ref="L25:O37" xr:uid="{00000000-0009-0000-0100-00000C000000}"/>
  <tableColumns count="4">
    <tableColumn id="1" xr3:uid="{00000000-0010-0000-0A00-000001000000}" name="Periodo" totalsRowLabel="Média" dataDxfId="626" totalsRowDxfId="625"/>
    <tableColumn id="2" xr3:uid="{00000000-0010-0000-0A00-000002000000}" name="Demanda Ponta [a]" totalsRowFunction="sum" dataDxfId="624" totalsRowDxfId="623" dataCellStyle="Vírgula"/>
    <tableColumn id="3" xr3:uid="{00000000-0010-0000-0A00-000003000000}" name="Demanda Fora Ponta [b]" totalsRowFunction="sum" dataDxfId="622" totalsRowDxfId="621" dataCellStyle="Vírgula"/>
    <tableColumn id="4" xr3:uid="{00000000-0010-0000-0A00-000004000000}" name="Demanda total (kW/mês)" totalsRowFunction="average" dataDxfId="620" totalsRowDxfId="619">
      <calculatedColumnFormula>UCs!M26+UCs!N26</calculatedColumnFormula>
    </tableColumn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Consumo_energia_UC11014" displayName="Consumo_energia_UC11014" ref="Q9:T22" totalsRowCount="1" headerRowDxfId="618" dataDxfId="616" totalsRowDxfId="614" headerRowBorderDxfId="617" tableBorderDxfId="615">
  <autoFilter ref="Q9:T21" xr:uid="{00000000-0009-0000-0100-00000D000000}"/>
  <tableColumns count="4">
    <tableColumn id="1" xr3:uid="{00000000-0010-0000-0B00-000001000000}" name="Periodo" totalsRowLabel="Média" dataDxfId="613" totalsRowDxfId="612"/>
    <tableColumn id="2" xr3:uid="{00000000-0010-0000-0B00-000002000000}" name="Consumo Ponta [a]" totalsRowFunction="average" dataDxfId="611" totalsRowDxfId="610" dataCellStyle="Vírgula"/>
    <tableColumn id="3" xr3:uid="{00000000-0010-0000-0B00-000003000000}" name="Consumo Fora Ponta [b]" totalsRowFunction="average" dataDxfId="609" totalsRowDxfId="608" dataCellStyle="Vírgula"/>
    <tableColumn id="4" xr3:uid="{00000000-0010-0000-0B00-000004000000}" name="Consumo total (kWh/mês)" totalsRowFunction="sum" dataDxfId="607" totalsRowDxfId="606">
      <calculatedColumnFormula>UCs!R10+UCs!S10</calculatedColumnFormula>
    </tableColumn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Tabela262393015" displayName="Tabela262393015" ref="Q25:T38" totalsRowCount="1" headerRowDxfId="605" dataDxfId="604" totalsRowDxfId="603">
  <autoFilter ref="Q25:T37" xr:uid="{00000000-0009-0000-0100-00000E000000}"/>
  <tableColumns count="4">
    <tableColumn id="1" xr3:uid="{00000000-0010-0000-0C00-000001000000}" name="Periodo" totalsRowLabel="Média" dataDxfId="602" totalsRowDxfId="601"/>
    <tableColumn id="2" xr3:uid="{00000000-0010-0000-0C00-000002000000}" name="Demanda Ponta [a]" totalsRowFunction="sum" dataDxfId="600" totalsRowDxfId="599" dataCellStyle="Vírgula"/>
    <tableColumn id="3" xr3:uid="{00000000-0010-0000-0C00-000003000000}" name="Demanda Fora Ponta [b]" totalsRowFunction="sum" dataDxfId="598" totalsRowDxfId="597" dataCellStyle="Vírgula"/>
    <tableColumn id="4" xr3:uid="{00000000-0010-0000-0C00-000004000000}" name="Demanda total (kW/mês)" totalsRowFunction="average" dataDxfId="596" totalsRowDxfId="595">
      <calculatedColumnFormula>UCs!R26+UCs!S26</calculatedColumnFormula>
    </tableColumn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Consumo_energia_UC11016" displayName="Consumo_energia_UC11016" ref="V9:Y22" totalsRowCount="1" headerRowDxfId="594" dataDxfId="592" totalsRowDxfId="590" headerRowBorderDxfId="593" tableBorderDxfId="591">
  <autoFilter ref="V9:Y21" xr:uid="{00000000-0009-0000-0100-00000F000000}"/>
  <tableColumns count="4">
    <tableColumn id="1" xr3:uid="{00000000-0010-0000-0D00-000001000000}" name="Periodo" totalsRowLabel="Média" dataDxfId="589" totalsRowDxfId="588"/>
    <tableColumn id="2" xr3:uid="{00000000-0010-0000-0D00-000002000000}" name="Consumo Ponta [a]" totalsRowFunction="average" dataDxfId="587" totalsRowDxfId="586" dataCellStyle="Vírgula"/>
    <tableColumn id="3" xr3:uid="{00000000-0010-0000-0D00-000003000000}" name="Consumo Fora Ponta [b]" totalsRowFunction="average" dataDxfId="585" totalsRowDxfId="584" dataCellStyle="Vírgula"/>
    <tableColumn id="4" xr3:uid="{00000000-0010-0000-0D00-000004000000}" name="Consumo total (kWh/mês)" totalsRowFunction="sum" dataDxfId="583" totalsRowDxfId="582">
      <calculatedColumnFormula>UCs!W10+UCs!X10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66" dT="2026-03-06T17:22:54.77" personId="{7335F653-5B5A-432F-BFCE-D9076B25EA87}" id="{4542AF2D-4F45-45E3-9A38-0AF9D5075E40}">
    <text>Se o valor tiver sido medido, retirar a equação e inserir a média das medições.</text>
  </threadedComment>
  <threadedComment ref="F86" dT="2026-03-06T17:22:47.92" personId="{7335F653-5B5A-432F-BFCE-D9076B25EA87}" id="{55CFBB7B-C31F-44E9-9728-7A14B2DCC77D}">
    <text>Se o valor tiver sido medido, retirar a equação e inserir a média das medições.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71" dT="2026-03-06T17:22:15.96" personId="{7335F653-5B5A-432F-BFCE-D9076B25EA87}" id="{836DDA22-7E09-4478-911E-EFD648C8BA7B}">
    <text>Se o valor tiver sido medido, retirar a equação e inserir a média das medições.</text>
  </threadedComment>
  <threadedComment ref="F91" dT="2026-03-06T17:06:38.16" personId="{7335F653-5B5A-432F-BFCE-D9076B25EA87}" id="{D39FEBFD-78F0-4C60-B497-3B4F41B2DB19}">
    <text>Se o valor tiver sido medido, retirar a equação e inserir a média das medições.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F70" dT="2026-03-06T17:23:07.95" personId="{7335F653-5B5A-432F-BFCE-D9076B25EA87}" id="{17C6602F-7874-4CBC-BEC9-591236FC0D32}">
    <text>Se o valor tiver sido medido, retirar a equação e inserir a média das medições.</text>
  </threadedComment>
  <threadedComment ref="F90" dT="2026-03-06T17:23:15.38" personId="{7335F653-5B5A-432F-BFCE-D9076B25EA87}" id="{E4A3DDA7-3853-4B9D-AFB3-B93B517A667D}">
    <text>Se o valor tiver sido medido, retirar a equação e inserir a média das medições.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F66" dT="2026-03-06T17:23:31.62" personId="{7335F653-5B5A-432F-BFCE-D9076B25EA87}" id="{EF19DEE9-4B6E-467A-9ABC-27BF74D97137}">
    <text>Se o valor tiver sido medido, retirar a equação e inserir a média das medições.</text>
  </threadedComment>
  <threadedComment ref="F86" dT="2026-03-06T17:23:24.60" personId="{7335F653-5B5A-432F-BFCE-D9076B25EA87}" id="{FDEFDC1C-9367-41D4-98E8-5D0E6005FE51}">
    <text>Se o valor tiver sido medido, retirar a equação e inserir a média das medições.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F68" dT="2026-03-06T17:23:46.16" personId="{7335F653-5B5A-432F-BFCE-D9076B25EA87}" id="{10AE1BB1-5278-4254-A8CE-DD9AA9869890}">
    <text>Se o valor tiver sido medido, retirar a equação e inserir a média das medições.</text>
  </threadedComment>
  <threadedComment ref="F88" dT="2026-03-06T17:23:40.95" personId="{7335F653-5B5A-432F-BFCE-D9076B25EA87}" id="{815EAF81-0E0F-4E40-B3FB-B971AF2AC5C1}">
    <text>Se o valor tiver sido medido, retirar a equação e inserir a média das medições.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Relationship Id="rId4" Type="http://schemas.microsoft.com/office/2017/10/relationships/threadedComment" Target="../threadedComments/threadedComment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7.bin"/><Relationship Id="rId4" Type="http://schemas.microsoft.com/office/2017/10/relationships/threadedComment" Target="../threadedComments/threadedComment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ficiencia.energetica@copel.com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1.bin"/><Relationship Id="rId4" Type="http://schemas.microsoft.com/office/2017/10/relationships/threadedComment" Target="../threadedComments/threadedComment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3.bin"/><Relationship Id="rId4" Type="http://schemas.microsoft.com/office/2017/10/relationships/threadedComment" Target="../threadedComments/threadedComment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5.bin"/><Relationship Id="rId4" Type="http://schemas.microsoft.com/office/2017/10/relationships/threadedComment" Target="../threadedComments/threadedComment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3.xml"/><Relationship Id="rId2" Type="http://schemas.openxmlformats.org/officeDocument/2006/relationships/table" Target="../tables/table42.xml"/><Relationship Id="rId1" Type="http://schemas.openxmlformats.org/officeDocument/2006/relationships/printerSettings" Target="../printerSettings/printerSettings31.bin"/><Relationship Id="rId5" Type="http://schemas.openxmlformats.org/officeDocument/2006/relationships/table" Target="../tables/table45.xml"/><Relationship Id="rId4" Type="http://schemas.openxmlformats.org/officeDocument/2006/relationships/table" Target="../tables/table44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6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1.xml"/><Relationship Id="rId18" Type="http://schemas.openxmlformats.org/officeDocument/2006/relationships/table" Target="../tables/table16.xml"/><Relationship Id="rId26" Type="http://schemas.openxmlformats.org/officeDocument/2006/relationships/table" Target="../tables/table24.xml"/><Relationship Id="rId39" Type="http://schemas.openxmlformats.org/officeDocument/2006/relationships/table" Target="../tables/table37.xml"/><Relationship Id="rId21" Type="http://schemas.openxmlformats.org/officeDocument/2006/relationships/table" Target="../tables/table19.xml"/><Relationship Id="rId34" Type="http://schemas.openxmlformats.org/officeDocument/2006/relationships/table" Target="../tables/table32.xml"/><Relationship Id="rId42" Type="http://schemas.openxmlformats.org/officeDocument/2006/relationships/table" Target="../tables/table40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6" Type="http://schemas.openxmlformats.org/officeDocument/2006/relationships/table" Target="../tables/table14.xml"/><Relationship Id="rId20" Type="http://schemas.openxmlformats.org/officeDocument/2006/relationships/table" Target="../tables/table18.xml"/><Relationship Id="rId29" Type="http://schemas.openxmlformats.org/officeDocument/2006/relationships/table" Target="../tables/table27.xml"/><Relationship Id="rId41" Type="http://schemas.openxmlformats.org/officeDocument/2006/relationships/table" Target="../tables/table39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24" Type="http://schemas.openxmlformats.org/officeDocument/2006/relationships/table" Target="../tables/table22.xml"/><Relationship Id="rId32" Type="http://schemas.openxmlformats.org/officeDocument/2006/relationships/table" Target="../tables/table30.xml"/><Relationship Id="rId37" Type="http://schemas.openxmlformats.org/officeDocument/2006/relationships/table" Target="../tables/table35.xml"/><Relationship Id="rId40" Type="http://schemas.openxmlformats.org/officeDocument/2006/relationships/table" Target="../tables/table38.xml"/><Relationship Id="rId5" Type="http://schemas.openxmlformats.org/officeDocument/2006/relationships/table" Target="../tables/table3.xml"/><Relationship Id="rId15" Type="http://schemas.openxmlformats.org/officeDocument/2006/relationships/table" Target="../tables/table13.xml"/><Relationship Id="rId23" Type="http://schemas.openxmlformats.org/officeDocument/2006/relationships/table" Target="../tables/table21.xml"/><Relationship Id="rId28" Type="http://schemas.openxmlformats.org/officeDocument/2006/relationships/table" Target="../tables/table26.xml"/><Relationship Id="rId36" Type="http://schemas.openxmlformats.org/officeDocument/2006/relationships/table" Target="../tables/table34.xml"/><Relationship Id="rId10" Type="http://schemas.openxmlformats.org/officeDocument/2006/relationships/table" Target="../tables/table8.xml"/><Relationship Id="rId19" Type="http://schemas.openxmlformats.org/officeDocument/2006/relationships/table" Target="../tables/table17.xml"/><Relationship Id="rId31" Type="http://schemas.openxmlformats.org/officeDocument/2006/relationships/table" Target="../tables/table29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Relationship Id="rId22" Type="http://schemas.openxmlformats.org/officeDocument/2006/relationships/table" Target="../tables/table20.xml"/><Relationship Id="rId27" Type="http://schemas.openxmlformats.org/officeDocument/2006/relationships/table" Target="../tables/table25.xml"/><Relationship Id="rId30" Type="http://schemas.openxmlformats.org/officeDocument/2006/relationships/table" Target="../tables/table28.xml"/><Relationship Id="rId35" Type="http://schemas.openxmlformats.org/officeDocument/2006/relationships/table" Target="../tables/table33.xml"/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12" Type="http://schemas.openxmlformats.org/officeDocument/2006/relationships/table" Target="../tables/table10.xml"/><Relationship Id="rId17" Type="http://schemas.openxmlformats.org/officeDocument/2006/relationships/table" Target="../tables/table15.xml"/><Relationship Id="rId25" Type="http://schemas.openxmlformats.org/officeDocument/2006/relationships/table" Target="../tables/table23.xml"/><Relationship Id="rId33" Type="http://schemas.openxmlformats.org/officeDocument/2006/relationships/table" Target="../tables/table31.xml"/><Relationship Id="rId38" Type="http://schemas.openxmlformats.org/officeDocument/2006/relationships/table" Target="../tables/table3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2">
    <tabColor theme="5"/>
  </sheetPr>
  <dimension ref="B2:BC401"/>
  <sheetViews>
    <sheetView zoomScaleNormal="100" workbookViewId="0">
      <selection activeCell="Q4" sqref="Q4"/>
    </sheetView>
  </sheetViews>
  <sheetFormatPr defaultColWidth="9.140625" defaultRowHeight="15" x14ac:dyDescent="0.25"/>
  <cols>
    <col min="1" max="1" width="3.7109375" style="478" customWidth="1"/>
    <col min="2" max="2" width="8.5703125" style="478" hidden="1" customWidth="1"/>
    <col min="3" max="3" width="4" style="478" hidden="1" customWidth="1"/>
    <col min="4" max="4" width="3.7109375" style="478" hidden="1" customWidth="1"/>
    <col min="5" max="5" width="30.5703125" style="478" hidden="1" customWidth="1"/>
    <col min="6" max="6" width="4.7109375" style="478" hidden="1" customWidth="1"/>
    <col min="7" max="8" width="3.7109375" style="478" customWidth="1"/>
    <col min="9" max="9" width="25.140625" style="478" bestFit="1" customWidth="1"/>
    <col min="10" max="10" width="3.7109375" style="478" customWidth="1"/>
    <col min="11" max="11" width="26.7109375" style="478" bestFit="1" customWidth="1"/>
    <col min="12" max="12" width="6.140625" style="478" bestFit="1" customWidth="1"/>
    <col min="13" max="13" width="3.7109375" style="478" customWidth="1"/>
    <col min="14" max="14" width="26.7109375" style="478" bestFit="1" customWidth="1"/>
    <col min="15" max="15" width="4.7109375" style="478" bestFit="1" customWidth="1"/>
    <col min="16" max="16" width="3.7109375" style="478" customWidth="1"/>
    <col min="17" max="17" width="24.7109375" style="478" bestFit="1" customWidth="1"/>
    <col min="18" max="18" width="6.140625" style="478" bestFit="1" customWidth="1"/>
    <col min="19" max="20" width="3.7109375" style="478" customWidth="1"/>
    <col min="21" max="21" width="30.28515625" style="478" bestFit="1" customWidth="1"/>
    <col min="22" max="23" width="3.7109375" style="478" customWidth="1"/>
    <col min="24" max="24" width="5.7109375" style="478" customWidth="1"/>
    <col min="25" max="26" width="3.7109375" style="478" customWidth="1"/>
    <col min="27" max="27" width="35.5703125" style="478" bestFit="1" customWidth="1"/>
    <col min="28" max="28" width="3.7109375" style="478" customWidth="1"/>
    <col min="29" max="29" width="25.7109375" style="478" bestFit="1" customWidth="1"/>
    <col min="30" max="30" width="8.5703125" style="478" bestFit="1" customWidth="1"/>
    <col min="31" max="32" width="3.7109375" style="478" customWidth="1"/>
    <col min="33" max="33" width="19.140625" style="478" bestFit="1" customWidth="1"/>
    <col min="34" max="35" width="3.7109375" style="478" customWidth="1"/>
    <col min="36" max="36" width="19.7109375" style="478" customWidth="1"/>
    <col min="37" max="37" width="21.85546875" style="478" customWidth="1"/>
    <col min="38" max="38" width="3.7109375" style="478" customWidth="1"/>
    <col min="39" max="39" width="26.7109375" style="478" bestFit="1" customWidth="1"/>
    <col min="40" max="40" width="5.85546875" style="478" bestFit="1" customWidth="1"/>
    <col min="41" max="41" width="3.7109375" style="478" customWidth="1"/>
    <col min="42" max="42" width="12.140625" style="478" bestFit="1" customWidth="1"/>
    <col min="43" max="43" width="3.7109375" style="478" customWidth="1"/>
    <col min="44" max="44" width="26.7109375" style="478" bestFit="1" customWidth="1"/>
    <col min="45" max="45" width="10.7109375" style="478" customWidth="1"/>
    <col min="46" max="46" width="3.7109375" style="478" customWidth="1"/>
    <col min="47" max="47" width="14.5703125" style="478" bestFit="1" customWidth="1"/>
    <col min="48" max="48" width="3.7109375" style="478" customWidth="1"/>
    <col min="49" max="49" width="26.7109375" style="478" bestFit="1" customWidth="1"/>
    <col min="50" max="50" width="10.7109375" style="478" customWidth="1"/>
    <col min="51" max="51" width="3.7109375" style="478" customWidth="1"/>
    <col min="52" max="52" width="14.5703125" style="478" bestFit="1" customWidth="1"/>
    <col min="53" max="53" width="3.7109375" style="478" customWidth="1"/>
    <col min="54" max="54" width="18" style="478" customWidth="1"/>
    <col min="55" max="55" width="16.42578125" style="478" bestFit="1" customWidth="1"/>
    <col min="56" max="16384" width="9.140625" style="478"/>
  </cols>
  <sheetData>
    <row r="2" spans="2:55" s="476" customFormat="1" x14ac:dyDescent="0.25">
      <c r="T2" s="476" t="s">
        <v>0</v>
      </c>
      <c r="AJ2" s="476" t="s">
        <v>1</v>
      </c>
      <c r="AR2" s="476" t="s">
        <v>2</v>
      </c>
      <c r="BB2" s="476" t="s">
        <v>3</v>
      </c>
    </row>
    <row r="3" spans="2:55" s="476" customFormat="1" x14ac:dyDescent="0.25">
      <c r="H3" s="476" t="s">
        <v>4</v>
      </c>
      <c r="K3" s="476" t="s">
        <v>5</v>
      </c>
      <c r="N3" s="476" t="s">
        <v>6</v>
      </c>
      <c r="Q3" s="476" t="s">
        <v>7</v>
      </c>
      <c r="T3" s="476" t="s">
        <v>8</v>
      </c>
      <c r="W3" s="476" t="s">
        <v>9</v>
      </c>
      <c r="Z3" s="476" t="s">
        <v>8</v>
      </c>
      <c r="AC3" s="476" t="s">
        <v>10</v>
      </c>
      <c r="AF3" s="476" t="s">
        <v>11</v>
      </c>
      <c r="AJ3" s="476" t="s">
        <v>12</v>
      </c>
      <c r="AM3" s="476" t="s">
        <v>13</v>
      </c>
      <c r="AP3" s="477" t="s">
        <v>14</v>
      </c>
      <c r="AR3" s="476" t="s">
        <v>15</v>
      </c>
      <c r="AU3" s="477" t="s">
        <v>16</v>
      </c>
      <c r="AV3" s="477"/>
      <c r="AW3" s="476" t="s">
        <v>17</v>
      </c>
      <c r="AZ3" s="477" t="s">
        <v>16</v>
      </c>
      <c r="BB3" s="476" t="s">
        <v>18</v>
      </c>
      <c r="BC3" s="476" t="s">
        <v>19</v>
      </c>
    </row>
    <row r="4" spans="2:55" x14ac:dyDescent="0.25">
      <c r="H4" s="478">
        <v>1</v>
      </c>
      <c r="I4" s="478" t="s">
        <v>20</v>
      </c>
      <c r="K4" s="478" t="s">
        <v>21</v>
      </c>
      <c r="L4" s="479" t="str">
        <f>IF(RCB!G7=0,"não",IF(RCB!G7&gt;0,"sim","erro"))</f>
        <v>não</v>
      </c>
      <c r="N4" s="478" t="s">
        <v>21</v>
      </c>
      <c r="O4" s="479" t="str">
        <f>IF(RCB!G30=0,"não",IF(RCB!G30&gt;0,"sim","erro"))</f>
        <v>não</v>
      </c>
      <c r="Q4" s="478" t="s">
        <v>22</v>
      </c>
      <c r="R4" s="479">
        <v>2.3999999999999998E-3</v>
      </c>
      <c r="T4" s="478">
        <v>1</v>
      </c>
      <c r="U4" s="478" t="s">
        <v>23</v>
      </c>
      <c r="W4" s="478">
        <v>1</v>
      </c>
      <c r="X4" s="480">
        <v>0.75</v>
      </c>
      <c r="Z4" s="478">
        <v>1</v>
      </c>
      <c r="AA4" s="478" t="s">
        <v>24</v>
      </c>
      <c r="AC4" s="478" t="s">
        <v>25</v>
      </c>
      <c r="AD4" s="481">
        <v>0</v>
      </c>
      <c r="AF4" s="478">
        <v>1</v>
      </c>
      <c r="AG4" s="478" t="s">
        <v>26</v>
      </c>
      <c r="AJ4" s="478" t="s">
        <v>27</v>
      </c>
      <c r="AK4" s="480">
        <v>80</v>
      </c>
      <c r="AM4" s="478" t="s">
        <v>21</v>
      </c>
      <c r="AN4" s="482">
        <f>IF(IlumCusto!N27&gt;0,1,0)</f>
        <v>0</v>
      </c>
      <c r="AO4" s="483"/>
      <c r="AP4" s="484">
        <f>IF($AN$11=0,0,$AP$11*(AN4/$AN$11))</f>
        <v>0</v>
      </c>
      <c r="AR4" s="478" t="s">
        <v>21</v>
      </c>
      <c r="AS4" s="485">
        <f>RCB!C7</f>
        <v>0</v>
      </c>
      <c r="AT4" s="483"/>
      <c r="AU4" s="486">
        <f>IF(COUNT(IlumCusto!V6:V26)=0,0,AVERAGE(IlumCusto!V6:V26))</f>
        <v>0</v>
      </c>
      <c r="AW4" s="478" t="s">
        <v>21</v>
      </c>
      <c r="AX4" s="485">
        <f>RCB!C30</f>
        <v>0</v>
      </c>
      <c r="AY4" s="483"/>
      <c r="AZ4" s="486">
        <f>IF(COUNT(IlumCusto!V65:V115)=0,0,AVERAGE(IlumCusto!V65:V115))</f>
        <v>0</v>
      </c>
      <c r="BB4" s="478" t="s">
        <v>28</v>
      </c>
      <c r="BC4" s="487">
        <v>0.84</v>
      </c>
    </row>
    <row r="5" spans="2:55" x14ac:dyDescent="0.25">
      <c r="B5" s="478" t="s">
        <v>29</v>
      </c>
      <c r="H5" s="478">
        <v>2</v>
      </c>
      <c r="I5" s="478" t="s">
        <v>30</v>
      </c>
      <c r="K5" s="478" t="s">
        <v>31</v>
      </c>
      <c r="L5" s="479" t="str">
        <f>IF(RCB!G8=0,"não",IF(RCB!G8&gt;0,"sim","erro"))</f>
        <v>não</v>
      </c>
      <c r="N5" s="478" t="s">
        <v>31</v>
      </c>
      <c r="O5" s="479" t="str">
        <f>IF(RCB!G31=0,"não",IF(RCB!G31&gt;0,"sim","erro"))</f>
        <v>não</v>
      </c>
      <c r="Q5" s="478" t="s">
        <v>32</v>
      </c>
      <c r="R5" s="479">
        <v>0.02</v>
      </c>
      <c r="T5" s="478">
        <v>2</v>
      </c>
      <c r="U5" s="478" t="s">
        <v>2</v>
      </c>
      <c r="W5" s="478">
        <v>2</v>
      </c>
      <c r="X5" s="480">
        <v>0.85</v>
      </c>
      <c r="Z5" s="478">
        <v>2</v>
      </c>
      <c r="AA5" s="478" t="s">
        <v>33</v>
      </c>
      <c r="AC5" s="478" t="s">
        <v>34</v>
      </c>
      <c r="AD5" s="481">
        <v>0.8</v>
      </c>
      <c r="AF5" s="478">
        <v>2</v>
      </c>
      <c r="AG5" s="478" t="s">
        <v>35</v>
      </c>
      <c r="AJ5" s="478" t="s">
        <v>36</v>
      </c>
      <c r="AK5" s="483">
        <v>73.349999999999994</v>
      </c>
      <c r="AM5" s="478" t="s">
        <v>31</v>
      </c>
      <c r="AN5" s="482">
        <f>IF(CondAmbCusto!N27&gt;0,1,0)</f>
        <v>0</v>
      </c>
      <c r="AP5" s="484">
        <f t="shared" ref="AP5:AP10" si="0">IF($AN$11=0,0,$AP$11*(AN5/$AN$11))</f>
        <v>0</v>
      </c>
      <c r="AR5" s="478" t="s">
        <v>31</v>
      </c>
      <c r="AS5" s="485">
        <f>RCB!C8</f>
        <v>0</v>
      </c>
      <c r="AU5" s="486">
        <f>IF(COUNT(CondAmbCusto!V6:V26)=0,0,AVERAGE(CondAmbCusto!V6:V26))</f>
        <v>0</v>
      </c>
      <c r="AW5" s="478" t="s">
        <v>31</v>
      </c>
      <c r="AX5" s="485">
        <f>RCB!C31</f>
        <v>0</v>
      </c>
      <c r="AZ5" s="486">
        <f>IF(COUNT(CondAmbCusto!V65:V85)=0,0,AVERAGE(CondAmbCusto!V65:V85))</f>
        <v>0</v>
      </c>
      <c r="BB5" s="478" t="s">
        <v>37</v>
      </c>
      <c r="BC5" s="487">
        <v>0.65</v>
      </c>
    </row>
    <row r="6" spans="2:55" x14ac:dyDescent="0.25">
      <c r="B6" s="478" t="s">
        <v>38</v>
      </c>
      <c r="C6" s="488">
        <f>COUNTIF($F$6:$F$401,B6)</f>
        <v>50</v>
      </c>
      <c r="D6" s="489"/>
      <c r="E6" s="478" t="s">
        <v>39</v>
      </c>
      <c r="F6" s="478" t="s">
        <v>40</v>
      </c>
      <c r="H6" s="478">
        <v>3</v>
      </c>
      <c r="I6" s="478" t="s">
        <v>41</v>
      </c>
      <c r="K6" s="478" t="s">
        <v>42</v>
      </c>
      <c r="L6" s="479" t="str">
        <f>IF(RCB!G9=0,"não",IF(RCB!G9&gt;0,"sim","erro"))</f>
        <v>não</v>
      </c>
      <c r="N6" s="478" t="s">
        <v>42</v>
      </c>
      <c r="O6" s="479" t="str">
        <f>IF(RCB!G32=0,"não",IF(RCB!G32&gt;0,"sim","erro"))</f>
        <v>não</v>
      </c>
      <c r="T6" s="478">
        <v>3</v>
      </c>
      <c r="U6" s="478" t="s">
        <v>43</v>
      </c>
      <c r="W6" s="478">
        <v>3</v>
      </c>
      <c r="X6" s="480">
        <v>0.75</v>
      </c>
      <c r="Z6" s="478">
        <v>3</v>
      </c>
      <c r="AA6" s="478" t="s">
        <v>44</v>
      </c>
      <c r="AC6" s="478" t="s">
        <v>45</v>
      </c>
      <c r="AD6" s="481">
        <v>1</v>
      </c>
      <c r="AF6" s="478">
        <v>3</v>
      </c>
      <c r="AG6" s="478" t="s">
        <v>46</v>
      </c>
      <c r="AM6" s="478" t="s">
        <v>47</v>
      </c>
      <c r="AN6" s="482">
        <f>IF(MotorCusto!N27&gt;0,1,0)</f>
        <v>0</v>
      </c>
      <c r="AP6" s="484">
        <f t="shared" si="0"/>
        <v>0</v>
      </c>
      <c r="AR6" s="478" t="s">
        <v>47</v>
      </c>
      <c r="AS6" s="485">
        <f>RCB!C9</f>
        <v>0</v>
      </c>
      <c r="AU6" s="486">
        <f>IF(COUNT(MotorCusto!V6:V26)=0,0,AVERAGE(MotorCusto!V6:V26))</f>
        <v>0</v>
      </c>
      <c r="AW6" s="478" t="s">
        <v>47</v>
      </c>
      <c r="AX6" s="485">
        <f>RCB!C32</f>
        <v>0</v>
      </c>
      <c r="AZ6" s="486">
        <f>IF(COUNT(MotorCusto!V65:V115)=0,0,AVERAGE(MotorCusto!V65:V115))</f>
        <v>0</v>
      </c>
      <c r="BB6" s="478" t="s">
        <v>48</v>
      </c>
      <c r="BC6" s="487">
        <v>0.68</v>
      </c>
    </row>
    <row r="7" spans="2:55" x14ac:dyDescent="0.25">
      <c r="B7" s="478" t="s">
        <v>49</v>
      </c>
      <c r="C7" s="488">
        <f>COUNTIF($F$6:$F$401,B7)</f>
        <v>35</v>
      </c>
      <c r="D7" s="489"/>
      <c r="E7" s="478" t="s">
        <v>50</v>
      </c>
      <c r="F7" s="478" t="s">
        <v>49</v>
      </c>
      <c r="H7" s="478">
        <v>4</v>
      </c>
      <c r="I7" s="478" t="s">
        <v>51</v>
      </c>
      <c r="K7" s="478" t="s">
        <v>52</v>
      </c>
      <c r="L7" s="479" t="str">
        <f>IF(RCB!G10=0,"não",IF(RCB!G10&gt;0,"sim","erro"))</f>
        <v>não</v>
      </c>
      <c r="N7" s="478" t="s">
        <v>52</v>
      </c>
      <c r="O7" s="479" t="str">
        <f>IF(RCB!G33=0,"não",IF(RCB!G33&gt;0,"sim","erro"))</f>
        <v>não</v>
      </c>
      <c r="Z7" s="478">
        <v>4</v>
      </c>
      <c r="AA7" s="478" t="s">
        <v>53</v>
      </c>
      <c r="AC7" s="478" t="s">
        <v>54</v>
      </c>
      <c r="AD7" s="481">
        <v>1</v>
      </c>
      <c r="AF7" s="478">
        <v>4</v>
      </c>
      <c r="AG7" s="478" t="s">
        <v>55</v>
      </c>
      <c r="AJ7" s="478" t="s">
        <v>56</v>
      </c>
      <c r="AK7" s="483">
        <f>AK4*AK5</f>
        <v>5868</v>
      </c>
      <c r="AM7" s="478" t="s">
        <v>52</v>
      </c>
      <c r="AN7" s="482">
        <f>IF(RefrigCusto!N27&gt;0,1,0)</f>
        <v>0</v>
      </c>
      <c r="AP7" s="484">
        <f t="shared" si="0"/>
        <v>0</v>
      </c>
      <c r="AR7" s="478" t="s">
        <v>52</v>
      </c>
      <c r="AS7" s="485">
        <f>RCB!C10</f>
        <v>0</v>
      </c>
      <c r="AU7" s="486">
        <f>IF(COUNT(#REF!)=0,0,AVERAGE(#REF!))</f>
        <v>0</v>
      </c>
      <c r="AW7" s="478" t="s">
        <v>52</v>
      </c>
      <c r="AX7" s="485">
        <f>RCB!C33</f>
        <v>0</v>
      </c>
      <c r="AZ7" s="486">
        <f>IF(COUNT(#REF!)=0,0,AVERAGE(#REF!))</f>
        <v>0</v>
      </c>
      <c r="BB7" s="478" t="s">
        <v>57</v>
      </c>
      <c r="BC7" s="487">
        <v>0.7</v>
      </c>
    </row>
    <row r="8" spans="2:55" x14ac:dyDescent="0.25">
      <c r="B8" s="478" t="s">
        <v>58</v>
      </c>
      <c r="C8" s="488">
        <f>COUNTIF($F$6:$F$401,B8)</f>
        <v>108</v>
      </c>
      <c r="D8" s="489"/>
      <c r="E8" s="478" t="s">
        <v>59</v>
      </c>
      <c r="F8" s="478" t="s">
        <v>49</v>
      </c>
      <c r="H8" s="478">
        <v>5</v>
      </c>
      <c r="I8" s="478" t="s">
        <v>60</v>
      </c>
      <c r="K8" s="478" t="s">
        <v>61</v>
      </c>
      <c r="L8" s="479" t="str">
        <f>IF(RCB!G11=0,"não",IF(RCB!G11&gt;0,"sim","erro"))</f>
        <v>não</v>
      </c>
      <c r="N8" s="478" t="s">
        <v>61</v>
      </c>
      <c r="O8" s="479" t="str">
        <f>IF(RCB!G34=0,"não",IF(RCB!G34&gt;0,"sim","erro"))</f>
        <v>não</v>
      </c>
      <c r="T8" s="478">
        <f>U8</f>
        <v>1</v>
      </c>
      <c r="U8" s="478">
        <v>1</v>
      </c>
      <c r="W8" s="478">
        <f>$T$8</f>
        <v>1</v>
      </c>
      <c r="X8" s="480">
        <f>SUMIF($W$4:$W$6,$W$8,$X$4:$X$6)</f>
        <v>0.75</v>
      </c>
      <c r="AF8" s="478">
        <v>5</v>
      </c>
      <c r="AG8" s="478" t="s">
        <v>62</v>
      </c>
      <c r="AM8" s="478" t="s">
        <v>61</v>
      </c>
      <c r="AN8" s="482">
        <f>IF(SolarCusto!N27&gt;0,1,0)</f>
        <v>0</v>
      </c>
      <c r="AP8" s="484">
        <f>IF($AN$11=0,0,$AP$11*(AN8/$AN$11))</f>
        <v>0</v>
      </c>
      <c r="AR8" s="478" t="s">
        <v>61</v>
      </c>
      <c r="AS8" s="485">
        <f>RCB!C11</f>
        <v>0</v>
      </c>
      <c r="AU8" s="486">
        <f>IF(COUNT(SolarCusto!V6:V26)=0,0,AVERAGE(SolarCusto!V6:V26))</f>
        <v>0</v>
      </c>
      <c r="AW8" s="478" t="s">
        <v>61</v>
      </c>
      <c r="AX8" s="485">
        <f>RCB!C34</f>
        <v>0</v>
      </c>
      <c r="AZ8" s="486">
        <f>IF(COUNT(SolarCusto!V65:V85)=0,0,AVERAGE(SolarCusto!V65:V85))</f>
        <v>0</v>
      </c>
      <c r="BB8" s="478" t="s">
        <v>63</v>
      </c>
      <c r="BC8" s="487">
        <v>0.73</v>
      </c>
    </row>
    <row r="9" spans="2:55" x14ac:dyDescent="0.25">
      <c r="B9" s="478" t="s">
        <v>64</v>
      </c>
      <c r="C9" s="488">
        <f>COUNTIF($F$6:$F$401,B9)</f>
        <v>105</v>
      </c>
      <c r="D9" s="489"/>
      <c r="E9" s="478" t="s">
        <v>65</v>
      </c>
      <c r="F9" s="478" t="s">
        <v>49</v>
      </c>
      <c r="H9" s="478">
        <v>6</v>
      </c>
      <c r="I9" s="478" t="s">
        <v>66</v>
      </c>
      <c r="K9" s="478" t="s">
        <v>67</v>
      </c>
      <c r="L9" s="479" t="str">
        <f>IF(RCB!G12=0,"não",IF(RCB!G12&gt;0,"sim","erro"))</f>
        <v>não</v>
      </c>
      <c r="N9" s="478" t="s">
        <v>67</v>
      </c>
      <c r="O9" s="479" t="str">
        <f>IF(RCB!G35=0,"não",IF(RCB!G35&gt;0,"sim","erro"))</f>
        <v>não</v>
      </c>
      <c r="Z9" s="478">
        <f>AA9</f>
        <v>3</v>
      </c>
      <c r="AA9" s="478">
        <v>3</v>
      </c>
      <c r="AC9" s="478" t="s">
        <v>10</v>
      </c>
      <c r="AD9" s="481">
        <f>IF(Z9=2,AD5,IF(Z9=3,AD6,IF(Z9=4,AD7,AD4)))</f>
        <v>1</v>
      </c>
      <c r="AM9" s="478" t="s">
        <v>67</v>
      </c>
      <c r="AN9" s="482">
        <f>IF('FI-FVCusto'!N27&gt;0,1,0)</f>
        <v>0</v>
      </c>
      <c r="AP9" s="484">
        <f t="shared" si="0"/>
        <v>0</v>
      </c>
      <c r="AR9" s="478" t="s">
        <v>67</v>
      </c>
      <c r="AS9" s="485">
        <f>RCB!C12</f>
        <v>0</v>
      </c>
      <c r="AU9" s="486">
        <f>IF(COUNT('FI-FVCusto'!V6:V26)=0,0,AVERAGE('FI-FVCusto'!V6:V26))</f>
        <v>0</v>
      </c>
      <c r="AW9" s="478" t="s">
        <v>67</v>
      </c>
      <c r="AX9" s="485">
        <f>RCB!C35</f>
        <v>0</v>
      </c>
      <c r="AZ9" s="486">
        <f>IF(COUNT('FI-FVCusto'!V65:V85)=0,0,AVERAGE('FI-FVCusto'!V65:V85))</f>
        <v>0</v>
      </c>
      <c r="BB9" s="478" t="s">
        <v>68</v>
      </c>
      <c r="BC9" s="487">
        <v>0.74</v>
      </c>
    </row>
    <row r="10" spans="2:55" x14ac:dyDescent="0.25">
      <c r="B10" s="478" t="s">
        <v>40</v>
      </c>
      <c r="C10" s="488">
        <f>COUNTIF($F$6:$F$401,B10)</f>
        <v>98</v>
      </c>
      <c r="D10" s="489"/>
      <c r="E10" s="478" t="s">
        <v>69</v>
      </c>
      <c r="F10" s="478" t="s">
        <v>58</v>
      </c>
      <c r="H10" s="478">
        <v>7</v>
      </c>
      <c r="I10" s="478" t="s">
        <v>70</v>
      </c>
      <c r="K10" s="478" t="s">
        <v>71</v>
      </c>
      <c r="L10" s="479" t="str">
        <f>IF(RCB!G13=0,"não",IF(RCB!G13&gt;0,"sim","erro"))</f>
        <v>não</v>
      </c>
      <c r="N10" s="478" t="s">
        <v>71</v>
      </c>
      <c r="O10" s="479" t="str">
        <f>IF(RCB!G36=0,"não",IF(RCB!G36&gt;0,"sim","erro"))</f>
        <v>não</v>
      </c>
      <c r="AF10" s="478">
        <f>SUMIF(Lista_Tarifa,AG10,AF4:AF8)</f>
        <v>2</v>
      </c>
      <c r="AG10" s="478" t="s">
        <v>35</v>
      </c>
      <c r="AM10" s="478" t="s">
        <v>71</v>
      </c>
      <c r="AN10" s="482">
        <f>IF(OutrosCusto!N27&gt;0,1,0)</f>
        <v>0</v>
      </c>
      <c r="AP10" s="484">
        <f t="shared" si="0"/>
        <v>0</v>
      </c>
      <c r="AR10" s="478" t="s">
        <v>71</v>
      </c>
      <c r="AS10" s="485">
        <f>RCB!C13</f>
        <v>0</v>
      </c>
      <c r="AU10" s="486">
        <f>IF(COUNT(#REF!)=0,0,AVERAGE(#REF!))</f>
        <v>0</v>
      </c>
      <c r="AW10" s="478" t="s">
        <v>71</v>
      </c>
      <c r="AX10" s="485">
        <f>RCB!C36</f>
        <v>0</v>
      </c>
      <c r="AZ10" s="486">
        <f>IF(COUNT(#REF!)=0,0,AVERAGE(#REF!))</f>
        <v>0</v>
      </c>
      <c r="BB10" s="478" t="s">
        <v>72</v>
      </c>
      <c r="BC10" s="487">
        <v>0.49</v>
      </c>
    </row>
    <row r="11" spans="2:55" x14ac:dyDescent="0.25">
      <c r="B11" s="478" t="s">
        <v>73</v>
      </c>
      <c r="C11" s="488">
        <f>SUM(C6:C10)</f>
        <v>396</v>
      </c>
      <c r="E11" s="478" t="s">
        <v>74</v>
      </c>
      <c r="F11" s="478" t="s">
        <v>58</v>
      </c>
      <c r="H11" s="478">
        <v>8</v>
      </c>
      <c r="I11" s="478" t="s">
        <v>75</v>
      </c>
      <c r="K11" s="478" t="s">
        <v>5093</v>
      </c>
      <c r="L11" s="479" t="str">
        <f>IF(RCB!G14=0,"não",IF(RCB!G14&gt;0,"sim","erro"))</f>
        <v>não</v>
      </c>
      <c r="AM11" s="478" t="s">
        <v>76</v>
      </c>
      <c r="AN11" s="482">
        <f>SUM(AN4:AN10)</f>
        <v>0</v>
      </c>
      <c r="AP11" s="484">
        <v>1000</v>
      </c>
      <c r="AR11" s="478" t="s">
        <v>76</v>
      </c>
      <c r="AS11" s="485">
        <f>SUM(AS4:AS10)</f>
        <v>0</v>
      </c>
      <c r="AU11" s="486">
        <f>IF(AS11=0,0,(AU4*(AS4/AS11))+(AU5*(AS5/AS11))+(AU6*(AS6/AS11))+(AU7*(AS7/AS11))+(AU8*(AS8/AS11))+(AU9*(AS9/AS11))+(AU10*(AS10/AS11)))</f>
        <v>0</v>
      </c>
      <c r="AW11" s="478" t="s">
        <v>76</v>
      </c>
      <c r="AX11" s="485">
        <f>RCB!C38</f>
        <v>0</v>
      </c>
      <c r="AZ11" s="486">
        <f>IF(AX11=0,0,(AZ4*(AX4/AX11))+(AZ5*(AX5/AX11))+(AZ6*(AX6/AX11))+(AZ7*(AX7/AX11))+(AZ8*(AX8/AX11))+(AZ9*(AX9/AX11))+(AZ10*(AX10/AX11)))</f>
        <v>0</v>
      </c>
      <c r="BB11" s="478" t="s">
        <v>77</v>
      </c>
      <c r="BC11" s="487">
        <v>0.55000000000000004</v>
      </c>
    </row>
    <row r="12" spans="2:55" x14ac:dyDescent="0.25">
      <c r="E12" s="478" t="s">
        <v>78</v>
      </c>
      <c r="F12" s="478" t="s">
        <v>58</v>
      </c>
      <c r="BB12" s="478" t="s">
        <v>79</v>
      </c>
      <c r="BC12" s="487">
        <v>0.82</v>
      </c>
    </row>
    <row r="13" spans="2:55" x14ac:dyDescent="0.25">
      <c r="E13" s="478" t="s">
        <v>80</v>
      </c>
      <c r="F13" s="478" t="s">
        <v>58</v>
      </c>
      <c r="BB13" s="478" t="s">
        <v>81</v>
      </c>
      <c r="BC13" s="487">
        <v>0.78</v>
      </c>
    </row>
    <row r="14" spans="2:55" x14ac:dyDescent="0.25">
      <c r="E14" s="478" t="s">
        <v>82</v>
      </c>
      <c r="F14" s="478" t="s">
        <v>58</v>
      </c>
      <c r="I14" s="476" t="s">
        <v>83</v>
      </c>
      <c r="J14" s="478" t="s">
        <v>84</v>
      </c>
      <c r="Q14" s="478" t="s">
        <v>85</v>
      </c>
      <c r="U14" s="490">
        <f>SUM('FI-FVCusto'!K27,'FI-FVCusto'!K40,'FI-FVCusto'!K50,'FI-FVCusto'!K51,'FI-FVCusto'!K52,'FI-FVCusto'!K57)</f>
        <v>0</v>
      </c>
      <c r="BB14" s="478" t="s">
        <v>86</v>
      </c>
      <c r="BC14" s="487">
        <v>0.76</v>
      </c>
    </row>
    <row r="15" spans="2:55" x14ac:dyDescent="0.25">
      <c r="E15" s="478" t="s">
        <v>87</v>
      </c>
      <c r="F15" s="478" t="s">
        <v>40</v>
      </c>
      <c r="J15" s="478" t="s">
        <v>88</v>
      </c>
      <c r="U15" s="490">
        <f>CustoContabil!E20</f>
        <v>3000</v>
      </c>
      <c r="BB15" s="478" t="s">
        <v>89</v>
      </c>
      <c r="BC15" s="487">
        <v>0.7</v>
      </c>
    </row>
    <row r="16" spans="2:55" x14ac:dyDescent="0.25">
      <c r="E16" s="478" t="s">
        <v>90</v>
      </c>
      <c r="F16" s="478" t="s">
        <v>58</v>
      </c>
      <c r="J16" s="478" t="s">
        <v>91</v>
      </c>
      <c r="U16" s="478">
        <f>U14/U15</f>
        <v>0</v>
      </c>
      <c r="BB16" s="478" t="s">
        <v>92</v>
      </c>
      <c r="BC16" s="487">
        <v>0.8</v>
      </c>
    </row>
    <row r="17" spans="5:55" x14ac:dyDescent="0.25">
      <c r="E17" s="478" t="s">
        <v>93</v>
      </c>
      <c r="F17" s="478" t="s">
        <v>64</v>
      </c>
      <c r="U17" s="478">
        <f>IF(U16&gt;0.5,1,0)</f>
        <v>0</v>
      </c>
      <c r="BB17" s="478" t="s">
        <v>94</v>
      </c>
      <c r="BC17" s="487">
        <v>0.55000000000000004</v>
      </c>
    </row>
    <row r="18" spans="5:55" x14ac:dyDescent="0.25">
      <c r="E18" s="478" t="s">
        <v>95</v>
      </c>
      <c r="F18" s="478" t="s">
        <v>64</v>
      </c>
      <c r="BB18" s="478" t="s">
        <v>96</v>
      </c>
      <c r="BC18" s="487">
        <v>0.81</v>
      </c>
    </row>
    <row r="19" spans="5:55" x14ac:dyDescent="0.25">
      <c r="E19" s="478" t="s">
        <v>97</v>
      </c>
      <c r="F19" s="478" t="s">
        <v>40</v>
      </c>
      <c r="BB19" s="478" t="s">
        <v>98</v>
      </c>
      <c r="BC19" s="487">
        <v>0.56999999999999995</v>
      </c>
    </row>
    <row r="20" spans="5:55" x14ac:dyDescent="0.25">
      <c r="E20" s="478" t="s">
        <v>99</v>
      </c>
      <c r="F20" s="478" t="s">
        <v>40</v>
      </c>
      <c r="BB20" s="478" t="s">
        <v>100</v>
      </c>
      <c r="BC20" s="487">
        <v>0.74</v>
      </c>
    </row>
    <row r="21" spans="5:55" x14ac:dyDescent="0.25">
      <c r="E21" s="478" t="s">
        <v>101</v>
      </c>
      <c r="F21" s="478" t="s">
        <v>49</v>
      </c>
      <c r="BB21" s="478" t="s">
        <v>102</v>
      </c>
      <c r="BC21" s="487">
        <v>0.6</v>
      </c>
    </row>
    <row r="22" spans="5:55" x14ac:dyDescent="0.25">
      <c r="E22" s="478" t="s">
        <v>103</v>
      </c>
      <c r="F22" s="478" t="s">
        <v>38</v>
      </c>
      <c r="BB22" s="478" t="s">
        <v>104</v>
      </c>
      <c r="BC22" s="487">
        <v>0.77</v>
      </c>
    </row>
    <row r="23" spans="5:55" x14ac:dyDescent="0.25">
      <c r="E23" s="478" t="s">
        <v>105</v>
      </c>
      <c r="F23" s="478" t="s">
        <v>40</v>
      </c>
      <c r="BB23" s="478" t="s">
        <v>106</v>
      </c>
      <c r="BC23" s="487">
        <v>0.69</v>
      </c>
    </row>
    <row r="24" spans="5:55" x14ac:dyDescent="0.25">
      <c r="E24" s="478" t="s">
        <v>107</v>
      </c>
      <c r="F24" s="478" t="s">
        <v>40</v>
      </c>
      <c r="BB24" s="478" t="s">
        <v>108</v>
      </c>
      <c r="BC24" s="487">
        <v>0.6</v>
      </c>
    </row>
    <row r="25" spans="5:55" x14ac:dyDescent="0.25">
      <c r="E25" s="478" t="s">
        <v>109</v>
      </c>
      <c r="F25" s="478" t="s">
        <v>38</v>
      </c>
      <c r="BB25" s="478" t="s">
        <v>110</v>
      </c>
      <c r="BC25" s="487">
        <v>0.7</v>
      </c>
    </row>
    <row r="26" spans="5:55" x14ac:dyDescent="0.25">
      <c r="E26" s="478" t="s">
        <v>111</v>
      </c>
      <c r="F26" s="478" t="s">
        <v>40</v>
      </c>
      <c r="BB26" s="478" t="s">
        <v>112</v>
      </c>
      <c r="BC26" s="487">
        <v>0.73</v>
      </c>
    </row>
    <row r="27" spans="5:55" x14ac:dyDescent="0.25">
      <c r="E27" s="478" t="s">
        <v>113</v>
      </c>
      <c r="F27" s="478" t="s">
        <v>58</v>
      </c>
      <c r="BB27" s="478" t="s">
        <v>114</v>
      </c>
      <c r="BC27" s="487">
        <v>0.5</v>
      </c>
    </row>
    <row r="28" spans="5:55" x14ac:dyDescent="0.25">
      <c r="E28" s="478" t="s">
        <v>115</v>
      </c>
      <c r="F28" s="478" t="s">
        <v>49</v>
      </c>
      <c r="BB28" s="478" t="s">
        <v>116</v>
      </c>
      <c r="BC28" s="487">
        <v>0.86</v>
      </c>
    </row>
    <row r="29" spans="5:55" x14ac:dyDescent="0.25">
      <c r="E29" s="478" t="s">
        <v>117</v>
      </c>
      <c r="F29" s="478" t="s">
        <v>40</v>
      </c>
      <c r="BB29" s="478" t="s">
        <v>118</v>
      </c>
      <c r="BC29" s="487">
        <v>0.65</v>
      </c>
    </row>
    <row r="30" spans="5:55" x14ac:dyDescent="0.25">
      <c r="E30" s="478" t="s">
        <v>119</v>
      </c>
      <c r="F30" s="478" t="s">
        <v>40</v>
      </c>
      <c r="BB30" s="489" t="s">
        <v>120</v>
      </c>
    </row>
    <row r="31" spans="5:55" x14ac:dyDescent="0.25">
      <c r="E31" s="478" t="s">
        <v>121</v>
      </c>
      <c r="F31" s="478" t="s">
        <v>64</v>
      </c>
      <c r="BB31" s="489" t="s">
        <v>122</v>
      </c>
    </row>
    <row r="32" spans="5:55" x14ac:dyDescent="0.25">
      <c r="E32" s="478" t="s">
        <v>123</v>
      </c>
      <c r="F32" s="478" t="s">
        <v>40</v>
      </c>
      <c r="BB32" s="489" t="s">
        <v>124</v>
      </c>
    </row>
    <row r="33" spans="5:55" x14ac:dyDescent="0.25">
      <c r="E33" s="478" t="s">
        <v>125</v>
      </c>
      <c r="F33" s="478" t="s">
        <v>58</v>
      </c>
      <c r="BB33" s="478" t="s">
        <v>126</v>
      </c>
    </row>
    <row r="34" spans="5:55" x14ac:dyDescent="0.25">
      <c r="E34" s="478" t="s">
        <v>127</v>
      </c>
      <c r="F34" s="478" t="s">
        <v>49</v>
      </c>
      <c r="BB34" s="478" t="s">
        <v>5822</v>
      </c>
      <c r="BC34" s="478">
        <f>SUMIF(Lista_Solar,BB34,BC4:BC29)</f>
        <v>0</v>
      </c>
    </row>
    <row r="35" spans="5:55" x14ac:dyDescent="0.25">
      <c r="E35" s="478" t="s">
        <v>128</v>
      </c>
      <c r="F35" s="478" t="s">
        <v>40</v>
      </c>
      <c r="BB35" s="478" t="s">
        <v>129</v>
      </c>
    </row>
    <row r="36" spans="5:55" x14ac:dyDescent="0.25">
      <c r="E36" s="478" t="s">
        <v>130</v>
      </c>
      <c r="F36" s="478" t="s">
        <v>58</v>
      </c>
      <c r="BB36" s="478" t="s">
        <v>104</v>
      </c>
      <c r="BC36" s="478">
        <f>SUMIF(Lista_Solar,BB36,BC4:BC29)</f>
        <v>0.77</v>
      </c>
    </row>
    <row r="37" spans="5:55" x14ac:dyDescent="0.25">
      <c r="E37" s="478" t="s">
        <v>131</v>
      </c>
      <c r="F37" s="478" t="s">
        <v>64</v>
      </c>
    </row>
    <row r="38" spans="5:55" x14ac:dyDescent="0.25">
      <c r="E38" s="478" t="s">
        <v>132</v>
      </c>
      <c r="F38" s="478" t="s">
        <v>64</v>
      </c>
    </row>
    <row r="39" spans="5:55" x14ac:dyDescent="0.25">
      <c r="E39" s="478" t="s">
        <v>133</v>
      </c>
      <c r="F39" s="478" t="s">
        <v>40</v>
      </c>
    </row>
    <row r="40" spans="5:55" x14ac:dyDescent="0.25">
      <c r="E40" s="478" t="s">
        <v>134</v>
      </c>
      <c r="F40" s="478" t="s">
        <v>38</v>
      </c>
    </row>
    <row r="41" spans="5:55" x14ac:dyDescent="0.25">
      <c r="E41" s="478" t="s">
        <v>135</v>
      </c>
      <c r="F41" s="478" t="s">
        <v>58</v>
      </c>
    </row>
    <row r="42" spans="5:55" x14ac:dyDescent="0.25">
      <c r="E42" s="478" t="s">
        <v>136</v>
      </c>
      <c r="F42" s="478" t="s">
        <v>64</v>
      </c>
    </row>
    <row r="43" spans="5:55" x14ac:dyDescent="0.25">
      <c r="E43" s="478" t="s">
        <v>137</v>
      </c>
      <c r="F43" s="478" t="s">
        <v>38</v>
      </c>
    </row>
    <row r="44" spans="5:55" x14ac:dyDescent="0.25">
      <c r="E44" s="478" t="s">
        <v>138</v>
      </c>
      <c r="F44" s="478" t="s">
        <v>64</v>
      </c>
    </row>
    <row r="45" spans="5:55" x14ac:dyDescent="0.25">
      <c r="E45" s="478" t="s">
        <v>139</v>
      </c>
      <c r="F45" s="478" t="s">
        <v>49</v>
      </c>
    </row>
    <row r="46" spans="5:55" x14ac:dyDescent="0.25">
      <c r="E46" s="478" t="s">
        <v>140</v>
      </c>
      <c r="F46" s="478" t="s">
        <v>64</v>
      </c>
    </row>
    <row r="47" spans="5:55" x14ac:dyDescent="0.25">
      <c r="E47" s="478" t="s">
        <v>141</v>
      </c>
      <c r="F47" s="478" t="s">
        <v>40</v>
      </c>
    </row>
    <row r="48" spans="5:55" x14ac:dyDescent="0.25">
      <c r="E48" s="478" t="s">
        <v>142</v>
      </c>
      <c r="F48" s="478" t="s">
        <v>64</v>
      </c>
    </row>
    <row r="49" spans="5:6" x14ac:dyDescent="0.25">
      <c r="E49" s="478" t="s">
        <v>143</v>
      </c>
      <c r="F49" s="478" t="s">
        <v>40</v>
      </c>
    </row>
    <row r="50" spans="5:6" x14ac:dyDescent="0.25">
      <c r="E50" s="478" t="s">
        <v>144</v>
      </c>
      <c r="F50" s="478" t="s">
        <v>64</v>
      </c>
    </row>
    <row r="51" spans="5:6" x14ac:dyDescent="0.25">
      <c r="E51" s="478" t="s">
        <v>145</v>
      </c>
      <c r="F51" s="478" t="s">
        <v>58</v>
      </c>
    </row>
    <row r="52" spans="5:6" x14ac:dyDescent="0.25">
      <c r="E52" s="478" t="s">
        <v>146</v>
      </c>
      <c r="F52" s="478" t="s">
        <v>40</v>
      </c>
    </row>
    <row r="53" spans="5:6" x14ac:dyDescent="0.25">
      <c r="E53" s="478" t="s">
        <v>147</v>
      </c>
      <c r="F53" s="478" t="s">
        <v>64</v>
      </c>
    </row>
    <row r="54" spans="5:6" x14ac:dyDescent="0.25">
      <c r="E54" s="478" t="s">
        <v>148</v>
      </c>
      <c r="F54" s="478" t="s">
        <v>58</v>
      </c>
    </row>
    <row r="55" spans="5:6" x14ac:dyDescent="0.25">
      <c r="E55" s="478" t="s">
        <v>149</v>
      </c>
      <c r="F55" s="478" t="s">
        <v>40</v>
      </c>
    </row>
    <row r="56" spans="5:6" x14ac:dyDescent="0.25">
      <c r="E56" s="478" t="s">
        <v>150</v>
      </c>
      <c r="F56" s="478" t="s">
        <v>40</v>
      </c>
    </row>
    <row r="57" spans="5:6" x14ac:dyDescent="0.25">
      <c r="E57" s="478" t="s">
        <v>151</v>
      </c>
      <c r="F57" s="478" t="s">
        <v>40</v>
      </c>
    </row>
    <row r="58" spans="5:6" x14ac:dyDescent="0.25">
      <c r="E58" s="478" t="s">
        <v>152</v>
      </c>
      <c r="F58" s="478" t="s">
        <v>40</v>
      </c>
    </row>
    <row r="59" spans="5:6" x14ac:dyDescent="0.25">
      <c r="E59" s="478" t="s">
        <v>153</v>
      </c>
      <c r="F59" s="478" t="s">
        <v>58</v>
      </c>
    </row>
    <row r="60" spans="5:6" x14ac:dyDescent="0.25">
      <c r="E60" s="478" t="s">
        <v>154</v>
      </c>
      <c r="F60" s="478" t="s">
        <v>38</v>
      </c>
    </row>
    <row r="61" spans="5:6" x14ac:dyDescent="0.25">
      <c r="E61" s="478" t="s">
        <v>155</v>
      </c>
      <c r="F61" s="478" t="s">
        <v>49</v>
      </c>
    </row>
    <row r="62" spans="5:6" x14ac:dyDescent="0.25">
      <c r="E62" s="478" t="s">
        <v>156</v>
      </c>
      <c r="F62" s="478" t="s">
        <v>64</v>
      </c>
    </row>
    <row r="63" spans="5:6" x14ac:dyDescent="0.25">
      <c r="E63" s="478" t="s">
        <v>157</v>
      </c>
      <c r="F63" s="478" t="s">
        <v>49</v>
      </c>
    </row>
    <row r="64" spans="5:6" x14ac:dyDescent="0.25">
      <c r="E64" s="478" t="s">
        <v>158</v>
      </c>
      <c r="F64" s="478" t="s">
        <v>49</v>
      </c>
    </row>
    <row r="65" spans="5:6" x14ac:dyDescent="0.25">
      <c r="E65" s="478" t="s">
        <v>159</v>
      </c>
      <c r="F65" s="478" t="s">
        <v>58</v>
      </c>
    </row>
    <row r="66" spans="5:6" x14ac:dyDescent="0.25">
      <c r="E66" s="478" t="s">
        <v>160</v>
      </c>
      <c r="F66" s="478" t="s">
        <v>40</v>
      </c>
    </row>
    <row r="67" spans="5:6" x14ac:dyDescent="0.25">
      <c r="E67" s="478" t="s">
        <v>161</v>
      </c>
      <c r="F67" s="478" t="s">
        <v>64</v>
      </c>
    </row>
    <row r="68" spans="5:6" x14ac:dyDescent="0.25">
      <c r="E68" s="478" t="s">
        <v>162</v>
      </c>
      <c r="F68" s="478" t="s">
        <v>64</v>
      </c>
    </row>
    <row r="69" spans="5:6" x14ac:dyDescent="0.25">
      <c r="E69" s="478" t="s">
        <v>163</v>
      </c>
      <c r="F69" s="478" t="s">
        <v>64</v>
      </c>
    </row>
    <row r="70" spans="5:6" x14ac:dyDescent="0.25">
      <c r="E70" s="478" t="s">
        <v>164</v>
      </c>
      <c r="F70" s="478" t="s">
        <v>64</v>
      </c>
    </row>
    <row r="71" spans="5:6" x14ac:dyDescent="0.25">
      <c r="E71" s="478" t="s">
        <v>165</v>
      </c>
      <c r="F71" s="478" t="s">
        <v>38</v>
      </c>
    </row>
    <row r="72" spans="5:6" x14ac:dyDescent="0.25">
      <c r="E72" s="478" t="s">
        <v>166</v>
      </c>
      <c r="F72" s="478" t="s">
        <v>40</v>
      </c>
    </row>
    <row r="73" spans="5:6" x14ac:dyDescent="0.25">
      <c r="E73" s="478" t="s">
        <v>167</v>
      </c>
      <c r="F73" s="478" t="s">
        <v>64</v>
      </c>
    </row>
    <row r="74" spans="5:6" x14ac:dyDescent="0.25">
      <c r="E74" s="478" t="s">
        <v>168</v>
      </c>
      <c r="F74" s="478" t="s">
        <v>38</v>
      </c>
    </row>
    <row r="75" spans="5:6" x14ac:dyDescent="0.25">
      <c r="E75" s="478" t="s">
        <v>169</v>
      </c>
      <c r="F75" s="478" t="s">
        <v>64</v>
      </c>
    </row>
    <row r="76" spans="5:6" x14ac:dyDescent="0.25">
      <c r="E76" s="478" t="s">
        <v>170</v>
      </c>
      <c r="F76" s="478" t="s">
        <v>40</v>
      </c>
    </row>
    <row r="77" spans="5:6" x14ac:dyDescent="0.25">
      <c r="E77" s="478" t="s">
        <v>171</v>
      </c>
      <c r="F77" s="478" t="s">
        <v>49</v>
      </c>
    </row>
    <row r="78" spans="5:6" x14ac:dyDescent="0.25">
      <c r="E78" s="478" t="s">
        <v>172</v>
      </c>
      <c r="F78" s="478" t="s">
        <v>64</v>
      </c>
    </row>
    <row r="79" spans="5:6" x14ac:dyDescent="0.25">
      <c r="E79" s="478" t="s">
        <v>173</v>
      </c>
      <c r="F79" s="478" t="s">
        <v>64</v>
      </c>
    </row>
    <row r="80" spans="5:6" x14ac:dyDescent="0.25">
      <c r="E80" s="478" t="s">
        <v>174</v>
      </c>
      <c r="F80" s="478" t="s">
        <v>58</v>
      </c>
    </row>
    <row r="81" spans="5:6" x14ac:dyDescent="0.25">
      <c r="E81" s="478" t="s">
        <v>175</v>
      </c>
      <c r="F81" s="478" t="s">
        <v>58</v>
      </c>
    </row>
    <row r="82" spans="5:6" x14ac:dyDescent="0.25">
      <c r="E82" s="478" t="s">
        <v>176</v>
      </c>
      <c r="F82" s="478" t="s">
        <v>64</v>
      </c>
    </row>
    <row r="83" spans="5:6" x14ac:dyDescent="0.25">
      <c r="E83" s="478" t="s">
        <v>177</v>
      </c>
      <c r="F83" s="478" t="s">
        <v>49</v>
      </c>
    </row>
    <row r="84" spans="5:6" x14ac:dyDescent="0.25">
      <c r="E84" s="478" t="s">
        <v>178</v>
      </c>
      <c r="F84" s="478" t="s">
        <v>58</v>
      </c>
    </row>
    <row r="85" spans="5:6" x14ac:dyDescent="0.25">
      <c r="E85" s="478" t="s">
        <v>179</v>
      </c>
      <c r="F85" s="478" t="s">
        <v>40</v>
      </c>
    </row>
    <row r="86" spans="5:6" x14ac:dyDescent="0.25">
      <c r="E86" s="478" t="s">
        <v>180</v>
      </c>
      <c r="F86" s="478" t="s">
        <v>40</v>
      </c>
    </row>
    <row r="87" spans="5:6" x14ac:dyDescent="0.25">
      <c r="E87" s="478" t="s">
        <v>181</v>
      </c>
      <c r="F87" s="478" t="s">
        <v>49</v>
      </c>
    </row>
    <row r="88" spans="5:6" x14ac:dyDescent="0.25">
      <c r="E88" s="478" t="s">
        <v>182</v>
      </c>
      <c r="F88" s="478" t="s">
        <v>64</v>
      </c>
    </row>
    <row r="89" spans="5:6" x14ac:dyDescent="0.25">
      <c r="E89" s="478" t="s">
        <v>183</v>
      </c>
      <c r="F89" s="478" t="s">
        <v>40</v>
      </c>
    </row>
    <row r="90" spans="5:6" x14ac:dyDescent="0.25">
      <c r="E90" s="478" t="s">
        <v>184</v>
      </c>
      <c r="F90" s="478" t="s">
        <v>64</v>
      </c>
    </row>
    <row r="91" spans="5:6" x14ac:dyDescent="0.25">
      <c r="E91" s="478" t="s">
        <v>185</v>
      </c>
      <c r="F91" s="478" t="s">
        <v>64</v>
      </c>
    </row>
    <row r="92" spans="5:6" x14ac:dyDescent="0.25">
      <c r="E92" s="478" t="s">
        <v>186</v>
      </c>
      <c r="F92" s="478" t="s">
        <v>58</v>
      </c>
    </row>
    <row r="93" spans="5:6" x14ac:dyDescent="0.25">
      <c r="E93" s="478" t="s">
        <v>187</v>
      </c>
      <c r="F93" s="478" t="s">
        <v>38</v>
      </c>
    </row>
    <row r="94" spans="5:6" x14ac:dyDescent="0.25">
      <c r="E94" s="478" t="s">
        <v>188</v>
      </c>
      <c r="F94" s="478" t="s">
        <v>64</v>
      </c>
    </row>
    <row r="95" spans="5:6" x14ac:dyDescent="0.25">
      <c r="E95" s="478" t="s">
        <v>189</v>
      </c>
      <c r="F95" s="478" t="s">
        <v>58</v>
      </c>
    </row>
    <row r="96" spans="5:6" x14ac:dyDescent="0.25">
      <c r="E96" s="478" t="s">
        <v>190</v>
      </c>
      <c r="F96" s="478" t="s">
        <v>58</v>
      </c>
    </row>
    <row r="97" spans="5:6" x14ac:dyDescent="0.25">
      <c r="E97" s="478" t="s">
        <v>191</v>
      </c>
      <c r="F97" s="478" t="s">
        <v>40</v>
      </c>
    </row>
    <row r="98" spans="5:6" x14ac:dyDescent="0.25">
      <c r="E98" s="478" t="s">
        <v>72</v>
      </c>
      <c r="F98" s="478" t="s">
        <v>49</v>
      </c>
    </row>
    <row r="99" spans="5:6" x14ac:dyDescent="0.25">
      <c r="E99" s="478" t="s">
        <v>192</v>
      </c>
      <c r="F99" s="478" t="s">
        <v>38</v>
      </c>
    </row>
    <row r="100" spans="5:6" x14ac:dyDescent="0.25">
      <c r="E100" s="478" t="s">
        <v>193</v>
      </c>
      <c r="F100" s="478" t="s">
        <v>58</v>
      </c>
    </row>
    <row r="101" spans="5:6" x14ac:dyDescent="0.25">
      <c r="E101" s="478" t="s">
        <v>194</v>
      </c>
      <c r="F101" s="478" t="s">
        <v>64</v>
      </c>
    </row>
    <row r="102" spans="5:6" x14ac:dyDescent="0.25">
      <c r="E102" s="478" t="s">
        <v>195</v>
      </c>
      <c r="F102" s="478" t="s">
        <v>64</v>
      </c>
    </row>
    <row r="103" spans="5:6" x14ac:dyDescent="0.25">
      <c r="E103" s="478" t="s">
        <v>196</v>
      </c>
      <c r="F103" s="478" t="s">
        <v>64</v>
      </c>
    </row>
    <row r="104" spans="5:6" x14ac:dyDescent="0.25">
      <c r="E104" s="478" t="s">
        <v>197</v>
      </c>
      <c r="F104" s="478" t="s">
        <v>58</v>
      </c>
    </row>
    <row r="105" spans="5:6" x14ac:dyDescent="0.25">
      <c r="E105" s="478" t="s">
        <v>198</v>
      </c>
      <c r="F105" s="478" t="s">
        <v>58</v>
      </c>
    </row>
    <row r="106" spans="5:6" x14ac:dyDescent="0.25">
      <c r="E106" s="478" t="s">
        <v>199</v>
      </c>
      <c r="F106" s="478" t="s">
        <v>49</v>
      </c>
    </row>
    <row r="107" spans="5:6" x14ac:dyDescent="0.25">
      <c r="E107" s="478" t="s">
        <v>200</v>
      </c>
      <c r="F107" s="478" t="s">
        <v>64</v>
      </c>
    </row>
    <row r="108" spans="5:6" x14ac:dyDescent="0.25">
      <c r="E108" s="478" t="s">
        <v>201</v>
      </c>
      <c r="F108" s="478" t="s">
        <v>58</v>
      </c>
    </row>
    <row r="109" spans="5:6" x14ac:dyDescent="0.25">
      <c r="E109" s="478" t="s">
        <v>202</v>
      </c>
      <c r="F109" s="478" t="s">
        <v>64</v>
      </c>
    </row>
    <row r="110" spans="5:6" x14ac:dyDescent="0.25">
      <c r="E110" s="478" t="s">
        <v>203</v>
      </c>
      <c r="F110" s="478" t="s">
        <v>58</v>
      </c>
    </row>
    <row r="111" spans="5:6" x14ac:dyDescent="0.25">
      <c r="E111" s="478" t="s">
        <v>204</v>
      </c>
      <c r="F111" s="478" t="s">
        <v>64</v>
      </c>
    </row>
    <row r="112" spans="5:6" x14ac:dyDescent="0.25">
      <c r="E112" s="478" t="s">
        <v>205</v>
      </c>
      <c r="F112" s="478" t="s">
        <v>58</v>
      </c>
    </row>
    <row r="113" spans="5:6" x14ac:dyDescent="0.25">
      <c r="E113" s="478" t="s">
        <v>206</v>
      </c>
      <c r="F113" s="478" t="s">
        <v>40</v>
      </c>
    </row>
    <row r="114" spans="5:6" x14ac:dyDescent="0.25">
      <c r="E114" s="478" t="s">
        <v>207</v>
      </c>
      <c r="F114" s="478" t="s">
        <v>49</v>
      </c>
    </row>
    <row r="115" spans="5:6" x14ac:dyDescent="0.25">
      <c r="E115" s="478" t="s">
        <v>208</v>
      </c>
      <c r="F115" s="478" t="s">
        <v>58</v>
      </c>
    </row>
    <row r="116" spans="5:6" x14ac:dyDescent="0.25">
      <c r="E116" s="478" t="s">
        <v>209</v>
      </c>
      <c r="F116" s="478" t="s">
        <v>38</v>
      </c>
    </row>
    <row r="117" spans="5:6" x14ac:dyDescent="0.25">
      <c r="E117" s="478" t="s">
        <v>210</v>
      </c>
      <c r="F117" s="478" t="s">
        <v>38</v>
      </c>
    </row>
    <row r="118" spans="5:6" x14ac:dyDescent="0.25">
      <c r="E118" s="478" t="s">
        <v>211</v>
      </c>
      <c r="F118" s="478" t="s">
        <v>64</v>
      </c>
    </row>
    <row r="119" spans="5:6" x14ac:dyDescent="0.25">
      <c r="E119" s="478" t="s">
        <v>212</v>
      </c>
      <c r="F119" s="478" t="s">
        <v>58</v>
      </c>
    </row>
    <row r="120" spans="5:6" x14ac:dyDescent="0.25">
      <c r="E120" s="478" t="s">
        <v>213</v>
      </c>
      <c r="F120" s="478" t="s">
        <v>58</v>
      </c>
    </row>
    <row r="121" spans="5:6" x14ac:dyDescent="0.25">
      <c r="E121" s="478" t="s">
        <v>214</v>
      </c>
      <c r="F121" s="478" t="s">
        <v>40</v>
      </c>
    </row>
    <row r="122" spans="5:6" x14ac:dyDescent="0.25">
      <c r="E122" s="478" t="s">
        <v>215</v>
      </c>
      <c r="F122" s="478" t="s">
        <v>40</v>
      </c>
    </row>
    <row r="123" spans="5:6" x14ac:dyDescent="0.25">
      <c r="E123" s="478" t="s">
        <v>216</v>
      </c>
      <c r="F123" s="478" t="s">
        <v>64</v>
      </c>
    </row>
    <row r="124" spans="5:6" x14ac:dyDescent="0.25">
      <c r="E124" s="478" t="s">
        <v>217</v>
      </c>
      <c r="F124" s="478" t="s">
        <v>64</v>
      </c>
    </row>
    <row r="125" spans="5:6" x14ac:dyDescent="0.25">
      <c r="E125" s="478" t="s">
        <v>218</v>
      </c>
      <c r="F125" s="478" t="s">
        <v>64</v>
      </c>
    </row>
    <row r="126" spans="5:6" x14ac:dyDescent="0.25">
      <c r="E126" s="478" t="s">
        <v>219</v>
      </c>
      <c r="F126" s="478" t="s">
        <v>58</v>
      </c>
    </row>
    <row r="127" spans="5:6" x14ac:dyDescent="0.25">
      <c r="E127" s="478" t="s">
        <v>220</v>
      </c>
      <c r="F127" s="478" t="s">
        <v>64</v>
      </c>
    </row>
    <row r="128" spans="5:6" x14ac:dyDescent="0.25">
      <c r="E128" s="478" t="s">
        <v>221</v>
      </c>
      <c r="F128" s="478" t="s">
        <v>38</v>
      </c>
    </row>
    <row r="129" spans="5:6" x14ac:dyDescent="0.25">
      <c r="E129" s="478" t="s">
        <v>222</v>
      </c>
      <c r="F129" s="478" t="s">
        <v>40</v>
      </c>
    </row>
    <row r="130" spans="5:6" x14ac:dyDescent="0.25">
      <c r="E130" s="478" t="s">
        <v>223</v>
      </c>
      <c r="F130" s="478" t="s">
        <v>58</v>
      </c>
    </row>
    <row r="131" spans="5:6" x14ac:dyDescent="0.25">
      <c r="E131" s="478" t="s">
        <v>224</v>
      </c>
      <c r="F131" s="478" t="s">
        <v>64</v>
      </c>
    </row>
    <row r="132" spans="5:6" x14ac:dyDescent="0.25">
      <c r="E132" s="478" t="s">
        <v>225</v>
      </c>
      <c r="F132" s="478" t="s">
        <v>40</v>
      </c>
    </row>
    <row r="133" spans="5:6" x14ac:dyDescent="0.25">
      <c r="E133" s="478" t="s">
        <v>226</v>
      </c>
      <c r="F133" s="478" t="s">
        <v>64</v>
      </c>
    </row>
    <row r="134" spans="5:6" x14ac:dyDescent="0.25">
      <c r="E134" s="478" t="s">
        <v>227</v>
      </c>
      <c r="F134" s="478" t="s">
        <v>58</v>
      </c>
    </row>
    <row r="135" spans="5:6" x14ac:dyDescent="0.25">
      <c r="E135" s="478" t="s">
        <v>228</v>
      </c>
      <c r="F135" s="478" t="s">
        <v>38</v>
      </c>
    </row>
    <row r="136" spans="5:6" x14ac:dyDescent="0.25">
      <c r="E136" s="478" t="s">
        <v>229</v>
      </c>
      <c r="F136" s="478" t="s">
        <v>40</v>
      </c>
    </row>
    <row r="137" spans="5:6" x14ac:dyDescent="0.25">
      <c r="E137" s="478" t="s">
        <v>230</v>
      </c>
      <c r="F137" s="478" t="s">
        <v>58</v>
      </c>
    </row>
    <row r="138" spans="5:6" x14ac:dyDescent="0.25">
      <c r="E138" s="478" t="s">
        <v>231</v>
      </c>
      <c r="F138" s="478" t="s">
        <v>40</v>
      </c>
    </row>
    <row r="139" spans="5:6" x14ac:dyDescent="0.25">
      <c r="E139" s="478" t="s">
        <v>232</v>
      </c>
      <c r="F139" s="478" t="s">
        <v>64</v>
      </c>
    </row>
    <row r="140" spans="5:6" x14ac:dyDescent="0.25">
      <c r="E140" s="478" t="s">
        <v>233</v>
      </c>
      <c r="F140" s="478" t="s">
        <v>38</v>
      </c>
    </row>
    <row r="141" spans="5:6" x14ac:dyDescent="0.25">
      <c r="E141" s="478" t="s">
        <v>234</v>
      </c>
      <c r="F141" s="478" t="s">
        <v>49</v>
      </c>
    </row>
    <row r="142" spans="5:6" x14ac:dyDescent="0.25">
      <c r="E142" s="478" t="s">
        <v>235</v>
      </c>
      <c r="F142" s="478" t="s">
        <v>49</v>
      </c>
    </row>
    <row r="143" spans="5:6" x14ac:dyDescent="0.25">
      <c r="E143" s="478" t="s">
        <v>236</v>
      </c>
      <c r="F143" s="478" t="s">
        <v>64</v>
      </c>
    </row>
    <row r="144" spans="5:6" x14ac:dyDescent="0.25">
      <c r="E144" s="478" t="s">
        <v>237</v>
      </c>
      <c r="F144" s="478" t="s">
        <v>40</v>
      </c>
    </row>
    <row r="145" spans="5:6" x14ac:dyDescent="0.25">
      <c r="E145" s="478" t="s">
        <v>238</v>
      </c>
      <c r="F145" s="478" t="s">
        <v>64</v>
      </c>
    </row>
    <row r="146" spans="5:6" x14ac:dyDescent="0.25">
      <c r="E146" s="478" t="s">
        <v>239</v>
      </c>
      <c r="F146" s="478" t="s">
        <v>40</v>
      </c>
    </row>
    <row r="147" spans="5:6" x14ac:dyDescent="0.25">
      <c r="E147" s="478" t="s">
        <v>240</v>
      </c>
      <c r="F147" s="478" t="s">
        <v>58</v>
      </c>
    </row>
    <row r="148" spans="5:6" x14ac:dyDescent="0.25">
      <c r="E148" s="478" t="s">
        <v>241</v>
      </c>
      <c r="F148" s="478" t="s">
        <v>40</v>
      </c>
    </row>
    <row r="149" spans="5:6" x14ac:dyDescent="0.25">
      <c r="E149" s="478" t="s">
        <v>242</v>
      </c>
      <c r="F149" s="478" t="s">
        <v>64</v>
      </c>
    </row>
    <row r="150" spans="5:6" x14ac:dyDescent="0.25">
      <c r="E150" s="478" t="s">
        <v>243</v>
      </c>
      <c r="F150" s="478" t="s">
        <v>38</v>
      </c>
    </row>
    <row r="151" spans="5:6" x14ac:dyDescent="0.25">
      <c r="E151" s="478" t="s">
        <v>244</v>
      </c>
      <c r="F151" s="478" t="s">
        <v>38</v>
      </c>
    </row>
    <row r="152" spans="5:6" x14ac:dyDescent="0.25">
      <c r="E152" s="478" t="s">
        <v>245</v>
      </c>
      <c r="F152" s="478" t="s">
        <v>38</v>
      </c>
    </row>
    <row r="153" spans="5:6" x14ac:dyDescent="0.25">
      <c r="E153" s="478" t="s">
        <v>246</v>
      </c>
      <c r="F153" s="478" t="s">
        <v>58</v>
      </c>
    </row>
    <row r="154" spans="5:6" x14ac:dyDescent="0.25">
      <c r="E154" s="478" t="s">
        <v>247</v>
      </c>
      <c r="F154" s="478" t="s">
        <v>58</v>
      </c>
    </row>
    <row r="155" spans="5:6" x14ac:dyDescent="0.25">
      <c r="E155" s="478" t="s">
        <v>248</v>
      </c>
      <c r="F155" s="478" t="s">
        <v>38</v>
      </c>
    </row>
    <row r="156" spans="5:6" x14ac:dyDescent="0.25">
      <c r="E156" s="478" t="s">
        <v>249</v>
      </c>
      <c r="F156" s="478" t="s">
        <v>58</v>
      </c>
    </row>
    <row r="157" spans="5:6" x14ac:dyDescent="0.25">
      <c r="E157" s="478" t="s">
        <v>250</v>
      </c>
      <c r="F157" s="478" t="s">
        <v>64</v>
      </c>
    </row>
    <row r="158" spans="5:6" x14ac:dyDescent="0.25">
      <c r="E158" s="478" t="s">
        <v>251</v>
      </c>
      <c r="F158" s="478" t="s">
        <v>38</v>
      </c>
    </row>
    <row r="159" spans="5:6" x14ac:dyDescent="0.25">
      <c r="E159" s="478" t="s">
        <v>252</v>
      </c>
      <c r="F159" s="478" t="s">
        <v>58</v>
      </c>
    </row>
    <row r="160" spans="5:6" x14ac:dyDescent="0.25">
      <c r="E160" s="478" t="s">
        <v>253</v>
      </c>
      <c r="F160" s="478" t="s">
        <v>58</v>
      </c>
    </row>
    <row r="161" spans="5:6" x14ac:dyDescent="0.25">
      <c r="E161" s="478" t="s">
        <v>254</v>
      </c>
      <c r="F161" s="478" t="s">
        <v>64</v>
      </c>
    </row>
    <row r="162" spans="5:6" x14ac:dyDescent="0.25">
      <c r="E162" s="478" t="s">
        <v>255</v>
      </c>
      <c r="F162" s="478" t="s">
        <v>40</v>
      </c>
    </row>
    <row r="163" spans="5:6" x14ac:dyDescent="0.25">
      <c r="E163" s="478" t="s">
        <v>256</v>
      </c>
      <c r="F163" s="478" t="s">
        <v>58</v>
      </c>
    </row>
    <row r="164" spans="5:6" x14ac:dyDescent="0.25">
      <c r="E164" s="478" t="s">
        <v>257</v>
      </c>
      <c r="F164" s="478" t="s">
        <v>64</v>
      </c>
    </row>
    <row r="165" spans="5:6" x14ac:dyDescent="0.25">
      <c r="E165" s="478" t="s">
        <v>258</v>
      </c>
      <c r="F165" s="478" t="s">
        <v>49</v>
      </c>
    </row>
    <row r="166" spans="5:6" x14ac:dyDescent="0.25">
      <c r="E166" s="478" t="s">
        <v>259</v>
      </c>
      <c r="F166" s="478" t="s">
        <v>58</v>
      </c>
    </row>
    <row r="167" spans="5:6" x14ac:dyDescent="0.25">
      <c r="E167" s="478" t="s">
        <v>260</v>
      </c>
      <c r="F167" s="478" t="s">
        <v>38</v>
      </c>
    </row>
    <row r="168" spans="5:6" x14ac:dyDescent="0.25">
      <c r="E168" s="478" t="s">
        <v>261</v>
      </c>
      <c r="F168" s="478" t="s">
        <v>40</v>
      </c>
    </row>
    <row r="169" spans="5:6" x14ac:dyDescent="0.25">
      <c r="E169" s="478" t="s">
        <v>262</v>
      </c>
      <c r="F169" s="478" t="s">
        <v>58</v>
      </c>
    </row>
    <row r="170" spans="5:6" x14ac:dyDescent="0.25">
      <c r="E170" s="478" t="s">
        <v>263</v>
      </c>
      <c r="F170" s="478" t="s">
        <v>58</v>
      </c>
    </row>
    <row r="171" spans="5:6" x14ac:dyDescent="0.25">
      <c r="E171" s="478" t="s">
        <v>264</v>
      </c>
      <c r="F171" s="478" t="s">
        <v>40</v>
      </c>
    </row>
    <row r="172" spans="5:6" x14ac:dyDescent="0.25">
      <c r="E172" s="478" t="s">
        <v>265</v>
      </c>
      <c r="F172" s="478" t="s">
        <v>40</v>
      </c>
    </row>
    <row r="173" spans="5:6" x14ac:dyDescent="0.25">
      <c r="E173" s="478" t="s">
        <v>266</v>
      </c>
      <c r="F173" s="478" t="s">
        <v>38</v>
      </c>
    </row>
    <row r="174" spans="5:6" x14ac:dyDescent="0.25">
      <c r="E174" s="478" t="s">
        <v>267</v>
      </c>
      <c r="F174" s="478" t="s">
        <v>40</v>
      </c>
    </row>
    <row r="175" spans="5:6" x14ac:dyDescent="0.25">
      <c r="E175" s="478" t="s">
        <v>268</v>
      </c>
      <c r="F175" s="478" t="s">
        <v>58</v>
      </c>
    </row>
    <row r="176" spans="5:6" x14ac:dyDescent="0.25">
      <c r="E176" s="478" t="s">
        <v>269</v>
      </c>
      <c r="F176" s="478" t="s">
        <v>40</v>
      </c>
    </row>
    <row r="177" spans="5:6" x14ac:dyDescent="0.25">
      <c r="E177" s="478" t="s">
        <v>270</v>
      </c>
      <c r="F177" s="478" t="s">
        <v>58</v>
      </c>
    </row>
    <row r="178" spans="5:6" x14ac:dyDescent="0.25">
      <c r="E178" s="478" t="s">
        <v>271</v>
      </c>
      <c r="F178" s="478" t="s">
        <v>40</v>
      </c>
    </row>
    <row r="179" spans="5:6" x14ac:dyDescent="0.25">
      <c r="E179" s="478" t="s">
        <v>272</v>
      </c>
      <c r="F179" s="478" t="s">
        <v>58</v>
      </c>
    </row>
    <row r="180" spans="5:6" x14ac:dyDescent="0.25">
      <c r="E180" s="478" t="s">
        <v>273</v>
      </c>
      <c r="F180" s="478" t="s">
        <v>40</v>
      </c>
    </row>
    <row r="181" spans="5:6" x14ac:dyDescent="0.25">
      <c r="E181" s="478" t="s">
        <v>274</v>
      </c>
      <c r="F181" s="478" t="s">
        <v>64</v>
      </c>
    </row>
    <row r="182" spans="5:6" x14ac:dyDescent="0.25">
      <c r="E182" s="478" t="s">
        <v>275</v>
      </c>
      <c r="F182" s="478" t="s">
        <v>40</v>
      </c>
    </row>
    <row r="183" spans="5:6" x14ac:dyDescent="0.25">
      <c r="E183" s="478" t="s">
        <v>276</v>
      </c>
      <c r="F183" s="478" t="s">
        <v>40</v>
      </c>
    </row>
    <row r="184" spans="5:6" x14ac:dyDescent="0.25">
      <c r="E184" s="478" t="s">
        <v>277</v>
      </c>
      <c r="F184" s="478" t="s">
        <v>58</v>
      </c>
    </row>
    <row r="185" spans="5:6" x14ac:dyDescent="0.25">
      <c r="E185" s="478" t="s">
        <v>278</v>
      </c>
      <c r="F185" s="478" t="s">
        <v>58</v>
      </c>
    </row>
    <row r="186" spans="5:6" x14ac:dyDescent="0.25">
      <c r="E186" s="478" t="s">
        <v>279</v>
      </c>
      <c r="F186" s="478" t="s">
        <v>40</v>
      </c>
    </row>
    <row r="187" spans="5:6" x14ac:dyDescent="0.25">
      <c r="E187" s="478" t="s">
        <v>280</v>
      </c>
      <c r="F187" s="478" t="s">
        <v>49</v>
      </c>
    </row>
    <row r="188" spans="5:6" x14ac:dyDescent="0.25">
      <c r="E188" s="478" t="s">
        <v>281</v>
      </c>
      <c r="F188" s="478" t="s">
        <v>38</v>
      </c>
    </row>
    <row r="189" spans="5:6" x14ac:dyDescent="0.25">
      <c r="E189" s="478" t="s">
        <v>282</v>
      </c>
      <c r="F189" s="478" t="s">
        <v>64</v>
      </c>
    </row>
    <row r="190" spans="5:6" x14ac:dyDescent="0.25">
      <c r="E190" s="478" t="s">
        <v>283</v>
      </c>
      <c r="F190" s="478" t="s">
        <v>40</v>
      </c>
    </row>
    <row r="191" spans="5:6" x14ac:dyDescent="0.25">
      <c r="E191" s="478" t="s">
        <v>284</v>
      </c>
      <c r="F191" s="478" t="s">
        <v>40</v>
      </c>
    </row>
    <row r="192" spans="5:6" x14ac:dyDescent="0.25">
      <c r="E192" s="478" t="s">
        <v>285</v>
      </c>
      <c r="F192" s="478" t="s">
        <v>64</v>
      </c>
    </row>
    <row r="193" spans="5:6" x14ac:dyDescent="0.25">
      <c r="E193" s="478" t="s">
        <v>286</v>
      </c>
      <c r="F193" s="478" t="s">
        <v>58</v>
      </c>
    </row>
    <row r="194" spans="5:6" x14ac:dyDescent="0.25">
      <c r="E194" s="478" t="s">
        <v>287</v>
      </c>
      <c r="F194" s="478" t="s">
        <v>40</v>
      </c>
    </row>
    <row r="195" spans="5:6" x14ac:dyDescent="0.25">
      <c r="E195" s="478" t="s">
        <v>288</v>
      </c>
      <c r="F195" s="478" t="s">
        <v>40</v>
      </c>
    </row>
    <row r="196" spans="5:6" x14ac:dyDescent="0.25">
      <c r="E196" s="478" t="s">
        <v>289</v>
      </c>
      <c r="F196" s="478" t="s">
        <v>58</v>
      </c>
    </row>
    <row r="197" spans="5:6" x14ac:dyDescent="0.25">
      <c r="E197" s="478" t="s">
        <v>290</v>
      </c>
      <c r="F197" s="478" t="s">
        <v>40</v>
      </c>
    </row>
    <row r="198" spans="5:6" x14ac:dyDescent="0.25">
      <c r="E198" s="478" t="s">
        <v>291</v>
      </c>
      <c r="F198" s="478" t="s">
        <v>40</v>
      </c>
    </row>
    <row r="199" spans="5:6" x14ac:dyDescent="0.25">
      <c r="E199" s="478" t="s">
        <v>292</v>
      </c>
      <c r="F199" s="478" t="s">
        <v>38</v>
      </c>
    </row>
    <row r="200" spans="5:6" x14ac:dyDescent="0.25">
      <c r="E200" s="478" t="s">
        <v>293</v>
      </c>
      <c r="F200" s="478" t="s">
        <v>58</v>
      </c>
    </row>
    <row r="201" spans="5:6" x14ac:dyDescent="0.25">
      <c r="E201" s="478" t="s">
        <v>294</v>
      </c>
      <c r="F201" s="478" t="s">
        <v>58</v>
      </c>
    </row>
    <row r="202" spans="5:6" x14ac:dyDescent="0.25">
      <c r="E202" s="478" t="s">
        <v>295</v>
      </c>
      <c r="F202" s="478" t="s">
        <v>58</v>
      </c>
    </row>
    <row r="203" spans="5:6" x14ac:dyDescent="0.25">
      <c r="E203" s="478" t="s">
        <v>296</v>
      </c>
      <c r="F203" s="478" t="s">
        <v>49</v>
      </c>
    </row>
    <row r="204" spans="5:6" x14ac:dyDescent="0.25">
      <c r="E204" s="478" t="s">
        <v>297</v>
      </c>
      <c r="F204" s="478" t="s">
        <v>64</v>
      </c>
    </row>
    <row r="205" spans="5:6" x14ac:dyDescent="0.25">
      <c r="E205" s="478" t="s">
        <v>298</v>
      </c>
      <c r="F205" s="478" t="s">
        <v>64</v>
      </c>
    </row>
    <row r="206" spans="5:6" x14ac:dyDescent="0.25">
      <c r="E206" s="478" t="s">
        <v>299</v>
      </c>
      <c r="F206" s="478" t="s">
        <v>40</v>
      </c>
    </row>
    <row r="207" spans="5:6" x14ac:dyDescent="0.25">
      <c r="E207" s="478" t="s">
        <v>300</v>
      </c>
      <c r="F207" s="478" t="s">
        <v>64</v>
      </c>
    </row>
    <row r="208" spans="5:6" x14ac:dyDescent="0.25">
      <c r="E208" s="478" t="s">
        <v>301</v>
      </c>
      <c r="F208" s="478" t="s">
        <v>58</v>
      </c>
    </row>
    <row r="209" spans="5:6" x14ac:dyDescent="0.25">
      <c r="E209" s="478" t="s">
        <v>302</v>
      </c>
      <c r="F209" s="478" t="s">
        <v>58</v>
      </c>
    </row>
    <row r="210" spans="5:6" x14ac:dyDescent="0.25">
      <c r="E210" s="478" t="s">
        <v>303</v>
      </c>
      <c r="F210" s="478" t="s">
        <v>40</v>
      </c>
    </row>
    <row r="211" spans="5:6" x14ac:dyDescent="0.25">
      <c r="E211" s="478" t="s">
        <v>304</v>
      </c>
      <c r="F211" s="478" t="s">
        <v>58</v>
      </c>
    </row>
    <row r="212" spans="5:6" x14ac:dyDescent="0.25">
      <c r="E212" s="478" t="s">
        <v>305</v>
      </c>
      <c r="F212" s="478" t="s">
        <v>58</v>
      </c>
    </row>
    <row r="213" spans="5:6" x14ac:dyDescent="0.25">
      <c r="E213" s="478" t="s">
        <v>306</v>
      </c>
      <c r="F213" s="478" t="s">
        <v>58</v>
      </c>
    </row>
    <row r="214" spans="5:6" x14ac:dyDescent="0.25">
      <c r="E214" s="478" t="s">
        <v>307</v>
      </c>
      <c r="F214" s="478" t="s">
        <v>64</v>
      </c>
    </row>
    <row r="215" spans="5:6" x14ac:dyDescent="0.25">
      <c r="E215" s="478" t="s">
        <v>308</v>
      </c>
      <c r="F215" s="478" t="s">
        <v>64</v>
      </c>
    </row>
    <row r="216" spans="5:6" x14ac:dyDescent="0.25">
      <c r="E216" s="478" t="s">
        <v>309</v>
      </c>
      <c r="F216" s="478" t="s">
        <v>64</v>
      </c>
    </row>
    <row r="217" spans="5:6" x14ac:dyDescent="0.25">
      <c r="E217" s="478" t="s">
        <v>310</v>
      </c>
      <c r="F217" s="478" t="s">
        <v>64</v>
      </c>
    </row>
    <row r="218" spans="5:6" x14ac:dyDescent="0.25">
      <c r="E218" s="478" t="s">
        <v>311</v>
      </c>
      <c r="F218" s="478" t="s">
        <v>40</v>
      </c>
    </row>
    <row r="219" spans="5:6" x14ac:dyDescent="0.25">
      <c r="E219" s="478" t="s">
        <v>312</v>
      </c>
      <c r="F219" s="478" t="s">
        <v>64</v>
      </c>
    </row>
    <row r="220" spans="5:6" x14ac:dyDescent="0.25">
      <c r="E220" s="478" t="s">
        <v>313</v>
      </c>
      <c r="F220" s="478" t="s">
        <v>49</v>
      </c>
    </row>
    <row r="221" spans="5:6" x14ac:dyDescent="0.25">
      <c r="E221" s="478" t="s">
        <v>314</v>
      </c>
      <c r="F221" s="478" t="s">
        <v>58</v>
      </c>
    </row>
    <row r="222" spans="5:6" x14ac:dyDescent="0.25">
      <c r="E222" s="478" t="s">
        <v>315</v>
      </c>
      <c r="F222" s="478" t="s">
        <v>40</v>
      </c>
    </row>
    <row r="223" spans="5:6" x14ac:dyDescent="0.25">
      <c r="E223" s="478" t="s">
        <v>316</v>
      </c>
      <c r="F223" s="478" t="s">
        <v>64</v>
      </c>
    </row>
    <row r="224" spans="5:6" x14ac:dyDescent="0.25">
      <c r="E224" s="478" t="s">
        <v>317</v>
      </c>
      <c r="F224" s="478" t="s">
        <v>64</v>
      </c>
    </row>
    <row r="225" spans="5:6" x14ac:dyDescent="0.25">
      <c r="E225" s="478" t="s">
        <v>318</v>
      </c>
      <c r="F225" s="478" t="s">
        <v>58</v>
      </c>
    </row>
    <row r="226" spans="5:6" x14ac:dyDescent="0.25">
      <c r="E226" s="478" t="s">
        <v>319</v>
      </c>
      <c r="F226" s="478" t="s">
        <v>40</v>
      </c>
    </row>
    <row r="227" spans="5:6" x14ac:dyDescent="0.25">
      <c r="E227" s="478" t="s">
        <v>320</v>
      </c>
      <c r="F227" s="478" t="s">
        <v>64</v>
      </c>
    </row>
    <row r="228" spans="5:6" x14ac:dyDescent="0.25">
      <c r="E228" s="478" t="s">
        <v>321</v>
      </c>
      <c r="F228" s="478" t="s">
        <v>58</v>
      </c>
    </row>
    <row r="229" spans="5:6" x14ac:dyDescent="0.25">
      <c r="E229" s="478" t="s">
        <v>322</v>
      </c>
      <c r="F229" s="478" t="s">
        <v>49</v>
      </c>
    </row>
    <row r="230" spans="5:6" x14ac:dyDescent="0.25">
      <c r="E230" s="478" t="s">
        <v>323</v>
      </c>
      <c r="F230" s="478" t="s">
        <v>40</v>
      </c>
    </row>
    <row r="231" spans="5:6" x14ac:dyDescent="0.25">
      <c r="E231" s="478" t="s">
        <v>324</v>
      </c>
      <c r="F231" s="478" t="s">
        <v>40</v>
      </c>
    </row>
    <row r="232" spans="5:6" x14ac:dyDescent="0.25">
      <c r="E232" s="478" t="s">
        <v>325</v>
      </c>
      <c r="F232" s="478" t="s">
        <v>58</v>
      </c>
    </row>
    <row r="233" spans="5:6" x14ac:dyDescent="0.25">
      <c r="E233" s="478" t="s">
        <v>326</v>
      </c>
      <c r="F233" s="478" t="s">
        <v>40</v>
      </c>
    </row>
    <row r="234" spans="5:6" x14ac:dyDescent="0.25">
      <c r="E234" s="478" t="s">
        <v>327</v>
      </c>
      <c r="F234" s="478" t="s">
        <v>64</v>
      </c>
    </row>
    <row r="235" spans="5:6" x14ac:dyDescent="0.25">
      <c r="E235" s="478" t="s">
        <v>328</v>
      </c>
      <c r="F235" s="478" t="s">
        <v>58</v>
      </c>
    </row>
    <row r="236" spans="5:6" x14ac:dyDescent="0.25">
      <c r="E236" s="478" t="s">
        <v>329</v>
      </c>
      <c r="F236" s="478" t="s">
        <v>58</v>
      </c>
    </row>
    <row r="237" spans="5:6" x14ac:dyDescent="0.25">
      <c r="E237" s="478" t="s">
        <v>330</v>
      </c>
      <c r="F237" s="478" t="s">
        <v>64</v>
      </c>
    </row>
    <row r="238" spans="5:6" x14ac:dyDescent="0.25">
      <c r="E238" s="478" t="s">
        <v>331</v>
      </c>
      <c r="F238" s="478" t="s">
        <v>40</v>
      </c>
    </row>
    <row r="239" spans="5:6" x14ac:dyDescent="0.25">
      <c r="E239" s="478" t="s">
        <v>332</v>
      </c>
      <c r="F239" s="478" t="s">
        <v>64</v>
      </c>
    </row>
    <row r="240" spans="5:6" x14ac:dyDescent="0.25">
      <c r="E240" s="478" t="s">
        <v>333</v>
      </c>
      <c r="F240" s="478" t="s">
        <v>58</v>
      </c>
    </row>
    <row r="241" spans="5:6" x14ac:dyDescent="0.25">
      <c r="E241" s="478" t="s">
        <v>334</v>
      </c>
      <c r="F241" s="478" t="s">
        <v>58</v>
      </c>
    </row>
    <row r="242" spans="5:6" x14ac:dyDescent="0.25">
      <c r="E242" s="478" t="s">
        <v>335</v>
      </c>
      <c r="F242" s="478" t="s">
        <v>64</v>
      </c>
    </row>
    <row r="243" spans="5:6" x14ac:dyDescent="0.25">
      <c r="E243" s="478" t="s">
        <v>336</v>
      </c>
      <c r="F243" s="478" t="s">
        <v>40</v>
      </c>
    </row>
    <row r="244" spans="5:6" x14ac:dyDescent="0.25">
      <c r="E244" s="478" t="s">
        <v>337</v>
      </c>
      <c r="F244" s="478" t="s">
        <v>64</v>
      </c>
    </row>
    <row r="245" spans="5:6" x14ac:dyDescent="0.25">
      <c r="E245" s="478" t="s">
        <v>338</v>
      </c>
      <c r="F245" s="478" t="s">
        <v>58</v>
      </c>
    </row>
    <row r="246" spans="5:6" x14ac:dyDescent="0.25">
      <c r="E246" s="478" t="s">
        <v>339</v>
      </c>
      <c r="F246" s="478" t="s">
        <v>40</v>
      </c>
    </row>
    <row r="247" spans="5:6" x14ac:dyDescent="0.25">
      <c r="E247" s="478" t="s">
        <v>340</v>
      </c>
      <c r="F247" s="478" t="s">
        <v>38</v>
      </c>
    </row>
    <row r="248" spans="5:6" x14ac:dyDescent="0.25">
      <c r="E248" s="478" t="s">
        <v>341</v>
      </c>
      <c r="F248" s="478" t="s">
        <v>58</v>
      </c>
    </row>
    <row r="249" spans="5:6" x14ac:dyDescent="0.25">
      <c r="E249" s="478" t="s">
        <v>342</v>
      </c>
      <c r="F249" s="478" t="s">
        <v>64</v>
      </c>
    </row>
    <row r="250" spans="5:6" x14ac:dyDescent="0.25">
      <c r="E250" s="478" t="s">
        <v>343</v>
      </c>
      <c r="F250" s="478" t="s">
        <v>58</v>
      </c>
    </row>
    <row r="251" spans="5:6" x14ac:dyDescent="0.25">
      <c r="E251" s="478" t="s">
        <v>344</v>
      </c>
      <c r="F251" s="478" t="s">
        <v>64</v>
      </c>
    </row>
    <row r="252" spans="5:6" x14ac:dyDescent="0.25">
      <c r="E252" s="478" t="s">
        <v>345</v>
      </c>
      <c r="F252" s="478" t="s">
        <v>38</v>
      </c>
    </row>
    <row r="253" spans="5:6" x14ac:dyDescent="0.25">
      <c r="E253" s="478" t="s">
        <v>346</v>
      </c>
      <c r="F253" s="478" t="s">
        <v>38</v>
      </c>
    </row>
    <row r="254" spans="5:6" x14ac:dyDescent="0.25">
      <c r="E254" s="478" t="s">
        <v>347</v>
      </c>
      <c r="F254" s="478" t="s">
        <v>64</v>
      </c>
    </row>
    <row r="255" spans="5:6" x14ac:dyDescent="0.25">
      <c r="E255" s="478" t="s">
        <v>348</v>
      </c>
      <c r="F255" s="478" t="s">
        <v>58</v>
      </c>
    </row>
    <row r="256" spans="5:6" x14ac:dyDescent="0.25">
      <c r="E256" s="478" t="s">
        <v>349</v>
      </c>
      <c r="F256" s="478" t="s">
        <v>58</v>
      </c>
    </row>
    <row r="257" spans="5:6" x14ac:dyDescent="0.25">
      <c r="E257" s="478" t="s">
        <v>350</v>
      </c>
      <c r="F257" s="478" t="s">
        <v>49</v>
      </c>
    </row>
    <row r="258" spans="5:6" x14ac:dyDescent="0.25">
      <c r="E258" s="478" t="s">
        <v>351</v>
      </c>
      <c r="F258" s="478" t="s">
        <v>58</v>
      </c>
    </row>
    <row r="259" spans="5:6" x14ac:dyDescent="0.25">
      <c r="E259" s="478" t="s">
        <v>352</v>
      </c>
      <c r="F259" s="478" t="s">
        <v>58</v>
      </c>
    </row>
    <row r="260" spans="5:6" x14ac:dyDescent="0.25">
      <c r="E260" s="478" t="s">
        <v>353</v>
      </c>
      <c r="F260" s="478" t="s">
        <v>64</v>
      </c>
    </row>
    <row r="261" spans="5:6" x14ac:dyDescent="0.25">
      <c r="E261" s="478" t="s">
        <v>354</v>
      </c>
      <c r="F261" s="478" t="s">
        <v>64</v>
      </c>
    </row>
    <row r="262" spans="5:6" x14ac:dyDescent="0.25">
      <c r="E262" s="478" t="s">
        <v>355</v>
      </c>
      <c r="F262" s="478" t="s">
        <v>38</v>
      </c>
    </row>
    <row r="263" spans="5:6" x14ac:dyDescent="0.25">
      <c r="E263" s="478" t="s">
        <v>356</v>
      </c>
      <c r="F263" s="478" t="s">
        <v>38</v>
      </c>
    </row>
    <row r="264" spans="5:6" x14ac:dyDescent="0.25">
      <c r="E264" s="478" t="s">
        <v>357</v>
      </c>
      <c r="F264" s="478" t="s">
        <v>58</v>
      </c>
    </row>
    <row r="265" spans="5:6" x14ac:dyDescent="0.25">
      <c r="E265" s="478" t="s">
        <v>358</v>
      </c>
      <c r="F265" s="478" t="s">
        <v>58</v>
      </c>
    </row>
    <row r="266" spans="5:6" x14ac:dyDescent="0.25">
      <c r="E266" s="478" t="s">
        <v>359</v>
      </c>
      <c r="F266" s="478" t="s">
        <v>58</v>
      </c>
    </row>
    <row r="267" spans="5:6" x14ac:dyDescent="0.25">
      <c r="E267" s="478" t="s">
        <v>360</v>
      </c>
      <c r="F267" s="478" t="s">
        <v>64</v>
      </c>
    </row>
    <row r="268" spans="5:6" x14ac:dyDescent="0.25">
      <c r="E268" s="478" t="s">
        <v>361</v>
      </c>
      <c r="F268" s="478" t="s">
        <v>49</v>
      </c>
    </row>
    <row r="269" spans="5:6" x14ac:dyDescent="0.25">
      <c r="E269" s="478" t="s">
        <v>362</v>
      </c>
      <c r="F269" s="478" t="s">
        <v>49</v>
      </c>
    </row>
    <row r="270" spans="5:6" x14ac:dyDescent="0.25">
      <c r="E270" s="478" t="s">
        <v>363</v>
      </c>
      <c r="F270" s="478" t="s">
        <v>64</v>
      </c>
    </row>
    <row r="271" spans="5:6" x14ac:dyDescent="0.25">
      <c r="E271" s="478" t="s">
        <v>364</v>
      </c>
      <c r="F271" s="478" t="s">
        <v>40</v>
      </c>
    </row>
    <row r="272" spans="5:6" x14ac:dyDescent="0.25">
      <c r="E272" s="478" t="s">
        <v>365</v>
      </c>
      <c r="F272" s="478" t="s">
        <v>38</v>
      </c>
    </row>
    <row r="273" spans="5:6" x14ac:dyDescent="0.25">
      <c r="E273" s="478" t="s">
        <v>366</v>
      </c>
      <c r="F273" s="478" t="s">
        <v>38</v>
      </c>
    </row>
    <row r="274" spans="5:6" x14ac:dyDescent="0.25">
      <c r="E274" s="478" t="s">
        <v>367</v>
      </c>
      <c r="F274" s="478" t="s">
        <v>49</v>
      </c>
    </row>
    <row r="275" spans="5:6" x14ac:dyDescent="0.25">
      <c r="E275" s="478" t="s">
        <v>368</v>
      </c>
      <c r="F275" s="478" t="s">
        <v>38</v>
      </c>
    </row>
    <row r="276" spans="5:6" x14ac:dyDescent="0.25">
      <c r="E276" s="478" t="s">
        <v>369</v>
      </c>
      <c r="F276" s="478" t="s">
        <v>40</v>
      </c>
    </row>
    <row r="277" spans="5:6" x14ac:dyDescent="0.25">
      <c r="E277" s="478" t="s">
        <v>370</v>
      </c>
      <c r="F277" s="478" t="s">
        <v>58</v>
      </c>
    </row>
    <row r="278" spans="5:6" x14ac:dyDescent="0.25">
      <c r="E278" s="478" t="s">
        <v>371</v>
      </c>
      <c r="F278" s="478" t="s">
        <v>64</v>
      </c>
    </row>
    <row r="279" spans="5:6" x14ac:dyDescent="0.25">
      <c r="E279" s="478" t="s">
        <v>372</v>
      </c>
      <c r="F279" s="478" t="s">
        <v>38</v>
      </c>
    </row>
    <row r="280" spans="5:6" x14ac:dyDescent="0.25">
      <c r="E280" s="478" t="s">
        <v>373</v>
      </c>
      <c r="F280" s="478" t="s">
        <v>49</v>
      </c>
    </row>
    <row r="281" spans="5:6" x14ac:dyDescent="0.25">
      <c r="E281" s="478" t="s">
        <v>374</v>
      </c>
      <c r="F281" s="478" t="s">
        <v>40</v>
      </c>
    </row>
    <row r="282" spans="5:6" x14ac:dyDescent="0.25">
      <c r="E282" s="478" t="s">
        <v>375</v>
      </c>
      <c r="F282" s="478" t="s">
        <v>38</v>
      </c>
    </row>
    <row r="283" spans="5:6" x14ac:dyDescent="0.25">
      <c r="E283" s="478" t="s">
        <v>376</v>
      </c>
      <c r="F283" s="478" t="s">
        <v>64</v>
      </c>
    </row>
    <row r="284" spans="5:6" x14ac:dyDescent="0.25">
      <c r="E284" s="478" t="s">
        <v>377</v>
      </c>
      <c r="F284" s="478" t="s">
        <v>58</v>
      </c>
    </row>
    <row r="285" spans="5:6" x14ac:dyDescent="0.25">
      <c r="E285" s="478" t="s">
        <v>378</v>
      </c>
      <c r="F285" s="478" t="s">
        <v>38</v>
      </c>
    </row>
    <row r="286" spans="5:6" x14ac:dyDescent="0.25">
      <c r="E286" s="478" t="s">
        <v>379</v>
      </c>
      <c r="F286" s="478" t="s">
        <v>38</v>
      </c>
    </row>
    <row r="287" spans="5:6" x14ac:dyDescent="0.25">
      <c r="E287" s="478" t="s">
        <v>380</v>
      </c>
      <c r="F287" s="478" t="s">
        <v>40</v>
      </c>
    </row>
    <row r="288" spans="5:6" x14ac:dyDescent="0.25">
      <c r="E288" s="478" t="s">
        <v>381</v>
      </c>
      <c r="F288" s="478" t="s">
        <v>64</v>
      </c>
    </row>
    <row r="289" spans="5:6" x14ac:dyDescent="0.25">
      <c r="E289" s="478" t="s">
        <v>382</v>
      </c>
      <c r="F289" s="478" t="s">
        <v>58</v>
      </c>
    </row>
    <row r="290" spans="5:6" x14ac:dyDescent="0.25">
      <c r="E290" s="478" t="s">
        <v>383</v>
      </c>
      <c r="F290" s="478" t="s">
        <v>40</v>
      </c>
    </row>
    <row r="291" spans="5:6" x14ac:dyDescent="0.25">
      <c r="E291" s="478" t="s">
        <v>384</v>
      </c>
      <c r="F291" s="478" t="s">
        <v>38</v>
      </c>
    </row>
    <row r="292" spans="5:6" x14ac:dyDescent="0.25">
      <c r="E292" s="478" t="s">
        <v>385</v>
      </c>
      <c r="F292" s="478" t="s">
        <v>58</v>
      </c>
    </row>
    <row r="293" spans="5:6" x14ac:dyDescent="0.25">
      <c r="E293" s="478" t="s">
        <v>386</v>
      </c>
      <c r="F293" s="478" t="s">
        <v>40</v>
      </c>
    </row>
    <row r="294" spans="5:6" x14ac:dyDescent="0.25">
      <c r="E294" s="478" t="s">
        <v>387</v>
      </c>
      <c r="F294" s="478" t="s">
        <v>49</v>
      </c>
    </row>
    <row r="295" spans="5:6" x14ac:dyDescent="0.25">
      <c r="E295" s="478" t="s">
        <v>388</v>
      </c>
      <c r="F295" s="478" t="s">
        <v>64</v>
      </c>
    </row>
    <row r="296" spans="5:6" x14ac:dyDescent="0.25">
      <c r="E296" s="478" t="s">
        <v>389</v>
      </c>
      <c r="F296" s="478" t="s">
        <v>64</v>
      </c>
    </row>
    <row r="297" spans="5:6" x14ac:dyDescent="0.25">
      <c r="E297" s="478" t="s">
        <v>390</v>
      </c>
      <c r="F297" s="478" t="s">
        <v>58</v>
      </c>
    </row>
    <row r="298" spans="5:6" x14ac:dyDescent="0.25">
      <c r="E298" s="478" t="s">
        <v>391</v>
      </c>
      <c r="F298" s="478" t="s">
        <v>58</v>
      </c>
    </row>
    <row r="299" spans="5:6" x14ac:dyDescent="0.25">
      <c r="E299" s="478" t="s">
        <v>392</v>
      </c>
      <c r="F299" s="478" t="s">
        <v>49</v>
      </c>
    </row>
    <row r="300" spans="5:6" x14ac:dyDescent="0.25">
      <c r="E300" s="478" t="s">
        <v>393</v>
      </c>
      <c r="F300" s="478" t="s">
        <v>64</v>
      </c>
    </row>
    <row r="301" spans="5:6" x14ac:dyDescent="0.25">
      <c r="E301" s="478" t="s">
        <v>394</v>
      </c>
      <c r="F301" s="478" t="s">
        <v>40</v>
      </c>
    </row>
    <row r="302" spans="5:6" x14ac:dyDescent="0.25">
      <c r="E302" s="478" t="s">
        <v>395</v>
      </c>
      <c r="F302" s="478" t="s">
        <v>58</v>
      </c>
    </row>
    <row r="303" spans="5:6" x14ac:dyDescent="0.25">
      <c r="E303" s="478" t="s">
        <v>396</v>
      </c>
      <c r="F303" s="478" t="s">
        <v>64</v>
      </c>
    </row>
    <row r="304" spans="5:6" x14ac:dyDescent="0.25">
      <c r="E304" s="478" t="s">
        <v>397</v>
      </c>
      <c r="F304" s="478" t="s">
        <v>38</v>
      </c>
    </row>
    <row r="305" spans="5:6" x14ac:dyDescent="0.25">
      <c r="E305" s="478" t="s">
        <v>398</v>
      </c>
      <c r="F305" s="478" t="s">
        <v>64</v>
      </c>
    </row>
    <row r="306" spans="5:6" x14ac:dyDescent="0.25">
      <c r="E306" s="478" t="s">
        <v>399</v>
      </c>
      <c r="F306" s="478" t="s">
        <v>38</v>
      </c>
    </row>
    <row r="307" spans="5:6" x14ac:dyDescent="0.25">
      <c r="E307" s="478" t="s">
        <v>400</v>
      </c>
      <c r="F307" s="478" t="s">
        <v>64</v>
      </c>
    </row>
    <row r="308" spans="5:6" x14ac:dyDescent="0.25">
      <c r="E308" s="478" t="s">
        <v>401</v>
      </c>
      <c r="F308" s="478" t="s">
        <v>40</v>
      </c>
    </row>
    <row r="309" spans="5:6" x14ac:dyDescent="0.25">
      <c r="E309" s="478" t="s">
        <v>402</v>
      </c>
      <c r="F309" s="478" t="s">
        <v>38</v>
      </c>
    </row>
    <row r="310" spans="5:6" x14ac:dyDescent="0.25">
      <c r="E310" s="478" t="s">
        <v>403</v>
      </c>
      <c r="F310" s="478" t="s">
        <v>40</v>
      </c>
    </row>
    <row r="311" spans="5:6" x14ac:dyDescent="0.25">
      <c r="E311" s="478" t="s">
        <v>404</v>
      </c>
      <c r="F311" s="478" t="s">
        <v>64</v>
      </c>
    </row>
    <row r="312" spans="5:6" x14ac:dyDescent="0.25">
      <c r="E312" s="478" t="s">
        <v>405</v>
      </c>
      <c r="F312" s="478" t="s">
        <v>40</v>
      </c>
    </row>
    <row r="313" spans="5:6" x14ac:dyDescent="0.25">
      <c r="E313" s="478" t="s">
        <v>406</v>
      </c>
      <c r="F313" s="478" t="s">
        <v>49</v>
      </c>
    </row>
    <row r="314" spans="5:6" x14ac:dyDescent="0.25">
      <c r="E314" s="478" t="s">
        <v>407</v>
      </c>
      <c r="F314" s="478" t="s">
        <v>49</v>
      </c>
    </row>
    <row r="315" spans="5:6" x14ac:dyDescent="0.25">
      <c r="E315" s="478" t="s">
        <v>408</v>
      </c>
      <c r="F315" s="478" t="s">
        <v>40</v>
      </c>
    </row>
    <row r="316" spans="5:6" x14ac:dyDescent="0.25">
      <c r="E316" s="478" t="s">
        <v>409</v>
      </c>
      <c r="F316" s="478" t="s">
        <v>58</v>
      </c>
    </row>
    <row r="317" spans="5:6" x14ac:dyDescent="0.25">
      <c r="E317" s="478" t="s">
        <v>410</v>
      </c>
      <c r="F317" s="478" t="s">
        <v>58</v>
      </c>
    </row>
    <row r="318" spans="5:6" x14ac:dyDescent="0.25">
      <c r="E318" s="478" t="s">
        <v>411</v>
      </c>
      <c r="F318" s="478" t="s">
        <v>40</v>
      </c>
    </row>
    <row r="319" spans="5:6" x14ac:dyDescent="0.25">
      <c r="E319" s="478" t="s">
        <v>412</v>
      </c>
      <c r="F319" s="478" t="s">
        <v>40</v>
      </c>
    </row>
    <row r="320" spans="5:6" x14ac:dyDescent="0.25">
      <c r="E320" s="478" t="s">
        <v>413</v>
      </c>
      <c r="F320" s="478" t="s">
        <v>64</v>
      </c>
    </row>
    <row r="321" spans="5:6" x14ac:dyDescent="0.25">
      <c r="E321" s="478" t="s">
        <v>414</v>
      </c>
      <c r="F321" s="478" t="s">
        <v>40</v>
      </c>
    </row>
    <row r="322" spans="5:6" x14ac:dyDescent="0.25">
      <c r="E322" s="478" t="s">
        <v>415</v>
      </c>
      <c r="F322" s="478" t="s">
        <v>64</v>
      </c>
    </row>
    <row r="323" spans="5:6" x14ac:dyDescent="0.25">
      <c r="E323" s="478" t="s">
        <v>416</v>
      </c>
      <c r="F323" s="478" t="s">
        <v>40</v>
      </c>
    </row>
    <row r="324" spans="5:6" x14ac:dyDescent="0.25">
      <c r="E324" s="478" t="s">
        <v>417</v>
      </c>
      <c r="F324" s="478" t="s">
        <v>40</v>
      </c>
    </row>
    <row r="325" spans="5:6" x14ac:dyDescent="0.25">
      <c r="E325" s="478" t="s">
        <v>418</v>
      </c>
      <c r="F325" s="478" t="s">
        <v>58</v>
      </c>
    </row>
    <row r="326" spans="5:6" x14ac:dyDescent="0.25">
      <c r="E326" s="478" t="s">
        <v>419</v>
      </c>
      <c r="F326" s="478" t="s">
        <v>40</v>
      </c>
    </row>
    <row r="327" spans="5:6" x14ac:dyDescent="0.25">
      <c r="E327" s="478" t="s">
        <v>420</v>
      </c>
      <c r="F327" s="478" t="s">
        <v>64</v>
      </c>
    </row>
    <row r="328" spans="5:6" x14ac:dyDescent="0.25">
      <c r="E328" s="478" t="s">
        <v>421</v>
      </c>
      <c r="F328" s="478" t="s">
        <v>58</v>
      </c>
    </row>
    <row r="329" spans="5:6" x14ac:dyDescent="0.25">
      <c r="E329" s="478" t="s">
        <v>422</v>
      </c>
      <c r="F329" s="478" t="s">
        <v>58</v>
      </c>
    </row>
    <row r="330" spans="5:6" x14ac:dyDescent="0.25">
      <c r="E330" s="478" t="s">
        <v>423</v>
      </c>
      <c r="F330" s="478" t="s">
        <v>64</v>
      </c>
    </row>
    <row r="331" spans="5:6" x14ac:dyDescent="0.25">
      <c r="E331" s="478" t="s">
        <v>424</v>
      </c>
      <c r="F331" s="478" t="s">
        <v>64</v>
      </c>
    </row>
    <row r="332" spans="5:6" x14ac:dyDescent="0.25">
      <c r="E332" s="478" t="s">
        <v>425</v>
      </c>
      <c r="F332" s="478" t="s">
        <v>38</v>
      </c>
    </row>
    <row r="333" spans="5:6" x14ac:dyDescent="0.25">
      <c r="E333" s="478" t="s">
        <v>426</v>
      </c>
      <c r="F333" s="478" t="s">
        <v>40</v>
      </c>
    </row>
    <row r="334" spans="5:6" x14ac:dyDescent="0.25">
      <c r="E334" s="478" t="s">
        <v>427</v>
      </c>
      <c r="F334" s="478" t="s">
        <v>58</v>
      </c>
    </row>
    <row r="335" spans="5:6" x14ac:dyDescent="0.25">
      <c r="E335" s="478" t="s">
        <v>428</v>
      </c>
      <c r="F335" s="478" t="s">
        <v>64</v>
      </c>
    </row>
    <row r="336" spans="5:6" x14ac:dyDescent="0.25">
      <c r="E336" s="478" t="s">
        <v>429</v>
      </c>
      <c r="F336" s="478" t="s">
        <v>64</v>
      </c>
    </row>
    <row r="337" spans="5:6" x14ac:dyDescent="0.25">
      <c r="E337" s="478" t="s">
        <v>430</v>
      </c>
      <c r="F337" s="478" t="s">
        <v>40</v>
      </c>
    </row>
    <row r="338" spans="5:6" x14ac:dyDescent="0.25">
      <c r="E338" s="478" t="s">
        <v>431</v>
      </c>
      <c r="F338" s="478" t="s">
        <v>40</v>
      </c>
    </row>
    <row r="339" spans="5:6" x14ac:dyDescent="0.25">
      <c r="E339" s="478" t="s">
        <v>432</v>
      </c>
      <c r="F339" s="478" t="s">
        <v>58</v>
      </c>
    </row>
    <row r="340" spans="5:6" x14ac:dyDescent="0.25">
      <c r="E340" s="478" t="s">
        <v>433</v>
      </c>
      <c r="F340" s="478" t="s">
        <v>40</v>
      </c>
    </row>
    <row r="341" spans="5:6" x14ac:dyDescent="0.25">
      <c r="E341" s="478" t="s">
        <v>434</v>
      </c>
      <c r="F341" s="478" t="s">
        <v>64</v>
      </c>
    </row>
    <row r="342" spans="5:6" x14ac:dyDescent="0.25">
      <c r="E342" s="478" t="s">
        <v>435</v>
      </c>
      <c r="F342" s="478" t="s">
        <v>40</v>
      </c>
    </row>
    <row r="343" spans="5:6" x14ac:dyDescent="0.25">
      <c r="E343" s="478" t="s">
        <v>436</v>
      </c>
      <c r="F343" s="478" t="s">
        <v>58</v>
      </c>
    </row>
    <row r="344" spans="5:6" x14ac:dyDescent="0.25">
      <c r="E344" s="478" t="s">
        <v>437</v>
      </c>
      <c r="F344" s="478" t="s">
        <v>40</v>
      </c>
    </row>
    <row r="345" spans="5:6" x14ac:dyDescent="0.25">
      <c r="E345" s="478" t="s">
        <v>438</v>
      </c>
      <c r="F345" s="478" t="s">
        <v>64</v>
      </c>
    </row>
    <row r="346" spans="5:6" x14ac:dyDescent="0.25">
      <c r="E346" s="478" t="s">
        <v>439</v>
      </c>
      <c r="F346" s="478" t="s">
        <v>58</v>
      </c>
    </row>
    <row r="347" spans="5:6" x14ac:dyDescent="0.25">
      <c r="E347" s="478" t="s">
        <v>440</v>
      </c>
      <c r="F347" s="478" t="s">
        <v>40</v>
      </c>
    </row>
    <row r="348" spans="5:6" x14ac:dyDescent="0.25">
      <c r="E348" s="478" t="s">
        <v>441</v>
      </c>
      <c r="F348" s="478" t="s">
        <v>38</v>
      </c>
    </row>
    <row r="349" spans="5:6" x14ac:dyDescent="0.25">
      <c r="E349" s="478" t="s">
        <v>442</v>
      </c>
      <c r="F349" s="478" t="s">
        <v>58</v>
      </c>
    </row>
    <row r="350" spans="5:6" x14ac:dyDescent="0.25">
      <c r="E350" s="478" t="s">
        <v>443</v>
      </c>
      <c r="F350" s="478" t="s">
        <v>58</v>
      </c>
    </row>
    <row r="351" spans="5:6" x14ac:dyDescent="0.25">
      <c r="E351" s="478" t="s">
        <v>444</v>
      </c>
      <c r="F351" s="478" t="s">
        <v>64</v>
      </c>
    </row>
    <row r="352" spans="5:6" x14ac:dyDescent="0.25">
      <c r="E352" s="478" t="s">
        <v>445</v>
      </c>
      <c r="F352" s="478" t="s">
        <v>40</v>
      </c>
    </row>
    <row r="353" spans="5:6" x14ac:dyDescent="0.25">
      <c r="E353" s="478" t="s">
        <v>446</v>
      </c>
      <c r="F353" s="478" t="s">
        <v>64</v>
      </c>
    </row>
    <row r="354" spans="5:6" x14ac:dyDescent="0.25">
      <c r="E354" s="478" t="s">
        <v>447</v>
      </c>
      <c r="F354" s="478" t="s">
        <v>49</v>
      </c>
    </row>
    <row r="355" spans="5:6" x14ac:dyDescent="0.25">
      <c r="E355" s="478" t="s">
        <v>448</v>
      </c>
      <c r="F355" s="478" t="s">
        <v>58</v>
      </c>
    </row>
    <row r="356" spans="5:6" x14ac:dyDescent="0.25">
      <c r="E356" s="478" t="s">
        <v>449</v>
      </c>
      <c r="F356" s="478" t="s">
        <v>38</v>
      </c>
    </row>
    <row r="357" spans="5:6" x14ac:dyDescent="0.25">
      <c r="E357" s="478" t="s">
        <v>450</v>
      </c>
      <c r="F357" s="478" t="s">
        <v>64</v>
      </c>
    </row>
    <row r="358" spans="5:6" x14ac:dyDescent="0.25">
      <c r="E358" s="478" t="s">
        <v>451</v>
      </c>
      <c r="F358" s="478" t="s">
        <v>64</v>
      </c>
    </row>
    <row r="359" spans="5:6" x14ac:dyDescent="0.25">
      <c r="E359" s="478" t="s">
        <v>452</v>
      </c>
      <c r="F359" s="478" t="s">
        <v>40</v>
      </c>
    </row>
    <row r="360" spans="5:6" x14ac:dyDescent="0.25">
      <c r="E360" s="478" t="s">
        <v>453</v>
      </c>
      <c r="F360" s="478" t="s">
        <v>58</v>
      </c>
    </row>
    <row r="361" spans="5:6" x14ac:dyDescent="0.25">
      <c r="E361" s="478" t="s">
        <v>454</v>
      </c>
      <c r="F361" s="478" t="s">
        <v>40</v>
      </c>
    </row>
    <row r="362" spans="5:6" x14ac:dyDescent="0.25">
      <c r="E362" s="478" t="s">
        <v>455</v>
      </c>
      <c r="F362" s="478" t="s">
        <v>58</v>
      </c>
    </row>
    <row r="363" spans="5:6" x14ac:dyDescent="0.25">
      <c r="E363" s="478" t="s">
        <v>456</v>
      </c>
      <c r="F363" s="478" t="s">
        <v>38</v>
      </c>
    </row>
    <row r="364" spans="5:6" x14ac:dyDescent="0.25">
      <c r="E364" s="478" t="s">
        <v>457</v>
      </c>
      <c r="F364" s="478" t="s">
        <v>58</v>
      </c>
    </row>
    <row r="365" spans="5:6" x14ac:dyDescent="0.25">
      <c r="E365" s="478" t="s">
        <v>458</v>
      </c>
      <c r="F365" s="478" t="s">
        <v>64</v>
      </c>
    </row>
    <row r="366" spans="5:6" x14ac:dyDescent="0.25">
      <c r="E366" s="478" t="s">
        <v>459</v>
      </c>
      <c r="F366" s="478" t="s">
        <v>38</v>
      </c>
    </row>
    <row r="367" spans="5:6" x14ac:dyDescent="0.25">
      <c r="E367" s="478" t="s">
        <v>460</v>
      </c>
      <c r="F367" s="478" t="s">
        <v>64</v>
      </c>
    </row>
    <row r="368" spans="5:6" x14ac:dyDescent="0.25">
      <c r="E368" s="478" t="s">
        <v>461</v>
      </c>
      <c r="F368" s="478" t="s">
        <v>40</v>
      </c>
    </row>
    <row r="369" spans="5:6" x14ac:dyDescent="0.25">
      <c r="E369" s="478" t="s">
        <v>462</v>
      </c>
      <c r="F369" s="478" t="s">
        <v>40</v>
      </c>
    </row>
    <row r="370" spans="5:6" x14ac:dyDescent="0.25">
      <c r="E370" s="478" t="s">
        <v>463</v>
      </c>
      <c r="F370" s="478" t="s">
        <v>40</v>
      </c>
    </row>
    <row r="371" spans="5:6" x14ac:dyDescent="0.25">
      <c r="E371" s="478" t="s">
        <v>464</v>
      </c>
      <c r="F371" s="478" t="s">
        <v>64</v>
      </c>
    </row>
    <row r="372" spans="5:6" x14ac:dyDescent="0.25">
      <c r="E372" s="478" t="s">
        <v>465</v>
      </c>
      <c r="F372" s="478" t="s">
        <v>40</v>
      </c>
    </row>
    <row r="373" spans="5:6" x14ac:dyDescent="0.25">
      <c r="E373" s="478" t="s">
        <v>466</v>
      </c>
      <c r="F373" s="478" t="s">
        <v>58</v>
      </c>
    </row>
    <row r="374" spans="5:6" x14ac:dyDescent="0.25">
      <c r="E374" s="478" t="s">
        <v>467</v>
      </c>
      <c r="F374" s="478" t="s">
        <v>58</v>
      </c>
    </row>
    <row r="375" spans="5:6" x14ac:dyDescent="0.25">
      <c r="E375" s="478" t="s">
        <v>468</v>
      </c>
      <c r="F375" s="478" t="s">
        <v>58</v>
      </c>
    </row>
    <row r="376" spans="5:6" x14ac:dyDescent="0.25">
      <c r="E376" s="478" t="s">
        <v>469</v>
      </c>
      <c r="F376" s="478" t="s">
        <v>38</v>
      </c>
    </row>
    <row r="377" spans="5:6" x14ac:dyDescent="0.25">
      <c r="E377" s="478" t="s">
        <v>470</v>
      </c>
      <c r="F377" s="478" t="s">
        <v>38</v>
      </c>
    </row>
    <row r="378" spans="5:6" x14ac:dyDescent="0.25">
      <c r="E378" s="478" t="s">
        <v>471</v>
      </c>
      <c r="F378" s="478" t="s">
        <v>58</v>
      </c>
    </row>
    <row r="379" spans="5:6" x14ac:dyDescent="0.25">
      <c r="E379" s="478" t="s">
        <v>472</v>
      </c>
      <c r="F379" s="478" t="s">
        <v>58</v>
      </c>
    </row>
    <row r="380" spans="5:6" x14ac:dyDescent="0.25">
      <c r="E380" s="478" t="s">
        <v>473</v>
      </c>
      <c r="F380" s="478" t="s">
        <v>64</v>
      </c>
    </row>
    <row r="381" spans="5:6" x14ac:dyDescent="0.25">
      <c r="E381" s="478" t="s">
        <v>474</v>
      </c>
      <c r="F381" s="478" t="s">
        <v>38</v>
      </c>
    </row>
    <row r="382" spans="5:6" x14ac:dyDescent="0.25">
      <c r="E382" s="478" t="s">
        <v>475</v>
      </c>
      <c r="F382" s="478" t="s">
        <v>49</v>
      </c>
    </row>
    <row r="383" spans="5:6" x14ac:dyDescent="0.25">
      <c r="E383" s="478" t="s">
        <v>476</v>
      </c>
      <c r="F383" s="478" t="s">
        <v>64</v>
      </c>
    </row>
    <row r="384" spans="5:6" x14ac:dyDescent="0.25">
      <c r="E384" s="478" t="s">
        <v>477</v>
      </c>
      <c r="F384" s="478" t="s">
        <v>40</v>
      </c>
    </row>
    <row r="385" spans="5:6" x14ac:dyDescent="0.25">
      <c r="E385" s="478" t="s">
        <v>478</v>
      </c>
      <c r="F385" s="478" t="s">
        <v>64</v>
      </c>
    </row>
    <row r="386" spans="5:6" x14ac:dyDescent="0.25">
      <c r="E386" s="478" t="s">
        <v>479</v>
      </c>
      <c r="F386" s="478" t="s">
        <v>49</v>
      </c>
    </row>
    <row r="387" spans="5:6" x14ac:dyDescent="0.25">
      <c r="E387" s="478" t="s">
        <v>480</v>
      </c>
      <c r="F387" s="478" t="s">
        <v>58</v>
      </c>
    </row>
    <row r="388" spans="5:6" x14ac:dyDescent="0.25">
      <c r="E388" s="478" t="s">
        <v>481</v>
      </c>
      <c r="F388" s="478" t="s">
        <v>64</v>
      </c>
    </row>
    <row r="389" spans="5:6" x14ac:dyDescent="0.25">
      <c r="E389" s="478" t="s">
        <v>482</v>
      </c>
      <c r="F389" s="478" t="s">
        <v>38</v>
      </c>
    </row>
    <row r="390" spans="5:6" x14ac:dyDescent="0.25">
      <c r="E390" s="478" t="s">
        <v>483</v>
      </c>
      <c r="F390" s="478" t="s">
        <v>58</v>
      </c>
    </row>
    <row r="391" spans="5:6" x14ac:dyDescent="0.25">
      <c r="E391" s="478" t="s">
        <v>484</v>
      </c>
      <c r="F391" s="478" t="s">
        <v>58</v>
      </c>
    </row>
    <row r="392" spans="5:6" x14ac:dyDescent="0.25">
      <c r="E392" s="478" t="s">
        <v>485</v>
      </c>
      <c r="F392" s="478" t="s">
        <v>38</v>
      </c>
    </row>
    <row r="393" spans="5:6" x14ac:dyDescent="0.25">
      <c r="E393" s="478" t="s">
        <v>486</v>
      </c>
      <c r="F393" s="478" t="s">
        <v>58</v>
      </c>
    </row>
    <row r="394" spans="5:6" x14ac:dyDescent="0.25">
      <c r="E394" s="478" t="s">
        <v>487</v>
      </c>
      <c r="F394" s="478" t="s">
        <v>40</v>
      </c>
    </row>
    <row r="395" spans="5:6" x14ac:dyDescent="0.25">
      <c r="E395" s="478" t="s">
        <v>488</v>
      </c>
      <c r="F395" s="478" t="s">
        <v>38</v>
      </c>
    </row>
    <row r="396" spans="5:6" x14ac:dyDescent="0.25">
      <c r="E396" s="478" t="s">
        <v>489</v>
      </c>
      <c r="F396" s="478" t="s">
        <v>64</v>
      </c>
    </row>
    <row r="397" spans="5:6" x14ac:dyDescent="0.25">
      <c r="E397" s="478" t="s">
        <v>490</v>
      </c>
      <c r="F397" s="478" t="s">
        <v>64</v>
      </c>
    </row>
    <row r="398" spans="5:6" x14ac:dyDescent="0.25">
      <c r="E398" s="478" t="s">
        <v>491</v>
      </c>
      <c r="F398" s="478" t="s">
        <v>64</v>
      </c>
    </row>
    <row r="399" spans="5:6" x14ac:dyDescent="0.25">
      <c r="E399" s="478" t="s">
        <v>492</v>
      </c>
      <c r="F399" s="478" t="s">
        <v>64</v>
      </c>
    </row>
    <row r="400" spans="5:6" x14ac:dyDescent="0.25">
      <c r="E400" s="478" t="s">
        <v>493</v>
      </c>
      <c r="F400" s="478" t="s">
        <v>40</v>
      </c>
    </row>
    <row r="401" spans="5:6" x14ac:dyDescent="0.25">
      <c r="E401" s="478" t="s">
        <v>494</v>
      </c>
      <c r="F401" s="478" t="s">
        <v>58</v>
      </c>
    </row>
  </sheetData>
  <sheetProtection algorithmName="SHA-512" hashValue="hYV4WTOpRjTrauGaIjLJfCbAiRBGfPewdE/EYH1ObXoP27o086c1Lc4wXUZDQ3s6r6jYrnOEydFwjZYv/LIq0g==" saltValue="f5GUkbsbHw8CKYvUnRleyQ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ignoredErrors>
    <ignoredError sqref="V8:AG8 AB9:AG9 BC34:IT34 BC36:IT36 AI1:IT3 AI35:IT35 AI34:BA34 AI37:IT65536 AI36:BA36 V5:W6 Y4:AG6 V13:AG13 K15:AG16 R14:T14 L14:P14 B1:AG3 B12:AG12 B8:T8 B9:Z9 B10:AF10 B7:K7 B5:T6 B4:W4 B14:H14 B13:T13 B15:I16 B17:AG18 A1:A65536 M7:AG7 B11:J11 M11:AG11 B21:AG65536 B20:I20 K20:AG20 AI5:IT6 AI4:AM4 AQ4:IT4 AO4 AI9:IT9 AI8:AO8 AQ8:IT8 AI7:AM7 AO7:IT7 AI11:IT33 AI10:AM10 AO10:IT10 V14:AG14 B19:I19 K19:AG19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20"/>
  <dimension ref="B2:P683"/>
  <sheetViews>
    <sheetView showGridLines="0" zoomScaleNormal="100" workbookViewId="0">
      <selection activeCell="P34" sqref="P34"/>
    </sheetView>
  </sheetViews>
  <sheetFormatPr defaultColWidth="9.140625" defaultRowHeight="15" x14ac:dyDescent="0.25"/>
  <cols>
    <col min="1" max="1" width="3.7109375" style="48" customWidth="1"/>
    <col min="2" max="2" width="3.28515625" style="48" bestFit="1" customWidth="1"/>
    <col min="3" max="9" width="9.140625" style="48"/>
    <col min="10" max="11" width="12.7109375" style="48" customWidth="1"/>
    <col min="12" max="12" width="15" style="48" bestFit="1" customWidth="1"/>
    <col min="13" max="13" width="14.85546875" style="48" customWidth="1"/>
    <col min="14" max="14" width="18.140625" style="48" customWidth="1"/>
    <col min="15" max="16384" width="9.140625" style="48"/>
  </cols>
  <sheetData>
    <row r="2" spans="2:14" x14ac:dyDescent="0.25">
      <c r="B2" s="988" t="s">
        <v>3968</v>
      </c>
      <c r="C2" s="989"/>
      <c r="D2" s="989"/>
      <c r="E2" s="989"/>
      <c r="F2" s="989"/>
      <c r="G2" s="989"/>
      <c r="H2" s="989"/>
      <c r="I2" s="989"/>
      <c r="J2" s="989"/>
      <c r="K2" s="989"/>
      <c r="L2" s="989"/>
      <c r="M2" s="989"/>
      <c r="N2" s="990"/>
    </row>
    <row r="3" spans="2:14" x14ac:dyDescent="0.25">
      <c r="B3" s="988" t="s">
        <v>3969</v>
      </c>
      <c r="C3" s="989"/>
      <c r="D3" s="989"/>
      <c r="E3" s="989"/>
      <c r="F3" s="989"/>
      <c r="G3" s="989"/>
      <c r="H3" s="989"/>
      <c r="I3" s="989"/>
      <c r="J3" s="989"/>
      <c r="K3" s="989"/>
      <c r="L3" s="989"/>
      <c r="M3" s="989"/>
      <c r="N3" s="990"/>
    </row>
    <row r="4" spans="2:14" x14ac:dyDescent="0.25"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2:14" x14ac:dyDescent="0.25">
      <c r="B5" s="58"/>
      <c r="C5" s="59"/>
      <c r="D5" s="59" t="s">
        <v>3970</v>
      </c>
      <c r="E5" s="59"/>
      <c r="F5" s="59"/>
      <c r="G5" s="59"/>
      <c r="H5" s="125">
        <v>0.95</v>
      </c>
      <c r="I5" s="59"/>
      <c r="J5" s="59"/>
      <c r="K5" s="59"/>
      <c r="L5" s="59" t="s">
        <v>3971</v>
      </c>
      <c r="M5" s="59"/>
      <c r="N5" s="60"/>
    </row>
    <row r="6" spans="2:14" x14ac:dyDescent="0.25">
      <c r="B6" s="58"/>
      <c r="C6" s="59"/>
      <c r="D6" s="59" t="s">
        <v>3972</v>
      </c>
      <c r="E6" s="59"/>
      <c r="F6" s="59"/>
      <c r="G6" s="59"/>
      <c r="H6" s="125">
        <v>0.1</v>
      </c>
      <c r="I6" s="59"/>
      <c r="J6" s="59"/>
      <c r="K6" s="59"/>
      <c r="L6" s="1089">
        <v>1.96</v>
      </c>
      <c r="M6" s="1089"/>
      <c r="N6" s="60"/>
    </row>
    <row r="7" spans="2:14" x14ac:dyDescent="0.25">
      <c r="B7" s="61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4"/>
    </row>
    <row r="8" spans="2:14" x14ac:dyDescent="0.25">
      <c r="B8" s="988" t="s">
        <v>3973</v>
      </c>
      <c r="C8" s="989"/>
      <c r="D8" s="989"/>
      <c r="E8" s="989"/>
      <c r="F8" s="989"/>
      <c r="G8" s="989"/>
      <c r="H8" s="989"/>
      <c r="I8" s="989"/>
      <c r="J8" s="989"/>
      <c r="K8" s="989"/>
      <c r="L8" s="989"/>
      <c r="M8" s="989"/>
      <c r="N8" s="990"/>
    </row>
    <row r="9" spans="2:14" x14ac:dyDescent="0.25">
      <c r="B9" s="1084" t="s">
        <v>3974</v>
      </c>
      <c r="C9" s="1084"/>
      <c r="D9" s="1084"/>
      <c r="E9" s="1084"/>
      <c r="F9" s="1084"/>
      <c r="G9" s="1084"/>
      <c r="H9" s="1084"/>
      <c r="I9" s="1084"/>
      <c r="J9" s="1084"/>
      <c r="K9" s="1084"/>
      <c r="L9" s="1084"/>
      <c r="M9" s="1080" t="s">
        <v>3906</v>
      </c>
      <c r="N9" s="1080"/>
    </row>
    <row r="10" spans="2:14" x14ac:dyDescent="0.25">
      <c r="B10" s="1068" t="s">
        <v>3975</v>
      </c>
      <c r="C10" s="1069"/>
      <c r="D10" s="1069"/>
      <c r="E10" s="1069"/>
      <c r="F10" s="1069"/>
      <c r="G10" s="1069"/>
      <c r="H10" s="1069"/>
      <c r="I10" s="1069"/>
      <c r="J10" s="1076"/>
      <c r="K10" s="126" t="s">
        <v>3976</v>
      </c>
      <c r="L10" s="126" t="s">
        <v>3977</v>
      </c>
      <c r="M10" s="126" t="s">
        <v>3978</v>
      </c>
      <c r="N10" s="128" t="s">
        <v>3792</v>
      </c>
    </row>
    <row r="11" spans="2:14" x14ac:dyDescent="0.25">
      <c r="B11" s="1081" t="s">
        <v>3979</v>
      </c>
      <c r="C11" s="1082"/>
      <c r="D11" s="1082"/>
      <c r="E11" s="1082"/>
      <c r="F11" s="1082"/>
      <c r="G11" s="1082"/>
      <c r="H11" s="1082"/>
      <c r="I11" s="1082"/>
      <c r="J11" s="1083"/>
      <c r="K11" s="471"/>
      <c r="L11" s="17"/>
      <c r="M11" s="42">
        <f>N11</f>
        <v>0</v>
      </c>
      <c r="N11" s="133">
        <f>K11*L11</f>
        <v>0</v>
      </c>
    </row>
    <row r="12" spans="2:14" x14ac:dyDescent="0.25">
      <c r="B12" s="1068" t="s">
        <v>3980</v>
      </c>
      <c r="C12" s="1069"/>
      <c r="D12" s="1069"/>
      <c r="E12" s="1069"/>
      <c r="F12" s="1069"/>
      <c r="G12" s="1069"/>
      <c r="H12" s="1076"/>
      <c r="I12" s="512" t="s">
        <v>3981</v>
      </c>
      <c r="J12" s="126" t="s">
        <v>3982</v>
      </c>
      <c r="K12" s="126" t="s">
        <v>3983</v>
      </c>
      <c r="L12" s="126" t="s">
        <v>3977</v>
      </c>
      <c r="M12" s="126" t="s">
        <v>3978</v>
      </c>
      <c r="N12" s="128" t="s">
        <v>3792</v>
      </c>
    </row>
    <row r="13" spans="2:14" x14ac:dyDescent="0.25">
      <c r="B13" s="129">
        <v>1</v>
      </c>
      <c r="C13" s="1074"/>
      <c r="D13" s="1074"/>
      <c r="E13" s="1074"/>
      <c r="F13" s="1074"/>
      <c r="G13" s="1074"/>
      <c r="H13" s="1075"/>
      <c r="I13" s="527">
        <v>0.5</v>
      </c>
      <c r="J13" s="16"/>
      <c r="K13" s="620">
        <f>IF(OR(I13=0,J13=0),0,IF((((($L$6^2*I13^2)/$H$6^2)*J13)/((($L$6^2*I13^2)/$H$6^2)+J13))&lt;(($L$6^2*I13^2)/$H$6^2),ROUND((((($L$6^2*I13^2)/$H$6^2)*J13)/((($L$6^2*I13^2)/$H$6^2)+J13)),0),ROUND((($L$6^2*I13^2)/$H$6^2),0)))</f>
        <v>0</v>
      </c>
      <c r="L13" s="17"/>
      <c r="M13" s="42">
        <f>N13</f>
        <v>0</v>
      </c>
      <c r="N13" s="133">
        <f t="shared" ref="N13:N42" si="0">K13*L13</f>
        <v>0</v>
      </c>
    </row>
    <row r="14" spans="2:14" x14ac:dyDescent="0.25">
      <c r="B14" s="129">
        <v>2</v>
      </c>
      <c r="C14" s="1074"/>
      <c r="D14" s="1074"/>
      <c r="E14" s="1074"/>
      <c r="F14" s="1074"/>
      <c r="G14" s="1074"/>
      <c r="H14" s="1075"/>
      <c r="I14" s="527">
        <v>0.5</v>
      </c>
      <c r="J14" s="16"/>
      <c r="K14" s="620">
        <f t="shared" ref="K14:K42" si="1">IF(OR(I14=0,J14=0),0,IF((((($L$6^2*I14^2)/$H$6^2)*J14)/((($L$6^2*I14^2)/$H$6^2)+J14))&lt;(($L$6^2*I14^2)/$H$6^2),ROUND((((($L$6^2*I14^2)/$H$6^2)*J14)/((($L$6^2*I14^2)/$H$6^2)+J14)),0),ROUND((($L$6^2*I14^2)/$H$6^2),0)))</f>
        <v>0</v>
      </c>
      <c r="L14" s="440"/>
      <c r="M14" s="42">
        <f>N14</f>
        <v>0</v>
      </c>
      <c r="N14" s="133">
        <f t="shared" si="0"/>
        <v>0</v>
      </c>
    </row>
    <row r="15" spans="2:14" x14ac:dyDescent="0.25">
      <c r="B15" s="129">
        <v>3</v>
      </c>
      <c r="C15" s="1074"/>
      <c r="D15" s="1074"/>
      <c r="E15" s="1074"/>
      <c r="F15" s="1074"/>
      <c r="G15" s="1074"/>
      <c r="H15" s="1075"/>
      <c r="I15" s="527">
        <v>0.5</v>
      </c>
      <c r="J15" s="16"/>
      <c r="K15" s="620">
        <f t="shared" si="1"/>
        <v>0</v>
      </c>
      <c r="L15" s="17"/>
      <c r="M15" s="42">
        <f t="shared" ref="M15:M42" si="2">N15</f>
        <v>0</v>
      </c>
      <c r="N15" s="133">
        <f t="shared" si="0"/>
        <v>0</v>
      </c>
    </row>
    <row r="16" spans="2:14" x14ac:dyDescent="0.25">
      <c r="B16" s="129">
        <v>4</v>
      </c>
      <c r="C16" s="1074"/>
      <c r="D16" s="1074"/>
      <c r="E16" s="1074"/>
      <c r="F16" s="1074"/>
      <c r="G16" s="1074"/>
      <c r="H16" s="1075"/>
      <c r="I16" s="470">
        <v>0.5</v>
      </c>
      <c r="J16" s="16"/>
      <c r="K16" s="620">
        <f t="shared" si="1"/>
        <v>0</v>
      </c>
      <c r="L16" s="17"/>
      <c r="M16" s="42">
        <f t="shared" si="2"/>
        <v>0</v>
      </c>
      <c r="N16" s="133">
        <f t="shared" si="0"/>
        <v>0</v>
      </c>
    </row>
    <row r="17" spans="2:14" x14ac:dyDescent="0.25">
      <c r="B17" s="129">
        <v>5</v>
      </c>
      <c r="C17" s="1074"/>
      <c r="D17" s="1074"/>
      <c r="E17" s="1074"/>
      <c r="F17" s="1074"/>
      <c r="G17" s="1074"/>
      <c r="H17" s="1075"/>
      <c r="I17" s="527">
        <v>0.5</v>
      </c>
      <c r="J17" s="16"/>
      <c r="K17" s="620">
        <f t="shared" si="1"/>
        <v>0</v>
      </c>
      <c r="L17" s="17"/>
      <c r="M17" s="42">
        <f t="shared" si="2"/>
        <v>0</v>
      </c>
      <c r="N17" s="133">
        <f t="shared" si="0"/>
        <v>0</v>
      </c>
    </row>
    <row r="18" spans="2:14" x14ac:dyDescent="0.25">
      <c r="B18" s="129">
        <v>6</v>
      </c>
      <c r="C18" s="1074"/>
      <c r="D18" s="1074"/>
      <c r="E18" s="1074"/>
      <c r="F18" s="1074"/>
      <c r="G18" s="1074"/>
      <c r="H18" s="1075"/>
      <c r="I18" s="527">
        <v>0.5</v>
      </c>
      <c r="J18" s="16"/>
      <c r="K18" s="620">
        <f t="shared" si="1"/>
        <v>0</v>
      </c>
      <c r="L18" s="17"/>
      <c r="M18" s="42">
        <f t="shared" si="2"/>
        <v>0</v>
      </c>
      <c r="N18" s="133">
        <f t="shared" si="0"/>
        <v>0</v>
      </c>
    </row>
    <row r="19" spans="2:14" x14ac:dyDescent="0.25">
      <c r="B19" s="129">
        <v>7</v>
      </c>
      <c r="C19" s="1074"/>
      <c r="D19" s="1074"/>
      <c r="E19" s="1074"/>
      <c r="F19" s="1074"/>
      <c r="G19" s="1074"/>
      <c r="H19" s="1075"/>
      <c r="I19" s="527">
        <v>0.5</v>
      </c>
      <c r="J19" s="16"/>
      <c r="K19" s="620">
        <f t="shared" si="1"/>
        <v>0</v>
      </c>
      <c r="L19" s="17"/>
      <c r="M19" s="42">
        <f t="shared" si="2"/>
        <v>0</v>
      </c>
      <c r="N19" s="133">
        <f t="shared" si="0"/>
        <v>0</v>
      </c>
    </row>
    <row r="20" spans="2:14" x14ac:dyDescent="0.25">
      <c r="B20" s="129">
        <v>8</v>
      </c>
      <c r="C20" s="1074"/>
      <c r="D20" s="1074"/>
      <c r="E20" s="1074"/>
      <c r="F20" s="1074"/>
      <c r="G20" s="1074"/>
      <c r="H20" s="1075"/>
      <c r="I20" s="527">
        <v>0.5</v>
      </c>
      <c r="J20" s="16"/>
      <c r="K20" s="620">
        <f t="shared" si="1"/>
        <v>0</v>
      </c>
      <c r="L20" s="17"/>
      <c r="M20" s="42">
        <f t="shared" si="2"/>
        <v>0</v>
      </c>
      <c r="N20" s="133">
        <f t="shared" si="0"/>
        <v>0</v>
      </c>
    </row>
    <row r="21" spans="2:14" x14ac:dyDescent="0.25">
      <c r="B21" s="129">
        <v>9</v>
      </c>
      <c r="C21" s="1074"/>
      <c r="D21" s="1074"/>
      <c r="E21" s="1074"/>
      <c r="F21" s="1074"/>
      <c r="G21" s="1074"/>
      <c r="H21" s="1075"/>
      <c r="I21" s="527">
        <v>0.5</v>
      </c>
      <c r="J21" s="16"/>
      <c r="K21" s="620">
        <f t="shared" si="1"/>
        <v>0</v>
      </c>
      <c r="L21" s="17"/>
      <c r="M21" s="42">
        <f t="shared" si="2"/>
        <v>0</v>
      </c>
      <c r="N21" s="133">
        <f t="shared" si="0"/>
        <v>0</v>
      </c>
    </row>
    <row r="22" spans="2:14" x14ac:dyDescent="0.25">
      <c r="B22" s="129">
        <v>10</v>
      </c>
      <c r="C22" s="1074"/>
      <c r="D22" s="1074"/>
      <c r="E22" s="1074"/>
      <c r="F22" s="1074"/>
      <c r="G22" s="1074"/>
      <c r="H22" s="1075"/>
      <c r="I22" s="527">
        <v>0.5</v>
      </c>
      <c r="J22" s="16"/>
      <c r="K22" s="620">
        <f t="shared" si="1"/>
        <v>0</v>
      </c>
      <c r="L22" s="17"/>
      <c r="M22" s="42">
        <f t="shared" si="2"/>
        <v>0</v>
      </c>
      <c r="N22" s="133">
        <f t="shared" si="0"/>
        <v>0</v>
      </c>
    </row>
    <row r="23" spans="2:14" x14ac:dyDescent="0.25">
      <c r="B23" s="129">
        <v>11</v>
      </c>
      <c r="C23" s="1074"/>
      <c r="D23" s="1074"/>
      <c r="E23" s="1074"/>
      <c r="F23" s="1074"/>
      <c r="G23" s="1074"/>
      <c r="H23" s="1075"/>
      <c r="I23" s="527">
        <v>0.5</v>
      </c>
      <c r="J23" s="16"/>
      <c r="K23" s="620">
        <f t="shared" si="1"/>
        <v>0</v>
      </c>
      <c r="L23" s="17"/>
      <c r="M23" s="42">
        <f t="shared" si="2"/>
        <v>0</v>
      </c>
      <c r="N23" s="133">
        <f t="shared" si="0"/>
        <v>0</v>
      </c>
    </row>
    <row r="24" spans="2:14" x14ac:dyDescent="0.25">
      <c r="B24" s="129">
        <v>12</v>
      </c>
      <c r="C24" s="1074"/>
      <c r="D24" s="1074"/>
      <c r="E24" s="1074"/>
      <c r="F24" s="1074"/>
      <c r="G24" s="1074"/>
      <c r="H24" s="1075"/>
      <c r="I24" s="527">
        <v>0.5</v>
      </c>
      <c r="J24" s="16"/>
      <c r="K24" s="620">
        <f t="shared" si="1"/>
        <v>0</v>
      </c>
      <c r="L24" s="17"/>
      <c r="M24" s="42">
        <f t="shared" si="2"/>
        <v>0</v>
      </c>
      <c r="N24" s="133">
        <f t="shared" si="0"/>
        <v>0</v>
      </c>
    </row>
    <row r="25" spans="2:14" x14ac:dyDescent="0.25">
      <c r="B25" s="129">
        <v>13</v>
      </c>
      <c r="C25" s="1074"/>
      <c r="D25" s="1074"/>
      <c r="E25" s="1074"/>
      <c r="F25" s="1074"/>
      <c r="G25" s="1074"/>
      <c r="H25" s="1075"/>
      <c r="I25" s="527">
        <v>0.5</v>
      </c>
      <c r="J25" s="16"/>
      <c r="K25" s="620">
        <f t="shared" si="1"/>
        <v>0</v>
      </c>
      <c r="L25" s="17"/>
      <c r="M25" s="42">
        <f t="shared" si="2"/>
        <v>0</v>
      </c>
      <c r="N25" s="133">
        <f t="shared" si="0"/>
        <v>0</v>
      </c>
    </row>
    <row r="26" spans="2:14" x14ac:dyDescent="0.25">
      <c r="B26" s="129">
        <v>14</v>
      </c>
      <c r="C26" s="1074"/>
      <c r="D26" s="1074"/>
      <c r="E26" s="1074"/>
      <c r="F26" s="1074"/>
      <c r="G26" s="1074"/>
      <c r="H26" s="1075"/>
      <c r="I26" s="527">
        <v>0.5</v>
      </c>
      <c r="J26" s="16"/>
      <c r="K26" s="620">
        <f t="shared" si="1"/>
        <v>0</v>
      </c>
      <c r="L26" s="17"/>
      <c r="M26" s="42">
        <f t="shared" si="2"/>
        <v>0</v>
      </c>
      <c r="N26" s="133">
        <f t="shared" si="0"/>
        <v>0</v>
      </c>
    </row>
    <row r="27" spans="2:14" x14ac:dyDescent="0.25">
      <c r="B27" s="129">
        <v>15</v>
      </c>
      <c r="C27" s="1074"/>
      <c r="D27" s="1074"/>
      <c r="E27" s="1074"/>
      <c r="F27" s="1074"/>
      <c r="G27" s="1074"/>
      <c r="H27" s="1075"/>
      <c r="I27" s="527">
        <v>0.5</v>
      </c>
      <c r="J27" s="16"/>
      <c r="K27" s="620">
        <f t="shared" si="1"/>
        <v>0</v>
      </c>
      <c r="L27" s="17"/>
      <c r="M27" s="42">
        <f t="shared" si="2"/>
        <v>0</v>
      </c>
      <c r="N27" s="133">
        <f t="shared" si="0"/>
        <v>0</v>
      </c>
    </row>
    <row r="28" spans="2:14" x14ac:dyDescent="0.25">
      <c r="B28" s="129">
        <v>16</v>
      </c>
      <c r="C28" s="1074"/>
      <c r="D28" s="1074"/>
      <c r="E28" s="1074"/>
      <c r="F28" s="1074"/>
      <c r="G28" s="1074"/>
      <c r="H28" s="1075"/>
      <c r="I28" s="527">
        <v>0.5</v>
      </c>
      <c r="J28" s="16"/>
      <c r="K28" s="620">
        <f t="shared" si="1"/>
        <v>0</v>
      </c>
      <c r="L28" s="17"/>
      <c r="M28" s="42">
        <f t="shared" si="2"/>
        <v>0</v>
      </c>
      <c r="N28" s="133">
        <f t="shared" si="0"/>
        <v>0</v>
      </c>
    </row>
    <row r="29" spans="2:14" x14ac:dyDescent="0.25">
      <c r="B29" s="129">
        <v>17</v>
      </c>
      <c r="C29" s="1074"/>
      <c r="D29" s="1074"/>
      <c r="E29" s="1074"/>
      <c r="F29" s="1074"/>
      <c r="G29" s="1074"/>
      <c r="H29" s="1075"/>
      <c r="I29" s="527">
        <v>0.5</v>
      </c>
      <c r="J29" s="16"/>
      <c r="K29" s="620">
        <f t="shared" si="1"/>
        <v>0</v>
      </c>
      <c r="L29" s="17"/>
      <c r="M29" s="42">
        <f t="shared" si="2"/>
        <v>0</v>
      </c>
      <c r="N29" s="133">
        <f t="shared" si="0"/>
        <v>0</v>
      </c>
    </row>
    <row r="30" spans="2:14" x14ac:dyDescent="0.25">
      <c r="B30" s="129">
        <v>18</v>
      </c>
      <c r="C30" s="1074"/>
      <c r="D30" s="1074"/>
      <c r="E30" s="1074"/>
      <c r="F30" s="1074"/>
      <c r="G30" s="1074"/>
      <c r="H30" s="1075"/>
      <c r="I30" s="527">
        <v>0.5</v>
      </c>
      <c r="J30" s="16"/>
      <c r="K30" s="620">
        <f t="shared" si="1"/>
        <v>0</v>
      </c>
      <c r="L30" s="17"/>
      <c r="M30" s="42">
        <f t="shared" si="2"/>
        <v>0</v>
      </c>
      <c r="N30" s="133">
        <f t="shared" si="0"/>
        <v>0</v>
      </c>
    </row>
    <row r="31" spans="2:14" x14ac:dyDescent="0.25">
      <c r="B31" s="129">
        <v>19</v>
      </c>
      <c r="C31" s="1074"/>
      <c r="D31" s="1074"/>
      <c r="E31" s="1074"/>
      <c r="F31" s="1074"/>
      <c r="G31" s="1074"/>
      <c r="H31" s="1075"/>
      <c r="I31" s="527">
        <v>0.5</v>
      </c>
      <c r="J31" s="16"/>
      <c r="K31" s="620">
        <f t="shared" si="1"/>
        <v>0</v>
      </c>
      <c r="L31" s="17"/>
      <c r="M31" s="42">
        <f t="shared" si="2"/>
        <v>0</v>
      </c>
      <c r="N31" s="133">
        <f t="shared" si="0"/>
        <v>0</v>
      </c>
    </row>
    <row r="32" spans="2:14" x14ac:dyDescent="0.25">
      <c r="B32" s="129">
        <v>20</v>
      </c>
      <c r="C32" s="1074"/>
      <c r="D32" s="1074"/>
      <c r="E32" s="1074"/>
      <c r="F32" s="1074"/>
      <c r="G32" s="1074"/>
      <c r="H32" s="1075"/>
      <c r="I32" s="527">
        <v>0.5</v>
      </c>
      <c r="J32" s="16"/>
      <c r="K32" s="620">
        <f t="shared" si="1"/>
        <v>0</v>
      </c>
      <c r="L32" s="17"/>
      <c r="M32" s="42">
        <f t="shared" si="2"/>
        <v>0</v>
      </c>
      <c r="N32" s="133">
        <f t="shared" si="0"/>
        <v>0</v>
      </c>
    </row>
    <row r="33" spans="2:14" x14ac:dyDescent="0.25">
      <c r="B33" s="129">
        <v>21</v>
      </c>
      <c r="C33" s="1074"/>
      <c r="D33" s="1074"/>
      <c r="E33" s="1074"/>
      <c r="F33" s="1074"/>
      <c r="G33" s="1074"/>
      <c r="H33" s="1075"/>
      <c r="I33" s="527">
        <v>0.5</v>
      </c>
      <c r="J33" s="16"/>
      <c r="K33" s="620">
        <f t="shared" si="1"/>
        <v>0</v>
      </c>
      <c r="L33" s="17"/>
      <c r="M33" s="42">
        <f t="shared" si="2"/>
        <v>0</v>
      </c>
      <c r="N33" s="133">
        <f t="shared" si="0"/>
        <v>0</v>
      </c>
    </row>
    <row r="34" spans="2:14" x14ac:dyDescent="0.25">
      <c r="B34" s="129">
        <v>22</v>
      </c>
      <c r="C34" s="1074"/>
      <c r="D34" s="1074"/>
      <c r="E34" s="1074"/>
      <c r="F34" s="1074"/>
      <c r="G34" s="1074"/>
      <c r="H34" s="1075"/>
      <c r="I34" s="527">
        <v>0.5</v>
      </c>
      <c r="J34" s="16"/>
      <c r="K34" s="620">
        <f t="shared" si="1"/>
        <v>0</v>
      </c>
      <c r="L34" s="17"/>
      <c r="M34" s="42">
        <f t="shared" si="2"/>
        <v>0</v>
      </c>
      <c r="N34" s="133">
        <f t="shared" si="0"/>
        <v>0</v>
      </c>
    </row>
    <row r="35" spans="2:14" x14ac:dyDescent="0.25">
      <c r="B35" s="129">
        <v>23</v>
      </c>
      <c r="C35" s="1074"/>
      <c r="D35" s="1074"/>
      <c r="E35" s="1074"/>
      <c r="F35" s="1074"/>
      <c r="G35" s="1074"/>
      <c r="H35" s="1075"/>
      <c r="I35" s="527">
        <v>0.5</v>
      </c>
      <c r="J35" s="16"/>
      <c r="K35" s="620">
        <f t="shared" si="1"/>
        <v>0</v>
      </c>
      <c r="L35" s="17"/>
      <c r="M35" s="42">
        <f t="shared" si="2"/>
        <v>0</v>
      </c>
      <c r="N35" s="133">
        <f t="shared" si="0"/>
        <v>0</v>
      </c>
    </row>
    <row r="36" spans="2:14" x14ac:dyDescent="0.25">
      <c r="B36" s="129">
        <v>24</v>
      </c>
      <c r="C36" s="1074"/>
      <c r="D36" s="1074"/>
      <c r="E36" s="1074"/>
      <c r="F36" s="1074"/>
      <c r="G36" s="1074"/>
      <c r="H36" s="1075"/>
      <c r="I36" s="527">
        <v>0.5</v>
      </c>
      <c r="J36" s="16"/>
      <c r="K36" s="620">
        <f t="shared" si="1"/>
        <v>0</v>
      </c>
      <c r="L36" s="17"/>
      <c r="M36" s="42">
        <f t="shared" si="2"/>
        <v>0</v>
      </c>
      <c r="N36" s="133">
        <f t="shared" si="0"/>
        <v>0</v>
      </c>
    </row>
    <row r="37" spans="2:14" x14ac:dyDescent="0.25">
      <c r="B37" s="129">
        <v>25</v>
      </c>
      <c r="C37" s="1074"/>
      <c r="D37" s="1074"/>
      <c r="E37" s="1074"/>
      <c r="F37" s="1074"/>
      <c r="G37" s="1074"/>
      <c r="H37" s="1075"/>
      <c r="I37" s="527">
        <v>0.5</v>
      </c>
      <c r="J37" s="16"/>
      <c r="K37" s="620">
        <f t="shared" si="1"/>
        <v>0</v>
      </c>
      <c r="L37" s="17"/>
      <c r="M37" s="42">
        <f t="shared" si="2"/>
        <v>0</v>
      </c>
      <c r="N37" s="133">
        <f t="shared" si="0"/>
        <v>0</v>
      </c>
    </row>
    <row r="38" spans="2:14" x14ac:dyDescent="0.25">
      <c r="B38" s="129">
        <v>26</v>
      </c>
      <c r="C38" s="1074"/>
      <c r="D38" s="1074"/>
      <c r="E38" s="1074"/>
      <c r="F38" s="1074"/>
      <c r="G38" s="1074"/>
      <c r="H38" s="1075"/>
      <c r="I38" s="527">
        <v>0.5</v>
      </c>
      <c r="J38" s="16"/>
      <c r="K38" s="620">
        <f t="shared" si="1"/>
        <v>0</v>
      </c>
      <c r="L38" s="17"/>
      <c r="M38" s="42">
        <f t="shared" si="2"/>
        <v>0</v>
      </c>
      <c r="N38" s="133">
        <f t="shared" si="0"/>
        <v>0</v>
      </c>
    </row>
    <row r="39" spans="2:14" x14ac:dyDescent="0.25">
      <c r="B39" s="129">
        <v>27</v>
      </c>
      <c r="C39" s="1074"/>
      <c r="D39" s="1074"/>
      <c r="E39" s="1074"/>
      <c r="F39" s="1074"/>
      <c r="G39" s="1074"/>
      <c r="H39" s="1075"/>
      <c r="I39" s="527">
        <v>0.5</v>
      </c>
      <c r="J39" s="16"/>
      <c r="K39" s="620">
        <f t="shared" si="1"/>
        <v>0</v>
      </c>
      <c r="L39" s="17"/>
      <c r="M39" s="42">
        <f t="shared" si="2"/>
        <v>0</v>
      </c>
      <c r="N39" s="133">
        <f t="shared" si="0"/>
        <v>0</v>
      </c>
    </row>
    <row r="40" spans="2:14" x14ac:dyDescent="0.25">
      <c r="B40" s="129">
        <v>28</v>
      </c>
      <c r="C40" s="1074"/>
      <c r="D40" s="1074"/>
      <c r="E40" s="1074"/>
      <c r="F40" s="1074"/>
      <c r="G40" s="1074"/>
      <c r="H40" s="1075"/>
      <c r="I40" s="527">
        <v>0.5</v>
      </c>
      <c r="J40" s="16"/>
      <c r="K40" s="620">
        <f t="shared" si="1"/>
        <v>0</v>
      </c>
      <c r="L40" s="17"/>
      <c r="M40" s="42">
        <f t="shared" si="2"/>
        <v>0</v>
      </c>
      <c r="N40" s="133">
        <f t="shared" si="0"/>
        <v>0</v>
      </c>
    </row>
    <row r="41" spans="2:14" x14ac:dyDescent="0.25">
      <c r="B41" s="129">
        <v>29</v>
      </c>
      <c r="C41" s="1074"/>
      <c r="D41" s="1074"/>
      <c r="E41" s="1074"/>
      <c r="F41" s="1074"/>
      <c r="G41" s="1074"/>
      <c r="H41" s="1075"/>
      <c r="I41" s="527">
        <v>0.5</v>
      </c>
      <c r="J41" s="16"/>
      <c r="K41" s="620">
        <f t="shared" si="1"/>
        <v>0</v>
      </c>
      <c r="L41" s="17"/>
      <c r="M41" s="42">
        <f t="shared" si="2"/>
        <v>0</v>
      </c>
      <c r="N41" s="133">
        <f t="shared" si="0"/>
        <v>0</v>
      </c>
    </row>
    <row r="42" spans="2:14" x14ac:dyDescent="0.25">
      <c r="B42" s="129">
        <v>30</v>
      </c>
      <c r="C42" s="1074"/>
      <c r="D42" s="1074"/>
      <c r="E42" s="1074"/>
      <c r="F42" s="1074"/>
      <c r="G42" s="1074"/>
      <c r="H42" s="1075"/>
      <c r="I42" s="527">
        <v>0.5</v>
      </c>
      <c r="J42" s="16"/>
      <c r="K42" s="620">
        <f t="shared" si="1"/>
        <v>0</v>
      </c>
      <c r="L42" s="17"/>
      <c r="M42" s="42">
        <f t="shared" si="2"/>
        <v>0</v>
      </c>
      <c r="N42" s="133">
        <f t="shared" si="0"/>
        <v>0</v>
      </c>
    </row>
    <row r="43" spans="2:14" x14ac:dyDescent="0.25">
      <c r="B43" s="134"/>
      <c r="C43" s="1072" t="s">
        <v>3984</v>
      </c>
      <c r="D43" s="1072"/>
      <c r="E43" s="1072"/>
      <c r="F43" s="1072"/>
      <c r="G43" s="1072"/>
      <c r="H43" s="1072"/>
      <c r="I43" s="1072"/>
      <c r="J43" s="1072"/>
      <c r="K43" s="1072"/>
      <c r="L43" s="1073"/>
      <c r="M43" s="135">
        <f>SUM(M11:M42)</f>
        <v>0</v>
      </c>
      <c r="N43" s="135">
        <f>SUM(N11:N42)</f>
        <v>0</v>
      </c>
    </row>
    <row r="44" spans="2:14" x14ac:dyDescent="0.25">
      <c r="B44" s="1084" t="s">
        <v>3985</v>
      </c>
      <c r="C44" s="1084"/>
      <c r="D44" s="1084"/>
      <c r="E44" s="1084"/>
      <c r="F44" s="1084"/>
      <c r="G44" s="1084"/>
      <c r="H44" s="1084"/>
      <c r="I44" s="1084"/>
      <c r="J44" s="1084"/>
      <c r="K44" s="1084"/>
      <c r="L44" s="1084"/>
      <c r="M44" s="1080" t="s">
        <v>3906</v>
      </c>
      <c r="N44" s="1080"/>
    </row>
    <row r="45" spans="2:14" x14ac:dyDescent="0.25">
      <c r="B45" s="1068" t="s">
        <v>3975</v>
      </c>
      <c r="C45" s="1069"/>
      <c r="D45" s="1069"/>
      <c r="E45" s="1069"/>
      <c r="F45" s="1069"/>
      <c r="G45" s="1069"/>
      <c r="H45" s="1069"/>
      <c r="I45" s="1069"/>
      <c r="J45" s="1076"/>
      <c r="K45" s="126" t="s">
        <v>3976</v>
      </c>
      <c r="L45" s="126" t="s">
        <v>3977</v>
      </c>
      <c r="M45" s="126" t="s">
        <v>3978</v>
      </c>
      <c r="N45" s="128" t="s">
        <v>3792</v>
      </c>
    </row>
    <row r="46" spans="2:14" x14ac:dyDescent="0.25">
      <c r="B46" s="1077" t="s">
        <v>3986</v>
      </c>
      <c r="C46" s="1078"/>
      <c r="D46" s="1078"/>
      <c r="E46" s="1078"/>
      <c r="F46" s="1078"/>
      <c r="G46" s="1078"/>
      <c r="H46" s="1078"/>
      <c r="I46" s="1078"/>
      <c r="J46" s="1079"/>
      <c r="K46" s="471"/>
      <c r="L46" s="17"/>
      <c r="M46" s="42">
        <f>N46</f>
        <v>0</v>
      </c>
      <c r="N46" s="133">
        <f>K46*L46</f>
        <v>0</v>
      </c>
    </row>
    <row r="47" spans="2:14" x14ac:dyDescent="0.25">
      <c r="B47" s="1068" t="s">
        <v>3980</v>
      </c>
      <c r="C47" s="1069"/>
      <c r="D47" s="1069"/>
      <c r="E47" s="1069"/>
      <c r="F47" s="1069"/>
      <c r="G47" s="1069"/>
      <c r="H47" s="1076"/>
      <c r="I47" s="512" t="s">
        <v>3981</v>
      </c>
      <c r="J47" s="126" t="s">
        <v>3982</v>
      </c>
      <c r="K47" s="126" t="s">
        <v>3983</v>
      </c>
      <c r="L47" s="126" t="s">
        <v>3977</v>
      </c>
      <c r="M47" s="126" t="s">
        <v>3978</v>
      </c>
      <c r="N47" s="128" t="s">
        <v>3792</v>
      </c>
    </row>
    <row r="48" spans="2:14" x14ac:dyDescent="0.25">
      <c r="B48" s="129">
        <v>1</v>
      </c>
      <c r="C48" s="1074"/>
      <c r="D48" s="1074"/>
      <c r="E48" s="1074"/>
      <c r="F48" s="1074"/>
      <c r="G48" s="1074"/>
      <c r="H48" s="1075"/>
      <c r="I48" s="527">
        <v>0.5</v>
      </c>
      <c r="J48" s="16"/>
      <c r="K48" s="212">
        <f t="shared" ref="K48:K77" si="3">IF(OR(I48=0,J48=0),0,IF((((($L$6^2*I48^2)/$H$6^2)*J48)/((($L$6^2*I48^2)/$H$6^2)+J48))&lt;(($L$6^2*I48^2)/$H$6^2),ROUND((((($L$6^2*I48^2)/$H$6^2)*J48)/((($L$6^2*I48^2)/$H$6^2)+J48)),0),ROUND((($L$6^2*I48^2)/$H$6^2),0)))</f>
        <v>0</v>
      </c>
      <c r="L48" s="17"/>
      <c r="M48" s="42">
        <f>N48</f>
        <v>0</v>
      </c>
      <c r="N48" s="133">
        <f t="shared" ref="N48:N77" si="4">K48*L48</f>
        <v>0</v>
      </c>
    </row>
    <row r="49" spans="2:14" x14ac:dyDescent="0.25">
      <c r="B49" s="129">
        <v>2</v>
      </c>
      <c r="C49" s="1074"/>
      <c r="D49" s="1074"/>
      <c r="E49" s="1074"/>
      <c r="F49" s="1074"/>
      <c r="G49" s="1074"/>
      <c r="H49" s="1075"/>
      <c r="I49" s="527">
        <v>0.5</v>
      </c>
      <c r="J49" s="16"/>
      <c r="K49" s="212">
        <f t="shared" si="3"/>
        <v>0</v>
      </c>
      <c r="L49" s="17"/>
      <c r="M49" s="42">
        <f t="shared" ref="M49:M77" si="5">N49</f>
        <v>0</v>
      </c>
      <c r="N49" s="133">
        <f t="shared" si="4"/>
        <v>0</v>
      </c>
    </row>
    <row r="50" spans="2:14" x14ac:dyDescent="0.25">
      <c r="B50" s="129">
        <v>3</v>
      </c>
      <c r="C50" s="1074"/>
      <c r="D50" s="1074"/>
      <c r="E50" s="1074"/>
      <c r="F50" s="1074"/>
      <c r="G50" s="1074"/>
      <c r="H50" s="1075"/>
      <c r="I50" s="527">
        <v>0.5</v>
      </c>
      <c r="J50" s="16"/>
      <c r="K50" s="212">
        <f t="shared" si="3"/>
        <v>0</v>
      </c>
      <c r="L50" s="17"/>
      <c r="M50" s="42">
        <f>N50</f>
        <v>0</v>
      </c>
      <c r="N50" s="133">
        <f t="shared" si="4"/>
        <v>0</v>
      </c>
    </row>
    <row r="51" spans="2:14" x14ac:dyDescent="0.25">
      <c r="B51" s="129">
        <v>4</v>
      </c>
      <c r="C51" s="1074"/>
      <c r="D51" s="1074"/>
      <c r="E51" s="1074"/>
      <c r="F51" s="1074"/>
      <c r="G51" s="1074"/>
      <c r="H51" s="1075"/>
      <c r="I51" s="527">
        <v>0.5</v>
      </c>
      <c r="J51" s="16"/>
      <c r="K51" s="212">
        <f t="shared" si="3"/>
        <v>0</v>
      </c>
      <c r="L51" s="17"/>
      <c r="M51" s="42">
        <f t="shared" si="5"/>
        <v>0</v>
      </c>
      <c r="N51" s="133">
        <f t="shared" si="4"/>
        <v>0</v>
      </c>
    </row>
    <row r="52" spans="2:14" x14ac:dyDescent="0.25">
      <c r="B52" s="129">
        <v>5</v>
      </c>
      <c r="C52" s="1074"/>
      <c r="D52" s="1074"/>
      <c r="E52" s="1074"/>
      <c r="F52" s="1074"/>
      <c r="G52" s="1074"/>
      <c r="H52" s="1075"/>
      <c r="I52" s="527">
        <v>0.5</v>
      </c>
      <c r="J52" s="16"/>
      <c r="K52" s="212">
        <f t="shared" si="3"/>
        <v>0</v>
      </c>
      <c r="L52" s="17"/>
      <c r="M52" s="42">
        <f t="shared" si="5"/>
        <v>0</v>
      </c>
      <c r="N52" s="133">
        <f t="shared" si="4"/>
        <v>0</v>
      </c>
    </row>
    <row r="53" spans="2:14" x14ac:dyDescent="0.25">
      <c r="B53" s="129">
        <v>6</v>
      </c>
      <c r="C53" s="1074"/>
      <c r="D53" s="1074"/>
      <c r="E53" s="1074"/>
      <c r="F53" s="1074"/>
      <c r="G53" s="1074"/>
      <c r="H53" s="1075"/>
      <c r="I53" s="527">
        <v>0.5</v>
      </c>
      <c r="J53" s="16"/>
      <c r="K53" s="212">
        <f t="shared" si="3"/>
        <v>0</v>
      </c>
      <c r="L53" s="17"/>
      <c r="M53" s="42">
        <f t="shared" si="5"/>
        <v>0</v>
      </c>
      <c r="N53" s="133">
        <f t="shared" si="4"/>
        <v>0</v>
      </c>
    </row>
    <row r="54" spans="2:14" x14ac:dyDescent="0.25">
      <c r="B54" s="129">
        <v>7</v>
      </c>
      <c r="C54" s="1074"/>
      <c r="D54" s="1074"/>
      <c r="E54" s="1074"/>
      <c r="F54" s="1074"/>
      <c r="G54" s="1074"/>
      <c r="H54" s="1075"/>
      <c r="I54" s="527">
        <v>0.5</v>
      </c>
      <c r="J54" s="16"/>
      <c r="K54" s="212">
        <f t="shared" si="3"/>
        <v>0</v>
      </c>
      <c r="L54" s="17"/>
      <c r="M54" s="42">
        <f t="shared" si="5"/>
        <v>0</v>
      </c>
      <c r="N54" s="133">
        <f t="shared" si="4"/>
        <v>0</v>
      </c>
    </row>
    <row r="55" spans="2:14" x14ac:dyDescent="0.25">
      <c r="B55" s="129">
        <v>8</v>
      </c>
      <c r="C55" s="1074"/>
      <c r="D55" s="1074"/>
      <c r="E55" s="1074"/>
      <c r="F55" s="1074"/>
      <c r="G55" s="1074"/>
      <c r="H55" s="1075"/>
      <c r="I55" s="527">
        <v>0.5</v>
      </c>
      <c r="J55" s="16"/>
      <c r="K55" s="212">
        <f t="shared" si="3"/>
        <v>0</v>
      </c>
      <c r="L55" s="17"/>
      <c r="M55" s="42">
        <f t="shared" si="5"/>
        <v>0</v>
      </c>
      <c r="N55" s="133">
        <f t="shared" si="4"/>
        <v>0</v>
      </c>
    </row>
    <row r="56" spans="2:14" x14ac:dyDescent="0.25">
      <c r="B56" s="129">
        <v>9</v>
      </c>
      <c r="C56" s="1074"/>
      <c r="D56" s="1074"/>
      <c r="E56" s="1074"/>
      <c r="F56" s="1074"/>
      <c r="G56" s="1074"/>
      <c r="H56" s="1075"/>
      <c r="I56" s="527">
        <v>0.5</v>
      </c>
      <c r="J56" s="16"/>
      <c r="K56" s="212">
        <f t="shared" si="3"/>
        <v>0</v>
      </c>
      <c r="L56" s="17"/>
      <c r="M56" s="42">
        <f t="shared" si="5"/>
        <v>0</v>
      </c>
      <c r="N56" s="133">
        <f t="shared" si="4"/>
        <v>0</v>
      </c>
    </row>
    <row r="57" spans="2:14" x14ac:dyDescent="0.25">
      <c r="B57" s="129">
        <v>10</v>
      </c>
      <c r="C57" s="1074"/>
      <c r="D57" s="1074"/>
      <c r="E57" s="1074"/>
      <c r="F57" s="1074"/>
      <c r="G57" s="1074"/>
      <c r="H57" s="1075"/>
      <c r="I57" s="527">
        <v>0.5</v>
      </c>
      <c r="J57" s="16"/>
      <c r="K57" s="212">
        <f t="shared" si="3"/>
        <v>0</v>
      </c>
      <c r="L57" s="17"/>
      <c r="M57" s="42">
        <f t="shared" si="5"/>
        <v>0</v>
      </c>
      <c r="N57" s="133">
        <f t="shared" si="4"/>
        <v>0</v>
      </c>
    </row>
    <row r="58" spans="2:14" x14ac:dyDescent="0.25">
      <c r="B58" s="129">
        <v>11</v>
      </c>
      <c r="C58" s="1074"/>
      <c r="D58" s="1074"/>
      <c r="E58" s="1074"/>
      <c r="F58" s="1074"/>
      <c r="G58" s="1074"/>
      <c r="H58" s="1075"/>
      <c r="I58" s="527">
        <v>0.5</v>
      </c>
      <c r="J58" s="16"/>
      <c r="K58" s="212">
        <f t="shared" si="3"/>
        <v>0</v>
      </c>
      <c r="L58" s="17"/>
      <c r="M58" s="42">
        <f t="shared" si="5"/>
        <v>0</v>
      </c>
      <c r="N58" s="133">
        <f t="shared" si="4"/>
        <v>0</v>
      </c>
    </row>
    <row r="59" spans="2:14" x14ac:dyDescent="0.25">
      <c r="B59" s="129">
        <v>12</v>
      </c>
      <c r="C59" s="1074"/>
      <c r="D59" s="1074"/>
      <c r="E59" s="1074"/>
      <c r="F59" s="1074"/>
      <c r="G59" s="1074"/>
      <c r="H59" s="1075"/>
      <c r="I59" s="527">
        <v>0.5</v>
      </c>
      <c r="J59" s="16"/>
      <c r="K59" s="212">
        <f t="shared" si="3"/>
        <v>0</v>
      </c>
      <c r="L59" s="17"/>
      <c r="M59" s="42">
        <f t="shared" si="5"/>
        <v>0</v>
      </c>
      <c r="N59" s="133">
        <f t="shared" si="4"/>
        <v>0</v>
      </c>
    </row>
    <row r="60" spans="2:14" x14ac:dyDescent="0.25">
      <c r="B60" s="129">
        <v>13</v>
      </c>
      <c r="C60" s="1074"/>
      <c r="D60" s="1074"/>
      <c r="E60" s="1074"/>
      <c r="F60" s="1074"/>
      <c r="G60" s="1074"/>
      <c r="H60" s="1075"/>
      <c r="I60" s="527">
        <v>0.5</v>
      </c>
      <c r="J60" s="16"/>
      <c r="K60" s="212">
        <f t="shared" si="3"/>
        <v>0</v>
      </c>
      <c r="L60" s="17"/>
      <c r="M60" s="42">
        <f t="shared" si="5"/>
        <v>0</v>
      </c>
      <c r="N60" s="133">
        <f t="shared" si="4"/>
        <v>0</v>
      </c>
    </row>
    <row r="61" spans="2:14" x14ac:dyDescent="0.25">
      <c r="B61" s="129">
        <v>14</v>
      </c>
      <c r="C61" s="1074"/>
      <c r="D61" s="1074"/>
      <c r="E61" s="1074"/>
      <c r="F61" s="1074"/>
      <c r="G61" s="1074"/>
      <c r="H61" s="1075"/>
      <c r="I61" s="527">
        <v>0.5</v>
      </c>
      <c r="J61" s="16"/>
      <c r="K61" s="212">
        <f t="shared" si="3"/>
        <v>0</v>
      </c>
      <c r="L61" s="17"/>
      <c r="M61" s="42">
        <f t="shared" si="5"/>
        <v>0</v>
      </c>
      <c r="N61" s="133">
        <f t="shared" si="4"/>
        <v>0</v>
      </c>
    </row>
    <row r="62" spans="2:14" x14ac:dyDescent="0.25">
      <c r="B62" s="129">
        <v>15</v>
      </c>
      <c r="C62" s="1074"/>
      <c r="D62" s="1074"/>
      <c r="E62" s="1074"/>
      <c r="F62" s="1074"/>
      <c r="G62" s="1074"/>
      <c r="H62" s="1075"/>
      <c r="I62" s="527">
        <v>0.5</v>
      </c>
      <c r="J62" s="16"/>
      <c r="K62" s="212">
        <f t="shared" si="3"/>
        <v>0</v>
      </c>
      <c r="L62" s="17"/>
      <c r="M62" s="42">
        <f t="shared" si="5"/>
        <v>0</v>
      </c>
      <c r="N62" s="133">
        <f t="shared" si="4"/>
        <v>0</v>
      </c>
    </row>
    <row r="63" spans="2:14" x14ac:dyDescent="0.25">
      <c r="B63" s="129">
        <v>16</v>
      </c>
      <c r="C63" s="1074"/>
      <c r="D63" s="1074"/>
      <c r="E63" s="1074"/>
      <c r="F63" s="1074"/>
      <c r="G63" s="1074"/>
      <c r="H63" s="1075"/>
      <c r="I63" s="527">
        <v>0.5</v>
      </c>
      <c r="J63" s="16"/>
      <c r="K63" s="212">
        <f t="shared" si="3"/>
        <v>0</v>
      </c>
      <c r="L63" s="17"/>
      <c r="M63" s="42">
        <f t="shared" si="5"/>
        <v>0</v>
      </c>
      <c r="N63" s="133">
        <f t="shared" si="4"/>
        <v>0</v>
      </c>
    </row>
    <row r="64" spans="2:14" x14ac:dyDescent="0.25">
      <c r="B64" s="129">
        <v>17</v>
      </c>
      <c r="C64" s="1074"/>
      <c r="D64" s="1074"/>
      <c r="E64" s="1074"/>
      <c r="F64" s="1074"/>
      <c r="G64" s="1074"/>
      <c r="H64" s="1075"/>
      <c r="I64" s="527">
        <v>0.5</v>
      </c>
      <c r="J64" s="16"/>
      <c r="K64" s="212">
        <f t="shared" si="3"/>
        <v>0</v>
      </c>
      <c r="L64" s="17"/>
      <c r="M64" s="42">
        <f t="shared" si="5"/>
        <v>0</v>
      </c>
      <c r="N64" s="133">
        <f t="shared" si="4"/>
        <v>0</v>
      </c>
    </row>
    <row r="65" spans="2:14" x14ac:dyDescent="0.25">
      <c r="B65" s="129">
        <v>18</v>
      </c>
      <c r="C65" s="1074"/>
      <c r="D65" s="1074"/>
      <c r="E65" s="1074"/>
      <c r="F65" s="1074"/>
      <c r="G65" s="1074"/>
      <c r="H65" s="1075"/>
      <c r="I65" s="527">
        <v>0.5</v>
      </c>
      <c r="J65" s="16"/>
      <c r="K65" s="212">
        <f t="shared" si="3"/>
        <v>0</v>
      </c>
      <c r="L65" s="17"/>
      <c r="M65" s="42">
        <f t="shared" si="5"/>
        <v>0</v>
      </c>
      <c r="N65" s="133">
        <f t="shared" si="4"/>
        <v>0</v>
      </c>
    </row>
    <row r="66" spans="2:14" x14ac:dyDescent="0.25">
      <c r="B66" s="129">
        <v>19</v>
      </c>
      <c r="C66" s="1074"/>
      <c r="D66" s="1074"/>
      <c r="E66" s="1074"/>
      <c r="F66" s="1074"/>
      <c r="G66" s="1074"/>
      <c r="H66" s="1075"/>
      <c r="I66" s="527">
        <v>0.5</v>
      </c>
      <c r="J66" s="16"/>
      <c r="K66" s="212">
        <f t="shared" si="3"/>
        <v>0</v>
      </c>
      <c r="L66" s="17"/>
      <c r="M66" s="42">
        <f t="shared" si="5"/>
        <v>0</v>
      </c>
      <c r="N66" s="133">
        <f t="shared" si="4"/>
        <v>0</v>
      </c>
    </row>
    <row r="67" spans="2:14" x14ac:dyDescent="0.25">
      <c r="B67" s="129">
        <v>20</v>
      </c>
      <c r="C67" s="1074"/>
      <c r="D67" s="1074"/>
      <c r="E67" s="1074"/>
      <c r="F67" s="1074"/>
      <c r="G67" s="1074"/>
      <c r="H67" s="1075"/>
      <c r="I67" s="527">
        <v>0.5</v>
      </c>
      <c r="J67" s="16"/>
      <c r="K67" s="212">
        <f t="shared" si="3"/>
        <v>0</v>
      </c>
      <c r="L67" s="17"/>
      <c r="M67" s="42">
        <f t="shared" si="5"/>
        <v>0</v>
      </c>
      <c r="N67" s="133">
        <f t="shared" si="4"/>
        <v>0</v>
      </c>
    </row>
    <row r="68" spans="2:14" x14ac:dyDescent="0.25">
      <c r="B68" s="129">
        <v>21</v>
      </c>
      <c r="C68" s="1074"/>
      <c r="D68" s="1074"/>
      <c r="E68" s="1074"/>
      <c r="F68" s="1074"/>
      <c r="G68" s="1074"/>
      <c r="H68" s="1075"/>
      <c r="I68" s="527">
        <v>0.5</v>
      </c>
      <c r="J68" s="16"/>
      <c r="K68" s="212">
        <f t="shared" si="3"/>
        <v>0</v>
      </c>
      <c r="L68" s="17"/>
      <c r="M68" s="42">
        <f t="shared" si="5"/>
        <v>0</v>
      </c>
      <c r="N68" s="133">
        <f t="shared" si="4"/>
        <v>0</v>
      </c>
    </row>
    <row r="69" spans="2:14" x14ac:dyDescent="0.25">
      <c r="B69" s="129">
        <v>22</v>
      </c>
      <c r="C69" s="1074"/>
      <c r="D69" s="1074"/>
      <c r="E69" s="1074"/>
      <c r="F69" s="1074"/>
      <c r="G69" s="1074"/>
      <c r="H69" s="1075"/>
      <c r="I69" s="527">
        <v>0.5</v>
      </c>
      <c r="J69" s="16"/>
      <c r="K69" s="212">
        <f t="shared" si="3"/>
        <v>0</v>
      </c>
      <c r="L69" s="17"/>
      <c r="M69" s="42">
        <f t="shared" si="5"/>
        <v>0</v>
      </c>
      <c r="N69" s="133">
        <f t="shared" si="4"/>
        <v>0</v>
      </c>
    </row>
    <row r="70" spans="2:14" x14ac:dyDescent="0.25">
      <c r="B70" s="129">
        <v>23</v>
      </c>
      <c r="C70" s="1074"/>
      <c r="D70" s="1074"/>
      <c r="E70" s="1074"/>
      <c r="F70" s="1074"/>
      <c r="G70" s="1074"/>
      <c r="H70" s="1075"/>
      <c r="I70" s="527">
        <v>0.5</v>
      </c>
      <c r="J70" s="16"/>
      <c r="K70" s="212">
        <f t="shared" si="3"/>
        <v>0</v>
      </c>
      <c r="L70" s="17"/>
      <c r="M70" s="42">
        <f t="shared" si="5"/>
        <v>0</v>
      </c>
      <c r="N70" s="133">
        <f t="shared" si="4"/>
        <v>0</v>
      </c>
    </row>
    <row r="71" spans="2:14" x14ac:dyDescent="0.25">
      <c r="B71" s="129">
        <v>24</v>
      </c>
      <c r="C71" s="1074"/>
      <c r="D71" s="1074"/>
      <c r="E71" s="1074"/>
      <c r="F71" s="1074"/>
      <c r="G71" s="1074"/>
      <c r="H71" s="1075"/>
      <c r="I71" s="527">
        <v>0.5</v>
      </c>
      <c r="J71" s="16"/>
      <c r="K71" s="212">
        <f t="shared" si="3"/>
        <v>0</v>
      </c>
      <c r="L71" s="17"/>
      <c r="M71" s="42">
        <f t="shared" si="5"/>
        <v>0</v>
      </c>
      <c r="N71" s="133">
        <f t="shared" si="4"/>
        <v>0</v>
      </c>
    </row>
    <row r="72" spans="2:14" x14ac:dyDescent="0.25">
      <c r="B72" s="129">
        <v>25</v>
      </c>
      <c r="C72" s="1074"/>
      <c r="D72" s="1074"/>
      <c r="E72" s="1074"/>
      <c r="F72" s="1074"/>
      <c r="G72" s="1074"/>
      <c r="H72" s="1075"/>
      <c r="I72" s="527">
        <v>0.5</v>
      </c>
      <c r="J72" s="16"/>
      <c r="K72" s="212">
        <f t="shared" si="3"/>
        <v>0</v>
      </c>
      <c r="L72" s="17"/>
      <c r="M72" s="42">
        <f t="shared" si="5"/>
        <v>0</v>
      </c>
      <c r="N72" s="133">
        <f t="shared" si="4"/>
        <v>0</v>
      </c>
    </row>
    <row r="73" spans="2:14" x14ac:dyDescent="0.25">
      <c r="B73" s="129">
        <v>26</v>
      </c>
      <c r="C73" s="1074"/>
      <c r="D73" s="1074"/>
      <c r="E73" s="1074"/>
      <c r="F73" s="1074"/>
      <c r="G73" s="1074"/>
      <c r="H73" s="1075"/>
      <c r="I73" s="527">
        <v>0.5</v>
      </c>
      <c r="J73" s="16"/>
      <c r="K73" s="212">
        <f t="shared" si="3"/>
        <v>0</v>
      </c>
      <c r="L73" s="17"/>
      <c r="M73" s="42">
        <f t="shared" si="5"/>
        <v>0</v>
      </c>
      <c r="N73" s="133">
        <f t="shared" si="4"/>
        <v>0</v>
      </c>
    </row>
    <row r="74" spans="2:14" x14ac:dyDescent="0.25">
      <c r="B74" s="129">
        <v>27</v>
      </c>
      <c r="C74" s="1074"/>
      <c r="D74" s="1074"/>
      <c r="E74" s="1074"/>
      <c r="F74" s="1074"/>
      <c r="G74" s="1074"/>
      <c r="H74" s="1075"/>
      <c r="I74" s="527">
        <v>0.5</v>
      </c>
      <c r="J74" s="16"/>
      <c r="K74" s="212">
        <f t="shared" si="3"/>
        <v>0</v>
      </c>
      <c r="L74" s="17"/>
      <c r="M74" s="42">
        <f t="shared" si="5"/>
        <v>0</v>
      </c>
      <c r="N74" s="133">
        <f t="shared" si="4"/>
        <v>0</v>
      </c>
    </row>
    <row r="75" spans="2:14" x14ac:dyDescent="0.25">
      <c r="B75" s="129">
        <v>28</v>
      </c>
      <c r="C75" s="1074"/>
      <c r="D75" s="1074"/>
      <c r="E75" s="1074"/>
      <c r="F75" s="1074"/>
      <c r="G75" s="1074"/>
      <c r="H75" s="1075"/>
      <c r="I75" s="527">
        <v>0.5</v>
      </c>
      <c r="J75" s="16"/>
      <c r="K75" s="212">
        <f t="shared" si="3"/>
        <v>0</v>
      </c>
      <c r="L75" s="17"/>
      <c r="M75" s="42">
        <f t="shared" si="5"/>
        <v>0</v>
      </c>
      <c r="N75" s="133">
        <f t="shared" si="4"/>
        <v>0</v>
      </c>
    </row>
    <row r="76" spans="2:14" x14ac:dyDescent="0.25">
      <c r="B76" s="129">
        <v>29</v>
      </c>
      <c r="C76" s="1074"/>
      <c r="D76" s="1074"/>
      <c r="E76" s="1074"/>
      <c r="F76" s="1074"/>
      <c r="G76" s="1074"/>
      <c r="H76" s="1075"/>
      <c r="I76" s="527">
        <v>0.5</v>
      </c>
      <c r="J76" s="16"/>
      <c r="K76" s="212">
        <f t="shared" si="3"/>
        <v>0</v>
      </c>
      <c r="L76" s="17"/>
      <c r="M76" s="42">
        <f t="shared" si="5"/>
        <v>0</v>
      </c>
      <c r="N76" s="133">
        <f t="shared" si="4"/>
        <v>0</v>
      </c>
    </row>
    <row r="77" spans="2:14" x14ac:dyDescent="0.25">
      <c r="B77" s="129">
        <v>30</v>
      </c>
      <c r="C77" s="1074"/>
      <c r="D77" s="1074"/>
      <c r="E77" s="1074"/>
      <c r="F77" s="1074"/>
      <c r="G77" s="1074"/>
      <c r="H77" s="1075"/>
      <c r="I77" s="527">
        <v>0.5</v>
      </c>
      <c r="J77" s="16"/>
      <c r="K77" s="212">
        <f t="shared" si="3"/>
        <v>0</v>
      </c>
      <c r="L77" s="17"/>
      <c r="M77" s="42">
        <f t="shared" si="5"/>
        <v>0</v>
      </c>
      <c r="N77" s="133">
        <f t="shared" si="4"/>
        <v>0</v>
      </c>
    </row>
    <row r="78" spans="2:14" x14ac:dyDescent="0.25">
      <c r="B78" s="134"/>
      <c r="C78" s="1072" t="s">
        <v>3987</v>
      </c>
      <c r="D78" s="1072"/>
      <c r="E78" s="1072"/>
      <c r="F78" s="1072"/>
      <c r="G78" s="1072"/>
      <c r="H78" s="1072"/>
      <c r="I78" s="1072"/>
      <c r="J78" s="1072"/>
      <c r="K78" s="1072"/>
      <c r="L78" s="1073"/>
      <c r="M78" s="42">
        <f>N78</f>
        <v>0</v>
      </c>
      <c r="N78" s="135">
        <f>SUM(N46:N77)</f>
        <v>0</v>
      </c>
    </row>
    <row r="79" spans="2:14" x14ac:dyDescent="0.25">
      <c r="B79" s="136"/>
      <c r="C79" s="1070" t="s">
        <v>3988</v>
      </c>
      <c r="D79" s="1070"/>
      <c r="E79" s="1070"/>
      <c r="F79" s="1070"/>
      <c r="G79" s="1070"/>
      <c r="H79" s="1070"/>
      <c r="I79" s="1070"/>
      <c r="J79" s="1070"/>
      <c r="K79" s="1070"/>
      <c r="L79" s="1071"/>
      <c r="M79" s="42">
        <f>SUM(M43,M78)</f>
        <v>0</v>
      </c>
      <c r="N79" s="138">
        <f>SUM(N43,N78)</f>
        <v>0</v>
      </c>
    </row>
    <row r="80" spans="2:14" x14ac:dyDescent="0.25">
      <c r="B80" s="988" t="s">
        <v>3989</v>
      </c>
      <c r="C80" s="989"/>
      <c r="D80" s="989"/>
      <c r="E80" s="989"/>
      <c r="F80" s="989"/>
      <c r="G80" s="989"/>
      <c r="H80" s="989"/>
      <c r="I80" s="989"/>
      <c r="J80" s="989"/>
      <c r="K80" s="989"/>
      <c r="L80" s="989"/>
      <c r="M80" s="989"/>
      <c r="N80" s="990"/>
    </row>
    <row r="81" spans="2:14" x14ac:dyDescent="0.25">
      <c r="B81" s="1084" t="s">
        <v>3974</v>
      </c>
      <c r="C81" s="1084"/>
      <c r="D81" s="1084"/>
      <c r="E81" s="1084"/>
      <c r="F81" s="1084"/>
      <c r="G81" s="1084"/>
      <c r="H81" s="1084"/>
      <c r="I81" s="1084"/>
      <c r="J81" s="1084"/>
      <c r="K81" s="1084"/>
      <c r="L81" s="1084"/>
      <c r="M81" s="1080" t="s">
        <v>3906</v>
      </c>
      <c r="N81" s="1080"/>
    </row>
    <row r="82" spans="2:14" x14ac:dyDescent="0.25">
      <c r="B82" s="1068" t="s">
        <v>3975</v>
      </c>
      <c r="C82" s="1069"/>
      <c r="D82" s="1069"/>
      <c r="E82" s="1069"/>
      <c r="F82" s="1069"/>
      <c r="G82" s="1069"/>
      <c r="H82" s="1069"/>
      <c r="I82" s="1069"/>
      <c r="J82" s="1076"/>
      <c r="K82" s="126" t="s">
        <v>3976</v>
      </c>
      <c r="L82" s="126" t="s">
        <v>3977</v>
      </c>
      <c r="M82" s="126" t="s">
        <v>3978</v>
      </c>
      <c r="N82" s="128" t="s">
        <v>3792</v>
      </c>
    </row>
    <row r="83" spans="2:14" x14ac:dyDescent="0.25">
      <c r="B83" s="1081" t="s">
        <v>3990</v>
      </c>
      <c r="C83" s="1082"/>
      <c r="D83" s="1082"/>
      <c r="E83" s="1082"/>
      <c r="F83" s="1082"/>
      <c r="G83" s="1082"/>
      <c r="H83" s="1082"/>
      <c r="I83" s="1082"/>
      <c r="J83" s="1083"/>
      <c r="K83" s="471"/>
      <c r="L83" s="17"/>
      <c r="M83" s="42">
        <f>N83</f>
        <v>0</v>
      </c>
      <c r="N83" s="133">
        <f>K83*L83</f>
        <v>0</v>
      </c>
    </row>
    <row r="84" spans="2:14" x14ac:dyDescent="0.25">
      <c r="B84" s="1068" t="s">
        <v>3980</v>
      </c>
      <c r="C84" s="1069"/>
      <c r="D84" s="1069"/>
      <c r="E84" s="1069"/>
      <c r="F84" s="1069"/>
      <c r="G84" s="1069"/>
      <c r="H84" s="1076"/>
      <c r="I84" s="512" t="s">
        <v>3981</v>
      </c>
      <c r="J84" s="126" t="s">
        <v>3982</v>
      </c>
      <c r="K84" s="126" t="s">
        <v>3983</v>
      </c>
      <c r="L84" s="126" t="s">
        <v>3977</v>
      </c>
      <c r="M84" s="126" t="s">
        <v>3978</v>
      </c>
      <c r="N84" s="128" t="s">
        <v>3792</v>
      </c>
    </row>
    <row r="85" spans="2:14" x14ac:dyDescent="0.25">
      <c r="B85" s="129">
        <v>1</v>
      </c>
      <c r="C85" s="1074"/>
      <c r="D85" s="1074"/>
      <c r="E85" s="1074"/>
      <c r="F85" s="1074"/>
      <c r="G85" s="1074"/>
      <c r="H85" s="1075"/>
      <c r="I85" s="527">
        <v>0.5</v>
      </c>
      <c r="J85" s="16"/>
      <c r="K85" s="212">
        <f t="shared" ref="K85:K114" si="6">IF(OR(I85=0,J85=0),0,IF((((($L$6^2*I85^2)/$H$6^2)*J85)/((($L$6^2*I85^2)/$H$6^2)+J85))&lt;(($L$6^2*I85^2)/$H$6^2),ROUND((((($L$6^2*I85^2)/$H$6^2)*J85)/((($L$6^2*I85^2)/$H$6^2)+J85)),0),ROUND((($L$6^2*I85^2)/$H$6^2),0)))</f>
        <v>0</v>
      </c>
      <c r="L85" s="17"/>
      <c r="M85" s="42">
        <f>N85</f>
        <v>0</v>
      </c>
      <c r="N85" s="133">
        <f t="shared" ref="N85:N114" si="7">K85*L85</f>
        <v>0</v>
      </c>
    </row>
    <row r="86" spans="2:14" x14ac:dyDescent="0.25">
      <c r="B86" s="129">
        <v>2</v>
      </c>
      <c r="C86" s="1074"/>
      <c r="D86" s="1074"/>
      <c r="E86" s="1074"/>
      <c r="F86" s="1074"/>
      <c r="G86" s="1074"/>
      <c r="H86" s="1075"/>
      <c r="I86" s="527">
        <v>0.5</v>
      </c>
      <c r="J86" s="16"/>
      <c r="K86" s="212">
        <f t="shared" si="6"/>
        <v>0</v>
      </c>
      <c r="L86" s="17"/>
      <c r="M86" s="42">
        <f t="shared" ref="M86:M114" si="8">N86</f>
        <v>0</v>
      </c>
      <c r="N86" s="133">
        <f t="shared" si="7"/>
        <v>0</v>
      </c>
    </row>
    <row r="87" spans="2:14" x14ac:dyDescent="0.25">
      <c r="B87" s="129">
        <v>3</v>
      </c>
      <c r="C87" s="1074"/>
      <c r="D87" s="1074"/>
      <c r="E87" s="1074"/>
      <c r="F87" s="1074"/>
      <c r="G87" s="1074"/>
      <c r="H87" s="1075"/>
      <c r="I87" s="527">
        <v>0.5</v>
      </c>
      <c r="J87" s="16"/>
      <c r="K87" s="212">
        <f t="shared" si="6"/>
        <v>0</v>
      </c>
      <c r="L87" s="17"/>
      <c r="M87" s="42">
        <f t="shared" si="8"/>
        <v>0</v>
      </c>
      <c r="N87" s="133">
        <f t="shared" si="7"/>
        <v>0</v>
      </c>
    </row>
    <row r="88" spans="2:14" x14ac:dyDescent="0.25">
      <c r="B88" s="129">
        <v>4</v>
      </c>
      <c r="C88" s="1074"/>
      <c r="D88" s="1074"/>
      <c r="E88" s="1074"/>
      <c r="F88" s="1074"/>
      <c r="G88" s="1074"/>
      <c r="H88" s="1075"/>
      <c r="I88" s="527">
        <v>0.5</v>
      </c>
      <c r="J88" s="16"/>
      <c r="K88" s="212">
        <f t="shared" si="6"/>
        <v>0</v>
      </c>
      <c r="L88" s="17"/>
      <c r="M88" s="42">
        <f t="shared" si="8"/>
        <v>0</v>
      </c>
      <c r="N88" s="133">
        <f t="shared" si="7"/>
        <v>0</v>
      </c>
    </row>
    <row r="89" spans="2:14" x14ac:dyDescent="0.25">
      <c r="B89" s="129">
        <v>5</v>
      </c>
      <c r="C89" s="1074"/>
      <c r="D89" s="1074"/>
      <c r="E89" s="1074"/>
      <c r="F89" s="1074"/>
      <c r="G89" s="1074"/>
      <c r="H89" s="1075"/>
      <c r="I89" s="527">
        <v>0.5</v>
      </c>
      <c r="J89" s="16"/>
      <c r="K89" s="212">
        <f t="shared" si="6"/>
        <v>0</v>
      </c>
      <c r="L89" s="17"/>
      <c r="M89" s="42">
        <f t="shared" si="8"/>
        <v>0</v>
      </c>
      <c r="N89" s="133">
        <f t="shared" si="7"/>
        <v>0</v>
      </c>
    </row>
    <row r="90" spans="2:14" x14ac:dyDescent="0.25">
      <c r="B90" s="129">
        <v>6</v>
      </c>
      <c r="C90" s="1074"/>
      <c r="D90" s="1074"/>
      <c r="E90" s="1074"/>
      <c r="F90" s="1074"/>
      <c r="G90" s="1074"/>
      <c r="H90" s="1075"/>
      <c r="I90" s="527">
        <v>0.5</v>
      </c>
      <c r="J90" s="16"/>
      <c r="K90" s="212">
        <f t="shared" si="6"/>
        <v>0</v>
      </c>
      <c r="L90" s="17"/>
      <c r="M90" s="42">
        <f t="shared" si="8"/>
        <v>0</v>
      </c>
      <c r="N90" s="133">
        <f t="shared" si="7"/>
        <v>0</v>
      </c>
    </row>
    <row r="91" spans="2:14" x14ac:dyDescent="0.25">
      <c r="B91" s="129">
        <v>7</v>
      </c>
      <c r="C91" s="1074"/>
      <c r="D91" s="1074"/>
      <c r="E91" s="1074"/>
      <c r="F91" s="1074"/>
      <c r="G91" s="1074"/>
      <c r="H91" s="1075"/>
      <c r="I91" s="527">
        <v>0.5</v>
      </c>
      <c r="J91" s="16"/>
      <c r="K91" s="212">
        <f t="shared" si="6"/>
        <v>0</v>
      </c>
      <c r="L91" s="17"/>
      <c r="M91" s="42">
        <f t="shared" si="8"/>
        <v>0</v>
      </c>
      <c r="N91" s="133">
        <f t="shared" si="7"/>
        <v>0</v>
      </c>
    </row>
    <row r="92" spans="2:14" x14ac:dyDescent="0.25">
      <c r="B92" s="129">
        <v>8</v>
      </c>
      <c r="C92" s="1074"/>
      <c r="D92" s="1074"/>
      <c r="E92" s="1074"/>
      <c r="F92" s="1074"/>
      <c r="G92" s="1074"/>
      <c r="H92" s="1075"/>
      <c r="I92" s="527">
        <v>0.5</v>
      </c>
      <c r="J92" s="16"/>
      <c r="K92" s="212">
        <f t="shared" si="6"/>
        <v>0</v>
      </c>
      <c r="L92" s="17"/>
      <c r="M92" s="42">
        <f t="shared" si="8"/>
        <v>0</v>
      </c>
      <c r="N92" s="133">
        <f t="shared" si="7"/>
        <v>0</v>
      </c>
    </row>
    <row r="93" spans="2:14" x14ac:dyDescent="0.25">
      <c r="B93" s="129">
        <v>9</v>
      </c>
      <c r="C93" s="1074"/>
      <c r="D93" s="1074"/>
      <c r="E93" s="1074"/>
      <c r="F93" s="1074"/>
      <c r="G93" s="1074"/>
      <c r="H93" s="1075"/>
      <c r="I93" s="527">
        <v>0.5</v>
      </c>
      <c r="J93" s="16"/>
      <c r="K93" s="212">
        <f t="shared" si="6"/>
        <v>0</v>
      </c>
      <c r="L93" s="17"/>
      <c r="M93" s="42">
        <f t="shared" si="8"/>
        <v>0</v>
      </c>
      <c r="N93" s="133">
        <f t="shared" si="7"/>
        <v>0</v>
      </c>
    </row>
    <row r="94" spans="2:14" x14ac:dyDescent="0.25">
      <c r="B94" s="129">
        <v>10</v>
      </c>
      <c r="C94" s="1074"/>
      <c r="D94" s="1074"/>
      <c r="E94" s="1074"/>
      <c r="F94" s="1074"/>
      <c r="G94" s="1074"/>
      <c r="H94" s="1075"/>
      <c r="I94" s="527">
        <v>0.5</v>
      </c>
      <c r="J94" s="16"/>
      <c r="K94" s="212">
        <f t="shared" si="6"/>
        <v>0</v>
      </c>
      <c r="L94" s="17"/>
      <c r="M94" s="42">
        <f t="shared" si="8"/>
        <v>0</v>
      </c>
      <c r="N94" s="133">
        <f t="shared" si="7"/>
        <v>0</v>
      </c>
    </row>
    <row r="95" spans="2:14" x14ac:dyDescent="0.25">
      <c r="B95" s="129">
        <v>11</v>
      </c>
      <c r="C95" s="1074"/>
      <c r="D95" s="1074"/>
      <c r="E95" s="1074"/>
      <c r="F95" s="1074"/>
      <c r="G95" s="1074"/>
      <c r="H95" s="1075"/>
      <c r="I95" s="527">
        <v>0.5</v>
      </c>
      <c r="J95" s="16"/>
      <c r="K95" s="212">
        <f t="shared" si="6"/>
        <v>0</v>
      </c>
      <c r="L95" s="17"/>
      <c r="M95" s="42">
        <f t="shared" si="8"/>
        <v>0</v>
      </c>
      <c r="N95" s="133">
        <f t="shared" si="7"/>
        <v>0</v>
      </c>
    </row>
    <row r="96" spans="2:14" x14ac:dyDescent="0.25">
      <c r="B96" s="129">
        <v>12</v>
      </c>
      <c r="C96" s="1074"/>
      <c r="D96" s="1074"/>
      <c r="E96" s="1074"/>
      <c r="F96" s="1074"/>
      <c r="G96" s="1074"/>
      <c r="H96" s="1075"/>
      <c r="I96" s="527">
        <v>0.5</v>
      </c>
      <c r="J96" s="16"/>
      <c r="K96" s="212">
        <f t="shared" si="6"/>
        <v>0</v>
      </c>
      <c r="L96" s="17"/>
      <c r="M96" s="42">
        <f t="shared" si="8"/>
        <v>0</v>
      </c>
      <c r="N96" s="133">
        <f t="shared" si="7"/>
        <v>0</v>
      </c>
    </row>
    <row r="97" spans="2:14" x14ac:dyDescent="0.25">
      <c r="B97" s="129">
        <v>13</v>
      </c>
      <c r="C97" s="1074"/>
      <c r="D97" s="1074"/>
      <c r="E97" s="1074"/>
      <c r="F97" s="1074"/>
      <c r="G97" s="1074"/>
      <c r="H97" s="1075"/>
      <c r="I97" s="527">
        <v>0.5</v>
      </c>
      <c r="J97" s="16"/>
      <c r="K97" s="212">
        <f t="shared" si="6"/>
        <v>0</v>
      </c>
      <c r="L97" s="17"/>
      <c r="M97" s="42">
        <f t="shared" si="8"/>
        <v>0</v>
      </c>
      <c r="N97" s="133">
        <f t="shared" si="7"/>
        <v>0</v>
      </c>
    </row>
    <row r="98" spans="2:14" x14ac:dyDescent="0.25">
      <c r="B98" s="129">
        <v>14</v>
      </c>
      <c r="C98" s="1074"/>
      <c r="D98" s="1074"/>
      <c r="E98" s="1074"/>
      <c r="F98" s="1074"/>
      <c r="G98" s="1074"/>
      <c r="H98" s="1075"/>
      <c r="I98" s="527">
        <v>0.5</v>
      </c>
      <c r="J98" s="16"/>
      <c r="K98" s="212">
        <f t="shared" si="6"/>
        <v>0</v>
      </c>
      <c r="L98" s="17"/>
      <c r="M98" s="42">
        <f t="shared" si="8"/>
        <v>0</v>
      </c>
      <c r="N98" s="133">
        <f t="shared" si="7"/>
        <v>0</v>
      </c>
    </row>
    <row r="99" spans="2:14" x14ac:dyDescent="0.25">
      <c r="B99" s="129">
        <v>15</v>
      </c>
      <c r="C99" s="1074"/>
      <c r="D99" s="1074"/>
      <c r="E99" s="1074"/>
      <c r="F99" s="1074"/>
      <c r="G99" s="1074"/>
      <c r="H99" s="1075"/>
      <c r="I99" s="527">
        <v>0.5</v>
      </c>
      <c r="J99" s="16"/>
      <c r="K99" s="212">
        <f t="shared" si="6"/>
        <v>0</v>
      </c>
      <c r="L99" s="17"/>
      <c r="M99" s="42">
        <f t="shared" si="8"/>
        <v>0</v>
      </c>
      <c r="N99" s="133">
        <f t="shared" si="7"/>
        <v>0</v>
      </c>
    </row>
    <row r="100" spans="2:14" x14ac:dyDescent="0.25">
      <c r="B100" s="129">
        <v>16</v>
      </c>
      <c r="C100" s="1074"/>
      <c r="D100" s="1074"/>
      <c r="E100" s="1074"/>
      <c r="F100" s="1074"/>
      <c r="G100" s="1074"/>
      <c r="H100" s="1075"/>
      <c r="I100" s="527">
        <v>0.5</v>
      </c>
      <c r="J100" s="16"/>
      <c r="K100" s="212">
        <f t="shared" si="6"/>
        <v>0</v>
      </c>
      <c r="L100" s="17"/>
      <c r="M100" s="42">
        <f t="shared" si="8"/>
        <v>0</v>
      </c>
      <c r="N100" s="133">
        <f t="shared" si="7"/>
        <v>0</v>
      </c>
    </row>
    <row r="101" spans="2:14" x14ac:dyDescent="0.25">
      <c r="B101" s="129">
        <v>17</v>
      </c>
      <c r="C101" s="1074"/>
      <c r="D101" s="1074"/>
      <c r="E101" s="1074"/>
      <c r="F101" s="1074"/>
      <c r="G101" s="1074"/>
      <c r="H101" s="1075"/>
      <c r="I101" s="527">
        <v>0.5</v>
      </c>
      <c r="J101" s="16"/>
      <c r="K101" s="212">
        <f t="shared" si="6"/>
        <v>0</v>
      </c>
      <c r="L101" s="17"/>
      <c r="M101" s="42">
        <f t="shared" si="8"/>
        <v>0</v>
      </c>
      <c r="N101" s="133">
        <f t="shared" si="7"/>
        <v>0</v>
      </c>
    </row>
    <row r="102" spans="2:14" x14ac:dyDescent="0.25">
      <c r="B102" s="129">
        <v>18</v>
      </c>
      <c r="C102" s="1074"/>
      <c r="D102" s="1074"/>
      <c r="E102" s="1074"/>
      <c r="F102" s="1074"/>
      <c r="G102" s="1074"/>
      <c r="H102" s="1075"/>
      <c r="I102" s="527">
        <v>0.5</v>
      </c>
      <c r="J102" s="16"/>
      <c r="K102" s="212">
        <f t="shared" si="6"/>
        <v>0</v>
      </c>
      <c r="L102" s="17"/>
      <c r="M102" s="42">
        <f t="shared" si="8"/>
        <v>0</v>
      </c>
      <c r="N102" s="133">
        <f t="shared" si="7"/>
        <v>0</v>
      </c>
    </row>
    <row r="103" spans="2:14" x14ac:dyDescent="0.25">
      <c r="B103" s="129">
        <v>19</v>
      </c>
      <c r="C103" s="1074"/>
      <c r="D103" s="1074"/>
      <c r="E103" s="1074"/>
      <c r="F103" s="1074"/>
      <c r="G103" s="1074"/>
      <c r="H103" s="1075"/>
      <c r="I103" s="527">
        <v>0.5</v>
      </c>
      <c r="J103" s="16"/>
      <c r="K103" s="212">
        <f t="shared" si="6"/>
        <v>0</v>
      </c>
      <c r="L103" s="17"/>
      <c r="M103" s="42">
        <f t="shared" si="8"/>
        <v>0</v>
      </c>
      <c r="N103" s="133">
        <f t="shared" si="7"/>
        <v>0</v>
      </c>
    </row>
    <row r="104" spans="2:14" x14ac:dyDescent="0.25">
      <c r="B104" s="129">
        <v>20</v>
      </c>
      <c r="C104" s="1074"/>
      <c r="D104" s="1074"/>
      <c r="E104" s="1074"/>
      <c r="F104" s="1074"/>
      <c r="G104" s="1074"/>
      <c r="H104" s="1075"/>
      <c r="I104" s="527">
        <v>0.5</v>
      </c>
      <c r="J104" s="16"/>
      <c r="K104" s="212">
        <f t="shared" si="6"/>
        <v>0</v>
      </c>
      <c r="L104" s="17"/>
      <c r="M104" s="42">
        <f t="shared" si="8"/>
        <v>0</v>
      </c>
      <c r="N104" s="133">
        <f t="shared" si="7"/>
        <v>0</v>
      </c>
    </row>
    <row r="105" spans="2:14" x14ac:dyDescent="0.25">
      <c r="B105" s="129">
        <v>21</v>
      </c>
      <c r="C105" s="1074"/>
      <c r="D105" s="1074"/>
      <c r="E105" s="1074"/>
      <c r="F105" s="1074"/>
      <c r="G105" s="1074"/>
      <c r="H105" s="1075"/>
      <c r="I105" s="527">
        <v>0.5</v>
      </c>
      <c r="J105" s="16"/>
      <c r="K105" s="212">
        <f t="shared" si="6"/>
        <v>0</v>
      </c>
      <c r="L105" s="17"/>
      <c r="M105" s="42">
        <f t="shared" si="8"/>
        <v>0</v>
      </c>
      <c r="N105" s="133">
        <f t="shared" si="7"/>
        <v>0</v>
      </c>
    </row>
    <row r="106" spans="2:14" x14ac:dyDescent="0.25">
      <c r="B106" s="129">
        <v>22</v>
      </c>
      <c r="C106" s="1074"/>
      <c r="D106" s="1074"/>
      <c r="E106" s="1074"/>
      <c r="F106" s="1074"/>
      <c r="G106" s="1074"/>
      <c r="H106" s="1075"/>
      <c r="I106" s="527">
        <v>0.5</v>
      </c>
      <c r="J106" s="16"/>
      <c r="K106" s="212">
        <f t="shared" si="6"/>
        <v>0</v>
      </c>
      <c r="L106" s="17"/>
      <c r="M106" s="42">
        <f t="shared" si="8"/>
        <v>0</v>
      </c>
      <c r="N106" s="133">
        <f t="shared" si="7"/>
        <v>0</v>
      </c>
    </row>
    <row r="107" spans="2:14" x14ac:dyDescent="0.25">
      <c r="B107" s="129">
        <v>23</v>
      </c>
      <c r="C107" s="1074"/>
      <c r="D107" s="1074"/>
      <c r="E107" s="1074"/>
      <c r="F107" s="1074"/>
      <c r="G107" s="1074"/>
      <c r="H107" s="1075"/>
      <c r="I107" s="527">
        <v>0.5</v>
      </c>
      <c r="J107" s="16"/>
      <c r="K107" s="212">
        <f t="shared" si="6"/>
        <v>0</v>
      </c>
      <c r="L107" s="17"/>
      <c r="M107" s="42">
        <f t="shared" si="8"/>
        <v>0</v>
      </c>
      <c r="N107" s="133">
        <f t="shared" si="7"/>
        <v>0</v>
      </c>
    </row>
    <row r="108" spans="2:14" x14ac:dyDescent="0.25">
      <c r="B108" s="129">
        <v>24</v>
      </c>
      <c r="C108" s="1074"/>
      <c r="D108" s="1074"/>
      <c r="E108" s="1074"/>
      <c r="F108" s="1074"/>
      <c r="G108" s="1074"/>
      <c r="H108" s="1075"/>
      <c r="I108" s="527">
        <v>0.5</v>
      </c>
      <c r="J108" s="16"/>
      <c r="K108" s="212">
        <f t="shared" si="6"/>
        <v>0</v>
      </c>
      <c r="L108" s="17"/>
      <c r="M108" s="42">
        <f t="shared" si="8"/>
        <v>0</v>
      </c>
      <c r="N108" s="133">
        <f t="shared" si="7"/>
        <v>0</v>
      </c>
    </row>
    <row r="109" spans="2:14" x14ac:dyDescent="0.25">
      <c r="B109" s="129">
        <v>25</v>
      </c>
      <c r="C109" s="1074"/>
      <c r="D109" s="1074"/>
      <c r="E109" s="1074"/>
      <c r="F109" s="1074"/>
      <c r="G109" s="1074"/>
      <c r="H109" s="1075"/>
      <c r="I109" s="527">
        <v>0.5</v>
      </c>
      <c r="J109" s="16"/>
      <c r="K109" s="212">
        <f t="shared" si="6"/>
        <v>0</v>
      </c>
      <c r="L109" s="17"/>
      <c r="M109" s="42">
        <f t="shared" si="8"/>
        <v>0</v>
      </c>
      <c r="N109" s="133">
        <f t="shared" si="7"/>
        <v>0</v>
      </c>
    </row>
    <row r="110" spans="2:14" x14ac:dyDescent="0.25">
      <c r="B110" s="129">
        <v>26</v>
      </c>
      <c r="C110" s="1074"/>
      <c r="D110" s="1074"/>
      <c r="E110" s="1074"/>
      <c r="F110" s="1074"/>
      <c r="G110" s="1074"/>
      <c r="H110" s="1075"/>
      <c r="I110" s="527">
        <v>0.5</v>
      </c>
      <c r="J110" s="16"/>
      <c r="K110" s="212">
        <f t="shared" si="6"/>
        <v>0</v>
      </c>
      <c r="L110" s="17"/>
      <c r="M110" s="42">
        <f t="shared" si="8"/>
        <v>0</v>
      </c>
      <c r="N110" s="133">
        <f t="shared" si="7"/>
        <v>0</v>
      </c>
    </row>
    <row r="111" spans="2:14" x14ac:dyDescent="0.25">
      <c r="B111" s="129">
        <v>27</v>
      </c>
      <c r="C111" s="1074"/>
      <c r="D111" s="1074"/>
      <c r="E111" s="1074"/>
      <c r="F111" s="1074"/>
      <c r="G111" s="1074"/>
      <c r="H111" s="1075"/>
      <c r="I111" s="527">
        <v>0.5</v>
      </c>
      <c r="J111" s="16"/>
      <c r="K111" s="212">
        <f t="shared" si="6"/>
        <v>0</v>
      </c>
      <c r="L111" s="17"/>
      <c r="M111" s="42">
        <f t="shared" si="8"/>
        <v>0</v>
      </c>
      <c r="N111" s="133">
        <f t="shared" si="7"/>
        <v>0</v>
      </c>
    </row>
    <row r="112" spans="2:14" x14ac:dyDescent="0.25">
      <c r="B112" s="129">
        <v>28</v>
      </c>
      <c r="C112" s="1074"/>
      <c r="D112" s="1074"/>
      <c r="E112" s="1074"/>
      <c r="F112" s="1074"/>
      <c r="G112" s="1074"/>
      <c r="H112" s="1075"/>
      <c r="I112" s="527">
        <v>0.5</v>
      </c>
      <c r="J112" s="16"/>
      <c r="K112" s="212">
        <f t="shared" si="6"/>
        <v>0</v>
      </c>
      <c r="L112" s="17"/>
      <c r="M112" s="42">
        <f t="shared" si="8"/>
        <v>0</v>
      </c>
      <c r="N112" s="133">
        <f t="shared" si="7"/>
        <v>0</v>
      </c>
    </row>
    <row r="113" spans="2:14" x14ac:dyDescent="0.25">
      <c r="B113" s="129">
        <v>29</v>
      </c>
      <c r="C113" s="1074"/>
      <c r="D113" s="1074"/>
      <c r="E113" s="1074"/>
      <c r="F113" s="1074"/>
      <c r="G113" s="1074"/>
      <c r="H113" s="1075"/>
      <c r="I113" s="527">
        <v>0.5</v>
      </c>
      <c r="J113" s="16"/>
      <c r="K113" s="212">
        <f t="shared" si="6"/>
        <v>0</v>
      </c>
      <c r="L113" s="17"/>
      <c r="M113" s="42">
        <f t="shared" si="8"/>
        <v>0</v>
      </c>
      <c r="N113" s="133">
        <f t="shared" si="7"/>
        <v>0</v>
      </c>
    </row>
    <row r="114" spans="2:14" x14ac:dyDescent="0.25">
      <c r="B114" s="129">
        <v>30</v>
      </c>
      <c r="C114" s="1074"/>
      <c r="D114" s="1074"/>
      <c r="E114" s="1074"/>
      <c r="F114" s="1074"/>
      <c r="G114" s="1074"/>
      <c r="H114" s="1075"/>
      <c r="I114" s="527">
        <v>0.5</v>
      </c>
      <c r="J114" s="16"/>
      <c r="K114" s="212">
        <f t="shared" si="6"/>
        <v>0</v>
      </c>
      <c r="L114" s="17"/>
      <c r="M114" s="42">
        <f t="shared" si="8"/>
        <v>0</v>
      </c>
      <c r="N114" s="133">
        <f t="shared" si="7"/>
        <v>0</v>
      </c>
    </row>
    <row r="115" spans="2:14" x14ac:dyDescent="0.25">
      <c r="B115" s="134"/>
      <c r="C115" s="1072" t="s">
        <v>3991</v>
      </c>
      <c r="D115" s="1072"/>
      <c r="E115" s="1072"/>
      <c r="F115" s="1072"/>
      <c r="G115" s="1072"/>
      <c r="H115" s="1072"/>
      <c r="I115" s="1072"/>
      <c r="J115" s="1072"/>
      <c r="K115" s="1072"/>
      <c r="L115" s="1073"/>
      <c r="M115" s="135">
        <f>SUM(M83:M114)</f>
        <v>0</v>
      </c>
      <c r="N115" s="135">
        <f>SUM(N83:N114)</f>
        <v>0</v>
      </c>
    </row>
    <row r="116" spans="2:14" x14ac:dyDescent="0.25">
      <c r="B116" s="1084" t="s">
        <v>3985</v>
      </c>
      <c r="C116" s="1084"/>
      <c r="D116" s="1084"/>
      <c r="E116" s="1084"/>
      <c r="F116" s="1084"/>
      <c r="G116" s="1084"/>
      <c r="H116" s="1084"/>
      <c r="I116" s="1084"/>
      <c r="J116" s="1084"/>
      <c r="K116" s="1084"/>
      <c r="L116" s="1084"/>
      <c r="M116" s="1080" t="s">
        <v>3906</v>
      </c>
      <c r="N116" s="1080"/>
    </row>
    <row r="117" spans="2:14" x14ac:dyDescent="0.25">
      <c r="B117" s="1068" t="s">
        <v>3975</v>
      </c>
      <c r="C117" s="1069"/>
      <c r="D117" s="1069"/>
      <c r="E117" s="1069"/>
      <c r="F117" s="1069"/>
      <c r="G117" s="1069"/>
      <c r="H117" s="1069"/>
      <c r="I117" s="1069"/>
      <c r="J117" s="1076"/>
      <c r="K117" s="126" t="s">
        <v>3976</v>
      </c>
      <c r="L117" s="126" t="s">
        <v>3977</v>
      </c>
      <c r="M117" s="126" t="s">
        <v>3978</v>
      </c>
      <c r="N117" s="128" t="s">
        <v>3792</v>
      </c>
    </row>
    <row r="118" spans="2:14" x14ac:dyDescent="0.25">
      <c r="B118" s="1077" t="s">
        <v>3992</v>
      </c>
      <c r="C118" s="1078"/>
      <c r="D118" s="1078"/>
      <c r="E118" s="1078"/>
      <c r="F118" s="1078"/>
      <c r="G118" s="1078"/>
      <c r="H118" s="1078"/>
      <c r="I118" s="1078"/>
      <c r="J118" s="1079"/>
      <c r="K118" s="471"/>
      <c r="L118" s="17"/>
      <c r="M118" s="42">
        <f>N118</f>
        <v>0</v>
      </c>
      <c r="N118" s="133">
        <f>K118*L118</f>
        <v>0</v>
      </c>
    </row>
    <row r="119" spans="2:14" x14ac:dyDescent="0.25">
      <c r="B119" s="1068" t="s">
        <v>3980</v>
      </c>
      <c r="C119" s="1069"/>
      <c r="D119" s="1069"/>
      <c r="E119" s="1069"/>
      <c r="F119" s="1069"/>
      <c r="G119" s="1069"/>
      <c r="H119" s="1076"/>
      <c r="I119" s="512" t="s">
        <v>3981</v>
      </c>
      <c r="J119" s="126" t="s">
        <v>3982</v>
      </c>
      <c r="K119" s="126" t="s">
        <v>3983</v>
      </c>
      <c r="L119" s="126" t="s">
        <v>3977</v>
      </c>
      <c r="M119" s="126" t="s">
        <v>3978</v>
      </c>
      <c r="N119" s="128" t="s">
        <v>3792</v>
      </c>
    </row>
    <row r="120" spans="2:14" x14ac:dyDescent="0.25">
      <c r="B120" s="129">
        <v>1</v>
      </c>
      <c r="C120" s="1074"/>
      <c r="D120" s="1074"/>
      <c r="E120" s="1074"/>
      <c r="F120" s="1074"/>
      <c r="G120" s="1074"/>
      <c r="H120" s="1075"/>
      <c r="I120" s="527">
        <v>0.5</v>
      </c>
      <c r="J120" s="16"/>
      <c r="K120" s="212">
        <f t="shared" ref="K120:K149" si="9">IF(OR(I120=0,J120=0),0,IF((((($L$6^2*I120^2)/$H$6^2)*J120)/((($L$6^2*I120^2)/$H$6^2)+J120))&lt;(($L$6^2*I120^2)/$H$6^2),ROUND((((($L$6^2*I120^2)/$H$6^2)*J120)/((($L$6^2*I120^2)/$H$6^2)+J120)),0),ROUND((($L$6^2*I120^2)/$H$6^2),0)))</f>
        <v>0</v>
      </c>
      <c r="L120" s="17"/>
      <c r="M120" s="42">
        <f>N120</f>
        <v>0</v>
      </c>
      <c r="N120" s="133">
        <f t="shared" ref="N120:N149" si="10">K120*L120</f>
        <v>0</v>
      </c>
    </row>
    <row r="121" spans="2:14" x14ac:dyDescent="0.25">
      <c r="B121" s="129">
        <v>2</v>
      </c>
      <c r="C121" s="1074"/>
      <c r="D121" s="1074"/>
      <c r="E121" s="1074"/>
      <c r="F121" s="1074"/>
      <c r="G121" s="1074"/>
      <c r="H121" s="1075"/>
      <c r="I121" s="527">
        <v>0.5</v>
      </c>
      <c r="J121" s="16"/>
      <c r="K121" s="212">
        <f t="shared" si="9"/>
        <v>0</v>
      </c>
      <c r="L121" s="17"/>
      <c r="M121" s="42">
        <f>N121</f>
        <v>0</v>
      </c>
      <c r="N121" s="133">
        <f t="shared" si="10"/>
        <v>0</v>
      </c>
    </row>
    <row r="122" spans="2:14" x14ac:dyDescent="0.25">
      <c r="B122" s="129">
        <v>3</v>
      </c>
      <c r="C122" s="1074"/>
      <c r="D122" s="1074"/>
      <c r="E122" s="1074"/>
      <c r="F122" s="1074"/>
      <c r="G122" s="1074"/>
      <c r="H122" s="1075"/>
      <c r="I122" s="527">
        <v>0.5</v>
      </c>
      <c r="J122" s="16"/>
      <c r="K122" s="212">
        <f t="shared" si="9"/>
        <v>0</v>
      </c>
      <c r="L122" s="17"/>
      <c r="M122" s="42">
        <f t="shared" ref="M122:M149" si="11">N122</f>
        <v>0</v>
      </c>
      <c r="N122" s="133">
        <f t="shared" si="10"/>
        <v>0</v>
      </c>
    </row>
    <row r="123" spans="2:14" x14ac:dyDescent="0.25">
      <c r="B123" s="129">
        <v>4</v>
      </c>
      <c r="C123" s="1074"/>
      <c r="D123" s="1074"/>
      <c r="E123" s="1074"/>
      <c r="F123" s="1074"/>
      <c r="G123" s="1074"/>
      <c r="H123" s="1075"/>
      <c r="I123" s="527">
        <v>0.5</v>
      </c>
      <c r="J123" s="16"/>
      <c r="K123" s="212">
        <f t="shared" si="9"/>
        <v>0</v>
      </c>
      <c r="L123" s="17"/>
      <c r="M123" s="42">
        <f t="shared" si="11"/>
        <v>0</v>
      </c>
      <c r="N123" s="133">
        <f t="shared" si="10"/>
        <v>0</v>
      </c>
    </row>
    <row r="124" spans="2:14" x14ac:dyDescent="0.25">
      <c r="B124" s="129">
        <v>5</v>
      </c>
      <c r="C124" s="1074"/>
      <c r="D124" s="1074"/>
      <c r="E124" s="1074"/>
      <c r="F124" s="1074"/>
      <c r="G124" s="1074"/>
      <c r="H124" s="1075"/>
      <c r="I124" s="527">
        <v>0.5</v>
      </c>
      <c r="J124" s="16"/>
      <c r="K124" s="212">
        <f t="shared" si="9"/>
        <v>0</v>
      </c>
      <c r="L124" s="17"/>
      <c r="M124" s="42">
        <f t="shared" si="11"/>
        <v>0</v>
      </c>
      <c r="N124" s="133">
        <f t="shared" si="10"/>
        <v>0</v>
      </c>
    </row>
    <row r="125" spans="2:14" x14ac:dyDescent="0.25">
      <c r="B125" s="129">
        <v>6</v>
      </c>
      <c r="C125" s="1074"/>
      <c r="D125" s="1074"/>
      <c r="E125" s="1074"/>
      <c r="F125" s="1074"/>
      <c r="G125" s="1074"/>
      <c r="H125" s="1075"/>
      <c r="I125" s="527">
        <v>0.5</v>
      </c>
      <c r="J125" s="16"/>
      <c r="K125" s="212">
        <f t="shared" si="9"/>
        <v>0</v>
      </c>
      <c r="L125" s="17"/>
      <c r="M125" s="42">
        <f t="shared" si="11"/>
        <v>0</v>
      </c>
      <c r="N125" s="133">
        <f t="shared" si="10"/>
        <v>0</v>
      </c>
    </row>
    <row r="126" spans="2:14" x14ac:dyDescent="0.25">
      <c r="B126" s="129">
        <v>7</v>
      </c>
      <c r="C126" s="1074"/>
      <c r="D126" s="1074"/>
      <c r="E126" s="1074"/>
      <c r="F126" s="1074"/>
      <c r="G126" s="1074"/>
      <c r="H126" s="1075"/>
      <c r="I126" s="527">
        <v>0.5</v>
      </c>
      <c r="J126" s="16"/>
      <c r="K126" s="212">
        <f t="shared" si="9"/>
        <v>0</v>
      </c>
      <c r="L126" s="17"/>
      <c r="M126" s="42">
        <f t="shared" si="11"/>
        <v>0</v>
      </c>
      <c r="N126" s="133">
        <f t="shared" si="10"/>
        <v>0</v>
      </c>
    </row>
    <row r="127" spans="2:14" x14ac:dyDescent="0.25">
      <c r="B127" s="129">
        <v>8</v>
      </c>
      <c r="C127" s="1074"/>
      <c r="D127" s="1074"/>
      <c r="E127" s="1074"/>
      <c r="F127" s="1074"/>
      <c r="G127" s="1074"/>
      <c r="H127" s="1075"/>
      <c r="I127" s="527">
        <v>0.5</v>
      </c>
      <c r="J127" s="16"/>
      <c r="K127" s="212">
        <f t="shared" si="9"/>
        <v>0</v>
      </c>
      <c r="L127" s="17"/>
      <c r="M127" s="42">
        <f t="shared" si="11"/>
        <v>0</v>
      </c>
      <c r="N127" s="133">
        <f t="shared" si="10"/>
        <v>0</v>
      </c>
    </row>
    <row r="128" spans="2:14" x14ac:dyDescent="0.25">
      <c r="B128" s="129">
        <v>9</v>
      </c>
      <c r="C128" s="1074"/>
      <c r="D128" s="1074"/>
      <c r="E128" s="1074"/>
      <c r="F128" s="1074"/>
      <c r="G128" s="1074"/>
      <c r="H128" s="1075"/>
      <c r="I128" s="527">
        <v>0.5</v>
      </c>
      <c r="J128" s="16"/>
      <c r="K128" s="212">
        <f t="shared" si="9"/>
        <v>0</v>
      </c>
      <c r="L128" s="17"/>
      <c r="M128" s="42">
        <f t="shared" si="11"/>
        <v>0</v>
      </c>
      <c r="N128" s="133">
        <f t="shared" si="10"/>
        <v>0</v>
      </c>
    </row>
    <row r="129" spans="2:14" x14ac:dyDescent="0.25">
      <c r="B129" s="129">
        <v>10</v>
      </c>
      <c r="C129" s="1074"/>
      <c r="D129" s="1074"/>
      <c r="E129" s="1074"/>
      <c r="F129" s="1074"/>
      <c r="G129" s="1074"/>
      <c r="H129" s="1075"/>
      <c r="I129" s="527">
        <v>0.5</v>
      </c>
      <c r="J129" s="16"/>
      <c r="K129" s="212">
        <f t="shared" si="9"/>
        <v>0</v>
      </c>
      <c r="L129" s="17"/>
      <c r="M129" s="42">
        <f t="shared" si="11"/>
        <v>0</v>
      </c>
      <c r="N129" s="133">
        <f t="shared" si="10"/>
        <v>0</v>
      </c>
    </row>
    <row r="130" spans="2:14" x14ac:dyDescent="0.25">
      <c r="B130" s="129">
        <v>11</v>
      </c>
      <c r="C130" s="1074"/>
      <c r="D130" s="1074"/>
      <c r="E130" s="1074"/>
      <c r="F130" s="1074"/>
      <c r="G130" s="1074"/>
      <c r="H130" s="1075"/>
      <c r="I130" s="527">
        <v>0.5</v>
      </c>
      <c r="J130" s="16"/>
      <c r="K130" s="212">
        <f t="shared" si="9"/>
        <v>0</v>
      </c>
      <c r="L130" s="17"/>
      <c r="M130" s="42">
        <f t="shared" si="11"/>
        <v>0</v>
      </c>
      <c r="N130" s="133">
        <f t="shared" si="10"/>
        <v>0</v>
      </c>
    </row>
    <row r="131" spans="2:14" x14ac:dyDescent="0.25">
      <c r="B131" s="129">
        <v>12</v>
      </c>
      <c r="C131" s="1074"/>
      <c r="D131" s="1074"/>
      <c r="E131" s="1074"/>
      <c r="F131" s="1074"/>
      <c r="G131" s="1074"/>
      <c r="H131" s="1075"/>
      <c r="I131" s="527">
        <v>0.5</v>
      </c>
      <c r="J131" s="16"/>
      <c r="K131" s="212">
        <f t="shared" si="9"/>
        <v>0</v>
      </c>
      <c r="L131" s="17"/>
      <c r="M131" s="42">
        <f t="shared" si="11"/>
        <v>0</v>
      </c>
      <c r="N131" s="133">
        <f t="shared" si="10"/>
        <v>0</v>
      </c>
    </row>
    <row r="132" spans="2:14" x14ac:dyDescent="0.25">
      <c r="B132" s="129">
        <v>13</v>
      </c>
      <c r="C132" s="1074"/>
      <c r="D132" s="1074"/>
      <c r="E132" s="1074"/>
      <c r="F132" s="1074"/>
      <c r="G132" s="1074"/>
      <c r="H132" s="1075"/>
      <c r="I132" s="527">
        <v>0.5</v>
      </c>
      <c r="J132" s="16"/>
      <c r="K132" s="212">
        <f t="shared" si="9"/>
        <v>0</v>
      </c>
      <c r="L132" s="17"/>
      <c r="M132" s="42">
        <f t="shared" si="11"/>
        <v>0</v>
      </c>
      <c r="N132" s="133">
        <f t="shared" si="10"/>
        <v>0</v>
      </c>
    </row>
    <row r="133" spans="2:14" x14ac:dyDescent="0.25">
      <c r="B133" s="129">
        <v>14</v>
      </c>
      <c r="C133" s="1074"/>
      <c r="D133" s="1074"/>
      <c r="E133" s="1074"/>
      <c r="F133" s="1074"/>
      <c r="G133" s="1074"/>
      <c r="H133" s="1075"/>
      <c r="I133" s="527">
        <v>0.5</v>
      </c>
      <c r="J133" s="16"/>
      <c r="K133" s="212">
        <f t="shared" si="9"/>
        <v>0</v>
      </c>
      <c r="L133" s="17"/>
      <c r="M133" s="42">
        <f t="shared" si="11"/>
        <v>0</v>
      </c>
      <c r="N133" s="133">
        <f t="shared" si="10"/>
        <v>0</v>
      </c>
    </row>
    <row r="134" spans="2:14" x14ac:dyDescent="0.25">
      <c r="B134" s="129">
        <v>15</v>
      </c>
      <c r="C134" s="1074"/>
      <c r="D134" s="1074"/>
      <c r="E134" s="1074"/>
      <c r="F134" s="1074"/>
      <c r="G134" s="1074"/>
      <c r="H134" s="1075"/>
      <c r="I134" s="527">
        <v>0.5</v>
      </c>
      <c r="J134" s="16"/>
      <c r="K134" s="212">
        <f t="shared" si="9"/>
        <v>0</v>
      </c>
      <c r="L134" s="17"/>
      <c r="M134" s="42">
        <f t="shared" si="11"/>
        <v>0</v>
      </c>
      <c r="N134" s="133">
        <f t="shared" si="10"/>
        <v>0</v>
      </c>
    </row>
    <row r="135" spans="2:14" x14ac:dyDescent="0.25">
      <c r="B135" s="129">
        <v>16</v>
      </c>
      <c r="C135" s="1074"/>
      <c r="D135" s="1074"/>
      <c r="E135" s="1074"/>
      <c r="F135" s="1074"/>
      <c r="G135" s="1074"/>
      <c r="H135" s="1075"/>
      <c r="I135" s="527">
        <v>0.5</v>
      </c>
      <c r="J135" s="16"/>
      <c r="K135" s="212">
        <f t="shared" si="9"/>
        <v>0</v>
      </c>
      <c r="L135" s="17"/>
      <c r="M135" s="42">
        <f t="shared" si="11"/>
        <v>0</v>
      </c>
      <c r="N135" s="133">
        <f t="shared" si="10"/>
        <v>0</v>
      </c>
    </row>
    <row r="136" spans="2:14" x14ac:dyDescent="0.25">
      <c r="B136" s="129">
        <v>17</v>
      </c>
      <c r="C136" s="1074"/>
      <c r="D136" s="1074"/>
      <c r="E136" s="1074"/>
      <c r="F136" s="1074"/>
      <c r="G136" s="1074"/>
      <c r="H136" s="1075"/>
      <c r="I136" s="527">
        <v>0.5</v>
      </c>
      <c r="J136" s="16"/>
      <c r="K136" s="212">
        <f t="shared" si="9"/>
        <v>0</v>
      </c>
      <c r="L136" s="17"/>
      <c r="M136" s="42">
        <f t="shared" si="11"/>
        <v>0</v>
      </c>
      <c r="N136" s="133">
        <f t="shared" si="10"/>
        <v>0</v>
      </c>
    </row>
    <row r="137" spans="2:14" x14ac:dyDescent="0.25">
      <c r="B137" s="129">
        <v>18</v>
      </c>
      <c r="C137" s="1074"/>
      <c r="D137" s="1074"/>
      <c r="E137" s="1074"/>
      <c r="F137" s="1074"/>
      <c r="G137" s="1074"/>
      <c r="H137" s="1075"/>
      <c r="I137" s="527">
        <v>0.5</v>
      </c>
      <c r="J137" s="16"/>
      <c r="K137" s="212">
        <f t="shared" si="9"/>
        <v>0</v>
      </c>
      <c r="L137" s="17"/>
      <c r="M137" s="42">
        <f t="shared" si="11"/>
        <v>0</v>
      </c>
      <c r="N137" s="133">
        <f t="shared" si="10"/>
        <v>0</v>
      </c>
    </row>
    <row r="138" spans="2:14" x14ac:dyDescent="0.25">
      <c r="B138" s="129">
        <v>19</v>
      </c>
      <c r="C138" s="1074"/>
      <c r="D138" s="1074"/>
      <c r="E138" s="1074"/>
      <c r="F138" s="1074"/>
      <c r="G138" s="1074"/>
      <c r="H138" s="1075"/>
      <c r="I138" s="527">
        <v>0.5</v>
      </c>
      <c r="J138" s="16"/>
      <c r="K138" s="212">
        <f t="shared" si="9"/>
        <v>0</v>
      </c>
      <c r="L138" s="17"/>
      <c r="M138" s="42">
        <f t="shared" si="11"/>
        <v>0</v>
      </c>
      <c r="N138" s="133">
        <f t="shared" si="10"/>
        <v>0</v>
      </c>
    </row>
    <row r="139" spans="2:14" x14ac:dyDescent="0.25">
      <c r="B139" s="129">
        <v>20</v>
      </c>
      <c r="C139" s="1074"/>
      <c r="D139" s="1074"/>
      <c r="E139" s="1074"/>
      <c r="F139" s="1074"/>
      <c r="G139" s="1074"/>
      <c r="H139" s="1075"/>
      <c r="I139" s="527">
        <v>0.5</v>
      </c>
      <c r="J139" s="16"/>
      <c r="K139" s="212">
        <f t="shared" si="9"/>
        <v>0</v>
      </c>
      <c r="L139" s="17"/>
      <c r="M139" s="42">
        <f t="shared" si="11"/>
        <v>0</v>
      </c>
      <c r="N139" s="133">
        <f t="shared" si="10"/>
        <v>0</v>
      </c>
    </row>
    <row r="140" spans="2:14" x14ac:dyDescent="0.25">
      <c r="B140" s="129">
        <v>21</v>
      </c>
      <c r="C140" s="1074"/>
      <c r="D140" s="1074"/>
      <c r="E140" s="1074"/>
      <c r="F140" s="1074"/>
      <c r="G140" s="1074"/>
      <c r="H140" s="1075"/>
      <c r="I140" s="527">
        <v>0.5</v>
      </c>
      <c r="J140" s="16"/>
      <c r="K140" s="212">
        <f t="shared" si="9"/>
        <v>0</v>
      </c>
      <c r="L140" s="17"/>
      <c r="M140" s="42">
        <f t="shared" si="11"/>
        <v>0</v>
      </c>
      <c r="N140" s="133">
        <f t="shared" si="10"/>
        <v>0</v>
      </c>
    </row>
    <row r="141" spans="2:14" x14ac:dyDescent="0.25">
      <c r="B141" s="129">
        <v>22</v>
      </c>
      <c r="C141" s="1074"/>
      <c r="D141" s="1074"/>
      <c r="E141" s="1074"/>
      <c r="F141" s="1074"/>
      <c r="G141" s="1074"/>
      <c r="H141" s="1075"/>
      <c r="I141" s="527">
        <v>0.5</v>
      </c>
      <c r="J141" s="16"/>
      <c r="K141" s="212">
        <f t="shared" si="9"/>
        <v>0</v>
      </c>
      <c r="L141" s="17"/>
      <c r="M141" s="42">
        <f t="shared" si="11"/>
        <v>0</v>
      </c>
      <c r="N141" s="133">
        <f t="shared" si="10"/>
        <v>0</v>
      </c>
    </row>
    <row r="142" spans="2:14" x14ac:dyDescent="0.25">
      <c r="B142" s="129">
        <v>23</v>
      </c>
      <c r="C142" s="1074"/>
      <c r="D142" s="1074"/>
      <c r="E142" s="1074"/>
      <c r="F142" s="1074"/>
      <c r="G142" s="1074"/>
      <c r="H142" s="1075"/>
      <c r="I142" s="527">
        <v>0.5</v>
      </c>
      <c r="J142" s="16"/>
      <c r="K142" s="212">
        <f t="shared" si="9"/>
        <v>0</v>
      </c>
      <c r="L142" s="17"/>
      <c r="M142" s="42">
        <f t="shared" si="11"/>
        <v>0</v>
      </c>
      <c r="N142" s="133">
        <f t="shared" si="10"/>
        <v>0</v>
      </c>
    </row>
    <row r="143" spans="2:14" x14ac:dyDescent="0.25">
      <c r="B143" s="129">
        <v>24</v>
      </c>
      <c r="C143" s="1074"/>
      <c r="D143" s="1074"/>
      <c r="E143" s="1074"/>
      <c r="F143" s="1074"/>
      <c r="G143" s="1074"/>
      <c r="H143" s="1075"/>
      <c r="I143" s="527">
        <v>0.5</v>
      </c>
      <c r="J143" s="16"/>
      <c r="K143" s="212">
        <f t="shared" si="9"/>
        <v>0</v>
      </c>
      <c r="L143" s="17"/>
      <c r="M143" s="42">
        <f t="shared" si="11"/>
        <v>0</v>
      </c>
      <c r="N143" s="133">
        <f t="shared" si="10"/>
        <v>0</v>
      </c>
    </row>
    <row r="144" spans="2:14" x14ac:dyDescent="0.25">
      <c r="B144" s="129">
        <v>25</v>
      </c>
      <c r="C144" s="1074"/>
      <c r="D144" s="1074"/>
      <c r="E144" s="1074"/>
      <c r="F144" s="1074"/>
      <c r="G144" s="1074"/>
      <c r="H144" s="1075"/>
      <c r="I144" s="527">
        <v>0.5</v>
      </c>
      <c r="J144" s="16"/>
      <c r="K144" s="212">
        <f t="shared" si="9"/>
        <v>0</v>
      </c>
      <c r="L144" s="17"/>
      <c r="M144" s="42">
        <f t="shared" si="11"/>
        <v>0</v>
      </c>
      <c r="N144" s="133">
        <f t="shared" si="10"/>
        <v>0</v>
      </c>
    </row>
    <row r="145" spans="2:14" x14ac:dyDescent="0.25">
      <c r="B145" s="129">
        <v>26</v>
      </c>
      <c r="C145" s="1074"/>
      <c r="D145" s="1074"/>
      <c r="E145" s="1074"/>
      <c r="F145" s="1074"/>
      <c r="G145" s="1074"/>
      <c r="H145" s="1075"/>
      <c r="I145" s="527">
        <v>0.5</v>
      </c>
      <c r="J145" s="16"/>
      <c r="K145" s="212">
        <f t="shared" si="9"/>
        <v>0</v>
      </c>
      <c r="L145" s="17"/>
      <c r="M145" s="42">
        <f t="shared" si="11"/>
        <v>0</v>
      </c>
      <c r="N145" s="133">
        <f t="shared" si="10"/>
        <v>0</v>
      </c>
    </row>
    <row r="146" spans="2:14" x14ac:dyDescent="0.25">
      <c r="B146" s="129">
        <v>27</v>
      </c>
      <c r="C146" s="1074"/>
      <c r="D146" s="1074"/>
      <c r="E146" s="1074"/>
      <c r="F146" s="1074"/>
      <c r="G146" s="1074"/>
      <c r="H146" s="1075"/>
      <c r="I146" s="527">
        <v>0.5</v>
      </c>
      <c r="J146" s="16"/>
      <c r="K146" s="212">
        <f t="shared" si="9"/>
        <v>0</v>
      </c>
      <c r="L146" s="17"/>
      <c r="M146" s="42">
        <f t="shared" si="11"/>
        <v>0</v>
      </c>
      <c r="N146" s="133">
        <f t="shared" si="10"/>
        <v>0</v>
      </c>
    </row>
    <row r="147" spans="2:14" x14ac:dyDescent="0.25">
      <c r="B147" s="129">
        <v>28</v>
      </c>
      <c r="C147" s="1074"/>
      <c r="D147" s="1074"/>
      <c r="E147" s="1074"/>
      <c r="F147" s="1074"/>
      <c r="G147" s="1074"/>
      <c r="H147" s="1075"/>
      <c r="I147" s="527">
        <v>0.5</v>
      </c>
      <c r="J147" s="16"/>
      <c r="K147" s="212">
        <f t="shared" si="9"/>
        <v>0</v>
      </c>
      <c r="L147" s="17"/>
      <c r="M147" s="42">
        <f t="shared" si="11"/>
        <v>0</v>
      </c>
      <c r="N147" s="133">
        <f t="shared" si="10"/>
        <v>0</v>
      </c>
    </row>
    <row r="148" spans="2:14" x14ac:dyDescent="0.25">
      <c r="B148" s="129">
        <v>29</v>
      </c>
      <c r="C148" s="1074"/>
      <c r="D148" s="1074"/>
      <c r="E148" s="1074"/>
      <c r="F148" s="1074"/>
      <c r="G148" s="1074"/>
      <c r="H148" s="1075"/>
      <c r="I148" s="527">
        <v>0.5</v>
      </c>
      <c r="J148" s="16"/>
      <c r="K148" s="212">
        <f t="shared" si="9"/>
        <v>0</v>
      </c>
      <c r="L148" s="17"/>
      <c r="M148" s="42">
        <f t="shared" si="11"/>
        <v>0</v>
      </c>
      <c r="N148" s="133">
        <f t="shared" si="10"/>
        <v>0</v>
      </c>
    </row>
    <row r="149" spans="2:14" x14ac:dyDescent="0.25">
      <c r="B149" s="129">
        <v>30</v>
      </c>
      <c r="C149" s="1074"/>
      <c r="D149" s="1074"/>
      <c r="E149" s="1074"/>
      <c r="F149" s="1074"/>
      <c r="G149" s="1074"/>
      <c r="H149" s="1075"/>
      <c r="I149" s="527">
        <v>0.5</v>
      </c>
      <c r="J149" s="16"/>
      <c r="K149" s="212">
        <f t="shared" si="9"/>
        <v>0</v>
      </c>
      <c r="L149" s="17"/>
      <c r="M149" s="42">
        <f t="shared" si="11"/>
        <v>0</v>
      </c>
      <c r="N149" s="133">
        <f t="shared" si="10"/>
        <v>0</v>
      </c>
    </row>
    <row r="150" spans="2:14" x14ac:dyDescent="0.25">
      <c r="B150" s="134"/>
      <c r="C150" s="1072" t="s">
        <v>3993</v>
      </c>
      <c r="D150" s="1072"/>
      <c r="E150" s="1072"/>
      <c r="F150" s="1072"/>
      <c r="G150" s="1072"/>
      <c r="H150" s="1072"/>
      <c r="I150" s="1072"/>
      <c r="J150" s="1072"/>
      <c r="K150" s="1072"/>
      <c r="L150" s="1073"/>
      <c r="M150" s="42">
        <f>SUM(M118:M149)</f>
        <v>0</v>
      </c>
      <c r="N150" s="135">
        <f>SUM(N118:N149)</f>
        <v>0</v>
      </c>
    </row>
    <row r="151" spans="2:14" x14ac:dyDescent="0.25">
      <c r="B151" s="136"/>
      <c r="C151" s="1070" t="s">
        <v>3994</v>
      </c>
      <c r="D151" s="1070"/>
      <c r="E151" s="1070"/>
      <c r="F151" s="1070"/>
      <c r="G151" s="1070"/>
      <c r="H151" s="1070"/>
      <c r="I151" s="1070"/>
      <c r="J151" s="1070"/>
      <c r="K151" s="1070"/>
      <c r="L151" s="1071"/>
      <c r="M151" s="42">
        <f>SUM(M115,M150)</f>
        <v>0</v>
      </c>
      <c r="N151" s="137">
        <f>SUM(N115,N150)</f>
        <v>0</v>
      </c>
    </row>
    <row r="152" spans="2:14" x14ac:dyDescent="0.25">
      <c r="B152" s="988" t="s">
        <v>3995</v>
      </c>
      <c r="C152" s="989"/>
      <c r="D152" s="989"/>
      <c r="E152" s="989"/>
      <c r="F152" s="989"/>
      <c r="G152" s="989"/>
      <c r="H152" s="989"/>
      <c r="I152" s="989"/>
      <c r="J152" s="989"/>
      <c r="K152" s="989"/>
      <c r="L152" s="989"/>
      <c r="M152" s="989"/>
      <c r="N152" s="990"/>
    </row>
    <row r="153" spans="2:14" x14ac:dyDescent="0.25">
      <c r="B153" s="1084" t="s">
        <v>3974</v>
      </c>
      <c r="C153" s="1084"/>
      <c r="D153" s="1084"/>
      <c r="E153" s="1084"/>
      <c r="F153" s="1084"/>
      <c r="G153" s="1084"/>
      <c r="H153" s="1084"/>
      <c r="I153" s="1084"/>
      <c r="J153" s="1084"/>
      <c r="K153" s="1084"/>
      <c r="L153" s="1084"/>
      <c r="M153" s="1080" t="s">
        <v>3906</v>
      </c>
      <c r="N153" s="1080"/>
    </row>
    <row r="154" spans="2:14" x14ac:dyDescent="0.25">
      <c r="B154" s="1068" t="s">
        <v>3975</v>
      </c>
      <c r="C154" s="1069"/>
      <c r="D154" s="1069"/>
      <c r="E154" s="1069"/>
      <c r="F154" s="1069"/>
      <c r="G154" s="1069"/>
      <c r="H154" s="1069"/>
      <c r="I154" s="1069"/>
      <c r="J154" s="1076"/>
      <c r="K154" s="126" t="s">
        <v>3976</v>
      </c>
      <c r="L154" s="126" t="s">
        <v>3977</v>
      </c>
      <c r="M154" s="126" t="s">
        <v>3978</v>
      </c>
      <c r="N154" s="128" t="s">
        <v>3792</v>
      </c>
    </row>
    <row r="155" spans="2:14" x14ac:dyDescent="0.25">
      <c r="B155" s="1081" t="s">
        <v>3996</v>
      </c>
      <c r="C155" s="1082"/>
      <c r="D155" s="1082"/>
      <c r="E155" s="1082"/>
      <c r="F155" s="1082"/>
      <c r="G155" s="1082"/>
      <c r="H155" s="1082"/>
      <c r="I155" s="1082"/>
      <c r="J155" s="1083"/>
      <c r="K155" s="471"/>
      <c r="L155" s="17"/>
      <c r="M155" s="42">
        <f>N155</f>
        <v>0</v>
      </c>
      <c r="N155" s="133">
        <f>K155*L155</f>
        <v>0</v>
      </c>
    </row>
    <row r="156" spans="2:14" x14ac:dyDescent="0.25">
      <c r="B156" s="1068" t="s">
        <v>3980</v>
      </c>
      <c r="C156" s="1069"/>
      <c r="D156" s="1069"/>
      <c r="E156" s="1069"/>
      <c r="F156" s="1069"/>
      <c r="G156" s="1069"/>
      <c r="H156" s="1076"/>
      <c r="I156" s="512" t="s">
        <v>3981</v>
      </c>
      <c r="J156" s="126" t="s">
        <v>3982</v>
      </c>
      <c r="K156" s="126" t="s">
        <v>3983</v>
      </c>
      <c r="L156" s="126" t="s">
        <v>3977</v>
      </c>
      <c r="M156" s="126" t="s">
        <v>3978</v>
      </c>
      <c r="N156" s="128" t="s">
        <v>3792</v>
      </c>
    </row>
    <row r="157" spans="2:14" x14ac:dyDescent="0.25">
      <c r="B157" s="129">
        <v>1</v>
      </c>
      <c r="C157" s="1074"/>
      <c r="D157" s="1074"/>
      <c r="E157" s="1074"/>
      <c r="F157" s="1074"/>
      <c r="G157" s="1074"/>
      <c r="H157" s="1075"/>
      <c r="I157" s="527">
        <v>0.5</v>
      </c>
      <c r="J157" s="16"/>
      <c r="K157" s="212">
        <f>IF(OR(I157=0,J157=0),0,IF((((($L$6^2*I157^2)/$H$6^2)*J157)/((($L$6^2*I157^2)/$H$6^2)+J157))&lt;(($L$6^2*I157^2)/$H$6^2),ROUND((((($L$6^2*I157^2)/$H$6^2)*J157)/((($L$6^2*I157^2)/$H$6^2)+J157)),0),ROUND((($L$6^2*I157^2)/$H$6^2),0)))</f>
        <v>0</v>
      </c>
      <c r="L157" s="17"/>
      <c r="M157" s="42">
        <f>N157</f>
        <v>0</v>
      </c>
      <c r="N157" s="133">
        <f>K157*L157</f>
        <v>0</v>
      </c>
    </row>
    <row r="158" spans="2:14" x14ac:dyDescent="0.25">
      <c r="B158" s="129">
        <v>2</v>
      </c>
      <c r="C158" s="1074"/>
      <c r="D158" s="1074"/>
      <c r="E158" s="1074"/>
      <c r="F158" s="1074"/>
      <c r="G158" s="1074"/>
      <c r="H158" s="1075"/>
      <c r="I158" s="527">
        <v>0.5</v>
      </c>
      <c r="J158" s="16"/>
      <c r="K158" s="212">
        <f>IF(OR(I158=0,J158=0),0,IF((((($L$6^2*I158^2)/$H$6^2)*J158)/((($L$6^2*I158^2)/$H$6^2)+J158))&lt;(($L$6^2*I158^2)/$H$6^2),ROUND((((($L$6^2*I158^2)/$H$6^2)*J158)/((($L$6^2*I158^2)/$H$6^2)+J158)),0),ROUND((($L$6^2*I158^2)/$H$6^2),0)))</f>
        <v>0</v>
      </c>
      <c r="L158" s="17"/>
      <c r="M158" s="42">
        <f>N158</f>
        <v>0</v>
      </c>
      <c r="N158" s="133">
        <f>K158*L158</f>
        <v>0</v>
      </c>
    </row>
    <row r="159" spans="2:14" x14ac:dyDescent="0.25">
      <c r="B159" s="129">
        <v>3</v>
      </c>
      <c r="C159" s="961"/>
      <c r="D159" s="961"/>
      <c r="E159" s="961"/>
      <c r="F159" s="961"/>
      <c r="G159" s="961"/>
      <c r="H159" s="962"/>
      <c r="I159" s="527">
        <v>0.5</v>
      </c>
      <c r="J159" s="16"/>
      <c r="K159" s="212">
        <f>IF(OR(I159=0,J159=0),0,IF((((($L$6^2*I159^2)/$H$6^2)*J159)/((($L$6^2*I159^2)/$H$6^2)+J159))&lt;(($L$6^2*I159^2)/$H$6^2),ROUND((((($L$6^2*I159^2)/$H$6^2)*J159)/((($L$6^2*I159^2)/$H$6^2)+J159)),0),ROUND((($L$6^2*I159^2)/$H$6^2),0)))</f>
        <v>0</v>
      </c>
      <c r="L159" s="17"/>
      <c r="M159" s="42">
        <f>N159</f>
        <v>0</v>
      </c>
      <c r="N159" s="133">
        <f>K159*L159</f>
        <v>0</v>
      </c>
    </row>
    <row r="160" spans="2:14" x14ac:dyDescent="0.25">
      <c r="B160" s="129">
        <v>4</v>
      </c>
      <c r="C160" s="961"/>
      <c r="D160" s="961"/>
      <c r="E160" s="961"/>
      <c r="F160" s="961"/>
      <c r="G160" s="961"/>
      <c r="H160" s="962"/>
      <c r="I160" s="527">
        <v>0.5</v>
      </c>
      <c r="J160" s="16"/>
      <c r="K160" s="212">
        <f>IF(OR(I160=0,J160=0),0,IF((((($L$6^2*I160^2)/$H$6^2)*J160)/((($L$6^2*I160^2)/$H$6^2)+J160))&lt;(($L$6^2*I160^2)/$H$6^2),ROUND((((($L$6^2*I160^2)/$H$6^2)*J160)/((($L$6^2*I160^2)/$H$6^2)+J160)),0),ROUND((($L$6^2*I160^2)/$H$6^2),0)))</f>
        <v>0</v>
      </c>
      <c r="L160" s="17"/>
      <c r="M160" s="42">
        <f>N160</f>
        <v>0</v>
      </c>
      <c r="N160" s="133">
        <f>K160*L160</f>
        <v>0</v>
      </c>
    </row>
    <row r="161" spans="2:14" x14ac:dyDescent="0.25">
      <c r="B161" s="129">
        <v>5</v>
      </c>
      <c r="C161" s="961"/>
      <c r="D161" s="961"/>
      <c r="E161" s="961"/>
      <c r="F161" s="961"/>
      <c r="G161" s="961"/>
      <c r="H161" s="962"/>
      <c r="I161" s="527">
        <v>0.5</v>
      </c>
      <c r="J161" s="16"/>
      <c r="K161" s="212">
        <f t="shared" ref="K161:K176" si="12">IF(OR(I161=0,J161=0),0,IF((((($L$6^2*I161^2)/$H$6^2)*J161)/((($L$6^2*I161^2)/$H$6^2)+J161))&lt;(($L$6^2*I161^2)/$H$6^2),ROUND((((($L$6^2*I161^2)/$H$6^2)*J161)/((($L$6^2*I161^2)/$H$6^2)+J161)),0),ROUND((($L$6^2*I161^2)/$H$6^2),0)))</f>
        <v>0</v>
      </c>
      <c r="L161" s="17"/>
      <c r="M161" s="42">
        <f t="shared" ref="M161:M176" si="13">N161</f>
        <v>0</v>
      </c>
      <c r="N161" s="133">
        <f t="shared" ref="N161:N176" si="14">K161*L161</f>
        <v>0</v>
      </c>
    </row>
    <row r="162" spans="2:14" x14ac:dyDescent="0.25">
      <c r="B162" s="129">
        <v>6</v>
      </c>
      <c r="C162" s="961"/>
      <c r="D162" s="961"/>
      <c r="E162" s="961"/>
      <c r="F162" s="961"/>
      <c r="G162" s="961"/>
      <c r="H162" s="962"/>
      <c r="I162" s="527">
        <v>0.5</v>
      </c>
      <c r="J162" s="16"/>
      <c r="K162" s="212">
        <f t="shared" si="12"/>
        <v>0</v>
      </c>
      <c r="L162" s="17"/>
      <c r="M162" s="42">
        <f t="shared" si="13"/>
        <v>0</v>
      </c>
      <c r="N162" s="133">
        <f t="shared" si="14"/>
        <v>0</v>
      </c>
    </row>
    <row r="163" spans="2:14" x14ac:dyDescent="0.25">
      <c r="B163" s="129">
        <v>7</v>
      </c>
      <c r="C163" s="961"/>
      <c r="D163" s="961"/>
      <c r="E163" s="961"/>
      <c r="F163" s="961"/>
      <c r="G163" s="961"/>
      <c r="H163" s="962"/>
      <c r="I163" s="527">
        <v>0.5</v>
      </c>
      <c r="J163" s="16"/>
      <c r="K163" s="212">
        <f t="shared" si="12"/>
        <v>0</v>
      </c>
      <c r="L163" s="17"/>
      <c r="M163" s="42">
        <f t="shared" si="13"/>
        <v>0</v>
      </c>
      <c r="N163" s="133">
        <f t="shared" si="14"/>
        <v>0</v>
      </c>
    </row>
    <row r="164" spans="2:14" x14ac:dyDescent="0.25">
      <c r="B164" s="129">
        <v>8</v>
      </c>
      <c r="C164" s="961"/>
      <c r="D164" s="961"/>
      <c r="E164" s="961"/>
      <c r="F164" s="961"/>
      <c r="G164" s="961"/>
      <c r="H164" s="962"/>
      <c r="I164" s="527">
        <v>0.5</v>
      </c>
      <c r="J164" s="16"/>
      <c r="K164" s="212">
        <f t="shared" si="12"/>
        <v>0</v>
      </c>
      <c r="L164" s="17"/>
      <c r="M164" s="42">
        <f t="shared" si="13"/>
        <v>0</v>
      </c>
      <c r="N164" s="133">
        <f t="shared" si="14"/>
        <v>0</v>
      </c>
    </row>
    <row r="165" spans="2:14" x14ac:dyDescent="0.25">
      <c r="B165" s="129">
        <v>9</v>
      </c>
      <c r="C165" s="961"/>
      <c r="D165" s="961"/>
      <c r="E165" s="961"/>
      <c r="F165" s="961"/>
      <c r="G165" s="961"/>
      <c r="H165" s="962"/>
      <c r="I165" s="527">
        <v>0.5</v>
      </c>
      <c r="J165" s="16"/>
      <c r="K165" s="212">
        <f t="shared" si="12"/>
        <v>0</v>
      </c>
      <c r="L165" s="17"/>
      <c r="M165" s="42">
        <f t="shared" si="13"/>
        <v>0</v>
      </c>
      <c r="N165" s="133">
        <f t="shared" si="14"/>
        <v>0</v>
      </c>
    </row>
    <row r="166" spans="2:14" x14ac:dyDescent="0.25">
      <c r="B166" s="129">
        <v>10</v>
      </c>
      <c r="C166" s="961"/>
      <c r="D166" s="961"/>
      <c r="E166" s="961"/>
      <c r="F166" s="961"/>
      <c r="G166" s="961"/>
      <c r="H166" s="962"/>
      <c r="I166" s="527">
        <v>0.5</v>
      </c>
      <c r="J166" s="16"/>
      <c r="K166" s="212">
        <f t="shared" si="12"/>
        <v>0</v>
      </c>
      <c r="L166" s="17"/>
      <c r="M166" s="42">
        <f t="shared" si="13"/>
        <v>0</v>
      </c>
      <c r="N166" s="133">
        <f t="shared" si="14"/>
        <v>0</v>
      </c>
    </row>
    <row r="167" spans="2:14" x14ac:dyDescent="0.25">
      <c r="B167" s="129">
        <v>11</v>
      </c>
      <c r="C167" s="961"/>
      <c r="D167" s="961"/>
      <c r="E167" s="961"/>
      <c r="F167" s="961"/>
      <c r="G167" s="961"/>
      <c r="H167" s="962"/>
      <c r="I167" s="527">
        <v>0.5</v>
      </c>
      <c r="J167" s="16"/>
      <c r="K167" s="212">
        <f t="shared" si="12"/>
        <v>0</v>
      </c>
      <c r="L167" s="17"/>
      <c r="M167" s="42">
        <f t="shared" si="13"/>
        <v>0</v>
      </c>
      <c r="N167" s="133">
        <f t="shared" si="14"/>
        <v>0</v>
      </c>
    </row>
    <row r="168" spans="2:14" x14ac:dyDescent="0.25">
      <c r="B168" s="129">
        <v>12</v>
      </c>
      <c r="C168" s="961"/>
      <c r="D168" s="961"/>
      <c r="E168" s="961"/>
      <c r="F168" s="961"/>
      <c r="G168" s="961"/>
      <c r="H168" s="962"/>
      <c r="I168" s="527">
        <v>0.5</v>
      </c>
      <c r="J168" s="16"/>
      <c r="K168" s="212">
        <f t="shared" si="12"/>
        <v>0</v>
      </c>
      <c r="L168" s="17"/>
      <c r="M168" s="42">
        <f t="shared" si="13"/>
        <v>0</v>
      </c>
      <c r="N168" s="133">
        <f t="shared" si="14"/>
        <v>0</v>
      </c>
    </row>
    <row r="169" spans="2:14" x14ac:dyDescent="0.25">
      <c r="B169" s="129">
        <v>13</v>
      </c>
      <c r="C169" s="961"/>
      <c r="D169" s="961"/>
      <c r="E169" s="961"/>
      <c r="F169" s="961"/>
      <c r="G169" s="961"/>
      <c r="H169" s="962"/>
      <c r="I169" s="527">
        <v>0.5</v>
      </c>
      <c r="J169" s="16"/>
      <c r="K169" s="212">
        <f t="shared" si="12"/>
        <v>0</v>
      </c>
      <c r="L169" s="17"/>
      <c r="M169" s="42">
        <f t="shared" si="13"/>
        <v>0</v>
      </c>
      <c r="N169" s="133">
        <f t="shared" si="14"/>
        <v>0</v>
      </c>
    </row>
    <row r="170" spans="2:14" x14ac:dyDescent="0.25">
      <c r="B170" s="129">
        <v>14</v>
      </c>
      <c r="C170" s="961"/>
      <c r="D170" s="961"/>
      <c r="E170" s="961"/>
      <c r="F170" s="961"/>
      <c r="G170" s="961"/>
      <c r="H170" s="962"/>
      <c r="I170" s="527">
        <v>0.5</v>
      </c>
      <c r="J170" s="16"/>
      <c r="K170" s="212">
        <f t="shared" si="12"/>
        <v>0</v>
      </c>
      <c r="L170" s="17"/>
      <c r="M170" s="42">
        <f t="shared" si="13"/>
        <v>0</v>
      </c>
      <c r="N170" s="133">
        <f t="shared" si="14"/>
        <v>0</v>
      </c>
    </row>
    <row r="171" spans="2:14" x14ac:dyDescent="0.25">
      <c r="B171" s="129">
        <v>15</v>
      </c>
      <c r="C171" s="961"/>
      <c r="D171" s="961"/>
      <c r="E171" s="961"/>
      <c r="F171" s="961"/>
      <c r="G171" s="961"/>
      <c r="H171" s="962"/>
      <c r="I171" s="527">
        <v>0.5</v>
      </c>
      <c r="J171" s="16"/>
      <c r="K171" s="212">
        <f t="shared" si="12"/>
        <v>0</v>
      </c>
      <c r="L171" s="17"/>
      <c r="M171" s="42">
        <f t="shared" si="13"/>
        <v>0</v>
      </c>
      <c r="N171" s="133">
        <f t="shared" si="14"/>
        <v>0</v>
      </c>
    </row>
    <row r="172" spans="2:14" x14ac:dyDescent="0.25">
      <c r="B172" s="129">
        <v>16</v>
      </c>
      <c r="C172" s="961"/>
      <c r="D172" s="961"/>
      <c r="E172" s="961"/>
      <c r="F172" s="961"/>
      <c r="G172" s="961"/>
      <c r="H172" s="962"/>
      <c r="I172" s="527">
        <v>0.5</v>
      </c>
      <c r="J172" s="16"/>
      <c r="K172" s="212">
        <f t="shared" si="12"/>
        <v>0</v>
      </c>
      <c r="L172" s="17"/>
      <c r="M172" s="42">
        <f t="shared" si="13"/>
        <v>0</v>
      </c>
      <c r="N172" s="133">
        <f t="shared" si="14"/>
        <v>0</v>
      </c>
    </row>
    <row r="173" spans="2:14" x14ac:dyDescent="0.25">
      <c r="B173" s="129">
        <v>17</v>
      </c>
      <c r="C173" s="961"/>
      <c r="D173" s="961"/>
      <c r="E173" s="961"/>
      <c r="F173" s="961"/>
      <c r="G173" s="961"/>
      <c r="H173" s="962"/>
      <c r="I173" s="527">
        <v>0.5</v>
      </c>
      <c r="J173" s="16"/>
      <c r="K173" s="212">
        <f t="shared" si="12"/>
        <v>0</v>
      </c>
      <c r="L173" s="17"/>
      <c r="M173" s="42">
        <f t="shared" si="13"/>
        <v>0</v>
      </c>
      <c r="N173" s="133">
        <f t="shared" si="14"/>
        <v>0</v>
      </c>
    </row>
    <row r="174" spans="2:14" x14ac:dyDescent="0.25">
      <c r="B174" s="129">
        <v>18</v>
      </c>
      <c r="C174" s="1074"/>
      <c r="D174" s="1074"/>
      <c r="E174" s="1074"/>
      <c r="F174" s="1074"/>
      <c r="G174" s="1074"/>
      <c r="H174" s="1075"/>
      <c r="I174" s="527">
        <v>0.5</v>
      </c>
      <c r="J174" s="16"/>
      <c r="K174" s="212">
        <f t="shared" si="12"/>
        <v>0</v>
      </c>
      <c r="L174" s="17"/>
      <c r="M174" s="42">
        <f t="shared" si="13"/>
        <v>0</v>
      </c>
      <c r="N174" s="133">
        <f t="shared" si="14"/>
        <v>0</v>
      </c>
    </row>
    <row r="175" spans="2:14" x14ac:dyDescent="0.25">
      <c r="B175" s="129">
        <v>19</v>
      </c>
      <c r="C175" s="1074"/>
      <c r="D175" s="1074"/>
      <c r="E175" s="1074"/>
      <c r="F175" s="1074"/>
      <c r="G175" s="1074"/>
      <c r="H175" s="1075"/>
      <c r="I175" s="527">
        <v>0.5</v>
      </c>
      <c r="J175" s="16"/>
      <c r="K175" s="212">
        <f t="shared" si="12"/>
        <v>0</v>
      </c>
      <c r="L175" s="17"/>
      <c r="M175" s="42">
        <f t="shared" si="13"/>
        <v>0</v>
      </c>
      <c r="N175" s="133">
        <f t="shared" si="14"/>
        <v>0</v>
      </c>
    </row>
    <row r="176" spans="2:14" x14ac:dyDescent="0.25">
      <c r="B176" s="129">
        <v>20</v>
      </c>
      <c r="C176" s="1074"/>
      <c r="D176" s="1074"/>
      <c r="E176" s="1074"/>
      <c r="F176" s="1074"/>
      <c r="G176" s="1074"/>
      <c r="H176" s="1075"/>
      <c r="I176" s="527">
        <v>0.5</v>
      </c>
      <c r="J176" s="16"/>
      <c r="K176" s="212">
        <f t="shared" si="12"/>
        <v>0</v>
      </c>
      <c r="L176" s="17"/>
      <c r="M176" s="42">
        <f t="shared" si="13"/>
        <v>0</v>
      </c>
      <c r="N176" s="133">
        <f t="shared" si="14"/>
        <v>0</v>
      </c>
    </row>
    <row r="177" spans="2:14" x14ac:dyDescent="0.25">
      <c r="B177" s="134"/>
      <c r="C177" s="1072" t="s">
        <v>3997</v>
      </c>
      <c r="D177" s="1072"/>
      <c r="E177" s="1072"/>
      <c r="F177" s="1072"/>
      <c r="G177" s="1072"/>
      <c r="H177" s="1072"/>
      <c r="I177" s="1072"/>
      <c r="J177" s="1072"/>
      <c r="K177" s="1072"/>
      <c r="L177" s="1073"/>
      <c r="M177" s="135">
        <f>SUM(M155:M176)</f>
        <v>0</v>
      </c>
      <c r="N177" s="135">
        <f>SUM(N155:N176)</f>
        <v>0</v>
      </c>
    </row>
    <row r="178" spans="2:14" x14ac:dyDescent="0.25">
      <c r="B178" s="1084" t="s">
        <v>3985</v>
      </c>
      <c r="C178" s="1084"/>
      <c r="D178" s="1084"/>
      <c r="E178" s="1084"/>
      <c r="F178" s="1084"/>
      <c r="G178" s="1084"/>
      <c r="H178" s="1084"/>
      <c r="I178" s="1084"/>
      <c r="J178" s="1084"/>
      <c r="K178" s="1084"/>
      <c r="L178" s="1084"/>
      <c r="M178" s="1080" t="s">
        <v>3906</v>
      </c>
      <c r="N178" s="1080"/>
    </row>
    <row r="179" spans="2:14" x14ac:dyDescent="0.25">
      <c r="B179" s="1068" t="s">
        <v>3975</v>
      </c>
      <c r="C179" s="1069"/>
      <c r="D179" s="1069"/>
      <c r="E179" s="1069"/>
      <c r="F179" s="1069"/>
      <c r="G179" s="1069"/>
      <c r="H179" s="1069"/>
      <c r="I179" s="1069"/>
      <c r="J179" s="1076"/>
      <c r="K179" s="126" t="s">
        <v>3976</v>
      </c>
      <c r="L179" s="126" t="s">
        <v>3977</v>
      </c>
      <c r="M179" s="126" t="s">
        <v>3978</v>
      </c>
      <c r="N179" s="128" t="s">
        <v>3792</v>
      </c>
    </row>
    <row r="180" spans="2:14" x14ac:dyDescent="0.25">
      <c r="B180" s="1077" t="s">
        <v>3998</v>
      </c>
      <c r="C180" s="1078"/>
      <c r="D180" s="1078"/>
      <c r="E180" s="1078"/>
      <c r="F180" s="1078"/>
      <c r="G180" s="1078"/>
      <c r="H180" s="1078"/>
      <c r="I180" s="1078"/>
      <c r="J180" s="1079"/>
      <c r="K180" s="471"/>
      <c r="L180" s="17"/>
      <c r="M180" s="42">
        <f>N180</f>
        <v>0</v>
      </c>
      <c r="N180" s="133">
        <f>K180*L180</f>
        <v>0</v>
      </c>
    </row>
    <row r="181" spans="2:14" x14ac:dyDescent="0.25">
      <c r="B181" s="1068" t="s">
        <v>3980</v>
      </c>
      <c r="C181" s="1069"/>
      <c r="D181" s="1069"/>
      <c r="E181" s="1069"/>
      <c r="F181" s="1069"/>
      <c r="G181" s="1069"/>
      <c r="H181" s="1076"/>
      <c r="I181" s="512" t="s">
        <v>3981</v>
      </c>
      <c r="J181" s="126" t="s">
        <v>3982</v>
      </c>
      <c r="K181" s="126" t="s">
        <v>3983</v>
      </c>
      <c r="L181" s="126" t="s">
        <v>3977</v>
      </c>
      <c r="M181" s="126" t="s">
        <v>3978</v>
      </c>
      <c r="N181" s="128" t="s">
        <v>3792</v>
      </c>
    </row>
    <row r="182" spans="2:14" x14ac:dyDescent="0.25">
      <c r="B182" s="129">
        <v>1</v>
      </c>
      <c r="C182" s="1074"/>
      <c r="D182" s="1074"/>
      <c r="E182" s="1074"/>
      <c r="F182" s="1074"/>
      <c r="G182" s="1074"/>
      <c r="H182" s="1075"/>
      <c r="I182" s="527">
        <v>0.5</v>
      </c>
      <c r="J182" s="16"/>
      <c r="K182" s="212">
        <f t="shared" ref="K182:K201" si="15">IF(OR(I182=0,J182=0),0,IF((((($L$6^2*I182^2)/$H$6^2)*J182)/((($L$6^2*I182^2)/$H$6^2)+J182))&lt;(($L$6^2*I182^2)/$H$6^2),ROUND((((($L$6^2*I182^2)/$H$6^2)*J182)/((($L$6^2*I182^2)/$H$6^2)+J182)),0),ROUND((($L$6^2*I182^2)/$H$6^2),0)))</f>
        <v>0</v>
      </c>
      <c r="L182" s="17"/>
      <c r="M182" s="42">
        <f>N182</f>
        <v>0</v>
      </c>
      <c r="N182" s="133">
        <f t="shared" ref="N182:N201" si="16">K182*L182</f>
        <v>0</v>
      </c>
    </row>
    <row r="183" spans="2:14" x14ac:dyDescent="0.25">
      <c r="B183" s="129">
        <v>2</v>
      </c>
      <c r="C183" s="1074"/>
      <c r="D183" s="1074"/>
      <c r="E183" s="1074"/>
      <c r="F183" s="1074"/>
      <c r="G183" s="1074"/>
      <c r="H183" s="1075"/>
      <c r="I183" s="527">
        <v>0.5</v>
      </c>
      <c r="J183" s="16"/>
      <c r="K183" s="212">
        <f t="shared" si="15"/>
        <v>0</v>
      </c>
      <c r="L183" s="17"/>
      <c r="M183" s="42">
        <f>N183</f>
        <v>0</v>
      </c>
      <c r="N183" s="133">
        <f t="shared" si="16"/>
        <v>0</v>
      </c>
    </row>
    <row r="184" spans="2:14" x14ac:dyDescent="0.25">
      <c r="B184" s="129">
        <v>3</v>
      </c>
      <c r="C184" s="1074"/>
      <c r="D184" s="1074"/>
      <c r="E184" s="1074"/>
      <c r="F184" s="1074"/>
      <c r="G184" s="1074"/>
      <c r="H184" s="1075"/>
      <c r="I184" s="527">
        <v>0.5</v>
      </c>
      <c r="J184" s="16"/>
      <c r="K184" s="212">
        <f t="shared" si="15"/>
        <v>0</v>
      </c>
      <c r="L184" s="17"/>
      <c r="M184" s="42">
        <f t="shared" ref="M184:M201" si="17">N184</f>
        <v>0</v>
      </c>
      <c r="N184" s="133">
        <f t="shared" si="16"/>
        <v>0</v>
      </c>
    </row>
    <row r="185" spans="2:14" x14ac:dyDescent="0.25">
      <c r="B185" s="129">
        <v>4</v>
      </c>
      <c r="C185" s="1074"/>
      <c r="D185" s="1074"/>
      <c r="E185" s="1074"/>
      <c r="F185" s="1074"/>
      <c r="G185" s="1074"/>
      <c r="H185" s="1075"/>
      <c r="I185" s="527">
        <v>0.5</v>
      </c>
      <c r="J185" s="16"/>
      <c r="K185" s="212">
        <f t="shared" si="15"/>
        <v>0</v>
      </c>
      <c r="L185" s="17"/>
      <c r="M185" s="42">
        <f t="shared" si="17"/>
        <v>0</v>
      </c>
      <c r="N185" s="133">
        <f t="shared" si="16"/>
        <v>0</v>
      </c>
    </row>
    <row r="186" spans="2:14" x14ac:dyDescent="0.25">
      <c r="B186" s="129">
        <v>5</v>
      </c>
      <c r="C186" s="1074"/>
      <c r="D186" s="1074"/>
      <c r="E186" s="1074"/>
      <c r="F186" s="1074"/>
      <c r="G186" s="1074"/>
      <c r="H186" s="1075"/>
      <c r="I186" s="527">
        <v>0.5</v>
      </c>
      <c r="J186" s="16"/>
      <c r="K186" s="212">
        <f t="shared" si="15"/>
        <v>0</v>
      </c>
      <c r="L186" s="17"/>
      <c r="M186" s="42">
        <f t="shared" si="17"/>
        <v>0</v>
      </c>
      <c r="N186" s="133">
        <f t="shared" si="16"/>
        <v>0</v>
      </c>
    </row>
    <row r="187" spans="2:14" x14ac:dyDescent="0.25">
      <c r="B187" s="129">
        <v>6</v>
      </c>
      <c r="C187" s="1074"/>
      <c r="D187" s="1074"/>
      <c r="E187" s="1074"/>
      <c r="F187" s="1074"/>
      <c r="G187" s="1074"/>
      <c r="H187" s="1075"/>
      <c r="I187" s="527">
        <v>0.5</v>
      </c>
      <c r="J187" s="16"/>
      <c r="K187" s="212">
        <f t="shared" si="15"/>
        <v>0</v>
      </c>
      <c r="L187" s="17"/>
      <c r="M187" s="42">
        <f t="shared" si="17"/>
        <v>0</v>
      </c>
      <c r="N187" s="133">
        <f t="shared" si="16"/>
        <v>0</v>
      </c>
    </row>
    <row r="188" spans="2:14" x14ac:dyDescent="0.25">
      <c r="B188" s="129">
        <v>7</v>
      </c>
      <c r="C188" s="1074"/>
      <c r="D188" s="1074"/>
      <c r="E188" s="1074"/>
      <c r="F188" s="1074"/>
      <c r="G188" s="1074"/>
      <c r="H188" s="1075"/>
      <c r="I188" s="527">
        <v>0.5</v>
      </c>
      <c r="J188" s="16"/>
      <c r="K188" s="212">
        <f t="shared" si="15"/>
        <v>0</v>
      </c>
      <c r="L188" s="17"/>
      <c r="M188" s="42">
        <f t="shared" si="17"/>
        <v>0</v>
      </c>
      <c r="N188" s="133">
        <f t="shared" si="16"/>
        <v>0</v>
      </c>
    </row>
    <row r="189" spans="2:14" x14ac:dyDescent="0.25">
      <c r="B189" s="129">
        <v>8</v>
      </c>
      <c r="C189" s="1074"/>
      <c r="D189" s="1074"/>
      <c r="E189" s="1074"/>
      <c r="F189" s="1074"/>
      <c r="G189" s="1074"/>
      <c r="H189" s="1075"/>
      <c r="I189" s="527">
        <v>0.5</v>
      </c>
      <c r="J189" s="16"/>
      <c r="K189" s="212">
        <f t="shared" si="15"/>
        <v>0</v>
      </c>
      <c r="L189" s="17"/>
      <c r="M189" s="42">
        <f t="shared" si="17"/>
        <v>0</v>
      </c>
      <c r="N189" s="133">
        <f t="shared" si="16"/>
        <v>0</v>
      </c>
    </row>
    <row r="190" spans="2:14" x14ac:dyDescent="0.25">
      <c r="B190" s="129">
        <v>9</v>
      </c>
      <c r="C190" s="1074"/>
      <c r="D190" s="1074"/>
      <c r="E190" s="1074"/>
      <c r="F190" s="1074"/>
      <c r="G190" s="1074"/>
      <c r="H190" s="1075"/>
      <c r="I190" s="527">
        <v>0.5</v>
      </c>
      <c r="J190" s="16"/>
      <c r="K190" s="212">
        <f t="shared" si="15"/>
        <v>0</v>
      </c>
      <c r="L190" s="17"/>
      <c r="M190" s="42">
        <f t="shared" si="17"/>
        <v>0</v>
      </c>
      <c r="N190" s="133">
        <f t="shared" si="16"/>
        <v>0</v>
      </c>
    </row>
    <row r="191" spans="2:14" x14ac:dyDescent="0.25">
      <c r="B191" s="129">
        <v>10</v>
      </c>
      <c r="C191" s="1074"/>
      <c r="D191" s="1074"/>
      <c r="E191" s="1074"/>
      <c r="F191" s="1074"/>
      <c r="G191" s="1074"/>
      <c r="H191" s="1075"/>
      <c r="I191" s="527">
        <v>0.5</v>
      </c>
      <c r="J191" s="16"/>
      <c r="K191" s="212">
        <f t="shared" si="15"/>
        <v>0</v>
      </c>
      <c r="L191" s="17"/>
      <c r="M191" s="42">
        <f t="shared" si="17"/>
        <v>0</v>
      </c>
      <c r="N191" s="133">
        <f t="shared" si="16"/>
        <v>0</v>
      </c>
    </row>
    <row r="192" spans="2:14" x14ac:dyDescent="0.25">
      <c r="B192" s="129">
        <v>11</v>
      </c>
      <c r="C192" s="1074"/>
      <c r="D192" s="1074"/>
      <c r="E192" s="1074"/>
      <c r="F192" s="1074"/>
      <c r="G192" s="1074"/>
      <c r="H192" s="1075"/>
      <c r="I192" s="527">
        <v>0.5</v>
      </c>
      <c r="J192" s="16"/>
      <c r="K192" s="212">
        <f t="shared" si="15"/>
        <v>0</v>
      </c>
      <c r="L192" s="17"/>
      <c r="M192" s="42">
        <f t="shared" si="17"/>
        <v>0</v>
      </c>
      <c r="N192" s="133">
        <f t="shared" si="16"/>
        <v>0</v>
      </c>
    </row>
    <row r="193" spans="2:14" x14ac:dyDescent="0.25">
      <c r="B193" s="129">
        <v>12</v>
      </c>
      <c r="C193" s="1074"/>
      <c r="D193" s="1074"/>
      <c r="E193" s="1074"/>
      <c r="F193" s="1074"/>
      <c r="G193" s="1074"/>
      <c r="H193" s="1075"/>
      <c r="I193" s="527">
        <v>0.5</v>
      </c>
      <c r="J193" s="16"/>
      <c r="K193" s="212">
        <f t="shared" si="15"/>
        <v>0</v>
      </c>
      <c r="L193" s="17"/>
      <c r="M193" s="42">
        <f t="shared" si="17"/>
        <v>0</v>
      </c>
      <c r="N193" s="133">
        <f t="shared" si="16"/>
        <v>0</v>
      </c>
    </row>
    <row r="194" spans="2:14" x14ac:dyDescent="0.25">
      <c r="B194" s="129">
        <v>13</v>
      </c>
      <c r="C194" s="1074"/>
      <c r="D194" s="1074"/>
      <c r="E194" s="1074"/>
      <c r="F194" s="1074"/>
      <c r="G194" s="1074"/>
      <c r="H194" s="1075"/>
      <c r="I194" s="527">
        <v>0.5</v>
      </c>
      <c r="J194" s="16"/>
      <c r="K194" s="212">
        <f t="shared" si="15"/>
        <v>0</v>
      </c>
      <c r="L194" s="17"/>
      <c r="M194" s="42">
        <f t="shared" si="17"/>
        <v>0</v>
      </c>
      <c r="N194" s="133">
        <f t="shared" si="16"/>
        <v>0</v>
      </c>
    </row>
    <row r="195" spans="2:14" x14ac:dyDescent="0.25">
      <c r="B195" s="129">
        <v>14</v>
      </c>
      <c r="C195" s="1074"/>
      <c r="D195" s="1074"/>
      <c r="E195" s="1074"/>
      <c r="F195" s="1074"/>
      <c r="G195" s="1074"/>
      <c r="H195" s="1075"/>
      <c r="I195" s="527">
        <v>0.5</v>
      </c>
      <c r="J195" s="16"/>
      <c r="K195" s="212">
        <f t="shared" si="15"/>
        <v>0</v>
      </c>
      <c r="L195" s="17"/>
      <c r="M195" s="42">
        <f t="shared" si="17"/>
        <v>0</v>
      </c>
      <c r="N195" s="133">
        <f t="shared" si="16"/>
        <v>0</v>
      </c>
    </row>
    <row r="196" spans="2:14" x14ac:dyDescent="0.25">
      <c r="B196" s="129">
        <v>15</v>
      </c>
      <c r="C196" s="1074"/>
      <c r="D196" s="1074"/>
      <c r="E196" s="1074"/>
      <c r="F196" s="1074"/>
      <c r="G196" s="1074"/>
      <c r="H196" s="1075"/>
      <c r="I196" s="527">
        <v>0.5</v>
      </c>
      <c r="J196" s="16"/>
      <c r="K196" s="212">
        <f t="shared" si="15"/>
        <v>0</v>
      </c>
      <c r="L196" s="17"/>
      <c r="M196" s="42">
        <f t="shared" si="17"/>
        <v>0</v>
      </c>
      <c r="N196" s="133">
        <f t="shared" si="16"/>
        <v>0</v>
      </c>
    </row>
    <row r="197" spans="2:14" x14ac:dyDescent="0.25">
      <c r="B197" s="129">
        <v>16</v>
      </c>
      <c r="C197" s="1074"/>
      <c r="D197" s="1074"/>
      <c r="E197" s="1074"/>
      <c r="F197" s="1074"/>
      <c r="G197" s="1074"/>
      <c r="H197" s="1075"/>
      <c r="I197" s="527">
        <v>0.5</v>
      </c>
      <c r="J197" s="16"/>
      <c r="K197" s="212">
        <f t="shared" si="15"/>
        <v>0</v>
      </c>
      <c r="L197" s="17"/>
      <c r="M197" s="42">
        <f t="shared" si="17"/>
        <v>0</v>
      </c>
      <c r="N197" s="133">
        <f t="shared" si="16"/>
        <v>0</v>
      </c>
    </row>
    <row r="198" spans="2:14" x14ac:dyDescent="0.25">
      <c r="B198" s="129">
        <v>17</v>
      </c>
      <c r="C198" s="1074"/>
      <c r="D198" s="1074"/>
      <c r="E198" s="1074"/>
      <c r="F198" s="1074"/>
      <c r="G198" s="1074"/>
      <c r="H198" s="1075"/>
      <c r="I198" s="527">
        <v>0.5</v>
      </c>
      <c r="J198" s="16"/>
      <c r="K198" s="212">
        <f t="shared" si="15"/>
        <v>0</v>
      </c>
      <c r="L198" s="17"/>
      <c r="M198" s="42">
        <f t="shared" si="17"/>
        <v>0</v>
      </c>
      <c r="N198" s="133">
        <f t="shared" si="16"/>
        <v>0</v>
      </c>
    </row>
    <row r="199" spans="2:14" x14ac:dyDescent="0.25">
      <c r="B199" s="129">
        <v>18</v>
      </c>
      <c r="C199" s="1074"/>
      <c r="D199" s="1074"/>
      <c r="E199" s="1074"/>
      <c r="F199" s="1074"/>
      <c r="G199" s="1074"/>
      <c r="H199" s="1075"/>
      <c r="I199" s="527">
        <v>0.5</v>
      </c>
      <c r="J199" s="16"/>
      <c r="K199" s="212">
        <f t="shared" si="15"/>
        <v>0</v>
      </c>
      <c r="L199" s="17"/>
      <c r="M199" s="42">
        <f t="shared" si="17"/>
        <v>0</v>
      </c>
      <c r="N199" s="133">
        <f t="shared" si="16"/>
        <v>0</v>
      </c>
    </row>
    <row r="200" spans="2:14" x14ac:dyDescent="0.25">
      <c r="B200" s="129">
        <v>19</v>
      </c>
      <c r="C200" s="1074"/>
      <c r="D200" s="1074"/>
      <c r="E200" s="1074"/>
      <c r="F200" s="1074"/>
      <c r="G200" s="1074"/>
      <c r="H200" s="1075"/>
      <c r="I200" s="527">
        <v>0.5</v>
      </c>
      <c r="J200" s="16"/>
      <c r="K200" s="212">
        <f t="shared" si="15"/>
        <v>0</v>
      </c>
      <c r="L200" s="17"/>
      <c r="M200" s="42">
        <f t="shared" si="17"/>
        <v>0</v>
      </c>
      <c r="N200" s="133">
        <f t="shared" si="16"/>
        <v>0</v>
      </c>
    </row>
    <row r="201" spans="2:14" x14ac:dyDescent="0.25">
      <c r="B201" s="129">
        <v>20</v>
      </c>
      <c r="C201" s="1074"/>
      <c r="D201" s="1074"/>
      <c r="E201" s="1074"/>
      <c r="F201" s="1074"/>
      <c r="G201" s="1074"/>
      <c r="H201" s="1075"/>
      <c r="I201" s="527">
        <v>0.5</v>
      </c>
      <c r="J201" s="16"/>
      <c r="K201" s="212">
        <f t="shared" si="15"/>
        <v>0</v>
      </c>
      <c r="L201" s="17"/>
      <c r="M201" s="42">
        <f t="shared" si="17"/>
        <v>0</v>
      </c>
      <c r="N201" s="133">
        <f t="shared" si="16"/>
        <v>0</v>
      </c>
    </row>
    <row r="202" spans="2:14" x14ac:dyDescent="0.25">
      <c r="B202" s="134"/>
      <c r="C202" s="1072" t="s">
        <v>3999</v>
      </c>
      <c r="D202" s="1072"/>
      <c r="E202" s="1072"/>
      <c r="F202" s="1072"/>
      <c r="G202" s="1072"/>
      <c r="H202" s="1072"/>
      <c r="I202" s="1072"/>
      <c r="J202" s="1072"/>
      <c r="K202" s="1072"/>
      <c r="L202" s="1073"/>
      <c r="M202" s="42">
        <f>SUM(M180:M201)</f>
        <v>0</v>
      </c>
      <c r="N202" s="135">
        <f>SUM(N180:N201)</f>
        <v>0</v>
      </c>
    </row>
    <row r="203" spans="2:14" x14ac:dyDescent="0.25">
      <c r="B203" s="136"/>
      <c r="C203" s="1070" t="s">
        <v>4000</v>
      </c>
      <c r="D203" s="1070"/>
      <c r="E203" s="1070"/>
      <c r="F203" s="1070"/>
      <c r="G203" s="1070"/>
      <c r="H203" s="1070"/>
      <c r="I203" s="1070"/>
      <c r="J203" s="1070"/>
      <c r="K203" s="1070"/>
      <c r="L203" s="1071"/>
      <c r="M203" s="42">
        <f>SUM(M202,M177)</f>
        <v>0</v>
      </c>
      <c r="N203" s="137">
        <f>SUM(N177,N202)</f>
        <v>0</v>
      </c>
    </row>
    <row r="204" spans="2:14" x14ac:dyDescent="0.25">
      <c r="B204" s="988" t="s">
        <v>4001</v>
      </c>
      <c r="C204" s="989"/>
      <c r="D204" s="989"/>
      <c r="E204" s="989"/>
      <c r="F204" s="989"/>
      <c r="G204" s="989"/>
      <c r="H204" s="989"/>
      <c r="I204" s="989"/>
      <c r="J204" s="989"/>
      <c r="K204" s="989"/>
      <c r="L204" s="989"/>
      <c r="M204" s="989"/>
      <c r="N204" s="990"/>
    </row>
    <row r="205" spans="2:14" x14ac:dyDescent="0.25">
      <c r="B205" s="1084" t="s">
        <v>3974</v>
      </c>
      <c r="C205" s="1084"/>
      <c r="D205" s="1084"/>
      <c r="E205" s="1084"/>
      <c r="F205" s="1084"/>
      <c r="G205" s="1084"/>
      <c r="H205" s="1084"/>
      <c r="I205" s="1084"/>
      <c r="J205" s="1084"/>
      <c r="K205" s="1084"/>
      <c r="L205" s="1084"/>
      <c r="M205" s="1080" t="s">
        <v>3906</v>
      </c>
      <c r="N205" s="1080"/>
    </row>
    <row r="206" spans="2:14" x14ac:dyDescent="0.25">
      <c r="B206" s="1068" t="s">
        <v>3975</v>
      </c>
      <c r="C206" s="1069"/>
      <c r="D206" s="1069"/>
      <c r="E206" s="1069"/>
      <c r="F206" s="1069"/>
      <c r="G206" s="1069"/>
      <c r="H206" s="1069"/>
      <c r="I206" s="1069"/>
      <c r="J206" s="1076"/>
      <c r="K206" s="126" t="s">
        <v>3976</v>
      </c>
      <c r="L206" s="126" t="s">
        <v>3977</v>
      </c>
      <c r="M206" s="126" t="s">
        <v>3978</v>
      </c>
      <c r="N206" s="128" t="s">
        <v>3792</v>
      </c>
    </row>
    <row r="207" spans="2:14" x14ac:dyDescent="0.25">
      <c r="B207" s="1081" t="s">
        <v>4002</v>
      </c>
      <c r="C207" s="1082"/>
      <c r="D207" s="1082"/>
      <c r="E207" s="1082"/>
      <c r="F207" s="1082"/>
      <c r="G207" s="1082"/>
      <c r="H207" s="1082"/>
      <c r="I207" s="1082"/>
      <c r="J207" s="1083"/>
      <c r="K207" s="471"/>
      <c r="L207" s="17"/>
      <c r="M207" s="42">
        <f>N207</f>
        <v>0</v>
      </c>
      <c r="N207" s="133">
        <f>K207*L207</f>
        <v>0</v>
      </c>
    </row>
    <row r="208" spans="2:14" x14ac:dyDescent="0.25">
      <c r="B208" s="1068" t="s">
        <v>3980</v>
      </c>
      <c r="C208" s="1069"/>
      <c r="D208" s="1069"/>
      <c r="E208" s="1069"/>
      <c r="F208" s="1069"/>
      <c r="G208" s="1069"/>
      <c r="H208" s="1076"/>
      <c r="I208" s="512" t="s">
        <v>3981</v>
      </c>
      <c r="J208" s="126" t="s">
        <v>3982</v>
      </c>
      <c r="K208" s="126" t="s">
        <v>3983</v>
      </c>
      <c r="L208" s="126" t="s">
        <v>3977</v>
      </c>
      <c r="M208" s="126" t="s">
        <v>3978</v>
      </c>
      <c r="N208" s="128" t="s">
        <v>3792</v>
      </c>
    </row>
    <row r="209" spans="2:14" x14ac:dyDescent="0.25">
      <c r="B209" s="129">
        <v>1</v>
      </c>
      <c r="C209" s="1074"/>
      <c r="D209" s="1074"/>
      <c r="E209" s="1074"/>
      <c r="F209" s="1074"/>
      <c r="G209" s="1074"/>
      <c r="H209" s="1075"/>
      <c r="I209" s="527">
        <v>0.5</v>
      </c>
      <c r="J209" s="16"/>
      <c r="K209" s="212">
        <f t="shared" ref="K209:K228" si="18">IF(OR(I209=0,J209=0),0,IF((((($L$6^2*I209^2)/$H$6^2)*J209)/((($L$6^2*I209^2)/$H$6^2)+J209))&lt;(($L$6^2*I209^2)/$H$6^2),ROUND((((($L$6^2*I209^2)/$H$6^2)*J209)/((($L$6^2*I209^2)/$H$6^2)+J209)),0),ROUND((($L$6^2*I209^2)/$H$6^2),0)))</f>
        <v>0</v>
      </c>
      <c r="L209" s="17"/>
      <c r="M209" s="42">
        <f>N209</f>
        <v>0</v>
      </c>
      <c r="N209" s="133">
        <f t="shared" ref="N209:N228" si="19">K209*L209</f>
        <v>0</v>
      </c>
    </row>
    <row r="210" spans="2:14" x14ac:dyDescent="0.25">
      <c r="B210" s="129">
        <v>2</v>
      </c>
      <c r="C210" s="1074"/>
      <c r="D210" s="1074"/>
      <c r="E210" s="1074"/>
      <c r="F210" s="1074"/>
      <c r="G210" s="1074"/>
      <c r="H210" s="1075"/>
      <c r="I210" s="527">
        <v>0.5</v>
      </c>
      <c r="J210" s="16"/>
      <c r="K210" s="212">
        <f t="shared" si="18"/>
        <v>0</v>
      </c>
      <c r="L210" s="17"/>
      <c r="M210" s="42">
        <f>N210</f>
        <v>0</v>
      </c>
      <c r="N210" s="133">
        <f t="shared" si="19"/>
        <v>0</v>
      </c>
    </row>
    <row r="211" spans="2:14" x14ac:dyDescent="0.25">
      <c r="B211" s="129">
        <v>3</v>
      </c>
      <c r="C211" s="1074"/>
      <c r="D211" s="1074"/>
      <c r="E211" s="1074"/>
      <c r="F211" s="1074"/>
      <c r="G211" s="1074"/>
      <c r="H211" s="1075"/>
      <c r="I211" s="527">
        <v>0.5</v>
      </c>
      <c r="J211" s="16"/>
      <c r="K211" s="212">
        <f t="shared" si="18"/>
        <v>0</v>
      </c>
      <c r="L211" s="17"/>
      <c r="M211" s="42">
        <f>N211</f>
        <v>0</v>
      </c>
      <c r="N211" s="133">
        <f t="shared" si="19"/>
        <v>0</v>
      </c>
    </row>
    <row r="212" spans="2:14" x14ac:dyDescent="0.25">
      <c r="B212" s="129">
        <v>4</v>
      </c>
      <c r="C212" s="1074"/>
      <c r="D212" s="1074"/>
      <c r="E212" s="1074"/>
      <c r="F212" s="1074"/>
      <c r="G212" s="1074"/>
      <c r="H212" s="1075"/>
      <c r="I212" s="527">
        <v>0.5</v>
      </c>
      <c r="J212" s="16"/>
      <c r="K212" s="212">
        <f t="shared" si="18"/>
        <v>0</v>
      </c>
      <c r="L212" s="17"/>
      <c r="M212" s="42">
        <f t="shared" ref="M212:M228" si="20">N212</f>
        <v>0</v>
      </c>
      <c r="N212" s="133">
        <f t="shared" si="19"/>
        <v>0</v>
      </c>
    </row>
    <row r="213" spans="2:14" x14ac:dyDescent="0.25">
      <c r="B213" s="129">
        <v>5</v>
      </c>
      <c r="C213" s="1074"/>
      <c r="D213" s="1074"/>
      <c r="E213" s="1074"/>
      <c r="F213" s="1074"/>
      <c r="G213" s="1074"/>
      <c r="H213" s="1075"/>
      <c r="I213" s="527">
        <v>0.5</v>
      </c>
      <c r="J213" s="16"/>
      <c r="K213" s="212">
        <f t="shared" si="18"/>
        <v>0</v>
      </c>
      <c r="L213" s="17"/>
      <c r="M213" s="42">
        <f t="shared" si="20"/>
        <v>0</v>
      </c>
      <c r="N213" s="133">
        <f t="shared" si="19"/>
        <v>0</v>
      </c>
    </row>
    <row r="214" spans="2:14" x14ac:dyDescent="0.25">
      <c r="B214" s="129">
        <v>6</v>
      </c>
      <c r="C214" s="1074"/>
      <c r="D214" s="1074"/>
      <c r="E214" s="1074"/>
      <c r="F214" s="1074"/>
      <c r="G214" s="1074"/>
      <c r="H214" s="1075"/>
      <c r="I214" s="527">
        <v>0.5</v>
      </c>
      <c r="J214" s="16"/>
      <c r="K214" s="212">
        <f t="shared" si="18"/>
        <v>0</v>
      </c>
      <c r="L214" s="17"/>
      <c r="M214" s="42">
        <f t="shared" si="20"/>
        <v>0</v>
      </c>
      <c r="N214" s="133">
        <f t="shared" si="19"/>
        <v>0</v>
      </c>
    </row>
    <row r="215" spans="2:14" x14ac:dyDescent="0.25">
      <c r="B215" s="129">
        <v>7</v>
      </c>
      <c r="C215" s="1074"/>
      <c r="D215" s="1074"/>
      <c r="E215" s="1074"/>
      <c r="F215" s="1074"/>
      <c r="G215" s="1074"/>
      <c r="H215" s="1075"/>
      <c r="I215" s="527">
        <v>0.5</v>
      </c>
      <c r="J215" s="16"/>
      <c r="K215" s="212">
        <f t="shared" si="18"/>
        <v>0</v>
      </c>
      <c r="L215" s="17"/>
      <c r="M215" s="42">
        <f t="shared" si="20"/>
        <v>0</v>
      </c>
      <c r="N215" s="133">
        <f t="shared" si="19"/>
        <v>0</v>
      </c>
    </row>
    <row r="216" spans="2:14" x14ac:dyDescent="0.25">
      <c r="B216" s="129">
        <v>8</v>
      </c>
      <c r="C216" s="1074"/>
      <c r="D216" s="1074"/>
      <c r="E216" s="1074"/>
      <c r="F216" s="1074"/>
      <c r="G216" s="1074"/>
      <c r="H216" s="1075"/>
      <c r="I216" s="527">
        <v>0.5</v>
      </c>
      <c r="J216" s="16"/>
      <c r="K216" s="212">
        <f t="shared" si="18"/>
        <v>0</v>
      </c>
      <c r="L216" s="17"/>
      <c r="M216" s="42">
        <f t="shared" si="20"/>
        <v>0</v>
      </c>
      <c r="N216" s="133">
        <f t="shared" si="19"/>
        <v>0</v>
      </c>
    </row>
    <row r="217" spans="2:14" x14ac:dyDescent="0.25">
      <c r="B217" s="129">
        <v>9</v>
      </c>
      <c r="C217" s="1074"/>
      <c r="D217" s="1074"/>
      <c r="E217" s="1074"/>
      <c r="F217" s="1074"/>
      <c r="G217" s="1074"/>
      <c r="H217" s="1075"/>
      <c r="I217" s="527">
        <v>0.5</v>
      </c>
      <c r="J217" s="16"/>
      <c r="K217" s="212">
        <f t="shared" si="18"/>
        <v>0</v>
      </c>
      <c r="L217" s="17"/>
      <c r="M217" s="42">
        <f t="shared" si="20"/>
        <v>0</v>
      </c>
      <c r="N217" s="133">
        <f t="shared" si="19"/>
        <v>0</v>
      </c>
    </row>
    <row r="218" spans="2:14" x14ac:dyDescent="0.25">
      <c r="B218" s="129">
        <v>10</v>
      </c>
      <c r="C218" s="1074"/>
      <c r="D218" s="1074"/>
      <c r="E218" s="1074"/>
      <c r="F218" s="1074"/>
      <c r="G218" s="1074"/>
      <c r="H218" s="1075"/>
      <c r="I218" s="527">
        <v>0.5</v>
      </c>
      <c r="J218" s="16"/>
      <c r="K218" s="212">
        <f t="shared" si="18"/>
        <v>0</v>
      </c>
      <c r="L218" s="17"/>
      <c r="M218" s="42">
        <f t="shared" si="20"/>
        <v>0</v>
      </c>
      <c r="N218" s="133">
        <f t="shared" si="19"/>
        <v>0</v>
      </c>
    </row>
    <row r="219" spans="2:14" x14ac:dyDescent="0.25">
      <c r="B219" s="129">
        <v>11</v>
      </c>
      <c r="C219" s="1074"/>
      <c r="D219" s="1074"/>
      <c r="E219" s="1074"/>
      <c r="F219" s="1074"/>
      <c r="G219" s="1074"/>
      <c r="H219" s="1075"/>
      <c r="I219" s="527">
        <v>0.5</v>
      </c>
      <c r="J219" s="16"/>
      <c r="K219" s="212">
        <f t="shared" si="18"/>
        <v>0</v>
      </c>
      <c r="L219" s="17"/>
      <c r="M219" s="42">
        <f t="shared" si="20"/>
        <v>0</v>
      </c>
      <c r="N219" s="133">
        <f t="shared" si="19"/>
        <v>0</v>
      </c>
    </row>
    <row r="220" spans="2:14" x14ac:dyDescent="0.25">
      <c r="B220" s="129">
        <v>12</v>
      </c>
      <c r="C220" s="1074"/>
      <c r="D220" s="1074"/>
      <c r="E220" s="1074"/>
      <c r="F220" s="1074"/>
      <c r="G220" s="1074"/>
      <c r="H220" s="1075"/>
      <c r="I220" s="527">
        <v>0.5</v>
      </c>
      <c r="J220" s="16"/>
      <c r="K220" s="212">
        <f t="shared" si="18"/>
        <v>0</v>
      </c>
      <c r="L220" s="17"/>
      <c r="M220" s="42">
        <f t="shared" si="20"/>
        <v>0</v>
      </c>
      <c r="N220" s="133">
        <f t="shared" si="19"/>
        <v>0</v>
      </c>
    </row>
    <row r="221" spans="2:14" x14ac:dyDescent="0.25">
      <c r="B221" s="129">
        <v>13</v>
      </c>
      <c r="C221" s="1074"/>
      <c r="D221" s="1074"/>
      <c r="E221" s="1074"/>
      <c r="F221" s="1074"/>
      <c r="G221" s="1074"/>
      <c r="H221" s="1075"/>
      <c r="I221" s="527">
        <v>0.5</v>
      </c>
      <c r="J221" s="16"/>
      <c r="K221" s="212">
        <f t="shared" si="18"/>
        <v>0</v>
      </c>
      <c r="L221" s="17"/>
      <c r="M221" s="42">
        <f t="shared" si="20"/>
        <v>0</v>
      </c>
      <c r="N221" s="133">
        <f t="shared" si="19"/>
        <v>0</v>
      </c>
    </row>
    <row r="222" spans="2:14" x14ac:dyDescent="0.25">
      <c r="B222" s="129">
        <v>14</v>
      </c>
      <c r="C222" s="1074"/>
      <c r="D222" s="1074"/>
      <c r="E222" s="1074"/>
      <c r="F222" s="1074"/>
      <c r="G222" s="1074"/>
      <c r="H222" s="1075"/>
      <c r="I222" s="527">
        <v>0.5</v>
      </c>
      <c r="J222" s="16"/>
      <c r="K222" s="212">
        <f t="shared" si="18"/>
        <v>0</v>
      </c>
      <c r="L222" s="17"/>
      <c r="M222" s="42">
        <f t="shared" si="20"/>
        <v>0</v>
      </c>
      <c r="N222" s="133">
        <f t="shared" si="19"/>
        <v>0</v>
      </c>
    </row>
    <row r="223" spans="2:14" x14ac:dyDescent="0.25">
      <c r="B223" s="129">
        <v>15</v>
      </c>
      <c r="C223" s="1074"/>
      <c r="D223" s="1074"/>
      <c r="E223" s="1074"/>
      <c r="F223" s="1074"/>
      <c r="G223" s="1074"/>
      <c r="H223" s="1075"/>
      <c r="I223" s="527">
        <v>0.5</v>
      </c>
      <c r="J223" s="16"/>
      <c r="K223" s="212">
        <f t="shared" si="18"/>
        <v>0</v>
      </c>
      <c r="L223" s="17"/>
      <c r="M223" s="42">
        <f t="shared" si="20"/>
        <v>0</v>
      </c>
      <c r="N223" s="133">
        <f t="shared" si="19"/>
        <v>0</v>
      </c>
    </row>
    <row r="224" spans="2:14" x14ac:dyDescent="0.25">
      <c r="B224" s="129">
        <v>16</v>
      </c>
      <c r="C224" s="1074"/>
      <c r="D224" s="1074"/>
      <c r="E224" s="1074"/>
      <c r="F224" s="1074"/>
      <c r="G224" s="1074"/>
      <c r="H224" s="1075"/>
      <c r="I224" s="527">
        <v>0.5</v>
      </c>
      <c r="J224" s="16"/>
      <c r="K224" s="212">
        <f t="shared" si="18"/>
        <v>0</v>
      </c>
      <c r="L224" s="17"/>
      <c r="M224" s="42">
        <f t="shared" si="20"/>
        <v>0</v>
      </c>
      <c r="N224" s="133">
        <f t="shared" si="19"/>
        <v>0</v>
      </c>
    </row>
    <row r="225" spans="2:14" x14ac:dyDescent="0.25">
      <c r="B225" s="129">
        <v>17</v>
      </c>
      <c r="C225" s="1074"/>
      <c r="D225" s="1074"/>
      <c r="E225" s="1074"/>
      <c r="F225" s="1074"/>
      <c r="G225" s="1074"/>
      <c r="H225" s="1075"/>
      <c r="I225" s="527">
        <v>0.5</v>
      </c>
      <c r="J225" s="16"/>
      <c r="K225" s="212">
        <f t="shared" si="18"/>
        <v>0</v>
      </c>
      <c r="L225" s="17"/>
      <c r="M225" s="42">
        <f t="shared" si="20"/>
        <v>0</v>
      </c>
      <c r="N225" s="133">
        <f t="shared" si="19"/>
        <v>0</v>
      </c>
    </row>
    <row r="226" spans="2:14" x14ac:dyDescent="0.25">
      <c r="B226" s="129">
        <v>18</v>
      </c>
      <c r="C226" s="1074"/>
      <c r="D226" s="1074"/>
      <c r="E226" s="1074"/>
      <c r="F226" s="1074"/>
      <c r="G226" s="1074"/>
      <c r="H226" s="1075"/>
      <c r="I226" s="527">
        <v>0.5</v>
      </c>
      <c r="J226" s="16"/>
      <c r="K226" s="212">
        <f t="shared" si="18"/>
        <v>0</v>
      </c>
      <c r="L226" s="17"/>
      <c r="M226" s="42">
        <f t="shared" si="20"/>
        <v>0</v>
      </c>
      <c r="N226" s="133">
        <f t="shared" si="19"/>
        <v>0</v>
      </c>
    </row>
    <row r="227" spans="2:14" x14ac:dyDescent="0.25">
      <c r="B227" s="129">
        <v>19</v>
      </c>
      <c r="C227" s="1074"/>
      <c r="D227" s="1074"/>
      <c r="E227" s="1074"/>
      <c r="F227" s="1074"/>
      <c r="G227" s="1074"/>
      <c r="H227" s="1075"/>
      <c r="I227" s="527">
        <v>0.5</v>
      </c>
      <c r="J227" s="16"/>
      <c r="K227" s="212">
        <f t="shared" si="18"/>
        <v>0</v>
      </c>
      <c r="L227" s="17"/>
      <c r="M227" s="42">
        <f t="shared" si="20"/>
        <v>0</v>
      </c>
      <c r="N227" s="133">
        <f t="shared" si="19"/>
        <v>0</v>
      </c>
    </row>
    <row r="228" spans="2:14" x14ac:dyDescent="0.25">
      <c r="B228" s="129">
        <v>20</v>
      </c>
      <c r="C228" s="1074"/>
      <c r="D228" s="1074"/>
      <c r="E228" s="1074"/>
      <c r="F228" s="1074"/>
      <c r="G228" s="1074"/>
      <c r="H228" s="1075"/>
      <c r="I228" s="527">
        <v>0.5</v>
      </c>
      <c r="J228" s="16"/>
      <c r="K228" s="212">
        <f t="shared" si="18"/>
        <v>0</v>
      </c>
      <c r="L228" s="17"/>
      <c r="M228" s="42">
        <f t="shared" si="20"/>
        <v>0</v>
      </c>
      <c r="N228" s="133">
        <f t="shared" si="19"/>
        <v>0</v>
      </c>
    </row>
    <row r="229" spans="2:14" x14ac:dyDescent="0.25">
      <c r="B229" s="134"/>
      <c r="C229" s="1072" t="s">
        <v>4003</v>
      </c>
      <c r="D229" s="1072"/>
      <c r="E229" s="1072"/>
      <c r="F229" s="1072"/>
      <c r="G229" s="1072"/>
      <c r="H229" s="1072"/>
      <c r="I229" s="1072"/>
      <c r="J229" s="1072"/>
      <c r="K229" s="1072"/>
      <c r="L229" s="1073"/>
      <c r="M229" s="42">
        <f>SUM(M207:M228)</f>
        <v>0</v>
      </c>
      <c r="N229" s="135">
        <f>SUM(N207:N228)</f>
        <v>0</v>
      </c>
    </row>
    <row r="230" spans="2:14" x14ac:dyDescent="0.25">
      <c r="B230" s="1084" t="s">
        <v>3985</v>
      </c>
      <c r="C230" s="1084"/>
      <c r="D230" s="1084"/>
      <c r="E230" s="1084"/>
      <c r="F230" s="1084"/>
      <c r="G230" s="1084"/>
      <c r="H230" s="1084"/>
      <c r="I230" s="1084"/>
      <c r="J230" s="1084"/>
      <c r="K230" s="1084"/>
      <c r="L230" s="1084"/>
      <c r="M230" s="1080" t="s">
        <v>3906</v>
      </c>
      <c r="N230" s="1080"/>
    </row>
    <row r="231" spans="2:14" x14ac:dyDescent="0.25">
      <c r="B231" s="1068" t="s">
        <v>3975</v>
      </c>
      <c r="C231" s="1069"/>
      <c r="D231" s="1069"/>
      <c r="E231" s="1069"/>
      <c r="F231" s="1069"/>
      <c r="G231" s="1069"/>
      <c r="H231" s="1069"/>
      <c r="I231" s="1069"/>
      <c r="J231" s="1076"/>
      <c r="K231" s="126" t="s">
        <v>3976</v>
      </c>
      <c r="L231" s="126" t="s">
        <v>3977</v>
      </c>
      <c r="M231" s="126" t="s">
        <v>3978</v>
      </c>
      <c r="N231" s="128" t="s">
        <v>3792</v>
      </c>
    </row>
    <row r="232" spans="2:14" x14ac:dyDescent="0.25">
      <c r="B232" s="1077" t="s">
        <v>4004</v>
      </c>
      <c r="C232" s="1078"/>
      <c r="D232" s="1078"/>
      <c r="E232" s="1078"/>
      <c r="F232" s="1078"/>
      <c r="G232" s="1078"/>
      <c r="H232" s="1078"/>
      <c r="I232" s="1078"/>
      <c r="J232" s="1079"/>
      <c r="K232" s="471"/>
      <c r="L232" s="17"/>
      <c r="M232" s="42">
        <f>N232</f>
        <v>0</v>
      </c>
      <c r="N232" s="133">
        <f>K232*L232</f>
        <v>0</v>
      </c>
    </row>
    <row r="233" spans="2:14" x14ac:dyDescent="0.25">
      <c r="B233" s="1068" t="s">
        <v>3980</v>
      </c>
      <c r="C233" s="1069"/>
      <c r="D233" s="1069"/>
      <c r="E233" s="1069"/>
      <c r="F233" s="1069"/>
      <c r="G233" s="1069"/>
      <c r="H233" s="1076"/>
      <c r="I233" s="512" t="s">
        <v>3981</v>
      </c>
      <c r="J233" s="126" t="s">
        <v>3982</v>
      </c>
      <c r="K233" s="126" t="s">
        <v>3983</v>
      </c>
      <c r="L233" s="126" t="s">
        <v>3977</v>
      </c>
      <c r="M233" s="126" t="s">
        <v>3978</v>
      </c>
      <c r="N233" s="128" t="s">
        <v>3792</v>
      </c>
    </row>
    <row r="234" spans="2:14" x14ac:dyDescent="0.25">
      <c r="B234" s="129">
        <v>1</v>
      </c>
      <c r="C234" s="1074"/>
      <c r="D234" s="1074"/>
      <c r="E234" s="1074"/>
      <c r="F234" s="1074"/>
      <c r="G234" s="1074"/>
      <c r="H234" s="1075"/>
      <c r="I234" s="527">
        <v>0.5</v>
      </c>
      <c r="J234" s="16"/>
      <c r="K234" s="212">
        <f t="shared" ref="K234:K253" si="21">IF(OR(I234=0,J234=0),0,IF((((($L$6^2*I234^2)/$H$6^2)*J234)/((($L$6^2*I234^2)/$H$6^2)+J234))&lt;(($L$6^2*I234^2)/$H$6^2),ROUND((((($L$6^2*I234^2)/$H$6^2)*J234)/((($L$6^2*I234^2)/$H$6^2)+J234)),0),ROUND((($L$6^2*I234^2)/$H$6^2),0)))</f>
        <v>0</v>
      </c>
      <c r="L234" s="17"/>
      <c r="M234" s="42">
        <f>N234</f>
        <v>0</v>
      </c>
      <c r="N234" s="133">
        <f t="shared" ref="N234:N253" si="22">K234*L234</f>
        <v>0</v>
      </c>
    </row>
    <row r="235" spans="2:14" x14ac:dyDescent="0.25">
      <c r="B235" s="129">
        <v>2</v>
      </c>
      <c r="C235" s="1074"/>
      <c r="D235" s="1074"/>
      <c r="E235" s="1074"/>
      <c r="F235" s="1074"/>
      <c r="G235" s="1074"/>
      <c r="H235" s="1075"/>
      <c r="I235" s="527">
        <v>0.5</v>
      </c>
      <c r="J235" s="16"/>
      <c r="K235" s="212">
        <f t="shared" si="21"/>
        <v>0</v>
      </c>
      <c r="L235" s="17"/>
      <c r="M235" s="42">
        <f>N235</f>
        <v>0</v>
      </c>
      <c r="N235" s="133">
        <f t="shared" si="22"/>
        <v>0</v>
      </c>
    </row>
    <row r="236" spans="2:14" x14ac:dyDescent="0.25">
      <c r="B236" s="129">
        <v>3</v>
      </c>
      <c r="C236" s="1074"/>
      <c r="D236" s="1074"/>
      <c r="E236" s="1074"/>
      <c r="F236" s="1074"/>
      <c r="G236" s="1074"/>
      <c r="H236" s="1075"/>
      <c r="I236" s="527">
        <v>0.5</v>
      </c>
      <c r="J236" s="16"/>
      <c r="K236" s="212">
        <f t="shared" si="21"/>
        <v>0</v>
      </c>
      <c r="L236" s="17"/>
      <c r="M236" s="42">
        <f t="shared" ref="M236:M253" si="23">N236</f>
        <v>0</v>
      </c>
      <c r="N236" s="133">
        <f t="shared" si="22"/>
        <v>0</v>
      </c>
    </row>
    <row r="237" spans="2:14" x14ac:dyDescent="0.25">
      <c r="B237" s="129">
        <v>4</v>
      </c>
      <c r="C237" s="1074"/>
      <c r="D237" s="1074"/>
      <c r="E237" s="1074"/>
      <c r="F237" s="1074"/>
      <c r="G237" s="1074"/>
      <c r="H237" s="1075"/>
      <c r="I237" s="527">
        <v>0.5</v>
      </c>
      <c r="J237" s="16"/>
      <c r="K237" s="212">
        <f t="shared" si="21"/>
        <v>0</v>
      </c>
      <c r="L237" s="17"/>
      <c r="M237" s="42">
        <f t="shared" si="23"/>
        <v>0</v>
      </c>
      <c r="N237" s="133">
        <f t="shared" si="22"/>
        <v>0</v>
      </c>
    </row>
    <row r="238" spans="2:14" x14ac:dyDescent="0.25">
      <c r="B238" s="129">
        <v>5</v>
      </c>
      <c r="C238" s="1074"/>
      <c r="D238" s="1074"/>
      <c r="E238" s="1074"/>
      <c r="F238" s="1074"/>
      <c r="G238" s="1074"/>
      <c r="H238" s="1075"/>
      <c r="I238" s="527">
        <v>0.5</v>
      </c>
      <c r="J238" s="16"/>
      <c r="K238" s="212">
        <f t="shared" si="21"/>
        <v>0</v>
      </c>
      <c r="L238" s="17"/>
      <c r="M238" s="42">
        <f t="shared" si="23"/>
        <v>0</v>
      </c>
      <c r="N238" s="133">
        <f t="shared" si="22"/>
        <v>0</v>
      </c>
    </row>
    <row r="239" spans="2:14" x14ac:dyDescent="0.25">
      <c r="B239" s="129">
        <v>6</v>
      </c>
      <c r="C239" s="1074"/>
      <c r="D239" s="1074"/>
      <c r="E239" s="1074"/>
      <c r="F239" s="1074"/>
      <c r="G239" s="1074"/>
      <c r="H239" s="1075"/>
      <c r="I239" s="527">
        <v>0.5</v>
      </c>
      <c r="J239" s="16"/>
      <c r="K239" s="212">
        <f t="shared" si="21"/>
        <v>0</v>
      </c>
      <c r="L239" s="17"/>
      <c r="M239" s="42">
        <f t="shared" si="23"/>
        <v>0</v>
      </c>
      <c r="N239" s="133">
        <f t="shared" si="22"/>
        <v>0</v>
      </c>
    </row>
    <row r="240" spans="2:14" x14ac:dyDescent="0.25">
      <c r="B240" s="129">
        <v>7</v>
      </c>
      <c r="C240" s="1074"/>
      <c r="D240" s="1074"/>
      <c r="E240" s="1074"/>
      <c r="F240" s="1074"/>
      <c r="G240" s="1074"/>
      <c r="H240" s="1075"/>
      <c r="I240" s="527">
        <v>0.5</v>
      </c>
      <c r="J240" s="16"/>
      <c r="K240" s="212">
        <f t="shared" si="21"/>
        <v>0</v>
      </c>
      <c r="L240" s="17"/>
      <c r="M240" s="42">
        <f t="shared" si="23"/>
        <v>0</v>
      </c>
      <c r="N240" s="133">
        <f t="shared" si="22"/>
        <v>0</v>
      </c>
    </row>
    <row r="241" spans="2:14" x14ac:dyDescent="0.25">
      <c r="B241" s="129">
        <v>8</v>
      </c>
      <c r="C241" s="1074"/>
      <c r="D241" s="1074"/>
      <c r="E241" s="1074"/>
      <c r="F241" s="1074"/>
      <c r="G241" s="1074"/>
      <c r="H241" s="1075"/>
      <c r="I241" s="527">
        <v>0.5</v>
      </c>
      <c r="J241" s="16"/>
      <c r="K241" s="212">
        <f t="shared" si="21"/>
        <v>0</v>
      </c>
      <c r="L241" s="17"/>
      <c r="M241" s="42">
        <f t="shared" si="23"/>
        <v>0</v>
      </c>
      <c r="N241" s="133">
        <f t="shared" si="22"/>
        <v>0</v>
      </c>
    </row>
    <row r="242" spans="2:14" x14ac:dyDescent="0.25">
      <c r="B242" s="129">
        <v>9</v>
      </c>
      <c r="C242" s="1074"/>
      <c r="D242" s="1074"/>
      <c r="E242" s="1074"/>
      <c r="F242" s="1074"/>
      <c r="G242" s="1074"/>
      <c r="H242" s="1075"/>
      <c r="I242" s="527">
        <v>0.5</v>
      </c>
      <c r="J242" s="16"/>
      <c r="K242" s="212">
        <f t="shared" si="21"/>
        <v>0</v>
      </c>
      <c r="L242" s="17"/>
      <c r="M242" s="42">
        <f t="shared" si="23"/>
        <v>0</v>
      </c>
      <c r="N242" s="133">
        <f t="shared" si="22"/>
        <v>0</v>
      </c>
    </row>
    <row r="243" spans="2:14" x14ac:dyDescent="0.25">
      <c r="B243" s="129">
        <v>10</v>
      </c>
      <c r="C243" s="1074"/>
      <c r="D243" s="1074"/>
      <c r="E243" s="1074"/>
      <c r="F243" s="1074"/>
      <c r="G243" s="1074"/>
      <c r="H243" s="1075"/>
      <c r="I243" s="527">
        <v>0.5</v>
      </c>
      <c r="J243" s="16"/>
      <c r="K243" s="212">
        <f t="shared" si="21"/>
        <v>0</v>
      </c>
      <c r="L243" s="17"/>
      <c r="M243" s="42">
        <f t="shared" si="23"/>
        <v>0</v>
      </c>
      <c r="N243" s="133">
        <f t="shared" si="22"/>
        <v>0</v>
      </c>
    </row>
    <row r="244" spans="2:14" x14ac:dyDescent="0.25">
      <c r="B244" s="129">
        <v>11</v>
      </c>
      <c r="C244" s="1074"/>
      <c r="D244" s="1074"/>
      <c r="E244" s="1074"/>
      <c r="F244" s="1074"/>
      <c r="G244" s="1074"/>
      <c r="H244" s="1075"/>
      <c r="I244" s="527">
        <v>0.5</v>
      </c>
      <c r="J244" s="16"/>
      <c r="K244" s="212">
        <f t="shared" si="21"/>
        <v>0</v>
      </c>
      <c r="L244" s="17"/>
      <c r="M244" s="42">
        <f t="shared" si="23"/>
        <v>0</v>
      </c>
      <c r="N244" s="133">
        <f t="shared" si="22"/>
        <v>0</v>
      </c>
    </row>
    <row r="245" spans="2:14" x14ac:dyDescent="0.25">
      <c r="B245" s="129">
        <v>12</v>
      </c>
      <c r="C245" s="1074"/>
      <c r="D245" s="1074"/>
      <c r="E245" s="1074"/>
      <c r="F245" s="1074"/>
      <c r="G245" s="1074"/>
      <c r="H245" s="1075"/>
      <c r="I245" s="527">
        <v>0.5</v>
      </c>
      <c r="J245" s="16"/>
      <c r="K245" s="212">
        <f t="shared" si="21"/>
        <v>0</v>
      </c>
      <c r="L245" s="17"/>
      <c r="M245" s="42">
        <f t="shared" si="23"/>
        <v>0</v>
      </c>
      <c r="N245" s="133">
        <f t="shared" si="22"/>
        <v>0</v>
      </c>
    </row>
    <row r="246" spans="2:14" x14ac:dyDescent="0.25">
      <c r="B246" s="129">
        <v>13</v>
      </c>
      <c r="C246" s="1074"/>
      <c r="D246" s="1074"/>
      <c r="E246" s="1074"/>
      <c r="F246" s="1074"/>
      <c r="G246" s="1074"/>
      <c r="H246" s="1075"/>
      <c r="I246" s="527">
        <v>0.5</v>
      </c>
      <c r="J246" s="16"/>
      <c r="K246" s="212">
        <f t="shared" si="21"/>
        <v>0</v>
      </c>
      <c r="L246" s="17"/>
      <c r="M246" s="42">
        <f t="shared" si="23"/>
        <v>0</v>
      </c>
      <c r="N246" s="133">
        <f t="shared" si="22"/>
        <v>0</v>
      </c>
    </row>
    <row r="247" spans="2:14" x14ac:dyDescent="0.25">
      <c r="B247" s="129">
        <v>14</v>
      </c>
      <c r="C247" s="1074"/>
      <c r="D247" s="1074"/>
      <c r="E247" s="1074"/>
      <c r="F247" s="1074"/>
      <c r="G247" s="1074"/>
      <c r="H247" s="1075"/>
      <c r="I247" s="527">
        <v>0.5</v>
      </c>
      <c r="J247" s="16"/>
      <c r="K247" s="212">
        <f t="shared" si="21"/>
        <v>0</v>
      </c>
      <c r="L247" s="17"/>
      <c r="M247" s="42">
        <f t="shared" si="23"/>
        <v>0</v>
      </c>
      <c r="N247" s="133">
        <f t="shared" si="22"/>
        <v>0</v>
      </c>
    </row>
    <row r="248" spans="2:14" x14ac:dyDescent="0.25">
      <c r="B248" s="129">
        <v>15</v>
      </c>
      <c r="C248" s="1074"/>
      <c r="D248" s="1074"/>
      <c r="E248" s="1074"/>
      <c r="F248" s="1074"/>
      <c r="G248" s="1074"/>
      <c r="H248" s="1075"/>
      <c r="I248" s="527">
        <v>0.5</v>
      </c>
      <c r="J248" s="16"/>
      <c r="K248" s="212">
        <f t="shared" si="21"/>
        <v>0</v>
      </c>
      <c r="L248" s="17"/>
      <c r="M248" s="42">
        <f t="shared" si="23"/>
        <v>0</v>
      </c>
      <c r="N248" s="133">
        <f t="shared" si="22"/>
        <v>0</v>
      </c>
    </row>
    <row r="249" spans="2:14" x14ac:dyDescent="0.25">
      <c r="B249" s="129">
        <v>16</v>
      </c>
      <c r="C249" s="1074"/>
      <c r="D249" s="1074"/>
      <c r="E249" s="1074"/>
      <c r="F249" s="1074"/>
      <c r="G249" s="1074"/>
      <c r="H249" s="1075"/>
      <c r="I249" s="527">
        <v>0.5</v>
      </c>
      <c r="J249" s="16"/>
      <c r="K249" s="212">
        <f t="shared" si="21"/>
        <v>0</v>
      </c>
      <c r="L249" s="17"/>
      <c r="M249" s="42">
        <f t="shared" si="23"/>
        <v>0</v>
      </c>
      <c r="N249" s="133">
        <f t="shared" si="22"/>
        <v>0</v>
      </c>
    </row>
    <row r="250" spans="2:14" x14ac:dyDescent="0.25">
      <c r="B250" s="129">
        <v>17</v>
      </c>
      <c r="C250" s="1074"/>
      <c r="D250" s="1074"/>
      <c r="E250" s="1074"/>
      <c r="F250" s="1074"/>
      <c r="G250" s="1074"/>
      <c r="H250" s="1075"/>
      <c r="I250" s="527">
        <v>0.5</v>
      </c>
      <c r="J250" s="16"/>
      <c r="K250" s="212">
        <f t="shared" si="21"/>
        <v>0</v>
      </c>
      <c r="L250" s="17"/>
      <c r="M250" s="42">
        <f t="shared" si="23"/>
        <v>0</v>
      </c>
      <c r="N250" s="133">
        <f t="shared" si="22"/>
        <v>0</v>
      </c>
    </row>
    <row r="251" spans="2:14" x14ac:dyDescent="0.25">
      <c r="B251" s="129">
        <v>18</v>
      </c>
      <c r="C251" s="1074"/>
      <c r="D251" s="1074"/>
      <c r="E251" s="1074"/>
      <c r="F251" s="1074"/>
      <c r="G251" s="1074"/>
      <c r="H251" s="1075"/>
      <c r="I251" s="527">
        <v>0.5</v>
      </c>
      <c r="J251" s="16"/>
      <c r="K251" s="212">
        <f t="shared" si="21"/>
        <v>0</v>
      </c>
      <c r="L251" s="17"/>
      <c r="M251" s="42">
        <f t="shared" si="23"/>
        <v>0</v>
      </c>
      <c r="N251" s="133">
        <f t="shared" si="22"/>
        <v>0</v>
      </c>
    </row>
    <row r="252" spans="2:14" x14ac:dyDescent="0.25">
      <c r="B252" s="129">
        <v>19</v>
      </c>
      <c r="C252" s="1074"/>
      <c r="D252" s="1074"/>
      <c r="E252" s="1074"/>
      <c r="F252" s="1074"/>
      <c r="G252" s="1074"/>
      <c r="H252" s="1075"/>
      <c r="I252" s="527">
        <v>0.5</v>
      </c>
      <c r="J252" s="16"/>
      <c r="K252" s="212">
        <f t="shared" si="21"/>
        <v>0</v>
      </c>
      <c r="L252" s="17"/>
      <c r="M252" s="42">
        <f t="shared" si="23"/>
        <v>0</v>
      </c>
      <c r="N252" s="133">
        <f t="shared" si="22"/>
        <v>0</v>
      </c>
    </row>
    <row r="253" spans="2:14" x14ac:dyDescent="0.25">
      <c r="B253" s="129">
        <v>20</v>
      </c>
      <c r="C253" s="1074"/>
      <c r="D253" s="1074"/>
      <c r="E253" s="1074"/>
      <c r="F253" s="1074"/>
      <c r="G253" s="1074"/>
      <c r="H253" s="1075"/>
      <c r="I253" s="527">
        <v>0.5</v>
      </c>
      <c r="J253" s="16"/>
      <c r="K253" s="212">
        <f t="shared" si="21"/>
        <v>0</v>
      </c>
      <c r="L253" s="17"/>
      <c r="M253" s="42">
        <f t="shared" si="23"/>
        <v>0</v>
      </c>
      <c r="N253" s="133">
        <f t="shared" si="22"/>
        <v>0</v>
      </c>
    </row>
    <row r="254" spans="2:14" x14ac:dyDescent="0.25">
      <c r="B254" s="134"/>
      <c r="C254" s="1072" t="s">
        <v>4005</v>
      </c>
      <c r="D254" s="1072"/>
      <c r="E254" s="1072"/>
      <c r="F254" s="1072"/>
      <c r="G254" s="1072"/>
      <c r="H254" s="1072"/>
      <c r="I254" s="1072"/>
      <c r="J254" s="1072"/>
      <c r="K254" s="1072"/>
      <c r="L254" s="1073"/>
      <c r="M254" s="42">
        <f>SUM(M232:M253)</f>
        <v>0</v>
      </c>
      <c r="N254" s="135">
        <f>SUM(N232:N253)</f>
        <v>0</v>
      </c>
    </row>
    <row r="255" spans="2:14" x14ac:dyDescent="0.25">
      <c r="B255" s="136"/>
      <c r="C255" s="1070" t="s">
        <v>4006</v>
      </c>
      <c r="D255" s="1070"/>
      <c r="E255" s="1070"/>
      <c r="F255" s="1070"/>
      <c r="G255" s="1070"/>
      <c r="H255" s="1070"/>
      <c r="I255" s="1070"/>
      <c r="J255" s="1070"/>
      <c r="K255" s="1070"/>
      <c r="L255" s="1071"/>
      <c r="M255" s="42">
        <f>SUM(M229,M254)</f>
        <v>0</v>
      </c>
      <c r="N255" s="137">
        <f>SUM(N229,N254)</f>
        <v>0</v>
      </c>
    </row>
    <row r="256" spans="2:14" x14ac:dyDescent="0.25">
      <c r="B256" s="988" t="s">
        <v>4007</v>
      </c>
      <c r="C256" s="989"/>
      <c r="D256" s="989"/>
      <c r="E256" s="989"/>
      <c r="F256" s="989"/>
      <c r="G256" s="989"/>
      <c r="H256" s="989"/>
      <c r="I256" s="989"/>
      <c r="J256" s="989"/>
      <c r="K256" s="989"/>
      <c r="L256" s="989"/>
      <c r="M256" s="989"/>
      <c r="N256" s="990"/>
    </row>
    <row r="257" spans="2:14" x14ac:dyDescent="0.25">
      <c r="B257" s="1084" t="s">
        <v>3974</v>
      </c>
      <c r="C257" s="1084"/>
      <c r="D257" s="1084"/>
      <c r="E257" s="1084"/>
      <c r="F257" s="1084"/>
      <c r="G257" s="1084"/>
      <c r="H257" s="1084"/>
      <c r="I257" s="1084"/>
      <c r="J257" s="1084"/>
      <c r="K257" s="1084"/>
      <c r="L257" s="1084"/>
      <c r="M257" s="1080" t="s">
        <v>3906</v>
      </c>
      <c r="N257" s="1080"/>
    </row>
    <row r="258" spans="2:14" x14ac:dyDescent="0.25">
      <c r="B258" s="1068" t="s">
        <v>3975</v>
      </c>
      <c r="C258" s="1069"/>
      <c r="D258" s="1069"/>
      <c r="E258" s="1069"/>
      <c r="F258" s="1069"/>
      <c r="G258" s="1069"/>
      <c r="H258" s="1069"/>
      <c r="I258" s="1069"/>
      <c r="J258" s="1076"/>
      <c r="K258" s="126" t="s">
        <v>3976</v>
      </c>
      <c r="L258" s="126" t="s">
        <v>3977</v>
      </c>
      <c r="M258" s="126" t="s">
        <v>3978</v>
      </c>
      <c r="N258" s="128" t="s">
        <v>3792</v>
      </c>
    </row>
    <row r="259" spans="2:14" x14ac:dyDescent="0.25">
      <c r="B259" s="1081" t="s">
        <v>4008</v>
      </c>
      <c r="C259" s="1082"/>
      <c r="D259" s="1082"/>
      <c r="E259" s="1082"/>
      <c r="F259" s="1082"/>
      <c r="G259" s="1082"/>
      <c r="H259" s="1082"/>
      <c r="I259" s="1082"/>
      <c r="J259" s="1083"/>
      <c r="K259" s="471"/>
      <c r="L259" s="17"/>
      <c r="M259" s="42">
        <f>N259</f>
        <v>0</v>
      </c>
      <c r="N259" s="133">
        <f>K259*L259</f>
        <v>0</v>
      </c>
    </row>
    <row r="260" spans="2:14" x14ac:dyDescent="0.25">
      <c r="B260" s="1068" t="s">
        <v>3980</v>
      </c>
      <c r="C260" s="1069"/>
      <c r="D260" s="1069"/>
      <c r="E260" s="1069"/>
      <c r="F260" s="1069"/>
      <c r="G260" s="1069"/>
      <c r="H260" s="1076"/>
      <c r="I260" s="512" t="s">
        <v>3981</v>
      </c>
      <c r="J260" s="126" t="s">
        <v>3982</v>
      </c>
      <c r="K260" s="126" t="s">
        <v>3983</v>
      </c>
      <c r="L260" s="126" t="s">
        <v>3977</v>
      </c>
      <c r="M260" s="126" t="s">
        <v>3978</v>
      </c>
      <c r="N260" s="128" t="s">
        <v>3792</v>
      </c>
    </row>
    <row r="261" spans="2:14" x14ac:dyDescent="0.25">
      <c r="B261" s="129">
        <v>1</v>
      </c>
      <c r="C261" s="1074"/>
      <c r="D261" s="1074"/>
      <c r="E261" s="1074"/>
      <c r="F261" s="1074"/>
      <c r="G261" s="1074"/>
      <c r="H261" s="1075"/>
      <c r="I261" s="527">
        <v>0.5</v>
      </c>
      <c r="J261" s="16"/>
      <c r="K261" s="212">
        <f t="shared" ref="K261:K280" si="24">IF(OR(I261=0,J261=0),0,IF((((($L$6^2*I261^2)/$H$6^2)*J261)/((($L$6^2*I261^2)/$H$6^2)+J261))&lt;(($L$6^2*I261^2)/$H$6^2),ROUND((((($L$6^2*I261^2)/$H$6^2)*J261)/((($L$6^2*I261^2)/$H$6^2)+J261)),0),ROUND((($L$6^2*I261^2)/$H$6^2),0)))</f>
        <v>0</v>
      </c>
      <c r="L261" s="17"/>
      <c r="M261" s="42">
        <f>N261</f>
        <v>0</v>
      </c>
      <c r="N261" s="133">
        <f t="shared" ref="N261:N280" si="25">K261*L261</f>
        <v>0</v>
      </c>
    </row>
    <row r="262" spans="2:14" x14ac:dyDescent="0.25">
      <c r="B262" s="129">
        <v>2</v>
      </c>
      <c r="C262" s="1074"/>
      <c r="D262" s="1074"/>
      <c r="E262" s="1074"/>
      <c r="F262" s="1074"/>
      <c r="G262" s="1074"/>
      <c r="H262" s="1075"/>
      <c r="I262" s="527">
        <v>0.5</v>
      </c>
      <c r="J262" s="16"/>
      <c r="K262" s="212">
        <f t="shared" si="24"/>
        <v>0</v>
      </c>
      <c r="L262" s="17"/>
      <c r="M262" s="42">
        <f>N262</f>
        <v>0</v>
      </c>
      <c r="N262" s="133">
        <f t="shared" si="25"/>
        <v>0</v>
      </c>
    </row>
    <row r="263" spans="2:14" x14ac:dyDescent="0.25">
      <c r="B263" s="129">
        <v>3</v>
      </c>
      <c r="C263" s="1074"/>
      <c r="D263" s="1074"/>
      <c r="E263" s="1074"/>
      <c r="F263" s="1074"/>
      <c r="G263" s="1074"/>
      <c r="H263" s="1075"/>
      <c r="I263" s="527">
        <v>0.5</v>
      </c>
      <c r="J263" s="16"/>
      <c r="K263" s="212">
        <f t="shared" si="24"/>
        <v>0</v>
      </c>
      <c r="L263" s="17"/>
      <c r="M263" s="42">
        <f t="shared" ref="M263:M280" si="26">N263</f>
        <v>0</v>
      </c>
      <c r="N263" s="133">
        <f t="shared" si="25"/>
        <v>0</v>
      </c>
    </row>
    <row r="264" spans="2:14" x14ac:dyDescent="0.25">
      <c r="B264" s="129">
        <v>4</v>
      </c>
      <c r="C264" s="1074"/>
      <c r="D264" s="1074"/>
      <c r="E264" s="1074"/>
      <c r="F264" s="1074"/>
      <c r="G264" s="1074"/>
      <c r="H264" s="1075"/>
      <c r="I264" s="527">
        <v>0.5</v>
      </c>
      <c r="J264" s="16"/>
      <c r="K264" s="212">
        <f t="shared" si="24"/>
        <v>0</v>
      </c>
      <c r="L264" s="17"/>
      <c r="M264" s="42">
        <f t="shared" si="26"/>
        <v>0</v>
      </c>
      <c r="N264" s="133">
        <f t="shared" si="25"/>
        <v>0</v>
      </c>
    </row>
    <row r="265" spans="2:14" x14ac:dyDescent="0.25">
      <c r="B265" s="129">
        <v>5</v>
      </c>
      <c r="C265" s="1074"/>
      <c r="D265" s="1074"/>
      <c r="E265" s="1074"/>
      <c r="F265" s="1074"/>
      <c r="G265" s="1074"/>
      <c r="H265" s="1075"/>
      <c r="I265" s="527">
        <v>0.5</v>
      </c>
      <c r="J265" s="16"/>
      <c r="K265" s="212">
        <f t="shared" si="24"/>
        <v>0</v>
      </c>
      <c r="L265" s="17"/>
      <c r="M265" s="42">
        <f t="shared" si="26"/>
        <v>0</v>
      </c>
      <c r="N265" s="133">
        <f t="shared" si="25"/>
        <v>0</v>
      </c>
    </row>
    <row r="266" spans="2:14" x14ac:dyDescent="0.25">
      <c r="B266" s="129">
        <v>6</v>
      </c>
      <c r="C266" s="1074"/>
      <c r="D266" s="1074"/>
      <c r="E266" s="1074"/>
      <c r="F266" s="1074"/>
      <c r="G266" s="1074"/>
      <c r="H266" s="1075"/>
      <c r="I266" s="527">
        <v>0.5</v>
      </c>
      <c r="J266" s="16"/>
      <c r="K266" s="212">
        <f t="shared" si="24"/>
        <v>0</v>
      </c>
      <c r="L266" s="17"/>
      <c r="M266" s="42">
        <f t="shared" si="26"/>
        <v>0</v>
      </c>
      <c r="N266" s="133">
        <f t="shared" si="25"/>
        <v>0</v>
      </c>
    </row>
    <row r="267" spans="2:14" x14ac:dyDescent="0.25">
      <c r="B267" s="129">
        <v>7</v>
      </c>
      <c r="C267" s="1074"/>
      <c r="D267" s="1074"/>
      <c r="E267" s="1074"/>
      <c r="F267" s="1074"/>
      <c r="G267" s="1074"/>
      <c r="H267" s="1075"/>
      <c r="I267" s="527">
        <v>0.5</v>
      </c>
      <c r="J267" s="16"/>
      <c r="K267" s="212">
        <f t="shared" si="24"/>
        <v>0</v>
      </c>
      <c r="L267" s="17"/>
      <c r="M267" s="42">
        <f t="shared" si="26"/>
        <v>0</v>
      </c>
      <c r="N267" s="133">
        <f t="shared" si="25"/>
        <v>0</v>
      </c>
    </row>
    <row r="268" spans="2:14" x14ac:dyDescent="0.25">
      <c r="B268" s="129">
        <v>8</v>
      </c>
      <c r="C268" s="1074"/>
      <c r="D268" s="1074"/>
      <c r="E268" s="1074"/>
      <c r="F268" s="1074"/>
      <c r="G268" s="1074"/>
      <c r="H268" s="1075"/>
      <c r="I268" s="527">
        <v>0.5</v>
      </c>
      <c r="J268" s="16"/>
      <c r="K268" s="212">
        <f t="shared" si="24"/>
        <v>0</v>
      </c>
      <c r="L268" s="17"/>
      <c r="M268" s="42">
        <f t="shared" si="26"/>
        <v>0</v>
      </c>
      <c r="N268" s="133">
        <f t="shared" si="25"/>
        <v>0</v>
      </c>
    </row>
    <row r="269" spans="2:14" x14ac:dyDescent="0.25">
      <c r="B269" s="129">
        <v>9</v>
      </c>
      <c r="C269" s="1074"/>
      <c r="D269" s="1074"/>
      <c r="E269" s="1074"/>
      <c r="F269" s="1074"/>
      <c r="G269" s="1074"/>
      <c r="H269" s="1075"/>
      <c r="I269" s="527">
        <v>0.5</v>
      </c>
      <c r="J269" s="16"/>
      <c r="K269" s="212">
        <f t="shared" si="24"/>
        <v>0</v>
      </c>
      <c r="L269" s="17"/>
      <c r="M269" s="42">
        <f t="shared" si="26"/>
        <v>0</v>
      </c>
      <c r="N269" s="133">
        <f t="shared" si="25"/>
        <v>0</v>
      </c>
    </row>
    <row r="270" spans="2:14" x14ac:dyDescent="0.25">
      <c r="B270" s="129">
        <v>10</v>
      </c>
      <c r="C270" s="1074"/>
      <c r="D270" s="1074"/>
      <c r="E270" s="1074"/>
      <c r="F270" s="1074"/>
      <c r="G270" s="1074"/>
      <c r="H270" s="1075"/>
      <c r="I270" s="527">
        <v>0.5</v>
      </c>
      <c r="J270" s="16"/>
      <c r="K270" s="212">
        <f t="shared" si="24"/>
        <v>0</v>
      </c>
      <c r="L270" s="17"/>
      <c r="M270" s="42">
        <f t="shared" si="26"/>
        <v>0</v>
      </c>
      <c r="N270" s="133">
        <f t="shared" si="25"/>
        <v>0</v>
      </c>
    </row>
    <row r="271" spans="2:14" x14ac:dyDescent="0.25">
      <c r="B271" s="129">
        <v>11</v>
      </c>
      <c r="C271" s="1074"/>
      <c r="D271" s="1074"/>
      <c r="E271" s="1074"/>
      <c r="F271" s="1074"/>
      <c r="G271" s="1074"/>
      <c r="H271" s="1075"/>
      <c r="I271" s="527">
        <v>0.5</v>
      </c>
      <c r="J271" s="16"/>
      <c r="K271" s="212">
        <f t="shared" si="24"/>
        <v>0</v>
      </c>
      <c r="L271" s="17"/>
      <c r="M271" s="42">
        <f t="shared" si="26"/>
        <v>0</v>
      </c>
      <c r="N271" s="133">
        <f t="shared" si="25"/>
        <v>0</v>
      </c>
    </row>
    <row r="272" spans="2:14" x14ac:dyDescent="0.25">
      <c r="B272" s="129">
        <v>12</v>
      </c>
      <c r="C272" s="1074"/>
      <c r="D272" s="1074"/>
      <c r="E272" s="1074"/>
      <c r="F272" s="1074"/>
      <c r="G272" s="1074"/>
      <c r="H272" s="1075"/>
      <c r="I272" s="527">
        <v>0.5</v>
      </c>
      <c r="J272" s="16"/>
      <c r="K272" s="212">
        <f t="shared" si="24"/>
        <v>0</v>
      </c>
      <c r="L272" s="17"/>
      <c r="M272" s="42">
        <f t="shared" si="26"/>
        <v>0</v>
      </c>
      <c r="N272" s="133">
        <f t="shared" si="25"/>
        <v>0</v>
      </c>
    </row>
    <row r="273" spans="2:14" x14ac:dyDescent="0.25">
      <c r="B273" s="129">
        <v>13</v>
      </c>
      <c r="C273" s="1074"/>
      <c r="D273" s="1074"/>
      <c r="E273" s="1074"/>
      <c r="F273" s="1074"/>
      <c r="G273" s="1074"/>
      <c r="H273" s="1075"/>
      <c r="I273" s="527">
        <v>0.5</v>
      </c>
      <c r="J273" s="16"/>
      <c r="K273" s="212">
        <f t="shared" si="24"/>
        <v>0</v>
      </c>
      <c r="L273" s="17"/>
      <c r="M273" s="42">
        <f t="shared" si="26"/>
        <v>0</v>
      </c>
      <c r="N273" s="133">
        <f t="shared" si="25"/>
        <v>0</v>
      </c>
    </row>
    <row r="274" spans="2:14" x14ac:dyDescent="0.25">
      <c r="B274" s="129">
        <v>14</v>
      </c>
      <c r="C274" s="1074"/>
      <c r="D274" s="1074"/>
      <c r="E274" s="1074"/>
      <c r="F274" s="1074"/>
      <c r="G274" s="1074"/>
      <c r="H274" s="1075"/>
      <c r="I274" s="527">
        <v>0.5</v>
      </c>
      <c r="J274" s="16"/>
      <c r="K274" s="212">
        <f t="shared" si="24"/>
        <v>0</v>
      </c>
      <c r="L274" s="17"/>
      <c r="M274" s="42">
        <f t="shared" si="26"/>
        <v>0</v>
      </c>
      <c r="N274" s="133">
        <f t="shared" si="25"/>
        <v>0</v>
      </c>
    </row>
    <row r="275" spans="2:14" x14ac:dyDescent="0.25">
      <c r="B275" s="129">
        <v>15</v>
      </c>
      <c r="C275" s="1074"/>
      <c r="D275" s="1074"/>
      <c r="E275" s="1074"/>
      <c r="F275" s="1074"/>
      <c r="G275" s="1074"/>
      <c r="H275" s="1075"/>
      <c r="I275" s="527">
        <v>0.5</v>
      </c>
      <c r="J275" s="16"/>
      <c r="K275" s="212">
        <f t="shared" si="24"/>
        <v>0</v>
      </c>
      <c r="L275" s="17"/>
      <c r="M275" s="42">
        <f t="shared" si="26"/>
        <v>0</v>
      </c>
      <c r="N275" s="133">
        <f t="shared" si="25"/>
        <v>0</v>
      </c>
    </row>
    <row r="276" spans="2:14" x14ac:dyDescent="0.25">
      <c r="B276" s="129">
        <v>16</v>
      </c>
      <c r="C276" s="1074"/>
      <c r="D276" s="1074"/>
      <c r="E276" s="1074"/>
      <c r="F276" s="1074"/>
      <c r="G276" s="1074"/>
      <c r="H276" s="1075"/>
      <c r="I276" s="527">
        <v>0.5</v>
      </c>
      <c r="J276" s="16"/>
      <c r="K276" s="212">
        <f t="shared" si="24"/>
        <v>0</v>
      </c>
      <c r="L276" s="17"/>
      <c r="M276" s="42">
        <f t="shared" si="26"/>
        <v>0</v>
      </c>
      <c r="N276" s="133">
        <f t="shared" si="25"/>
        <v>0</v>
      </c>
    </row>
    <row r="277" spans="2:14" x14ac:dyDescent="0.25">
      <c r="B277" s="129">
        <v>17</v>
      </c>
      <c r="C277" s="1074"/>
      <c r="D277" s="1074"/>
      <c r="E277" s="1074"/>
      <c r="F277" s="1074"/>
      <c r="G277" s="1074"/>
      <c r="H277" s="1075"/>
      <c r="I277" s="527">
        <v>0.5</v>
      </c>
      <c r="J277" s="16"/>
      <c r="K277" s="212">
        <f t="shared" si="24"/>
        <v>0</v>
      </c>
      <c r="L277" s="17"/>
      <c r="M277" s="42">
        <f t="shared" si="26"/>
        <v>0</v>
      </c>
      <c r="N277" s="133">
        <f t="shared" si="25"/>
        <v>0</v>
      </c>
    </row>
    <row r="278" spans="2:14" x14ac:dyDescent="0.25">
      <c r="B278" s="129">
        <v>18</v>
      </c>
      <c r="C278" s="1074"/>
      <c r="D278" s="1074"/>
      <c r="E278" s="1074"/>
      <c r="F278" s="1074"/>
      <c r="G278" s="1074"/>
      <c r="H278" s="1075"/>
      <c r="I278" s="527">
        <v>0.5</v>
      </c>
      <c r="J278" s="16"/>
      <c r="K278" s="212">
        <f t="shared" si="24"/>
        <v>0</v>
      </c>
      <c r="L278" s="17"/>
      <c r="M278" s="42">
        <f t="shared" si="26"/>
        <v>0</v>
      </c>
      <c r="N278" s="133">
        <f t="shared" si="25"/>
        <v>0</v>
      </c>
    </row>
    <row r="279" spans="2:14" x14ac:dyDescent="0.25">
      <c r="B279" s="129">
        <v>19</v>
      </c>
      <c r="C279" s="1074"/>
      <c r="D279" s="1074"/>
      <c r="E279" s="1074"/>
      <c r="F279" s="1074"/>
      <c r="G279" s="1074"/>
      <c r="H279" s="1075"/>
      <c r="I279" s="527">
        <v>0.5</v>
      </c>
      <c r="J279" s="16"/>
      <c r="K279" s="212">
        <f t="shared" si="24"/>
        <v>0</v>
      </c>
      <c r="L279" s="17"/>
      <c r="M279" s="42">
        <f t="shared" si="26"/>
        <v>0</v>
      </c>
      <c r="N279" s="133">
        <f t="shared" si="25"/>
        <v>0</v>
      </c>
    </row>
    <row r="280" spans="2:14" x14ac:dyDescent="0.25">
      <c r="B280" s="129">
        <v>20</v>
      </c>
      <c r="C280" s="1074"/>
      <c r="D280" s="1074"/>
      <c r="E280" s="1074"/>
      <c r="F280" s="1074"/>
      <c r="G280" s="1074"/>
      <c r="H280" s="1075"/>
      <c r="I280" s="527">
        <v>0.5</v>
      </c>
      <c r="J280" s="16"/>
      <c r="K280" s="212">
        <f t="shared" si="24"/>
        <v>0</v>
      </c>
      <c r="L280" s="17"/>
      <c r="M280" s="42">
        <f t="shared" si="26"/>
        <v>0</v>
      </c>
      <c r="N280" s="133">
        <f t="shared" si="25"/>
        <v>0</v>
      </c>
    </row>
    <row r="281" spans="2:14" x14ac:dyDescent="0.25">
      <c r="B281" s="134"/>
      <c r="C281" s="1072" t="s">
        <v>4009</v>
      </c>
      <c r="D281" s="1072"/>
      <c r="E281" s="1072"/>
      <c r="F281" s="1072"/>
      <c r="G281" s="1072"/>
      <c r="H281" s="1072"/>
      <c r="I281" s="1072"/>
      <c r="J281" s="1072"/>
      <c r="K281" s="1072"/>
      <c r="L281" s="1073"/>
      <c r="M281" s="135">
        <f>SUM(M259:M280)</f>
        <v>0</v>
      </c>
      <c r="N281" s="135">
        <f>SUM(N259:N280)</f>
        <v>0</v>
      </c>
    </row>
    <row r="282" spans="2:14" x14ac:dyDescent="0.25">
      <c r="B282" s="1084" t="s">
        <v>3985</v>
      </c>
      <c r="C282" s="1084"/>
      <c r="D282" s="1084"/>
      <c r="E282" s="1084"/>
      <c r="F282" s="1084"/>
      <c r="G282" s="1084"/>
      <c r="H282" s="1084"/>
      <c r="I282" s="1084"/>
      <c r="J282" s="1084"/>
      <c r="K282" s="1084"/>
      <c r="L282" s="1084"/>
      <c r="M282" s="1080" t="s">
        <v>3906</v>
      </c>
      <c r="N282" s="1080"/>
    </row>
    <row r="283" spans="2:14" x14ac:dyDescent="0.25">
      <c r="B283" s="1068" t="s">
        <v>3975</v>
      </c>
      <c r="C283" s="1069"/>
      <c r="D283" s="1069"/>
      <c r="E283" s="1069"/>
      <c r="F283" s="1069"/>
      <c r="G283" s="1069"/>
      <c r="H283" s="1069"/>
      <c r="I283" s="1069"/>
      <c r="J283" s="1076"/>
      <c r="K283" s="126" t="s">
        <v>3976</v>
      </c>
      <c r="L283" s="126" t="s">
        <v>3977</v>
      </c>
      <c r="M283" s="126" t="s">
        <v>3978</v>
      </c>
      <c r="N283" s="128" t="s">
        <v>3792</v>
      </c>
    </row>
    <row r="284" spans="2:14" x14ac:dyDescent="0.25">
      <c r="B284" s="1077" t="s">
        <v>4010</v>
      </c>
      <c r="C284" s="1078"/>
      <c r="D284" s="1078"/>
      <c r="E284" s="1078"/>
      <c r="F284" s="1078"/>
      <c r="G284" s="1078"/>
      <c r="H284" s="1078"/>
      <c r="I284" s="1078"/>
      <c r="J284" s="1079"/>
      <c r="K284" s="471"/>
      <c r="L284" s="17"/>
      <c r="M284" s="42">
        <f>N284</f>
        <v>0</v>
      </c>
      <c r="N284" s="133">
        <f>K284*L284</f>
        <v>0</v>
      </c>
    </row>
    <row r="285" spans="2:14" x14ac:dyDescent="0.25">
      <c r="B285" s="1068" t="s">
        <v>3980</v>
      </c>
      <c r="C285" s="1069"/>
      <c r="D285" s="1069"/>
      <c r="E285" s="1069"/>
      <c r="F285" s="1069"/>
      <c r="G285" s="1069"/>
      <c r="H285" s="1076"/>
      <c r="I285" s="512" t="s">
        <v>3981</v>
      </c>
      <c r="J285" s="126" t="s">
        <v>3982</v>
      </c>
      <c r="K285" s="126" t="s">
        <v>3983</v>
      </c>
      <c r="L285" s="126" t="s">
        <v>3977</v>
      </c>
      <c r="M285" s="126" t="s">
        <v>3978</v>
      </c>
      <c r="N285" s="128" t="s">
        <v>3792</v>
      </c>
    </row>
    <row r="286" spans="2:14" x14ac:dyDescent="0.25">
      <c r="B286" s="129">
        <v>1</v>
      </c>
      <c r="C286" s="1074"/>
      <c r="D286" s="1074"/>
      <c r="E286" s="1074"/>
      <c r="F286" s="1074"/>
      <c r="G286" s="1074"/>
      <c r="H286" s="1075"/>
      <c r="I286" s="527">
        <v>0.5</v>
      </c>
      <c r="J286" s="16"/>
      <c r="K286" s="212">
        <f t="shared" ref="K286:K305" si="27">IF(OR(I286=0,J286=0),0,IF((((($L$6^2*I286^2)/$H$6^2)*J286)/((($L$6^2*I286^2)/$H$6^2)+J286))&lt;(($L$6^2*I286^2)/$H$6^2),ROUND((((($L$6^2*I286^2)/$H$6^2)*J286)/((($L$6^2*I286^2)/$H$6^2)+J286)),0),ROUND((($L$6^2*I286^2)/$H$6^2),0)))</f>
        <v>0</v>
      </c>
      <c r="L286" s="17"/>
      <c r="M286" s="42">
        <f>N286</f>
        <v>0</v>
      </c>
      <c r="N286" s="133">
        <f t="shared" ref="N286:N305" si="28">K286*L286</f>
        <v>0</v>
      </c>
    </row>
    <row r="287" spans="2:14" x14ac:dyDescent="0.25">
      <c r="B287" s="129">
        <v>2</v>
      </c>
      <c r="C287" s="1074"/>
      <c r="D287" s="1074"/>
      <c r="E287" s="1074"/>
      <c r="F287" s="1074"/>
      <c r="G287" s="1074"/>
      <c r="H287" s="1075"/>
      <c r="I287" s="527">
        <v>0.5</v>
      </c>
      <c r="J287" s="16"/>
      <c r="K287" s="212">
        <f t="shared" si="27"/>
        <v>0</v>
      </c>
      <c r="L287" s="17"/>
      <c r="M287" s="42">
        <f>N287</f>
        <v>0</v>
      </c>
      <c r="N287" s="133">
        <f t="shared" si="28"/>
        <v>0</v>
      </c>
    </row>
    <row r="288" spans="2:14" x14ac:dyDescent="0.25">
      <c r="B288" s="129">
        <v>3</v>
      </c>
      <c r="C288" s="1074"/>
      <c r="D288" s="1074"/>
      <c r="E288" s="1074"/>
      <c r="F288" s="1074"/>
      <c r="G288" s="1074"/>
      <c r="H288" s="1075"/>
      <c r="I288" s="527">
        <v>0.5</v>
      </c>
      <c r="J288" s="16"/>
      <c r="K288" s="212">
        <f t="shared" si="27"/>
        <v>0</v>
      </c>
      <c r="L288" s="17"/>
      <c r="M288" s="42">
        <f t="shared" ref="M288:M305" si="29">N288</f>
        <v>0</v>
      </c>
      <c r="N288" s="133">
        <f t="shared" si="28"/>
        <v>0</v>
      </c>
    </row>
    <row r="289" spans="2:14" x14ac:dyDescent="0.25">
      <c r="B289" s="129">
        <v>4</v>
      </c>
      <c r="C289" s="1074"/>
      <c r="D289" s="1074"/>
      <c r="E289" s="1074"/>
      <c r="F289" s="1074"/>
      <c r="G289" s="1074"/>
      <c r="H289" s="1075"/>
      <c r="I289" s="527">
        <v>0.5</v>
      </c>
      <c r="J289" s="16"/>
      <c r="K289" s="212">
        <f t="shared" si="27"/>
        <v>0</v>
      </c>
      <c r="L289" s="17"/>
      <c r="M289" s="42">
        <f t="shared" si="29"/>
        <v>0</v>
      </c>
      <c r="N289" s="133">
        <f t="shared" si="28"/>
        <v>0</v>
      </c>
    </row>
    <row r="290" spans="2:14" x14ac:dyDescent="0.25">
      <c r="B290" s="129">
        <v>5</v>
      </c>
      <c r="C290" s="1074"/>
      <c r="D290" s="1074"/>
      <c r="E290" s="1074"/>
      <c r="F290" s="1074"/>
      <c r="G290" s="1074"/>
      <c r="H290" s="1075"/>
      <c r="I290" s="527">
        <v>0.5</v>
      </c>
      <c r="J290" s="16"/>
      <c r="K290" s="212">
        <f t="shared" si="27"/>
        <v>0</v>
      </c>
      <c r="L290" s="17"/>
      <c r="M290" s="42">
        <f t="shared" si="29"/>
        <v>0</v>
      </c>
      <c r="N290" s="133">
        <f t="shared" si="28"/>
        <v>0</v>
      </c>
    </row>
    <row r="291" spans="2:14" x14ac:dyDescent="0.25">
      <c r="B291" s="129">
        <v>6</v>
      </c>
      <c r="C291" s="1074"/>
      <c r="D291" s="1074"/>
      <c r="E291" s="1074"/>
      <c r="F291" s="1074"/>
      <c r="G291" s="1074"/>
      <c r="H291" s="1075"/>
      <c r="I291" s="527">
        <v>0.5</v>
      </c>
      <c r="J291" s="16"/>
      <c r="K291" s="212">
        <f t="shared" si="27"/>
        <v>0</v>
      </c>
      <c r="L291" s="17"/>
      <c r="M291" s="42">
        <f t="shared" si="29"/>
        <v>0</v>
      </c>
      <c r="N291" s="133">
        <f t="shared" si="28"/>
        <v>0</v>
      </c>
    </row>
    <row r="292" spans="2:14" x14ac:dyDescent="0.25">
      <c r="B292" s="129">
        <v>7</v>
      </c>
      <c r="C292" s="1074"/>
      <c r="D292" s="1074"/>
      <c r="E292" s="1074"/>
      <c r="F292" s="1074"/>
      <c r="G292" s="1074"/>
      <c r="H292" s="1075"/>
      <c r="I292" s="527">
        <v>0.5</v>
      </c>
      <c r="J292" s="16"/>
      <c r="K292" s="212">
        <f t="shared" si="27"/>
        <v>0</v>
      </c>
      <c r="L292" s="17"/>
      <c r="M292" s="42">
        <f t="shared" si="29"/>
        <v>0</v>
      </c>
      <c r="N292" s="133">
        <f t="shared" si="28"/>
        <v>0</v>
      </c>
    </row>
    <row r="293" spans="2:14" x14ac:dyDescent="0.25">
      <c r="B293" s="129">
        <v>8</v>
      </c>
      <c r="C293" s="1074"/>
      <c r="D293" s="1074"/>
      <c r="E293" s="1074"/>
      <c r="F293" s="1074"/>
      <c r="G293" s="1074"/>
      <c r="H293" s="1075"/>
      <c r="I293" s="527">
        <v>0.5</v>
      </c>
      <c r="J293" s="16"/>
      <c r="K293" s="212">
        <f t="shared" si="27"/>
        <v>0</v>
      </c>
      <c r="L293" s="17"/>
      <c r="M293" s="42">
        <f t="shared" si="29"/>
        <v>0</v>
      </c>
      <c r="N293" s="133">
        <f t="shared" si="28"/>
        <v>0</v>
      </c>
    </row>
    <row r="294" spans="2:14" x14ac:dyDescent="0.25">
      <c r="B294" s="129">
        <v>9</v>
      </c>
      <c r="C294" s="1074"/>
      <c r="D294" s="1074"/>
      <c r="E294" s="1074"/>
      <c r="F294" s="1074"/>
      <c r="G294" s="1074"/>
      <c r="H294" s="1075"/>
      <c r="I294" s="527">
        <v>0.5</v>
      </c>
      <c r="J294" s="16"/>
      <c r="K294" s="212">
        <f t="shared" si="27"/>
        <v>0</v>
      </c>
      <c r="L294" s="17"/>
      <c r="M294" s="42">
        <f t="shared" si="29"/>
        <v>0</v>
      </c>
      <c r="N294" s="133">
        <f t="shared" si="28"/>
        <v>0</v>
      </c>
    </row>
    <row r="295" spans="2:14" x14ac:dyDescent="0.25">
      <c r="B295" s="129">
        <v>10</v>
      </c>
      <c r="C295" s="1074"/>
      <c r="D295" s="1074"/>
      <c r="E295" s="1074"/>
      <c r="F295" s="1074"/>
      <c r="G295" s="1074"/>
      <c r="H295" s="1075"/>
      <c r="I295" s="527">
        <v>0.5</v>
      </c>
      <c r="J295" s="16"/>
      <c r="K295" s="212">
        <f t="shared" si="27"/>
        <v>0</v>
      </c>
      <c r="L295" s="17"/>
      <c r="M295" s="42">
        <f t="shared" si="29"/>
        <v>0</v>
      </c>
      <c r="N295" s="133">
        <f t="shared" si="28"/>
        <v>0</v>
      </c>
    </row>
    <row r="296" spans="2:14" x14ac:dyDescent="0.25">
      <c r="B296" s="129">
        <v>11</v>
      </c>
      <c r="C296" s="1074"/>
      <c r="D296" s="1074"/>
      <c r="E296" s="1074"/>
      <c r="F296" s="1074"/>
      <c r="G296" s="1074"/>
      <c r="H296" s="1075"/>
      <c r="I296" s="527">
        <v>0.5</v>
      </c>
      <c r="J296" s="16"/>
      <c r="K296" s="212">
        <f t="shared" si="27"/>
        <v>0</v>
      </c>
      <c r="L296" s="17"/>
      <c r="M296" s="42">
        <f t="shared" si="29"/>
        <v>0</v>
      </c>
      <c r="N296" s="133">
        <f t="shared" si="28"/>
        <v>0</v>
      </c>
    </row>
    <row r="297" spans="2:14" x14ac:dyDescent="0.25">
      <c r="B297" s="129">
        <v>12</v>
      </c>
      <c r="C297" s="1074"/>
      <c r="D297" s="1074"/>
      <c r="E297" s="1074"/>
      <c r="F297" s="1074"/>
      <c r="G297" s="1074"/>
      <c r="H297" s="1075"/>
      <c r="I297" s="527">
        <v>0.5</v>
      </c>
      <c r="J297" s="16"/>
      <c r="K297" s="212">
        <f t="shared" si="27"/>
        <v>0</v>
      </c>
      <c r="L297" s="17"/>
      <c r="M297" s="42">
        <f t="shared" si="29"/>
        <v>0</v>
      </c>
      <c r="N297" s="133">
        <f t="shared" si="28"/>
        <v>0</v>
      </c>
    </row>
    <row r="298" spans="2:14" x14ac:dyDescent="0.25">
      <c r="B298" s="129">
        <v>13</v>
      </c>
      <c r="C298" s="1074"/>
      <c r="D298" s="1074"/>
      <c r="E298" s="1074"/>
      <c r="F298" s="1074"/>
      <c r="G298" s="1074"/>
      <c r="H298" s="1075"/>
      <c r="I298" s="527">
        <v>0.5</v>
      </c>
      <c r="J298" s="16"/>
      <c r="K298" s="212">
        <f t="shared" si="27"/>
        <v>0</v>
      </c>
      <c r="L298" s="17"/>
      <c r="M298" s="42">
        <f t="shared" si="29"/>
        <v>0</v>
      </c>
      <c r="N298" s="133">
        <f t="shared" si="28"/>
        <v>0</v>
      </c>
    </row>
    <row r="299" spans="2:14" x14ac:dyDescent="0.25">
      <c r="B299" s="129">
        <v>14</v>
      </c>
      <c r="C299" s="1074"/>
      <c r="D299" s="1074"/>
      <c r="E299" s="1074"/>
      <c r="F299" s="1074"/>
      <c r="G299" s="1074"/>
      <c r="H299" s="1075"/>
      <c r="I299" s="527">
        <v>0.5</v>
      </c>
      <c r="J299" s="16"/>
      <c r="K299" s="212">
        <f t="shared" si="27"/>
        <v>0</v>
      </c>
      <c r="L299" s="17"/>
      <c r="M299" s="42">
        <f t="shared" si="29"/>
        <v>0</v>
      </c>
      <c r="N299" s="133">
        <f t="shared" si="28"/>
        <v>0</v>
      </c>
    </row>
    <row r="300" spans="2:14" x14ac:dyDescent="0.25">
      <c r="B300" s="129">
        <v>15</v>
      </c>
      <c r="C300" s="1074"/>
      <c r="D300" s="1074"/>
      <c r="E300" s="1074"/>
      <c r="F300" s="1074"/>
      <c r="G300" s="1074"/>
      <c r="H300" s="1075"/>
      <c r="I300" s="527">
        <v>0.5</v>
      </c>
      <c r="J300" s="16"/>
      <c r="K300" s="212">
        <f t="shared" si="27"/>
        <v>0</v>
      </c>
      <c r="L300" s="17"/>
      <c r="M300" s="42">
        <f t="shared" si="29"/>
        <v>0</v>
      </c>
      <c r="N300" s="133">
        <f t="shared" si="28"/>
        <v>0</v>
      </c>
    </row>
    <row r="301" spans="2:14" x14ac:dyDescent="0.25">
      <c r="B301" s="129">
        <v>16</v>
      </c>
      <c r="C301" s="1074"/>
      <c r="D301" s="1074"/>
      <c r="E301" s="1074"/>
      <c r="F301" s="1074"/>
      <c r="G301" s="1074"/>
      <c r="H301" s="1075"/>
      <c r="I301" s="527">
        <v>0.5</v>
      </c>
      <c r="J301" s="16"/>
      <c r="K301" s="212">
        <f t="shared" si="27"/>
        <v>0</v>
      </c>
      <c r="L301" s="17"/>
      <c r="M301" s="42">
        <f t="shared" si="29"/>
        <v>0</v>
      </c>
      <c r="N301" s="133">
        <f t="shared" si="28"/>
        <v>0</v>
      </c>
    </row>
    <row r="302" spans="2:14" x14ac:dyDescent="0.25">
      <c r="B302" s="129">
        <v>17</v>
      </c>
      <c r="C302" s="1074"/>
      <c r="D302" s="1074"/>
      <c r="E302" s="1074"/>
      <c r="F302" s="1074"/>
      <c r="G302" s="1074"/>
      <c r="H302" s="1075"/>
      <c r="I302" s="527">
        <v>0.5</v>
      </c>
      <c r="J302" s="16"/>
      <c r="K302" s="212">
        <f t="shared" si="27"/>
        <v>0</v>
      </c>
      <c r="L302" s="17"/>
      <c r="M302" s="42">
        <f t="shared" si="29"/>
        <v>0</v>
      </c>
      <c r="N302" s="133">
        <f t="shared" si="28"/>
        <v>0</v>
      </c>
    </row>
    <row r="303" spans="2:14" x14ac:dyDescent="0.25">
      <c r="B303" s="129">
        <v>18</v>
      </c>
      <c r="C303" s="1074"/>
      <c r="D303" s="1074"/>
      <c r="E303" s="1074"/>
      <c r="F303" s="1074"/>
      <c r="G303" s="1074"/>
      <c r="H303" s="1075"/>
      <c r="I303" s="527">
        <v>0.5</v>
      </c>
      <c r="J303" s="16"/>
      <c r="K303" s="212">
        <f t="shared" si="27"/>
        <v>0</v>
      </c>
      <c r="L303" s="17"/>
      <c r="M303" s="42">
        <f t="shared" si="29"/>
        <v>0</v>
      </c>
      <c r="N303" s="133">
        <f t="shared" si="28"/>
        <v>0</v>
      </c>
    </row>
    <row r="304" spans="2:14" x14ac:dyDescent="0.25">
      <c r="B304" s="129">
        <v>19</v>
      </c>
      <c r="C304" s="1074"/>
      <c r="D304" s="1074"/>
      <c r="E304" s="1074"/>
      <c r="F304" s="1074"/>
      <c r="G304" s="1074"/>
      <c r="H304" s="1075"/>
      <c r="I304" s="527">
        <v>0.5</v>
      </c>
      <c r="J304" s="16"/>
      <c r="K304" s="212">
        <f t="shared" si="27"/>
        <v>0</v>
      </c>
      <c r="L304" s="17"/>
      <c r="M304" s="42">
        <f t="shared" si="29"/>
        <v>0</v>
      </c>
      <c r="N304" s="133">
        <f t="shared" si="28"/>
        <v>0</v>
      </c>
    </row>
    <row r="305" spans="2:14" x14ac:dyDescent="0.25">
      <c r="B305" s="129">
        <v>20</v>
      </c>
      <c r="C305" s="1074"/>
      <c r="D305" s="1074"/>
      <c r="E305" s="1074"/>
      <c r="F305" s="1074"/>
      <c r="G305" s="1074"/>
      <c r="H305" s="1075"/>
      <c r="I305" s="527">
        <v>0.5</v>
      </c>
      <c r="J305" s="16"/>
      <c r="K305" s="212">
        <f t="shared" si="27"/>
        <v>0</v>
      </c>
      <c r="L305" s="17"/>
      <c r="M305" s="42">
        <f t="shared" si="29"/>
        <v>0</v>
      </c>
      <c r="N305" s="133">
        <f t="shared" si="28"/>
        <v>0</v>
      </c>
    </row>
    <row r="306" spans="2:14" x14ac:dyDescent="0.25">
      <c r="B306" s="134"/>
      <c r="C306" s="1072" t="s">
        <v>4011</v>
      </c>
      <c r="D306" s="1072"/>
      <c r="E306" s="1072"/>
      <c r="F306" s="1072"/>
      <c r="G306" s="1072"/>
      <c r="H306" s="1072"/>
      <c r="I306" s="1072"/>
      <c r="J306" s="1072"/>
      <c r="K306" s="1072"/>
      <c r="L306" s="1073"/>
      <c r="M306" s="135">
        <f>SUM(M284:M305)</f>
        <v>0</v>
      </c>
      <c r="N306" s="135">
        <f>SUM(N284:N305)</f>
        <v>0</v>
      </c>
    </row>
    <row r="307" spans="2:14" x14ac:dyDescent="0.25">
      <c r="B307" s="136"/>
      <c r="C307" s="1070" t="s">
        <v>4012</v>
      </c>
      <c r="D307" s="1070"/>
      <c r="E307" s="1070"/>
      <c r="F307" s="1070"/>
      <c r="G307" s="1070"/>
      <c r="H307" s="1070"/>
      <c r="I307" s="1070"/>
      <c r="J307" s="1070"/>
      <c r="K307" s="1070"/>
      <c r="L307" s="1071"/>
      <c r="M307" s="135">
        <f>SUM(M281,M306)</f>
        <v>0</v>
      </c>
      <c r="N307" s="137">
        <f>SUM(N281,N306)</f>
        <v>0</v>
      </c>
    </row>
    <row r="308" spans="2:14" x14ac:dyDescent="0.25">
      <c r="B308" s="988" t="s">
        <v>4013</v>
      </c>
      <c r="C308" s="989"/>
      <c r="D308" s="989"/>
      <c r="E308" s="989"/>
      <c r="F308" s="989"/>
      <c r="G308" s="989"/>
      <c r="H308" s="989"/>
      <c r="I308" s="989"/>
      <c r="J308" s="989"/>
      <c r="K308" s="989"/>
      <c r="L308" s="989"/>
      <c r="M308" s="989"/>
      <c r="N308" s="990"/>
    </row>
    <row r="309" spans="2:14" x14ac:dyDescent="0.25">
      <c r="B309" s="1084" t="s">
        <v>3985</v>
      </c>
      <c r="C309" s="1084"/>
      <c r="D309" s="1084"/>
      <c r="E309" s="1084"/>
      <c r="F309" s="1084"/>
      <c r="G309" s="1084"/>
      <c r="H309" s="1084"/>
      <c r="I309" s="1084"/>
      <c r="J309" s="1084"/>
      <c r="K309" s="1084"/>
      <c r="L309" s="1084"/>
      <c r="M309" s="1080" t="s">
        <v>3906</v>
      </c>
      <c r="N309" s="1080"/>
    </row>
    <row r="310" spans="2:14" x14ac:dyDescent="0.25">
      <c r="B310" s="1068" t="s">
        <v>3975</v>
      </c>
      <c r="C310" s="1069"/>
      <c r="D310" s="1069"/>
      <c r="E310" s="1069"/>
      <c r="F310" s="1069"/>
      <c r="G310" s="1069"/>
      <c r="H310" s="1069"/>
      <c r="I310" s="1069"/>
      <c r="J310" s="1076"/>
      <c r="K310" s="126" t="s">
        <v>3976</v>
      </c>
      <c r="L310" s="126" t="s">
        <v>3977</v>
      </c>
      <c r="M310" s="126" t="s">
        <v>3978</v>
      </c>
      <c r="N310" s="128" t="s">
        <v>3792</v>
      </c>
    </row>
    <row r="311" spans="2:14" x14ac:dyDescent="0.25">
      <c r="B311" s="1077" t="s">
        <v>4014</v>
      </c>
      <c r="C311" s="1078"/>
      <c r="D311" s="1078"/>
      <c r="E311" s="1078"/>
      <c r="F311" s="1078"/>
      <c r="G311" s="1078"/>
      <c r="H311" s="1078"/>
      <c r="I311" s="1078"/>
      <c r="J311" s="1079"/>
      <c r="K311" s="471"/>
      <c r="L311" s="17"/>
      <c r="M311" s="42">
        <f>N311</f>
        <v>0</v>
      </c>
      <c r="N311" s="133">
        <f>K311*L311</f>
        <v>0</v>
      </c>
    </row>
    <row r="312" spans="2:14" x14ac:dyDescent="0.25">
      <c r="B312" s="1068" t="s">
        <v>3980</v>
      </c>
      <c r="C312" s="1069"/>
      <c r="D312" s="1069"/>
      <c r="E312" s="1069"/>
      <c r="F312" s="1069"/>
      <c r="G312" s="1069"/>
      <c r="H312" s="1069"/>
      <c r="I312" s="1076"/>
      <c r="J312" s="126" t="s">
        <v>3982</v>
      </c>
      <c r="K312" s="126" t="s">
        <v>3983</v>
      </c>
      <c r="L312" s="126" t="s">
        <v>3977</v>
      </c>
      <c r="M312" s="126" t="s">
        <v>3978</v>
      </c>
      <c r="N312" s="128" t="s">
        <v>3792</v>
      </c>
    </row>
    <row r="313" spans="2:14" x14ac:dyDescent="0.25">
      <c r="B313" s="129">
        <v>1</v>
      </c>
      <c r="C313" s="1074"/>
      <c r="D313" s="1074"/>
      <c r="E313" s="1074"/>
      <c r="F313" s="1074"/>
      <c r="G313" s="1074"/>
      <c r="H313" s="1074"/>
      <c r="I313" s="1075"/>
      <c r="J313" s="16"/>
      <c r="K313" s="621">
        <f>J313</f>
        <v>0</v>
      </c>
      <c r="L313" s="17"/>
      <c r="M313" s="42">
        <f>N313</f>
        <v>0</v>
      </c>
      <c r="N313" s="133">
        <f t="shared" ref="N313:N342" si="30">K313*L313</f>
        <v>0</v>
      </c>
    </row>
    <row r="314" spans="2:14" x14ac:dyDescent="0.25">
      <c r="B314" s="129">
        <v>2</v>
      </c>
      <c r="C314" s="1074"/>
      <c r="D314" s="1074"/>
      <c r="E314" s="1074"/>
      <c r="F314" s="1074"/>
      <c r="G314" s="1074"/>
      <c r="H314" s="1074"/>
      <c r="I314" s="1075"/>
      <c r="J314" s="16"/>
      <c r="K314" s="621">
        <f>J314</f>
        <v>0</v>
      </c>
      <c r="L314" s="17"/>
      <c r="M314" s="42">
        <f>N314</f>
        <v>0</v>
      </c>
      <c r="N314" s="133">
        <f t="shared" si="30"/>
        <v>0</v>
      </c>
    </row>
    <row r="315" spans="2:14" x14ac:dyDescent="0.25">
      <c r="B315" s="129">
        <v>3</v>
      </c>
      <c r="C315" s="1074"/>
      <c r="D315" s="1074"/>
      <c r="E315" s="1074"/>
      <c r="F315" s="1074"/>
      <c r="G315" s="1074"/>
      <c r="H315" s="1074"/>
      <c r="I315" s="1075"/>
      <c r="J315" s="16"/>
      <c r="K315" s="621">
        <f t="shared" ref="K315:K342" si="31">J315</f>
        <v>0</v>
      </c>
      <c r="L315" s="17"/>
      <c r="M315" s="42">
        <f t="shared" ref="M315:M342" si="32">N315</f>
        <v>0</v>
      </c>
      <c r="N315" s="133">
        <f t="shared" si="30"/>
        <v>0</v>
      </c>
    </row>
    <row r="316" spans="2:14" x14ac:dyDescent="0.25">
      <c r="B316" s="129">
        <v>4</v>
      </c>
      <c r="C316" s="1074"/>
      <c r="D316" s="1074"/>
      <c r="E316" s="1074"/>
      <c r="F316" s="1074"/>
      <c r="G316" s="1074"/>
      <c r="H316" s="1074"/>
      <c r="I316" s="1075"/>
      <c r="J316" s="16"/>
      <c r="K316" s="621">
        <f t="shared" si="31"/>
        <v>0</v>
      </c>
      <c r="L316" s="17"/>
      <c r="M316" s="42">
        <f t="shared" si="32"/>
        <v>0</v>
      </c>
      <c r="N316" s="133">
        <f t="shared" si="30"/>
        <v>0</v>
      </c>
    </row>
    <row r="317" spans="2:14" x14ac:dyDescent="0.25">
      <c r="B317" s="129">
        <v>5</v>
      </c>
      <c r="C317" s="1074"/>
      <c r="D317" s="1074"/>
      <c r="E317" s="1074"/>
      <c r="F317" s="1074"/>
      <c r="G317" s="1074"/>
      <c r="H317" s="1074"/>
      <c r="I317" s="1075"/>
      <c r="J317" s="16"/>
      <c r="K317" s="621">
        <f t="shared" si="31"/>
        <v>0</v>
      </c>
      <c r="L317" s="17"/>
      <c r="M317" s="42">
        <f t="shared" si="32"/>
        <v>0</v>
      </c>
      <c r="N317" s="133">
        <f t="shared" si="30"/>
        <v>0</v>
      </c>
    </row>
    <row r="318" spans="2:14" x14ac:dyDescent="0.25">
      <c r="B318" s="129">
        <v>6</v>
      </c>
      <c r="C318" s="1074"/>
      <c r="D318" s="1074"/>
      <c r="E318" s="1074"/>
      <c r="F318" s="1074"/>
      <c r="G318" s="1074"/>
      <c r="H318" s="1074"/>
      <c r="I318" s="1075"/>
      <c r="J318" s="16"/>
      <c r="K318" s="621">
        <f t="shared" si="31"/>
        <v>0</v>
      </c>
      <c r="L318" s="17"/>
      <c r="M318" s="42">
        <f t="shared" si="32"/>
        <v>0</v>
      </c>
      <c r="N318" s="133">
        <f t="shared" si="30"/>
        <v>0</v>
      </c>
    </row>
    <row r="319" spans="2:14" x14ac:dyDescent="0.25">
      <c r="B319" s="129">
        <v>7</v>
      </c>
      <c r="C319" s="1074"/>
      <c r="D319" s="1074"/>
      <c r="E319" s="1074"/>
      <c r="F319" s="1074"/>
      <c r="G319" s="1074"/>
      <c r="H319" s="1074"/>
      <c r="I319" s="1075"/>
      <c r="J319" s="16"/>
      <c r="K319" s="621">
        <f t="shared" si="31"/>
        <v>0</v>
      </c>
      <c r="L319" s="17"/>
      <c r="M319" s="42">
        <f t="shared" si="32"/>
        <v>0</v>
      </c>
      <c r="N319" s="133">
        <f t="shared" si="30"/>
        <v>0</v>
      </c>
    </row>
    <row r="320" spans="2:14" x14ac:dyDescent="0.25">
      <c r="B320" s="129">
        <v>8</v>
      </c>
      <c r="C320" s="1074"/>
      <c r="D320" s="1074"/>
      <c r="E320" s="1074"/>
      <c r="F320" s="1074"/>
      <c r="G320" s="1074"/>
      <c r="H320" s="1074"/>
      <c r="I320" s="1075"/>
      <c r="J320" s="16"/>
      <c r="K320" s="621">
        <f t="shared" si="31"/>
        <v>0</v>
      </c>
      <c r="L320" s="17"/>
      <c r="M320" s="42">
        <f t="shared" si="32"/>
        <v>0</v>
      </c>
      <c r="N320" s="133">
        <f t="shared" si="30"/>
        <v>0</v>
      </c>
    </row>
    <row r="321" spans="2:14" x14ac:dyDescent="0.25">
      <c r="B321" s="129">
        <v>9</v>
      </c>
      <c r="C321" s="1074"/>
      <c r="D321" s="1074"/>
      <c r="E321" s="1074"/>
      <c r="F321" s="1074"/>
      <c r="G321" s="1074"/>
      <c r="H321" s="1074"/>
      <c r="I321" s="1075"/>
      <c r="J321" s="16"/>
      <c r="K321" s="621">
        <f t="shared" si="31"/>
        <v>0</v>
      </c>
      <c r="L321" s="17"/>
      <c r="M321" s="42">
        <f t="shared" si="32"/>
        <v>0</v>
      </c>
      <c r="N321" s="133">
        <f t="shared" si="30"/>
        <v>0</v>
      </c>
    </row>
    <row r="322" spans="2:14" x14ac:dyDescent="0.25">
      <c r="B322" s="129">
        <v>10</v>
      </c>
      <c r="C322" s="1074"/>
      <c r="D322" s="1074"/>
      <c r="E322" s="1074"/>
      <c r="F322" s="1074"/>
      <c r="G322" s="1074"/>
      <c r="H322" s="1074"/>
      <c r="I322" s="1075"/>
      <c r="J322" s="16"/>
      <c r="K322" s="621">
        <f t="shared" si="31"/>
        <v>0</v>
      </c>
      <c r="L322" s="17"/>
      <c r="M322" s="42">
        <f t="shared" si="32"/>
        <v>0</v>
      </c>
      <c r="N322" s="133">
        <f t="shared" si="30"/>
        <v>0</v>
      </c>
    </row>
    <row r="323" spans="2:14" x14ac:dyDescent="0.25">
      <c r="B323" s="129">
        <v>11</v>
      </c>
      <c r="C323" s="1074"/>
      <c r="D323" s="1074"/>
      <c r="E323" s="1074"/>
      <c r="F323" s="1074"/>
      <c r="G323" s="1074"/>
      <c r="H323" s="1074"/>
      <c r="I323" s="1075"/>
      <c r="J323" s="16"/>
      <c r="K323" s="621">
        <f t="shared" si="31"/>
        <v>0</v>
      </c>
      <c r="L323" s="17"/>
      <c r="M323" s="42">
        <f t="shared" si="32"/>
        <v>0</v>
      </c>
      <c r="N323" s="133">
        <f t="shared" si="30"/>
        <v>0</v>
      </c>
    </row>
    <row r="324" spans="2:14" x14ac:dyDescent="0.25">
      <c r="B324" s="129">
        <v>12</v>
      </c>
      <c r="C324" s="1074"/>
      <c r="D324" s="1074"/>
      <c r="E324" s="1074"/>
      <c r="F324" s="1074"/>
      <c r="G324" s="1074"/>
      <c r="H324" s="1074"/>
      <c r="I324" s="1075"/>
      <c r="J324" s="16"/>
      <c r="K324" s="621">
        <f t="shared" si="31"/>
        <v>0</v>
      </c>
      <c r="L324" s="17"/>
      <c r="M324" s="42">
        <f t="shared" si="32"/>
        <v>0</v>
      </c>
      <c r="N324" s="133">
        <f t="shared" si="30"/>
        <v>0</v>
      </c>
    </row>
    <row r="325" spans="2:14" x14ac:dyDescent="0.25">
      <c r="B325" s="129">
        <v>13</v>
      </c>
      <c r="C325" s="1074"/>
      <c r="D325" s="1074"/>
      <c r="E325" s="1074"/>
      <c r="F325" s="1074"/>
      <c r="G325" s="1074"/>
      <c r="H325" s="1074"/>
      <c r="I325" s="1075"/>
      <c r="J325" s="16"/>
      <c r="K325" s="621">
        <f t="shared" si="31"/>
        <v>0</v>
      </c>
      <c r="L325" s="17"/>
      <c r="M325" s="42">
        <f t="shared" si="32"/>
        <v>0</v>
      </c>
      <c r="N325" s="133">
        <f t="shared" si="30"/>
        <v>0</v>
      </c>
    </row>
    <row r="326" spans="2:14" x14ac:dyDescent="0.25">
      <c r="B326" s="129">
        <v>14</v>
      </c>
      <c r="C326" s="1074"/>
      <c r="D326" s="1074"/>
      <c r="E326" s="1074"/>
      <c r="F326" s="1074"/>
      <c r="G326" s="1074"/>
      <c r="H326" s="1074"/>
      <c r="I326" s="1075"/>
      <c r="J326" s="16"/>
      <c r="K326" s="621">
        <f t="shared" si="31"/>
        <v>0</v>
      </c>
      <c r="L326" s="17"/>
      <c r="M326" s="42">
        <f t="shared" si="32"/>
        <v>0</v>
      </c>
      <c r="N326" s="133">
        <f t="shared" si="30"/>
        <v>0</v>
      </c>
    </row>
    <row r="327" spans="2:14" x14ac:dyDescent="0.25">
      <c r="B327" s="129">
        <v>15</v>
      </c>
      <c r="C327" s="1074"/>
      <c r="D327" s="1074"/>
      <c r="E327" s="1074"/>
      <c r="F327" s="1074"/>
      <c r="G327" s="1074"/>
      <c r="H327" s="1074"/>
      <c r="I327" s="1075"/>
      <c r="J327" s="16"/>
      <c r="K327" s="621">
        <f t="shared" si="31"/>
        <v>0</v>
      </c>
      <c r="L327" s="17"/>
      <c r="M327" s="42">
        <f t="shared" si="32"/>
        <v>0</v>
      </c>
      <c r="N327" s="133">
        <f t="shared" si="30"/>
        <v>0</v>
      </c>
    </row>
    <row r="328" spans="2:14" x14ac:dyDescent="0.25">
      <c r="B328" s="129">
        <v>16</v>
      </c>
      <c r="C328" s="1074"/>
      <c r="D328" s="1074"/>
      <c r="E328" s="1074"/>
      <c r="F328" s="1074"/>
      <c r="G328" s="1074"/>
      <c r="H328" s="1074"/>
      <c r="I328" s="1075"/>
      <c r="J328" s="16"/>
      <c r="K328" s="621">
        <f t="shared" si="31"/>
        <v>0</v>
      </c>
      <c r="L328" s="17"/>
      <c r="M328" s="42">
        <f t="shared" si="32"/>
        <v>0</v>
      </c>
      <c r="N328" s="133">
        <f t="shared" si="30"/>
        <v>0</v>
      </c>
    </row>
    <row r="329" spans="2:14" x14ac:dyDescent="0.25">
      <c r="B329" s="129">
        <v>17</v>
      </c>
      <c r="C329" s="1074"/>
      <c r="D329" s="1074"/>
      <c r="E329" s="1074"/>
      <c r="F329" s="1074"/>
      <c r="G329" s="1074"/>
      <c r="H329" s="1074"/>
      <c r="I329" s="1075"/>
      <c r="J329" s="16"/>
      <c r="K329" s="621">
        <f t="shared" si="31"/>
        <v>0</v>
      </c>
      <c r="L329" s="17"/>
      <c r="M329" s="42">
        <f t="shared" si="32"/>
        <v>0</v>
      </c>
      <c r="N329" s="133">
        <f t="shared" si="30"/>
        <v>0</v>
      </c>
    </row>
    <row r="330" spans="2:14" x14ac:dyDescent="0.25">
      <c r="B330" s="129">
        <v>18</v>
      </c>
      <c r="C330" s="1074"/>
      <c r="D330" s="1074"/>
      <c r="E330" s="1074"/>
      <c r="F330" s="1074"/>
      <c r="G330" s="1074"/>
      <c r="H330" s="1074"/>
      <c r="I330" s="1075"/>
      <c r="J330" s="16"/>
      <c r="K330" s="621">
        <f t="shared" si="31"/>
        <v>0</v>
      </c>
      <c r="L330" s="17"/>
      <c r="M330" s="42">
        <f t="shared" si="32"/>
        <v>0</v>
      </c>
      <c r="N330" s="133">
        <f t="shared" si="30"/>
        <v>0</v>
      </c>
    </row>
    <row r="331" spans="2:14" x14ac:dyDescent="0.25">
      <c r="B331" s="129">
        <v>19</v>
      </c>
      <c r="C331" s="1074"/>
      <c r="D331" s="1074"/>
      <c r="E331" s="1074"/>
      <c r="F331" s="1074"/>
      <c r="G331" s="1074"/>
      <c r="H331" s="1074"/>
      <c r="I331" s="1075"/>
      <c r="J331" s="16"/>
      <c r="K331" s="621">
        <f t="shared" si="31"/>
        <v>0</v>
      </c>
      <c r="L331" s="17"/>
      <c r="M331" s="42">
        <f t="shared" si="32"/>
        <v>0</v>
      </c>
      <c r="N331" s="133">
        <f t="shared" si="30"/>
        <v>0</v>
      </c>
    </row>
    <row r="332" spans="2:14" x14ac:dyDescent="0.25">
      <c r="B332" s="129">
        <v>20</v>
      </c>
      <c r="C332" s="1074"/>
      <c r="D332" s="1074"/>
      <c r="E332" s="1074"/>
      <c r="F332" s="1074"/>
      <c r="G332" s="1074"/>
      <c r="H332" s="1074"/>
      <c r="I332" s="1075"/>
      <c r="J332" s="16"/>
      <c r="K332" s="621">
        <f t="shared" si="31"/>
        <v>0</v>
      </c>
      <c r="L332" s="17"/>
      <c r="M332" s="42">
        <f t="shared" si="32"/>
        <v>0</v>
      </c>
      <c r="N332" s="133">
        <f t="shared" si="30"/>
        <v>0</v>
      </c>
    </row>
    <row r="333" spans="2:14" x14ac:dyDescent="0.25">
      <c r="B333" s="129">
        <v>21</v>
      </c>
      <c r="C333" s="1074"/>
      <c r="D333" s="1074"/>
      <c r="E333" s="1074"/>
      <c r="F333" s="1074"/>
      <c r="G333" s="1074"/>
      <c r="H333" s="1074"/>
      <c r="I333" s="1075"/>
      <c r="J333" s="16"/>
      <c r="K333" s="621">
        <f t="shared" si="31"/>
        <v>0</v>
      </c>
      <c r="L333" s="17"/>
      <c r="M333" s="42">
        <f t="shared" si="32"/>
        <v>0</v>
      </c>
      <c r="N333" s="133">
        <f t="shared" si="30"/>
        <v>0</v>
      </c>
    </row>
    <row r="334" spans="2:14" x14ac:dyDescent="0.25">
      <c r="B334" s="129">
        <v>22</v>
      </c>
      <c r="C334" s="1074"/>
      <c r="D334" s="1074"/>
      <c r="E334" s="1074"/>
      <c r="F334" s="1074"/>
      <c r="G334" s="1074"/>
      <c r="H334" s="1074"/>
      <c r="I334" s="1075"/>
      <c r="J334" s="16"/>
      <c r="K334" s="621">
        <f t="shared" si="31"/>
        <v>0</v>
      </c>
      <c r="L334" s="17"/>
      <c r="M334" s="42">
        <f t="shared" si="32"/>
        <v>0</v>
      </c>
      <c r="N334" s="133">
        <f t="shared" si="30"/>
        <v>0</v>
      </c>
    </row>
    <row r="335" spans="2:14" x14ac:dyDescent="0.25">
      <c r="B335" s="129">
        <v>23</v>
      </c>
      <c r="C335" s="1074"/>
      <c r="D335" s="1074"/>
      <c r="E335" s="1074"/>
      <c r="F335" s="1074"/>
      <c r="G335" s="1074"/>
      <c r="H335" s="1074"/>
      <c r="I335" s="1075"/>
      <c r="J335" s="16"/>
      <c r="K335" s="621">
        <f t="shared" si="31"/>
        <v>0</v>
      </c>
      <c r="L335" s="17"/>
      <c r="M335" s="42">
        <f t="shared" si="32"/>
        <v>0</v>
      </c>
      <c r="N335" s="133">
        <f t="shared" si="30"/>
        <v>0</v>
      </c>
    </row>
    <row r="336" spans="2:14" x14ac:dyDescent="0.25">
      <c r="B336" s="129">
        <v>24</v>
      </c>
      <c r="C336" s="1074"/>
      <c r="D336" s="1074"/>
      <c r="E336" s="1074"/>
      <c r="F336" s="1074"/>
      <c r="G336" s="1074"/>
      <c r="H336" s="1074"/>
      <c r="I336" s="1075"/>
      <c r="J336" s="16"/>
      <c r="K336" s="621">
        <f t="shared" si="31"/>
        <v>0</v>
      </c>
      <c r="L336" s="17"/>
      <c r="M336" s="42">
        <f t="shared" si="32"/>
        <v>0</v>
      </c>
      <c r="N336" s="133">
        <f t="shared" si="30"/>
        <v>0</v>
      </c>
    </row>
    <row r="337" spans="2:14" x14ac:dyDescent="0.25">
      <c r="B337" s="129">
        <v>25</v>
      </c>
      <c r="C337" s="1074"/>
      <c r="D337" s="1074"/>
      <c r="E337" s="1074"/>
      <c r="F337" s="1074"/>
      <c r="G337" s="1074"/>
      <c r="H337" s="1074"/>
      <c r="I337" s="1075"/>
      <c r="J337" s="16"/>
      <c r="K337" s="621">
        <f t="shared" si="31"/>
        <v>0</v>
      </c>
      <c r="L337" s="17"/>
      <c r="M337" s="42">
        <f t="shared" si="32"/>
        <v>0</v>
      </c>
      <c r="N337" s="133">
        <f t="shared" si="30"/>
        <v>0</v>
      </c>
    </row>
    <row r="338" spans="2:14" x14ac:dyDescent="0.25">
      <c r="B338" s="129">
        <v>26</v>
      </c>
      <c r="C338" s="1074"/>
      <c r="D338" s="1074"/>
      <c r="E338" s="1074"/>
      <c r="F338" s="1074"/>
      <c r="G338" s="1074"/>
      <c r="H338" s="1074"/>
      <c r="I338" s="1075"/>
      <c r="J338" s="16"/>
      <c r="K338" s="621">
        <f t="shared" si="31"/>
        <v>0</v>
      </c>
      <c r="L338" s="17"/>
      <c r="M338" s="42">
        <f t="shared" si="32"/>
        <v>0</v>
      </c>
      <c r="N338" s="133">
        <f t="shared" si="30"/>
        <v>0</v>
      </c>
    </row>
    <row r="339" spans="2:14" x14ac:dyDescent="0.25">
      <c r="B339" s="129">
        <v>27</v>
      </c>
      <c r="C339" s="1074"/>
      <c r="D339" s="1074"/>
      <c r="E339" s="1074"/>
      <c r="F339" s="1074"/>
      <c r="G339" s="1074"/>
      <c r="H339" s="1074"/>
      <c r="I339" s="1075"/>
      <c r="J339" s="16"/>
      <c r="K339" s="621">
        <f t="shared" si="31"/>
        <v>0</v>
      </c>
      <c r="L339" s="17"/>
      <c r="M339" s="42">
        <f t="shared" si="32"/>
        <v>0</v>
      </c>
      <c r="N339" s="133">
        <f t="shared" si="30"/>
        <v>0</v>
      </c>
    </row>
    <row r="340" spans="2:14" x14ac:dyDescent="0.25">
      <c r="B340" s="129">
        <v>28</v>
      </c>
      <c r="C340" s="1074"/>
      <c r="D340" s="1074"/>
      <c r="E340" s="1074"/>
      <c r="F340" s="1074"/>
      <c r="G340" s="1074"/>
      <c r="H340" s="1074"/>
      <c r="I340" s="1075"/>
      <c r="J340" s="16"/>
      <c r="K340" s="621">
        <f t="shared" si="31"/>
        <v>0</v>
      </c>
      <c r="L340" s="17"/>
      <c r="M340" s="42">
        <f t="shared" si="32"/>
        <v>0</v>
      </c>
      <c r="N340" s="133">
        <f t="shared" si="30"/>
        <v>0</v>
      </c>
    </row>
    <row r="341" spans="2:14" x14ac:dyDescent="0.25">
      <c r="B341" s="129">
        <v>29</v>
      </c>
      <c r="C341" s="1074"/>
      <c r="D341" s="1074"/>
      <c r="E341" s="1074"/>
      <c r="F341" s="1074"/>
      <c r="G341" s="1074"/>
      <c r="H341" s="1074"/>
      <c r="I341" s="1075"/>
      <c r="J341" s="16"/>
      <c r="K341" s="621">
        <f t="shared" si="31"/>
        <v>0</v>
      </c>
      <c r="L341" s="17"/>
      <c r="M341" s="42">
        <f t="shared" si="32"/>
        <v>0</v>
      </c>
      <c r="N341" s="133">
        <f t="shared" si="30"/>
        <v>0</v>
      </c>
    </row>
    <row r="342" spans="2:14" x14ac:dyDescent="0.25">
      <c r="B342" s="129">
        <v>30</v>
      </c>
      <c r="C342" s="1074"/>
      <c r="D342" s="1074"/>
      <c r="E342" s="1074"/>
      <c r="F342" s="1074"/>
      <c r="G342" s="1074"/>
      <c r="H342" s="1074"/>
      <c r="I342" s="1075"/>
      <c r="J342" s="16"/>
      <c r="K342" s="621">
        <f t="shared" si="31"/>
        <v>0</v>
      </c>
      <c r="L342" s="17"/>
      <c r="M342" s="42">
        <f t="shared" si="32"/>
        <v>0</v>
      </c>
      <c r="N342" s="133">
        <f t="shared" si="30"/>
        <v>0</v>
      </c>
    </row>
    <row r="343" spans="2:14" x14ac:dyDescent="0.25">
      <c r="B343" s="134"/>
      <c r="C343" s="1072" t="s">
        <v>4015</v>
      </c>
      <c r="D343" s="1072"/>
      <c r="E343" s="1072"/>
      <c r="F343" s="1072"/>
      <c r="G343" s="1072"/>
      <c r="H343" s="1072"/>
      <c r="I343" s="1072"/>
      <c r="J343" s="1072"/>
      <c r="K343" s="1072"/>
      <c r="L343" s="1073"/>
      <c r="M343" s="135">
        <f>SUM(M311:M342)</f>
        <v>0</v>
      </c>
      <c r="N343" s="135">
        <f>SUM(N311:N342)</f>
        <v>0</v>
      </c>
    </row>
    <row r="344" spans="2:14" x14ac:dyDescent="0.25">
      <c r="B344" s="136"/>
      <c r="C344" s="1070" t="s">
        <v>4016</v>
      </c>
      <c r="D344" s="1070"/>
      <c r="E344" s="1070"/>
      <c r="F344" s="1070"/>
      <c r="G344" s="1070"/>
      <c r="H344" s="1070"/>
      <c r="I344" s="1070"/>
      <c r="J344" s="1070"/>
      <c r="K344" s="1070"/>
      <c r="L344" s="1071"/>
      <c r="M344" s="42">
        <f>M343</f>
        <v>0</v>
      </c>
      <c r="N344" s="137">
        <f>N343</f>
        <v>0</v>
      </c>
    </row>
    <row r="345" spans="2:14" x14ac:dyDescent="0.25">
      <c r="B345" s="988" t="s">
        <v>4017</v>
      </c>
      <c r="C345" s="989"/>
      <c r="D345" s="989"/>
      <c r="E345" s="989"/>
      <c r="F345" s="989"/>
      <c r="G345" s="989"/>
      <c r="H345" s="989"/>
      <c r="I345" s="989"/>
      <c r="J345" s="989"/>
      <c r="K345" s="989"/>
      <c r="L345" s="989"/>
      <c r="M345" s="989"/>
      <c r="N345" s="990"/>
    </row>
    <row r="346" spans="2:14" x14ac:dyDescent="0.25">
      <c r="B346" s="1084" t="s">
        <v>3974</v>
      </c>
      <c r="C346" s="1084"/>
      <c r="D346" s="1084"/>
      <c r="E346" s="1084"/>
      <c r="F346" s="1084"/>
      <c r="G346" s="1084"/>
      <c r="H346" s="1084"/>
      <c r="I346" s="1084"/>
      <c r="J346" s="1084"/>
      <c r="K346" s="1084"/>
      <c r="L346" s="1084"/>
      <c r="M346" s="1080" t="s">
        <v>3906</v>
      </c>
      <c r="N346" s="1080"/>
    </row>
    <row r="347" spans="2:14" x14ac:dyDescent="0.25">
      <c r="B347" s="1068" t="s">
        <v>3975</v>
      </c>
      <c r="C347" s="1069"/>
      <c r="D347" s="1069"/>
      <c r="E347" s="1069"/>
      <c r="F347" s="1069"/>
      <c r="G347" s="1069"/>
      <c r="H347" s="1069"/>
      <c r="I347" s="1069"/>
      <c r="J347" s="1076"/>
      <c r="K347" s="126" t="s">
        <v>3976</v>
      </c>
      <c r="L347" s="126" t="s">
        <v>3977</v>
      </c>
      <c r="M347" s="126" t="s">
        <v>3978</v>
      </c>
      <c r="N347" s="128" t="s">
        <v>3792</v>
      </c>
    </row>
    <row r="348" spans="2:14" x14ac:dyDescent="0.25">
      <c r="B348" s="1081" t="s">
        <v>4018</v>
      </c>
      <c r="C348" s="1082"/>
      <c r="D348" s="1082"/>
      <c r="E348" s="1082"/>
      <c r="F348" s="1082"/>
      <c r="G348" s="1082"/>
      <c r="H348" s="1082"/>
      <c r="I348" s="1082"/>
      <c r="J348" s="1083"/>
      <c r="K348" s="471"/>
      <c r="L348" s="17"/>
      <c r="M348" s="42">
        <f>N348</f>
        <v>0</v>
      </c>
      <c r="N348" s="133">
        <f>K348*L348</f>
        <v>0</v>
      </c>
    </row>
    <row r="349" spans="2:14" x14ac:dyDescent="0.25">
      <c r="B349" s="1068" t="s">
        <v>3980</v>
      </c>
      <c r="C349" s="1069"/>
      <c r="D349" s="1069"/>
      <c r="E349" s="1069"/>
      <c r="F349" s="1069"/>
      <c r="G349" s="1069"/>
      <c r="H349" s="1076"/>
      <c r="I349" s="512" t="s">
        <v>3981</v>
      </c>
      <c r="J349" s="126" t="s">
        <v>3982</v>
      </c>
      <c r="K349" s="126" t="s">
        <v>3983</v>
      </c>
      <c r="L349" s="126" t="s">
        <v>3977</v>
      </c>
      <c r="M349" s="126" t="s">
        <v>3978</v>
      </c>
      <c r="N349" s="128" t="s">
        <v>3792</v>
      </c>
    </row>
    <row r="350" spans="2:14" x14ac:dyDescent="0.25">
      <c r="B350" s="129">
        <v>1</v>
      </c>
      <c r="C350" s="1074"/>
      <c r="D350" s="1074"/>
      <c r="E350" s="1074"/>
      <c r="F350" s="1074"/>
      <c r="G350" s="1074"/>
      <c r="H350" s="1075"/>
      <c r="I350" s="527">
        <v>0.5</v>
      </c>
      <c r="J350" s="16"/>
      <c r="K350" s="212">
        <f t="shared" ref="K350:K379" si="33">IF(OR(I350=0,J350=0),0,IF((((($L$6^2*I350^2)/$H$6^2)*J350)/((($L$6^2*I350^2)/$H$6^2)+J350))&lt;(($L$6^2*I350^2)/$H$6^2),ROUND((((($L$6^2*I350^2)/$H$6^2)*J350)/((($L$6^2*I350^2)/$H$6^2)+J350)),0),ROUND((($L$6^2*I350^2)/$H$6^2),0)))</f>
        <v>0</v>
      </c>
      <c r="L350" s="17"/>
      <c r="M350" s="42">
        <f>N350</f>
        <v>0</v>
      </c>
      <c r="N350" s="133">
        <f t="shared" ref="N350:N379" si="34">K350*L350</f>
        <v>0</v>
      </c>
    </row>
    <row r="351" spans="2:14" x14ac:dyDescent="0.25">
      <c r="B351" s="129">
        <v>2</v>
      </c>
      <c r="C351" s="1074"/>
      <c r="D351" s="1074"/>
      <c r="E351" s="1074"/>
      <c r="F351" s="1074"/>
      <c r="G351" s="1074"/>
      <c r="H351" s="1075"/>
      <c r="I351" s="527">
        <v>0.5</v>
      </c>
      <c r="J351" s="16"/>
      <c r="K351" s="212">
        <f t="shared" si="33"/>
        <v>0</v>
      </c>
      <c r="L351" s="17"/>
      <c r="M351" s="42">
        <f>N351</f>
        <v>0</v>
      </c>
      <c r="N351" s="133">
        <f t="shared" si="34"/>
        <v>0</v>
      </c>
    </row>
    <row r="352" spans="2:14" x14ac:dyDescent="0.25">
      <c r="B352" s="129">
        <v>3</v>
      </c>
      <c r="C352" s="1074"/>
      <c r="D352" s="1074"/>
      <c r="E352" s="1074"/>
      <c r="F352" s="1074"/>
      <c r="G352" s="1074"/>
      <c r="H352" s="1075"/>
      <c r="I352" s="527">
        <v>0.5</v>
      </c>
      <c r="J352" s="16"/>
      <c r="K352" s="212">
        <f t="shared" si="33"/>
        <v>0</v>
      </c>
      <c r="L352" s="17"/>
      <c r="M352" s="42">
        <f t="shared" ref="M352:M379" si="35">N352</f>
        <v>0</v>
      </c>
      <c r="N352" s="133">
        <f t="shared" si="34"/>
        <v>0</v>
      </c>
    </row>
    <row r="353" spans="2:14" x14ac:dyDescent="0.25">
      <c r="B353" s="129">
        <v>4</v>
      </c>
      <c r="C353" s="1074"/>
      <c r="D353" s="1074"/>
      <c r="E353" s="1074"/>
      <c r="F353" s="1074"/>
      <c r="G353" s="1074"/>
      <c r="H353" s="1075"/>
      <c r="I353" s="527">
        <v>0.5</v>
      </c>
      <c r="J353" s="16"/>
      <c r="K353" s="212">
        <f t="shared" si="33"/>
        <v>0</v>
      </c>
      <c r="L353" s="17"/>
      <c r="M353" s="42">
        <f t="shared" si="35"/>
        <v>0</v>
      </c>
      <c r="N353" s="133">
        <f t="shared" si="34"/>
        <v>0</v>
      </c>
    </row>
    <row r="354" spans="2:14" x14ac:dyDescent="0.25">
      <c r="B354" s="129">
        <v>5</v>
      </c>
      <c r="C354" s="1074"/>
      <c r="D354" s="1074"/>
      <c r="E354" s="1074"/>
      <c r="F354" s="1074"/>
      <c r="G354" s="1074"/>
      <c r="H354" s="1075"/>
      <c r="I354" s="527">
        <v>0.5</v>
      </c>
      <c r="J354" s="16"/>
      <c r="K354" s="212">
        <f t="shared" si="33"/>
        <v>0</v>
      </c>
      <c r="L354" s="17"/>
      <c r="M354" s="42">
        <f t="shared" si="35"/>
        <v>0</v>
      </c>
      <c r="N354" s="133">
        <f t="shared" si="34"/>
        <v>0</v>
      </c>
    </row>
    <row r="355" spans="2:14" x14ac:dyDescent="0.25">
      <c r="B355" s="129">
        <v>6</v>
      </c>
      <c r="C355" s="1074"/>
      <c r="D355" s="1074"/>
      <c r="E355" s="1074"/>
      <c r="F355" s="1074"/>
      <c r="G355" s="1074"/>
      <c r="H355" s="1075"/>
      <c r="I355" s="527">
        <v>0.5</v>
      </c>
      <c r="J355" s="16"/>
      <c r="K355" s="212">
        <f t="shared" si="33"/>
        <v>0</v>
      </c>
      <c r="L355" s="17"/>
      <c r="M355" s="42">
        <f t="shared" si="35"/>
        <v>0</v>
      </c>
      <c r="N355" s="133">
        <f t="shared" si="34"/>
        <v>0</v>
      </c>
    </row>
    <row r="356" spans="2:14" x14ac:dyDescent="0.25">
      <c r="B356" s="129">
        <v>7</v>
      </c>
      <c r="C356" s="1074"/>
      <c r="D356" s="1074"/>
      <c r="E356" s="1074"/>
      <c r="F356" s="1074"/>
      <c r="G356" s="1074"/>
      <c r="H356" s="1075"/>
      <c r="I356" s="527">
        <v>0.5</v>
      </c>
      <c r="J356" s="16"/>
      <c r="K356" s="212">
        <f t="shared" si="33"/>
        <v>0</v>
      </c>
      <c r="L356" s="17"/>
      <c r="M356" s="42">
        <f t="shared" si="35"/>
        <v>0</v>
      </c>
      <c r="N356" s="133">
        <f t="shared" si="34"/>
        <v>0</v>
      </c>
    </row>
    <row r="357" spans="2:14" x14ac:dyDescent="0.25">
      <c r="B357" s="129">
        <v>8</v>
      </c>
      <c r="C357" s="1074"/>
      <c r="D357" s="1074"/>
      <c r="E357" s="1074"/>
      <c r="F357" s="1074"/>
      <c r="G357" s="1074"/>
      <c r="H357" s="1075"/>
      <c r="I357" s="527">
        <v>0.5</v>
      </c>
      <c r="J357" s="16"/>
      <c r="K357" s="212">
        <f t="shared" si="33"/>
        <v>0</v>
      </c>
      <c r="L357" s="17"/>
      <c r="M357" s="42">
        <f t="shared" si="35"/>
        <v>0</v>
      </c>
      <c r="N357" s="133">
        <f t="shared" si="34"/>
        <v>0</v>
      </c>
    </row>
    <row r="358" spans="2:14" x14ac:dyDescent="0.25">
      <c r="B358" s="129">
        <v>9</v>
      </c>
      <c r="C358" s="1074"/>
      <c r="D358" s="1074"/>
      <c r="E358" s="1074"/>
      <c r="F358" s="1074"/>
      <c r="G358" s="1074"/>
      <c r="H358" s="1075"/>
      <c r="I358" s="527">
        <v>0.5</v>
      </c>
      <c r="J358" s="16"/>
      <c r="K358" s="212">
        <f t="shared" si="33"/>
        <v>0</v>
      </c>
      <c r="L358" s="17"/>
      <c r="M358" s="42">
        <f t="shared" si="35"/>
        <v>0</v>
      </c>
      <c r="N358" s="133">
        <f t="shared" si="34"/>
        <v>0</v>
      </c>
    </row>
    <row r="359" spans="2:14" x14ac:dyDescent="0.25">
      <c r="B359" s="129">
        <v>10</v>
      </c>
      <c r="C359" s="1074"/>
      <c r="D359" s="1074"/>
      <c r="E359" s="1074"/>
      <c r="F359" s="1074"/>
      <c r="G359" s="1074"/>
      <c r="H359" s="1075"/>
      <c r="I359" s="527">
        <v>0.5</v>
      </c>
      <c r="J359" s="16"/>
      <c r="K359" s="212">
        <f t="shared" si="33"/>
        <v>0</v>
      </c>
      <c r="L359" s="17"/>
      <c r="M359" s="42">
        <f t="shared" si="35"/>
        <v>0</v>
      </c>
      <c r="N359" s="133">
        <f t="shared" si="34"/>
        <v>0</v>
      </c>
    </row>
    <row r="360" spans="2:14" x14ac:dyDescent="0.25">
      <c r="B360" s="129">
        <v>11</v>
      </c>
      <c r="C360" s="1074"/>
      <c r="D360" s="1074"/>
      <c r="E360" s="1074"/>
      <c r="F360" s="1074"/>
      <c r="G360" s="1074"/>
      <c r="H360" s="1075"/>
      <c r="I360" s="527">
        <v>0.5</v>
      </c>
      <c r="J360" s="16"/>
      <c r="K360" s="212">
        <f t="shared" si="33"/>
        <v>0</v>
      </c>
      <c r="L360" s="17"/>
      <c r="M360" s="42">
        <f t="shared" si="35"/>
        <v>0</v>
      </c>
      <c r="N360" s="133">
        <f t="shared" si="34"/>
        <v>0</v>
      </c>
    </row>
    <row r="361" spans="2:14" x14ac:dyDescent="0.25">
      <c r="B361" s="129">
        <v>12</v>
      </c>
      <c r="C361" s="1074"/>
      <c r="D361" s="1074"/>
      <c r="E361" s="1074"/>
      <c r="F361" s="1074"/>
      <c r="G361" s="1074"/>
      <c r="H361" s="1075"/>
      <c r="I361" s="527">
        <v>0.5</v>
      </c>
      <c r="J361" s="16"/>
      <c r="K361" s="212">
        <f t="shared" si="33"/>
        <v>0</v>
      </c>
      <c r="L361" s="17"/>
      <c r="M361" s="42">
        <f t="shared" si="35"/>
        <v>0</v>
      </c>
      <c r="N361" s="133">
        <f t="shared" si="34"/>
        <v>0</v>
      </c>
    </row>
    <row r="362" spans="2:14" x14ac:dyDescent="0.25">
      <c r="B362" s="129">
        <v>13</v>
      </c>
      <c r="C362" s="1074"/>
      <c r="D362" s="1074"/>
      <c r="E362" s="1074"/>
      <c r="F362" s="1074"/>
      <c r="G362" s="1074"/>
      <c r="H362" s="1075"/>
      <c r="I362" s="527">
        <v>0.5</v>
      </c>
      <c r="J362" s="16"/>
      <c r="K362" s="212">
        <f t="shared" si="33"/>
        <v>0</v>
      </c>
      <c r="L362" s="17"/>
      <c r="M362" s="42">
        <f t="shared" si="35"/>
        <v>0</v>
      </c>
      <c r="N362" s="133">
        <f t="shared" si="34"/>
        <v>0</v>
      </c>
    </row>
    <row r="363" spans="2:14" x14ac:dyDescent="0.25">
      <c r="B363" s="129">
        <v>14</v>
      </c>
      <c r="C363" s="1074"/>
      <c r="D363" s="1074"/>
      <c r="E363" s="1074"/>
      <c r="F363" s="1074"/>
      <c r="G363" s="1074"/>
      <c r="H363" s="1075"/>
      <c r="I363" s="527">
        <v>0.5</v>
      </c>
      <c r="J363" s="16"/>
      <c r="K363" s="212">
        <f t="shared" si="33"/>
        <v>0</v>
      </c>
      <c r="L363" s="17"/>
      <c r="M363" s="42">
        <f t="shared" si="35"/>
        <v>0</v>
      </c>
      <c r="N363" s="133">
        <f t="shared" si="34"/>
        <v>0</v>
      </c>
    </row>
    <row r="364" spans="2:14" x14ac:dyDescent="0.25">
      <c r="B364" s="129">
        <v>15</v>
      </c>
      <c r="C364" s="1074"/>
      <c r="D364" s="1074"/>
      <c r="E364" s="1074"/>
      <c r="F364" s="1074"/>
      <c r="G364" s="1074"/>
      <c r="H364" s="1075"/>
      <c r="I364" s="527">
        <v>0.5</v>
      </c>
      <c r="J364" s="16"/>
      <c r="K364" s="212">
        <f t="shared" si="33"/>
        <v>0</v>
      </c>
      <c r="L364" s="17"/>
      <c r="M364" s="42">
        <f t="shared" si="35"/>
        <v>0</v>
      </c>
      <c r="N364" s="133">
        <f t="shared" si="34"/>
        <v>0</v>
      </c>
    </row>
    <row r="365" spans="2:14" x14ac:dyDescent="0.25">
      <c r="B365" s="129">
        <v>16</v>
      </c>
      <c r="C365" s="1074"/>
      <c r="D365" s="1074"/>
      <c r="E365" s="1074"/>
      <c r="F365" s="1074"/>
      <c r="G365" s="1074"/>
      <c r="H365" s="1075"/>
      <c r="I365" s="527">
        <v>0.5</v>
      </c>
      <c r="J365" s="16"/>
      <c r="K365" s="212">
        <f t="shared" si="33"/>
        <v>0</v>
      </c>
      <c r="L365" s="17"/>
      <c r="M365" s="42">
        <f t="shared" si="35"/>
        <v>0</v>
      </c>
      <c r="N365" s="133">
        <f t="shared" si="34"/>
        <v>0</v>
      </c>
    </row>
    <row r="366" spans="2:14" x14ac:dyDescent="0.25">
      <c r="B366" s="129">
        <v>17</v>
      </c>
      <c r="C366" s="1074"/>
      <c r="D366" s="1074"/>
      <c r="E366" s="1074"/>
      <c r="F366" s="1074"/>
      <c r="G366" s="1074"/>
      <c r="H366" s="1075"/>
      <c r="I366" s="527">
        <v>0.5</v>
      </c>
      <c r="J366" s="16"/>
      <c r="K366" s="212">
        <f t="shared" si="33"/>
        <v>0</v>
      </c>
      <c r="L366" s="17"/>
      <c r="M366" s="42">
        <f t="shared" si="35"/>
        <v>0</v>
      </c>
      <c r="N366" s="133">
        <f t="shared" si="34"/>
        <v>0</v>
      </c>
    </row>
    <row r="367" spans="2:14" x14ac:dyDescent="0.25">
      <c r="B367" s="129">
        <v>18</v>
      </c>
      <c r="C367" s="1074"/>
      <c r="D367" s="1074"/>
      <c r="E367" s="1074"/>
      <c r="F367" s="1074"/>
      <c r="G367" s="1074"/>
      <c r="H367" s="1075"/>
      <c r="I367" s="527">
        <v>0.5</v>
      </c>
      <c r="J367" s="16"/>
      <c r="K367" s="212">
        <f t="shared" si="33"/>
        <v>0</v>
      </c>
      <c r="L367" s="17"/>
      <c r="M367" s="42">
        <f t="shared" si="35"/>
        <v>0</v>
      </c>
      <c r="N367" s="133">
        <f t="shared" si="34"/>
        <v>0</v>
      </c>
    </row>
    <row r="368" spans="2:14" x14ac:dyDescent="0.25">
      <c r="B368" s="129">
        <v>19</v>
      </c>
      <c r="C368" s="1074"/>
      <c r="D368" s="1074"/>
      <c r="E368" s="1074"/>
      <c r="F368" s="1074"/>
      <c r="G368" s="1074"/>
      <c r="H368" s="1075"/>
      <c r="I368" s="527">
        <v>0.5</v>
      </c>
      <c r="J368" s="16"/>
      <c r="K368" s="212">
        <f t="shared" si="33"/>
        <v>0</v>
      </c>
      <c r="L368" s="17"/>
      <c r="M368" s="42">
        <f t="shared" si="35"/>
        <v>0</v>
      </c>
      <c r="N368" s="133">
        <f t="shared" si="34"/>
        <v>0</v>
      </c>
    </row>
    <row r="369" spans="2:14" x14ac:dyDescent="0.25">
      <c r="B369" s="129">
        <v>20</v>
      </c>
      <c r="C369" s="1074"/>
      <c r="D369" s="1074"/>
      <c r="E369" s="1074"/>
      <c r="F369" s="1074"/>
      <c r="G369" s="1074"/>
      <c r="H369" s="1075"/>
      <c r="I369" s="527">
        <v>0.5</v>
      </c>
      <c r="J369" s="16"/>
      <c r="K369" s="212">
        <f t="shared" si="33"/>
        <v>0</v>
      </c>
      <c r="L369" s="17"/>
      <c r="M369" s="42">
        <f t="shared" si="35"/>
        <v>0</v>
      </c>
      <c r="N369" s="133">
        <f t="shared" si="34"/>
        <v>0</v>
      </c>
    </row>
    <row r="370" spans="2:14" x14ac:dyDescent="0.25">
      <c r="B370" s="129">
        <v>21</v>
      </c>
      <c r="C370" s="1074"/>
      <c r="D370" s="1074"/>
      <c r="E370" s="1074"/>
      <c r="F370" s="1074"/>
      <c r="G370" s="1074"/>
      <c r="H370" s="1075"/>
      <c r="I370" s="527">
        <v>0.5</v>
      </c>
      <c r="J370" s="16"/>
      <c r="K370" s="212">
        <f t="shared" si="33"/>
        <v>0</v>
      </c>
      <c r="L370" s="17"/>
      <c r="M370" s="42">
        <f t="shared" si="35"/>
        <v>0</v>
      </c>
      <c r="N370" s="133">
        <f t="shared" si="34"/>
        <v>0</v>
      </c>
    </row>
    <row r="371" spans="2:14" x14ac:dyDescent="0.25">
      <c r="B371" s="129">
        <v>22</v>
      </c>
      <c r="C371" s="1074"/>
      <c r="D371" s="1074"/>
      <c r="E371" s="1074"/>
      <c r="F371" s="1074"/>
      <c r="G371" s="1074"/>
      <c r="H371" s="1075"/>
      <c r="I371" s="527">
        <v>0.5</v>
      </c>
      <c r="J371" s="16"/>
      <c r="K371" s="212">
        <f t="shared" si="33"/>
        <v>0</v>
      </c>
      <c r="L371" s="17"/>
      <c r="M371" s="42">
        <f t="shared" si="35"/>
        <v>0</v>
      </c>
      <c r="N371" s="133">
        <f t="shared" si="34"/>
        <v>0</v>
      </c>
    </row>
    <row r="372" spans="2:14" x14ac:dyDescent="0.25">
      <c r="B372" s="129">
        <v>23</v>
      </c>
      <c r="C372" s="1074"/>
      <c r="D372" s="1074"/>
      <c r="E372" s="1074"/>
      <c r="F372" s="1074"/>
      <c r="G372" s="1074"/>
      <c r="H372" s="1075"/>
      <c r="I372" s="527">
        <v>0.5</v>
      </c>
      <c r="J372" s="16"/>
      <c r="K372" s="212">
        <f t="shared" si="33"/>
        <v>0</v>
      </c>
      <c r="L372" s="17"/>
      <c r="M372" s="42">
        <f t="shared" si="35"/>
        <v>0</v>
      </c>
      <c r="N372" s="133">
        <f t="shared" si="34"/>
        <v>0</v>
      </c>
    </row>
    <row r="373" spans="2:14" x14ac:dyDescent="0.25">
      <c r="B373" s="129">
        <v>24</v>
      </c>
      <c r="C373" s="1074"/>
      <c r="D373" s="1074"/>
      <c r="E373" s="1074"/>
      <c r="F373" s="1074"/>
      <c r="G373" s="1074"/>
      <c r="H373" s="1075"/>
      <c r="I373" s="527">
        <v>0.5</v>
      </c>
      <c r="J373" s="16"/>
      <c r="K373" s="212">
        <f t="shared" si="33"/>
        <v>0</v>
      </c>
      <c r="L373" s="17"/>
      <c r="M373" s="42">
        <f t="shared" si="35"/>
        <v>0</v>
      </c>
      <c r="N373" s="133">
        <f t="shared" si="34"/>
        <v>0</v>
      </c>
    </row>
    <row r="374" spans="2:14" x14ac:dyDescent="0.25">
      <c r="B374" s="129">
        <v>25</v>
      </c>
      <c r="C374" s="1074"/>
      <c r="D374" s="1074"/>
      <c r="E374" s="1074"/>
      <c r="F374" s="1074"/>
      <c r="G374" s="1074"/>
      <c r="H374" s="1075"/>
      <c r="I374" s="527">
        <v>0.5</v>
      </c>
      <c r="J374" s="16"/>
      <c r="K374" s="212">
        <f t="shared" si="33"/>
        <v>0</v>
      </c>
      <c r="L374" s="17"/>
      <c r="M374" s="42">
        <f t="shared" si="35"/>
        <v>0</v>
      </c>
      <c r="N374" s="133">
        <f t="shared" si="34"/>
        <v>0</v>
      </c>
    </row>
    <row r="375" spans="2:14" x14ac:dyDescent="0.25">
      <c r="B375" s="129">
        <v>26</v>
      </c>
      <c r="C375" s="1074"/>
      <c r="D375" s="1074"/>
      <c r="E375" s="1074"/>
      <c r="F375" s="1074"/>
      <c r="G375" s="1074"/>
      <c r="H375" s="1075"/>
      <c r="I375" s="527">
        <v>0.5</v>
      </c>
      <c r="J375" s="16"/>
      <c r="K375" s="212">
        <f t="shared" si="33"/>
        <v>0</v>
      </c>
      <c r="L375" s="17"/>
      <c r="M375" s="42">
        <f t="shared" si="35"/>
        <v>0</v>
      </c>
      <c r="N375" s="133">
        <f t="shared" si="34"/>
        <v>0</v>
      </c>
    </row>
    <row r="376" spans="2:14" x14ac:dyDescent="0.25">
      <c r="B376" s="129">
        <v>27</v>
      </c>
      <c r="C376" s="1074"/>
      <c r="D376" s="1074"/>
      <c r="E376" s="1074"/>
      <c r="F376" s="1074"/>
      <c r="G376" s="1074"/>
      <c r="H376" s="1075"/>
      <c r="I376" s="527">
        <v>0.5</v>
      </c>
      <c r="J376" s="16"/>
      <c r="K376" s="212">
        <f t="shared" si="33"/>
        <v>0</v>
      </c>
      <c r="L376" s="17"/>
      <c r="M376" s="42">
        <f t="shared" si="35"/>
        <v>0</v>
      </c>
      <c r="N376" s="133">
        <f t="shared" si="34"/>
        <v>0</v>
      </c>
    </row>
    <row r="377" spans="2:14" x14ac:dyDescent="0.25">
      <c r="B377" s="129">
        <v>28</v>
      </c>
      <c r="C377" s="1074"/>
      <c r="D377" s="1074"/>
      <c r="E377" s="1074"/>
      <c r="F377" s="1074"/>
      <c r="G377" s="1074"/>
      <c r="H377" s="1075"/>
      <c r="I377" s="527">
        <v>0.5</v>
      </c>
      <c r="J377" s="16"/>
      <c r="K377" s="212">
        <f t="shared" si="33"/>
        <v>0</v>
      </c>
      <c r="L377" s="17"/>
      <c r="M377" s="42">
        <f t="shared" si="35"/>
        <v>0</v>
      </c>
      <c r="N377" s="133">
        <f t="shared" si="34"/>
        <v>0</v>
      </c>
    </row>
    <row r="378" spans="2:14" x14ac:dyDescent="0.25">
      <c r="B378" s="129">
        <v>29</v>
      </c>
      <c r="C378" s="1074"/>
      <c r="D378" s="1074"/>
      <c r="E378" s="1074"/>
      <c r="F378" s="1074"/>
      <c r="G378" s="1074"/>
      <c r="H378" s="1075"/>
      <c r="I378" s="527">
        <v>0.5</v>
      </c>
      <c r="J378" s="16"/>
      <c r="K378" s="212">
        <f t="shared" si="33"/>
        <v>0</v>
      </c>
      <c r="L378" s="17"/>
      <c r="M378" s="42">
        <f t="shared" si="35"/>
        <v>0</v>
      </c>
      <c r="N378" s="133">
        <f t="shared" si="34"/>
        <v>0</v>
      </c>
    </row>
    <row r="379" spans="2:14" x14ac:dyDescent="0.25">
      <c r="B379" s="129">
        <v>30</v>
      </c>
      <c r="C379" s="1074"/>
      <c r="D379" s="1074"/>
      <c r="E379" s="1074"/>
      <c r="F379" s="1074"/>
      <c r="G379" s="1074"/>
      <c r="H379" s="1075"/>
      <c r="I379" s="527">
        <v>0.5</v>
      </c>
      <c r="J379" s="16"/>
      <c r="K379" s="212">
        <f t="shared" si="33"/>
        <v>0</v>
      </c>
      <c r="L379" s="17"/>
      <c r="M379" s="42">
        <f t="shared" si="35"/>
        <v>0</v>
      </c>
      <c r="N379" s="133">
        <f t="shared" si="34"/>
        <v>0</v>
      </c>
    </row>
    <row r="380" spans="2:14" x14ac:dyDescent="0.25">
      <c r="B380" s="134"/>
      <c r="C380" s="1072" t="s">
        <v>4019</v>
      </c>
      <c r="D380" s="1072"/>
      <c r="E380" s="1072"/>
      <c r="F380" s="1072"/>
      <c r="G380" s="1072"/>
      <c r="H380" s="1072"/>
      <c r="I380" s="1072"/>
      <c r="J380" s="1072"/>
      <c r="K380" s="1072"/>
      <c r="L380" s="1073"/>
      <c r="M380" s="135">
        <f>SUM(M348:M379)</f>
        <v>0</v>
      </c>
      <c r="N380" s="135">
        <f>SUM(N348:N379)</f>
        <v>0</v>
      </c>
    </row>
    <row r="381" spans="2:14" x14ac:dyDescent="0.25">
      <c r="B381" s="1084" t="s">
        <v>3985</v>
      </c>
      <c r="C381" s="1084"/>
      <c r="D381" s="1084"/>
      <c r="E381" s="1084"/>
      <c r="F381" s="1084"/>
      <c r="G381" s="1084"/>
      <c r="H381" s="1084"/>
      <c r="I381" s="1084"/>
      <c r="J381" s="1084"/>
      <c r="K381" s="1084"/>
      <c r="L381" s="1084"/>
      <c r="M381" s="1080" t="s">
        <v>3906</v>
      </c>
      <c r="N381" s="1080"/>
    </row>
    <row r="382" spans="2:14" x14ac:dyDescent="0.25">
      <c r="B382" s="1068" t="s">
        <v>3975</v>
      </c>
      <c r="C382" s="1069"/>
      <c r="D382" s="1069"/>
      <c r="E382" s="1069"/>
      <c r="F382" s="1069"/>
      <c r="G382" s="1069"/>
      <c r="H382" s="1069"/>
      <c r="I382" s="1069"/>
      <c r="J382" s="1076"/>
      <c r="K382" s="126" t="s">
        <v>3976</v>
      </c>
      <c r="L382" s="126" t="s">
        <v>3977</v>
      </c>
      <c r="M382" s="126" t="s">
        <v>3978</v>
      </c>
      <c r="N382" s="128" t="s">
        <v>3792</v>
      </c>
    </row>
    <row r="383" spans="2:14" x14ac:dyDescent="0.25">
      <c r="B383" s="1077" t="s">
        <v>4020</v>
      </c>
      <c r="C383" s="1078"/>
      <c r="D383" s="1078"/>
      <c r="E383" s="1078"/>
      <c r="F383" s="1078"/>
      <c r="G383" s="1078"/>
      <c r="H383" s="1078"/>
      <c r="I383" s="1078"/>
      <c r="J383" s="1079"/>
      <c r="K383" s="471"/>
      <c r="L383" s="17"/>
      <c r="M383" s="42">
        <f>N383</f>
        <v>0</v>
      </c>
      <c r="N383" s="133">
        <f>K383*L383</f>
        <v>0</v>
      </c>
    </row>
    <row r="384" spans="2:14" x14ac:dyDescent="0.25">
      <c r="B384" s="1068" t="s">
        <v>3980</v>
      </c>
      <c r="C384" s="1069"/>
      <c r="D384" s="1069"/>
      <c r="E384" s="1069"/>
      <c r="F384" s="1069"/>
      <c r="G384" s="1069"/>
      <c r="H384" s="1069"/>
      <c r="I384" s="126" t="s">
        <v>3981</v>
      </c>
      <c r="J384" s="126" t="s">
        <v>3982</v>
      </c>
      <c r="K384" s="126" t="s">
        <v>3983</v>
      </c>
      <c r="L384" s="126" t="s">
        <v>3977</v>
      </c>
      <c r="M384" s="126" t="s">
        <v>3978</v>
      </c>
      <c r="N384" s="128" t="s">
        <v>3792</v>
      </c>
    </row>
    <row r="385" spans="2:14" x14ac:dyDescent="0.25">
      <c r="B385" s="129">
        <v>1</v>
      </c>
      <c r="C385" s="1074"/>
      <c r="D385" s="1074"/>
      <c r="E385" s="1074"/>
      <c r="F385" s="1074"/>
      <c r="G385" s="1074"/>
      <c r="H385" s="1075"/>
      <c r="I385" s="527">
        <v>0.5</v>
      </c>
      <c r="J385" s="16"/>
      <c r="K385" s="212">
        <f t="shared" ref="K385:K414" si="36">IF(OR(I385=0,J385=0),0,IF((((($L$6^2*I385^2)/$H$6^2)*J385)/((($L$6^2*I385^2)/$H$6^2)+J385))&lt;(($L$6^2*I385^2)/$H$6^2),ROUND((((($L$6^2*I385^2)/$H$6^2)*J385)/((($L$6^2*I385^2)/$H$6^2)+J385)),0),ROUND((($L$6^2*I385^2)/$H$6^2),0)))</f>
        <v>0</v>
      </c>
      <c r="L385" s="17"/>
      <c r="M385" s="42">
        <f>N385</f>
        <v>0</v>
      </c>
      <c r="N385" s="133">
        <f t="shared" ref="N385:N414" si="37">K385*L385</f>
        <v>0</v>
      </c>
    </row>
    <row r="386" spans="2:14" x14ac:dyDescent="0.25">
      <c r="B386" s="129">
        <v>2</v>
      </c>
      <c r="C386" s="1074"/>
      <c r="D386" s="1074"/>
      <c r="E386" s="1074"/>
      <c r="F386" s="1074"/>
      <c r="G386" s="1074"/>
      <c r="H386" s="1075"/>
      <c r="I386" s="527">
        <v>0.5</v>
      </c>
      <c r="J386" s="16"/>
      <c r="K386" s="212">
        <f t="shared" si="36"/>
        <v>0</v>
      </c>
      <c r="L386" s="17"/>
      <c r="M386" s="42">
        <f>N386</f>
        <v>0</v>
      </c>
      <c r="N386" s="133">
        <f t="shared" si="37"/>
        <v>0</v>
      </c>
    </row>
    <row r="387" spans="2:14" x14ac:dyDescent="0.25">
      <c r="B387" s="129">
        <v>3</v>
      </c>
      <c r="C387" s="1074"/>
      <c r="D387" s="1074"/>
      <c r="E387" s="1074"/>
      <c r="F387" s="1074"/>
      <c r="G387" s="1074"/>
      <c r="H387" s="1075"/>
      <c r="I387" s="527">
        <v>0.5</v>
      </c>
      <c r="J387" s="16"/>
      <c r="K387" s="212">
        <f t="shared" si="36"/>
        <v>0</v>
      </c>
      <c r="L387" s="17"/>
      <c r="M387" s="42">
        <f>N387</f>
        <v>0</v>
      </c>
      <c r="N387" s="133">
        <f t="shared" si="37"/>
        <v>0</v>
      </c>
    </row>
    <row r="388" spans="2:14" x14ac:dyDescent="0.25">
      <c r="B388" s="129">
        <v>4</v>
      </c>
      <c r="C388" s="1074"/>
      <c r="D388" s="1074"/>
      <c r="E388" s="1074"/>
      <c r="F388" s="1074"/>
      <c r="G388" s="1074"/>
      <c r="H388" s="1075"/>
      <c r="I388" s="527">
        <v>0.5</v>
      </c>
      <c r="J388" s="16"/>
      <c r="K388" s="212">
        <f t="shared" si="36"/>
        <v>0</v>
      </c>
      <c r="L388" s="17"/>
      <c r="M388" s="42">
        <f t="shared" ref="M388:M414" si="38">N388</f>
        <v>0</v>
      </c>
      <c r="N388" s="133">
        <f t="shared" si="37"/>
        <v>0</v>
      </c>
    </row>
    <row r="389" spans="2:14" x14ac:dyDescent="0.25">
      <c r="B389" s="129">
        <v>5</v>
      </c>
      <c r="C389" s="1074"/>
      <c r="D389" s="1074"/>
      <c r="E389" s="1074"/>
      <c r="F389" s="1074"/>
      <c r="G389" s="1074"/>
      <c r="H389" s="1075"/>
      <c r="I389" s="527">
        <v>0.5</v>
      </c>
      <c r="J389" s="16"/>
      <c r="K389" s="212">
        <f t="shared" si="36"/>
        <v>0</v>
      </c>
      <c r="L389" s="17"/>
      <c r="M389" s="42">
        <f t="shared" si="38"/>
        <v>0</v>
      </c>
      <c r="N389" s="133">
        <f t="shared" si="37"/>
        <v>0</v>
      </c>
    </row>
    <row r="390" spans="2:14" x14ac:dyDescent="0.25">
      <c r="B390" s="129">
        <v>6</v>
      </c>
      <c r="C390" s="1074"/>
      <c r="D390" s="1074"/>
      <c r="E390" s="1074"/>
      <c r="F390" s="1074"/>
      <c r="G390" s="1074"/>
      <c r="H390" s="1075"/>
      <c r="I390" s="527">
        <v>0.5</v>
      </c>
      <c r="J390" s="16"/>
      <c r="K390" s="212">
        <f t="shared" si="36"/>
        <v>0</v>
      </c>
      <c r="L390" s="17"/>
      <c r="M390" s="42">
        <f t="shared" si="38"/>
        <v>0</v>
      </c>
      <c r="N390" s="133">
        <f t="shared" si="37"/>
        <v>0</v>
      </c>
    </row>
    <row r="391" spans="2:14" x14ac:dyDescent="0.25">
      <c r="B391" s="129">
        <v>7</v>
      </c>
      <c r="C391" s="1074"/>
      <c r="D391" s="1074"/>
      <c r="E391" s="1074"/>
      <c r="F391" s="1074"/>
      <c r="G391" s="1074"/>
      <c r="H391" s="1075"/>
      <c r="I391" s="527">
        <v>0.5</v>
      </c>
      <c r="J391" s="16"/>
      <c r="K391" s="212">
        <f t="shared" si="36"/>
        <v>0</v>
      </c>
      <c r="L391" s="17"/>
      <c r="M391" s="42">
        <f t="shared" si="38"/>
        <v>0</v>
      </c>
      <c r="N391" s="133">
        <f t="shared" si="37"/>
        <v>0</v>
      </c>
    </row>
    <row r="392" spans="2:14" x14ac:dyDescent="0.25">
      <c r="B392" s="129">
        <v>8</v>
      </c>
      <c r="C392" s="1074"/>
      <c r="D392" s="1074"/>
      <c r="E392" s="1074"/>
      <c r="F392" s="1074"/>
      <c r="G392" s="1074"/>
      <c r="H392" s="1075"/>
      <c r="I392" s="527">
        <v>0.5</v>
      </c>
      <c r="J392" s="16"/>
      <c r="K392" s="212">
        <f t="shared" si="36"/>
        <v>0</v>
      </c>
      <c r="L392" s="17"/>
      <c r="M392" s="42">
        <f t="shared" si="38"/>
        <v>0</v>
      </c>
      <c r="N392" s="133">
        <f t="shared" si="37"/>
        <v>0</v>
      </c>
    </row>
    <row r="393" spans="2:14" x14ac:dyDescent="0.25">
      <c r="B393" s="129">
        <v>9</v>
      </c>
      <c r="C393" s="1074"/>
      <c r="D393" s="1074"/>
      <c r="E393" s="1074"/>
      <c r="F393" s="1074"/>
      <c r="G393" s="1074"/>
      <c r="H393" s="1075"/>
      <c r="I393" s="527">
        <v>0.5</v>
      </c>
      <c r="J393" s="16"/>
      <c r="K393" s="212">
        <f t="shared" si="36"/>
        <v>0</v>
      </c>
      <c r="L393" s="17"/>
      <c r="M393" s="42">
        <f t="shared" si="38"/>
        <v>0</v>
      </c>
      <c r="N393" s="133">
        <f t="shared" si="37"/>
        <v>0</v>
      </c>
    </row>
    <row r="394" spans="2:14" x14ac:dyDescent="0.25">
      <c r="B394" s="129">
        <v>10</v>
      </c>
      <c r="C394" s="1074"/>
      <c r="D394" s="1074"/>
      <c r="E394" s="1074"/>
      <c r="F394" s="1074"/>
      <c r="G394" s="1074"/>
      <c r="H394" s="1075"/>
      <c r="I394" s="527">
        <v>0.5</v>
      </c>
      <c r="J394" s="16"/>
      <c r="K394" s="212">
        <f t="shared" si="36"/>
        <v>0</v>
      </c>
      <c r="L394" s="17"/>
      <c r="M394" s="42">
        <f t="shared" si="38"/>
        <v>0</v>
      </c>
      <c r="N394" s="133">
        <f t="shared" si="37"/>
        <v>0</v>
      </c>
    </row>
    <row r="395" spans="2:14" x14ac:dyDescent="0.25">
      <c r="B395" s="129">
        <v>11</v>
      </c>
      <c r="C395" s="1074"/>
      <c r="D395" s="1074"/>
      <c r="E395" s="1074"/>
      <c r="F395" s="1074"/>
      <c r="G395" s="1074"/>
      <c r="H395" s="1075"/>
      <c r="I395" s="527">
        <v>0.5</v>
      </c>
      <c r="J395" s="16"/>
      <c r="K395" s="212">
        <f t="shared" si="36"/>
        <v>0</v>
      </c>
      <c r="L395" s="17"/>
      <c r="M395" s="42">
        <f t="shared" si="38"/>
        <v>0</v>
      </c>
      <c r="N395" s="133">
        <f t="shared" si="37"/>
        <v>0</v>
      </c>
    </row>
    <row r="396" spans="2:14" x14ac:dyDescent="0.25">
      <c r="B396" s="129">
        <v>12</v>
      </c>
      <c r="C396" s="1074"/>
      <c r="D396" s="1074"/>
      <c r="E396" s="1074"/>
      <c r="F396" s="1074"/>
      <c r="G396" s="1074"/>
      <c r="H396" s="1075"/>
      <c r="I396" s="527">
        <v>0.5</v>
      </c>
      <c r="J396" s="16"/>
      <c r="K396" s="212">
        <f t="shared" si="36"/>
        <v>0</v>
      </c>
      <c r="L396" s="17"/>
      <c r="M396" s="42">
        <f t="shared" si="38"/>
        <v>0</v>
      </c>
      <c r="N396" s="133">
        <f t="shared" si="37"/>
        <v>0</v>
      </c>
    </row>
    <row r="397" spans="2:14" x14ac:dyDescent="0.25">
      <c r="B397" s="129">
        <v>13</v>
      </c>
      <c r="C397" s="1074"/>
      <c r="D397" s="1074"/>
      <c r="E397" s="1074"/>
      <c r="F397" s="1074"/>
      <c r="G397" s="1074"/>
      <c r="H397" s="1075"/>
      <c r="I397" s="527">
        <v>0.5</v>
      </c>
      <c r="J397" s="16"/>
      <c r="K397" s="212">
        <f t="shared" si="36"/>
        <v>0</v>
      </c>
      <c r="L397" s="17"/>
      <c r="M397" s="42">
        <f t="shared" si="38"/>
        <v>0</v>
      </c>
      <c r="N397" s="133">
        <f t="shared" si="37"/>
        <v>0</v>
      </c>
    </row>
    <row r="398" spans="2:14" x14ac:dyDescent="0.25">
      <c r="B398" s="129">
        <v>14</v>
      </c>
      <c r="C398" s="1074"/>
      <c r="D398" s="1074"/>
      <c r="E398" s="1074"/>
      <c r="F398" s="1074"/>
      <c r="G398" s="1074"/>
      <c r="H398" s="1075"/>
      <c r="I398" s="527">
        <v>0.5</v>
      </c>
      <c r="J398" s="16"/>
      <c r="K398" s="212">
        <f t="shared" si="36"/>
        <v>0</v>
      </c>
      <c r="L398" s="17"/>
      <c r="M398" s="42">
        <f t="shared" si="38"/>
        <v>0</v>
      </c>
      <c r="N398" s="133">
        <f t="shared" si="37"/>
        <v>0</v>
      </c>
    </row>
    <row r="399" spans="2:14" x14ac:dyDescent="0.25">
      <c r="B399" s="129">
        <v>15</v>
      </c>
      <c r="C399" s="1074"/>
      <c r="D399" s="1074"/>
      <c r="E399" s="1074"/>
      <c r="F399" s="1074"/>
      <c r="G399" s="1074"/>
      <c r="H399" s="1075"/>
      <c r="I399" s="527">
        <v>0.5</v>
      </c>
      <c r="J399" s="16"/>
      <c r="K399" s="212">
        <f t="shared" si="36"/>
        <v>0</v>
      </c>
      <c r="L399" s="17"/>
      <c r="M399" s="42">
        <f t="shared" si="38"/>
        <v>0</v>
      </c>
      <c r="N399" s="133">
        <f t="shared" si="37"/>
        <v>0</v>
      </c>
    </row>
    <row r="400" spans="2:14" x14ac:dyDescent="0.25">
      <c r="B400" s="129">
        <v>16</v>
      </c>
      <c r="C400" s="1074"/>
      <c r="D400" s="1074"/>
      <c r="E400" s="1074"/>
      <c r="F400" s="1074"/>
      <c r="G400" s="1074"/>
      <c r="H400" s="1075"/>
      <c r="I400" s="527">
        <v>0.5</v>
      </c>
      <c r="J400" s="16"/>
      <c r="K400" s="212">
        <f t="shared" si="36"/>
        <v>0</v>
      </c>
      <c r="L400" s="17"/>
      <c r="M400" s="42">
        <f t="shared" si="38"/>
        <v>0</v>
      </c>
      <c r="N400" s="133">
        <f t="shared" si="37"/>
        <v>0</v>
      </c>
    </row>
    <row r="401" spans="2:14" x14ac:dyDescent="0.25">
      <c r="B401" s="129">
        <v>17</v>
      </c>
      <c r="C401" s="1074"/>
      <c r="D401" s="1074"/>
      <c r="E401" s="1074"/>
      <c r="F401" s="1074"/>
      <c r="G401" s="1074"/>
      <c r="H401" s="1075"/>
      <c r="I401" s="527">
        <v>0.5</v>
      </c>
      <c r="J401" s="16"/>
      <c r="K401" s="212">
        <f t="shared" si="36"/>
        <v>0</v>
      </c>
      <c r="L401" s="17"/>
      <c r="M401" s="42">
        <f t="shared" si="38"/>
        <v>0</v>
      </c>
      <c r="N401" s="133">
        <f t="shared" si="37"/>
        <v>0</v>
      </c>
    </row>
    <row r="402" spans="2:14" x14ac:dyDescent="0.25">
      <c r="B402" s="129">
        <v>18</v>
      </c>
      <c r="C402" s="1074"/>
      <c r="D402" s="1074"/>
      <c r="E402" s="1074"/>
      <c r="F402" s="1074"/>
      <c r="G402" s="1074"/>
      <c r="H402" s="1075"/>
      <c r="I402" s="527">
        <v>0.5</v>
      </c>
      <c r="J402" s="16"/>
      <c r="K402" s="212">
        <f t="shared" si="36"/>
        <v>0</v>
      </c>
      <c r="L402" s="17"/>
      <c r="M402" s="42">
        <f t="shared" si="38"/>
        <v>0</v>
      </c>
      <c r="N402" s="133">
        <f t="shared" si="37"/>
        <v>0</v>
      </c>
    </row>
    <row r="403" spans="2:14" x14ac:dyDescent="0.25">
      <c r="B403" s="129">
        <v>19</v>
      </c>
      <c r="C403" s="1074"/>
      <c r="D403" s="1074"/>
      <c r="E403" s="1074"/>
      <c r="F403" s="1074"/>
      <c r="G403" s="1074"/>
      <c r="H403" s="1075"/>
      <c r="I403" s="527">
        <v>0.5</v>
      </c>
      <c r="J403" s="16"/>
      <c r="K403" s="212">
        <f t="shared" si="36"/>
        <v>0</v>
      </c>
      <c r="L403" s="17"/>
      <c r="M403" s="42">
        <f t="shared" si="38"/>
        <v>0</v>
      </c>
      <c r="N403" s="133">
        <f t="shared" si="37"/>
        <v>0</v>
      </c>
    </row>
    <row r="404" spans="2:14" x14ac:dyDescent="0.25">
      <c r="B404" s="129">
        <v>20</v>
      </c>
      <c r="C404" s="1074"/>
      <c r="D404" s="1074"/>
      <c r="E404" s="1074"/>
      <c r="F404" s="1074"/>
      <c r="G404" s="1074"/>
      <c r="H404" s="1075"/>
      <c r="I404" s="527">
        <v>0.5</v>
      </c>
      <c r="J404" s="16"/>
      <c r="K404" s="212">
        <f t="shared" si="36"/>
        <v>0</v>
      </c>
      <c r="L404" s="17"/>
      <c r="M404" s="42">
        <f t="shared" si="38"/>
        <v>0</v>
      </c>
      <c r="N404" s="133">
        <f t="shared" si="37"/>
        <v>0</v>
      </c>
    </row>
    <row r="405" spans="2:14" x14ac:dyDescent="0.25">
      <c r="B405" s="129">
        <v>21</v>
      </c>
      <c r="C405" s="1074"/>
      <c r="D405" s="1074"/>
      <c r="E405" s="1074"/>
      <c r="F405" s="1074"/>
      <c r="G405" s="1074"/>
      <c r="H405" s="1075"/>
      <c r="I405" s="527">
        <v>0.5</v>
      </c>
      <c r="J405" s="16"/>
      <c r="K405" s="212">
        <f t="shared" si="36"/>
        <v>0</v>
      </c>
      <c r="L405" s="17"/>
      <c r="M405" s="42">
        <f t="shared" si="38"/>
        <v>0</v>
      </c>
      <c r="N405" s="133">
        <f t="shared" si="37"/>
        <v>0</v>
      </c>
    </row>
    <row r="406" spans="2:14" x14ac:dyDescent="0.25">
      <c r="B406" s="129">
        <v>22</v>
      </c>
      <c r="C406" s="1074"/>
      <c r="D406" s="1074"/>
      <c r="E406" s="1074"/>
      <c r="F406" s="1074"/>
      <c r="G406" s="1074"/>
      <c r="H406" s="1075"/>
      <c r="I406" s="527">
        <v>0.5</v>
      </c>
      <c r="J406" s="16"/>
      <c r="K406" s="212">
        <f t="shared" si="36"/>
        <v>0</v>
      </c>
      <c r="L406" s="17"/>
      <c r="M406" s="42">
        <f t="shared" si="38"/>
        <v>0</v>
      </c>
      <c r="N406" s="133">
        <f t="shared" si="37"/>
        <v>0</v>
      </c>
    </row>
    <row r="407" spans="2:14" x14ac:dyDescent="0.25">
      <c r="B407" s="129">
        <v>23</v>
      </c>
      <c r="C407" s="1074"/>
      <c r="D407" s="1074"/>
      <c r="E407" s="1074"/>
      <c r="F407" s="1074"/>
      <c r="G407" s="1074"/>
      <c r="H407" s="1075"/>
      <c r="I407" s="527">
        <v>0.5</v>
      </c>
      <c r="J407" s="16"/>
      <c r="K407" s="212">
        <f t="shared" si="36"/>
        <v>0</v>
      </c>
      <c r="L407" s="17"/>
      <c r="M407" s="42">
        <f t="shared" si="38"/>
        <v>0</v>
      </c>
      <c r="N407" s="133">
        <f t="shared" si="37"/>
        <v>0</v>
      </c>
    </row>
    <row r="408" spans="2:14" x14ac:dyDescent="0.25">
      <c r="B408" s="129">
        <v>24</v>
      </c>
      <c r="C408" s="1074"/>
      <c r="D408" s="1074"/>
      <c r="E408" s="1074"/>
      <c r="F408" s="1074"/>
      <c r="G408" s="1074"/>
      <c r="H408" s="1075"/>
      <c r="I408" s="527">
        <v>0.5</v>
      </c>
      <c r="J408" s="16"/>
      <c r="K408" s="212">
        <f t="shared" si="36"/>
        <v>0</v>
      </c>
      <c r="L408" s="17"/>
      <c r="M408" s="42">
        <f t="shared" si="38"/>
        <v>0</v>
      </c>
      <c r="N408" s="133">
        <f t="shared" si="37"/>
        <v>0</v>
      </c>
    </row>
    <row r="409" spans="2:14" x14ac:dyDescent="0.25">
      <c r="B409" s="129">
        <v>25</v>
      </c>
      <c r="C409" s="1074"/>
      <c r="D409" s="1074"/>
      <c r="E409" s="1074"/>
      <c r="F409" s="1074"/>
      <c r="G409" s="1074"/>
      <c r="H409" s="1075"/>
      <c r="I409" s="527">
        <v>0.5</v>
      </c>
      <c r="J409" s="16"/>
      <c r="K409" s="212">
        <f t="shared" si="36"/>
        <v>0</v>
      </c>
      <c r="L409" s="17"/>
      <c r="M409" s="42">
        <f t="shared" si="38"/>
        <v>0</v>
      </c>
      <c r="N409" s="133">
        <f t="shared" si="37"/>
        <v>0</v>
      </c>
    </row>
    <row r="410" spans="2:14" x14ac:dyDescent="0.25">
      <c r="B410" s="129">
        <v>26</v>
      </c>
      <c r="C410" s="1074"/>
      <c r="D410" s="1074"/>
      <c r="E410" s="1074"/>
      <c r="F410" s="1074"/>
      <c r="G410" s="1074"/>
      <c r="H410" s="1075"/>
      <c r="I410" s="527">
        <v>0.5</v>
      </c>
      <c r="J410" s="16"/>
      <c r="K410" s="212">
        <f t="shared" si="36"/>
        <v>0</v>
      </c>
      <c r="L410" s="17"/>
      <c r="M410" s="42">
        <f t="shared" si="38"/>
        <v>0</v>
      </c>
      <c r="N410" s="133">
        <f t="shared" si="37"/>
        <v>0</v>
      </c>
    </row>
    <row r="411" spans="2:14" x14ac:dyDescent="0.25">
      <c r="B411" s="129">
        <v>27</v>
      </c>
      <c r="C411" s="1074"/>
      <c r="D411" s="1074"/>
      <c r="E411" s="1074"/>
      <c r="F411" s="1074"/>
      <c r="G411" s="1074"/>
      <c r="H411" s="1075"/>
      <c r="I411" s="527">
        <v>0.5</v>
      </c>
      <c r="J411" s="16"/>
      <c r="K411" s="212">
        <f t="shared" si="36"/>
        <v>0</v>
      </c>
      <c r="L411" s="17"/>
      <c r="M411" s="42">
        <f t="shared" si="38"/>
        <v>0</v>
      </c>
      <c r="N411" s="133">
        <f t="shared" si="37"/>
        <v>0</v>
      </c>
    </row>
    <row r="412" spans="2:14" x14ac:dyDescent="0.25">
      <c r="B412" s="129">
        <v>28</v>
      </c>
      <c r="C412" s="1074"/>
      <c r="D412" s="1074"/>
      <c r="E412" s="1074"/>
      <c r="F412" s="1074"/>
      <c r="G412" s="1074"/>
      <c r="H412" s="1075"/>
      <c r="I412" s="527">
        <v>0.5</v>
      </c>
      <c r="J412" s="16"/>
      <c r="K412" s="212">
        <f t="shared" si="36"/>
        <v>0</v>
      </c>
      <c r="L412" s="17"/>
      <c r="M412" s="42">
        <f t="shared" si="38"/>
        <v>0</v>
      </c>
      <c r="N412" s="133">
        <f t="shared" si="37"/>
        <v>0</v>
      </c>
    </row>
    <row r="413" spans="2:14" x14ac:dyDescent="0.25">
      <c r="B413" s="129">
        <v>29</v>
      </c>
      <c r="C413" s="1074"/>
      <c r="D413" s="1074"/>
      <c r="E413" s="1074"/>
      <c r="F413" s="1074"/>
      <c r="G413" s="1074"/>
      <c r="H413" s="1075"/>
      <c r="I413" s="527">
        <v>0.5</v>
      </c>
      <c r="J413" s="16"/>
      <c r="K413" s="212">
        <f t="shared" si="36"/>
        <v>0</v>
      </c>
      <c r="L413" s="17"/>
      <c r="M413" s="42">
        <f t="shared" si="38"/>
        <v>0</v>
      </c>
      <c r="N413" s="133">
        <f t="shared" si="37"/>
        <v>0</v>
      </c>
    </row>
    <row r="414" spans="2:14" x14ac:dyDescent="0.25">
      <c r="B414" s="129">
        <v>30</v>
      </c>
      <c r="C414" s="1074"/>
      <c r="D414" s="1074"/>
      <c r="E414" s="1074"/>
      <c r="F414" s="1074"/>
      <c r="G414" s="1074"/>
      <c r="H414" s="1075"/>
      <c r="I414" s="527">
        <v>0.5</v>
      </c>
      <c r="J414" s="16"/>
      <c r="K414" s="212">
        <f t="shared" si="36"/>
        <v>0</v>
      </c>
      <c r="L414" s="17"/>
      <c r="M414" s="42">
        <f t="shared" si="38"/>
        <v>0</v>
      </c>
      <c r="N414" s="133">
        <f t="shared" si="37"/>
        <v>0</v>
      </c>
    </row>
    <row r="415" spans="2:14" x14ac:dyDescent="0.25">
      <c r="B415" s="134"/>
      <c r="C415" s="1072" t="s">
        <v>4021</v>
      </c>
      <c r="D415" s="1072"/>
      <c r="E415" s="1072"/>
      <c r="F415" s="1072"/>
      <c r="G415" s="1072"/>
      <c r="H415" s="1072"/>
      <c r="I415" s="1072"/>
      <c r="J415" s="1072"/>
      <c r="K415" s="1072"/>
      <c r="L415" s="1073"/>
      <c r="M415" s="42">
        <f>SUM(M383:M414)</f>
        <v>0</v>
      </c>
      <c r="N415" s="135">
        <f>SUM(N383:N414)</f>
        <v>0</v>
      </c>
    </row>
    <row r="416" spans="2:14" x14ac:dyDescent="0.25">
      <c r="B416" s="136"/>
      <c r="C416" s="1070" t="s">
        <v>4022</v>
      </c>
      <c r="D416" s="1070"/>
      <c r="E416" s="1070"/>
      <c r="F416" s="1070"/>
      <c r="G416" s="1070"/>
      <c r="H416" s="1070"/>
      <c r="I416" s="1070"/>
      <c r="J416" s="1070"/>
      <c r="K416" s="1070"/>
      <c r="L416" s="1071"/>
      <c r="M416" s="42">
        <f>SUM(M380,M415)</f>
        <v>0</v>
      </c>
      <c r="N416" s="137">
        <f>SUM(N380,N415)</f>
        <v>0</v>
      </c>
    </row>
    <row r="417" spans="2:14" x14ac:dyDescent="0.25">
      <c r="B417" s="988" t="s">
        <v>6114</v>
      </c>
      <c r="C417" s="989"/>
      <c r="D417" s="989"/>
      <c r="E417" s="989"/>
      <c r="F417" s="989"/>
      <c r="G417" s="989"/>
      <c r="H417" s="989"/>
      <c r="I417" s="989"/>
      <c r="J417" s="989"/>
      <c r="K417" s="989"/>
      <c r="L417" s="989"/>
      <c r="M417" s="989"/>
      <c r="N417" s="990"/>
    </row>
    <row r="418" spans="2:14" x14ac:dyDescent="0.25">
      <c r="B418" s="1084" t="s">
        <v>3985</v>
      </c>
      <c r="C418" s="1084"/>
      <c r="D418" s="1084"/>
      <c r="E418" s="1084"/>
      <c r="F418" s="1084"/>
      <c r="G418" s="1084"/>
      <c r="H418" s="1084"/>
      <c r="I418" s="1084"/>
      <c r="J418" s="1084"/>
      <c r="K418" s="1084"/>
      <c r="L418" s="1084"/>
      <c r="M418" s="1080" t="s">
        <v>3906</v>
      </c>
      <c r="N418" s="1080"/>
    </row>
    <row r="419" spans="2:14" x14ac:dyDescent="0.25">
      <c r="B419" s="1068" t="s">
        <v>3975</v>
      </c>
      <c r="C419" s="1069"/>
      <c r="D419" s="1069"/>
      <c r="E419" s="1069"/>
      <c r="F419" s="1069"/>
      <c r="G419" s="1069"/>
      <c r="H419" s="1069"/>
      <c r="I419" s="1069"/>
      <c r="J419" s="1076"/>
      <c r="K419" s="126" t="s">
        <v>3976</v>
      </c>
      <c r="L419" s="126" t="s">
        <v>3977</v>
      </c>
      <c r="M419" s="126" t="s">
        <v>3978</v>
      </c>
      <c r="N419" s="128" t="s">
        <v>3792</v>
      </c>
    </row>
    <row r="420" spans="2:14" x14ac:dyDescent="0.25">
      <c r="B420" s="1077" t="s">
        <v>6152</v>
      </c>
      <c r="C420" s="1078"/>
      <c r="D420" s="1078"/>
      <c r="E420" s="1078"/>
      <c r="F420" s="1078"/>
      <c r="G420" s="1078"/>
      <c r="H420" s="1078"/>
      <c r="I420" s="1078"/>
      <c r="J420" s="1079"/>
      <c r="K420" s="471"/>
      <c r="L420" s="17"/>
      <c r="M420" s="42">
        <f>N420</f>
        <v>0</v>
      </c>
      <c r="N420" s="133">
        <f>K420*L420</f>
        <v>0</v>
      </c>
    </row>
    <row r="421" spans="2:14" x14ac:dyDescent="0.25">
      <c r="B421" s="1068" t="s">
        <v>3980</v>
      </c>
      <c r="C421" s="1069"/>
      <c r="D421" s="1069"/>
      <c r="E421" s="1069"/>
      <c r="F421" s="1069"/>
      <c r="G421" s="1069"/>
      <c r="H421" s="1069"/>
      <c r="I421" s="126" t="s">
        <v>3981</v>
      </c>
      <c r="J421" s="126" t="s">
        <v>3982</v>
      </c>
      <c r="K421" s="126" t="s">
        <v>3983</v>
      </c>
      <c r="L421" s="126" t="s">
        <v>3977</v>
      </c>
      <c r="M421" s="126" t="s">
        <v>3978</v>
      </c>
      <c r="N421" s="128" t="s">
        <v>3792</v>
      </c>
    </row>
    <row r="422" spans="2:14" x14ac:dyDescent="0.25">
      <c r="B422" s="129">
        <v>1</v>
      </c>
      <c r="C422" s="1074"/>
      <c r="D422" s="1074"/>
      <c r="E422" s="1074"/>
      <c r="F422" s="1074"/>
      <c r="G422" s="1074"/>
      <c r="H422" s="1075"/>
      <c r="I422" s="527">
        <v>0.5</v>
      </c>
      <c r="J422" s="16"/>
      <c r="K422" s="212">
        <f t="shared" ref="K422:K450" si="39">IF(OR(I422=0,J422=0),0,IF((((($L$6^2*I422^2)/$H$6^2)*J422)/((($L$6^2*I422^2)/$H$6^2)+J422))&lt;(($L$6^2*I422^2)/$H$6^2),ROUND((((($L$6^2*I422^2)/$H$6^2)*J422)/((($L$6^2*I422^2)/$H$6^2)+J422)),0),ROUND((($L$6^2*I422^2)/$H$6^2),0)))</f>
        <v>0</v>
      </c>
      <c r="L422" s="17"/>
      <c r="M422" s="42">
        <f>N422</f>
        <v>0</v>
      </c>
      <c r="N422" s="133">
        <f t="shared" ref="N422:N451" si="40">K422*L422</f>
        <v>0</v>
      </c>
    </row>
    <row r="423" spans="2:14" x14ac:dyDescent="0.25">
      <c r="B423" s="129">
        <v>2</v>
      </c>
      <c r="C423" s="1074"/>
      <c r="D423" s="1074"/>
      <c r="E423" s="1074"/>
      <c r="F423" s="1074"/>
      <c r="G423" s="1074"/>
      <c r="H423" s="1075"/>
      <c r="I423" s="527">
        <v>0.5</v>
      </c>
      <c r="J423" s="16"/>
      <c r="K423" s="212">
        <f t="shared" si="39"/>
        <v>0</v>
      </c>
      <c r="L423" s="17"/>
      <c r="M423" s="42">
        <f>N423</f>
        <v>0</v>
      </c>
      <c r="N423" s="133">
        <f t="shared" si="40"/>
        <v>0</v>
      </c>
    </row>
    <row r="424" spans="2:14" x14ac:dyDescent="0.25">
      <c r="B424" s="129">
        <v>3</v>
      </c>
      <c r="C424" s="1074"/>
      <c r="D424" s="1074"/>
      <c r="E424" s="1074"/>
      <c r="F424" s="1074"/>
      <c r="G424" s="1074"/>
      <c r="H424" s="1075"/>
      <c r="I424" s="527">
        <v>0.5</v>
      </c>
      <c r="J424" s="16"/>
      <c r="K424" s="212">
        <f t="shared" si="39"/>
        <v>0</v>
      </c>
      <c r="L424" s="17"/>
      <c r="M424" s="42">
        <f>N424</f>
        <v>0</v>
      </c>
      <c r="N424" s="133">
        <f t="shared" si="40"/>
        <v>0</v>
      </c>
    </row>
    <row r="425" spans="2:14" x14ac:dyDescent="0.25">
      <c r="B425" s="129">
        <v>4</v>
      </c>
      <c r="C425" s="1074"/>
      <c r="D425" s="1074"/>
      <c r="E425" s="1074"/>
      <c r="F425" s="1074"/>
      <c r="G425" s="1074"/>
      <c r="H425" s="1075"/>
      <c r="I425" s="527">
        <v>0.5</v>
      </c>
      <c r="J425" s="16"/>
      <c r="K425" s="212">
        <f t="shared" si="39"/>
        <v>0</v>
      </c>
      <c r="L425" s="17"/>
      <c r="M425" s="42">
        <f t="shared" ref="M425:M451" si="41">N425</f>
        <v>0</v>
      </c>
      <c r="N425" s="133">
        <f t="shared" si="40"/>
        <v>0</v>
      </c>
    </row>
    <row r="426" spans="2:14" x14ac:dyDescent="0.25">
      <c r="B426" s="129">
        <v>5</v>
      </c>
      <c r="C426" s="1074"/>
      <c r="D426" s="1074"/>
      <c r="E426" s="1074"/>
      <c r="F426" s="1074"/>
      <c r="G426" s="1074"/>
      <c r="H426" s="1075"/>
      <c r="I426" s="527">
        <v>0.5</v>
      </c>
      <c r="J426" s="16"/>
      <c r="K426" s="212">
        <f t="shared" si="39"/>
        <v>0</v>
      </c>
      <c r="L426" s="17"/>
      <c r="M426" s="42">
        <f t="shared" si="41"/>
        <v>0</v>
      </c>
      <c r="N426" s="133">
        <f t="shared" si="40"/>
        <v>0</v>
      </c>
    </row>
    <row r="427" spans="2:14" x14ac:dyDescent="0.25">
      <c r="B427" s="129">
        <v>6</v>
      </c>
      <c r="C427" s="1074"/>
      <c r="D427" s="1074"/>
      <c r="E427" s="1074"/>
      <c r="F427" s="1074"/>
      <c r="G427" s="1074"/>
      <c r="H427" s="1075"/>
      <c r="I427" s="527">
        <v>0.5</v>
      </c>
      <c r="J427" s="16"/>
      <c r="K427" s="212">
        <f t="shared" si="39"/>
        <v>0</v>
      </c>
      <c r="L427" s="17"/>
      <c r="M427" s="42">
        <f t="shared" si="41"/>
        <v>0</v>
      </c>
      <c r="N427" s="133">
        <f t="shared" si="40"/>
        <v>0</v>
      </c>
    </row>
    <row r="428" spans="2:14" x14ac:dyDescent="0.25">
      <c r="B428" s="129">
        <v>7</v>
      </c>
      <c r="C428" s="1074"/>
      <c r="D428" s="1074"/>
      <c r="E428" s="1074"/>
      <c r="F428" s="1074"/>
      <c r="G428" s="1074"/>
      <c r="H428" s="1075"/>
      <c r="I428" s="527">
        <v>0.5</v>
      </c>
      <c r="J428" s="16"/>
      <c r="K428" s="212">
        <f t="shared" si="39"/>
        <v>0</v>
      </c>
      <c r="L428" s="17"/>
      <c r="M428" s="42">
        <f t="shared" si="41"/>
        <v>0</v>
      </c>
      <c r="N428" s="133">
        <f t="shared" si="40"/>
        <v>0</v>
      </c>
    </row>
    <row r="429" spans="2:14" x14ac:dyDescent="0.25">
      <c r="B429" s="129">
        <v>8</v>
      </c>
      <c r="C429" s="1074"/>
      <c r="D429" s="1074"/>
      <c r="E429" s="1074"/>
      <c r="F429" s="1074"/>
      <c r="G429" s="1074"/>
      <c r="H429" s="1075"/>
      <c r="I429" s="527">
        <v>0.5</v>
      </c>
      <c r="J429" s="16"/>
      <c r="K429" s="212">
        <f t="shared" si="39"/>
        <v>0</v>
      </c>
      <c r="L429" s="17"/>
      <c r="M429" s="42">
        <f t="shared" si="41"/>
        <v>0</v>
      </c>
      <c r="N429" s="133">
        <f t="shared" si="40"/>
        <v>0</v>
      </c>
    </row>
    <row r="430" spans="2:14" x14ac:dyDescent="0.25">
      <c r="B430" s="129">
        <v>9</v>
      </c>
      <c r="C430" s="1074"/>
      <c r="D430" s="1074"/>
      <c r="E430" s="1074"/>
      <c r="F430" s="1074"/>
      <c r="G430" s="1074"/>
      <c r="H430" s="1075"/>
      <c r="I430" s="527">
        <v>0.5</v>
      </c>
      <c r="J430" s="16"/>
      <c r="K430" s="212">
        <f t="shared" si="39"/>
        <v>0</v>
      </c>
      <c r="L430" s="17"/>
      <c r="M430" s="42">
        <f t="shared" si="41"/>
        <v>0</v>
      </c>
      <c r="N430" s="133">
        <f t="shared" si="40"/>
        <v>0</v>
      </c>
    </row>
    <row r="431" spans="2:14" x14ac:dyDescent="0.25">
      <c r="B431" s="129">
        <v>10</v>
      </c>
      <c r="C431" s="1074"/>
      <c r="D431" s="1074"/>
      <c r="E431" s="1074"/>
      <c r="F431" s="1074"/>
      <c r="G431" s="1074"/>
      <c r="H431" s="1075"/>
      <c r="I431" s="527">
        <v>0.5</v>
      </c>
      <c r="J431" s="16"/>
      <c r="K431" s="212">
        <f t="shared" si="39"/>
        <v>0</v>
      </c>
      <c r="L431" s="17"/>
      <c r="M431" s="42">
        <f t="shared" si="41"/>
        <v>0</v>
      </c>
      <c r="N431" s="133">
        <f t="shared" si="40"/>
        <v>0</v>
      </c>
    </row>
    <row r="432" spans="2:14" x14ac:dyDescent="0.25">
      <c r="B432" s="129">
        <v>11</v>
      </c>
      <c r="C432" s="1074"/>
      <c r="D432" s="1074"/>
      <c r="E432" s="1074"/>
      <c r="F432" s="1074"/>
      <c r="G432" s="1074"/>
      <c r="H432" s="1075"/>
      <c r="I432" s="527">
        <v>0.5</v>
      </c>
      <c r="J432" s="16"/>
      <c r="K432" s="212">
        <f t="shared" si="39"/>
        <v>0</v>
      </c>
      <c r="L432" s="17"/>
      <c r="M432" s="42">
        <f t="shared" si="41"/>
        <v>0</v>
      </c>
      <c r="N432" s="133">
        <f t="shared" si="40"/>
        <v>0</v>
      </c>
    </row>
    <row r="433" spans="2:14" x14ac:dyDescent="0.25">
      <c r="B433" s="129">
        <v>12</v>
      </c>
      <c r="C433" s="1074"/>
      <c r="D433" s="1074"/>
      <c r="E433" s="1074"/>
      <c r="F433" s="1074"/>
      <c r="G433" s="1074"/>
      <c r="H433" s="1075"/>
      <c r="I433" s="527">
        <v>0.5</v>
      </c>
      <c r="J433" s="16"/>
      <c r="K433" s="212">
        <f t="shared" si="39"/>
        <v>0</v>
      </c>
      <c r="L433" s="17"/>
      <c r="M433" s="42">
        <f t="shared" si="41"/>
        <v>0</v>
      </c>
      <c r="N433" s="133">
        <f t="shared" si="40"/>
        <v>0</v>
      </c>
    </row>
    <row r="434" spans="2:14" x14ac:dyDescent="0.25">
      <c r="B434" s="129">
        <v>13</v>
      </c>
      <c r="C434" s="1074"/>
      <c r="D434" s="1074"/>
      <c r="E434" s="1074"/>
      <c r="F434" s="1074"/>
      <c r="G434" s="1074"/>
      <c r="H434" s="1075"/>
      <c r="I434" s="527">
        <v>0.5</v>
      </c>
      <c r="J434" s="16"/>
      <c r="K434" s="212">
        <f t="shared" si="39"/>
        <v>0</v>
      </c>
      <c r="L434" s="17"/>
      <c r="M434" s="42">
        <f t="shared" si="41"/>
        <v>0</v>
      </c>
      <c r="N434" s="133">
        <f t="shared" si="40"/>
        <v>0</v>
      </c>
    </row>
    <row r="435" spans="2:14" x14ac:dyDescent="0.25">
      <c r="B435" s="129">
        <v>14</v>
      </c>
      <c r="C435" s="1074"/>
      <c r="D435" s="1074"/>
      <c r="E435" s="1074"/>
      <c r="F435" s="1074"/>
      <c r="G435" s="1074"/>
      <c r="H435" s="1075"/>
      <c r="I435" s="527">
        <v>0.5</v>
      </c>
      <c r="J435" s="16"/>
      <c r="K435" s="212">
        <f t="shared" si="39"/>
        <v>0</v>
      </c>
      <c r="L435" s="17"/>
      <c r="M435" s="42">
        <f t="shared" si="41"/>
        <v>0</v>
      </c>
      <c r="N435" s="133">
        <f t="shared" si="40"/>
        <v>0</v>
      </c>
    </row>
    <row r="436" spans="2:14" x14ac:dyDescent="0.25">
      <c r="B436" s="129">
        <v>15</v>
      </c>
      <c r="C436" s="1074"/>
      <c r="D436" s="1074"/>
      <c r="E436" s="1074"/>
      <c r="F436" s="1074"/>
      <c r="G436" s="1074"/>
      <c r="H436" s="1075"/>
      <c r="I436" s="527">
        <v>0.5</v>
      </c>
      <c r="J436" s="16"/>
      <c r="K436" s="212">
        <f t="shared" si="39"/>
        <v>0</v>
      </c>
      <c r="L436" s="17"/>
      <c r="M436" s="42">
        <f t="shared" si="41"/>
        <v>0</v>
      </c>
      <c r="N436" s="133">
        <f t="shared" si="40"/>
        <v>0</v>
      </c>
    </row>
    <row r="437" spans="2:14" x14ac:dyDescent="0.25">
      <c r="B437" s="129">
        <v>16</v>
      </c>
      <c r="C437" s="1074"/>
      <c r="D437" s="1074"/>
      <c r="E437" s="1074"/>
      <c r="F437" s="1074"/>
      <c r="G437" s="1074"/>
      <c r="H437" s="1075"/>
      <c r="I437" s="527">
        <v>0.5</v>
      </c>
      <c r="J437" s="16"/>
      <c r="K437" s="212">
        <f t="shared" si="39"/>
        <v>0</v>
      </c>
      <c r="L437" s="17"/>
      <c r="M437" s="42">
        <f t="shared" si="41"/>
        <v>0</v>
      </c>
      <c r="N437" s="133">
        <f t="shared" si="40"/>
        <v>0</v>
      </c>
    </row>
    <row r="438" spans="2:14" x14ac:dyDescent="0.25">
      <c r="B438" s="129">
        <v>17</v>
      </c>
      <c r="C438" s="1074"/>
      <c r="D438" s="1074"/>
      <c r="E438" s="1074"/>
      <c r="F438" s="1074"/>
      <c r="G438" s="1074"/>
      <c r="H438" s="1075"/>
      <c r="I438" s="527">
        <v>0.5</v>
      </c>
      <c r="J438" s="16"/>
      <c r="K438" s="212">
        <f t="shared" si="39"/>
        <v>0</v>
      </c>
      <c r="L438" s="17"/>
      <c r="M438" s="42">
        <f t="shared" si="41"/>
        <v>0</v>
      </c>
      <c r="N438" s="133">
        <f t="shared" si="40"/>
        <v>0</v>
      </c>
    </row>
    <row r="439" spans="2:14" x14ac:dyDescent="0.25">
      <c r="B439" s="129">
        <v>18</v>
      </c>
      <c r="C439" s="1074"/>
      <c r="D439" s="1074"/>
      <c r="E439" s="1074"/>
      <c r="F439" s="1074"/>
      <c r="G439" s="1074"/>
      <c r="H439" s="1075"/>
      <c r="I439" s="527">
        <v>0.5</v>
      </c>
      <c r="J439" s="16"/>
      <c r="K439" s="212">
        <f t="shared" si="39"/>
        <v>0</v>
      </c>
      <c r="L439" s="17"/>
      <c r="M439" s="42">
        <f t="shared" si="41"/>
        <v>0</v>
      </c>
      <c r="N439" s="133">
        <f t="shared" si="40"/>
        <v>0</v>
      </c>
    </row>
    <row r="440" spans="2:14" x14ac:dyDescent="0.25">
      <c r="B440" s="129">
        <v>19</v>
      </c>
      <c r="C440" s="1074"/>
      <c r="D440" s="1074"/>
      <c r="E440" s="1074"/>
      <c r="F440" s="1074"/>
      <c r="G440" s="1074"/>
      <c r="H440" s="1075"/>
      <c r="I440" s="527">
        <v>0.5</v>
      </c>
      <c r="J440" s="16"/>
      <c r="K440" s="212">
        <f t="shared" si="39"/>
        <v>0</v>
      </c>
      <c r="L440" s="17"/>
      <c r="M440" s="42">
        <f t="shared" si="41"/>
        <v>0</v>
      </c>
      <c r="N440" s="133">
        <f t="shared" si="40"/>
        <v>0</v>
      </c>
    </row>
    <row r="441" spans="2:14" x14ac:dyDescent="0.25">
      <c r="B441" s="129">
        <v>20</v>
      </c>
      <c r="C441" s="1074"/>
      <c r="D441" s="1074"/>
      <c r="E441" s="1074"/>
      <c r="F441" s="1074"/>
      <c r="G441" s="1074"/>
      <c r="H441" s="1075"/>
      <c r="I441" s="527">
        <v>0.5</v>
      </c>
      <c r="J441" s="16"/>
      <c r="K441" s="212">
        <f t="shared" si="39"/>
        <v>0</v>
      </c>
      <c r="L441" s="17"/>
      <c r="M441" s="42">
        <f t="shared" si="41"/>
        <v>0</v>
      </c>
      <c r="N441" s="133">
        <f t="shared" si="40"/>
        <v>0</v>
      </c>
    </row>
    <row r="442" spans="2:14" x14ac:dyDescent="0.25">
      <c r="B442" s="129">
        <v>21</v>
      </c>
      <c r="C442" s="1074"/>
      <c r="D442" s="1074"/>
      <c r="E442" s="1074"/>
      <c r="F442" s="1074"/>
      <c r="G442" s="1074"/>
      <c r="H442" s="1075"/>
      <c r="I442" s="527">
        <v>0.5</v>
      </c>
      <c r="J442" s="16"/>
      <c r="K442" s="212">
        <f t="shared" si="39"/>
        <v>0</v>
      </c>
      <c r="L442" s="17"/>
      <c r="M442" s="42">
        <f t="shared" si="41"/>
        <v>0</v>
      </c>
      <c r="N442" s="133">
        <f t="shared" si="40"/>
        <v>0</v>
      </c>
    </row>
    <row r="443" spans="2:14" x14ac:dyDescent="0.25">
      <c r="B443" s="129">
        <v>22</v>
      </c>
      <c r="C443" s="1074"/>
      <c r="D443" s="1074"/>
      <c r="E443" s="1074"/>
      <c r="F443" s="1074"/>
      <c r="G443" s="1074"/>
      <c r="H443" s="1075"/>
      <c r="I443" s="527">
        <v>0.5</v>
      </c>
      <c r="J443" s="16"/>
      <c r="K443" s="212">
        <f t="shared" si="39"/>
        <v>0</v>
      </c>
      <c r="L443" s="17"/>
      <c r="M443" s="42">
        <f t="shared" si="41"/>
        <v>0</v>
      </c>
      <c r="N443" s="133">
        <f t="shared" si="40"/>
        <v>0</v>
      </c>
    </row>
    <row r="444" spans="2:14" x14ac:dyDescent="0.25">
      <c r="B444" s="129">
        <v>23</v>
      </c>
      <c r="C444" s="1074"/>
      <c r="D444" s="1074"/>
      <c r="E444" s="1074"/>
      <c r="F444" s="1074"/>
      <c r="G444" s="1074"/>
      <c r="H444" s="1075"/>
      <c r="I444" s="527">
        <v>0.5</v>
      </c>
      <c r="J444" s="16"/>
      <c r="K444" s="212">
        <f t="shared" si="39"/>
        <v>0</v>
      </c>
      <c r="L444" s="17"/>
      <c r="M444" s="42">
        <f t="shared" si="41"/>
        <v>0</v>
      </c>
      <c r="N444" s="133">
        <f t="shared" si="40"/>
        <v>0</v>
      </c>
    </row>
    <row r="445" spans="2:14" x14ac:dyDescent="0.25">
      <c r="B445" s="129">
        <v>24</v>
      </c>
      <c r="C445" s="1074"/>
      <c r="D445" s="1074"/>
      <c r="E445" s="1074"/>
      <c r="F445" s="1074"/>
      <c r="G445" s="1074"/>
      <c r="H445" s="1075"/>
      <c r="I445" s="527">
        <v>0.5</v>
      </c>
      <c r="J445" s="16"/>
      <c r="K445" s="212">
        <f t="shared" si="39"/>
        <v>0</v>
      </c>
      <c r="L445" s="17"/>
      <c r="M445" s="42">
        <f t="shared" si="41"/>
        <v>0</v>
      </c>
      <c r="N445" s="133">
        <f t="shared" si="40"/>
        <v>0</v>
      </c>
    </row>
    <row r="446" spans="2:14" x14ac:dyDescent="0.25">
      <c r="B446" s="129">
        <v>25</v>
      </c>
      <c r="C446" s="1074"/>
      <c r="D446" s="1074"/>
      <c r="E446" s="1074"/>
      <c r="F446" s="1074"/>
      <c r="G446" s="1074"/>
      <c r="H446" s="1075"/>
      <c r="I446" s="527">
        <v>0.5</v>
      </c>
      <c r="J446" s="16"/>
      <c r="K446" s="212">
        <f t="shared" si="39"/>
        <v>0</v>
      </c>
      <c r="L446" s="17"/>
      <c r="M446" s="42">
        <f t="shared" si="41"/>
        <v>0</v>
      </c>
      <c r="N446" s="133">
        <f t="shared" si="40"/>
        <v>0</v>
      </c>
    </row>
    <row r="447" spans="2:14" x14ac:dyDescent="0.25">
      <c r="B447" s="129">
        <v>26</v>
      </c>
      <c r="C447" s="1074"/>
      <c r="D447" s="1074"/>
      <c r="E447" s="1074"/>
      <c r="F447" s="1074"/>
      <c r="G447" s="1074"/>
      <c r="H447" s="1075"/>
      <c r="I447" s="527">
        <v>0.5</v>
      </c>
      <c r="J447" s="16"/>
      <c r="K447" s="212">
        <f t="shared" si="39"/>
        <v>0</v>
      </c>
      <c r="L447" s="17"/>
      <c r="M447" s="42">
        <f t="shared" si="41"/>
        <v>0</v>
      </c>
      <c r="N447" s="133">
        <f t="shared" si="40"/>
        <v>0</v>
      </c>
    </row>
    <row r="448" spans="2:14" x14ac:dyDescent="0.25">
      <c r="B448" s="129">
        <v>27</v>
      </c>
      <c r="C448" s="1074"/>
      <c r="D448" s="1074"/>
      <c r="E448" s="1074"/>
      <c r="F448" s="1074"/>
      <c r="G448" s="1074"/>
      <c r="H448" s="1075"/>
      <c r="I448" s="527">
        <v>0.5</v>
      </c>
      <c r="J448" s="16"/>
      <c r="K448" s="212">
        <f t="shared" si="39"/>
        <v>0</v>
      </c>
      <c r="L448" s="17"/>
      <c r="M448" s="42">
        <f t="shared" si="41"/>
        <v>0</v>
      </c>
      <c r="N448" s="133">
        <f t="shared" si="40"/>
        <v>0</v>
      </c>
    </row>
    <row r="449" spans="2:16" x14ac:dyDescent="0.25">
      <c r="B449" s="129">
        <v>28</v>
      </c>
      <c r="C449" s="1074"/>
      <c r="D449" s="1074"/>
      <c r="E449" s="1074"/>
      <c r="F449" s="1074"/>
      <c r="G449" s="1074"/>
      <c r="H449" s="1075"/>
      <c r="I449" s="527">
        <v>0.5</v>
      </c>
      <c r="J449" s="16"/>
      <c r="K449" s="212">
        <f t="shared" si="39"/>
        <v>0</v>
      </c>
      <c r="L449" s="17"/>
      <c r="M449" s="42">
        <f t="shared" si="41"/>
        <v>0</v>
      </c>
      <c r="N449" s="133">
        <f t="shared" si="40"/>
        <v>0</v>
      </c>
    </row>
    <row r="450" spans="2:16" x14ac:dyDescent="0.25">
      <c r="B450" s="129">
        <v>29</v>
      </c>
      <c r="C450" s="1074"/>
      <c r="D450" s="1074"/>
      <c r="E450" s="1074"/>
      <c r="F450" s="1074"/>
      <c r="G450" s="1074"/>
      <c r="H450" s="1075"/>
      <c r="I450" s="527">
        <v>0.5</v>
      </c>
      <c r="J450" s="16"/>
      <c r="K450" s="212">
        <f t="shared" si="39"/>
        <v>0</v>
      </c>
      <c r="L450" s="17"/>
      <c r="M450" s="42">
        <f t="shared" si="41"/>
        <v>0</v>
      </c>
      <c r="N450" s="133">
        <f t="shared" si="40"/>
        <v>0</v>
      </c>
    </row>
    <row r="451" spans="2:16" x14ac:dyDescent="0.25">
      <c r="B451" s="129">
        <v>30</v>
      </c>
      <c r="C451" s="1074"/>
      <c r="D451" s="1074"/>
      <c r="E451" s="1074"/>
      <c r="F451" s="1074"/>
      <c r="G451" s="1074"/>
      <c r="H451" s="1075"/>
      <c r="I451" s="527">
        <v>0.5</v>
      </c>
      <c r="J451" s="16"/>
      <c r="K451" s="212">
        <f>IF(OR(I451=0,J451=0),0,IF((((($L$6^2*I451^2)/$H$6^2)*J451)/((($L$6^2*I451^2)/$H$6^2)+J451))&lt;(($L$6^2*I451^2)/$H$6^2),ROUND((((($L$6^2*I451^2)/$H$6^2)*J451)/((($L$6^2*I451^2)/$H$6^2)+J451)),0),ROUND((($L$6^2*I451^2)/$H$6^2),0)))</f>
        <v>0</v>
      </c>
      <c r="L451" s="17"/>
      <c r="M451" s="42">
        <f t="shared" si="41"/>
        <v>0</v>
      </c>
      <c r="N451" s="133">
        <f t="shared" si="40"/>
        <v>0</v>
      </c>
    </row>
    <row r="452" spans="2:16" x14ac:dyDescent="0.25">
      <c r="B452" s="134"/>
      <c r="C452" s="1072" t="s">
        <v>5105</v>
      </c>
      <c r="D452" s="1072"/>
      <c r="E452" s="1072"/>
      <c r="F452" s="1072"/>
      <c r="G452" s="1072"/>
      <c r="H452" s="1072"/>
      <c r="I452" s="1072"/>
      <c r="J452" s="1072"/>
      <c r="K452" s="1072"/>
      <c r="L452" s="1073"/>
      <c r="M452" s="42">
        <f>SUM(M420:M451)</f>
        <v>0</v>
      </c>
      <c r="N452" s="135">
        <f>SUM(N420:N451)</f>
        <v>0</v>
      </c>
    </row>
    <row r="453" spans="2:16" x14ac:dyDescent="0.25">
      <c r="B453" s="136"/>
      <c r="C453" s="1070" t="s">
        <v>6247</v>
      </c>
      <c r="D453" s="1070"/>
      <c r="E453" s="1070"/>
      <c r="F453" s="1070"/>
      <c r="G453" s="1070"/>
      <c r="H453" s="1070"/>
      <c r="I453" s="1070"/>
      <c r="J453" s="1070"/>
      <c r="K453" s="1070"/>
      <c r="L453" s="1071"/>
      <c r="M453" s="42">
        <f>(M452)</f>
        <v>0</v>
      </c>
      <c r="N453" s="137">
        <f>(N452)</f>
        <v>0</v>
      </c>
    </row>
    <row r="454" spans="2:16" x14ac:dyDescent="0.25">
      <c r="B454" s="52"/>
      <c r="C454" s="1085" t="s">
        <v>4023</v>
      </c>
      <c r="D454" s="1085"/>
      <c r="E454" s="1085"/>
      <c r="F454" s="1085"/>
      <c r="G454" s="1085"/>
      <c r="H454" s="1085"/>
      <c r="I454" s="1085"/>
      <c r="J454" s="1085"/>
      <c r="K454" s="1085"/>
      <c r="L454" s="1086"/>
      <c r="M454" s="139">
        <f>SUM(M79,M151,M203,M255,M307,M344,M416,M453)</f>
        <v>0</v>
      </c>
      <c r="N454" s="139">
        <f>SUM(N79,N151,N203,N255,N307,N344,N416,N453)</f>
        <v>0</v>
      </c>
    </row>
    <row r="456" spans="2:16" hidden="1" x14ac:dyDescent="0.25">
      <c r="B456" s="976" t="s">
        <v>4024</v>
      </c>
      <c r="C456" s="977"/>
      <c r="D456" s="977"/>
      <c r="E456" s="977"/>
      <c r="F456" s="977"/>
      <c r="G456" s="977"/>
      <c r="H456" s="977"/>
      <c r="I456" s="977"/>
      <c r="J456" s="977"/>
      <c r="K456" s="977"/>
      <c r="L456" s="977"/>
      <c r="M456" s="977"/>
      <c r="N456" s="978"/>
      <c r="O456"/>
      <c r="P456"/>
    </row>
    <row r="457" spans="2:16" hidden="1" x14ac:dyDescent="0.25">
      <c r="B457" s="976" t="s">
        <v>4025</v>
      </c>
      <c r="C457" s="977"/>
      <c r="D457" s="977"/>
      <c r="E457" s="977"/>
      <c r="F457" s="977"/>
      <c r="G457" s="977"/>
      <c r="H457" s="977"/>
      <c r="I457" s="977"/>
      <c r="J457" s="977"/>
      <c r="K457" s="977"/>
      <c r="L457" s="977"/>
      <c r="M457" s="977"/>
      <c r="N457" s="978"/>
      <c r="O457"/>
      <c r="P457"/>
    </row>
    <row r="458" spans="2:16" hidden="1" x14ac:dyDescent="0.25">
      <c r="B458" s="1065" t="s">
        <v>3974</v>
      </c>
      <c r="C458" s="1066"/>
      <c r="D458" s="1066"/>
      <c r="E458" s="1066"/>
      <c r="F458" s="1066"/>
      <c r="G458" s="1066"/>
      <c r="H458" s="1066"/>
      <c r="I458" s="1066"/>
      <c r="J458" s="1066"/>
      <c r="K458" s="1066"/>
      <c r="L458" s="1067"/>
      <c r="M458" s="1065" t="s">
        <v>3906</v>
      </c>
      <c r="N458" s="1067"/>
      <c r="O458"/>
      <c r="P458"/>
    </row>
    <row r="459" spans="2:16" hidden="1" x14ac:dyDescent="0.25">
      <c r="B459" s="1055" t="s">
        <v>3980</v>
      </c>
      <c r="C459" s="1056"/>
      <c r="D459" s="1056"/>
      <c r="E459" s="1056"/>
      <c r="F459" s="1056"/>
      <c r="G459" s="1056"/>
      <c r="H459" s="1056"/>
      <c r="I459" s="1056"/>
      <c r="J459" s="1062"/>
      <c r="K459" s="140" t="s">
        <v>5994</v>
      </c>
      <c r="L459" s="140" t="s">
        <v>3977</v>
      </c>
      <c r="M459" s="140" t="s">
        <v>3978</v>
      </c>
      <c r="N459" s="142" t="s">
        <v>3792</v>
      </c>
      <c r="O459"/>
      <c r="P459"/>
    </row>
    <row r="460" spans="2:16" hidden="1" x14ac:dyDescent="0.25">
      <c r="B460" s="143">
        <v>1</v>
      </c>
      <c r="C460" s="1052"/>
      <c r="D460" s="1052"/>
      <c r="E460" s="1052"/>
      <c r="F460" s="1052"/>
      <c r="G460" s="1052"/>
      <c r="H460" s="1052"/>
      <c r="I460" s="1052"/>
      <c r="J460" s="1053"/>
      <c r="K460" s="130"/>
      <c r="L460" s="131"/>
      <c r="M460" s="145">
        <f>N460</f>
        <v>0</v>
      </c>
      <c r="N460" s="146">
        <f>K460*L460</f>
        <v>0</v>
      </c>
      <c r="O460"/>
      <c r="P460"/>
    </row>
    <row r="461" spans="2:16" hidden="1" x14ac:dyDescent="0.25">
      <c r="B461" s="665">
        <v>2</v>
      </c>
      <c r="C461" s="1052"/>
      <c r="D461" s="1052"/>
      <c r="E461" s="1052"/>
      <c r="F461" s="1052"/>
      <c r="G461" s="1052"/>
      <c r="H461" s="1052"/>
      <c r="I461" s="1052"/>
      <c r="J461" s="1053"/>
      <c r="K461" s="130"/>
      <c r="L461" s="131"/>
      <c r="M461" s="145">
        <f t="shared" ref="M461:M469" si="42">N461</f>
        <v>0</v>
      </c>
      <c r="N461" s="146">
        <f t="shared" ref="N461:N469" si="43">K461*L461</f>
        <v>0</v>
      </c>
      <c r="O461"/>
      <c r="P461"/>
    </row>
    <row r="462" spans="2:16" hidden="1" x14ac:dyDescent="0.25">
      <c r="B462" s="668">
        <v>3</v>
      </c>
      <c r="C462" s="1052"/>
      <c r="D462" s="1052"/>
      <c r="E462" s="1052"/>
      <c r="F462" s="1052"/>
      <c r="G462" s="1052"/>
      <c r="H462" s="1052"/>
      <c r="I462" s="1052"/>
      <c r="J462" s="1053"/>
      <c r="K462" s="130"/>
      <c r="L462" s="131"/>
      <c r="M462" s="145">
        <f t="shared" si="42"/>
        <v>0</v>
      </c>
      <c r="N462" s="146">
        <f t="shared" si="43"/>
        <v>0</v>
      </c>
      <c r="O462"/>
      <c r="P462"/>
    </row>
    <row r="463" spans="2:16" hidden="1" x14ac:dyDescent="0.25">
      <c r="B463" s="666">
        <v>4</v>
      </c>
      <c r="C463" s="1052"/>
      <c r="D463" s="1052"/>
      <c r="E463" s="1052"/>
      <c r="F463" s="1052"/>
      <c r="G463" s="1052"/>
      <c r="H463" s="1052"/>
      <c r="I463" s="1052"/>
      <c r="J463" s="1053"/>
      <c r="K463" s="130"/>
      <c r="L463" s="131"/>
      <c r="M463" s="145">
        <f t="shared" si="42"/>
        <v>0</v>
      </c>
      <c r="N463" s="146">
        <f t="shared" si="43"/>
        <v>0</v>
      </c>
      <c r="O463"/>
      <c r="P463"/>
    </row>
    <row r="464" spans="2:16" hidden="1" x14ac:dyDescent="0.25">
      <c r="B464" s="143">
        <v>5</v>
      </c>
      <c r="C464" s="1052"/>
      <c r="D464" s="1052"/>
      <c r="E464" s="1052"/>
      <c r="F464" s="1052"/>
      <c r="G464" s="1052"/>
      <c r="H464" s="1052"/>
      <c r="I464" s="1052"/>
      <c r="J464" s="1053"/>
      <c r="K464" s="130"/>
      <c r="L464" s="131"/>
      <c r="M464" s="145">
        <f t="shared" si="42"/>
        <v>0</v>
      </c>
      <c r="N464" s="146">
        <f t="shared" si="43"/>
        <v>0</v>
      </c>
      <c r="O464"/>
      <c r="P464"/>
    </row>
    <row r="465" spans="2:16" hidden="1" x14ac:dyDescent="0.25">
      <c r="B465" s="143">
        <v>6</v>
      </c>
      <c r="C465" s="1052"/>
      <c r="D465" s="1052"/>
      <c r="E465" s="1052"/>
      <c r="F465" s="1052"/>
      <c r="G465" s="1052"/>
      <c r="H465" s="1052"/>
      <c r="I465" s="1052"/>
      <c r="J465" s="1053"/>
      <c r="K465" s="130"/>
      <c r="L465" s="131"/>
      <c r="M465" s="145">
        <f t="shared" si="42"/>
        <v>0</v>
      </c>
      <c r="N465" s="146">
        <f t="shared" si="43"/>
        <v>0</v>
      </c>
      <c r="O465"/>
      <c r="P465"/>
    </row>
    <row r="466" spans="2:16" hidden="1" x14ac:dyDescent="0.25">
      <c r="B466" s="665">
        <v>7</v>
      </c>
      <c r="C466" s="1052"/>
      <c r="D466" s="1052"/>
      <c r="E466" s="1052"/>
      <c r="F466" s="1052"/>
      <c r="G466" s="1052"/>
      <c r="H466" s="1052"/>
      <c r="I466" s="1052"/>
      <c r="J466" s="1053"/>
      <c r="K466" s="873"/>
      <c r="L466" s="131"/>
      <c r="M466" s="145">
        <f t="shared" si="42"/>
        <v>0</v>
      </c>
      <c r="N466" s="146">
        <f t="shared" si="43"/>
        <v>0</v>
      </c>
      <c r="O466"/>
      <c r="P466"/>
    </row>
    <row r="467" spans="2:16" hidden="1" x14ac:dyDescent="0.25">
      <c r="B467" s="668">
        <v>8</v>
      </c>
      <c r="C467" s="1052"/>
      <c r="D467" s="1052"/>
      <c r="E467" s="1052"/>
      <c r="F467" s="1052"/>
      <c r="G467" s="1052"/>
      <c r="H467" s="1052"/>
      <c r="I467" s="1052"/>
      <c r="J467" s="1053"/>
      <c r="K467" s="873"/>
      <c r="L467" s="131"/>
      <c r="M467" s="145">
        <f t="shared" si="42"/>
        <v>0</v>
      </c>
      <c r="N467" s="146">
        <f t="shared" si="43"/>
        <v>0</v>
      </c>
      <c r="O467"/>
      <c r="P467"/>
    </row>
    <row r="468" spans="2:16" hidden="1" x14ac:dyDescent="0.25">
      <c r="B468" s="143">
        <v>9</v>
      </c>
      <c r="C468" s="1052"/>
      <c r="D468" s="1052"/>
      <c r="E468" s="1052"/>
      <c r="F468" s="1052"/>
      <c r="G468" s="1052"/>
      <c r="H468" s="1052"/>
      <c r="I468" s="1052"/>
      <c r="J468" s="1053"/>
      <c r="K468" s="873"/>
      <c r="L468" s="131"/>
      <c r="M468" s="145">
        <f t="shared" si="42"/>
        <v>0</v>
      </c>
      <c r="N468" s="146">
        <f t="shared" si="43"/>
        <v>0</v>
      </c>
      <c r="O468"/>
      <c r="P468"/>
    </row>
    <row r="469" spans="2:16" hidden="1" x14ac:dyDescent="0.25">
      <c r="B469" s="668">
        <v>10</v>
      </c>
      <c r="C469" s="1052"/>
      <c r="D469" s="1052"/>
      <c r="E469" s="1052"/>
      <c r="F469" s="1052"/>
      <c r="G469" s="1052"/>
      <c r="H469" s="1052"/>
      <c r="I469" s="1052"/>
      <c r="J469" s="1053"/>
      <c r="K469" s="873"/>
      <c r="L469" s="667"/>
      <c r="M469" s="145">
        <f t="shared" si="42"/>
        <v>0</v>
      </c>
      <c r="N469" s="146">
        <f t="shared" si="43"/>
        <v>0</v>
      </c>
      <c r="O469"/>
      <c r="P469"/>
    </row>
    <row r="470" spans="2:16" hidden="1" x14ac:dyDescent="0.25">
      <c r="B470" s="147"/>
      <c r="C470" s="1064" t="s">
        <v>3984</v>
      </c>
      <c r="D470" s="1064"/>
      <c r="E470" s="1064"/>
      <c r="F470" s="1064"/>
      <c r="G470" s="1064"/>
      <c r="H470" s="1064"/>
      <c r="I470" s="1064"/>
      <c r="J470" s="1064"/>
      <c r="K470" s="1064"/>
      <c r="L470" s="1058"/>
      <c r="M470" s="148">
        <f>SUM(M460:M469)</f>
        <v>0</v>
      </c>
      <c r="N470" s="149">
        <f>SUM(N460:N469)</f>
        <v>0</v>
      </c>
      <c r="O470"/>
      <c r="P470"/>
    </row>
    <row r="471" spans="2:16" hidden="1" x14ac:dyDescent="0.25">
      <c r="B471" s="1065" t="s">
        <v>3985</v>
      </c>
      <c r="C471" s="1066"/>
      <c r="D471" s="1066"/>
      <c r="E471" s="1066"/>
      <c r="F471" s="1066"/>
      <c r="G471" s="1066"/>
      <c r="H471" s="1066"/>
      <c r="I471" s="1066"/>
      <c r="J471" s="1066"/>
      <c r="K471" s="1066"/>
      <c r="L471" s="1067"/>
      <c r="M471" s="1065" t="s">
        <v>3906</v>
      </c>
      <c r="N471" s="1067"/>
      <c r="O471"/>
      <c r="P471"/>
    </row>
    <row r="472" spans="2:16" hidden="1" x14ac:dyDescent="0.25">
      <c r="B472" s="1050" t="s">
        <v>3980</v>
      </c>
      <c r="C472" s="1051"/>
      <c r="D472" s="1051"/>
      <c r="E472" s="1051"/>
      <c r="F472" s="1051"/>
      <c r="G472" s="1051"/>
      <c r="H472" s="1051"/>
      <c r="I472" s="1051"/>
      <c r="J472" s="1051"/>
      <c r="K472" s="140" t="s">
        <v>5994</v>
      </c>
      <c r="L472" s="140" t="s">
        <v>3977</v>
      </c>
      <c r="M472" s="140" t="s">
        <v>3978</v>
      </c>
      <c r="N472" s="142" t="s">
        <v>3792</v>
      </c>
      <c r="O472"/>
      <c r="P472"/>
    </row>
    <row r="473" spans="2:16" hidden="1" x14ac:dyDescent="0.25">
      <c r="B473" s="143">
        <v>1</v>
      </c>
      <c r="C473" s="1052"/>
      <c r="D473" s="1052"/>
      <c r="E473" s="1052"/>
      <c r="F473" s="1052"/>
      <c r="G473" s="1052"/>
      <c r="H473" s="1052"/>
      <c r="I473" s="1052"/>
      <c r="J473" s="1053"/>
      <c r="K473" s="874"/>
      <c r="L473" s="131"/>
      <c r="M473" s="145">
        <f>N473</f>
        <v>0</v>
      </c>
      <c r="N473" s="146">
        <f>K473*L473</f>
        <v>0</v>
      </c>
      <c r="O473"/>
      <c r="P473"/>
    </row>
    <row r="474" spans="2:16" hidden="1" x14ac:dyDescent="0.25">
      <c r="B474" s="666">
        <v>2</v>
      </c>
      <c r="C474" s="1052"/>
      <c r="D474" s="1052"/>
      <c r="E474" s="1052"/>
      <c r="F474" s="1052"/>
      <c r="G474" s="1052"/>
      <c r="H474" s="1052"/>
      <c r="I474" s="1052"/>
      <c r="J474" s="1053"/>
      <c r="K474" s="875"/>
      <c r="L474" s="131"/>
      <c r="M474" s="145">
        <f t="shared" ref="M474:M482" si="44">N474</f>
        <v>0</v>
      </c>
      <c r="N474" s="146">
        <f t="shared" ref="N474:N482" si="45">K474*L474</f>
        <v>0</v>
      </c>
      <c r="O474"/>
      <c r="P474"/>
    </row>
    <row r="475" spans="2:16" hidden="1" x14ac:dyDescent="0.25">
      <c r="B475" s="666">
        <v>3</v>
      </c>
      <c r="C475" s="1052"/>
      <c r="D475" s="1052"/>
      <c r="E475" s="1052"/>
      <c r="F475" s="1052"/>
      <c r="G475" s="1052"/>
      <c r="H475" s="1052"/>
      <c r="I475" s="1052"/>
      <c r="J475" s="1053"/>
      <c r="K475" s="875"/>
      <c r="L475" s="131"/>
      <c r="M475" s="145">
        <f t="shared" si="44"/>
        <v>0</v>
      </c>
      <c r="N475" s="146">
        <f t="shared" si="45"/>
        <v>0</v>
      </c>
      <c r="O475"/>
      <c r="P475"/>
    </row>
    <row r="476" spans="2:16" hidden="1" x14ac:dyDescent="0.25">
      <c r="B476" s="666">
        <v>4</v>
      </c>
      <c r="C476" s="1052"/>
      <c r="D476" s="1052"/>
      <c r="E476" s="1052"/>
      <c r="F476" s="1052"/>
      <c r="G476" s="1052"/>
      <c r="H476" s="1052"/>
      <c r="I476" s="1052"/>
      <c r="J476" s="1053"/>
      <c r="K476" s="875"/>
      <c r="L476" s="131"/>
      <c r="M476" s="145">
        <f t="shared" si="44"/>
        <v>0</v>
      </c>
      <c r="N476" s="146">
        <f t="shared" si="45"/>
        <v>0</v>
      </c>
      <c r="O476"/>
      <c r="P476"/>
    </row>
    <row r="477" spans="2:16" hidden="1" x14ac:dyDescent="0.25">
      <c r="B477" s="143">
        <v>5</v>
      </c>
      <c r="C477" s="1052"/>
      <c r="D477" s="1052"/>
      <c r="E477" s="1052"/>
      <c r="F477" s="1052"/>
      <c r="G477" s="1052"/>
      <c r="H477" s="1052"/>
      <c r="I477" s="1052"/>
      <c r="J477" s="1053"/>
      <c r="K477" s="875"/>
      <c r="L477" s="131"/>
      <c r="M477" s="145">
        <f t="shared" si="44"/>
        <v>0</v>
      </c>
      <c r="N477" s="146">
        <f t="shared" si="45"/>
        <v>0</v>
      </c>
      <c r="O477"/>
      <c r="P477"/>
    </row>
    <row r="478" spans="2:16" hidden="1" x14ac:dyDescent="0.25">
      <c r="B478" s="665">
        <v>6</v>
      </c>
      <c r="C478" s="1052"/>
      <c r="D478" s="1052"/>
      <c r="E478" s="1052"/>
      <c r="F478" s="1052"/>
      <c r="G478" s="1052"/>
      <c r="H478" s="1052"/>
      <c r="I478" s="1052"/>
      <c r="J478" s="1053"/>
      <c r="K478" s="875"/>
      <c r="L478" s="131"/>
      <c r="M478" s="145">
        <f t="shared" si="44"/>
        <v>0</v>
      </c>
      <c r="N478" s="146">
        <f t="shared" si="45"/>
        <v>0</v>
      </c>
      <c r="O478"/>
      <c r="P478"/>
    </row>
    <row r="479" spans="2:16" hidden="1" x14ac:dyDescent="0.25">
      <c r="B479" s="665">
        <v>7</v>
      </c>
      <c r="C479" s="1052"/>
      <c r="D479" s="1052"/>
      <c r="E479" s="1052"/>
      <c r="F479" s="1052"/>
      <c r="G479" s="1052"/>
      <c r="H479" s="1052"/>
      <c r="I479" s="1052"/>
      <c r="J479" s="1053"/>
      <c r="K479" s="875"/>
      <c r="L479" s="131"/>
      <c r="M479" s="145">
        <f t="shared" si="44"/>
        <v>0</v>
      </c>
      <c r="N479" s="146">
        <f t="shared" si="45"/>
        <v>0</v>
      </c>
      <c r="O479"/>
      <c r="P479"/>
    </row>
    <row r="480" spans="2:16" hidden="1" x14ac:dyDescent="0.25">
      <c r="B480" s="665">
        <v>8</v>
      </c>
      <c r="C480" s="1052"/>
      <c r="D480" s="1052"/>
      <c r="E480" s="1052"/>
      <c r="F480" s="1052"/>
      <c r="G480" s="1052"/>
      <c r="H480" s="1052"/>
      <c r="I480" s="1052"/>
      <c r="J480" s="1053"/>
      <c r="K480" s="875"/>
      <c r="L480" s="131"/>
      <c r="M480" s="145">
        <f t="shared" si="44"/>
        <v>0</v>
      </c>
      <c r="N480" s="146">
        <f t="shared" si="45"/>
        <v>0</v>
      </c>
      <c r="O480"/>
      <c r="P480"/>
    </row>
    <row r="481" spans="2:16" hidden="1" x14ac:dyDescent="0.25">
      <c r="B481" s="665">
        <v>9</v>
      </c>
      <c r="C481" s="1052"/>
      <c r="D481" s="1052"/>
      <c r="E481" s="1052"/>
      <c r="F481" s="1052"/>
      <c r="G481" s="1052"/>
      <c r="H481" s="1052"/>
      <c r="I481" s="1052"/>
      <c r="J481" s="1053"/>
      <c r="K481" s="875"/>
      <c r="L481" s="131"/>
      <c r="M481" s="145">
        <f t="shared" si="44"/>
        <v>0</v>
      </c>
      <c r="N481" s="146">
        <f t="shared" si="45"/>
        <v>0</v>
      </c>
      <c r="O481"/>
      <c r="P481"/>
    </row>
    <row r="482" spans="2:16" hidden="1" x14ac:dyDescent="0.25">
      <c r="B482" s="668">
        <v>10</v>
      </c>
      <c r="C482" s="1052"/>
      <c r="D482" s="1052"/>
      <c r="E482" s="1052"/>
      <c r="F482" s="1052"/>
      <c r="G482" s="1052"/>
      <c r="H482" s="1052"/>
      <c r="I482" s="1052"/>
      <c r="J482" s="1053"/>
      <c r="K482" s="875"/>
      <c r="L482" s="667"/>
      <c r="M482" s="145">
        <f t="shared" si="44"/>
        <v>0</v>
      </c>
      <c r="N482" s="146">
        <f t="shared" si="45"/>
        <v>0</v>
      </c>
      <c r="O482"/>
      <c r="P482"/>
    </row>
    <row r="483" spans="2:16" hidden="1" x14ac:dyDescent="0.25">
      <c r="B483" s="147"/>
      <c r="C483" s="1064" t="s">
        <v>3987</v>
      </c>
      <c r="D483" s="1064"/>
      <c r="E483" s="1064"/>
      <c r="F483" s="1064"/>
      <c r="G483" s="1064"/>
      <c r="H483" s="1064"/>
      <c r="I483" s="1064"/>
      <c r="J483" s="1064"/>
      <c r="K483" s="1064"/>
      <c r="L483" s="1058"/>
      <c r="M483" s="148">
        <f>SUM(M473:M482)</f>
        <v>0</v>
      </c>
      <c r="N483" s="149">
        <f>SUM(N473:N482)</f>
        <v>0</v>
      </c>
      <c r="O483"/>
      <c r="P483"/>
    </row>
    <row r="484" spans="2:16" hidden="1" x14ac:dyDescent="0.25">
      <c r="B484" s="150"/>
      <c r="C484" s="1059" t="s">
        <v>3988</v>
      </c>
      <c r="D484" s="1059"/>
      <c r="E484" s="1059"/>
      <c r="F484" s="1059"/>
      <c r="G484" s="1059"/>
      <c r="H484" s="1059"/>
      <c r="I484" s="1059"/>
      <c r="J484" s="1059"/>
      <c r="K484" s="1059"/>
      <c r="L484" s="1060"/>
      <c r="M484" s="151">
        <f>SUM(M470,M483)</f>
        <v>0</v>
      </c>
      <c r="N484" s="152">
        <f>SUM(N470,N483)</f>
        <v>0</v>
      </c>
      <c r="O484"/>
      <c r="P484"/>
    </row>
    <row r="485" spans="2:16" hidden="1" x14ac:dyDescent="0.25">
      <c r="B485" s="976" t="s">
        <v>4026</v>
      </c>
      <c r="C485" s="977"/>
      <c r="D485" s="977"/>
      <c r="E485" s="977"/>
      <c r="F485" s="977"/>
      <c r="G485" s="977"/>
      <c r="H485" s="977"/>
      <c r="I485" s="977"/>
      <c r="J485" s="977"/>
      <c r="K485" s="977"/>
      <c r="L485" s="977"/>
      <c r="M485" s="977"/>
      <c r="N485" s="978"/>
      <c r="O485"/>
      <c r="P485"/>
    </row>
    <row r="486" spans="2:16" hidden="1" x14ac:dyDescent="0.25">
      <c r="B486" s="1065" t="s">
        <v>3974</v>
      </c>
      <c r="C486" s="1066"/>
      <c r="D486" s="1066"/>
      <c r="E486" s="1066"/>
      <c r="F486" s="1066"/>
      <c r="G486" s="1066"/>
      <c r="H486" s="1066"/>
      <c r="I486" s="1066"/>
      <c r="J486" s="1066"/>
      <c r="K486" s="1066"/>
      <c r="L486" s="1067"/>
      <c r="M486" s="1065" t="s">
        <v>3906</v>
      </c>
      <c r="N486" s="1067"/>
      <c r="O486"/>
      <c r="P486"/>
    </row>
    <row r="487" spans="2:16" hidden="1" x14ac:dyDescent="0.25">
      <c r="B487" s="1055" t="s">
        <v>3980</v>
      </c>
      <c r="C487" s="1056"/>
      <c r="D487" s="1056"/>
      <c r="E487" s="1056"/>
      <c r="F487" s="1056"/>
      <c r="G487" s="1056"/>
      <c r="H487" s="1056"/>
      <c r="I487" s="1056"/>
      <c r="J487" s="1062"/>
      <c r="K487" s="140" t="s">
        <v>5994</v>
      </c>
      <c r="L487" s="140" t="s">
        <v>3977</v>
      </c>
      <c r="M487" s="140" t="s">
        <v>3978</v>
      </c>
      <c r="N487" s="142" t="s">
        <v>3792</v>
      </c>
      <c r="O487"/>
      <c r="P487"/>
    </row>
    <row r="488" spans="2:16" hidden="1" x14ac:dyDescent="0.25">
      <c r="B488" s="143">
        <v>1</v>
      </c>
      <c r="C488" s="1052"/>
      <c r="D488" s="1052"/>
      <c r="E488" s="1052"/>
      <c r="F488" s="1052"/>
      <c r="G488" s="1052"/>
      <c r="H488" s="1052"/>
      <c r="I488" s="1052"/>
      <c r="J488" s="1053"/>
      <c r="K488" s="875"/>
      <c r="L488" s="131"/>
      <c r="M488" s="145">
        <f>N488</f>
        <v>0</v>
      </c>
      <c r="N488" s="146">
        <f>K488*L488</f>
        <v>0</v>
      </c>
      <c r="O488"/>
      <c r="P488"/>
    </row>
    <row r="489" spans="2:16" hidden="1" x14ac:dyDescent="0.25">
      <c r="B489" s="666">
        <v>2</v>
      </c>
      <c r="C489" s="1052"/>
      <c r="D489" s="1052"/>
      <c r="E489" s="1052"/>
      <c r="F489" s="1052"/>
      <c r="G489" s="1052"/>
      <c r="H489" s="1052"/>
      <c r="I489" s="1052"/>
      <c r="J489" s="1053"/>
      <c r="K489" s="876"/>
      <c r="L489" s="131"/>
      <c r="M489" s="145">
        <f t="shared" ref="M489:M497" si="46">N489</f>
        <v>0</v>
      </c>
      <c r="N489" s="146">
        <f t="shared" ref="N489:N497" si="47">K489*L489</f>
        <v>0</v>
      </c>
      <c r="O489"/>
      <c r="P489"/>
    </row>
    <row r="490" spans="2:16" hidden="1" x14ac:dyDescent="0.25">
      <c r="B490" s="666">
        <v>3</v>
      </c>
      <c r="C490" s="1052"/>
      <c r="D490" s="1052"/>
      <c r="E490" s="1052"/>
      <c r="F490" s="1052"/>
      <c r="G490" s="1052"/>
      <c r="H490" s="1052"/>
      <c r="I490" s="1052"/>
      <c r="J490" s="1053"/>
      <c r="K490" s="876"/>
      <c r="L490" s="131"/>
      <c r="M490" s="145">
        <f t="shared" si="46"/>
        <v>0</v>
      </c>
      <c r="N490" s="146">
        <f t="shared" si="47"/>
        <v>0</v>
      </c>
      <c r="O490"/>
      <c r="P490"/>
    </row>
    <row r="491" spans="2:16" hidden="1" x14ac:dyDescent="0.25">
      <c r="B491" s="666">
        <v>4</v>
      </c>
      <c r="C491" s="1052"/>
      <c r="D491" s="1052"/>
      <c r="E491" s="1052"/>
      <c r="F491" s="1052"/>
      <c r="G491" s="1052"/>
      <c r="H491" s="1052"/>
      <c r="I491" s="1052"/>
      <c r="J491" s="1053"/>
      <c r="K491" s="876"/>
      <c r="L491" s="131"/>
      <c r="M491" s="145">
        <f t="shared" si="46"/>
        <v>0</v>
      </c>
      <c r="N491" s="146">
        <f t="shared" si="47"/>
        <v>0</v>
      </c>
      <c r="O491"/>
      <c r="P491"/>
    </row>
    <row r="492" spans="2:16" hidden="1" x14ac:dyDescent="0.25">
      <c r="B492" s="666">
        <v>5</v>
      </c>
      <c r="C492" s="1052"/>
      <c r="D492" s="1052"/>
      <c r="E492" s="1052"/>
      <c r="F492" s="1052"/>
      <c r="G492" s="1052"/>
      <c r="H492" s="1052"/>
      <c r="I492" s="1052"/>
      <c r="J492" s="1053"/>
      <c r="K492" s="876"/>
      <c r="L492" s="131"/>
      <c r="M492" s="145">
        <f t="shared" si="46"/>
        <v>0</v>
      </c>
      <c r="N492" s="146">
        <f t="shared" si="47"/>
        <v>0</v>
      </c>
      <c r="O492"/>
      <c r="P492"/>
    </row>
    <row r="493" spans="2:16" hidden="1" x14ac:dyDescent="0.25">
      <c r="B493" s="143">
        <v>6</v>
      </c>
      <c r="C493" s="1052"/>
      <c r="D493" s="1052"/>
      <c r="E493" s="1052"/>
      <c r="F493" s="1052"/>
      <c r="G493" s="1052"/>
      <c r="H493" s="1052"/>
      <c r="I493" s="1052"/>
      <c r="J493" s="1053"/>
      <c r="K493" s="875"/>
      <c r="L493" s="131"/>
      <c r="M493" s="145">
        <f t="shared" si="46"/>
        <v>0</v>
      </c>
      <c r="N493" s="146">
        <f t="shared" si="47"/>
        <v>0</v>
      </c>
      <c r="O493"/>
      <c r="P493"/>
    </row>
    <row r="494" spans="2:16" hidden="1" x14ac:dyDescent="0.25">
      <c r="B494" s="665">
        <v>7</v>
      </c>
      <c r="C494" s="1052"/>
      <c r="D494" s="1052"/>
      <c r="E494" s="1052"/>
      <c r="F494" s="1052"/>
      <c r="G494" s="1052"/>
      <c r="H494" s="1052"/>
      <c r="I494" s="1052"/>
      <c r="J494" s="1053"/>
      <c r="K494" s="874"/>
      <c r="L494" s="131"/>
      <c r="M494" s="145">
        <f t="shared" si="46"/>
        <v>0</v>
      </c>
      <c r="N494" s="146">
        <f t="shared" si="47"/>
        <v>0</v>
      </c>
      <c r="O494"/>
      <c r="P494"/>
    </row>
    <row r="495" spans="2:16" hidden="1" x14ac:dyDescent="0.25">
      <c r="B495" s="665">
        <v>8</v>
      </c>
      <c r="C495" s="1052"/>
      <c r="D495" s="1052"/>
      <c r="E495" s="1052"/>
      <c r="F495" s="1052"/>
      <c r="G495" s="1052"/>
      <c r="H495" s="1052"/>
      <c r="I495" s="1052"/>
      <c r="J495" s="1053"/>
      <c r="K495" s="874"/>
      <c r="L495" s="131"/>
      <c r="M495" s="145">
        <f t="shared" si="46"/>
        <v>0</v>
      </c>
      <c r="N495" s="146">
        <f t="shared" si="47"/>
        <v>0</v>
      </c>
      <c r="O495"/>
      <c r="P495"/>
    </row>
    <row r="496" spans="2:16" hidden="1" x14ac:dyDescent="0.25">
      <c r="B496" s="665">
        <v>9</v>
      </c>
      <c r="C496" s="1052"/>
      <c r="D496" s="1052"/>
      <c r="E496" s="1052"/>
      <c r="F496" s="1052"/>
      <c r="G496" s="1052"/>
      <c r="H496" s="1052"/>
      <c r="I496" s="1052"/>
      <c r="J496" s="1053"/>
      <c r="K496" s="874"/>
      <c r="L496" s="131"/>
      <c r="M496" s="145">
        <f t="shared" si="46"/>
        <v>0</v>
      </c>
      <c r="N496" s="146">
        <f t="shared" si="47"/>
        <v>0</v>
      </c>
      <c r="O496"/>
      <c r="P496"/>
    </row>
    <row r="497" spans="2:16" hidden="1" x14ac:dyDescent="0.25">
      <c r="B497" s="665">
        <v>10</v>
      </c>
      <c r="C497" s="1052"/>
      <c r="D497" s="1052"/>
      <c r="E497" s="1052"/>
      <c r="F497" s="1052"/>
      <c r="G497" s="1052"/>
      <c r="H497" s="1052"/>
      <c r="I497" s="1052"/>
      <c r="J497" s="1053"/>
      <c r="K497" s="874"/>
      <c r="L497" s="131"/>
      <c r="M497" s="145">
        <f t="shared" si="46"/>
        <v>0</v>
      </c>
      <c r="N497" s="146">
        <f t="shared" si="47"/>
        <v>0</v>
      </c>
      <c r="O497"/>
      <c r="P497"/>
    </row>
    <row r="498" spans="2:16" hidden="1" x14ac:dyDescent="0.25">
      <c r="B498" s="669"/>
      <c r="C498" s="1057" t="s">
        <v>3991</v>
      </c>
      <c r="D498" s="1057"/>
      <c r="E498" s="1057"/>
      <c r="F498" s="1057"/>
      <c r="G498" s="1057"/>
      <c r="H498" s="1057"/>
      <c r="I498" s="1057"/>
      <c r="J498" s="1057"/>
      <c r="K498" s="1057"/>
      <c r="L498" s="1058"/>
      <c r="M498" s="148">
        <f>SUM(M488:M497)</f>
        <v>0</v>
      </c>
      <c r="N498" s="149">
        <f>SUM(N488:N497)</f>
        <v>0</v>
      </c>
      <c r="O498"/>
      <c r="P498"/>
    </row>
    <row r="499" spans="2:16" hidden="1" x14ac:dyDescent="0.25">
      <c r="B499" s="1065" t="s">
        <v>3985</v>
      </c>
      <c r="C499" s="1066"/>
      <c r="D499" s="1066"/>
      <c r="E499" s="1066"/>
      <c r="F499" s="1066"/>
      <c r="G499" s="1066"/>
      <c r="H499" s="1066"/>
      <c r="I499" s="1066"/>
      <c r="J499" s="1066"/>
      <c r="K499" s="1066"/>
      <c r="L499" s="1067"/>
      <c r="M499" s="1065" t="s">
        <v>3906</v>
      </c>
      <c r="N499" s="1067"/>
      <c r="O499"/>
      <c r="P499"/>
    </row>
    <row r="500" spans="2:16" hidden="1" x14ac:dyDescent="0.25">
      <c r="B500" s="1063" t="s">
        <v>3980</v>
      </c>
      <c r="C500" s="1063"/>
      <c r="D500" s="1063"/>
      <c r="E500" s="1063"/>
      <c r="F500" s="1063"/>
      <c r="G500" s="1063"/>
      <c r="H500" s="1063"/>
      <c r="I500" s="1063"/>
      <c r="J500" s="1063"/>
      <c r="K500" s="140" t="s">
        <v>5994</v>
      </c>
      <c r="L500" s="140" t="s">
        <v>3977</v>
      </c>
      <c r="M500" s="140" t="s">
        <v>3978</v>
      </c>
      <c r="N500" s="142" t="s">
        <v>3792</v>
      </c>
      <c r="O500"/>
      <c r="P500"/>
    </row>
    <row r="501" spans="2:16" hidden="1" x14ac:dyDescent="0.25">
      <c r="B501" s="668">
        <v>1</v>
      </c>
      <c r="C501" s="1052"/>
      <c r="D501" s="1052"/>
      <c r="E501" s="1052"/>
      <c r="F501" s="1052"/>
      <c r="G501" s="1052"/>
      <c r="H501" s="1052"/>
      <c r="I501" s="1052"/>
      <c r="J501" s="1053"/>
      <c r="K501" s="876"/>
      <c r="L501" s="131"/>
      <c r="M501" s="145">
        <f t="shared" ref="M501:M510" si="48">N501</f>
        <v>0</v>
      </c>
      <c r="N501" s="146">
        <f t="shared" ref="N501" si="49">K501*L501</f>
        <v>0</v>
      </c>
      <c r="O501"/>
      <c r="P501"/>
    </row>
    <row r="502" spans="2:16" hidden="1" x14ac:dyDescent="0.25">
      <c r="B502" s="666">
        <v>2</v>
      </c>
      <c r="C502" s="1052"/>
      <c r="D502" s="1052"/>
      <c r="E502" s="1052"/>
      <c r="F502" s="1052"/>
      <c r="G502" s="1052"/>
      <c r="H502" s="1052"/>
      <c r="I502" s="1052"/>
      <c r="J502" s="1053"/>
      <c r="K502" s="876"/>
      <c r="L502" s="131"/>
      <c r="M502" s="145">
        <f t="shared" si="48"/>
        <v>0</v>
      </c>
      <c r="N502" s="146">
        <f t="shared" ref="N502:N510" si="50">K502*L502</f>
        <v>0</v>
      </c>
      <c r="O502"/>
      <c r="P502"/>
    </row>
    <row r="503" spans="2:16" hidden="1" x14ac:dyDescent="0.25">
      <c r="B503" s="666">
        <v>3</v>
      </c>
      <c r="C503" s="1052"/>
      <c r="D503" s="1052"/>
      <c r="E503" s="1052"/>
      <c r="F503" s="1052"/>
      <c r="G503" s="1052"/>
      <c r="H503" s="1052"/>
      <c r="I503" s="1052"/>
      <c r="J503" s="1053"/>
      <c r="K503" s="876"/>
      <c r="L503" s="131"/>
      <c r="M503" s="145">
        <f t="shared" si="48"/>
        <v>0</v>
      </c>
      <c r="N503" s="146">
        <f t="shared" si="50"/>
        <v>0</v>
      </c>
      <c r="O503"/>
      <c r="P503"/>
    </row>
    <row r="504" spans="2:16" hidden="1" x14ac:dyDescent="0.25">
      <c r="B504" s="666">
        <v>4</v>
      </c>
      <c r="C504" s="1052"/>
      <c r="D504" s="1052"/>
      <c r="E504" s="1052"/>
      <c r="F504" s="1052"/>
      <c r="G504" s="1052"/>
      <c r="H504" s="1052"/>
      <c r="I504" s="1052"/>
      <c r="J504" s="1053"/>
      <c r="K504" s="876"/>
      <c r="L504" s="131"/>
      <c r="M504" s="145">
        <f t="shared" si="48"/>
        <v>0</v>
      </c>
      <c r="N504" s="146">
        <f t="shared" si="50"/>
        <v>0</v>
      </c>
      <c r="O504"/>
      <c r="P504"/>
    </row>
    <row r="505" spans="2:16" hidden="1" x14ac:dyDescent="0.25">
      <c r="B505" s="666">
        <v>5</v>
      </c>
      <c r="C505" s="1052"/>
      <c r="D505" s="1052"/>
      <c r="E505" s="1052"/>
      <c r="F505" s="1052"/>
      <c r="G505" s="1052"/>
      <c r="H505" s="1052"/>
      <c r="I505" s="1052"/>
      <c r="J505" s="1053"/>
      <c r="K505" s="876"/>
      <c r="L505" s="131"/>
      <c r="M505" s="145">
        <f t="shared" si="48"/>
        <v>0</v>
      </c>
      <c r="N505" s="146">
        <f t="shared" si="50"/>
        <v>0</v>
      </c>
      <c r="O505"/>
      <c r="P505"/>
    </row>
    <row r="506" spans="2:16" hidden="1" x14ac:dyDescent="0.25">
      <c r="B506" s="143">
        <v>6</v>
      </c>
      <c r="C506" s="1052"/>
      <c r="D506" s="1052"/>
      <c r="E506" s="1052"/>
      <c r="F506" s="1052"/>
      <c r="G506" s="1052"/>
      <c r="H506" s="1052"/>
      <c r="I506" s="1052"/>
      <c r="J506" s="1053"/>
      <c r="K506" s="875"/>
      <c r="L506" s="131"/>
      <c r="M506" s="145">
        <f t="shared" si="48"/>
        <v>0</v>
      </c>
      <c r="N506" s="146">
        <f t="shared" si="50"/>
        <v>0</v>
      </c>
      <c r="O506"/>
      <c r="P506"/>
    </row>
    <row r="507" spans="2:16" hidden="1" x14ac:dyDescent="0.25">
      <c r="B507" s="665">
        <v>7</v>
      </c>
      <c r="C507" s="1052"/>
      <c r="D507" s="1052"/>
      <c r="E507" s="1052"/>
      <c r="F507" s="1052"/>
      <c r="G507" s="1052"/>
      <c r="H507" s="1052"/>
      <c r="I507" s="1052"/>
      <c r="J507" s="1053"/>
      <c r="K507" s="874"/>
      <c r="L507" s="131"/>
      <c r="M507" s="145">
        <f t="shared" si="48"/>
        <v>0</v>
      </c>
      <c r="N507" s="146">
        <f t="shared" si="50"/>
        <v>0</v>
      </c>
      <c r="O507"/>
      <c r="P507"/>
    </row>
    <row r="508" spans="2:16" hidden="1" x14ac:dyDescent="0.25">
      <c r="B508" s="665">
        <v>8</v>
      </c>
      <c r="C508" s="1052"/>
      <c r="D508" s="1052"/>
      <c r="E508" s="1052"/>
      <c r="F508" s="1052"/>
      <c r="G508" s="1052"/>
      <c r="H508" s="1052"/>
      <c r="I508" s="1052"/>
      <c r="J508" s="1053"/>
      <c r="K508" s="874"/>
      <c r="L508" s="131"/>
      <c r="M508" s="145">
        <f t="shared" si="48"/>
        <v>0</v>
      </c>
      <c r="N508" s="146">
        <f t="shared" si="50"/>
        <v>0</v>
      </c>
      <c r="O508"/>
      <c r="P508"/>
    </row>
    <row r="509" spans="2:16" hidden="1" x14ac:dyDescent="0.25">
      <c r="B509" s="665">
        <v>9</v>
      </c>
      <c r="C509" s="1052"/>
      <c r="D509" s="1052"/>
      <c r="E509" s="1052"/>
      <c r="F509" s="1052"/>
      <c r="G509" s="1052"/>
      <c r="H509" s="1052"/>
      <c r="I509" s="1052"/>
      <c r="J509" s="1053"/>
      <c r="K509" s="874"/>
      <c r="L509" s="131"/>
      <c r="M509" s="145">
        <f t="shared" si="48"/>
        <v>0</v>
      </c>
      <c r="N509" s="146">
        <f t="shared" si="50"/>
        <v>0</v>
      </c>
      <c r="O509"/>
      <c r="P509"/>
    </row>
    <row r="510" spans="2:16" hidden="1" x14ac:dyDescent="0.25">
      <c r="B510" s="665">
        <v>10</v>
      </c>
      <c r="C510" s="1052"/>
      <c r="D510" s="1052"/>
      <c r="E510" s="1052"/>
      <c r="F510" s="1052"/>
      <c r="G510" s="1052"/>
      <c r="H510" s="1052"/>
      <c r="I510" s="1052"/>
      <c r="J510" s="1053"/>
      <c r="K510" s="874"/>
      <c r="L510" s="131"/>
      <c r="M510" s="145">
        <f t="shared" si="48"/>
        <v>0</v>
      </c>
      <c r="N510" s="146">
        <f t="shared" si="50"/>
        <v>0</v>
      </c>
      <c r="O510"/>
      <c r="P510"/>
    </row>
    <row r="511" spans="2:16" hidden="1" x14ac:dyDescent="0.25">
      <c r="B511" s="669"/>
      <c r="C511" s="1057" t="s">
        <v>3993</v>
      </c>
      <c r="D511" s="1057"/>
      <c r="E511" s="1057"/>
      <c r="F511" s="1057"/>
      <c r="G511" s="1057"/>
      <c r="H511" s="1057"/>
      <c r="I511" s="1057"/>
      <c r="J511" s="1057"/>
      <c r="K511" s="1057"/>
      <c r="L511" s="1058"/>
      <c r="M511" s="148">
        <f>SUM(M501:M510)</f>
        <v>0</v>
      </c>
      <c r="N511" s="149">
        <f>SUM(N501:N510)</f>
        <v>0</v>
      </c>
      <c r="O511"/>
      <c r="P511"/>
    </row>
    <row r="512" spans="2:16" hidden="1" x14ac:dyDescent="0.25">
      <c r="B512" s="150"/>
      <c r="C512" s="1059" t="s">
        <v>3994</v>
      </c>
      <c r="D512" s="1059"/>
      <c r="E512" s="1059"/>
      <c r="F512" s="1059"/>
      <c r="G512" s="1059"/>
      <c r="H512" s="1059"/>
      <c r="I512" s="1059"/>
      <c r="J512" s="1059"/>
      <c r="K512" s="1059"/>
      <c r="L512" s="1060"/>
      <c r="M512" s="151">
        <f>SUM(M498,M511)</f>
        <v>0</v>
      </c>
      <c r="N512" s="152">
        <f>SUM(N498,N511)</f>
        <v>0</v>
      </c>
      <c r="O512"/>
      <c r="P512"/>
    </row>
    <row r="513" spans="2:16" hidden="1" x14ac:dyDescent="0.25">
      <c r="B513" s="976" t="s">
        <v>4027</v>
      </c>
      <c r="C513" s="977"/>
      <c r="D513" s="977"/>
      <c r="E513" s="977"/>
      <c r="F513" s="977"/>
      <c r="G513" s="977"/>
      <c r="H513" s="977"/>
      <c r="I513" s="977"/>
      <c r="J513" s="977"/>
      <c r="K513" s="977"/>
      <c r="L513" s="977"/>
      <c r="M513" s="977"/>
      <c r="N513" s="978"/>
      <c r="O513"/>
      <c r="P513"/>
    </row>
    <row r="514" spans="2:16" hidden="1" x14ac:dyDescent="0.25">
      <c r="B514" s="1065" t="s">
        <v>3974</v>
      </c>
      <c r="C514" s="1066"/>
      <c r="D514" s="1066"/>
      <c r="E514" s="1066"/>
      <c r="F514" s="1066"/>
      <c r="G514" s="1066"/>
      <c r="H514" s="1066"/>
      <c r="I514" s="1066"/>
      <c r="J514" s="1066"/>
      <c r="K514" s="1066"/>
      <c r="L514" s="1067"/>
      <c r="M514" s="1065" t="s">
        <v>3906</v>
      </c>
      <c r="N514" s="1067"/>
      <c r="O514"/>
      <c r="P514"/>
    </row>
    <row r="515" spans="2:16" hidden="1" x14ac:dyDescent="0.25">
      <c r="B515" s="1050" t="s">
        <v>3980</v>
      </c>
      <c r="C515" s="1051"/>
      <c r="D515" s="1051"/>
      <c r="E515" s="1051"/>
      <c r="F515" s="1051"/>
      <c r="G515" s="1051"/>
      <c r="H515" s="1051"/>
      <c r="I515" s="1051"/>
      <c r="J515" s="1051"/>
      <c r="K515" s="140" t="s">
        <v>5994</v>
      </c>
      <c r="L515" s="140" t="s">
        <v>3977</v>
      </c>
      <c r="M515" s="140" t="s">
        <v>3978</v>
      </c>
      <c r="N515" s="142" t="s">
        <v>3792</v>
      </c>
      <c r="O515"/>
      <c r="P515"/>
    </row>
    <row r="516" spans="2:16" hidden="1" x14ac:dyDescent="0.25">
      <c r="B516" s="668">
        <v>1</v>
      </c>
      <c r="C516" s="1052"/>
      <c r="D516" s="1052"/>
      <c r="E516" s="1052"/>
      <c r="F516" s="1052"/>
      <c r="G516" s="1052"/>
      <c r="H516" s="1052"/>
      <c r="I516" s="1052"/>
      <c r="J516" s="1053"/>
      <c r="K516" s="877"/>
      <c r="L516" s="131"/>
      <c r="M516" s="145">
        <f t="shared" ref="M516:M525" si="51">N516</f>
        <v>0</v>
      </c>
      <c r="N516" s="146">
        <f t="shared" ref="N516" si="52">K516*L516</f>
        <v>0</v>
      </c>
      <c r="O516"/>
      <c r="P516"/>
    </row>
    <row r="517" spans="2:16" hidden="1" x14ac:dyDescent="0.25">
      <c r="B517" s="666">
        <v>2</v>
      </c>
      <c r="C517" s="1052"/>
      <c r="D517" s="1052"/>
      <c r="E517" s="1052"/>
      <c r="F517" s="1052"/>
      <c r="G517" s="1052"/>
      <c r="H517" s="1052"/>
      <c r="I517" s="1052"/>
      <c r="J517" s="1053"/>
      <c r="K517" s="876"/>
      <c r="L517" s="131"/>
      <c r="M517" s="145">
        <f t="shared" si="51"/>
        <v>0</v>
      </c>
      <c r="N517" s="146">
        <f t="shared" ref="N517:N525" si="53">K517*L517</f>
        <v>0</v>
      </c>
      <c r="O517"/>
      <c r="P517"/>
    </row>
    <row r="518" spans="2:16" hidden="1" x14ac:dyDescent="0.25">
      <c r="B518" s="666">
        <v>3</v>
      </c>
      <c r="C518" s="1052"/>
      <c r="D518" s="1052"/>
      <c r="E518" s="1052"/>
      <c r="F518" s="1052"/>
      <c r="G518" s="1052"/>
      <c r="H518" s="1052"/>
      <c r="I518" s="1052"/>
      <c r="J518" s="1053"/>
      <c r="K518" s="876"/>
      <c r="L518" s="131"/>
      <c r="M518" s="145">
        <f t="shared" si="51"/>
        <v>0</v>
      </c>
      <c r="N518" s="146">
        <f t="shared" si="53"/>
        <v>0</v>
      </c>
      <c r="O518"/>
      <c r="P518"/>
    </row>
    <row r="519" spans="2:16" hidden="1" x14ac:dyDescent="0.25">
      <c r="B519" s="666">
        <v>4</v>
      </c>
      <c r="C519" s="1052"/>
      <c r="D519" s="1052"/>
      <c r="E519" s="1052"/>
      <c r="F519" s="1052"/>
      <c r="G519" s="1052"/>
      <c r="H519" s="1052"/>
      <c r="I519" s="1052"/>
      <c r="J519" s="1053"/>
      <c r="K519" s="876"/>
      <c r="L519" s="131"/>
      <c r="M519" s="145">
        <f t="shared" si="51"/>
        <v>0</v>
      </c>
      <c r="N519" s="146">
        <f t="shared" si="53"/>
        <v>0</v>
      </c>
      <c r="O519"/>
      <c r="P519"/>
    </row>
    <row r="520" spans="2:16" hidden="1" x14ac:dyDescent="0.25">
      <c r="B520" s="666">
        <v>5</v>
      </c>
      <c r="C520" s="1052"/>
      <c r="D520" s="1052"/>
      <c r="E520" s="1052"/>
      <c r="F520" s="1052"/>
      <c r="G520" s="1052"/>
      <c r="H520" s="1052"/>
      <c r="I520" s="1052"/>
      <c r="J520" s="1053"/>
      <c r="K520" s="876"/>
      <c r="L520" s="131"/>
      <c r="M520" s="145">
        <f t="shared" si="51"/>
        <v>0</v>
      </c>
      <c r="N520" s="146">
        <f t="shared" si="53"/>
        <v>0</v>
      </c>
      <c r="O520"/>
      <c r="P520"/>
    </row>
    <row r="521" spans="2:16" hidden="1" x14ac:dyDescent="0.25">
      <c r="B521" s="143">
        <v>6</v>
      </c>
      <c r="C521" s="1052"/>
      <c r="D521" s="1052"/>
      <c r="E521" s="1052"/>
      <c r="F521" s="1052"/>
      <c r="G521" s="1052"/>
      <c r="H521" s="1052"/>
      <c r="I521" s="1052"/>
      <c r="J521" s="1053"/>
      <c r="K521" s="875"/>
      <c r="L521" s="131"/>
      <c r="M521" s="145">
        <f t="shared" si="51"/>
        <v>0</v>
      </c>
      <c r="N521" s="146">
        <f t="shared" si="53"/>
        <v>0</v>
      </c>
      <c r="O521"/>
      <c r="P521"/>
    </row>
    <row r="522" spans="2:16" hidden="1" x14ac:dyDescent="0.25">
      <c r="B522" s="665">
        <v>7</v>
      </c>
      <c r="C522" s="1052"/>
      <c r="D522" s="1052"/>
      <c r="E522" s="1052"/>
      <c r="F522" s="1052"/>
      <c r="G522" s="1052"/>
      <c r="H522" s="1052"/>
      <c r="I522" s="1052"/>
      <c r="J522" s="1053"/>
      <c r="K522" s="874"/>
      <c r="L522" s="131"/>
      <c r="M522" s="145">
        <f t="shared" si="51"/>
        <v>0</v>
      </c>
      <c r="N522" s="146">
        <f t="shared" si="53"/>
        <v>0</v>
      </c>
      <c r="O522"/>
      <c r="P522"/>
    </row>
    <row r="523" spans="2:16" hidden="1" x14ac:dyDescent="0.25">
      <c r="B523" s="665">
        <v>8</v>
      </c>
      <c r="C523" s="1052"/>
      <c r="D523" s="1052"/>
      <c r="E523" s="1052"/>
      <c r="F523" s="1052"/>
      <c r="G523" s="1052"/>
      <c r="H523" s="1052"/>
      <c r="I523" s="1052"/>
      <c r="J523" s="1053"/>
      <c r="K523" s="874"/>
      <c r="L523" s="131"/>
      <c r="M523" s="145">
        <f t="shared" si="51"/>
        <v>0</v>
      </c>
      <c r="N523" s="146">
        <f t="shared" si="53"/>
        <v>0</v>
      </c>
      <c r="O523"/>
      <c r="P523"/>
    </row>
    <row r="524" spans="2:16" hidden="1" x14ac:dyDescent="0.25">
      <c r="B524" s="665">
        <v>9</v>
      </c>
      <c r="C524" s="1052"/>
      <c r="D524" s="1052"/>
      <c r="E524" s="1052"/>
      <c r="F524" s="1052"/>
      <c r="G524" s="1052"/>
      <c r="H524" s="1052"/>
      <c r="I524" s="1052"/>
      <c r="J524" s="1053"/>
      <c r="K524" s="874"/>
      <c r="L524" s="131"/>
      <c r="M524" s="145">
        <f t="shared" si="51"/>
        <v>0</v>
      </c>
      <c r="N524" s="146">
        <f t="shared" si="53"/>
        <v>0</v>
      </c>
      <c r="O524"/>
      <c r="P524"/>
    </row>
    <row r="525" spans="2:16" hidden="1" x14ac:dyDescent="0.25">
      <c r="B525" s="665">
        <v>10</v>
      </c>
      <c r="C525" s="1052"/>
      <c r="D525" s="1052"/>
      <c r="E525" s="1052"/>
      <c r="F525" s="1052"/>
      <c r="G525" s="1052"/>
      <c r="H525" s="1052"/>
      <c r="I525" s="1052"/>
      <c r="J525" s="1053"/>
      <c r="K525" s="874"/>
      <c r="L525" s="131"/>
      <c r="M525" s="145">
        <f t="shared" si="51"/>
        <v>0</v>
      </c>
      <c r="N525" s="146">
        <f t="shared" si="53"/>
        <v>0</v>
      </c>
      <c r="O525"/>
      <c r="P525"/>
    </row>
    <row r="526" spans="2:16" hidden="1" x14ac:dyDescent="0.25">
      <c r="B526" s="669"/>
      <c r="C526" s="1057" t="s">
        <v>3997</v>
      </c>
      <c r="D526" s="1057"/>
      <c r="E526" s="1057"/>
      <c r="F526" s="1057"/>
      <c r="G526" s="1057"/>
      <c r="H526" s="1057"/>
      <c r="I526" s="1057"/>
      <c r="J526" s="1057"/>
      <c r="K526" s="1057"/>
      <c r="L526" s="1058"/>
      <c r="M526" s="148">
        <f>SUM(M516:M525)</f>
        <v>0</v>
      </c>
      <c r="N526" s="149">
        <f>SUM(N516:N525)</f>
        <v>0</v>
      </c>
      <c r="O526"/>
      <c r="P526"/>
    </row>
    <row r="527" spans="2:16" hidden="1" x14ac:dyDescent="0.25">
      <c r="B527" s="1061" t="s">
        <v>3985</v>
      </c>
      <c r="C527" s="1061"/>
      <c r="D527" s="1061"/>
      <c r="E527" s="1061"/>
      <c r="F527" s="1061"/>
      <c r="G527" s="1061"/>
      <c r="H527" s="1061"/>
      <c r="I527" s="1061"/>
      <c r="J527" s="1061"/>
      <c r="K527" s="1061"/>
      <c r="L527" s="1061"/>
      <c r="M527" s="1061" t="s">
        <v>3906</v>
      </c>
      <c r="N527" s="1061"/>
      <c r="O527"/>
      <c r="P527"/>
    </row>
    <row r="528" spans="2:16" hidden="1" x14ac:dyDescent="0.25">
      <c r="B528" s="1050" t="s">
        <v>3980</v>
      </c>
      <c r="C528" s="1051"/>
      <c r="D528" s="1051"/>
      <c r="E528" s="1051"/>
      <c r="F528" s="1051"/>
      <c r="G528" s="1051"/>
      <c r="H528" s="1051"/>
      <c r="I528" s="1051"/>
      <c r="J528" s="1051"/>
      <c r="K528" s="140" t="s">
        <v>5994</v>
      </c>
      <c r="L528" s="140" t="s">
        <v>3977</v>
      </c>
      <c r="M528" s="140" t="s">
        <v>3978</v>
      </c>
      <c r="N528" s="142" t="s">
        <v>3792</v>
      </c>
      <c r="O528"/>
      <c r="P528"/>
    </row>
    <row r="529" spans="2:16" hidden="1" x14ac:dyDescent="0.25">
      <c r="B529" s="666">
        <v>1</v>
      </c>
      <c r="C529" s="1052"/>
      <c r="D529" s="1052"/>
      <c r="E529" s="1052"/>
      <c r="F529" s="1052"/>
      <c r="G529" s="1052"/>
      <c r="H529" s="1052"/>
      <c r="I529" s="1052"/>
      <c r="J529" s="1053"/>
      <c r="K529" s="876"/>
      <c r="L529" s="131"/>
      <c r="M529" s="145">
        <f t="shared" ref="M529:M538" si="54">N529</f>
        <v>0</v>
      </c>
      <c r="N529" s="146">
        <f t="shared" ref="N529" si="55">K529*L529</f>
        <v>0</v>
      </c>
      <c r="O529"/>
      <c r="P529"/>
    </row>
    <row r="530" spans="2:16" hidden="1" x14ac:dyDescent="0.25">
      <c r="B530" s="666">
        <v>2</v>
      </c>
      <c r="C530" s="1052"/>
      <c r="D530" s="1052"/>
      <c r="E530" s="1052"/>
      <c r="F530" s="1052"/>
      <c r="G530" s="1052"/>
      <c r="H530" s="1052"/>
      <c r="I530" s="1052"/>
      <c r="J530" s="1053"/>
      <c r="K530" s="876"/>
      <c r="L530" s="131"/>
      <c r="M530" s="145">
        <f t="shared" si="54"/>
        <v>0</v>
      </c>
      <c r="N530" s="146">
        <f t="shared" ref="N530:N538" si="56">K530*L530</f>
        <v>0</v>
      </c>
      <c r="O530"/>
      <c r="P530"/>
    </row>
    <row r="531" spans="2:16" hidden="1" x14ac:dyDescent="0.25">
      <c r="B531" s="666">
        <v>3</v>
      </c>
      <c r="C531" s="1052"/>
      <c r="D531" s="1052"/>
      <c r="E531" s="1052"/>
      <c r="F531" s="1052"/>
      <c r="G531" s="1052"/>
      <c r="H531" s="1052"/>
      <c r="I531" s="1052"/>
      <c r="J531" s="1053"/>
      <c r="K531" s="876"/>
      <c r="L531" s="131"/>
      <c r="M531" s="145">
        <f t="shared" si="54"/>
        <v>0</v>
      </c>
      <c r="N531" s="146">
        <f t="shared" si="56"/>
        <v>0</v>
      </c>
      <c r="O531"/>
      <c r="P531"/>
    </row>
    <row r="532" spans="2:16" hidden="1" x14ac:dyDescent="0.25">
      <c r="B532" s="666">
        <v>4</v>
      </c>
      <c r="C532" s="1052"/>
      <c r="D532" s="1052"/>
      <c r="E532" s="1052"/>
      <c r="F532" s="1052"/>
      <c r="G532" s="1052"/>
      <c r="H532" s="1052"/>
      <c r="I532" s="1052"/>
      <c r="J532" s="1053"/>
      <c r="K532" s="876"/>
      <c r="L532" s="131"/>
      <c r="M532" s="145">
        <f t="shared" si="54"/>
        <v>0</v>
      </c>
      <c r="N532" s="146">
        <f t="shared" si="56"/>
        <v>0</v>
      </c>
      <c r="O532"/>
      <c r="P532"/>
    </row>
    <row r="533" spans="2:16" hidden="1" x14ac:dyDescent="0.25">
      <c r="B533" s="143">
        <v>5</v>
      </c>
      <c r="C533" s="1052"/>
      <c r="D533" s="1052"/>
      <c r="E533" s="1052"/>
      <c r="F533" s="1052"/>
      <c r="G533" s="1052"/>
      <c r="H533" s="1052"/>
      <c r="I533" s="1052"/>
      <c r="J533" s="1053"/>
      <c r="K533" s="875"/>
      <c r="L533" s="131"/>
      <c r="M533" s="145">
        <f t="shared" si="54"/>
        <v>0</v>
      </c>
      <c r="N533" s="146">
        <f t="shared" si="56"/>
        <v>0</v>
      </c>
      <c r="O533"/>
      <c r="P533"/>
    </row>
    <row r="534" spans="2:16" hidden="1" x14ac:dyDescent="0.25">
      <c r="B534" s="665">
        <v>6</v>
      </c>
      <c r="C534" s="1052"/>
      <c r="D534" s="1052"/>
      <c r="E534" s="1052"/>
      <c r="F534" s="1052"/>
      <c r="G534" s="1052"/>
      <c r="H534" s="1052"/>
      <c r="I534" s="1052"/>
      <c r="J534" s="1053"/>
      <c r="K534" s="874"/>
      <c r="L534" s="131"/>
      <c r="M534" s="145">
        <f t="shared" si="54"/>
        <v>0</v>
      </c>
      <c r="N534" s="146">
        <f t="shared" si="56"/>
        <v>0</v>
      </c>
      <c r="O534"/>
      <c r="P534"/>
    </row>
    <row r="535" spans="2:16" hidden="1" x14ac:dyDescent="0.25">
      <c r="B535" s="665">
        <v>7</v>
      </c>
      <c r="C535" s="1052"/>
      <c r="D535" s="1052"/>
      <c r="E535" s="1052"/>
      <c r="F535" s="1052"/>
      <c r="G535" s="1052"/>
      <c r="H535" s="1052"/>
      <c r="I535" s="1052"/>
      <c r="J535" s="1053"/>
      <c r="K535" s="874"/>
      <c r="L535" s="131"/>
      <c r="M535" s="145">
        <f t="shared" si="54"/>
        <v>0</v>
      </c>
      <c r="N535" s="146">
        <f t="shared" si="56"/>
        <v>0</v>
      </c>
      <c r="O535"/>
      <c r="P535"/>
    </row>
    <row r="536" spans="2:16" hidden="1" x14ac:dyDescent="0.25">
      <c r="B536" s="665">
        <v>8</v>
      </c>
      <c r="C536" s="1052"/>
      <c r="D536" s="1052"/>
      <c r="E536" s="1052"/>
      <c r="F536" s="1052"/>
      <c r="G536" s="1052"/>
      <c r="H536" s="1052"/>
      <c r="I536" s="1052"/>
      <c r="J536" s="1053"/>
      <c r="K536" s="874"/>
      <c r="L536" s="131"/>
      <c r="M536" s="145">
        <f t="shared" si="54"/>
        <v>0</v>
      </c>
      <c r="N536" s="146">
        <f t="shared" si="56"/>
        <v>0</v>
      </c>
      <c r="O536"/>
      <c r="P536"/>
    </row>
    <row r="537" spans="2:16" hidden="1" x14ac:dyDescent="0.25">
      <c r="B537" s="665">
        <v>9</v>
      </c>
      <c r="C537" s="1052"/>
      <c r="D537" s="1052"/>
      <c r="E537" s="1052"/>
      <c r="F537" s="1052"/>
      <c r="G537" s="1052"/>
      <c r="H537" s="1052"/>
      <c r="I537" s="1052"/>
      <c r="J537" s="1053"/>
      <c r="K537" s="874"/>
      <c r="L537" s="131"/>
      <c r="M537" s="145">
        <f t="shared" si="54"/>
        <v>0</v>
      </c>
      <c r="N537" s="146">
        <f t="shared" si="56"/>
        <v>0</v>
      </c>
      <c r="O537"/>
      <c r="P537"/>
    </row>
    <row r="538" spans="2:16" hidden="1" x14ac:dyDescent="0.25">
      <c r="B538" s="665">
        <v>10</v>
      </c>
      <c r="C538" s="1052"/>
      <c r="D538" s="1052"/>
      <c r="E538" s="1052"/>
      <c r="F538" s="1052"/>
      <c r="G538" s="1052"/>
      <c r="H538" s="1052"/>
      <c r="I538" s="1052"/>
      <c r="J538" s="1053"/>
      <c r="K538" s="874"/>
      <c r="L538" s="131"/>
      <c r="M538" s="145">
        <f t="shared" si="54"/>
        <v>0</v>
      </c>
      <c r="N538" s="146">
        <f t="shared" si="56"/>
        <v>0</v>
      </c>
      <c r="O538"/>
      <c r="P538"/>
    </row>
    <row r="539" spans="2:16" hidden="1" x14ac:dyDescent="0.25">
      <c r="B539" s="669"/>
      <c r="C539" s="1057" t="s">
        <v>3999</v>
      </c>
      <c r="D539" s="1057"/>
      <c r="E539" s="1057"/>
      <c r="F539" s="1057"/>
      <c r="G539" s="1057"/>
      <c r="H539" s="1057"/>
      <c r="I539" s="1057"/>
      <c r="J539" s="1057"/>
      <c r="K539" s="1057"/>
      <c r="L539" s="1058"/>
      <c r="M539" s="148">
        <f>SUM(M529:M538)</f>
        <v>0</v>
      </c>
      <c r="N539" s="149">
        <f>SUM(N529:N538)</f>
        <v>0</v>
      </c>
      <c r="O539"/>
      <c r="P539"/>
    </row>
    <row r="540" spans="2:16" hidden="1" x14ac:dyDescent="0.25">
      <c r="B540" s="150"/>
      <c r="C540" s="1059" t="s">
        <v>4000</v>
      </c>
      <c r="D540" s="1059"/>
      <c r="E540" s="1059"/>
      <c r="F540" s="1059"/>
      <c r="G540" s="1059"/>
      <c r="H540" s="1059"/>
      <c r="I540" s="1059"/>
      <c r="J540" s="1059"/>
      <c r="K540" s="1059"/>
      <c r="L540" s="1060"/>
      <c r="M540" s="151">
        <f>SUM(M526,M539)</f>
        <v>0</v>
      </c>
      <c r="N540" s="152">
        <f>SUM(N526,N539)</f>
        <v>0</v>
      </c>
      <c r="O540"/>
      <c r="P540"/>
    </row>
    <row r="541" spans="2:16" hidden="1" x14ac:dyDescent="0.25">
      <c r="B541" s="976" t="s">
        <v>4028</v>
      </c>
      <c r="C541" s="977"/>
      <c r="D541" s="977"/>
      <c r="E541" s="977"/>
      <c r="F541" s="977"/>
      <c r="G541" s="977"/>
      <c r="H541" s="977"/>
      <c r="I541" s="977"/>
      <c r="J541" s="977"/>
      <c r="K541" s="977"/>
      <c r="L541" s="977"/>
      <c r="M541" s="977"/>
      <c r="N541" s="978"/>
      <c r="O541"/>
      <c r="P541"/>
    </row>
    <row r="542" spans="2:16" hidden="1" x14ac:dyDescent="0.25">
      <c r="B542" s="1061" t="s">
        <v>3974</v>
      </c>
      <c r="C542" s="1061"/>
      <c r="D542" s="1061"/>
      <c r="E542" s="1061"/>
      <c r="F542" s="1061"/>
      <c r="G542" s="1061"/>
      <c r="H542" s="1061"/>
      <c r="I542" s="1061"/>
      <c r="J542" s="1061"/>
      <c r="K542" s="1061"/>
      <c r="L542" s="1061"/>
      <c r="M542" s="1061" t="s">
        <v>3906</v>
      </c>
      <c r="N542" s="1061"/>
      <c r="O542"/>
      <c r="P542"/>
    </row>
    <row r="543" spans="2:16" hidden="1" x14ac:dyDescent="0.25">
      <c r="B543" s="1050" t="s">
        <v>3980</v>
      </c>
      <c r="C543" s="1051"/>
      <c r="D543" s="1051"/>
      <c r="E543" s="1051"/>
      <c r="F543" s="1051"/>
      <c r="G543" s="1051"/>
      <c r="H543" s="1051"/>
      <c r="I543" s="1051"/>
      <c r="J543" s="1051"/>
      <c r="K543" s="140" t="s">
        <v>5994</v>
      </c>
      <c r="L543" s="140" t="s">
        <v>3977</v>
      </c>
      <c r="M543" s="140" t="s">
        <v>3978</v>
      </c>
      <c r="N543" s="142" t="s">
        <v>3792</v>
      </c>
      <c r="O543"/>
      <c r="P543"/>
    </row>
    <row r="544" spans="2:16" hidden="1" x14ac:dyDescent="0.25">
      <c r="B544" s="666">
        <v>1</v>
      </c>
      <c r="C544" s="1052"/>
      <c r="D544" s="1052"/>
      <c r="E544" s="1052"/>
      <c r="F544" s="1052"/>
      <c r="G544" s="1052"/>
      <c r="H544" s="1052"/>
      <c r="I544" s="1052"/>
      <c r="J544" s="1053"/>
      <c r="K544" s="876"/>
      <c r="L544" s="131"/>
      <c r="M544" s="145">
        <f t="shared" ref="M544:M552" si="57">N544</f>
        <v>0</v>
      </c>
      <c r="N544" s="146">
        <f t="shared" ref="N544" si="58">K544*L544</f>
        <v>0</v>
      </c>
      <c r="O544"/>
      <c r="P544"/>
    </row>
    <row r="545" spans="2:16" hidden="1" x14ac:dyDescent="0.25">
      <c r="B545" s="666">
        <v>2</v>
      </c>
      <c r="C545" s="1052"/>
      <c r="D545" s="1052"/>
      <c r="E545" s="1052"/>
      <c r="F545" s="1052"/>
      <c r="G545" s="1052"/>
      <c r="H545" s="1052"/>
      <c r="I545" s="1052"/>
      <c r="J545" s="1053"/>
      <c r="K545" s="876"/>
      <c r="L545" s="131"/>
      <c r="M545" s="145">
        <f t="shared" si="57"/>
        <v>0</v>
      </c>
      <c r="N545" s="146">
        <f t="shared" ref="N545:N553" si="59">K545*L545</f>
        <v>0</v>
      </c>
      <c r="O545"/>
      <c r="P545"/>
    </row>
    <row r="546" spans="2:16" hidden="1" x14ac:dyDescent="0.25">
      <c r="B546" s="666">
        <v>3</v>
      </c>
      <c r="C546" s="1052"/>
      <c r="D546" s="1052"/>
      <c r="E546" s="1052"/>
      <c r="F546" s="1052"/>
      <c r="G546" s="1052"/>
      <c r="H546" s="1052"/>
      <c r="I546" s="1052"/>
      <c r="J546" s="1053"/>
      <c r="K546" s="875"/>
      <c r="L546" s="131"/>
      <c r="M546" s="145">
        <f t="shared" si="57"/>
        <v>0</v>
      </c>
      <c r="N546" s="146">
        <f t="shared" si="59"/>
        <v>0</v>
      </c>
      <c r="O546"/>
      <c r="P546"/>
    </row>
    <row r="547" spans="2:16" hidden="1" x14ac:dyDescent="0.25">
      <c r="B547" s="666">
        <v>4</v>
      </c>
      <c r="C547" s="1052"/>
      <c r="D547" s="1052"/>
      <c r="E547" s="1052"/>
      <c r="F547" s="1052"/>
      <c r="G547" s="1052"/>
      <c r="H547" s="1052"/>
      <c r="I547" s="1052"/>
      <c r="J547" s="1053"/>
      <c r="K547" s="876"/>
      <c r="L547" s="131"/>
      <c r="M547" s="145">
        <f t="shared" si="57"/>
        <v>0</v>
      </c>
      <c r="N547" s="146">
        <f t="shared" si="59"/>
        <v>0</v>
      </c>
      <c r="O547"/>
      <c r="P547"/>
    </row>
    <row r="548" spans="2:16" hidden="1" x14ac:dyDescent="0.25">
      <c r="B548" s="143">
        <v>5</v>
      </c>
      <c r="C548" s="1052"/>
      <c r="D548" s="1052"/>
      <c r="E548" s="1052"/>
      <c r="F548" s="1052"/>
      <c r="G548" s="1052"/>
      <c r="H548" s="1052"/>
      <c r="I548" s="1052"/>
      <c r="J548" s="1053"/>
      <c r="K548" s="875"/>
      <c r="L548" s="131"/>
      <c r="M548" s="145">
        <f t="shared" si="57"/>
        <v>0</v>
      </c>
      <c r="N548" s="146">
        <f t="shared" si="59"/>
        <v>0</v>
      </c>
      <c r="O548"/>
      <c r="P548"/>
    </row>
    <row r="549" spans="2:16" hidden="1" x14ac:dyDescent="0.25">
      <c r="B549" s="668">
        <v>6</v>
      </c>
      <c r="C549" s="1052"/>
      <c r="D549" s="1052"/>
      <c r="E549" s="1052"/>
      <c r="F549" s="1052"/>
      <c r="G549" s="1052"/>
      <c r="H549" s="1052"/>
      <c r="I549" s="1052"/>
      <c r="J549" s="1053"/>
      <c r="K549" s="877"/>
      <c r="L549" s="131"/>
      <c r="M549" s="145">
        <f t="shared" si="57"/>
        <v>0</v>
      </c>
      <c r="N549" s="146">
        <f t="shared" si="59"/>
        <v>0</v>
      </c>
      <c r="O549"/>
      <c r="P549"/>
    </row>
    <row r="550" spans="2:16" hidden="1" x14ac:dyDescent="0.25">
      <c r="B550" s="143">
        <v>7</v>
      </c>
      <c r="C550" s="1052"/>
      <c r="D550" s="1052"/>
      <c r="E550" s="1052"/>
      <c r="F550" s="1052"/>
      <c r="G550" s="1052"/>
      <c r="H550" s="1052"/>
      <c r="I550" s="1052"/>
      <c r="J550" s="1053"/>
      <c r="K550" s="875"/>
      <c r="L550" s="131"/>
      <c r="M550" s="145">
        <f t="shared" si="57"/>
        <v>0</v>
      </c>
      <c r="N550" s="146">
        <f t="shared" si="59"/>
        <v>0</v>
      </c>
      <c r="O550"/>
      <c r="P550"/>
    </row>
    <row r="551" spans="2:16" hidden="1" x14ac:dyDescent="0.25">
      <c r="B551" s="665">
        <v>8</v>
      </c>
      <c r="C551" s="1052"/>
      <c r="D551" s="1052"/>
      <c r="E551" s="1052"/>
      <c r="F551" s="1052"/>
      <c r="G551" s="1052"/>
      <c r="H551" s="1052"/>
      <c r="I551" s="1052"/>
      <c r="J551" s="1053"/>
      <c r="K551" s="875"/>
      <c r="L551" s="131"/>
      <c r="M551" s="145">
        <f t="shared" si="57"/>
        <v>0</v>
      </c>
      <c r="N551" s="146">
        <f t="shared" si="59"/>
        <v>0</v>
      </c>
      <c r="O551"/>
      <c r="P551"/>
    </row>
    <row r="552" spans="2:16" hidden="1" x14ac:dyDescent="0.25">
      <c r="B552" s="665">
        <v>9</v>
      </c>
      <c r="C552" s="1052"/>
      <c r="D552" s="1052"/>
      <c r="E552" s="1052"/>
      <c r="F552" s="1052"/>
      <c r="G552" s="1052"/>
      <c r="H552" s="1052"/>
      <c r="I552" s="1052"/>
      <c r="J552" s="1053"/>
      <c r="K552" s="874"/>
      <c r="L552" s="131"/>
      <c r="M552" s="145">
        <f t="shared" si="57"/>
        <v>0</v>
      </c>
      <c r="N552" s="146">
        <f t="shared" si="59"/>
        <v>0</v>
      </c>
      <c r="O552"/>
      <c r="P552"/>
    </row>
    <row r="553" spans="2:16" hidden="1" x14ac:dyDescent="0.25">
      <c r="B553" s="665">
        <v>10</v>
      </c>
      <c r="C553" s="1052"/>
      <c r="D553" s="1052"/>
      <c r="E553" s="1052"/>
      <c r="F553" s="1052"/>
      <c r="G553" s="1052"/>
      <c r="H553" s="1052"/>
      <c r="I553" s="1052"/>
      <c r="J553" s="1053"/>
      <c r="K553" s="874"/>
      <c r="L553" s="131"/>
      <c r="M553" s="145">
        <f>N553</f>
        <v>0</v>
      </c>
      <c r="N553" s="146">
        <f t="shared" si="59"/>
        <v>0</v>
      </c>
      <c r="O553"/>
      <c r="P553"/>
    </row>
    <row r="554" spans="2:16" hidden="1" x14ac:dyDescent="0.25">
      <c r="B554" s="669"/>
      <c r="C554" s="1057" t="s">
        <v>4003</v>
      </c>
      <c r="D554" s="1057"/>
      <c r="E554" s="1057"/>
      <c r="F554" s="1057"/>
      <c r="G554" s="1057"/>
      <c r="H554" s="1057"/>
      <c r="I554" s="1057"/>
      <c r="J554" s="1057"/>
      <c r="K554" s="1057"/>
      <c r="L554" s="1058"/>
      <c r="M554" s="148">
        <f>SUM(M544:M553)</f>
        <v>0</v>
      </c>
      <c r="N554" s="149">
        <f>SUM(N544:N553)</f>
        <v>0</v>
      </c>
      <c r="O554"/>
      <c r="P554"/>
    </row>
    <row r="555" spans="2:16" hidden="1" x14ac:dyDescent="0.25">
      <c r="B555" s="1061" t="s">
        <v>3985</v>
      </c>
      <c r="C555" s="1061"/>
      <c r="D555" s="1061"/>
      <c r="E555" s="1061"/>
      <c r="F555" s="1061"/>
      <c r="G555" s="1061"/>
      <c r="H555" s="1061"/>
      <c r="I555" s="1061"/>
      <c r="J555" s="1061"/>
      <c r="K555" s="1061"/>
      <c r="L555" s="1061"/>
      <c r="M555" s="1061" t="s">
        <v>3906</v>
      </c>
      <c r="N555" s="1061"/>
      <c r="O555"/>
      <c r="P555"/>
    </row>
    <row r="556" spans="2:16" hidden="1" x14ac:dyDescent="0.25">
      <c r="B556" s="1050" t="s">
        <v>3980</v>
      </c>
      <c r="C556" s="1051"/>
      <c r="D556" s="1051"/>
      <c r="E556" s="1051"/>
      <c r="F556" s="1051"/>
      <c r="G556" s="1051"/>
      <c r="H556" s="1051"/>
      <c r="I556" s="1051"/>
      <c r="J556" s="1051"/>
      <c r="K556" s="140" t="s">
        <v>5994</v>
      </c>
      <c r="L556" s="140" t="s">
        <v>3977</v>
      </c>
      <c r="M556" s="140" t="s">
        <v>3978</v>
      </c>
      <c r="N556" s="142" t="s">
        <v>3792</v>
      </c>
      <c r="O556"/>
      <c r="P556"/>
    </row>
    <row r="557" spans="2:16" hidden="1" x14ac:dyDescent="0.25">
      <c r="B557" s="668">
        <v>1</v>
      </c>
      <c r="C557" s="1052"/>
      <c r="D557" s="1052"/>
      <c r="E557" s="1052"/>
      <c r="F557" s="1052"/>
      <c r="G557" s="1052"/>
      <c r="H557" s="1052"/>
      <c r="I557" s="1052"/>
      <c r="J557" s="1053"/>
      <c r="K557" s="877"/>
      <c r="L557" s="131"/>
      <c r="M557" s="145">
        <f>N557</f>
        <v>0</v>
      </c>
      <c r="N557" s="146">
        <f t="shared" ref="N557" si="60">K557*L557</f>
        <v>0</v>
      </c>
      <c r="O557"/>
      <c r="P557"/>
    </row>
    <row r="558" spans="2:16" hidden="1" x14ac:dyDescent="0.25">
      <c r="B558" s="666">
        <v>2</v>
      </c>
      <c r="C558" s="1052"/>
      <c r="D558" s="1052"/>
      <c r="E558" s="1052"/>
      <c r="F558" s="1052"/>
      <c r="G558" s="1052"/>
      <c r="H558" s="1052"/>
      <c r="I558" s="1052"/>
      <c r="J558" s="1053"/>
      <c r="K558" s="876"/>
      <c r="L558" s="131"/>
      <c r="M558" s="145">
        <f t="shared" ref="M558:M566" si="61">N558</f>
        <v>0</v>
      </c>
      <c r="N558" s="146">
        <f t="shared" ref="N558:N566" si="62">K558*L558</f>
        <v>0</v>
      </c>
      <c r="O558"/>
      <c r="P558"/>
    </row>
    <row r="559" spans="2:16" hidden="1" x14ac:dyDescent="0.25">
      <c r="B559" s="666">
        <v>3</v>
      </c>
      <c r="C559" s="1052"/>
      <c r="D559" s="1052"/>
      <c r="E559" s="1052"/>
      <c r="F559" s="1052"/>
      <c r="G559" s="1052"/>
      <c r="H559" s="1052"/>
      <c r="I559" s="1052"/>
      <c r="J559" s="1053"/>
      <c r="K559" s="876"/>
      <c r="L559" s="131"/>
      <c r="M559" s="145">
        <f t="shared" si="61"/>
        <v>0</v>
      </c>
      <c r="N559" s="146">
        <f t="shared" si="62"/>
        <v>0</v>
      </c>
      <c r="O559"/>
      <c r="P559"/>
    </row>
    <row r="560" spans="2:16" hidden="1" x14ac:dyDescent="0.25">
      <c r="B560" s="666">
        <v>4</v>
      </c>
      <c r="C560" s="1052"/>
      <c r="D560" s="1052"/>
      <c r="E560" s="1052"/>
      <c r="F560" s="1052"/>
      <c r="G560" s="1052"/>
      <c r="H560" s="1052"/>
      <c r="I560" s="1052"/>
      <c r="J560" s="1053"/>
      <c r="K560" s="876"/>
      <c r="L560" s="131"/>
      <c r="M560" s="145">
        <f t="shared" si="61"/>
        <v>0</v>
      </c>
      <c r="N560" s="146">
        <f t="shared" si="62"/>
        <v>0</v>
      </c>
      <c r="O560"/>
      <c r="P560"/>
    </row>
    <row r="561" spans="2:16" hidden="1" x14ac:dyDescent="0.25">
      <c r="B561" s="666">
        <v>5</v>
      </c>
      <c r="C561" s="1052"/>
      <c r="D561" s="1052"/>
      <c r="E561" s="1052"/>
      <c r="F561" s="1052"/>
      <c r="G561" s="1052"/>
      <c r="H561" s="1052"/>
      <c r="I561" s="1052"/>
      <c r="J561" s="1053"/>
      <c r="K561" s="876"/>
      <c r="L561" s="131"/>
      <c r="M561" s="145">
        <f t="shared" si="61"/>
        <v>0</v>
      </c>
      <c r="N561" s="146">
        <f t="shared" si="62"/>
        <v>0</v>
      </c>
      <c r="O561"/>
      <c r="P561"/>
    </row>
    <row r="562" spans="2:16" hidden="1" x14ac:dyDescent="0.25">
      <c r="B562" s="143">
        <v>6</v>
      </c>
      <c r="C562" s="1052"/>
      <c r="D562" s="1052"/>
      <c r="E562" s="1052"/>
      <c r="F562" s="1052"/>
      <c r="G562" s="1052"/>
      <c r="H562" s="1052"/>
      <c r="I562" s="1052"/>
      <c r="J562" s="1053"/>
      <c r="K562" s="875"/>
      <c r="L562" s="131"/>
      <c r="M562" s="145">
        <f t="shared" si="61"/>
        <v>0</v>
      </c>
      <c r="N562" s="146">
        <f t="shared" si="62"/>
        <v>0</v>
      </c>
      <c r="O562"/>
      <c r="P562"/>
    </row>
    <row r="563" spans="2:16" hidden="1" x14ac:dyDescent="0.25">
      <c r="B563" s="665">
        <v>7</v>
      </c>
      <c r="C563" s="1052"/>
      <c r="D563" s="1052"/>
      <c r="E563" s="1052"/>
      <c r="F563" s="1052"/>
      <c r="G563" s="1052"/>
      <c r="H563" s="1052"/>
      <c r="I563" s="1052"/>
      <c r="J563" s="1053"/>
      <c r="K563" s="874"/>
      <c r="L563" s="131"/>
      <c r="M563" s="145">
        <f t="shared" si="61"/>
        <v>0</v>
      </c>
      <c r="N563" s="146">
        <f t="shared" si="62"/>
        <v>0</v>
      </c>
      <c r="O563"/>
      <c r="P563"/>
    </row>
    <row r="564" spans="2:16" hidden="1" x14ac:dyDescent="0.25">
      <c r="B564" s="665">
        <v>8</v>
      </c>
      <c r="C564" s="1052"/>
      <c r="D564" s="1052"/>
      <c r="E564" s="1052"/>
      <c r="F564" s="1052"/>
      <c r="G564" s="1052"/>
      <c r="H564" s="1052"/>
      <c r="I564" s="1052"/>
      <c r="J564" s="1053"/>
      <c r="K564" s="874"/>
      <c r="L564" s="131"/>
      <c r="M564" s="145">
        <f t="shared" si="61"/>
        <v>0</v>
      </c>
      <c r="N564" s="146">
        <f t="shared" si="62"/>
        <v>0</v>
      </c>
      <c r="O564"/>
      <c r="P564"/>
    </row>
    <row r="565" spans="2:16" hidden="1" x14ac:dyDescent="0.25">
      <c r="B565" s="665">
        <v>9</v>
      </c>
      <c r="C565" s="1052"/>
      <c r="D565" s="1052"/>
      <c r="E565" s="1052"/>
      <c r="F565" s="1052"/>
      <c r="G565" s="1052"/>
      <c r="H565" s="1052"/>
      <c r="I565" s="1052"/>
      <c r="J565" s="1053"/>
      <c r="K565" s="874"/>
      <c r="L565" s="131"/>
      <c r="M565" s="145">
        <f t="shared" si="61"/>
        <v>0</v>
      </c>
      <c r="N565" s="146">
        <f t="shared" si="62"/>
        <v>0</v>
      </c>
      <c r="O565"/>
      <c r="P565"/>
    </row>
    <row r="566" spans="2:16" hidden="1" x14ac:dyDescent="0.25">
      <c r="B566" s="665">
        <v>10</v>
      </c>
      <c r="C566" s="1052"/>
      <c r="D566" s="1052"/>
      <c r="E566" s="1052"/>
      <c r="F566" s="1052"/>
      <c r="G566" s="1052"/>
      <c r="H566" s="1052"/>
      <c r="I566" s="1052"/>
      <c r="J566" s="1053"/>
      <c r="K566" s="874"/>
      <c r="L566" s="131"/>
      <c r="M566" s="145">
        <f t="shared" si="61"/>
        <v>0</v>
      </c>
      <c r="N566" s="146">
        <f t="shared" si="62"/>
        <v>0</v>
      </c>
      <c r="O566"/>
      <c r="P566"/>
    </row>
    <row r="567" spans="2:16" hidden="1" x14ac:dyDescent="0.25">
      <c r="B567" s="669"/>
      <c r="C567" s="1057" t="s">
        <v>4005</v>
      </c>
      <c r="D567" s="1057"/>
      <c r="E567" s="1057"/>
      <c r="F567" s="1057"/>
      <c r="G567" s="1057"/>
      <c r="H567" s="1057"/>
      <c r="I567" s="1057"/>
      <c r="J567" s="1057"/>
      <c r="K567" s="1057"/>
      <c r="L567" s="1058"/>
      <c r="M567" s="148">
        <f>SUM(M557:M566)</f>
        <v>0</v>
      </c>
      <c r="N567" s="149">
        <f>SUM(N557:N566)</f>
        <v>0</v>
      </c>
      <c r="O567"/>
      <c r="P567"/>
    </row>
    <row r="568" spans="2:16" hidden="1" x14ac:dyDescent="0.25">
      <c r="B568" s="150"/>
      <c r="C568" s="1059" t="s">
        <v>4006</v>
      </c>
      <c r="D568" s="1059"/>
      <c r="E568" s="1059"/>
      <c r="F568" s="1059"/>
      <c r="G568" s="1059"/>
      <c r="H568" s="1059"/>
      <c r="I568" s="1059"/>
      <c r="J568" s="1059"/>
      <c r="K568" s="1059"/>
      <c r="L568" s="1060"/>
      <c r="M568" s="151">
        <f>SUM(M554,M567)</f>
        <v>0</v>
      </c>
      <c r="N568" s="152">
        <f>SUM(N554,N567)</f>
        <v>0</v>
      </c>
      <c r="O568"/>
      <c r="P568"/>
    </row>
    <row r="569" spans="2:16" hidden="1" x14ac:dyDescent="0.25">
      <c r="B569" s="976" t="s">
        <v>4029</v>
      </c>
      <c r="C569" s="977"/>
      <c r="D569" s="977"/>
      <c r="E569" s="977"/>
      <c r="F569" s="977"/>
      <c r="G569" s="977"/>
      <c r="H569" s="977"/>
      <c r="I569" s="977"/>
      <c r="J569" s="977"/>
      <c r="K569" s="977"/>
      <c r="L569" s="977"/>
      <c r="M569" s="977"/>
      <c r="N569" s="978"/>
      <c r="O569"/>
      <c r="P569"/>
    </row>
    <row r="570" spans="2:16" hidden="1" x14ac:dyDescent="0.25">
      <c r="B570" s="1061" t="s">
        <v>3974</v>
      </c>
      <c r="C570" s="1061"/>
      <c r="D570" s="1061"/>
      <c r="E570" s="1061"/>
      <c r="F570" s="1061"/>
      <c r="G570" s="1061"/>
      <c r="H570" s="1061"/>
      <c r="I570" s="1061"/>
      <c r="J570" s="1061"/>
      <c r="K570" s="1061"/>
      <c r="L570" s="1061"/>
      <c r="M570" s="1061" t="s">
        <v>3906</v>
      </c>
      <c r="N570" s="1061"/>
      <c r="O570"/>
      <c r="P570"/>
    </row>
    <row r="571" spans="2:16" hidden="1" x14ac:dyDescent="0.25">
      <c r="B571" s="1050" t="s">
        <v>3980</v>
      </c>
      <c r="C571" s="1051"/>
      <c r="D571" s="1051"/>
      <c r="E571" s="1051"/>
      <c r="F571" s="1051"/>
      <c r="G571" s="1051"/>
      <c r="H571" s="1051"/>
      <c r="I571" s="1051"/>
      <c r="J571" s="1051"/>
      <c r="K571" s="140" t="s">
        <v>5994</v>
      </c>
      <c r="L571" s="140" t="s">
        <v>3977</v>
      </c>
      <c r="M571" s="140" t="s">
        <v>3978</v>
      </c>
      <c r="N571" s="142" t="s">
        <v>3792</v>
      </c>
      <c r="O571"/>
      <c r="P571"/>
    </row>
    <row r="572" spans="2:16" hidden="1" x14ac:dyDescent="0.25">
      <c r="B572" s="668">
        <v>1</v>
      </c>
      <c r="C572" s="1052"/>
      <c r="D572" s="1052"/>
      <c r="E572" s="1052"/>
      <c r="F572" s="1052"/>
      <c r="G572" s="1052"/>
      <c r="H572" s="1052"/>
      <c r="I572" s="1052"/>
      <c r="J572" s="1053"/>
      <c r="K572" s="876"/>
      <c r="L572" s="131"/>
      <c r="M572" s="145">
        <f t="shared" ref="M572:M581" si="63">N572</f>
        <v>0</v>
      </c>
      <c r="N572" s="146">
        <f t="shared" ref="N572" si="64">K572*L572</f>
        <v>0</v>
      </c>
      <c r="O572"/>
      <c r="P572"/>
    </row>
    <row r="573" spans="2:16" hidden="1" x14ac:dyDescent="0.25">
      <c r="B573" s="666">
        <v>2</v>
      </c>
      <c r="C573" s="1052"/>
      <c r="D573" s="1052"/>
      <c r="E573" s="1052"/>
      <c r="F573" s="1052"/>
      <c r="G573" s="1052"/>
      <c r="H573" s="1052"/>
      <c r="I573" s="1052"/>
      <c r="J573" s="1053"/>
      <c r="K573" s="876"/>
      <c r="L573" s="131"/>
      <c r="M573" s="145">
        <f t="shared" si="63"/>
        <v>0</v>
      </c>
      <c r="N573" s="146">
        <f t="shared" ref="N573:N581" si="65">K573*L573</f>
        <v>0</v>
      </c>
      <c r="O573"/>
      <c r="P573"/>
    </row>
    <row r="574" spans="2:16" hidden="1" x14ac:dyDescent="0.25">
      <c r="B574" s="666">
        <v>3</v>
      </c>
      <c r="C574" s="1052"/>
      <c r="D574" s="1052"/>
      <c r="E574" s="1052"/>
      <c r="F574" s="1052"/>
      <c r="G574" s="1052"/>
      <c r="H574" s="1052"/>
      <c r="I574" s="1052"/>
      <c r="J574" s="1053"/>
      <c r="K574" s="876"/>
      <c r="L574" s="131"/>
      <c r="M574" s="145">
        <f t="shared" si="63"/>
        <v>0</v>
      </c>
      <c r="N574" s="146">
        <f t="shared" si="65"/>
        <v>0</v>
      </c>
      <c r="O574"/>
      <c r="P574"/>
    </row>
    <row r="575" spans="2:16" hidden="1" x14ac:dyDescent="0.25">
      <c r="B575" s="666">
        <v>4</v>
      </c>
      <c r="C575" s="1052"/>
      <c r="D575" s="1052"/>
      <c r="E575" s="1052"/>
      <c r="F575" s="1052"/>
      <c r="G575" s="1052"/>
      <c r="H575" s="1052"/>
      <c r="I575" s="1052"/>
      <c r="J575" s="1053"/>
      <c r="K575" s="876"/>
      <c r="L575" s="131"/>
      <c r="M575" s="145">
        <f t="shared" si="63"/>
        <v>0</v>
      </c>
      <c r="N575" s="146">
        <f t="shared" si="65"/>
        <v>0</v>
      </c>
      <c r="O575"/>
      <c r="P575"/>
    </row>
    <row r="576" spans="2:16" hidden="1" x14ac:dyDescent="0.25">
      <c r="B576" s="666">
        <v>5</v>
      </c>
      <c r="C576" s="1052"/>
      <c r="D576" s="1052"/>
      <c r="E576" s="1052"/>
      <c r="F576" s="1052"/>
      <c r="G576" s="1052"/>
      <c r="H576" s="1052"/>
      <c r="I576" s="1052"/>
      <c r="J576" s="1053"/>
      <c r="K576" s="876"/>
      <c r="L576" s="131"/>
      <c r="M576" s="145">
        <f t="shared" si="63"/>
        <v>0</v>
      </c>
      <c r="N576" s="146">
        <f t="shared" si="65"/>
        <v>0</v>
      </c>
      <c r="O576"/>
      <c r="P576"/>
    </row>
    <row r="577" spans="2:16" hidden="1" x14ac:dyDescent="0.25">
      <c r="B577" s="143">
        <v>6</v>
      </c>
      <c r="C577" s="1052"/>
      <c r="D577" s="1052"/>
      <c r="E577" s="1052"/>
      <c r="F577" s="1052"/>
      <c r="G577" s="1052"/>
      <c r="H577" s="1052"/>
      <c r="I577" s="1052"/>
      <c r="J577" s="1053"/>
      <c r="K577" s="875"/>
      <c r="L577" s="131"/>
      <c r="M577" s="145">
        <f t="shared" si="63"/>
        <v>0</v>
      </c>
      <c r="N577" s="146">
        <f t="shared" si="65"/>
        <v>0</v>
      </c>
      <c r="O577"/>
      <c r="P577"/>
    </row>
    <row r="578" spans="2:16" hidden="1" x14ac:dyDescent="0.25">
      <c r="B578" s="665">
        <v>7</v>
      </c>
      <c r="C578" s="1052"/>
      <c r="D578" s="1052"/>
      <c r="E578" s="1052"/>
      <c r="F578" s="1052"/>
      <c r="G578" s="1052"/>
      <c r="H578" s="1052"/>
      <c r="I578" s="1052"/>
      <c r="J578" s="1053"/>
      <c r="K578" s="874"/>
      <c r="L578" s="131"/>
      <c r="M578" s="145">
        <f t="shared" si="63"/>
        <v>0</v>
      </c>
      <c r="N578" s="146">
        <f t="shared" si="65"/>
        <v>0</v>
      </c>
      <c r="O578"/>
      <c r="P578"/>
    </row>
    <row r="579" spans="2:16" hidden="1" x14ac:dyDescent="0.25">
      <c r="B579" s="665">
        <v>8</v>
      </c>
      <c r="C579" s="1052"/>
      <c r="D579" s="1052"/>
      <c r="E579" s="1052"/>
      <c r="F579" s="1052"/>
      <c r="G579" s="1052"/>
      <c r="H579" s="1052"/>
      <c r="I579" s="1052"/>
      <c r="J579" s="1053"/>
      <c r="K579" s="874"/>
      <c r="L579" s="131"/>
      <c r="M579" s="145">
        <f t="shared" si="63"/>
        <v>0</v>
      </c>
      <c r="N579" s="146">
        <f t="shared" si="65"/>
        <v>0</v>
      </c>
      <c r="O579"/>
      <c r="P579"/>
    </row>
    <row r="580" spans="2:16" hidden="1" x14ac:dyDescent="0.25">
      <c r="B580" s="665">
        <v>9</v>
      </c>
      <c r="C580" s="1052"/>
      <c r="D580" s="1052"/>
      <c r="E580" s="1052"/>
      <c r="F580" s="1052"/>
      <c r="G580" s="1052"/>
      <c r="H580" s="1052"/>
      <c r="I580" s="1052"/>
      <c r="J580" s="1053"/>
      <c r="K580" s="874"/>
      <c r="L580" s="131"/>
      <c r="M580" s="145">
        <f t="shared" si="63"/>
        <v>0</v>
      </c>
      <c r="N580" s="146">
        <f t="shared" si="65"/>
        <v>0</v>
      </c>
      <c r="O580"/>
      <c r="P580"/>
    </row>
    <row r="581" spans="2:16" hidden="1" x14ac:dyDescent="0.25">
      <c r="B581" s="665">
        <v>10</v>
      </c>
      <c r="C581" s="1052"/>
      <c r="D581" s="1052"/>
      <c r="E581" s="1052"/>
      <c r="F581" s="1052"/>
      <c r="G581" s="1052"/>
      <c r="H581" s="1052"/>
      <c r="I581" s="1052"/>
      <c r="J581" s="1053"/>
      <c r="K581" s="874"/>
      <c r="L581" s="131"/>
      <c r="M581" s="145">
        <f t="shared" si="63"/>
        <v>0</v>
      </c>
      <c r="N581" s="146">
        <f t="shared" si="65"/>
        <v>0</v>
      </c>
      <c r="O581"/>
      <c r="P581"/>
    </row>
    <row r="582" spans="2:16" hidden="1" x14ac:dyDescent="0.25">
      <c r="B582" s="669"/>
      <c r="C582" s="1057" t="s">
        <v>4009</v>
      </c>
      <c r="D582" s="1057"/>
      <c r="E582" s="1057"/>
      <c r="F582" s="1057"/>
      <c r="G582" s="1057"/>
      <c r="H582" s="1057"/>
      <c r="I582" s="1057"/>
      <c r="J582" s="1057"/>
      <c r="K582" s="1057"/>
      <c r="L582" s="1058"/>
      <c r="M582" s="148">
        <f>SUM(M572:M581)</f>
        <v>0</v>
      </c>
      <c r="N582" s="149">
        <f>SUM(N572:N581)</f>
        <v>0</v>
      </c>
      <c r="O582"/>
      <c r="P582"/>
    </row>
    <row r="583" spans="2:16" hidden="1" x14ac:dyDescent="0.25">
      <c r="B583" s="1061" t="s">
        <v>3985</v>
      </c>
      <c r="C583" s="1061"/>
      <c r="D583" s="1061"/>
      <c r="E583" s="1061"/>
      <c r="F583" s="1061"/>
      <c r="G583" s="1061"/>
      <c r="H583" s="1061"/>
      <c r="I583" s="1061"/>
      <c r="J583" s="1061"/>
      <c r="K583" s="1061"/>
      <c r="L583" s="1061"/>
      <c r="M583" s="1061" t="s">
        <v>3906</v>
      </c>
      <c r="N583" s="1061"/>
      <c r="O583"/>
      <c r="P583"/>
    </row>
    <row r="584" spans="2:16" hidden="1" x14ac:dyDescent="0.25">
      <c r="B584" s="1050" t="s">
        <v>3980</v>
      </c>
      <c r="C584" s="1051"/>
      <c r="D584" s="1051"/>
      <c r="E584" s="1051"/>
      <c r="F584" s="1051"/>
      <c r="G584" s="1051"/>
      <c r="H584" s="1051"/>
      <c r="I584" s="1051"/>
      <c r="J584" s="1051"/>
      <c r="K584" s="140" t="s">
        <v>5994</v>
      </c>
      <c r="L584" s="140" t="s">
        <v>3977</v>
      </c>
      <c r="M584" s="140" t="s">
        <v>3978</v>
      </c>
      <c r="N584" s="142" t="s">
        <v>3792</v>
      </c>
      <c r="O584"/>
      <c r="P584"/>
    </row>
    <row r="585" spans="2:16" hidden="1" x14ac:dyDescent="0.25">
      <c r="B585" s="666">
        <v>1</v>
      </c>
      <c r="C585" s="1052"/>
      <c r="D585" s="1052"/>
      <c r="E585" s="1052"/>
      <c r="F585" s="1052"/>
      <c r="G585" s="1052"/>
      <c r="H585" s="1052"/>
      <c r="I585" s="1052"/>
      <c r="J585" s="1053"/>
      <c r="K585" s="876"/>
      <c r="L585" s="131"/>
      <c r="M585" s="145">
        <f t="shared" ref="M585:M594" si="66">N585</f>
        <v>0</v>
      </c>
      <c r="N585" s="146">
        <f t="shared" ref="N585" si="67">K585*L585</f>
        <v>0</v>
      </c>
      <c r="O585"/>
      <c r="P585"/>
    </row>
    <row r="586" spans="2:16" hidden="1" x14ac:dyDescent="0.25">
      <c r="B586" s="666">
        <v>2</v>
      </c>
      <c r="C586" s="1052"/>
      <c r="D586" s="1052"/>
      <c r="E586" s="1052"/>
      <c r="F586" s="1052"/>
      <c r="G586" s="1052"/>
      <c r="H586" s="1052"/>
      <c r="I586" s="1052"/>
      <c r="J586" s="1053"/>
      <c r="K586" s="876"/>
      <c r="L586" s="131"/>
      <c r="M586" s="145">
        <f t="shared" si="66"/>
        <v>0</v>
      </c>
      <c r="N586" s="146">
        <f t="shared" ref="N586:N594" si="68">K586*L586</f>
        <v>0</v>
      </c>
      <c r="O586"/>
      <c r="P586"/>
    </row>
    <row r="587" spans="2:16" hidden="1" x14ac:dyDescent="0.25">
      <c r="B587" s="666">
        <v>3</v>
      </c>
      <c r="C587" s="1052"/>
      <c r="D587" s="1052"/>
      <c r="E587" s="1052"/>
      <c r="F587" s="1052"/>
      <c r="G587" s="1052"/>
      <c r="H587" s="1052"/>
      <c r="I587" s="1052"/>
      <c r="J587" s="1053"/>
      <c r="K587" s="876"/>
      <c r="L587" s="131"/>
      <c r="M587" s="145">
        <f t="shared" si="66"/>
        <v>0</v>
      </c>
      <c r="N587" s="146">
        <f t="shared" si="68"/>
        <v>0</v>
      </c>
      <c r="O587"/>
      <c r="P587"/>
    </row>
    <row r="588" spans="2:16" hidden="1" x14ac:dyDescent="0.25">
      <c r="B588" s="666">
        <v>4</v>
      </c>
      <c r="C588" s="1052"/>
      <c r="D588" s="1052"/>
      <c r="E588" s="1052"/>
      <c r="F588" s="1052"/>
      <c r="G588" s="1052"/>
      <c r="H588" s="1052"/>
      <c r="I588" s="1052"/>
      <c r="J588" s="1053"/>
      <c r="K588" s="876"/>
      <c r="L588" s="131"/>
      <c r="M588" s="145">
        <f t="shared" si="66"/>
        <v>0</v>
      </c>
      <c r="N588" s="146">
        <f t="shared" si="68"/>
        <v>0</v>
      </c>
      <c r="O588"/>
      <c r="P588"/>
    </row>
    <row r="589" spans="2:16" hidden="1" x14ac:dyDescent="0.25">
      <c r="B589" s="143">
        <v>5</v>
      </c>
      <c r="C589" s="1052"/>
      <c r="D589" s="1052"/>
      <c r="E589" s="1052"/>
      <c r="F589" s="1052"/>
      <c r="G589" s="1052"/>
      <c r="H589" s="1052"/>
      <c r="I589" s="1052"/>
      <c r="J589" s="1053"/>
      <c r="K589" s="875"/>
      <c r="L589" s="131"/>
      <c r="M589" s="145">
        <f t="shared" si="66"/>
        <v>0</v>
      </c>
      <c r="N589" s="146">
        <f t="shared" si="68"/>
        <v>0</v>
      </c>
      <c r="O589"/>
      <c r="P589"/>
    </row>
    <row r="590" spans="2:16" hidden="1" x14ac:dyDescent="0.25">
      <c r="B590" s="143">
        <v>6</v>
      </c>
      <c r="C590" s="1052"/>
      <c r="D590" s="1052"/>
      <c r="E590" s="1052"/>
      <c r="F590" s="1052"/>
      <c r="G590" s="1052"/>
      <c r="H590" s="1052"/>
      <c r="I590" s="1052"/>
      <c r="J590" s="1053"/>
      <c r="K590" s="875"/>
      <c r="L590" s="131"/>
      <c r="M590" s="145">
        <f t="shared" si="66"/>
        <v>0</v>
      </c>
      <c r="N590" s="146">
        <f t="shared" si="68"/>
        <v>0</v>
      </c>
      <c r="O590"/>
      <c r="P590"/>
    </row>
    <row r="591" spans="2:16" hidden="1" x14ac:dyDescent="0.25">
      <c r="B591" s="665">
        <v>7</v>
      </c>
      <c r="C591" s="1052"/>
      <c r="D591" s="1052"/>
      <c r="E591" s="1052"/>
      <c r="F591" s="1052"/>
      <c r="G591" s="1052"/>
      <c r="H591" s="1052"/>
      <c r="I591" s="1052"/>
      <c r="J591" s="1053"/>
      <c r="K591" s="874"/>
      <c r="L591" s="131"/>
      <c r="M591" s="145">
        <f t="shared" si="66"/>
        <v>0</v>
      </c>
      <c r="N591" s="146">
        <f t="shared" si="68"/>
        <v>0</v>
      </c>
      <c r="O591"/>
      <c r="P591"/>
    </row>
    <row r="592" spans="2:16" hidden="1" x14ac:dyDescent="0.25">
      <c r="B592" s="665">
        <v>8</v>
      </c>
      <c r="C592" s="1052"/>
      <c r="D592" s="1052"/>
      <c r="E592" s="1052"/>
      <c r="F592" s="1052"/>
      <c r="G592" s="1052"/>
      <c r="H592" s="1052"/>
      <c r="I592" s="1052"/>
      <c r="J592" s="1053"/>
      <c r="K592" s="874"/>
      <c r="L592" s="131"/>
      <c r="M592" s="145">
        <f t="shared" si="66"/>
        <v>0</v>
      </c>
      <c r="N592" s="146">
        <f t="shared" si="68"/>
        <v>0</v>
      </c>
      <c r="O592"/>
      <c r="P592"/>
    </row>
    <row r="593" spans="2:16" hidden="1" x14ac:dyDescent="0.25">
      <c r="B593" s="665">
        <v>9</v>
      </c>
      <c r="C593" s="1052"/>
      <c r="D593" s="1052"/>
      <c r="E593" s="1052"/>
      <c r="F593" s="1052"/>
      <c r="G593" s="1052"/>
      <c r="H593" s="1052"/>
      <c r="I593" s="1052"/>
      <c r="J593" s="1053"/>
      <c r="K593" s="874"/>
      <c r="L593" s="131"/>
      <c r="M593" s="145">
        <f t="shared" si="66"/>
        <v>0</v>
      </c>
      <c r="N593" s="146">
        <f t="shared" si="68"/>
        <v>0</v>
      </c>
      <c r="O593"/>
      <c r="P593"/>
    </row>
    <row r="594" spans="2:16" hidden="1" x14ac:dyDescent="0.25">
      <c r="B594" s="665">
        <v>10</v>
      </c>
      <c r="C594" s="1052"/>
      <c r="D594" s="1052"/>
      <c r="E594" s="1052"/>
      <c r="F594" s="1052"/>
      <c r="G594" s="1052"/>
      <c r="H594" s="1052"/>
      <c r="I594" s="1052"/>
      <c r="J594" s="1053"/>
      <c r="K594" s="874"/>
      <c r="L594" s="131"/>
      <c r="M594" s="145">
        <f t="shared" si="66"/>
        <v>0</v>
      </c>
      <c r="N594" s="146">
        <f t="shared" si="68"/>
        <v>0</v>
      </c>
      <c r="O594"/>
      <c r="P594"/>
    </row>
    <row r="595" spans="2:16" hidden="1" x14ac:dyDescent="0.25">
      <c r="B595" s="669"/>
      <c r="C595" s="1057" t="s">
        <v>4011</v>
      </c>
      <c r="D595" s="1057"/>
      <c r="E595" s="1057"/>
      <c r="F595" s="1057"/>
      <c r="G595" s="1057"/>
      <c r="H595" s="1057"/>
      <c r="I595" s="1057"/>
      <c r="J595" s="1057"/>
      <c r="K595" s="1057"/>
      <c r="L595" s="1058"/>
      <c r="M595" s="148">
        <f>SUM(M585:M594)</f>
        <v>0</v>
      </c>
      <c r="N595" s="149">
        <f>SUM(N585:N594)</f>
        <v>0</v>
      </c>
      <c r="O595"/>
      <c r="P595"/>
    </row>
    <row r="596" spans="2:16" hidden="1" x14ac:dyDescent="0.25">
      <c r="B596" s="150"/>
      <c r="C596" s="1059" t="s">
        <v>4012</v>
      </c>
      <c r="D596" s="1059"/>
      <c r="E596" s="1059"/>
      <c r="F596" s="1059"/>
      <c r="G596" s="1059"/>
      <c r="H596" s="1059"/>
      <c r="I596" s="1059"/>
      <c r="J596" s="1059"/>
      <c r="K596" s="1059"/>
      <c r="L596" s="1060"/>
      <c r="M596" s="151">
        <f>SUM(M582,M595)</f>
        <v>0</v>
      </c>
      <c r="N596" s="152">
        <f>SUM(N582,N595)</f>
        <v>0</v>
      </c>
      <c r="O596"/>
      <c r="P596"/>
    </row>
    <row r="597" spans="2:16" hidden="1" x14ac:dyDescent="0.25">
      <c r="B597" s="976" t="s">
        <v>5833</v>
      </c>
      <c r="C597" s="977"/>
      <c r="D597" s="977"/>
      <c r="E597" s="977"/>
      <c r="F597" s="977"/>
      <c r="G597" s="977"/>
      <c r="H597" s="977"/>
      <c r="I597" s="977"/>
      <c r="J597" s="977"/>
      <c r="K597" s="977"/>
      <c r="L597" s="977"/>
      <c r="M597" s="977"/>
      <c r="N597" s="978"/>
      <c r="O597"/>
      <c r="P597"/>
    </row>
    <row r="598" spans="2:16" hidden="1" x14ac:dyDescent="0.25">
      <c r="B598" s="1061" t="s">
        <v>3985</v>
      </c>
      <c r="C598" s="1061"/>
      <c r="D598" s="1061"/>
      <c r="E598" s="1061"/>
      <c r="F598" s="1061"/>
      <c r="G598" s="1061"/>
      <c r="H598" s="1061"/>
      <c r="I598" s="1061"/>
      <c r="J598" s="1061"/>
      <c r="K598" s="1061"/>
      <c r="L598" s="1061"/>
      <c r="M598" s="1061" t="s">
        <v>3906</v>
      </c>
      <c r="N598" s="1061"/>
      <c r="O598"/>
      <c r="P598"/>
    </row>
    <row r="599" spans="2:16" hidden="1" x14ac:dyDescent="0.25">
      <c r="B599" s="1050" t="s">
        <v>3980</v>
      </c>
      <c r="C599" s="1051"/>
      <c r="D599" s="1051"/>
      <c r="E599" s="1051"/>
      <c r="F599" s="1051"/>
      <c r="G599" s="1051"/>
      <c r="H599" s="1051"/>
      <c r="I599" s="1051"/>
      <c r="J599" s="1051"/>
      <c r="K599" s="140" t="s">
        <v>5994</v>
      </c>
      <c r="L599" s="140" t="s">
        <v>3977</v>
      </c>
      <c r="M599" s="140" t="s">
        <v>3978</v>
      </c>
      <c r="N599" s="142" t="s">
        <v>3792</v>
      </c>
      <c r="O599"/>
      <c r="P599"/>
    </row>
    <row r="600" spans="2:16" hidden="1" x14ac:dyDescent="0.25">
      <c r="B600" s="666">
        <v>1</v>
      </c>
      <c r="C600" s="1052"/>
      <c r="D600" s="1052"/>
      <c r="E600" s="1052"/>
      <c r="F600" s="1052"/>
      <c r="G600" s="1052"/>
      <c r="H600" s="1052"/>
      <c r="I600" s="1052"/>
      <c r="J600" s="1053"/>
      <c r="K600" s="876"/>
      <c r="L600" s="131"/>
      <c r="M600" s="145">
        <f t="shared" ref="M600:M609" si="69">N600</f>
        <v>0</v>
      </c>
      <c r="N600" s="146">
        <f t="shared" ref="N600" si="70">K600*L600</f>
        <v>0</v>
      </c>
      <c r="O600"/>
      <c r="P600"/>
    </row>
    <row r="601" spans="2:16" hidden="1" x14ac:dyDescent="0.25">
      <c r="B601" s="666">
        <v>2</v>
      </c>
      <c r="C601" s="1052"/>
      <c r="D601" s="1052"/>
      <c r="E601" s="1052"/>
      <c r="F601" s="1052"/>
      <c r="G601" s="1052"/>
      <c r="H601" s="1052"/>
      <c r="I601" s="1052"/>
      <c r="J601" s="1053"/>
      <c r="K601" s="876"/>
      <c r="L601" s="131"/>
      <c r="M601" s="145">
        <f t="shared" si="69"/>
        <v>0</v>
      </c>
      <c r="N601" s="146">
        <f t="shared" ref="N601:N609" si="71">K601*L601</f>
        <v>0</v>
      </c>
      <c r="O601"/>
      <c r="P601"/>
    </row>
    <row r="602" spans="2:16" hidden="1" x14ac:dyDescent="0.25">
      <c r="B602" s="666">
        <v>3</v>
      </c>
      <c r="C602" s="1052"/>
      <c r="D602" s="1052"/>
      <c r="E602" s="1052"/>
      <c r="F602" s="1052"/>
      <c r="G602" s="1052"/>
      <c r="H602" s="1052"/>
      <c r="I602" s="1052"/>
      <c r="J602" s="1053"/>
      <c r="K602" s="876"/>
      <c r="L602" s="131"/>
      <c r="M602" s="145">
        <f t="shared" si="69"/>
        <v>0</v>
      </c>
      <c r="N602" s="146">
        <f t="shared" si="71"/>
        <v>0</v>
      </c>
      <c r="O602"/>
      <c r="P602"/>
    </row>
    <row r="603" spans="2:16" hidden="1" x14ac:dyDescent="0.25">
      <c r="B603" s="666">
        <v>4</v>
      </c>
      <c r="C603" s="1052"/>
      <c r="D603" s="1052"/>
      <c r="E603" s="1052"/>
      <c r="F603" s="1052"/>
      <c r="G603" s="1052"/>
      <c r="H603" s="1052"/>
      <c r="I603" s="1052"/>
      <c r="J603" s="1053"/>
      <c r="K603" s="876"/>
      <c r="L603" s="131"/>
      <c r="M603" s="145">
        <f t="shared" si="69"/>
        <v>0</v>
      </c>
      <c r="N603" s="146">
        <f t="shared" si="71"/>
        <v>0</v>
      </c>
      <c r="O603"/>
      <c r="P603"/>
    </row>
    <row r="604" spans="2:16" hidden="1" x14ac:dyDescent="0.25">
      <c r="B604" s="143">
        <v>5</v>
      </c>
      <c r="C604" s="1052"/>
      <c r="D604" s="1052"/>
      <c r="E604" s="1052"/>
      <c r="F604" s="1052"/>
      <c r="G604" s="1052"/>
      <c r="H604" s="1052"/>
      <c r="I604" s="1052"/>
      <c r="J604" s="1053"/>
      <c r="K604" s="875"/>
      <c r="L604" s="131"/>
      <c r="M604" s="145">
        <f t="shared" si="69"/>
        <v>0</v>
      </c>
      <c r="N604" s="146">
        <f t="shared" si="71"/>
        <v>0</v>
      </c>
      <c r="O604"/>
      <c r="P604"/>
    </row>
    <row r="605" spans="2:16" hidden="1" x14ac:dyDescent="0.25">
      <c r="B605" s="665">
        <v>6</v>
      </c>
      <c r="C605" s="1052"/>
      <c r="D605" s="1052"/>
      <c r="E605" s="1052"/>
      <c r="F605" s="1052"/>
      <c r="G605" s="1052"/>
      <c r="H605" s="1052"/>
      <c r="I605" s="1052"/>
      <c r="J605" s="1053"/>
      <c r="K605" s="874"/>
      <c r="L605" s="131"/>
      <c r="M605" s="145">
        <f t="shared" si="69"/>
        <v>0</v>
      </c>
      <c r="N605" s="146">
        <f t="shared" si="71"/>
        <v>0</v>
      </c>
      <c r="O605"/>
      <c r="P605"/>
    </row>
    <row r="606" spans="2:16" hidden="1" x14ac:dyDescent="0.25">
      <c r="B606" s="665">
        <v>7</v>
      </c>
      <c r="C606" s="1052"/>
      <c r="D606" s="1052"/>
      <c r="E606" s="1052"/>
      <c r="F606" s="1052"/>
      <c r="G606" s="1052"/>
      <c r="H606" s="1052"/>
      <c r="I606" s="1052"/>
      <c r="J606" s="1053"/>
      <c r="K606" s="874"/>
      <c r="L606" s="131"/>
      <c r="M606" s="145">
        <f t="shared" si="69"/>
        <v>0</v>
      </c>
      <c r="N606" s="146">
        <f t="shared" si="71"/>
        <v>0</v>
      </c>
      <c r="O606"/>
      <c r="P606"/>
    </row>
    <row r="607" spans="2:16" hidden="1" x14ac:dyDescent="0.25">
      <c r="B607" s="665">
        <v>8</v>
      </c>
      <c r="C607" s="1052"/>
      <c r="D607" s="1052"/>
      <c r="E607" s="1052"/>
      <c r="F607" s="1052"/>
      <c r="G607" s="1052"/>
      <c r="H607" s="1052"/>
      <c r="I607" s="1052"/>
      <c r="J607" s="1053"/>
      <c r="K607" s="874"/>
      <c r="L607" s="131"/>
      <c r="M607" s="145">
        <f t="shared" si="69"/>
        <v>0</v>
      </c>
      <c r="N607" s="146">
        <f t="shared" si="71"/>
        <v>0</v>
      </c>
      <c r="O607"/>
      <c r="P607"/>
    </row>
    <row r="608" spans="2:16" hidden="1" x14ac:dyDescent="0.25">
      <c r="B608" s="665">
        <v>9</v>
      </c>
      <c r="C608" s="1052"/>
      <c r="D608" s="1052"/>
      <c r="E608" s="1052"/>
      <c r="F608" s="1052"/>
      <c r="G608" s="1052"/>
      <c r="H608" s="1052"/>
      <c r="I608" s="1052"/>
      <c r="J608" s="1053"/>
      <c r="K608" s="874"/>
      <c r="L608" s="131"/>
      <c r="M608" s="145">
        <f t="shared" si="69"/>
        <v>0</v>
      </c>
      <c r="N608" s="146">
        <f t="shared" si="71"/>
        <v>0</v>
      </c>
      <c r="O608"/>
      <c r="P608"/>
    </row>
    <row r="609" spans="2:16" hidden="1" x14ac:dyDescent="0.25">
      <c r="B609" s="665">
        <v>10</v>
      </c>
      <c r="C609" s="1052"/>
      <c r="D609" s="1052"/>
      <c r="E609" s="1052"/>
      <c r="F609" s="1052"/>
      <c r="G609" s="1052"/>
      <c r="H609" s="1052"/>
      <c r="I609" s="1052"/>
      <c r="J609" s="1053"/>
      <c r="K609" s="874"/>
      <c r="L609" s="131"/>
      <c r="M609" s="145">
        <f t="shared" si="69"/>
        <v>0</v>
      </c>
      <c r="N609" s="146">
        <f t="shared" si="71"/>
        <v>0</v>
      </c>
      <c r="O609"/>
      <c r="P609"/>
    </row>
    <row r="610" spans="2:16" hidden="1" x14ac:dyDescent="0.25">
      <c r="B610" s="669"/>
      <c r="C610" s="1057" t="s">
        <v>4009</v>
      </c>
      <c r="D610" s="1057"/>
      <c r="E610" s="1057"/>
      <c r="F610" s="1057"/>
      <c r="G610" s="1057"/>
      <c r="H610" s="1057"/>
      <c r="I610" s="1057"/>
      <c r="J610" s="1057"/>
      <c r="K610" s="1057"/>
      <c r="L610" s="1058"/>
      <c r="M610" s="148">
        <f>SUM(M600:M609)</f>
        <v>0</v>
      </c>
      <c r="N610" s="149">
        <f>SUM(N600:N609)</f>
        <v>0</v>
      </c>
      <c r="O610"/>
      <c r="P610"/>
    </row>
    <row r="611" spans="2:16" hidden="1" x14ac:dyDescent="0.25">
      <c r="B611" s="150"/>
      <c r="C611" s="1059" t="s">
        <v>4012</v>
      </c>
      <c r="D611" s="1059"/>
      <c r="E611" s="1059"/>
      <c r="F611" s="1059"/>
      <c r="G611" s="1059"/>
      <c r="H611" s="1059"/>
      <c r="I611" s="1059"/>
      <c r="J611" s="1059"/>
      <c r="K611" s="1059"/>
      <c r="L611" s="1060"/>
      <c r="M611" s="151">
        <f>M610</f>
        <v>0</v>
      </c>
      <c r="N611" s="152">
        <f>N610</f>
        <v>0</v>
      </c>
      <c r="O611"/>
      <c r="P611"/>
    </row>
    <row r="612" spans="2:16" hidden="1" x14ac:dyDescent="0.25">
      <c r="B612" s="976" t="s">
        <v>4030</v>
      </c>
      <c r="C612" s="977"/>
      <c r="D612" s="977"/>
      <c r="E612" s="977"/>
      <c r="F612" s="977"/>
      <c r="G612" s="977"/>
      <c r="H612" s="977"/>
      <c r="I612" s="977"/>
      <c r="J612" s="977"/>
      <c r="K612" s="977"/>
      <c r="L612" s="977"/>
      <c r="M612" s="977"/>
      <c r="N612" s="978"/>
      <c r="O612"/>
      <c r="P612"/>
    </row>
    <row r="613" spans="2:16" hidden="1" x14ac:dyDescent="0.25">
      <c r="B613" s="1061" t="s">
        <v>3974</v>
      </c>
      <c r="C613" s="1061"/>
      <c r="D613" s="1061"/>
      <c r="E613" s="1061"/>
      <c r="F613" s="1061"/>
      <c r="G613" s="1061"/>
      <c r="H613" s="1061"/>
      <c r="I613" s="1061"/>
      <c r="J613" s="1061"/>
      <c r="K613" s="1061"/>
      <c r="L613" s="1061"/>
      <c r="M613" s="1061" t="s">
        <v>3906</v>
      </c>
      <c r="N613" s="1061"/>
      <c r="O613"/>
      <c r="P613"/>
    </row>
    <row r="614" spans="2:16" hidden="1" x14ac:dyDescent="0.25">
      <c r="B614" s="1050" t="s">
        <v>3980</v>
      </c>
      <c r="C614" s="1051"/>
      <c r="D614" s="1051"/>
      <c r="E614" s="1051"/>
      <c r="F614" s="1051"/>
      <c r="G614" s="1051"/>
      <c r="H614" s="1051"/>
      <c r="I614" s="1051"/>
      <c r="J614" s="1051"/>
      <c r="K614" s="140" t="s">
        <v>5994</v>
      </c>
      <c r="L614" s="140" t="s">
        <v>3977</v>
      </c>
      <c r="M614" s="140" t="s">
        <v>3978</v>
      </c>
      <c r="N614" s="142" t="s">
        <v>3792</v>
      </c>
      <c r="O614"/>
      <c r="P614"/>
    </row>
    <row r="615" spans="2:16" hidden="1" x14ac:dyDescent="0.25">
      <c r="B615" s="666">
        <v>1</v>
      </c>
      <c r="C615" s="1052"/>
      <c r="D615" s="1052"/>
      <c r="E615" s="1052"/>
      <c r="F615" s="1052"/>
      <c r="G615" s="1052"/>
      <c r="H615" s="1052"/>
      <c r="I615" s="1052"/>
      <c r="J615" s="1053"/>
      <c r="K615" s="875"/>
      <c r="L615" s="131"/>
      <c r="M615" s="145">
        <f t="shared" ref="M615:M624" si="72">N615</f>
        <v>0</v>
      </c>
      <c r="N615" s="146">
        <f t="shared" ref="N615" si="73">K615*L615</f>
        <v>0</v>
      </c>
      <c r="O615"/>
      <c r="P615"/>
    </row>
    <row r="616" spans="2:16" hidden="1" x14ac:dyDescent="0.25">
      <c r="B616" s="666">
        <v>2</v>
      </c>
      <c r="C616" s="1052"/>
      <c r="D616" s="1052"/>
      <c r="E616" s="1052"/>
      <c r="F616" s="1052"/>
      <c r="G616" s="1052"/>
      <c r="H616" s="1052"/>
      <c r="I616" s="1052"/>
      <c r="J616" s="1053"/>
      <c r="K616" s="875"/>
      <c r="L616" s="131"/>
      <c r="M616" s="145">
        <f t="shared" si="72"/>
        <v>0</v>
      </c>
      <c r="N616" s="146">
        <f t="shared" ref="N616:N624" si="74">K616*L616</f>
        <v>0</v>
      </c>
      <c r="O616"/>
      <c r="P616"/>
    </row>
    <row r="617" spans="2:16" hidden="1" x14ac:dyDescent="0.25">
      <c r="B617" s="666">
        <v>3</v>
      </c>
      <c r="C617" s="1052"/>
      <c r="D617" s="1052"/>
      <c r="E617" s="1052"/>
      <c r="F617" s="1052"/>
      <c r="G617" s="1052"/>
      <c r="H617" s="1052"/>
      <c r="I617" s="1052"/>
      <c r="J617" s="1053"/>
      <c r="K617" s="875"/>
      <c r="L617" s="131"/>
      <c r="M617" s="145">
        <f t="shared" si="72"/>
        <v>0</v>
      </c>
      <c r="N617" s="146">
        <f t="shared" si="74"/>
        <v>0</v>
      </c>
      <c r="O617"/>
      <c r="P617"/>
    </row>
    <row r="618" spans="2:16" hidden="1" x14ac:dyDescent="0.25">
      <c r="B618" s="666">
        <v>4</v>
      </c>
      <c r="C618" s="1052"/>
      <c r="D618" s="1052"/>
      <c r="E618" s="1052"/>
      <c r="F618" s="1052"/>
      <c r="G618" s="1052"/>
      <c r="H618" s="1052"/>
      <c r="I618" s="1052"/>
      <c r="J618" s="1053"/>
      <c r="K618" s="875"/>
      <c r="L618" s="131"/>
      <c r="M618" s="145">
        <f t="shared" si="72"/>
        <v>0</v>
      </c>
      <c r="N618" s="146">
        <f t="shared" si="74"/>
        <v>0</v>
      </c>
      <c r="O618"/>
      <c r="P618"/>
    </row>
    <row r="619" spans="2:16" hidden="1" x14ac:dyDescent="0.25">
      <c r="B619" s="143">
        <v>5</v>
      </c>
      <c r="C619" s="1052"/>
      <c r="D619" s="1052"/>
      <c r="E619" s="1052"/>
      <c r="F619" s="1052"/>
      <c r="G619" s="1052"/>
      <c r="H619" s="1052"/>
      <c r="I619" s="1052"/>
      <c r="J619" s="1053"/>
      <c r="K619" s="875"/>
      <c r="L619" s="131"/>
      <c r="M619" s="145">
        <f t="shared" si="72"/>
        <v>0</v>
      </c>
      <c r="N619" s="146">
        <f t="shared" si="74"/>
        <v>0</v>
      </c>
      <c r="O619"/>
      <c r="P619"/>
    </row>
    <row r="620" spans="2:16" hidden="1" x14ac:dyDescent="0.25">
      <c r="B620" s="143">
        <v>6</v>
      </c>
      <c r="C620" s="1052"/>
      <c r="D620" s="1052"/>
      <c r="E620" s="1052"/>
      <c r="F620" s="1052"/>
      <c r="G620" s="1052"/>
      <c r="H620" s="1052"/>
      <c r="I620" s="1052"/>
      <c r="J620" s="1053"/>
      <c r="K620" s="875"/>
      <c r="L620" s="131"/>
      <c r="M620" s="145">
        <f t="shared" si="72"/>
        <v>0</v>
      </c>
      <c r="N620" s="146">
        <f t="shared" si="74"/>
        <v>0</v>
      </c>
      <c r="O620"/>
      <c r="P620"/>
    </row>
    <row r="621" spans="2:16" hidden="1" x14ac:dyDescent="0.25">
      <c r="B621" s="665">
        <v>7</v>
      </c>
      <c r="C621" s="1052"/>
      <c r="D621" s="1052"/>
      <c r="E621" s="1052"/>
      <c r="F621" s="1052"/>
      <c r="G621" s="1052"/>
      <c r="H621" s="1052"/>
      <c r="I621" s="1052"/>
      <c r="J621" s="1053"/>
      <c r="K621" s="875"/>
      <c r="L621" s="131"/>
      <c r="M621" s="145">
        <f t="shared" si="72"/>
        <v>0</v>
      </c>
      <c r="N621" s="146">
        <f t="shared" si="74"/>
        <v>0</v>
      </c>
      <c r="O621"/>
      <c r="P621"/>
    </row>
    <row r="622" spans="2:16" hidden="1" x14ac:dyDescent="0.25">
      <c r="B622" s="665">
        <v>8</v>
      </c>
      <c r="C622" s="1052"/>
      <c r="D622" s="1052"/>
      <c r="E622" s="1052"/>
      <c r="F622" s="1052"/>
      <c r="G622" s="1052"/>
      <c r="H622" s="1052"/>
      <c r="I622" s="1052"/>
      <c r="J622" s="1053"/>
      <c r="K622" s="875"/>
      <c r="L622" s="131"/>
      <c r="M622" s="145">
        <f t="shared" si="72"/>
        <v>0</v>
      </c>
      <c r="N622" s="146">
        <f t="shared" si="74"/>
        <v>0</v>
      </c>
      <c r="O622"/>
      <c r="P622"/>
    </row>
    <row r="623" spans="2:16" hidden="1" x14ac:dyDescent="0.25">
      <c r="B623" s="665">
        <v>9</v>
      </c>
      <c r="C623" s="1052"/>
      <c r="D623" s="1052"/>
      <c r="E623" s="1052"/>
      <c r="F623" s="1052"/>
      <c r="G623" s="1052"/>
      <c r="H623" s="1052"/>
      <c r="I623" s="1052"/>
      <c r="J623" s="1053"/>
      <c r="K623" s="875"/>
      <c r="L623" s="131"/>
      <c r="M623" s="145">
        <f t="shared" si="72"/>
        <v>0</v>
      </c>
      <c r="N623" s="146">
        <f t="shared" si="74"/>
        <v>0</v>
      </c>
      <c r="O623"/>
      <c r="P623"/>
    </row>
    <row r="624" spans="2:16" hidden="1" x14ac:dyDescent="0.25">
      <c r="B624" s="665">
        <v>10</v>
      </c>
      <c r="C624" s="1052"/>
      <c r="D624" s="1052"/>
      <c r="E624" s="1052"/>
      <c r="F624" s="1052"/>
      <c r="G624" s="1052"/>
      <c r="H624" s="1052"/>
      <c r="I624" s="1052"/>
      <c r="J624" s="1053"/>
      <c r="K624" s="875"/>
      <c r="L624" s="131"/>
      <c r="M624" s="145">
        <f t="shared" si="72"/>
        <v>0</v>
      </c>
      <c r="N624" s="146">
        <f t="shared" si="74"/>
        <v>0</v>
      </c>
      <c r="O624"/>
      <c r="P624"/>
    </row>
    <row r="625" spans="2:16" hidden="1" x14ac:dyDescent="0.25">
      <c r="B625" s="669"/>
      <c r="C625" s="1057" t="s">
        <v>4031</v>
      </c>
      <c r="D625" s="1057"/>
      <c r="E625" s="1057"/>
      <c r="F625" s="1057"/>
      <c r="G625" s="1057"/>
      <c r="H625" s="1057"/>
      <c r="I625" s="1057"/>
      <c r="J625" s="1057"/>
      <c r="K625" s="1057"/>
      <c r="L625" s="1058"/>
      <c r="M625" s="148">
        <f>SUM(M615:M624)</f>
        <v>0</v>
      </c>
      <c r="N625" s="149">
        <f>SUM(N615:N624)</f>
        <v>0</v>
      </c>
      <c r="O625"/>
      <c r="P625"/>
    </row>
    <row r="626" spans="2:16" hidden="1" x14ac:dyDescent="0.25">
      <c r="B626" s="1061" t="s">
        <v>3985</v>
      </c>
      <c r="C626" s="1061"/>
      <c r="D626" s="1061"/>
      <c r="E626" s="1061"/>
      <c r="F626" s="1061"/>
      <c r="G626" s="1061"/>
      <c r="H626" s="1061"/>
      <c r="I626" s="1061"/>
      <c r="J626" s="1061"/>
      <c r="K626" s="1061"/>
      <c r="L626" s="1061"/>
      <c r="M626" s="1061" t="s">
        <v>3906</v>
      </c>
      <c r="N626" s="1061"/>
      <c r="O626"/>
      <c r="P626"/>
    </row>
    <row r="627" spans="2:16" hidden="1" x14ac:dyDescent="0.25">
      <c r="B627" s="1055" t="s">
        <v>3980</v>
      </c>
      <c r="C627" s="1056"/>
      <c r="D627" s="1056"/>
      <c r="E627" s="1056"/>
      <c r="F627" s="1056"/>
      <c r="G627" s="1056"/>
      <c r="H627" s="1056"/>
      <c r="I627" s="1056"/>
      <c r="J627" s="1056"/>
      <c r="K627" s="670" t="s">
        <v>5994</v>
      </c>
      <c r="L627" s="140" t="s">
        <v>3977</v>
      </c>
      <c r="M627" s="140" t="s">
        <v>3978</v>
      </c>
      <c r="N627" s="142" t="s">
        <v>3792</v>
      </c>
      <c r="O627"/>
      <c r="P627"/>
    </row>
    <row r="628" spans="2:16" hidden="1" x14ac:dyDescent="0.25">
      <c r="B628" s="666">
        <v>1</v>
      </c>
      <c r="C628" s="1052"/>
      <c r="D628" s="1052"/>
      <c r="E628" s="1052"/>
      <c r="F628" s="1052"/>
      <c r="G628" s="1052"/>
      <c r="H628" s="1052"/>
      <c r="I628" s="1052"/>
      <c r="J628" s="1053"/>
      <c r="K628" s="876"/>
      <c r="L628" s="131"/>
      <c r="M628" s="145">
        <f t="shared" ref="M628:M637" si="75">N628</f>
        <v>0</v>
      </c>
      <c r="N628" s="146">
        <f t="shared" ref="N628" si="76">K628*L628</f>
        <v>0</v>
      </c>
      <c r="O628"/>
      <c r="P628"/>
    </row>
    <row r="629" spans="2:16" hidden="1" x14ac:dyDescent="0.25">
      <c r="B629" s="666">
        <v>2</v>
      </c>
      <c r="C629" s="1052"/>
      <c r="D629" s="1052"/>
      <c r="E629" s="1052"/>
      <c r="F629" s="1052"/>
      <c r="G629" s="1052"/>
      <c r="H629" s="1052"/>
      <c r="I629" s="1052"/>
      <c r="J629" s="1053"/>
      <c r="K629" s="876"/>
      <c r="L629" s="131"/>
      <c r="M629" s="145">
        <f t="shared" si="75"/>
        <v>0</v>
      </c>
      <c r="N629" s="146">
        <f t="shared" ref="N629:N637" si="77">K629*L629</f>
        <v>0</v>
      </c>
      <c r="O629"/>
      <c r="P629"/>
    </row>
    <row r="630" spans="2:16" hidden="1" x14ac:dyDescent="0.25">
      <c r="B630" s="666">
        <v>3</v>
      </c>
      <c r="C630" s="1052"/>
      <c r="D630" s="1052"/>
      <c r="E630" s="1052"/>
      <c r="F630" s="1052"/>
      <c r="G630" s="1052"/>
      <c r="H630" s="1052"/>
      <c r="I630" s="1052"/>
      <c r="J630" s="1053"/>
      <c r="K630" s="876"/>
      <c r="L630" s="131"/>
      <c r="M630" s="145">
        <f t="shared" si="75"/>
        <v>0</v>
      </c>
      <c r="N630" s="146">
        <f t="shared" si="77"/>
        <v>0</v>
      </c>
      <c r="O630"/>
      <c r="P630"/>
    </row>
    <row r="631" spans="2:16" hidden="1" x14ac:dyDescent="0.25">
      <c r="B631" s="143">
        <v>4</v>
      </c>
      <c r="C631" s="1052"/>
      <c r="D631" s="1052"/>
      <c r="E631" s="1052"/>
      <c r="F631" s="1052"/>
      <c r="G631" s="1052"/>
      <c r="H631" s="1052"/>
      <c r="I631" s="1052"/>
      <c r="J631" s="1053"/>
      <c r="K631" s="875"/>
      <c r="L631" s="131"/>
      <c r="M631" s="145">
        <f t="shared" si="75"/>
        <v>0</v>
      </c>
      <c r="N631" s="146">
        <f t="shared" si="77"/>
        <v>0</v>
      </c>
      <c r="O631"/>
      <c r="P631"/>
    </row>
    <row r="632" spans="2:16" hidden="1" x14ac:dyDescent="0.25">
      <c r="B632" s="665">
        <v>5</v>
      </c>
      <c r="C632" s="1052"/>
      <c r="D632" s="1052"/>
      <c r="E632" s="1052"/>
      <c r="F632" s="1052"/>
      <c r="G632" s="1052"/>
      <c r="H632" s="1052"/>
      <c r="I632" s="1052"/>
      <c r="J632" s="1053"/>
      <c r="K632" s="874"/>
      <c r="L632" s="131"/>
      <c r="M632" s="145">
        <f t="shared" si="75"/>
        <v>0</v>
      </c>
      <c r="N632" s="146">
        <f t="shared" si="77"/>
        <v>0</v>
      </c>
      <c r="O632"/>
      <c r="P632"/>
    </row>
    <row r="633" spans="2:16" hidden="1" x14ac:dyDescent="0.25">
      <c r="B633" s="665">
        <v>6</v>
      </c>
      <c r="C633" s="1052"/>
      <c r="D633" s="1052"/>
      <c r="E633" s="1052"/>
      <c r="F633" s="1052"/>
      <c r="G633" s="1052"/>
      <c r="H633" s="1052"/>
      <c r="I633" s="1052"/>
      <c r="J633" s="1053"/>
      <c r="K633" s="874"/>
      <c r="L633" s="131"/>
      <c r="M633" s="145">
        <f t="shared" si="75"/>
        <v>0</v>
      </c>
      <c r="N633" s="146">
        <f t="shared" si="77"/>
        <v>0</v>
      </c>
      <c r="O633"/>
      <c r="P633"/>
    </row>
    <row r="634" spans="2:16" hidden="1" x14ac:dyDescent="0.25">
      <c r="B634" s="665">
        <v>7</v>
      </c>
      <c r="C634" s="1052"/>
      <c r="D634" s="1052"/>
      <c r="E634" s="1052"/>
      <c r="F634" s="1052"/>
      <c r="G634" s="1052"/>
      <c r="H634" s="1052"/>
      <c r="I634" s="1052"/>
      <c r="J634" s="1053"/>
      <c r="K634" s="874"/>
      <c r="L634" s="131"/>
      <c r="M634" s="145">
        <f t="shared" si="75"/>
        <v>0</v>
      </c>
      <c r="N634" s="146">
        <f t="shared" si="77"/>
        <v>0</v>
      </c>
      <c r="O634"/>
      <c r="P634"/>
    </row>
    <row r="635" spans="2:16" hidden="1" x14ac:dyDescent="0.25">
      <c r="B635" s="665">
        <v>8</v>
      </c>
      <c r="C635" s="1052"/>
      <c r="D635" s="1052"/>
      <c r="E635" s="1052"/>
      <c r="F635" s="1052"/>
      <c r="G635" s="1052"/>
      <c r="H635" s="1052"/>
      <c r="I635" s="1052"/>
      <c r="J635" s="1053"/>
      <c r="K635" s="874"/>
      <c r="L635" s="131"/>
      <c r="M635" s="145">
        <f t="shared" si="75"/>
        <v>0</v>
      </c>
      <c r="N635" s="146">
        <f t="shared" si="77"/>
        <v>0</v>
      </c>
      <c r="O635"/>
      <c r="P635"/>
    </row>
    <row r="636" spans="2:16" hidden="1" x14ac:dyDescent="0.25">
      <c r="B636" s="668">
        <v>9</v>
      </c>
      <c r="C636" s="1052"/>
      <c r="D636" s="1052"/>
      <c r="E636" s="1052"/>
      <c r="F636" s="1052"/>
      <c r="G636" s="1052"/>
      <c r="H636" s="1052"/>
      <c r="I636" s="1052"/>
      <c r="J636" s="1053"/>
      <c r="K636" s="877"/>
      <c r="L636" s="131"/>
      <c r="M636" s="145">
        <f t="shared" si="75"/>
        <v>0</v>
      </c>
      <c r="N636" s="146">
        <f t="shared" si="77"/>
        <v>0</v>
      </c>
      <c r="O636"/>
      <c r="P636"/>
    </row>
    <row r="637" spans="2:16" hidden="1" x14ac:dyDescent="0.25">
      <c r="B637" s="143">
        <v>10</v>
      </c>
      <c r="C637" s="1052"/>
      <c r="D637" s="1052"/>
      <c r="E637" s="1052"/>
      <c r="F637" s="1052"/>
      <c r="G637" s="1052"/>
      <c r="H637" s="1052"/>
      <c r="I637" s="1052"/>
      <c r="J637" s="1053"/>
      <c r="K637" s="875"/>
      <c r="L637" s="131"/>
      <c r="M637" s="145">
        <f t="shared" si="75"/>
        <v>0</v>
      </c>
      <c r="N637" s="146">
        <f t="shared" si="77"/>
        <v>0</v>
      </c>
      <c r="O637"/>
      <c r="P637"/>
    </row>
    <row r="638" spans="2:16" hidden="1" x14ac:dyDescent="0.25">
      <c r="B638" s="669"/>
      <c r="C638" s="1057" t="s">
        <v>4032</v>
      </c>
      <c r="D638" s="1057"/>
      <c r="E638" s="1057"/>
      <c r="F638" s="1057"/>
      <c r="G638" s="1057"/>
      <c r="H638" s="1057"/>
      <c r="I638" s="1057"/>
      <c r="J638" s="1057"/>
      <c r="K638" s="1057"/>
      <c r="L638" s="1058"/>
      <c r="M638" s="148">
        <f>SUM(M628:M637)</f>
        <v>0</v>
      </c>
      <c r="N638" s="149">
        <f>SUM(N628:N637)</f>
        <v>0</v>
      </c>
      <c r="O638"/>
      <c r="P638"/>
    </row>
    <row r="639" spans="2:16" hidden="1" x14ac:dyDescent="0.25">
      <c r="B639" s="150"/>
      <c r="C639" s="1059" t="s">
        <v>4033</v>
      </c>
      <c r="D639" s="1059"/>
      <c r="E639" s="1059"/>
      <c r="F639" s="1059"/>
      <c r="G639" s="1059"/>
      <c r="H639" s="1059"/>
      <c r="I639" s="1059"/>
      <c r="J639" s="1059"/>
      <c r="K639" s="1059"/>
      <c r="L639" s="1060"/>
      <c r="M639" s="151">
        <f>SUM(M625,M638)</f>
        <v>0</v>
      </c>
      <c r="N639" s="152">
        <f>SUM(N625,N638)</f>
        <v>0</v>
      </c>
      <c r="O639"/>
      <c r="P639"/>
    </row>
    <row r="640" spans="2:16" hidden="1" x14ac:dyDescent="0.25">
      <c r="B640" s="976" t="s">
        <v>4034</v>
      </c>
      <c r="C640" s="977"/>
      <c r="D640" s="977"/>
      <c r="E640" s="977"/>
      <c r="F640" s="977"/>
      <c r="G640" s="977"/>
      <c r="H640" s="977"/>
      <c r="I640" s="977"/>
      <c r="J640" s="977"/>
      <c r="K640" s="977"/>
      <c r="L640" s="977"/>
      <c r="M640" s="977"/>
      <c r="N640" s="978"/>
      <c r="O640"/>
      <c r="P640"/>
    </row>
    <row r="641" spans="2:16" hidden="1" x14ac:dyDescent="0.25">
      <c r="B641" s="1061" t="s">
        <v>3974</v>
      </c>
      <c r="C641" s="1061"/>
      <c r="D641" s="1061"/>
      <c r="E641" s="1061"/>
      <c r="F641" s="1061"/>
      <c r="G641" s="1061"/>
      <c r="H641" s="1061"/>
      <c r="I641" s="1061"/>
      <c r="J641" s="1061"/>
      <c r="K641" s="1061"/>
      <c r="L641" s="1061"/>
      <c r="M641" s="1061" t="s">
        <v>3906</v>
      </c>
      <c r="N641" s="1061"/>
      <c r="O641"/>
      <c r="P641"/>
    </row>
    <row r="642" spans="2:16" hidden="1" x14ac:dyDescent="0.25">
      <c r="B642" s="1050" t="s">
        <v>3980</v>
      </c>
      <c r="C642" s="1051"/>
      <c r="D642" s="1051"/>
      <c r="E642" s="1051"/>
      <c r="F642" s="1051"/>
      <c r="G642" s="1051"/>
      <c r="H642" s="1051"/>
      <c r="I642" s="1051"/>
      <c r="J642" s="1054"/>
      <c r="K642" s="140" t="s">
        <v>5994</v>
      </c>
      <c r="L642" s="140" t="s">
        <v>3977</v>
      </c>
      <c r="M642" s="140" t="s">
        <v>3978</v>
      </c>
      <c r="N642" s="142" t="s">
        <v>3792</v>
      </c>
      <c r="O642"/>
      <c r="P642"/>
    </row>
    <row r="643" spans="2:16" hidden="1" x14ac:dyDescent="0.25">
      <c r="B643" s="143">
        <v>1</v>
      </c>
      <c r="C643" s="1052"/>
      <c r="D643" s="1052"/>
      <c r="E643" s="1052"/>
      <c r="F643" s="1052"/>
      <c r="G643" s="1052"/>
      <c r="H643" s="1052"/>
      <c r="I643" s="1052"/>
      <c r="J643" s="1053"/>
      <c r="K643" s="875"/>
      <c r="L643" s="131"/>
      <c r="M643" s="145">
        <f t="shared" ref="M643:M652" si="78">N643</f>
        <v>0</v>
      </c>
      <c r="N643" s="146">
        <f t="shared" ref="N643" si="79">K643*L643</f>
        <v>0</v>
      </c>
      <c r="O643"/>
      <c r="P643"/>
    </row>
    <row r="644" spans="2:16" hidden="1" x14ac:dyDescent="0.25">
      <c r="B644" s="668">
        <v>2</v>
      </c>
      <c r="C644" s="1052"/>
      <c r="D644" s="1052"/>
      <c r="E644" s="1052"/>
      <c r="F644" s="1052"/>
      <c r="G644" s="1052"/>
      <c r="H644" s="1052"/>
      <c r="I644" s="1052"/>
      <c r="J644" s="1053"/>
      <c r="K644" s="877"/>
      <c r="L644" s="131"/>
      <c r="M644" s="145">
        <f t="shared" si="78"/>
        <v>0</v>
      </c>
      <c r="N644" s="146">
        <f t="shared" ref="N644:N652" si="80">K644*L644</f>
        <v>0</v>
      </c>
      <c r="O644"/>
      <c r="P644"/>
    </row>
    <row r="645" spans="2:16" hidden="1" x14ac:dyDescent="0.25">
      <c r="B645" s="666">
        <v>3</v>
      </c>
      <c r="C645" s="1052"/>
      <c r="D645" s="1052"/>
      <c r="E645" s="1052"/>
      <c r="F645" s="1052"/>
      <c r="G645" s="1052"/>
      <c r="H645" s="1052"/>
      <c r="I645" s="1052"/>
      <c r="J645" s="1053"/>
      <c r="K645" s="876"/>
      <c r="L645" s="131"/>
      <c r="M645" s="145">
        <f t="shared" si="78"/>
        <v>0</v>
      </c>
      <c r="N645" s="146">
        <f t="shared" si="80"/>
        <v>0</v>
      </c>
      <c r="O645"/>
      <c r="P645"/>
    </row>
    <row r="646" spans="2:16" hidden="1" x14ac:dyDescent="0.25">
      <c r="B646" s="666">
        <v>4</v>
      </c>
      <c r="C646" s="1052"/>
      <c r="D646" s="1052"/>
      <c r="E646" s="1052"/>
      <c r="F646" s="1052"/>
      <c r="G646" s="1052"/>
      <c r="H646" s="1052"/>
      <c r="I646" s="1052"/>
      <c r="J646" s="1053"/>
      <c r="K646" s="876"/>
      <c r="L646" s="131"/>
      <c r="M646" s="145">
        <f t="shared" si="78"/>
        <v>0</v>
      </c>
      <c r="N646" s="146">
        <f t="shared" si="80"/>
        <v>0</v>
      </c>
      <c r="O646"/>
      <c r="P646"/>
    </row>
    <row r="647" spans="2:16" hidden="1" x14ac:dyDescent="0.25">
      <c r="B647" s="666">
        <v>5</v>
      </c>
      <c r="C647" s="1052"/>
      <c r="D647" s="1052"/>
      <c r="E647" s="1052"/>
      <c r="F647" s="1052"/>
      <c r="G647" s="1052"/>
      <c r="H647" s="1052"/>
      <c r="I647" s="1052"/>
      <c r="J647" s="1053"/>
      <c r="K647" s="876"/>
      <c r="L647" s="131"/>
      <c r="M647" s="145">
        <f t="shared" si="78"/>
        <v>0</v>
      </c>
      <c r="N647" s="146">
        <f t="shared" si="80"/>
        <v>0</v>
      </c>
      <c r="O647"/>
      <c r="P647"/>
    </row>
    <row r="648" spans="2:16" hidden="1" x14ac:dyDescent="0.25">
      <c r="B648" s="143">
        <v>6</v>
      </c>
      <c r="C648" s="1052"/>
      <c r="D648" s="1052"/>
      <c r="E648" s="1052"/>
      <c r="F648" s="1052"/>
      <c r="G648" s="1052"/>
      <c r="H648" s="1052"/>
      <c r="I648" s="1052"/>
      <c r="J648" s="1053"/>
      <c r="K648" s="875"/>
      <c r="L648" s="131"/>
      <c r="M648" s="145">
        <f t="shared" si="78"/>
        <v>0</v>
      </c>
      <c r="N648" s="146">
        <f t="shared" si="80"/>
        <v>0</v>
      </c>
      <c r="O648"/>
      <c r="P648"/>
    </row>
    <row r="649" spans="2:16" hidden="1" x14ac:dyDescent="0.25">
      <c r="B649" s="143">
        <v>7</v>
      </c>
      <c r="C649" s="1052"/>
      <c r="D649" s="1052"/>
      <c r="E649" s="1052"/>
      <c r="F649" s="1052"/>
      <c r="G649" s="1052"/>
      <c r="H649" s="1052"/>
      <c r="I649" s="1052"/>
      <c r="J649" s="1053"/>
      <c r="K649" s="875"/>
      <c r="L649" s="131"/>
      <c r="M649" s="145">
        <f t="shared" si="78"/>
        <v>0</v>
      </c>
      <c r="N649" s="146">
        <f t="shared" si="80"/>
        <v>0</v>
      </c>
      <c r="O649"/>
      <c r="P649"/>
    </row>
    <row r="650" spans="2:16" hidden="1" x14ac:dyDescent="0.25">
      <c r="B650" s="665">
        <v>8</v>
      </c>
      <c r="C650" s="1052"/>
      <c r="D650" s="1052"/>
      <c r="E650" s="1052"/>
      <c r="F650" s="1052"/>
      <c r="G650" s="1052"/>
      <c r="H650" s="1052"/>
      <c r="I650" s="1052"/>
      <c r="J650" s="1053"/>
      <c r="K650" s="874"/>
      <c r="L650" s="131"/>
      <c r="M650" s="145">
        <f t="shared" si="78"/>
        <v>0</v>
      </c>
      <c r="N650" s="146">
        <f t="shared" si="80"/>
        <v>0</v>
      </c>
      <c r="O650"/>
      <c r="P650"/>
    </row>
    <row r="651" spans="2:16" hidden="1" x14ac:dyDescent="0.25">
      <c r="B651" s="665">
        <v>9</v>
      </c>
      <c r="C651" s="1052"/>
      <c r="D651" s="1052"/>
      <c r="E651" s="1052"/>
      <c r="F651" s="1052"/>
      <c r="G651" s="1052"/>
      <c r="H651" s="1052"/>
      <c r="I651" s="1052"/>
      <c r="J651" s="1053"/>
      <c r="K651" s="874"/>
      <c r="L651" s="131"/>
      <c r="M651" s="145">
        <f t="shared" si="78"/>
        <v>0</v>
      </c>
      <c r="N651" s="146">
        <f t="shared" si="80"/>
        <v>0</v>
      </c>
      <c r="O651"/>
      <c r="P651"/>
    </row>
    <row r="652" spans="2:16" hidden="1" x14ac:dyDescent="0.25">
      <c r="B652" s="143">
        <v>10</v>
      </c>
      <c r="C652" s="1052"/>
      <c r="D652" s="1052"/>
      <c r="E652" s="1052"/>
      <c r="F652" s="1052"/>
      <c r="G652" s="1052"/>
      <c r="H652" s="1052"/>
      <c r="I652" s="1052"/>
      <c r="J652" s="1053"/>
      <c r="K652" s="875"/>
      <c r="L652" s="667"/>
      <c r="M652" s="145">
        <f t="shared" si="78"/>
        <v>0</v>
      </c>
      <c r="N652" s="146">
        <f t="shared" si="80"/>
        <v>0</v>
      </c>
      <c r="O652"/>
      <c r="P652"/>
    </row>
    <row r="653" spans="2:16" hidden="1" x14ac:dyDescent="0.25">
      <c r="B653" s="147"/>
      <c r="C653" s="1064" t="s">
        <v>4019</v>
      </c>
      <c r="D653" s="1064"/>
      <c r="E653" s="1064"/>
      <c r="F653" s="1064"/>
      <c r="G653" s="1064"/>
      <c r="H653" s="1064"/>
      <c r="I653" s="1064"/>
      <c r="J653" s="1064"/>
      <c r="K653" s="1064"/>
      <c r="L653" s="1058"/>
      <c r="M653" s="148">
        <f>SUM(M643:M652)</f>
        <v>0</v>
      </c>
      <c r="N653" s="149">
        <f>SUM(N643:N652)</f>
        <v>0</v>
      </c>
      <c r="O653"/>
      <c r="P653"/>
    </row>
    <row r="654" spans="2:16" hidden="1" x14ac:dyDescent="0.25">
      <c r="B654" s="1061" t="s">
        <v>3985</v>
      </c>
      <c r="C654" s="1061"/>
      <c r="D654" s="1061"/>
      <c r="E654" s="1061"/>
      <c r="F654" s="1061"/>
      <c r="G654" s="1061"/>
      <c r="H654" s="1061"/>
      <c r="I654" s="1061"/>
      <c r="J654" s="1061"/>
      <c r="K654" s="1061"/>
      <c r="L654" s="1061"/>
      <c r="M654" s="1061" t="s">
        <v>3906</v>
      </c>
      <c r="N654" s="1061"/>
      <c r="O654"/>
      <c r="P654"/>
    </row>
    <row r="655" spans="2:16" hidden="1" x14ac:dyDescent="0.25">
      <c r="B655" s="1050" t="s">
        <v>3980</v>
      </c>
      <c r="C655" s="1051"/>
      <c r="D655" s="1051"/>
      <c r="E655" s="1051"/>
      <c r="F655" s="1051"/>
      <c r="G655" s="1051"/>
      <c r="H655" s="1051"/>
      <c r="I655" s="1051"/>
      <c r="J655" s="1051"/>
      <c r="K655" s="140" t="s">
        <v>5994</v>
      </c>
      <c r="L655" s="140" t="s">
        <v>3977</v>
      </c>
      <c r="M655" s="140" t="s">
        <v>3978</v>
      </c>
      <c r="N655" s="142" t="s">
        <v>3792</v>
      </c>
      <c r="O655"/>
      <c r="P655"/>
    </row>
    <row r="656" spans="2:16" hidden="1" x14ac:dyDescent="0.25">
      <c r="B656" s="666">
        <v>1</v>
      </c>
      <c r="C656" s="1052"/>
      <c r="D656" s="1052"/>
      <c r="E656" s="1052"/>
      <c r="F656" s="1052"/>
      <c r="G656" s="1052"/>
      <c r="H656" s="1052"/>
      <c r="I656" s="1052"/>
      <c r="J656" s="1053"/>
      <c r="K656" s="878"/>
      <c r="L656" s="131"/>
      <c r="M656" s="145">
        <f t="shared" ref="M656:M665" si="81">N656</f>
        <v>0</v>
      </c>
      <c r="N656" s="146">
        <f t="shared" ref="N656" si="82">K656*L656</f>
        <v>0</v>
      </c>
      <c r="O656"/>
      <c r="P656"/>
    </row>
    <row r="657" spans="2:16" hidden="1" x14ac:dyDescent="0.25">
      <c r="B657" s="666">
        <v>2</v>
      </c>
      <c r="C657" s="1052"/>
      <c r="D657" s="1052"/>
      <c r="E657" s="1052"/>
      <c r="F657" s="1052"/>
      <c r="G657" s="1052"/>
      <c r="H657" s="1052"/>
      <c r="I657" s="1052"/>
      <c r="J657" s="1053"/>
      <c r="K657" s="878"/>
      <c r="L657" s="131"/>
      <c r="M657" s="145">
        <f t="shared" si="81"/>
        <v>0</v>
      </c>
      <c r="N657" s="146">
        <f t="shared" ref="N657:N665" si="83">K657*L657</f>
        <v>0</v>
      </c>
      <c r="O657"/>
      <c r="P657"/>
    </row>
    <row r="658" spans="2:16" hidden="1" x14ac:dyDescent="0.25">
      <c r="B658" s="666">
        <v>3</v>
      </c>
      <c r="C658" s="1052"/>
      <c r="D658" s="1052"/>
      <c r="E658" s="1052"/>
      <c r="F658" s="1052"/>
      <c r="G658" s="1052"/>
      <c r="H658" s="1052"/>
      <c r="I658" s="1052"/>
      <c r="J658" s="1053"/>
      <c r="K658" s="878"/>
      <c r="L658" s="131"/>
      <c r="M658" s="145">
        <f t="shared" si="81"/>
        <v>0</v>
      </c>
      <c r="N658" s="146">
        <f t="shared" si="83"/>
        <v>0</v>
      </c>
      <c r="O658"/>
      <c r="P658"/>
    </row>
    <row r="659" spans="2:16" hidden="1" x14ac:dyDescent="0.25">
      <c r="B659" s="666">
        <v>4</v>
      </c>
      <c r="C659" s="1052"/>
      <c r="D659" s="1052"/>
      <c r="E659" s="1052"/>
      <c r="F659" s="1052"/>
      <c r="G659" s="1052"/>
      <c r="H659" s="1052"/>
      <c r="I659" s="1052"/>
      <c r="J659" s="1053"/>
      <c r="K659" s="878"/>
      <c r="L659" s="131"/>
      <c r="M659" s="145">
        <f t="shared" si="81"/>
        <v>0</v>
      </c>
      <c r="N659" s="146">
        <f t="shared" si="83"/>
        <v>0</v>
      </c>
      <c r="O659"/>
      <c r="P659"/>
    </row>
    <row r="660" spans="2:16" hidden="1" x14ac:dyDescent="0.25">
      <c r="B660" s="143">
        <v>5</v>
      </c>
      <c r="C660" s="1052"/>
      <c r="D660" s="1052"/>
      <c r="E660" s="1052"/>
      <c r="F660" s="1052"/>
      <c r="G660" s="1052"/>
      <c r="H660" s="1052"/>
      <c r="I660" s="1052"/>
      <c r="J660" s="1053"/>
      <c r="K660" s="879"/>
      <c r="L660" s="131"/>
      <c r="M660" s="145">
        <f t="shared" si="81"/>
        <v>0</v>
      </c>
      <c r="N660" s="146">
        <f t="shared" si="83"/>
        <v>0</v>
      </c>
      <c r="O660"/>
      <c r="P660"/>
    </row>
    <row r="661" spans="2:16" hidden="1" x14ac:dyDescent="0.25">
      <c r="B661" s="665">
        <v>6</v>
      </c>
      <c r="C661" s="1052"/>
      <c r="D661" s="1052"/>
      <c r="E661" s="1052"/>
      <c r="F661" s="1052"/>
      <c r="G661" s="1052"/>
      <c r="H661" s="1052"/>
      <c r="I661" s="1052"/>
      <c r="J661" s="1053"/>
      <c r="K661" s="880"/>
      <c r="L661" s="131"/>
      <c r="M661" s="145">
        <f t="shared" si="81"/>
        <v>0</v>
      </c>
      <c r="N661" s="146">
        <f t="shared" si="83"/>
        <v>0</v>
      </c>
      <c r="O661"/>
      <c r="P661"/>
    </row>
    <row r="662" spans="2:16" hidden="1" x14ac:dyDescent="0.25">
      <c r="B662" s="665">
        <v>7</v>
      </c>
      <c r="C662" s="1052"/>
      <c r="D662" s="1052"/>
      <c r="E662" s="1052"/>
      <c r="F662" s="1052"/>
      <c r="G662" s="1052"/>
      <c r="H662" s="1052"/>
      <c r="I662" s="1052"/>
      <c r="J662" s="1053"/>
      <c r="K662" s="880"/>
      <c r="L662" s="131"/>
      <c r="M662" s="145">
        <f t="shared" si="81"/>
        <v>0</v>
      </c>
      <c r="N662" s="146">
        <f t="shared" si="83"/>
        <v>0</v>
      </c>
      <c r="O662"/>
      <c r="P662"/>
    </row>
    <row r="663" spans="2:16" hidden="1" x14ac:dyDescent="0.25">
      <c r="B663" s="665">
        <v>8</v>
      </c>
      <c r="C663" s="1052"/>
      <c r="D663" s="1052"/>
      <c r="E663" s="1052"/>
      <c r="F663" s="1052"/>
      <c r="G663" s="1052"/>
      <c r="H663" s="1052"/>
      <c r="I663" s="1052"/>
      <c r="J663" s="1053"/>
      <c r="K663" s="880"/>
      <c r="L663" s="131"/>
      <c r="M663" s="145">
        <f t="shared" si="81"/>
        <v>0</v>
      </c>
      <c r="N663" s="146">
        <f t="shared" si="83"/>
        <v>0</v>
      </c>
      <c r="O663"/>
      <c r="P663"/>
    </row>
    <row r="664" spans="2:16" hidden="1" x14ac:dyDescent="0.25">
      <c r="B664" s="665">
        <v>9</v>
      </c>
      <c r="C664" s="1052"/>
      <c r="D664" s="1052"/>
      <c r="E664" s="1052"/>
      <c r="F664" s="1052"/>
      <c r="G664" s="1052"/>
      <c r="H664" s="1052"/>
      <c r="I664" s="1052"/>
      <c r="J664" s="1053"/>
      <c r="K664" s="880"/>
      <c r="L664" s="131"/>
      <c r="M664" s="145">
        <f t="shared" si="81"/>
        <v>0</v>
      </c>
      <c r="N664" s="146">
        <f t="shared" si="83"/>
        <v>0</v>
      </c>
      <c r="O664"/>
      <c r="P664"/>
    </row>
    <row r="665" spans="2:16" hidden="1" x14ac:dyDescent="0.25">
      <c r="B665" s="665">
        <v>10</v>
      </c>
      <c r="C665" s="1052"/>
      <c r="D665" s="1052"/>
      <c r="E665" s="1052"/>
      <c r="F665" s="1052"/>
      <c r="G665" s="1052"/>
      <c r="H665" s="1052"/>
      <c r="I665" s="1052"/>
      <c r="J665" s="1053"/>
      <c r="K665" s="880"/>
      <c r="L665" s="131"/>
      <c r="M665" s="145">
        <f t="shared" si="81"/>
        <v>0</v>
      </c>
      <c r="N665" s="146">
        <f t="shared" si="83"/>
        <v>0</v>
      </c>
      <c r="O665"/>
      <c r="P665"/>
    </row>
    <row r="666" spans="2:16" hidden="1" x14ac:dyDescent="0.25">
      <c r="B666" s="669"/>
      <c r="C666" s="1057" t="s">
        <v>4021</v>
      </c>
      <c r="D666" s="1057"/>
      <c r="E666" s="1057"/>
      <c r="F666" s="1057"/>
      <c r="G666" s="1057"/>
      <c r="H666" s="1057"/>
      <c r="I666" s="1057"/>
      <c r="J666" s="1057"/>
      <c r="K666" s="1057"/>
      <c r="L666" s="1058"/>
      <c r="M666" s="148">
        <f>SUM(M656:M665)</f>
        <v>0</v>
      </c>
      <c r="N666" s="149">
        <f>SUM(N656:N665)</f>
        <v>0</v>
      </c>
      <c r="O666"/>
      <c r="P666"/>
    </row>
    <row r="667" spans="2:16" hidden="1" x14ac:dyDescent="0.25">
      <c r="B667" s="150"/>
      <c r="C667" s="1059" t="s">
        <v>4022</v>
      </c>
      <c r="D667" s="1059"/>
      <c r="E667" s="1059"/>
      <c r="F667" s="1059"/>
      <c r="G667" s="1059"/>
      <c r="H667" s="1059"/>
      <c r="I667" s="1059"/>
      <c r="J667" s="1059"/>
      <c r="K667" s="1059"/>
      <c r="L667" s="1060"/>
      <c r="M667" s="151">
        <f>SUM(M653,M666)</f>
        <v>0</v>
      </c>
      <c r="N667" s="152">
        <f>SUM(N653,N666)</f>
        <v>0</v>
      </c>
      <c r="O667"/>
      <c r="P667"/>
    </row>
    <row r="668" spans="2:16" hidden="1" x14ac:dyDescent="0.25">
      <c r="B668" s="976" t="s">
        <v>6106</v>
      </c>
      <c r="C668" s="977"/>
      <c r="D668" s="977"/>
      <c r="E668" s="977"/>
      <c r="F668" s="977"/>
      <c r="G668" s="977"/>
      <c r="H668" s="977"/>
      <c r="I668" s="977"/>
      <c r="J668" s="977"/>
      <c r="K668" s="977"/>
      <c r="L668" s="977"/>
      <c r="M668" s="977"/>
      <c r="N668" s="978"/>
      <c r="O668"/>
      <c r="P668"/>
    </row>
    <row r="669" spans="2:16" hidden="1" x14ac:dyDescent="0.25">
      <c r="B669" s="1061" t="s">
        <v>3985</v>
      </c>
      <c r="C669" s="1061"/>
      <c r="D669" s="1061"/>
      <c r="E669" s="1061"/>
      <c r="F669" s="1061"/>
      <c r="G669" s="1061"/>
      <c r="H669" s="1061"/>
      <c r="I669" s="1061"/>
      <c r="J669" s="1061"/>
      <c r="K669" s="1061"/>
      <c r="L669" s="1061"/>
      <c r="M669" s="1061" t="s">
        <v>3906</v>
      </c>
      <c r="N669" s="1061"/>
      <c r="O669"/>
      <c r="P669"/>
    </row>
    <row r="670" spans="2:16" hidden="1" x14ac:dyDescent="0.25">
      <c r="B670" s="1050" t="s">
        <v>3980</v>
      </c>
      <c r="C670" s="1051"/>
      <c r="D670" s="1051"/>
      <c r="E670" s="1051"/>
      <c r="F670" s="1051"/>
      <c r="G670" s="1051"/>
      <c r="H670" s="1051"/>
      <c r="I670" s="1051"/>
      <c r="J670" s="1054"/>
      <c r="K670" s="140" t="s">
        <v>5994</v>
      </c>
      <c r="L670" s="140" t="s">
        <v>3977</v>
      </c>
      <c r="M670" s="140" t="s">
        <v>3978</v>
      </c>
      <c r="N670" s="142" t="s">
        <v>3792</v>
      </c>
      <c r="O670"/>
      <c r="P670"/>
    </row>
    <row r="671" spans="2:16" hidden="1" x14ac:dyDescent="0.25">
      <c r="B671" s="666">
        <v>1</v>
      </c>
      <c r="C671" s="1052"/>
      <c r="D671" s="1052"/>
      <c r="E671" s="1052"/>
      <c r="F671" s="1052"/>
      <c r="G671" s="1052"/>
      <c r="H671" s="1052"/>
      <c r="I671" s="1052"/>
      <c r="J671" s="1053"/>
      <c r="K671" s="878"/>
      <c r="L671" s="622"/>
      <c r="M671" s="145">
        <f t="shared" ref="M671:M680" si="84">N671</f>
        <v>0</v>
      </c>
      <c r="N671" s="146">
        <f t="shared" ref="N671" si="85">K671*L671</f>
        <v>0</v>
      </c>
      <c r="O671"/>
      <c r="P671"/>
    </row>
    <row r="672" spans="2:16" hidden="1" x14ac:dyDescent="0.25">
      <c r="B672" s="666">
        <v>2</v>
      </c>
      <c r="C672" s="1052"/>
      <c r="D672" s="1052"/>
      <c r="E672" s="1052"/>
      <c r="F672" s="1052"/>
      <c r="G672" s="1052"/>
      <c r="H672" s="1052"/>
      <c r="I672" s="1052"/>
      <c r="J672" s="1053"/>
      <c r="K672" s="878"/>
      <c r="L672" s="622"/>
      <c r="M672" s="145">
        <f t="shared" si="84"/>
        <v>0</v>
      </c>
      <c r="N672" s="146">
        <f t="shared" ref="N672:N680" si="86">K672*L672</f>
        <v>0</v>
      </c>
      <c r="O672"/>
      <c r="P672"/>
    </row>
    <row r="673" spans="2:16" hidden="1" x14ac:dyDescent="0.25">
      <c r="B673" s="666">
        <v>3</v>
      </c>
      <c r="C673" s="1052"/>
      <c r="D673" s="1052"/>
      <c r="E673" s="1052"/>
      <c r="F673" s="1052"/>
      <c r="G673" s="1052"/>
      <c r="H673" s="1052"/>
      <c r="I673" s="1052"/>
      <c r="J673" s="1053"/>
      <c r="K673" s="878"/>
      <c r="L673" s="622"/>
      <c r="M673" s="145">
        <f t="shared" si="84"/>
        <v>0</v>
      </c>
      <c r="N673" s="146">
        <f t="shared" si="86"/>
        <v>0</v>
      </c>
      <c r="O673"/>
      <c r="P673"/>
    </row>
    <row r="674" spans="2:16" hidden="1" x14ac:dyDescent="0.25">
      <c r="B674" s="666">
        <v>4</v>
      </c>
      <c r="C674" s="1052"/>
      <c r="D674" s="1052"/>
      <c r="E674" s="1052"/>
      <c r="F674" s="1052"/>
      <c r="G674" s="1052"/>
      <c r="H674" s="1052"/>
      <c r="I674" s="1052"/>
      <c r="J674" s="1053"/>
      <c r="K674" s="878"/>
      <c r="L674" s="622"/>
      <c r="M674" s="145">
        <f t="shared" si="84"/>
        <v>0</v>
      </c>
      <c r="N674" s="146">
        <f t="shared" si="86"/>
        <v>0</v>
      </c>
      <c r="O674"/>
      <c r="P674"/>
    </row>
    <row r="675" spans="2:16" hidden="1" x14ac:dyDescent="0.25">
      <c r="B675" s="143">
        <v>5</v>
      </c>
      <c r="C675" s="1052"/>
      <c r="D675" s="1052"/>
      <c r="E675" s="1052"/>
      <c r="F675" s="1052"/>
      <c r="G675" s="1052"/>
      <c r="H675" s="1052"/>
      <c r="I675" s="1052"/>
      <c r="J675" s="1053"/>
      <c r="K675" s="879"/>
      <c r="L675" s="622"/>
      <c r="M675" s="145">
        <f t="shared" si="84"/>
        <v>0</v>
      </c>
      <c r="N675" s="146">
        <f t="shared" si="86"/>
        <v>0</v>
      </c>
      <c r="O675"/>
      <c r="P675"/>
    </row>
    <row r="676" spans="2:16" hidden="1" x14ac:dyDescent="0.25">
      <c r="B676" s="665">
        <v>6</v>
      </c>
      <c r="C676" s="1052"/>
      <c r="D676" s="1052"/>
      <c r="E676" s="1052"/>
      <c r="F676" s="1052"/>
      <c r="G676" s="1052"/>
      <c r="H676" s="1052"/>
      <c r="I676" s="1052"/>
      <c r="J676" s="1053"/>
      <c r="K676" s="880"/>
      <c r="L676" s="622"/>
      <c r="M676" s="145">
        <f t="shared" si="84"/>
        <v>0</v>
      </c>
      <c r="N676" s="146">
        <f t="shared" si="86"/>
        <v>0</v>
      </c>
      <c r="O676"/>
      <c r="P676"/>
    </row>
    <row r="677" spans="2:16" hidden="1" x14ac:dyDescent="0.25">
      <c r="B677" s="665">
        <v>7</v>
      </c>
      <c r="C677" s="1052"/>
      <c r="D677" s="1052"/>
      <c r="E677" s="1052"/>
      <c r="F677" s="1052"/>
      <c r="G677" s="1052"/>
      <c r="H677" s="1052"/>
      <c r="I677" s="1052"/>
      <c r="J677" s="1053"/>
      <c r="K677" s="880"/>
      <c r="L677" s="622"/>
      <c r="M677" s="145">
        <f t="shared" si="84"/>
        <v>0</v>
      </c>
      <c r="N677" s="146">
        <f t="shared" si="86"/>
        <v>0</v>
      </c>
      <c r="O677"/>
      <c r="P677"/>
    </row>
    <row r="678" spans="2:16" hidden="1" x14ac:dyDescent="0.25">
      <c r="B678" s="665">
        <v>8</v>
      </c>
      <c r="C678" s="1052"/>
      <c r="D678" s="1052"/>
      <c r="E678" s="1052"/>
      <c r="F678" s="1052"/>
      <c r="G678" s="1052"/>
      <c r="H678" s="1052"/>
      <c r="I678" s="1052"/>
      <c r="J678" s="1053"/>
      <c r="K678" s="880"/>
      <c r="L678" s="622"/>
      <c r="M678" s="145">
        <f t="shared" si="84"/>
        <v>0</v>
      </c>
      <c r="N678" s="146">
        <f t="shared" si="86"/>
        <v>0</v>
      </c>
      <c r="O678"/>
      <c r="P678"/>
    </row>
    <row r="679" spans="2:16" hidden="1" x14ac:dyDescent="0.25">
      <c r="B679" s="665">
        <v>9</v>
      </c>
      <c r="C679" s="1052"/>
      <c r="D679" s="1052"/>
      <c r="E679" s="1052"/>
      <c r="F679" s="1052"/>
      <c r="G679" s="1052"/>
      <c r="H679" s="1052"/>
      <c r="I679" s="1052"/>
      <c r="J679" s="1053"/>
      <c r="K679" s="880"/>
      <c r="L679" s="622"/>
      <c r="M679" s="145">
        <f t="shared" si="84"/>
        <v>0</v>
      </c>
      <c r="N679" s="146">
        <f t="shared" si="86"/>
        <v>0</v>
      </c>
      <c r="O679"/>
      <c r="P679"/>
    </row>
    <row r="680" spans="2:16" hidden="1" x14ac:dyDescent="0.25">
      <c r="B680" s="665">
        <v>10</v>
      </c>
      <c r="C680" s="1052"/>
      <c r="D680" s="1052"/>
      <c r="E680" s="1052"/>
      <c r="F680" s="1052"/>
      <c r="G680" s="1052"/>
      <c r="H680" s="1052"/>
      <c r="I680" s="1052"/>
      <c r="J680" s="1053"/>
      <c r="K680" s="880"/>
      <c r="L680" s="622"/>
      <c r="M680" s="145">
        <f t="shared" si="84"/>
        <v>0</v>
      </c>
      <c r="N680" s="146">
        <f t="shared" si="86"/>
        <v>0</v>
      </c>
      <c r="O680"/>
      <c r="P680"/>
    </row>
    <row r="681" spans="2:16" hidden="1" x14ac:dyDescent="0.25">
      <c r="B681" s="669"/>
      <c r="C681" s="1057" t="s">
        <v>4021</v>
      </c>
      <c r="D681" s="1057"/>
      <c r="E681" s="1057"/>
      <c r="F681" s="1057"/>
      <c r="G681" s="1057"/>
      <c r="H681" s="1057"/>
      <c r="I681" s="1057"/>
      <c r="J681" s="1057"/>
      <c r="K681" s="1057"/>
      <c r="L681" s="1058"/>
      <c r="M681" s="148">
        <f>SUM(M671:M680)</f>
        <v>0</v>
      </c>
      <c r="N681" s="149">
        <f>SUM(N671:N680)</f>
        <v>0</v>
      </c>
      <c r="O681"/>
      <c r="P681"/>
    </row>
    <row r="682" spans="2:16" hidden="1" x14ac:dyDescent="0.25">
      <c r="B682" s="150"/>
      <c r="C682" s="1059" t="s">
        <v>4022</v>
      </c>
      <c r="D682" s="1059"/>
      <c r="E682" s="1059"/>
      <c r="F682" s="1059"/>
      <c r="G682" s="1059"/>
      <c r="H682" s="1059"/>
      <c r="I682" s="1059"/>
      <c r="J682" s="1059"/>
      <c r="K682" s="1059"/>
      <c r="L682" s="1060"/>
      <c r="M682" s="151">
        <f>M681</f>
        <v>0</v>
      </c>
      <c r="N682" s="152">
        <f>N681</f>
        <v>0</v>
      </c>
      <c r="O682"/>
      <c r="P682"/>
    </row>
    <row r="683" spans="2:16" hidden="1" x14ac:dyDescent="0.25">
      <c r="B683" s="153"/>
      <c r="C683" s="1087" t="s">
        <v>4035</v>
      </c>
      <c r="D683" s="1087"/>
      <c r="E683" s="1087"/>
      <c r="F683" s="1087"/>
      <c r="G683" s="1087"/>
      <c r="H683" s="1087"/>
      <c r="I683" s="1087"/>
      <c r="J683" s="1087"/>
      <c r="K683" s="1087"/>
      <c r="L683" s="1088"/>
      <c r="M683" s="154">
        <f>SUM(M484,M512,M540,M568,M596,M611,M639,M667,M682)</f>
        <v>0</v>
      </c>
      <c r="N683" s="154">
        <f>SUM(N484,N512,N540,N568,N596,N611,N639,N667,N682)</f>
        <v>0</v>
      </c>
      <c r="O683"/>
      <c r="P683"/>
    </row>
  </sheetData>
  <sheetProtection algorithmName="SHA-512" hashValue="NxteE5Svd2wq1w58iDtKoiybR9AECqxPXbf7nD9k9K35qVCgN94Y5cXkJzcPR4ue0wodlhgvgOJ1q1wotled2g==" saltValue="PrYuDidRLgLqb5IMaM2e3Q==" spinCount="100000" sheet="1" objects="1" scenarios="1"/>
  <dataConsolidate/>
  <mergeCells count="708">
    <mergeCell ref="B599:J599"/>
    <mergeCell ref="C681:L681"/>
    <mergeCell ref="C682:L682"/>
    <mergeCell ref="C610:L610"/>
    <mergeCell ref="C611:L611"/>
    <mergeCell ref="B668:N668"/>
    <mergeCell ref="B669:L669"/>
    <mergeCell ref="M669:N669"/>
    <mergeCell ref="B626:L626"/>
    <mergeCell ref="C600:J600"/>
    <mergeCell ref="C615:J615"/>
    <mergeCell ref="C616:J616"/>
    <mergeCell ref="C617:J617"/>
    <mergeCell ref="C618:J618"/>
    <mergeCell ref="C619:J619"/>
    <mergeCell ref="C620:J620"/>
    <mergeCell ref="C621:J621"/>
    <mergeCell ref="C622:J622"/>
    <mergeCell ref="C601:J601"/>
    <mergeCell ref="C602:J602"/>
    <mergeCell ref="C603:J603"/>
    <mergeCell ref="C604:J604"/>
    <mergeCell ref="C605:J605"/>
    <mergeCell ref="C606:J606"/>
    <mergeCell ref="B598:L598"/>
    <mergeCell ref="M598:N598"/>
    <mergeCell ref="C425:H425"/>
    <mergeCell ref="C426:H426"/>
    <mergeCell ref="C452:L452"/>
    <mergeCell ref="C453:L453"/>
    <mergeCell ref="C443:H443"/>
    <mergeCell ref="C444:H444"/>
    <mergeCell ref="C445:H445"/>
    <mergeCell ref="C446:H446"/>
    <mergeCell ref="C447:H447"/>
    <mergeCell ref="C448:H448"/>
    <mergeCell ref="C449:H449"/>
    <mergeCell ref="C450:H450"/>
    <mergeCell ref="C451:H451"/>
    <mergeCell ref="C465:J465"/>
    <mergeCell ref="C466:J466"/>
    <mergeCell ref="C467:J467"/>
    <mergeCell ref="C468:J468"/>
    <mergeCell ref="C469:J469"/>
    <mergeCell ref="C473:J473"/>
    <mergeCell ref="C432:H432"/>
    <mergeCell ref="C462:J462"/>
    <mergeCell ref="C544:J544"/>
    <mergeCell ref="B420:J420"/>
    <mergeCell ref="B421:H421"/>
    <mergeCell ref="C422:H422"/>
    <mergeCell ref="C427:H427"/>
    <mergeCell ref="C428:H428"/>
    <mergeCell ref="C429:H429"/>
    <mergeCell ref="C430:H430"/>
    <mergeCell ref="C431:H431"/>
    <mergeCell ref="B597:N597"/>
    <mergeCell ref="C463:J463"/>
    <mergeCell ref="C464:J464"/>
    <mergeCell ref="M570:N570"/>
    <mergeCell ref="C595:L595"/>
    <mergeCell ref="C596:L596"/>
    <mergeCell ref="B584:J584"/>
    <mergeCell ref="M583:N583"/>
    <mergeCell ref="C582:L582"/>
    <mergeCell ref="B583:L583"/>
    <mergeCell ref="B570:L570"/>
    <mergeCell ref="C538:J538"/>
    <mergeCell ref="C540:L540"/>
    <mergeCell ref="B541:N541"/>
    <mergeCell ref="B542:L542"/>
    <mergeCell ref="M542:N542"/>
    <mergeCell ref="B154:J154"/>
    <mergeCell ref="B155:J155"/>
    <mergeCell ref="B156:H156"/>
    <mergeCell ref="B179:J179"/>
    <mergeCell ref="B12:H12"/>
    <mergeCell ref="C131:H131"/>
    <mergeCell ref="C132:H132"/>
    <mergeCell ref="C60:H60"/>
    <mergeCell ref="C61:H61"/>
    <mergeCell ref="C28:H28"/>
    <mergeCell ref="C29:H29"/>
    <mergeCell ref="C30:H30"/>
    <mergeCell ref="C31:H31"/>
    <mergeCell ref="C32:H32"/>
    <mergeCell ref="C33:H33"/>
    <mergeCell ref="C13:H13"/>
    <mergeCell ref="C14:H14"/>
    <mergeCell ref="C15:H15"/>
    <mergeCell ref="C21:H21"/>
    <mergeCell ref="C22:H22"/>
    <mergeCell ref="C43:L43"/>
    <mergeCell ref="C147:H147"/>
    <mergeCell ref="C34:H34"/>
    <mergeCell ref="C42:H42"/>
    <mergeCell ref="L6:M6"/>
    <mergeCell ref="B47:H47"/>
    <mergeCell ref="B45:J45"/>
    <mergeCell ref="B46:J46"/>
    <mergeCell ref="C129:H129"/>
    <mergeCell ref="C130:H130"/>
    <mergeCell ref="C23:H23"/>
    <mergeCell ref="C24:H24"/>
    <mergeCell ref="C25:H25"/>
    <mergeCell ref="C17:H17"/>
    <mergeCell ref="C18:H18"/>
    <mergeCell ref="C19:H19"/>
    <mergeCell ref="C20:H20"/>
    <mergeCell ref="C79:L79"/>
    <mergeCell ref="C62:H62"/>
    <mergeCell ref="C63:H63"/>
    <mergeCell ref="C64:H64"/>
    <mergeCell ref="C56:H56"/>
    <mergeCell ref="C57:H57"/>
    <mergeCell ref="C58:H58"/>
    <mergeCell ref="C59:H59"/>
    <mergeCell ref="B119:H119"/>
    <mergeCell ref="B118:J118"/>
    <mergeCell ref="B117:J117"/>
    <mergeCell ref="B2:N2"/>
    <mergeCell ref="B3:N3"/>
    <mergeCell ref="B8:N8"/>
    <mergeCell ref="B80:N80"/>
    <mergeCell ref="B152:N152"/>
    <mergeCell ref="B204:N204"/>
    <mergeCell ref="B256:N256"/>
    <mergeCell ref="M257:N257"/>
    <mergeCell ref="B44:L44"/>
    <mergeCell ref="M44:N44"/>
    <mergeCell ref="B116:L116"/>
    <mergeCell ref="C121:H121"/>
    <mergeCell ref="C122:H122"/>
    <mergeCell ref="B9:L9"/>
    <mergeCell ref="M9:N9"/>
    <mergeCell ref="B81:L81"/>
    <mergeCell ref="M81:N81"/>
    <mergeCell ref="B153:L153"/>
    <mergeCell ref="M153:N153"/>
    <mergeCell ref="B205:L205"/>
    <mergeCell ref="M205:N205"/>
    <mergeCell ref="B10:J10"/>
    <mergeCell ref="B11:J11"/>
    <mergeCell ref="C16:H16"/>
    <mergeCell ref="C580:J580"/>
    <mergeCell ref="C581:J581"/>
    <mergeCell ref="C585:J585"/>
    <mergeCell ref="C683:L683"/>
    <mergeCell ref="C666:L666"/>
    <mergeCell ref="C667:L667"/>
    <mergeCell ref="C653:L653"/>
    <mergeCell ref="B640:N640"/>
    <mergeCell ref="M654:N654"/>
    <mergeCell ref="B641:L641"/>
    <mergeCell ref="M641:N641"/>
    <mergeCell ref="B654:L654"/>
    <mergeCell ref="C649:J649"/>
    <mergeCell ref="C644:J644"/>
    <mergeCell ref="C645:J645"/>
    <mergeCell ref="C646:J646"/>
    <mergeCell ref="C647:J647"/>
    <mergeCell ref="C648:J648"/>
    <mergeCell ref="C650:J650"/>
    <mergeCell ref="C651:J651"/>
    <mergeCell ref="C652:J652"/>
    <mergeCell ref="C656:J656"/>
    <mergeCell ref="C657:J657"/>
    <mergeCell ref="C658:J658"/>
    <mergeCell ref="C566:J566"/>
    <mergeCell ref="C572:J572"/>
    <mergeCell ref="C573:J573"/>
    <mergeCell ref="C574:J574"/>
    <mergeCell ref="C575:J575"/>
    <mergeCell ref="C576:J576"/>
    <mergeCell ref="C577:J577"/>
    <mergeCell ref="C578:J578"/>
    <mergeCell ref="C579:J579"/>
    <mergeCell ref="C545:J545"/>
    <mergeCell ref="B569:N569"/>
    <mergeCell ref="M555:N555"/>
    <mergeCell ref="C546:J546"/>
    <mergeCell ref="C547:J547"/>
    <mergeCell ref="C548:J548"/>
    <mergeCell ref="C549:J549"/>
    <mergeCell ref="C550:J550"/>
    <mergeCell ref="C551:J551"/>
    <mergeCell ref="C552:J552"/>
    <mergeCell ref="C553:J553"/>
    <mergeCell ref="C557:J557"/>
    <mergeCell ref="C558:J558"/>
    <mergeCell ref="C559:J559"/>
    <mergeCell ref="C560:J560"/>
    <mergeCell ref="C561:J561"/>
    <mergeCell ref="C562:J562"/>
    <mergeCell ref="C554:L554"/>
    <mergeCell ref="B555:L555"/>
    <mergeCell ref="C567:L567"/>
    <mergeCell ref="C568:L568"/>
    <mergeCell ref="C563:J563"/>
    <mergeCell ref="C564:J564"/>
    <mergeCell ref="C565:J565"/>
    <mergeCell ref="M527:N527"/>
    <mergeCell ref="C526:L526"/>
    <mergeCell ref="C509:J509"/>
    <mergeCell ref="C510:J510"/>
    <mergeCell ref="C516:J516"/>
    <mergeCell ref="C517:J517"/>
    <mergeCell ref="C518:J518"/>
    <mergeCell ref="C519:J519"/>
    <mergeCell ref="C520:J520"/>
    <mergeCell ref="C521:J521"/>
    <mergeCell ref="C522:J522"/>
    <mergeCell ref="C523:J523"/>
    <mergeCell ref="C524:J524"/>
    <mergeCell ref="C525:J525"/>
    <mergeCell ref="B527:L527"/>
    <mergeCell ref="C434:H434"/>
    <mergeCell ref="M178:N178"/>
    <mergeCell ref="C202:L202"/>
    <mergeCell ref="C203:L203"/>
    <mergeCell ref="C170:H170"/>
    <mergeCell ref="C171:H171"/>
    <mergeCell ref="B417:N417"/>
    <mergeCell ref="C197:H197"/>
    <mergeCell ref="C240:H240"/>
    <mergeCell ref="C241:H241"/>
    <mergeCell ref="C242:H242"/>
    <mergeCell ref="C243:H243"/>
    <mergeCell ref="C186:H186"/>
    <mergeCell ref="C189:H189"/>
    <mergeCell ref="C190:H190"/>
    <mergeCell ref="C191:H191"/>
    <mergeCell ref="C192:H192"/>
    <mergeCell ref="C193:H193"/>
    <mergeCell ref="C194:H194"/>
    <mergeCell ref="C195:H195"/>
    <mergeCell ref="C211:H211"/>
    <mergeCell ref="C187:H187"/>
    <mergeCell ref="C238:H238"/>
    <mergeCell ref="B419:J419"/>
    <mergeCell ref="M499:N499"/>
    <mergeCell ref="C454:L454"/>
    <mergeCell ref="C433:H433"/>
    <mergeCell ref="C188:H188"/>
    <mergeCell ref="C196:H196"/>
    <mergeCell ref="C199:H199"/>
    <mergeCell ref="C200:H200"/>
    <mergeCell ref="C201:H201"/>
    <mergeCell ref="C215:H215"/>
    <mergeCell ref="C216:H216"/>
    <mergeCell ref="C217:H217"/>
    <mergeCell ref="C218:H218"/>
    <mergeCell ref="C219:H219"/>
    <mergeCell ref="C438:H438"/>
    <mergeCell ref="C439:H439"/>
    <mergeCell ref="C440:H440"/>
    <mergeCell ref="C441:H441"/>
    <mergeCell ref="C442:H442"/>
    <mergeCell ref="B345:N345"/>
    <mergeCell ref="C435:H435"/>
    <mergeCell ref="C423:H423"/>
    <mergeCell ref="C424:H424"/>
    <mergeCell ref="C436:H436"/>
    <mergeCell ref="C437:H437"/>
    <mergeCell ref="C26:H26"/>
    <mergeCell ref="C27:H27"/>
    <mergeCell ref="M116:N116"/>
    <mergeCell ref="C124:H124"/>
    <mergeCell ref="C125:H125"/>
    <mergeCell ref="C126:H126"/>
    <mergeCell ref="C53:H53"/>
    <mergeCell ref="C74:H74"/>
    <mergeCell ref="C35:H35"/>
    <mergeCell ref="C36:H36"/>
    <mergeCell ref="C37:H37"/>
    <mergeCell ref="C38:H38"/>
    <mergeCell ref="C39:H39"/>
    <mergeCell ref="C40:H40"/>
    <mergeCell ref="C41:H41"/>
    <mergeCell ref="C65:H65"/>
    <mergeCell ref="C68:H68"/>
    <mergeCell ref="C69:H69"/>
    <mergeCell ref="C70:H70"/>
    <mergeCell ref="C71:H71"/>
    <mergeCell ref="C72:H72"/>
    <mergeCell ref="C73:H73"/>
    <mergeCell ref="C75:H75"/>
    <mergeCell ref="C76:H76"/>
    <mergeCell ref="C224:H224"/>
    <mergeCell ref="C235:H235"/>
    <mergeCell ref="C127:H127"/>
    <mergeCell ref="C128:H128"/>
    <mergeCell ref="C120:H120"/>
    <mergeCell ref="C133:H133"/>
    <mergeCell ref="C145:H145"/>
    <mergeCell ref="C146:H146"/>
    <mergeCell ref="C138:H138"/>
    <mergeCell ref="C139:H139"/>
    <mergeCell ref="C140:H140"/>
    <mergeCell ref="C141:H141"/>
    <mergeCell ref="C142:H142"/>
    <mergeCell ref="C143:H143"/>
    <mergeCell ref="C144:H144"/>
    <mergeCell ref="C134:H134"/>
    <mergeCell ref="C135:H135"/>
    <mergeCell ref="C136:H136"/>
    <mergeCell ref="C137:H137"/>
    <mergeCell ref="C157:H157"/>
    <mergeCell ref="C158:H158"/>
    <mergeCell ref="C198:H198"/>
    <mergeCell ref="B232:J232"/>
    <mergeCell ref="C148:H148"/>
    <mergeCell ref="C261:H261"/>
    <mergeCell ref="B206:J206"/>
    <mergeCell ref="B207:J207"/>
    <mergeCell ref="B208:H208"/>
    <mergeCell ref="C210:H210"/>
    <mergeCell ref="C212:H212"/>
    <mergeCell ref="C214:H214"/>
    <mergeCell ref="C213:H213"/>
    <mergeCell ref="C222:H222"/>
    <mergeCell ref="C223:H223"/>
    <mergeCell ref="C250:H250"/>
    <mergeCell ref="C251:H251"/>
    <mergeCell ref="C225:H225"/>
    <mergeCell ref="C226:H226"/>
    <mergeCell ref="C227:H227"/>
    <mergeCell ref="C220:H220"/>
    <mergeCell ref="C221:H221"/>
    <mergeCell ref="C234:H234"/>
    <mergeCell ref="C228:H228"/>
    <mergeCell ref="C229:L229"/>
    <mergeCell ref="B231:J231"/>
    <mergeCell ref="C236:H236"/>
    <mergeCell ref="C237:H237"/>
    <mergeCell ref="C239:H239"/>
    <mergeCell ref="B233:H233"/>
    <mergeCell ref="M282:N282"/>
    <mergeCell ref="B283:J283"/>
    <mergeCell ref="B284:J284"/>
    <mergeCell ref="B285:H285"/>
    <mergeCell ref="C244:H244"/>
    <mergeCell ref="C281:L281"/>
    <mergeCell ref="C267:H267"/>
    <mergeCell ref="C268:H268"/>
    <mergeCell ref="C269:H269"/>
    <mergeCell ref="C270:H270"/>
    <mergeCell ref="C271:H271"/>
    <mergeCell ref="C274:H274"/>
    <mergeCell ref="C275:H275"/>
    <mergeCell ref="C276:H276"/>
    <mergeCell ref="C277:H277"/>
    <mergeCell ref="C278:H278"/>
    <mergeCell ref="C279:H279"/>
    <mergeCell ref="C272:H272"/>
    <mergeCell ref="C273:H273"/>
    <mergeCell ref="C255:L255"/>
    <mergeCell ref="B258:J258"/>
    <mergeCell ref="B259:J259"/>
    <mergeCell ref="B260:H260"/>
    <mergeCell ref="C291:H291"/>
    <mergeCell ref="C292:H292"/>
    <mergeCell ref="M230:N230"/>
    <mergeCell ref="C254:L254"/>
    <mergeCell ref="B282:L282"/>
    <mergeCell ref="C286:H286"/>
    <mergeCell ref="C287:H287"/>
    <mergeCell ref="C288:H288"/>
    <mergeCell ref="C289:H289"/>
    <mergeCell ref="C290:H290"/>
    <mergeCell ref="B230:L230"/>
    <mergeCell ref="C252:H252"/>
    <mergeCell ref="C253:H253"/>
    <mergeCell ref="C245:H245"/>
    <mergeCell ref="C246:H246"/>
    <mergeCell ref="C247:H247"/>
    <mergeCell ref="C248:H248"/>
    <mergeCell ref="C249:H249"/>
    <mergeCell ref="C263:H263"/>
    <mergeCell ref="C264:H264"/>
    <mergeCell ref="B257:L257"/>
    <mergeCell ref="C280:H280"/>
    <mergeCell ref="C265:H265"/>
    <mergeCell ref="C266:H266"/>
    <mergeCell ref="M346:N346"/>
    <mergeCell ref="C319:I319"/>
    <mergeCell ref="C320:I320"/>
    <mergeCell ref="C321:I321"/>
    <mergeCell ref="C322:I322"/>
    <mergeCell ref="C329:I329"/>
    <mergeCell ref="C330:I330"/>
    <mergeCell ref="C331:I331"/>
    <mergeCell ref="C332:I332"/>
    <mergeCell ref="C333:I333"/>
    <mergeCell ref="C334:I334"/>
    <mergeCell ref="C335:I335"/>
    <mergeCell ref="C342:I342"/>
    <mergeCell ref="C337:I337"/>
    <mergeCell ref="C338:I338"/>
    <mergeCell ref="C339:I339"/>
    <mergeCell ref="C340:I340"/>
    <mergeCell ref="C341:I341"/>
    <mergeCell ref="C306:L306"/>
    <mergeCell ref="C307:L307"/>
    <mergeCell ref="C336:I336"/>
    <mergeCell ref="C323:I323"/>
    <mergeCell ref="C324:I324"/>
    <mergeCell ref="M309:N309"/>
    <mergeCell ref="C293:H293"/>
    <mergeCell ref="C294:H294"/>
    <mergeCell ref="C295:H295"/>
    <mergeCell ref="C296:H296"/>
    <mergeCell ref="C305:H305"/>
    <mergeCell ref="C298:H298"/>
    <mergeCell ref="C299:H299"/>
    <mergeCell ref="C300:H300"/>
    <mergeCell ref="C301:H301"/>
    <mergeCell ref="C302:H302"/>
    <mergeCell ref="C303:H303"/>
    <mergeCell ref="C304:H304"/>
    <mergeCell ref="B308:N308"/>
    <mergeCell ref="B456:N456"/>
    <mergeCell ref="B457:N457"/>
    <mergeCell ref="B458:L458"/>
    <mergeCell ref="M418:N418"/>
    <mergeCell ref="B418:L418"/>
    <mergeCell ref="C86:H86"/>
    <mergeCell ref="C87:H87"/>
    <mergeCell ref="C88:H88"/>
    <mergeCell ref="C113:H113"/>
    <mergeCell ref="C114:H114"/>
    <mergeCell ref="C107:H107"/>
    <mergeCell ref="C108:H108"/>
    <mergeCell ref="C343:L343"/>
    <mergeCell ref="C344:L344"/>
    <mergeCell ref="C109:H109"/>
    <mergeCell ref="C110:H110"/>
    <mergeCell ref="C111:H111"/>
    <mergeCell ref="C112:H112"/>
    <mergeCell ref="C123:H123"/>
    <mergeCell ref="C115:L115"/>
    <mergeCell ref="C149:H149"/>
    <mergeCell ref="C150:L150"/>
    <mergeCell ref="C151:L151"/>
    <mergeCell ref="C209:H209"/>
    <mergeCell ref="M471:N471"/>
    <mergeCell ref="B485:N485"/>
    <mergeCell ref="C470:L470"/>
    <mergeCell ref="C460:J460"/>
    <mergeCell ref="C461:J461"/>
    <mergeCell ref="M458:N458"/>
    <mergeCell ref="C389:H389"/>
    <mergeCell ref="B381:L381"/>
    <mergeCell ref="C405:H405"/>
    <mergeCell ref="C406:H406"/>
    <mergeCell ref="C407:H407"/>
    <mergeCell ref="C399:H399"/>
    <mergeCell ref="C400:H400"/>
    <mergeCell ref="C401:H401"/>
    <mergeCell ref="C402:H402"/>
    <mergeCell ref="C403:H403"/>
    <mergeCell ref="C404:H404"/>
    <mergeCell ref="C408:H408"/>
    <mergeCell ref="C409:H409"/>
    <mergeCell ref="C410:H410"/>
    <mergeCell ref="C411:H411"/>
    <mergeCell ref="C412:H412"/>
    <mergeCell ref="C413:H413"/>
    <mergeCell ref="C414:H414"/>
    <mergeCell ref="C48:H48"/>
    <mergeCell ref="C49:H49"/>
    <mergeCell ref="C50:H50"/>
    <mergeCell ref="C51:H51"/>
    <mergeCell ref="C52:H52"/>
    <mergeCell ref="C54:H54"/>
    <mergeCell ref="C55:H55"/>
    <mergeCell ref="C66:H66"/>
    <mergeCell ref="C67:H67"/>
    <mergeCell ref="C77:H77"/>
    <mergeCell ref="C78:L78"/>
    <mergeCell ref="C105:H105"/>
    <mergeCell ref="C106:H106"/>
    <mergeCell ref="C89:H89"/>
    <mergeCell ref="C90:H90"/>
    <mergeCell ref="C91:H91"/>
    <mergeCell ref="C92:H92"/>
    <mergeCell ref="C93:H93"/>
    <mergeCell ref="C94:H94"/>
    <mergeCell ref="C95:H95"/>
    <mergeCell ref="C96:H96"/>
    <mergeCell ref="C98:H98"/>
    <mergeCell ref="C99:H99"/>
    <mergeCell ref="C100:H100"/>
    <mergeCell ref="C101:H101"/>
    <mergeCell ref="C102:H102"/>
    <mergeCell ref="C103:H103"/>
    <mergeCell ref="C104:H104"/>
    <mergeCell ref="B84:H84"/>
    <mergeCell ref="B82:J82"/>
    <mergeCell ref="B83:J83"/>
    <mergeCell ref="C97:H97"/>
    <mergeCell ref="C85:H85"/>
    <mergeCell ref="C159:H159"/>
    <mergeCell ref="C160:H160"/>
    <mergeCell ref="C174:H174"/>
    <mergeCell ref="C175:H175"/>
    <mergeCell ref="C176:H176"/>
    <mergeCell ref="C182:H182"/>
    <mergeCell ref="C183:H183"/>
    <mergeCell ref="C184:H184"/>
    <mergeCell ref="C185:H185"/>
    <mergeCell ref="B180:J180"/>
    <mergeCell ref="B181:H181"/>
    <mergeCell ref="C177:L177"/>
    <mergeCell ref="C161:H161"/>
    <mergeCell ref="C162:H162"/>
    <mergeCell ref="B178:L178"/>
    <mergeCell ref="C172:H172"/>
    <mergeCell ref="C173:H173"/>
    <mergeCell ref="C163:H163"/>
    <mergeCell ref="C164:H164"/>
    <mergeCell ref="C165:H165"/>
    <mergeCell ref="C166:H166"/>
    <mergeCell ref="C167:H167"/>
    <mergeCell ref="C168:H168"/>
    <mergeCell ref="C169:H169"/>
    <mergeCell ref="B347:J347"/>
    <mergeCell ref="B348:J348"/>
    <mergeCell ref="B349:H349"/>
    <mergeCell ref="C358:H358"/>
    <mergeCell ref="C262:H262"/>
    <mergeCell ref="B346:L346"/>
    <mergeCell ref="C350:H350"/>
    <mergeCell ref="C351:H351"/>
    <mergeCell ref="C352:H352"/>
    <mergeCell ref="C325:I325"/>
    <mergeCell ref="C326:I326"/>
    <mergeCell ref="C327:I327"/>
    <mergeCell ref="C328:I328"/>
    <mergeCell ref="C316:I316"/>
    <mergeCell ref="C317:I317"/>
    <mergeCell ref="C318:I318"/>
    <mergeCell ref="C313:I313"/>
    <mergeCell ref="C314:I314"/>
    <mergeCell ref="C315:I315"/>
    <mergeCell ref="B309:L309"/>
    <mergeCell ref="B310:J310"/>
    <mergeCell ref="B311:J311"/>
    <mergeCell ref="B312:I312"/>
    <mergeCell ref="C297:H297"/>
    <mergeCell ref="M381:N381"/>
    <mergeCell ref="C380:L380"/>
    <mergeCell ref="C378:H378"/>
    <mergeCell ref="C379:H379"/>
    <mergeCell ref="C375:H375"/>
    <mergeCell ref="C376:H376"/>
    <mergeCell ref="C353:H353"/>
    <mergeCell ref="C354:H354"/>
    <mergeCell ref="C355:H355"/>
    <mergeCell ref="C356:H356"/>
    <mergeCell ref="C357:H357"/>
    <mergeCell ref="C377:H377"/>
    <mergeCell ref="B382:J382"/>
    <mergeCell ref="B383:J383"/>
    <mergeCell ref="C359:H359"/>
    <mergeCell ref="C360:H360"/>
    <mergeCell ref="C361:H361"/>
    <mergeCell ref="C362:H362"/>
    <mergeCell ref="C363:H363"/>
    <mergeCell ref="C364:H364"/>
    <mergeCell ref="C365:H365"/>
    <mergeCell ref="C366:H366"/>
    <mergeCell ref="C367:H367"/>
    <mergeCell ref="C368:H368"/>
    <mergeCell ref="C369:H369"/>
    <mergeCell ref="C370:H370"/>
    <mergeCell ref="C371:H371"/>
    <mergeCell ref="C372:H372"/>
    <mergeCell ref="C373:H373"/>
    <mergeCell ref="C374:H374"/>
    <mergeCell ref="B384:H384"/>
    <mergeCell ref="B614:J614"/>
    <mergeCell ref="C416:L416"/>
    <mergeCell ref="C415:L415"/>
    <mergeCell ref="C511:L511"/>
    <mergeCell ref="C512:L512"/>
    <mergeCell ref="B513:N513"/>
    <mergeCell ref="B514:L514"/>
    <mergeCell ref="M514:N514"/>
    <mergeCell ref="C397:H397"/>
    <mergeCell ref="C398:H398"/>
    <mergeCell ref="C385:H385"/>
    <mergeCell ref="C386:H386"/>
    <mergeCell ref="C387:H387"/>
    <mergeCell ref="C388:H388"/>
    <mergeCell ref="C390:H390"/>
    <mergeCell ref="C392:H392"/>
    <mergeCell ref="C393:H393"/>
    <mergeCell ref="C394:H394"/>
    <mergeCell ref="C395:H395"/>
    <mergeCell ref="C396:H396"/>
    <mergeCell ref="C391:H391"/>
    <mergeCell ref="M486:N486"/>
    <mergeCell ref="B471:L471"/>
    <mergeCell ref="B459:J459"/>
    <mergeCell ref="B472:J472"/>
    <mergeCell ref="B487:J487"/>
    <mergeCell ref="B500:J500"/>
    <mergeCell ref="B515:J515"/>
    <mergeCell ref="B528:J528"/>
    <mergeCell ref="B543:J543"/>
    <mergeCell ref="B556:J556"/>
    <mergeCell ref="B571:J571"/>
    <mergeCell ref="C483:L483"/>
    <mergeCell ref="C484:L484"/>
    <mergeCell ref="B486:L486"/>
    <mergeCell ref="C498:L498"/>
    <mergeCell ref="B499:L499"/>
    <mergeCell ref="C539:L539"/>
    <mergeCell ref="C529:J529"/>
    <mergeCell ref="C530:J530"/>
    <mergeCell ref="C531:J531"/>
    <mergeCell ref="C532:J532"/>
    <mergeCell ref="C533:J533"/>
    <mergeCell ref="C534:J534"/>
    <mergeCell ref="C535:J535"/>
    <mergeCell ref="C536:J536"/>
    <mergeCell ref="C537:J537"/>
    <mergeCell ref="C474:J474"/>
    <mergeCell ref="C475:J475"/>
    <mergeCell ref="C476:J476"/>
    <mergeCell ref="C477:J477"/>
    <mergeCell ref="C478:J478"/>
    <mergeCell ref="C479:J479"/>
    <mergeCell ref="C480:J480"/>
    <mergeCell ref="C481:J481"/>
    <mergeCell ref="C482:J482"/>
    <mergeCell ref="C488:J488"/>
    <mergeCell ref="C489:J489"/>
    <mergeCell ref="C490:J490"/>
    <mergeCell ref="C491:J491"/>
    <mergeCell ref="C492:J492"/>
    <mergeCell ref="C493:J493"/>
    <mergeCell ref="C494:J494"/>
    <mergeCell ref="C495:J495"/>
    <mergeCell ref="C496:J496"/>
    <mergeCell ref="C497:J497"/>
    <mergeCell ref="C501:J501"/>
    <mergeCell ref="C502:J502"/>
    <mergeCell ref="C503:J503"/>
    <mergeCell ref="C504:J504"/>
    <mergeCell ref="C505:J505"/>
    <mergeCell ref="C506:J506"/>
    <mergeCell ref="C507:J507"/>
    <mergeCell ref="C508:J508"/>
    <mergeCell ref="C586:J586"/>
    <mergeCell ref="C587:J587"/>
    <mergeCell ref="C588:J588"/>
    <mergeCell ref="C589:J589"/>
    <mergeCell ref="C590:J590"/>
    <mergeCell ref="C591:J591"/>
    <mergeCell ref="C592:J592"/>
    <mergeCell ref="C593:J593"/>
    <mergeCell ref="C594:J594"/>
    <mergeCell ref="C607:J607"/>
    <mergeCell ref="C608:J608"/>
    <mergeCell ref="C609:J609"/>
    <mergeCell ref="C623:J623"/>
    <mergeCell ref="C624:J624"/>
    <mergeCell ref="C628:J628"/>
    <mergeCell ref="C629:J629"/>
    <mergeCell ref="C630:J630"/>
    <mergeCell ref="C631:J631"/>
    <mergeCell ref="B612:N612"/>
    <mergeCell ref="B613:L613"/>
    <mergeCell ref="M613:N613"/>
    <mergeCell ref="M626:N626"/>
    <mergeCell ref="C632:J632"/>
    <mergeCell ref="C633:J633"/>
    <mergeCell ref="C634:J634"/>
    <mergeCell ref="B627:J627"/>
    <mergeCell ref="C625:L625"/>
    <mergeCell ref="C635:J635"/>
    <mergeCell ref="C636:J636"/>
    <mergeCell ref="C637:J637"/>
    <mergeCell ref="C643:J643"/>
    <mergeCell ref="B642:J642"/>
    <mergeCell ref="C638:L638"/>
    <mergeCell ref="C639:L639"/>
    <mergeCell ref="B655:J655"/>
    <mergeCell ref="C676:J676"/>
    <mergeCell ref="C677:J677"/>
    <mergeCell ref="C678:J678"/>
    <mergeCell ref="C679:J679"/>
    <mergeCell ref="C680:J680"/>
    <mergeCell ref="C662:J662"/>
    <mergeCell ref="C663:J663"/>
    <mergeCell ref="C664:J664"/>
    <mergeCell ref="C665:J665"/>
    <mergeCell ref="C671:J671"/>
    <mergeCell ref="C672:J672"/>
    <mergeCell ref="C673:J673"/>
    <mergeCell ref="C674:J674"/>
    <mergeCell ref="C675:J675"/>
    <mergeCell ref="B670:J670"/>
    <mergeCell ref="C659:J659"/>
    <mergeCell ref="C660:J660"/>
    <mergeCell ref="C661:J661"/>
  </mergeCells>
  <conditionalFormatting sqref="M11 M13:M42 M43:N43 M46 M48:M79 N78 M85:M114 M115:N115 M120:M151 N150:N151 M177:N177 N202:N203 N229 M234:M255 N254 M255:N255 M281:N281 M306:N307 M380:N380 M385:M416 M415:N416 M422:M453 M452:N454 M460:M470 M473:M484 M488:M498 M501:M512 M516:M526 M529:M540 M544:M554 M557:M568 M572:M582 M585:M596 M600:M611 M615:M625 M628:M639 M643:M653 M656:M667 M671:M683">
    <cfRule type="cellIs" dxfId="151" priority="30" operator="lessThan">
      <formula>0</formula>
    </cfRule>
  </conditionalFormatting>
  <conditionalFormatting sqref="M83">
    <cfRule type="cellIs" dxfId="150" priority="15" operator="lessThan">
      <formula>0</formula>
    </cfRule>
  </conditionalFormatting>
  <conditionalFormatting sqref="M118">
    <cfRule type="cellIs" dxfId="149" priority="14" operator="lessThan">
      <formula>0</formula>
    </cfRule>
  </conditionalFormatting>
  <conditionalFormatting sqref="M155">
    <cfRule type="cellIs" dxfId="148" priority="13" operator="lessThan">
      <formula>0</formula>
    </cfRule>
  </conditionalFormatting>
  <conditionalFormatting sqref="M157:M176">
    <cfRule type="cellIs" dxfId="147" priority="27" operator="lessThan">
      <formula>0</formula>
    </cfRule>
  </conditionalFormatting>
  <conditionalFormatting sqref="M180">
    <cfRule type="cellIs" dxfId="146" priority="12" operator="lessThan">
      <formula>0</formula>
    </cfRule>
  </conditionalFormatting>
  <conditionalFormatting sqref="M182:M203">
    <cfRule type="cellIs" dxfId="145" priority="26" operator="lessThan">
      <formula>0</formula>
    </cfRule>
  </conditionalFormatting>
  <conditionalFormatting sqref="M207">
    <cfRule type="cellIs" dxfId="144" priority="11" operator="lessThan">
      <formula>0</formula>
    </cfRule>
  </conditionalFormatting>
  <conditionalFormatting sqref="M209:M229">
    <cfRule type="cellIs" dxfId="143" priority="25" operator="lessThan">
      <formula>0</formula>
    </cfRule>
  </conditionalFormatting>
  <conditionalFormatting sqref="M232">
    <cfRule type="cellIs" dxfId="142" priority="10" operator="lessThan">
      <formula>0</formula>
    </cfRule>
  </conditionalFormatting>
  <conditionalFormatting sqref="M259">
    <cfRule type="cellIs" dxfId="141" priority="9" operator="lessThan">
      <formula>0</formula>
    </cfRule>
  </conditionalFormatting>
  <conditionalFormatting sqref="M261:M280">
    <cfRule type="cellIs" dxfId="140" priority="24" operator="lessThan">
      <formula>0</formula>
    </cfRule>
  </conditionalFormatting>
  <conditionalFormatting sqref="M284">
    <cfRule type="cellIs" dxfId="139" priority="8" operator="lessThan">
      <formula>0</formula>
    </cfRule>
  </conditionalFormatting>
  <conditionalFormatting sqref="M286:M305">
    <cfRule type="cellIs" dxfId="138" priority="23" operator="lessThan">
      <formula>0</formula>
    </cfRule>
  </conditionalFormatting>
  <conditionalFormatting sqref="M311">
    <cfRule type="cellIs" dxfId="137" priority="7" operator="lessThan">
      <formula>0</formula>
    </cfRule>
  </conditionalFormatting>
  <conditionalFormatting sqref="M313:M342">
    <cfRule type="cellIs" dxfId="136" priority="19" operator="lessThan">
      <formula>0</formula>
    </cfRule>
  </conditionalFormatting>
  <conditionalFormatting sqref="M348">
    <cfRule type="cellIs" dxfId="135" priority="5" operator="lessThan">
      <formula>0</formula>
    </cfRule>
  </conditionalFormatting>
  <conditionalFormatting sqref="M350:M379">
    <cfRule type="cellIs" dxfId="134" priority="16" operator="lessThan">
      <formula>0</formula>
    </cfRule>
  </conditionalFormatting>
  <conditionalFormatting sqref="M383">
    <cfRule type="cellIs" dxfId="133" priority="6" operator="lessThan">
      <formula>0</formula>
    </cfRule>
  </conditionalFormatting>
  <conditionalFormatting sqref="M420">
    <cfRule type="cellIs" dxfId="132" priority="2" operator="lessThan">
      <formula>0</formula>
    </cfRule>
  </conditionalFormatting>
  <conditionalFormatting sqref="M343:N344">
    <cfRule type="cellIs" dxfId="131" priority="4" operator="lessThan">
      <formula>0</formula>
    </cfRule>
  </conditionalFormatting>
  <dataValidations count="1">
    <dataValidation type="decimal" allowBlank="1" showInputMessage="1" showErrorMessage="1" sqref="J286:J305 J261:J280 J48:J77 J120:J149 J85:J114 J157:J176 J182:J201 J209:J228 J234:J253 J13:J42 J313:J342" xr:uid="{00000000-0002-0000-0E00-000000000000}">
      <formula1>0</formula1>
      <formula2>10000000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&amp;L&amp;"Calibri,Regular"&amp;10&amp;K0000FFUso Interno CPFL&amp;1#</oddHeader>
  </headerFooter>
  <ignoredErrors>
    <ignoredError sqref="A80:M81 A44:M44 A347:A348 A382:A383 A116:M116 A152:M153 A258:A259 A178:M178 A204:M205 A230:M230 A256:M257 A282:M282 A306:L307 A345:M346 A381:M381 A416:L416 C308:M308 D343:L343 D344:L344 A43:L43 O43:IT43 A78:L78 O78:IT78 A115:L115 O115:IT115 A150:L150 A151:L151 O150:IT151 L174:L176 A177:L177 O174:IT177 A202:L202 A203:L203 O202:IT203 A229:L229 O229:IT229 A254:L254 A255:L255 O254:IT255 A281:L281 O281:IT281 O306:IT307 B454:L454 N309:IT309 O343:IT344 A380:L380 O380:IT380 A415:L415 C309:L309 A308:A311 A343:B344 O11:IT12 O179:IT181 O206:IT207 O231:IT232 O258:IT259 O283:IT284 A283:A284 O347:IT348 O382:IT383 A10:A12 L10:IT10 A7:M9 A5:M5 A6:K6 N5:IT6 A2:M4 N2:IT4 N79:IT81 N44:IT44 N116:IT116 N152:IT153 N178:IT178 N204:IT205 N230:IT230 N256:IT257 N282:IT282 N345:IT346 N381:IT381 B455:M456 N684 N308:IT308 O310:IT311 N7:IT9 B685:N65344 A1:IT1 A45:A47 O45:IT47 A79:L79 A82:A84 O82:IT84 A117:A119 O117:IT119 K158:L160 C157:H157 A174:A176 C174:H176 A154:A160 O154:IT160 A179:A181 A206:A207 A231:A232 K157 O415:IT416 A683:A65272 O683:IT65272 B471:M471 B460 B466:J469 B483:M486 B473 B480:J482 B498:M499 B488:J488 B489:J497 B511:M514 B501:J501 B502:J510 B526:M527 B516:J516 B517:J525 B539:M542 B529:J529 B530:J538 B554:M555 B544:J544 B545:J553 B567:M570 B557:J557 B558:J566 B625:M626 B615:J615 B616:J624 B612:M613 B585:J585 B586:J594 B582:M582 B572:J572 B573:J581 B666:M667 B656:I656 B657:J665 B653:M653 B643:H643 B644:J652 B638:M641 B628:J628 B629:J637 B684:M684 B683:L683 B595:M596 O418:IT456 A457:A596 N455:N456 B584 C583:M583 O612:IT667 A612:A667 N612:N614 B655 C654:M654 L656 L643 B457:M458 L466:L469 L480:L482 L488 B459 L459:M459 B472 L472:M472 B487 L487:M487 B500 L500:M500 B515 L515:M515 B528 L528:M528 B543 L543:M543 B556 L556:M556 B571 L571:M571 L584:M584 B614 L614:M614 B627 L627:M627 B642 L642:M642 L655:M655 N471:N472 B470:L470 O457:IT596 N457:N459 A418:A456 L489:L497 N483:N487 L516 L517:L525 L501 L502:L510 L529 L530:L538 L544 L545:L553 L557 L558:L566 L572 L573:L581 L585 L586:L594 L615 L616:L624 L628 L629:L637 L644:L652 L657:L665 N498:N500 N511:N515 N526:N528 N539:N543 N554:N556 N567:N571 N582:N584 N595:N596 N625:N627 N638:N642 N653:N655 N666:N667 B461:B465 B474:B479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21"/>
  <dimension ref="B2:L188"/>
  <sheetViews>
    <sheetView zoomScaleNormal="100" workbookViewId="0"/>
  </sheetViews>
  <sheetFormatPr defaultColWidth="9.140625" defaultRowHeight="15" customHeight="1" x14ac:dyDescent="0.25"/>
  <cols>
    <col min="1" max="2" width="3.7109375" style="48" customWidth="1"/>
    <col min="3" max="8" width="9.140625" style="48"/>
    <col min="9" max="9" width="12.7109375" style="48" customWidth="1"/>
    <col min="10" max="10" width="15" style="48" bestFit="1" customWidth="1"/>
    <col min="11" max="11" width="14.42578125" style="48" customWidth="1"/>
    <col min="12" max="12" width="17.5703125" style="48" customWidth="1"/>
    <col min="13" max="16384" width="9.140625" style="48"/>
  </cols>
  <sheetData>
    <row r="2" spans="2:12" ht="15" customHeight="1" x14ac:dyDescent="0.25">
      <c r="B2" s="988" t="s">
        <v>4036</v>
      </c>
      <c r="C2" s="989"/>
      <c r="D2" s="989"/>
      <c r="E2" s="989"/>
      <c r="F2" s="989"/>
      <c r="G2" s="989"/>
      <c r="H2" s="989"/>
      <c r="I2" s="989"/>
      <c r="J2" s="989"/>
      <c r="K2" s="989"/>
      <c r="L2" s="990"/>
    </row>
    <row r="3" spans="2:12" ht="15" customHeight="1" x14ac:dyDescent="0.25">
      <c r="B3" s="1090" t="s">
        <v>3973</v>
      </c>
      <c r="C3" s="1090"/>
      <c r="D3" s="1090"/>
      <c r="E3" s="1090"/>
      <c r="F3" s="1090"/>
      <c r="G3" s="1090"/>
      <c r="H3" s="1090"/>
      <c r="I3" s="1090"/>
      <c r="J3" s="1090"/>
      <c r="K3" s="1090" t="s">
        <v>3906</v>
      </c>
      <c r="L3" s="1090"/>
    </row>
    <row r="4" spans="2:12" ht="15" customHeight="1" x14ac:dyDescent="0.25">
      <c r="B4" s="1068" t="s">
        <v>3980</v>
      </c>
      <c r="C4" s="1069"/>
      <c r="D4" s="1069"/>
      <c r="E4" s="1069"/>
      <c r="F4" s="1069"/>
      <c r="G4" s="1069"/>
      <c r="H4" s="1076"/>
      <c r="I4" s="126" t="s">
        <v>3976</v>
      </c>
      <c r="J4" s="126" t="s">
        <v>3977</v>
      </c>
      <c r="K4" s="126" t="s">
        <v>3978</v>
      </c>
      <c r="L4" s="128" t="s">
        <v>3792</v>
      </c>
    </row>
    <row r="5" spans="2:12" ht="15" customHeight="1" x14ac:dyDescent="0.25">
      <c r="B5" s="129">
        <v>1</v>
      </c>
      <c r="C5" s="1074"/>
      <c r="D5" s="1074"/>
      <c r="E5" s="1074"/>
      <c r="F5" s="1074"/>
      <c r="G5" s="1074"/>
      <c r="H5" s="1075"/>
      <c r="I5" s="16"/>
      <c r="J5" s="440"/>
      <c r="K5" s="42">
        <f>L5</f>
        <v>0</v>
      </c>
      <c r="L5" s="133">
        <f t="shared" ref="L5:L14" si="0">I5*J5</f>
        <v>0</v>
      </c>
    </row>
    <row r="6" spans="2:12" ht="15" customHeight="1" x14ac:dyDescent="0.25">
      <c r="B6" s="129">
        <v>2</v>
      </c>
      <c r="C6" s="1074"/>
      <c r="D6" s="1074"/>
      <c r="E6" s="1074"/>
      <c r="F6" s="1074"/>
      <c r="G6" s="1074"/>
      <c r="H6" s="1075"/>
      <c r="I6" s="16"/>
      <c r="J6" s="17"/>
      <c r="K6" s="42">
        <f>L6</f>
        <v>0</v>
      </c>
      <c r="L6" s="133">
        <f t="shared" si="0"/>
        <v>0</v>
      </c>
    </row>
    <row r="7" spans="2:12" ht="15" customHeight="1" x14ac:dyDescent="0.25">
      <c r="B7" s="129">
        <v>3</v>
      </c>
      <c r="C7" s="1074"/>
      <c r="D7" s="1074"/>
      <c r="E7" s="1074"/>
      <c r="F7" s="1074"/>
      <c r="G7" s="1074"/>
      <c r="H7" s="1075"/>
      <c r="I7" s="16"/>
      <c r="J7" s="17"/>
      <c r="K7" s="42">
        <f t="shared" ref="K7:K14" si="1">L7</f>
        <v>0</v>
      </c>
      <c r="L7" s="133">
        <f t="shared" si="0"/>
        <v>0</v>
      </c>
    </row>
    <row r="8" spans="2:12" ht="15" customHeight="1" x14ac:dyDescent="0.25">
      <c r="B8" s="129">
        <v>4</v>
      </c>
      <c r="C8" s="1074"/>
      <c r="D8" s="1074"/>
      <c r="E8" s="1074"/>
      <c r="F8" s="1074"/>
      <c r="G8" s="1074"/>
      <c r="H8" s="1075"/>
      <c r="I8" s="16"/>
      <c r="J8" s="440"/>
      <c r="K8" s="42">
        <f t="shared" si="1"/>
        <v>0</v>
      </c>
      <c r="L8" s="133">
        <f t="shared" si="0"/>
        <v>0</v>
      </c>
    </row>
    <row r="9" spans="2:12" ht="15" customHeight="1" x14ac:dyDescent="0.25">
      <c r="B9" s="129">
        <v>5</v>
      </c>
      <c r="C9" s="1074"/>
      <c r="D9" s="1074"/>
      <c r="E9" s="1074"/>
      <c r="F9" s="1074"/>
      <c r="G9" s="1074"/>
      <c r="H9" s="1075"/>
      <c r="I9" s="16"/>
      <c r="J9" s="17"/>
      <c r="K9" s="42">
        <f t="shared" si="1"/>
        <v>0</v>
      </c>
      <c r="L9" s="133">
        <f t="shared" si="0"/>
        <v>0</v>
      </c>
    </row>
    <row r="10" spans="2:12" ht="15" customHeight="1" x14ac:dyDescent="0.25">
      <c r="B10" s="129">
        <v>6</v>
      </c>
      <c r="C10" s="1074"/>
      <c r="D10" s="1074"/>
      <c r="E10" s="1074"/>
      <c r="F10" s="1074"/>
      <c r="G10" s="1074"/>
      <c r="H10" s="1075"/>
      <c r="I10" s="16"/>
      <c r="J10" s="17"/>
      <c r="K10" s="42">
        <f t="shared" si="1"/>
        <v>0</v>
      </c>
      <c r="L10" s="133">
        <f t="shared" si="0"/>
        <v>0</v>
      </c>
    </row>
    <row r="11" spans="2:12" ht="15" customHeight="1" x14ac:dyDescent="0.25">
      <c r="B11" s="129">
        <v>7</v>
      </c>
      <c r="C11" s="1074"/>
      <c r="D11" s="1074"/>
      <c r="E11" s="1074"/>
      <c r="F11" s="1074"/>
      <c r="G11" s="1074"/>
      <c r="H11" s="1075"/>
      <c r="I11" s="16"/>
      <c r="J11" s="17"/>
      <c r="K11" s="42">
        <f t="shared" si="1"/>
        <v>0</v>
      </c>
      <c r="L11" s="133">
        <f t="shared" si="0"/>
        <v>0</v>
      </c>
    </row>
    <row r="12" spans="2:12" ht="15" customHeight="1" x14ac:dyDescent="0.25">
      <c r="B12" s="129">
        <v>8</v>
      </c>
      <c r="C12" s="1074"/>
      <c r="D12" s="1074"/>
      <c r="E12" s="1074"/>
      <c r="F12" s="1074"/>
      <c r="G12" s="1074"/>
      <c r="H12" s="1075"/>
      <c r="I12" s="16"/>
      <c r="J12" s="17"/>
      <c r="K12" s="42">
        <f t="shared" si="1"/>
        <v>0</v>
      </c>
      <c r="L12" s="133">
        <f t="shared" si="0"/>
        <v>0</v>
      </c>
    </row>
    <row r="13" spans="2:12" ht="15" customHeight="1" x14ac:dyDescent="0.25">
      <c r="B13" s="129">
        <v>9</v>
      </c>
      <c r="C13" s="1074"/>
      <c r="D13" s="1074"/>
      <c r="E13" s="1074"/>
      <c r="F13" s="1074"/>
      <c r="G13" s="1074"/>
      <c r="H13" s="1075"/>
      <c r="I13" s="16"/>
      <c r="J13" s="17"/>
      <c r="K13" s="42">
        <f t="shared" si="1"/>
        <v>0</v>
      </c>
      <c r="L13" s="133">
        <f t="shared" si="0"/>
        <v>0</v>
      </c>
    </row>
    <row r="14" spans="2:12" ht="15" customHeight="1" x14ac:dyDescent="0.25">
      <c r="B14" s="129">
        <v>10</v>
      </c>
      <c r="C14" s="1074"/>
      <c r="D14" s="1074"/>
      <c r="E14" s="1074"/>
      <c r="F14" s="1074"/>
      <c r="G14" s="1074"/>
      <c r="H14" s="1075"/>
      <c r="I14" s="16"/>
      <c r="J14" s="17"/>
      <c r="K14" s="42">
        <f t="shared" si="1"/>
        <v>0</v>
      </c>
      <c r="L14" s="133">
        <f t="shared" si="0"/>
        <v>0</v>
      </c>
    </row>
    <row r="15" spans="2:12" ht="15" customHeight="1" x14ac:dyDescent="0.25">
      <c r="B15" s="134"/>
      <c r="C15" s="1072" t="s">
        <v>4037</v>
      </c>
      <c r="D15" s="1072"/>
      <c r="E15" s="1072"/>
      <c r="F15" s="1072"/>
      <c r="G15" s="1072"/>
      <c r="H15" s="1072"/>
      <c r="I15" s="1072"/>
      <c r="J15" s="1073"/>
      <c r="K15" s="135">
        <f>SUM(K5:K14)</f>
        <v>0</v>
      </c>
      <c r="L15" s="135">
        <f>SUM(L5:L14)</f>
        <v>0</v>
      </c>
    </row>
    <row r="16" spans="2:12" ht="15" customHeight="1" x14ac:dyDescent="0.25">
      <c r="B16" s="988" t="s">
        <v>3989</v>
      </c>
      <c r="C16" s="989"/>
      <c r="D16" s="989"/>
      <c r="E16" s="989"/>
      <c r="F16" s="989"/>
      <c r="G16" s="989"/>
      <c r="H16" s="989"/>
      <c r="I16" s="989"/>
      <c r="J16" s="989"/>
      <c r="K16" s="1090" t="s">
        <v>3906</v>
      </c>
      <c r="L16" s="1090"/>
    </row>
    <row r="17" spans="2:12" ht="15" customHeight="1" x14ac:dyDescent="0.25">
      <c r="B17" s="1068" t="s">
        <v>3980</v>
      </c>
      <c r="C17" s="1069"/>
      <c r="D17" s="1069"/>
      <c r="E17" s="1069"/>
      <c r="F17" s="1069"/>
      <c r="G17" s="1069"/>
      <c r="H17" s="1076"/>
      <c r="I17" s="126" t="s">
        <v>3976</v>
      </c>
      <c r="J17" s="126" t="s">
        <v>3977</v>
      </c>
      <c r="K17" s="126" t="s">
        <v>3978</v>
      </c>
      <c r="L17" s="128" t="s">
        <v>3792</v>
      </c>
    </row>
    <row r="18" spans="2:12" ht="15" customHeight="1" x14ac:dyDescent="0.25">
      <c r="B18" s="129">
        <v>1</v>
      </c>
      <c r="C18" s="1074"/>
      <c r="D18" s="1074"/>
      <c r="E18" s="1074"/>
      <c r="F18" s="1074"/>
      <c r="G18" s="1074"/>
      <c r="H18" s="1075"/>
      <c r="I18" s="16"/>
      <c r="J18" s="17"/>
      <c r="K18" s="42">
        <f t="shared" ref="K18:K27" si="2">L18</f>
        <v>0</v>
      </c>
      <c r="L18" s="133">
        <f t="shared" ref="L18:L27" si="3">I18*J18</f>
        <v>0</v>
      </c>
    </row>
    <row r="19" spans="2:12" ht="15" customHeight="1" x14ac:dyDescent="0.25">
      <c r="B19" s="129">
        <v>2</v>
      </c>
      <c r="C19" s="1074"/>
      <c r="D19" s="1074"/>
      <c r="E19" s="1074"/>
      <c r="F19" s="1074"/>
      <c r="G19" s="1074"/>
      <c r="H19" s="1075"/>
      <c r="I19" s="16"/>
      <c r="J19" s="17"/>
      <c r="K19" s="42">
        <f t="shared" si="2"/>
        <v>0</v>
      </c>
      <c r="L19" s="133">
        <f t="shared" si="3"/>
        <v>0</v>
      </c>
    </row>
    <row r="20" spans="2:12" ht="15" customHeight="1" x14ac:dyDescent="0.25">
      <c r="B20" s="129">
        <v>3</v>
      </c>
      <c r="C20" s="1074"/>
      <c r="D20" s="1074"/>
      <c r="E20" s="1074"/>
      <c r="F20" s="1074"/>
      <c r="G20" s="1074"/>
      <c r="H20" s="1075"/>
      <c r="I20" s="16"/>
      <c r="J20" s="17"/>
      <c r="K20" s="42">
        <f t="shared" si="2"/>
        <v>0</v>
      </c>
      <c r="L20" s="133">
        <f t="shared" si="3"/>
        <v>0</v>
      </c>
    </row>
    <row r="21" spans="2:12" ht="15" customHeight="1" x14ac:dyDescent="0.25">
      <c r="B21" s="129">
        <v>4</v>
      </c>
      <c r="C21" s="1074"/>
      <c r="D21" s="1074"/>
      <c r="E21" s="1074"/>
      <c r="F21" s="1074"/>
      <c r="G21" s="1074"/>
      <c r="H21" s="1075"/>
      <c r="I21" s="16"/>
      <c r="J21" s="17"/>
      <c r="K21" s="42">
        <f t="shared" si="2"/>
        <v>0</v>
      </c>
      <c r="L21" s="133">
        <f t="shared" si="3"/>
        <v>0</v>
      </c>
    </row>
    <row r="22" spans="2:12" ht="15" customHeight="1" x14ac:dyDescent="0.25">
      <c r="B22" s="129">
        <v>5</v>
      </c>
      <c r="C22" s="1074"/>
      <c r="D22" s="1074"/>
      <c r="E22" s="1074"/>
      <c r="F22" s="1074"/>
      <c r="G22" s="1074"/>
      <c r="H22" s="1075"/>
      <c r="I22" s="16"/>
      <c r="J22" s="17"/>
      <c r="K22" s="42">
        <f t="shared" si="2"/>
        <v>0</v>
      </c>
      <c r="L22" s="133">
        <f t="shared" si="3"/>
        <v>0</v>
      </c>
    </row>
    <row r="23" spans="2:12" ht="15" customHeight="1" x14ac:dyDescent="0.25">
      <c r="B23" s="129">
        <v>6</v>
      </c>
      <c r="C23" s="1074"/>
      <c r="D23" s="1074"/>
      <c r="E23" s="1074"/>
      <c r="F23" s="1074"/>
      <c r="G23" s="1074"/>
      <c r="H23" s="1075"/>
      <c r="I23" s="16"/>
      <c r="J23" s="17"/>
      <c r="K23" s="42">
        <f t="shared" si="2"/>
        <v>0</v>
      </c>
      <c r="L23" s="133">
        <f t="shared" si="3"/>
        <v>0</v>
      </c>
    </row>
    <row r="24" spans="2:12" ht="15" customHeight="1" x14ac:dyDescent="0.25">
      <c r="B24" s="129">
        <v>7</v>
      </c>
      <c r="C24" s="1074"/>
      <c r="D24" s="1074"/>
      <c r="E24" s="1074"/>
      <c r="F24" s="1074"/>
      <c r="G24" s="1074"/>
      <c r="H24" s="1075"/>
      <c r="I24" s="16"/>
      <c r="J24" s="17"/>
      <c r="K24" s="42">
        <f t="shared" si="2"/>
        <v>0</v>
      </c>
      <c r="L24" s="133">
        <f t="shared" si="3"/>
        <v>0</v>
      </c>
    </row>
    <row r="25" spans="2:12" ht="15" customHeight="1" x14ac:dyDescent="0.25">
      <c r="B25" s="129">
        <v>8</v>
      </c>
      <c r="C25" s="1074"/>
      <c r="D25" s="1074"/>
      <c r="E25" s="1074"/>
      <c r="F25" s="1074"/>
      <c r="G25" s="1074"/>
      <c r="H25" s="1075"/>
      <c r="I25" s="16"/>
      <c r="J25" s="17"/>
      <c r="K25" s="42">
        <f t="shared" si="2"/>
        <v>0</v>
      </c>
      <c r="L25" s="133">
        <f t="shared" si="3"/>
        <v>0</v>
      </c>
    </row>
    <row r="26" spans="2:12" ht="15" customHeight="1" x14ac:dyDescent="0.25">
      <c r="B26" s="129">
        <v>9</v>
      </c>
      <c r="C26" s="1074"/>
      <c r="D26" s="1074"/>
      <c r="E26" s="1074"/>
      <c r="F26" s="1074"/>
      <c r="G26" s="1074"/>
      <c r="H26" s="1075"/>
      <c r="I26" s="16"/>
      <c r="J26" s="17"/>
      <c r="K26" s="42">
        <f t="shared" si="2"/>
        <v>0</v>
      </c>
      <c r="L26" s="133">
        <f t="shared" si="3"/>
        <v>0</v>
      </c>
    </row>
    <row r="27" spans="2:12" ht="15" customHeight="1" x14ac:dyDescent="0.25">
      <c r="B27" s="129">
        <v>10</v>
      </c>
      <c r="C27" s="1074"/>
      <c r="D27" s="1074"/>
      <c r="E27" s="1074"/>
      <c r="F27" s="1074"/>
      <c r="G27" s="1074"/>
      <c r="H27" s="1075"/>
      <c r="I27" s="16"/>
      <c r="J27" s="17"/>
      <c r="K27" s="42">
        <f t="shared" si="2"/>
        <v>0</v>
      </c>
      <c r="L27" s="133">
        <f t="shared" si="3"/>
        <v>0</v>
      </c>
    </row>
    <row r="28" spans="2:12" ht="15" customHeight="1" x14ac:dyDescent="0.25">
      <c r="B28" s="134"/>
      <c r="C28" s="1072" t="s">
        <v>4038</v>
      </c>
      <c r="D28" s="1072"/>
      <c r="E28" s="1072"/>
      <c r="F28" s="1072"/>
      <c r="G28" s="1072"/>
      <c r="H28" s="1072"/>
      <c r="I28" s="1072"/>
      <c r="J28" s="1073"/>
      <c r="K28" s="135">
        <f>SUM(K18:K27)</f>
        <v>0</v>
      </c>
      <c r="L28" s="135">
        <f>SUM(L18:L27)</f>
        <v>0</v>
      </c>
    </row>
    <row r="29" spans="2:12" ht="15" customHeight="1" x14ac:dyDescent="0.25">
      <c r="B29" s="988" t="s">
        <v>3995</v>
      </c>
      <c r="C29" s="989"/>
      <c r="D29" s="989"/>
      <c r="E29" s="989"/>
      <c r="F29" s="989"/>
      <c r="G29" s="989"/>
      <c r="H29" s="989"/>
      <c r="I29" s="989"/>
      <c r="J29" s="989"/>
      <c r="K29" s="1090" t="s">
        <v>3906</v>
      </c>
      <c r="L29" s="1090"/>
    </row>
    <row r="30" spans="2:12" ht="15" customHeight="1" x14ac:dyDescent="0.25">
      <c r="B30" s="1068" t="s">
        <v>3980</v>
      </c>
      <c r="C30" s="1069"/>
      <c r="D30" s="1069"/>
      <c r="E30" s="1069"/>
      <c r="F30" s="1069"/>
      <c r="G30" s="1069"/>
      <c r="H30" s="1076"/>
      <c r="I30" s="126" t="s">
        <v>3976</v>
      </c>
      <c r="J30" s="126" t="s">
        <v>3977</v>
      </c>
      <c r="K30" s="126" t="s">
        <v>3978</v>
      </c>
      <c r="L30" s="128" t="s">
        <v>3792</v>
      </c>
    </row>
    <row r="31" spans="2:12" ht="15" customHeight="1" x14ac:dyDescent="0.25">
      <c r="B31" s="129">
        <v>1</v>
      </c>
      <c r="C31" s="1074"/>
      <c r="D31" s="1074"/>
      <c r="E31" s="1074"/>
      <c r="F31" s="1074"/>
      <c r="G31" s="1074"/>
      <c r="H31" s="1075"/>
      <c r="I31" s="16"/>
      <c r="J31" s="17"/>
      <c r="K31" s="42">
        <f t="shared" ref="K31:K40" si="4">L31</f>
        <v>0</v>
      </c>
      <c r="L31" s="133">
        <f t="shared" ref="L31:L40" si="5">I31*J31</f>
        <v>0</v>
      </c>
    </row>
    <row r="32" spans="2:12" ht="15" customHeight="1" x14ac:dyDescent="0.25">
      <c r="B32" s="129">
        <v>2</v>
      </c>
      <c r="C32" s="1074"/>
      <c r="D32" s="1074"/>
      <c r="E32" s="1074"/>
      <c r="F32" s="1074"/>
      <c r="G32" s="1074"/>
      <c r="H32" s="1075"/>
      <c r="I32" s="16"/>
      <c r="J32" s="17"/>
      <c r="K32" s="42">
        <f t="shared" si="4"/>
        <v>0</v>
      </c>
      <c r="L32" s="133">
        <f t="shared" si="5"/>
        <v>0</v>
      </c>
    </row>
    <row r="33" spans="2:12" ht="15" customHeight="1" x14ac:dyDescent="0.25">
      <c r="B33" s="129">
        <v>3</v>
      </c>
      <c r="C33" s="1074"/>
      <c r="D33" s="1074"/>
      <c r="E33" s="1074"/>
      <c r="F33" s="1074"/>
      <c r="G33" s="1074"/>
      <c r="H33" s="1075"/>
      <c r="I33" s="16"/>
      <c r="J33" s="17"/>
      <c r="K33" s="42">
        <f t="shared" si="4"/>
        <v>0</v>
      </c>
      <c r="L33" s="133">
        <f t="shared" si="5"/>
        <v>0</v>
      </c>
    </row>
    <row r="34" spans="2:12" ht="15" customHeight="1" x14ac:dyDescent="0.25">
      <c r="B34" s="129">
        <v>4</v>
      </c>
      <c r="C34" s="1074"/>
      <c r="D34" s="1074"/>
      <c r="E34" s="1074"/>
      <c r="F34" s="1074"/>
      <c r="G34" s="1074"/>
      <c r="H34" s="1075"/>
      <c r="I34" s="16"/>
      <c r="J34" s="17"/>
      <c r="K34" s="42">
        <f t="shared" si="4"/>
        <v>0</v>
      </c>
      <c r="L34" s="133">
        <f t="shared" si="5"/>
        <v>0</v>
      </c>
    </row>
    <row r="35" spans="2:12" ht="15" customHeight="1" x14ac:dyDescent="0.25">
      <c r="B35" s="129">
        <v>5</v>
      </c>
      <c r="C35" s="1074"/>
      <c r="D35" s="1074"/>
      <c r="E35" s="1074"/>
      <c r="F35" s="1074"/>
      <c r="G35" s="1074"/>
      <c r="H35" s="1075"/>
      <c r="I35" s="16"/>
      <c r="J35" s="17"/>
      <c r="K35" s="42">
        <f t="shared" si="4"/>
        <v>0</v>
      </c>
      <c r="L35" s="133">
        <f t="shared" si="5"/>
        <v>0</v>
      </c>
    </row>
    <row r="36" spans="2:12" ht="15" customHeight="1" x14ac:dyDescent="0.25">
      <c r="B36" s="129">
        <v>6</v>
      </c>
      <c r="C36" s="1074"/>
      <c r="D36" s="1074"/>
      <c r="E36" s="1074"/>
      <c r="F36" s="1074"/>
      <c r="G36" s="1074"/>
      <c r="H36" s="1075"/>
      <c r="I36" s="16"/>
      <c r="J36" s="17"/>
      <c r="K36" s="42">
        <f t="shared" si="4"/>
        <v>0</v>
      </c>
      <c r="L36" s="133">
        <f t="shared" si="5"/>
        <v>0</v>
      </c>
    </row>
    <row r="37" spans="2:12" ht="15" customHeight="1" x14ac:dyDescent="0.25">
      <c r="B37" s="129">
        <v>7</v>
      </c>
      <c r="C37" s="1074"/>
      <c r="D37" s="1074"/>
      <c r="E37" s="1074"/>
      <c r="F37" s="1074"/>
      <c r="G37" s="1074"/>
      <c r="H37" s="1075"/>
      <c r="I37" s="16"/>
      <c r="J37" s="17"/>
      <c r="K37" s="42">
        <f t="shared" si="4"/>
        <v>0</v>
      </c>
      <c r="L37" s="133">
        <f t="shared" si="5"/>
        <v>0</v>
      </c>
    </row>
    <row r="38" spans="2:12" ht="15" customHeight="1" x14ac:dyDescent="0.25">
      <c r="B38" s="129">
        <v>8</v>
      </c>
      <c r="C38" s="1074"/>
      <c r="D38" s="1074"/>
      <c r="E38" s="1074"/>
      <c r="F38" s="1074"/>
      <c r="G38" s="1074"/>
      <c r="H38" s="1075"/>
      <c r="I38" s="16"/>
      <c r="J38" s="17"/>
      <c r="K38" s="42">
        <f t="shared" si="4"/>
        <v>0</v>
      </c>
      <c r="L38" s="133">
        <f t="shared" si="5"/>
        <v>0</v>
      </c>
    </row>
    <row r="39" spans="2:12" ht="15" customHeight="1" x14ac:dyDescent="0.25">
      <c r="B39" s="129">
        <v>9</v>
      </c>
      <c r="C39" s="1074"/>
      <c r="D39" s="1074"/>
      <c r="E39" s="1074"/>
      <c r="F39" s="1074"/>
      <c r="G39" s="1074"/>
      <c r="H39" s="1075"/>
      <c r="I39" s="16"/>
      <c r="J39" s="17"/>
      <c r="K39" s="42">
        <f t="shared" si="4"/>
        <v>0</v>
      </c>
      <c r="L39" s="133">
        <f t="shared" si="5"/>
        <v>0</v>
      </c>
    </row>
    <row r="40" spans="2:12" ht="15" customHeight="1" x14ac:dyDescent="0.25">
      <c r="B40" s="129">
        <v>10</v>
      </c>
      <c r="C40" s="1074"/>
      <c r="D40" s="1074"/>
      <c r="E40" s="1074"/>
      <c r="F40" s="1074"/>
      <c r="G40" s="1074"/>
      <c r="H40" s="1075"/>
      <c r="I40" s="16"/>
      <c r="J40" s="17"/>
      <c r="K40" s="42">
        <f t="shared" si="4"/>
        <v>0</v>
      </c>
      <c r="L40" s="133">
        <f t="shared" si="5"/>
        <v>0</v>
      </c>
    </row>
    <row r="41" spans="2:12" ht="15" customHeight="1" x14ac:dyDescent="0.25">
      <c r="B41" s="134"/>
      <c r="C41" s="1072" t="s">
        <v>4039</v>
      </c>
      <c r="D41" s="1072"/>
      <c r="E41" s="1072"/>
      <c r="F41" s="1072"/>
      <c r="G41" s="1072"/>
      <c r="H41" s="1072"/>
      <c r="I41" s="1072"/>
      <c r="J41" s="1073"/>
      <c r="K41" s="135">
        <f>SUM(K31:K40)</f>
        <v>0</v>
      </c>
      <c r="L41" s="135">
        <f>SUM(L31:L40)</f>
        <v>0</v>
      </c>
    </row>
    <row r="42" spans="2:12" ht="15" customHeight="1" x14ac:dyDescent="0.25">
      <c r="B42" s="988" t="s">
        <v>4001</v>
      </c>
      <c r="C42" s="989"/>
      <c r="D42" s="989"/>
      <c r="E42" s="989"/>
      <c r="F42" s="989"/>
      <c r="G42" s="989"/>
      <c r="H42" s="989"/>
      <c r="I42" s="989"/>
      <c r="J42" s="989"/>
      <c r="K42" s="1090" t="s">
        <v>3906</v>
      </c>
      <c r="L42" s="1090"/>
    </row>
    <row r="43" spans="2:12" ht="15" customHeight="1" x14ac:dyDescent="0.25">
      <c r="B43" s="1068" t="s">
        <v>3980</v>
      </c>
      <c r="C43" s="1069"/>
      <c r="D43" s="1069"/>
      <c r="E43" s="1069"/>
      <c r="F43" s="1069"/>
      <c r="G43" s="1069"/>
      <c r="H43" s="1076"/>
      <c r="I43" s="126" t="s">
        <v>3976</v>
      </c>
      <c r="J43" s="126" t="s">
        <v>3977</v>
      </c>
      <c r="K43" s="126" t="s">
        <v>3978</v>
      </c>
      <c r="L43" s="128" t="s">
        <v>3792</v>
      </c>
    </row>
    <row r="44" spans="2:12" ht="15" customHeight="1" x14ac:dyDescent="0.25">
      <c r="B44" s="129">
        <v>1</v>
      </c>
      <c r="C44" s="1074"/>
      <c r="D44" s="1074"/>
      <c r="E44" s="1074"/>
      <c r="F44" s="1074"/>
      <c r="G44" s="1074"/>
      <c r="H44" s="1075"/>
      <c r="I44" s="16"/>
      <c r="J44" s="17"/>
      <c r="K44" s="42">
        <f t="shared" ref="K44:K53" si="6">L44</f>
        <v>0</v>
      </c>
      <c r="L44" s="133">
        <f t="shared" ref="L44:L53" si="7">I44*J44</f>
        <v>0</v>
      </c>
    </row>
    <row r="45" spans="2:12" ht="15" customHeight="1" x14ac:dyDescent="0.25">
      <c r="B45" s="129">
        <v>2</v>
      </c>
      <c r="C45" s="1074"/>
      <c r="D45" s="1074"/>
      <c r="E45" s="1074"/>
      <c r="F45" s="1074"/>
      <c r="G45" s="1074"/>
      <c r="H45" s="1075"/>
      <c r="I45" s="16"/>
      <c r="J45" s="17"/>
      <c r="K45" s="42">
        <f t="shared" si="6"/>
        <v>0</v>
      </c>
      <c r="L45" s="133">
        <f t="shared" si="7"/>
        <v>0</v>
      </c>
    </row>
    <row r="46" spans="2:12" ht="15" customHeight="1" x14ac:dyDescent="0.25">
      <c r="B46" s="129">
        <v>3</v>
      </c>
      <c r="C46" s="1074"/>
      <c r="D46" s="1074"/>
      <c r="E46" s="1074"/>
      <c r="F46" s="1074"/>
      <c r="G46" s="1074"/>
      <c r="H46" s="1075"/>
      <c r="I46" s="16"/>
      <c r="J46" s="17"/>
      <c r="K46" s="42">
        <f t="shared" si="6"/>
        <v>0</v>
      </c>
      <c r="L46" s="133">
        <f t="shared" si="7"/>
        <v>0</v>
      </c>
    </row>
    <row r="47" spans="2:12" ht="15" customHeight="1" x14ac:dyDescent="0.25">
      <c r="B47" s="129">
        <v>4</v>
      </c>
      <c r="C47" s="1074"/>
      <c r="D47" s="1074"/>
      <c r="E47" s="1074"/>
      <c r="F47" s="1074"/>
      <c r="G47" s="1074"/>
      <c r="H47" s="1075"/>
      <c r="I47" s="16"/>
      <c r="J47" s="17"/>
      <c r="K47" s="42">
        <f t="shared" si="6"/>
        <v>0</v>
      </c>
      <c r="L47" s="133">
        <f t="shared" si="7"/>
        <v>0</v>
      </c>
    </row>
    <row r="48" spans="2:12" ht="15" customHeight="1" x14ac:dyDescent="0.25">
      <c r="B48" s="129">
        <v>5</v>
      </c>
      <c r="C48" s="1074"/>
      <c r="D48" s="1074"/>
      <c r="E48" s="1074"/>
      <c r="F48" s="1074"/>
      <c r="G48" s="1074"/>
      <c r="H48" s="1075"/>
      <c r="I48" s="16"/>
      <c r="J48" s="17"/>
      <c r="K48" s="42">
        <f t="shared" si="6"/>
        <v>0</v>
      </c>
      <c r="L48" s="133">
        <f t="shared" si="7"/>
        <v>0</v>
      </c>
    </row>
    <row r="49" spans="2:12" ht="15" customHeight="1" x14ac:dyDescent="0.25">
      <c r="B49" s="129">
        <v>6</v>
      </c>
      <c r="C49" s="1074"/>
      <c r="D49" s="1074"/>
      <c r="E49" s="1074"/>
      <c r="F49" s="1074"/>
      <c r="G49" s="1074"/>
      <c r="H49" s="1075"/>
      <c r="I49" s="16"/>
      <c r="J49" s="17"/>
      <c r="K49" s="42">
        <f t="shared" si="6"/>
        <v>0</v>
      </c>
      <c r="L49" s="133">
        <f t="shared" si="7"/>
        <v>0</v>
      </c>
    </row>
    <row r="50" spans="2:12" ht="15" customHeight="1" x14ac:dyDescent="0.25">
      <c r="B50" s="129">
        <v>7</v>
      </c>
      <c r="C50" s="1074"/>
      <c r="D50" s="1074"/>
      <c r="E50" s="1074"/>
      <c r="F50" s="1074"/>
      <c r="G50" s="1074"/>
      <c r="H50" s="1075"/>
      <c r="I50" s="16"/>
      <c r="J50" s="17"/>
      <c r="K50" s="42">
        <f t="shared" si="6"/>
        <v>0</v>
      </c>
      <c r="L50" s="133">
        <f t="shared" si="7"/>
        <v>0</v>
      </c>
    </row>
    <row r="51" spans="2:12" ht="15" customHeight="1" x14ac:dyDescent="0.25">
      <c r="B51" s="129">
        <v>8</v>
      </c>
      <c r="C51" s="1074"/>
      <c r="D51" s="1074"/>
      <c r="E51" s="1074"/>
      <c r="F51" s="1074"/>
      <c r="G51" s="1074"/>
      <c r="H51" s="1075"/>
      <c r="I51" s="16"/>
      <c r="J51" s="17"/>
      <c r="K51" s="42">
        <f t="shared" si="6"/>
        <v>0</v>
      </c>
      <c r="L51" s="133">
        <f t="shared" si="7"/>
        <v>0</v>
      </c>
    </row>
    <row r="52" spans="2:12" ht="15" customHeight="1" x14ac:dyDescent="0.25">
      <c r="B52" s="129">
        <v>9</v>
      </c>
      <c r="C52" s="1074"/>
      <c r="D52" s="1074"/>
      <c r="E52" s="1074"/>
      <c r="F52" s="1074"/>
      <c r="G52" s="1074"/>
      <c r="H52" s="1075"/>
      <c r="I52" s="16"/>
      <c r="J52" s="17"/>
      <c r="K52" s="42">
        <f t="shared" si="6"/>
        <v>0</v>
      </c>
      <c r="L52" s="133">
        <f t="shared" si="7"/>
        <v>0</v>
      </c>
    </row>
    <row r="53" spans="2:12" ht="15" customHeight="1" x14ac:dyDescent="0.25">
      <c r="B53" s="129">
        <v>10</v>
      </c>
      <c r="C53" s="1074"/>
      <c r="D53" s="1074"/>
      <c r="E53" s="1074"/>
      <c r="F53" s="1074"/>
      <c r="G53" s="1074"/>
      <c r="H53" s="1075"/>
      <c r="I53" s="16"/>
      <c r="J53" s="17"/>
      <c r="K53" s="42">
        <f t="shared" si="6"/>
        <v>0</v>
      </c>
      <c r="L53" s="133">
        <f t="shared" si="7"/>
        <v>0</v>
      </c>
    </row>
    <row r="54" spans="2:12" ht="15" customHeight="1" x14ac:dyDescent="0.25">
      <c r="B54" s="134"/>
      <c r="C54" s="1072" t="s">
        <v>4040</v>
      </c>
      <c r="D54" s="1072"/>
      <c r="E54" s="1072"/>
      <c r="F54" s="1072"/>
      <c r="G54" s="1072"/>
      <c r="H54" s="1072"/>
      <c r="I54" s="1072"/>
      <c r="J54" s="1073"/>
      <c r="K54" s="135">
        <f>SUM(K44:K53)</f>
        <v>0</v>
      </c>
      <c r="L54" s="135">
        <f>SUM(L44:L53)</f>
        <v>0</v>
      </c>
    </row>
    <row r="55" spans="2:12" ht="15" customHeight="1" x14ac:dyDescent="0.25">
      <c r="B55" s="988" t="s">
        <v>4007</v>
      </c>
      <c r="C55" s="989"/>
      <c r="D55" s="989"/>
      <c r="E55" s="989"/>
      <c r="F55" s="989"/>
      <c r="G55" s="989"/>
      <c r="H55" s="989"/>
      <c r="I55" s="989"/>
      <c r="J55" s="989"/>
      <c r="K55" s="1090" t="s">
        <v>3906</v>
      </c>
      <c r="L55" s="1090"/>
    </row>
    <row r="56" spans="2:12" ht="15" customHeight="1" x14ac:dyDescent="0.25">
      <c r="B56" s="1068" t="s">
        <v>3980</v>
      </c>
      <c r="C56" s="1069"/>
      <c r="D56" s="1069"/>
      <c r="E56" s="1069"/>
      <c r="F56" s="1069"/>
      <c r="G56" s="1069"/>
      <c r="H56" s="1076"/>
      <c r="I56" s="126" t="s">
        <v>3976</v>
      </c>
      <c r="J56" s="126" t="s">
        <v>3977</v>
      </c>
      <c r="K56" s="126" t="s">
        <v>3978</v>
      </c>
      <c r="L56" s="128" t="s">
        <v>3792</v>
      </c>
    </row>
    <row r="57" spans="2:12" ht="15" customHeight="1" x14ac:dyDescent="0.25">
      <c r="B57" s="129">
        <v>1</v>
      </c>
      <c r="C57" s="1074"/>
      <c r="D57" s="1074"/>
      <c r="E57" s="1074"/>
      <c r="F57" s="1074"/>
      <c r="G57" s="1074"/>
      <c r="H57" s="1075"/>
      <c r="I57" s="16"/>
      <c r="J57" s="17"/>
      <c r="K57" s="42">
        <f t="shared" ref="K57:K66" si="8">L57</f>
        <v>0</v>
      </c>
      <c r="L57" s="133">
        <f t="shared" ref="L57:L66" si="9">I57*J57</f>
        <v>0</v>
      </c>
    </row>
    <row r="58" spans="2:12" ht="15" customHeight="1" x14ac:dyDescent="0.25">
      <c r="B58" s="129">
        <v>2</v>
      </c>
      <c r="C58" s="1074"/>
      <c r="D58" s="1074"/>
      <c r="E58" s="1074"/>
      <c r="F58" s="1074"/>
      <c r="G58" s="1074"/>
      <c r="H58" s="1075"/>
      <c r="I58" s="16"/>
      <c r="J58" s="17"/>
      <c r="K58" s="42">
        <f t="shared" si="8"/>
        <v>0</v>
      </c>
      <c r="L58" s="133">
        <f t="shared" si="9"/>
        <v>0</v>
      </c>
    </row>
    <row r="59" spans="2:12" ht="15" customHeight="1" x14ac:dyDescent="0.25">
      <c r="B59" s="129">
        <v>3</v>
      </c>
      <c r="C59" s="1074"/>
      <c r="D59" s="1074"/>
      <c r="E59" s="1074"/>
      <c r="F59" s="1074"/>
      <c r="G59" s="1074"/>
      <c r="H59" s="1075"/>
      <c r="I59" s="16"/>
      <c r="J59" s="17"/>
      <c r="K59" s="42">
        <f t="shared" si="8"/>
        <v>0</v>
      </c>
      <c r="L59" s="133">
        <f t="shared" si="9"/>
        <v>0</v>
      </c>
    </row>
    <row r="60" spans="2:12" ht="15" customHeight="1" x14ac:dyDescent="0.25">
      <c r="B60" s="129">
        <v>4</v>
      </c>
      <c r="C60" s="1074"/>
      <c r="D60" s="1074"/>
      <c r="E60" s="1074"/>
      <c r="F60" s="1074"/>
      <c r="G60" s="1074"/>
      <c r="H60" s="1075"/>
      <c r="I60" s="16"/>
      <c r="J60" s="17"/>
      <c r="K60" s="42">
        <f t="shared" si="8"/>
        <v>0</v>
      </c>
      <c r="L60" s="133">
        <f t="shared" si="9"/>
        <v>0</v>
      </c>
    </row>
    <row r="61" spans="2:12" ht="15" customHeight="1" x14ac:dyDescent="0.25">
      <c r="B61" s="129">
        <v>5</v>
      </c>
      <c r="C61" s="1074"/>
      <c r="D61" s="1074"/>
      <c r="E61" s="1074"/>
      <c r="F61" s="1074"/>
      <c r="G61" s="1074"/>
      <c r="H61" s="1075"/>
      <c r="I61" s="16"/>
      <c r="J61" s="17"/>
      <c r="K61" s="42">
        <f t="shared" si="8"/>
        <v>0</v>
      </c>
      <c r="L61" s="133">
        <f t="shared" si="9"/>
        <v>0</v>
      </c>
    </row>
    <row r="62" spans="2:12" ht="15" customHeight="1" x14ac:dyDescent="0.25">
      <c r="B62" s="129">
        <v>6</v>
      </c>
      <c r="C62" s="1074"/>
      <c r="D62" s="1074"/>
      <c r="E62" s="1074"/>
      <c r="F62" s="1074"/>
      <c r="G62" s="1074"/>
      <c r="H62" s="1075"/>
      <c r="I62" s="16"/>
      <c r="J62" s="17"/>
      <c r="K62" s="42">
        <f t="shared" si="8"/>
        <v>0</v>
      </c>
      <c r="L62" s="133">
        <f t="shared" si="9"/>
        <v>0</v>
      </c>
    </row>
    <row r="63" spans="2:12" ht="15" customHeight="1" x14ac:dyDescent="0.25">
      <c r="B63" s="129">
        <v>7</v>
      </c>
      <c r="C63" s="1074"/>
      <c r="D63" s="1074"/>
      <c r="E63" s="1074"/>
      <c r="F63" s="1074"/>
      <c r="G63" s="1074"/>
      <c r="H63" s="1075"/>
      <c r="I63" s="16"/>
      <c r="J63" s="17"/>
      <c r="K63" s="42">
        <f t="shared" si="8"/>
        <v>0</v>
      </c>
      <c r="L63" s="133">
        <f t="shared" si="9"/>
        <v>0</v>
      </c>
    </row>
    <row r="64" spans="2:12" ht="15" customHeight="1" x14ac:dyDescent="0.25">
      <c r="B64" s="129">
        <v>8</v>
      </c>
      <c r="C64" s="1074"/>
      <c r="D64" s="1074"/>
      <c r="E64" s="1074"/>
      <c r="F64" s="1074"/>
      <c r="G64" s="1074"/>
      <c r="H64" s="1075"/>
      <c r="I64" s="16"/>
      <c r="J64" s="17"/>
      <c r="K64" s="42">
        <f t="shared" si="8"/>
        <v>0</v>
      </c>
      <c r="L64" s="133">
        <f t="shared" si="9"/>
        <v>0</v>
      </c>
    </row>
    <row r="65" spans="2:12" ht="15" customHeight="1" x14ac:dyDescent="0.25">
      <c r="B65" s="129">
        <v>9</v>
      </c>
      <c r="C65" s="1074"/>
      <c r="D65" s="1074"/>
      <c r="E65" s="1074"/>
      <c r="F65" s="1074"/>
      <c r="G65" s="1074"/>
      <c r="H65" s="1075"/>
      <c r="I65" s="16"/>
      <c r="J65" s="17"/>
      <c r="K65" s="42">
        <f t="shared" si="8"/>
        <v>0</v>
      </c>
      <c r="L65" s="133">
        <f t="shared" si="9"/>
        <v>0</v>
      </c>
    </row>
    <row r="66" spans="2:12" ht="15" customHeight="1" x14ac:dyDescent="0.25">
      <c r="B66" s="129">
        <v>10</v>
      </c>
      <c r="C66" s="1074"/>
      <c r="D66" s="1074"/>
      <c r="E66" s="1074"/>
      <c r="F66" s="1074"/>
      <c r="G66" s="1074"/>
      <c r="H66" s="1075"/>
      <c r="I66" s="16"/>
      <c r="J66" s="17"/>
      <c r="K66" s="42">
        <f t="shared" si="8"/>
        <v>0</v>
      </c>
      <c r="L66" s="133">
        <f t="shared" si="9"/>
        <v>0</v>
      </c>
    </row>
    <row r="67" spans="2:12" ht="15" customHeight="1" x14ac:dyDescent="0.25">
      <c r="B67" s="134"/>
      <c r="C67" s="1072" t="s">
        <v>4041</v>
      </c>
      <c r="D67" s="1072"/>
      <c r="E67" s="1072"/>
      <c r="F67" s="1072"/>
      <c r="G67" s="1072"/>
      <c r="H67" s="1072"/>
      <c r="I67" s="1072"/>
      <c r="J67" s="1073"/>
      <c r="K67" s="135">
        <f>SUM(K57:K66)</f>
        <v>0</v>
      </c>
      <c r="L67" s="135">
        <f>SUM(L57:L66)</f>
        <v>0</v>
      </c>
    </row>
    <row r="68" spans="2:12" hidden="1" x14ac:dyDescent="0.25">
      <c r="B68" s="988" t="s">
        <v>4042</v>
      </c>
      <c r="C68" s="989"/>
      <c r="D68" s="989"/>
      <c r="E68" s="989"/>
      <c r="F68" s="989"/>
      <c r="G68" s="989"/>
      <c r="H68" s="989"/>
      <c r="I68" s="989"/>
      <c r="J68" s="989"/>
      <c r="K68" s="1090" t="s">
        <v>3906</v>
      </c>
      <c r="L68" s="1090"/>
    </row>
    <row r="69" spans="2:12" hidden="1" x14ac:dyDescent="0.25">
      <c r="B69" s="1068" t="s">
        <v>3980</v>
      </c>
      <c r="C69" s="1069"/>
      <c r="D69" s="1069"/>
      <c r="E69" s="1069"/>
      <c r="F69" s="1069"/>
      <c r="G69" s="1069"/>
      <c r="H69" s="1076"/>
      <c r="I69" s="126" t="s">
        <v>3976</v>
      </c>
      <c r="J69" s="126" t="s">
        <v>3977</v>
      </c>
      <c r="K69" s="126" t="s">
        <v>3978</v>
      </c>
      <c r="L69" s="128" t="s">
        <v>3792</v>
      </c>
    </row>
    <row r="70" spans="2:12" hidden="1" x14ac:dyDescent="0.25">
      <c r="B70" s="129">
        <v>1</v>
      </c>
      <c r="C70" s="1074"/>
      <c r="D70" s="1074"/>
      <c r="E70" s="1074"/>
      <c r="F70" s="1074"/>
      <c r="G70" s="1074"/>
      <c r="H70" s="1075"/>
      <c r="I70" s="16"/>
      <c r="J70" s="17"/>
      <c r="K70" s="42">
        <f t="shared" ref="K70:K79" si="10">L70</f>
        <v>0</v>
      </c>
      <c r="L70" s="133">
        <f t="shared" ref="L70:L79" si="11">I70*J70</f>
        <v>0</v>
      </c>
    </row>
    <row r="71" spans="2:12" hidden="1" x14ac:dyDescent="0.25">
      <c r="B71" s="129">
        <v>2</v>
      </c>
      <c r="C71" s="1074"/>
      <c r="D71" s="1074"/>
      <c r="E71" s="1074"/>
      <c r="F71" s="1074"/>
      <c r="G71" s="1074"/>
      <c r="H71" s="1075"/>
      <c r="I71" s="16"/>
      <c r="J71" s="17"/>
      <c r="K71" s="42">
        <f t="shared" si="10"/>
        <v>0</v>
      </c>
      <c r="L71" s="133">
        <f t="shared" si="11"/>
        <v>0</v>
      </c>
    </row>
    <row r="72" spans="2:12" hidden="1" x14ac:dyDescent="0.25">
      <c r="B72" s="129">
        <v>3</v>
      </c>
      <c r="C72" s="1074"/>
      <c r="D72" s="1074"/>
      <c r="E72" s="1074"/>
      <c r="F72" s="1074"/>
      <c r="G72" s="1074"/>
      <c r="H72" s="1075"/>
      <c r="I72" s="16"/>
      <c r="J72" s="17"/>
      <c r="K72" s="42">
        <f t="shared" si="10"/>
        <v>0</v>
      </c>
      <c r="L72" s="133">
        <f t="shared" si="11"/>
        <v>0</v>
      </c>
    </row>
    <row r="73" spans="2:12" hidden="1" x14ac:dyDescent="0.25">
      <c r="B73" s="129">
        <v>4</v>
      </c>
      <c r="C73" s="1074"/>
      <c r="D73" s="1074"/>
      <c r="E73" s="1074"/>
      <c r="F73" s="1074"/>
      <c r="G73" s="1074"/>
      <c r="H73" s="1075"/>
      <c r="I73" s="16"/>
      <c r="J73" s="17"/>
      <c r="K73" s="42">
        <f t="shared" si="10"/>
        <v>0</v>
      </c>
      <c r="L73" s="133">
        <f t="shared" si="11"/>
        <v>0</v>
      </c>
    </row>
    <row r="74" spans="2:12" hidden="1" x14ac:dyDescent="0.25">
      <c r="B74" s="129">
        <v>5</v>
      </c>
      <c r="C74" s="1074"/>
      <c r="D74" s="1074"/>
      <c r="E74" s="1074"/>
      <c r="F74" s="1074"/>
      <c r="G74" s="1074"/>
      <c r="H74" s="1075"/>
      <c r="I74" s="16"/>
      <c r="J74" s="17"/>
      <c r="K74" s="42">
        <f t="shared" si="10"/>
        <v>0</v>
      </c>
      <c r="L74" s="133">
        <f t="shared" si="11"/>
        <v>0</v>
      </c>
    </row>
    <row r="75" spans="2:12" hidden="1" x14ac:dyDescent="0.25">
      <c r="B75" s="129">
        <v>6</v>
      </c>
      <c r="C75" s="1074"/>
      <c r="D75" s="1074"/>
      <c r="E75" s="1074"/>
      <c r="F75" s="1074"/>
      <c r="G75" s="1074"/>
      <c r="H75" s="1075"/>
      <c r="I75" s="16"/>
      <c r="J75" s="17"/>
      <c r="K75" s="42">
        <f t="shared" si="10"/>
        <v>0</v>
      </c>
      <c r="L75" s="133">
        <f t="shared" si="11"/>
        <v>0</v>
      </c>
    </row>
    <row r="76" spans="2:12" hidden="1" x14ac:dyDescent="0.25">
      <c r="B76" s="129">
        <v>7</v>
      </c>
      <c r="C76" s="1074"/>
      <c r="D76" s="1074"/>
      <c r="E76" s="1074"/>
      <c r="F76" s="1074"/>
      <c r="G76" s="1074"/>
      <c r="H76" s="1075"/>
      <c r="I76" s="16"/>
      <c r="J76" s="17"/>
      <c r="K76" s="42">
        <f t="shared" si="10"/>
        <v>0</v>
      </c>
      <c r="L76" s="133">
        <f t="shared" si="11"/>
        <v>0</v>
      </c>
    </row>
    <row r="77" spans="2:12" hidden="1" x14ac:dyDescent="0.25">
      <c r="B77" s="129">
        <v>8</v>
      </c>
      <c r="C77" s="1074"/>
      <c r="D77" s="1074"/>
      <c r="E77" s="1074"/>
      <c r="F77" s="1074"/>
      <c r="G77" s="1074"/>
      <c r="H77" s="1075"/>
      <c r="I77" s="16"/>
      <c r="J77" s="17"/>
      <c r="K77" s="42">
        <f t="shared" si="10"/>
        <v>0</v>
      </c>
      <c r="L77" s="133">
        <f t="shared" si="11"/>
        <v>0</v>
      </c>
    </row>
    <row r="78" spans="2:12" hidden="1" x14ac:dyDescent="0.25">
      <c r="B78" s="129">
        <v>9</v>
      </c>
      <c r="C78" s="1074"/>
      <c r="D78" s="1074"/>
      <c r="E78" s="1074"/>
      <c r="F78" s="1074"/>
      <c r="G78" s="1074"/>
      <c r="H78" s="1075"/>
      <c r="I78" s="16"/>
      <c r="J78" s="17"/>
      <c r="K78" s="42">
        <f t="shared" si="10"/>
        <v>0</v>
      </c>
      <c r="L78" s="133">
        <f t="shared" si="11"/>
        <v>0</v>
      </c>
    </row>
    <row r="79" spans="2:12" hidden="1" x14ac:dyDescent="0.25">
      <c r="B79" s="129">
        <v>10</v>
      </c>
      <c r="C79" s="1074"/>
      <c r="D79" s="1074"/>
      <c r="E79" s="1074"/>
      <c r="F79" s="1074"/>
      <c r="G79" s="1074"/>
      <c r="H79" s="1075"/>
      <c r="I79" s="16"/>
      <c r="J79" s="17"/>
      <c r="K79" s="42">
        <f t="shared" si="10"/>
        <v>0</v>
      </c>
      <c r="L79" s="133">
        <f t="shared" si="11"/>
        <v>0</v>
      </c>
    </row>
    <row r="80" spans="2:12" hidden="1" x14ac:dyDescent="0.25">
      <c r="B80" s="134"/>
      <c r="C80" s="1072" t="s">
        <v>4043</v>
      </c>
      <c r="D80" s="1072"/>
      <c r="E80" s="1072"/>
      <c r="F80" s="1072"/>
      <c r="G80" s="1072"/>
      <c r="H80" s="1072"/>
      <c r="I80" s="1072"/>
      <c r="J80" s="1073"/>
      <c r="K80" s="135">
        <f>SUM(K70:K79)</f>
        <v>0</v>
      </c>
      <c r="L80" s="135">
        <f>SUM(L70:L79)</f>
        <v>0</v>
      </c>
    </row>
    <row r="81" spans="2:12" ht="15" customHeight="1" x14ac:dyDescent="0.25">
      <c r="B81" s="988" t="s">
        <v>4017</v>
      </c>
      <c r="C81" s="989"/>
      <c r="D81" s="989"/>
      <c r="E81" s="989"/>
      <c r="F81" s="989"/>
      <c r="G81" s="989"/>
      <c r="H81" s="989"/>
      <c r="I81" s="989"/>
      <c r="J81" s="989"/>
      <c r="K81" s="1090" t="s">
        <v>3906</v>
      </c>
      <c r="L81" s="1090"/>
    </row>
    <row r="82" spans="2:12" ht="15" customHeight="1" x14ac:dyDescent="0.25">
      <c r="B82" s="1068" t="s">
        <v>3980</v>
      </c>
      <c r="C82" s="1069"/>
      <c r="D82" s="1069"/>
      <c r="E82" s="1069"/>
      <c r="F82" s="1069"/>
      <c r="G82" s="1069"/>
      <c r="H82" s="1076"/>
      <c r="I82" s="126" t="s">
        <v>3976</v>
      </c>
      <c r="J82" s="126" t="s">
        <v>3977</v>
      </c>
      <c r="K82" s="126" t="s">
        <v>3978</v>
      </c>
      <c r="L82" s="128" t="s">
        <v>3792</v>
      </c>
    </row>
    <row r="83" spans="2:12" ht="15" customHeight="1" x14ac:dyDescent="0.25">
      <c r="B83" s="129">
        <v>1</v>
      </c>
      <c r="C83" s="1074"/>
      <c r="D83" s="1074"/>
      <c r="E83" s="1074"/>
      <c r="F83" s="1074"/>
      <c r="G83" s="1074"/>
      <c r="H83" s="1075"/>
      <c r="I83" s="16"/>
      <c r="J83" s="17"/>
      <c r="K83" s="42">
        <f t="shared" ref="K83:K92" si="12">L83</f>
        <v>0</v>
      </c>
      <c r="L83" s="133">
        <f t="shared" ref="L83:L92" si="13">I83*J83</f>
        <v>0</v>
      </c>
    </row>
    <row r="84" spans="2:12" ht="15" customHeight="1" x14ac:dyDescent="0.25">
      <c r="B84" s="129">
        <v>2</v>
      </c>
      <c r="C84" s="1074"/>
      <c r="D84" s="1074"/>
      <c r="E84" s="1074"/>
      <c r="F84" s="1074"/>
      <c r="G84" s="1074"/>
      <c r="H84" s="1075"/>
      <c r="I84" s="16"/>
      <c r="J84" s="17"/>
      <c r="K84" s="42">
        <f t="shared" si="12"/>
        <v>0</v>
      </c>
      <c r="L84" s="133">
        <f t="shared" si="13"/>
        <v>0</v>
      </c>
    </row>
    <row r="85" spans="2:12" ht="15" customHeight="1" x14ac:dyDescent="0.25">
      <c r="B85" s="129">
        <v>3</v>
      </c>
      <c r="C85" s="1074"/>
      <c r="D85" s="1074"/>
      <c r="E85" s="1074"/>
      <c r="F85" s="1074"/>
      <c r="G85" s="1074"/>
      <c r="H85" s="1075"/>
      <c r="I85" s="16"/>
      <c r="J85" s="17"/>
      <c r="K85" s="42">
        <f t="shared" si="12"/>
        <v>0</v>
      </c>
      <c r="L85" s="133">
        <f t="shared" si="13"/>
        <v>0</v>
      </c>
    </row>
    <row r="86" spans="2:12" ht="15" customHeight="1" x14ac:dyDescent="0.25">
      <c r="B86" s="129">
        <v>4</v>
      </c>
      <c r="C86" s="1074"/>
      <c r="D86" s="1074"/>
      <c r="E86" s="1074"/>
      <c r="F86" s="1074"/>
      <c r="G86" s="1074"/>
      <c r="H86" s="1075"/>
      <c r="I86" s="16"/>
      <c r="J86" s="17"/>
      <c r="K86" s="42">
        <f t="shared" si="12"/>
        <v>0</v>
      </c>
      <c r="L86" s="133">
        <f t="shared" si="13"/>
        <v>0</v>
      </c>
    </row>
    <row r="87" spans="2:12" ht="15" customHeight="1" x14ac:dyDescent="0.25">
      <c r="B87" s="129">
        <v>5</v>
      </c>
      <c r="C87" s="1074"/>
      <c r="D87" s="1074"/>
      <c r="E87" s="1074"/>
      <c r="F87" s="1074"/>
      <c r="G87" s="1074"/>
      <c r="H87" s="1075"/>
      <c r="I87" s="16"/>
      <c r="J87" s="17"/>
      <c r="K87" s="42">
        <f t="shared" si="12"/>
        <v>0</v>
      </c>
      <c r="L87" s="133">
        <f t="shared" si="13"/>
        <v>0</v>
      </c>
    </row>
    <row r="88" spans="2:12" ht="15" customHeight="1" x14ac:dyDescent="0.25">
      <c r="B88" s="129">
        <v>6</v>
      </c>
      <c r="C88" s="1074"/>
      <c r="D88" s="1074"/>
      <c r="E88" s="1074"/>
      <c r="F88" s="1074"/>
      <c r="G88" s="1074"/>
      <c r="H88" s="1075"/>
      <c r="I88" s="16"/>
      <c r="J88" s="17"/>
      <c r="K88" s="42">
        <f t="shared" si="12"/>
        <v>0</v>
      </c>
      <c r="L88" s="133">
        <f t="shared" si="13"/>
        <v>0</v>
      </c>
    </row>
    <row r="89" spans="2:12" ht="15" customHeight="1" x14ac:dyDescent="0.25">
      <c r="B89" s="129">
        <v>7</v>
      </c>
      <c r="C89" s="1074"/>
      <c r="D89" s="1074"/>
      <c r="E89" s="1074"/>
      <c r="F89" s="1074"/>
      <c r="G89" s="1074"/>
      <c r="H89" s="1075"/>
      <c r="I89" s="16"/>
      <c r="J89" s="17"/>
      <c r="K89" s="42">
        <f t="shared" si="12"/>
        <v>0</v>
      </c>
      <c r="L89" s="133">
        <f t="shared" si="13"/>
        <v>0</v>
      </c>
    </row>
    <row r="90" spans="2:12" ht="15" customHeight="1" x14ac:dyDescent="0.25">
      <c r="B90" s="129">
        <v>8</v>
      </c>
      <c r="C90" s="1074"/>
      <c r="D90" s="1074"/>
      <c r="E90" s="1074"/>
      <c r="F90" s="1074"/>
      <c r="G90" s="1074"/>
      <c r="H90" s="1075"/>
      <c r="I90" s="16"/>
      <c r="J90" s="17"/>
      <c r="K90" s="42">
        <f t="shared" si="12"/>
        <v>0</v>
      </c>
      <c r="L90" s="133">
        <f t="shared" si="13"/>
        <v>0</v>
      </c>
    </row>
    <row r="91" spans="2:12" ht="15" customHeight="1" x14ac:dyDescent="0.25">
      <c r="B91" s="129">
        <v>9</v>
      </c>
      <c r="C91" s="1074"/>
      <c r="D91" s="1074"/>
      <c r="E91" s="1074"/>
      <c r="F91" s="1074"/>
      <c r="G91" s="1074"/>
      <c r="H91" s="1075"/>
      <c r="I91" s="16"/>
      <c r="J91" s="17"/>
      <c r="K91" s="42">
        <f t="shared" si="12"/>
        <v>0</v>
      </c>
      <c r="L91" s="133">
        <f t="shared" si="13"/>
        <v>0</v>
      </c>
    </row>
    <row r="92" spans="2:12" ht="15" customHeight="1" x14ac:dyDescent="0.25">
      <c r="B92" s="129">
        <v>10</v>
      </c>
      <c r="C92" s="1074"/>
      <c r="D92" s="1074"/>
      <c r="E92" s="1074"/>
      <c r="F92" s="1074"/>
      <c r="G92" s="1074"/>
      <c r="H92" s="1075"/>
      <c r="I92" s="16"/>
      <c r="J92" s="17"/>
      <c r="K92" s="42">
        <f t="shared" si="12"/>
        <v>0</v>
      </c>
      <c r="L92" s="133">
        <f t="shared" si="13"/>
        <v>0</v>
      </c>
    </row>
    <row r="93" spans="2:12" ht="15" customHeight="1" x14ac:dyDescent="0.25">
      <c r="B93" s="134"/>
      <c r="C93" s="1072" t="s">
        <v>4044</v>
      </c>
      <c r="D93" s="1072"/>
      <c r="E93" s="1072"/>
      <c r="F93" s="1072"/>
      <c r="G93" s="1072"/>
      <c r="H93" s="1072"/>
      <c r="I93" s="1072"/>
      <c r="J93" s="1073"/>
      <c r="K93" s="135">
        <f>SUM(K83:K92)</f>
        <v>0</v>
      </c>
      <c r="L93" s="135">
        <f>SUM(L83:L92)</f>
        <v>0</v>
      </c>
    </row>
    <row r="94" spans="2:12" ht="15" customHeight="1" x14ac:dyDescent="0.25">
      <c r="B94" s="52"/>
      <c r="C94" s="1085" t="s">
        <v>4045</v>
      </c>
      <c r="D94" s="1085"/>
      <c r="E94" s="1085"/>
      <c r="F94" s="1085"/>
      <c r="G94" s="1085"/>
      <c r="H94" s="1085"/>
      <c r="I94" s="1085"/>
      <c r="J94" s="1086"/>
      <c r="K94" s="139">
        <f>SUM(K15,K28,K41,K54,K67,K80,K93)</f>
        <v>0</v>
      </c>
      <c r="L94" s="139">
        <f>SUM(L15,L28,L41,L54,L67,L80,L93)</f>
        <v>0</v>
      </c>
    </row>
    <row r="96" spans="2:12" ht="15" hidden="1" customHeight="1" x14ac:dyDescent="0.25">
      <c r="B96" s="976" t="s">
        <v>4046</v>
      </c>
      <c r="C96" s="977"/>
      <c r="D96" s="977"/>
      <c r="E96" s="977"/>
      <c r="F96" s="977"/>
      <c r="G96" s="977"/>
      <c r="H96" s="977"/>
      <c r="I96" s="977"/>
      <c r="J96" s="977"/>
      <c r="K96" s="977"/>
      <c r="L96" s="978"/>
    </row>
    <row r="97" spans="2:12" ht="15" hidden="1" customHeight="1" x14ac:dyDescent="0.25">
      <c r="B97" s="976" t="s">
        <v>4025</v>
      </c>
      <c r="C97" s="977"/>
      <c r="D97" s="977"/>
      <c r="E97" s="977"/>
      <c r="F97" s="977"/>
      <c r="G97" s="977"/>
      <c r="H97" s="977"/>
      <c r="I97" s="977"/>
      <c r="J97" s="977"/>
      <c r="K97" s="1031" t="s">
        <v>3906</v>
      </c>
      <c r="L97" s="1031"/>
    </row>
    <row r="98" spans="2:12" ht="15" hidden="1" customHeight="1" x14ac:dyDescent="0.25">
      <c r="B98" s="1050" t="s">
        <v>3980</v>
      </c>
      <c r="C98" s="1051"/>
      <c r="D98" s="1051"/>
      <c r="E98" s="1051"/>
      <c r="F98" s="1051"/>
      <c r="G98" s="1051"/>
      <c r="H98" s="1054"/>
      <c r="I98" s="140" t="s">
        <v>3976</v>
      </c>
      <c r="J98" s="513" t="s">
        <v>3977</v>
      </c>
      <c r="K98" s="140" t="s">
        <v>3978</v>
      </c>
      <c r="L98" s="142" t="s">
        <v>3792</v>
      </c>
    </row>
    <row r="99" spans="2:12" ht="15" hidden="1" customHeight="1" x14ac:dyDescent="0.25">
      <c r="B99" s="143">
        <v>1</v>
      </c>
      <c r="C99" s="1052"/>
      <c r="D99" s="1052"/>
      <c r="E99" s="1052"/>
      <c r="F99" s="1052"/>
      <c r="G99" s="1052"/>
      <c r="H99" s="1053"/>
      <c r="I99" s="130"/>
      <c r="J99" s="131"/>
      <c r="K99" s="145">
        <f>L99</f>
        <v>0</v>
      </c>
      <c r="L99" s="146">
        <f t="shared" ref="L99:L108" si="14">I99*J99</f>
        <v>0</v>
      </c>
    </row>
    <row r="100" spans="2:12" ht="15" hidden="1" customHeight="1" x14ac:dyDescent="0.25">
      <c r="B100" s="143">
        <v>2</v>
      </c>
      <c r="C100" s="1052"/>
      <c r="D100" s="1052"/>
      <c r="E100" s="1052"/>
      <c r="F100" s="1052"/>
      <c r="G100" s="1052"/>
      <c r="H100" s="1053"/>
      <c r="I100" s="130"/>
      <c r="J100" s="131"/>
      <c r="K100" s="145">
        <f t="shared" ref="K100:K108" si="15">L100</f>
        <v>0</v>
      </c>
      <c r="L100" s="146">
        <f t="shared" si="14"/>
        <v>0</v>
      </c>
    </row>
    <row r="101" spans="2:12" ht="15" hidden="1" customHeight="1" x14ac:dyDescent="0.25">
      <c r="B101" s="143">
        <v>3</v>
      </c>
      <c r="C101" s="1052"/>
      <c r="D101" s="1052"/>
      <c r="E101" s="1052"/>
      <c r="F101" s="1052"/>
      <c r="G101" s="1052"/>
      <c r="H101" s="1053"/>
      <c r="I101" s="130"/>
      <c r="J101" s="131"/>
      <c r="K101" s="145">
        <f t="shared" si="15"/>
        <v>0</v>
      </c>
      <c r="L101" s="146">
        <f t="shared" si="14"/>
        <v>0</v>
      </c>
    </row>
    <row r="102" spans="2:12" ht="15" hidden="1" customHeight="1" x14ac:dyDescent="0.25">
      <c r="B102" s="143">
        <v>4</v>
      </c>
      <c r="C102" s="1052"/>
      <c r="D102" s="1052"/>
      <c r="E102" s="1052"/>
      <c r="F102" s="1052"/>
      <c r="G102" s="1052"/>
      <c r="H102" s="1053"/>
      <c r="I102" s="130"/>
      <c r="J102" s="131"/>
      <c r="K102" s="145">
        <f t="shared" si="15"/>
        <v>0</v>
      </c>
      <c r="L102" s="146">
        <f t="shared" si="14"/>
        <v>0</v>
      </c>
    </row>
    <row r="103" spans="2:12" ht="15" hidden="1" customHeight="1" x14ac:dyDescent="0.25">
      <c r="B103" s="143">
        <v>5</v>
      </c>
      <c r="C103" s="1052"/>
      <c r="D103" s="1052"/>
      <c r="E103" s="1052"/>
      <c r="F103" s="1052"/>
      <c r="G103" s="1052"/>
      <c r="H103" s="1053"/>
      <c r="I103" s="130"/>
      <c r="J103" s="131"/>
      <c r="K103" s="145">
        <f t="shared" si="15"/>
        <v>0</v>
      </c>
      <c r="L103" s="146">
        <f t="shared" si="14"/>
        <v>0</v>
      </c>
    </row>
    <row r="104" spans="2:12" ht="15" hidden="1" customHeight="1" x14ac:dyDescent="0.25">
      <c r="B104" s="143">
        <v>6</v>
      </c>
      <c r="C104" s="1052"/>
      <c r="D104" s="1052"/>
      <c r="E104" s="1052"/>
      <c r="F104" s="1052"/>
      <c r="G104" s="1052"/>
      <c r="H104" s="1053"/>
      <c r="I104" s="130"/>
      <c r="J104" s="131"/>
      <c r="K104" s="145">
        <f t="shared" si="15"/>
        <v>0</v>
      </c>
      <c r="L104" s="146">
        <f t="shared" si="14"/>
        <v>0</v>
      </c>
    </row>
    <row r="105" spans="2:12" ht="15" hidden="1" customHeight="1" x14ac:dyDescent="0.25">
      <c r="B105" s="143">
        <v>7</v>
      </c>
      <c r="C105" s="1052"/>
      <c r="D105" s="1052"/>
      <c r="E105" s="1052"/>
      <c r="F105" s="1052"/>
      <c r="G105" s="1052"/>
      <c r="H105" s="1053"/>
      <c r="I105" s="130"/>
      <c r="J105" s="131"/>
      <c r="K105" s="145">
        <f t="shared" si="15"/>
        <v>0</v>
      </c>
      <c r="L105" s="146">
        <f t="shared" si="14"/>
        <v>0</v>
      </c>
    </row>
    <row r="106" spans="2:12" ht="15" hidden="1" customHeight="1" x14ac:dyDescent="0.25">
      <c r="B106" s="143">
        <v>8</v>
      </c>
      <c r="C106" s="1052"/>
      <c r="D106" s="1052"/>
      <c r="E106" s="1052"/>
      <c r="F106" s="1052"/>
      <c r="G106" s="1052"/>
      <c r="H106" s="1053"/>
      <c r="I106" s="130"/>
      <c r="J106" s="131"/>
      <c r="K106" s="145">
        <f t="shared" si="15"/>
        <v>0</v>
      </c>
      <c r="L106" s="146">
        <f t="shared" si="14"/>
        <v>0</v>
      </c>
    </row>
    <row r="107" spans="2:12" ht="15" hidden="1" customHeight="1" x14ac:dyDescent="0.25">
      <c r="B107" s="143">
        <v>9</v>
      </c>
      <c r="C107" s="1052"/>
      <c r="D107" s="1052"/>
      <c r="E107" s="1052"/>
      <c r="F107" s="1052"/>
      <c r="G107" s="1052"/>
      <c r="H107" s="1053"/>
      <c r="I107" s="130"/>
      <c r="J107" s="131"/>
      <c r="K107" s="145">
        <f t="shared" si="15"/>
        <v>0</v>
      </c>
      <c r="L107" s="146">
        <f t="shared" si="14"/>
        <v>0</v>
      </c>
    </row>
    <row r="108" spans="2:12" ht="15" hidden="1" customHeight="1" x14ac:dyDescent="0.25">
      <c r="B108" s="143">
        <v>10</v>
      </c>
      <c r="C108" s="1052"/>
      <c r="D108" s="1052"/>
      <c r="E108" s="1052"/>
      <c r="F108" s="1052"/>
      <c r="G108" s="1052"/>
      <c r="H108" s="1053"/>
      <c r="I108" s="130"/>
      <c r="J108" s="131"/>
      <c r="K108" s="145">
        <f t="shared" si="15"/>
        <v>0</v>
      </c>
      <c r="L108" s="146">
        <f t="shared" si="14"/>
        <v>0</v>
      </c>
    </row>
    <row r="109" spans="2:12" ht="15" hidden="1" customHeight="1" x14ac:dyDescent="0.25">
      <c r="B109" s="147"/>
      <c r="C109" s="1064" t="s">
        <v>4037</v>
      </c>
      <c r="D109" s="1064"/>
      <c r="E109" s="1064"/>
      <c r="F109" s="1064"/>
      <c r="G109" s="1064"/>
      <c r="H109" s="1064"/>
      <c r="I109" s="1064"/>
      <c r="J109" s="1058"/>
      <c r="K109" s="148">
        <f>SUM(K99:K108)</f>
        <v>0</v>
      </c>
      <c r="L109" s="149">
        <f>SUM(L99:L108)</f>
        <v>0</v>
      </c>
    </row>
    <row r="110" spans="2:12" ht="15" hidden="1" customHeight="1" x14ac:dyDescent="0.25">
      <c r="B110" s="976" t="s">
        <v>4026</v>
      </c>
      <c r="C110" s="977"/>
      <c r="D110" s="977"/>
      <c r="E110" s="977"/>
      <c r="F110" s="977"/>
      <c r="G110" s="977"/>
      <c r="H110" s="977"/>
      <c r="I110" s="977"/>
      <c r="J110" s="977"/>
      <c r="K110" s="1031" t="s">
        <v>3906</v>
      </c>
      <c r="L110" s="1031"/>
    </row>
    <row r="111" spans="2:12" ht="15" hidden="1" customHeight="1" x14ac:dyDescent="0.25">
      <c r="B111" s="1050" t="s">
        <v>3980</v>
      </c>
      <c r="C111" s="1051"/>
      <c r="D111" s="1051"/>
      <c r="E111" s="1051"/>
      <c r="F111" s="1051"/>
      <c r="G111" s="1051"/>
      <c r="H111" s="1054"/>
      <c r="I111" s="140" t="s">
        <v>3976</v>
      </c>
      <c r="J111" s="140" t="s">
        <v>3977</v>
      </c>
      <c r="K111" s="140" t="s">
        <v>3978</v>
      </c>
      <c r="L111" s="142" t="s">
        <v>3792</v>
      </c>
    </row>
    <row r="112" spans="2:12" ht="15" hidden="1" customHeight="1" x14ac:dyDescent="0.25">
      <c r="B112" s="143">
        <v>1</v>
      </c>
      <c r="C112" s="1052"/>
      <c r="D112" s="1052"/>
      <c r="E112" s="1052"/>
      <c r="F112" s="1052"/>
      <c r="G112" s="1052"/>
      <c r="H112" s="1053"/>
      <c r="I112" s="130"/>
      <c r="J112" s="131"/>
      <c r="K112" s="145">
        <f>L112</f>
        <v>0</v>
      </c>
      <c r="L112" s="146">
        <f t="shared" ref="L112:L121" si="16">I112*J112</f>
        <v>0</v>
      </c>
    </row>
    <row r="113" spans="2:12" ht="15" hidden="1" customHeight="1" x14ac:dyDescent="0.25">
      <c r="B113" s="143">
        <v>2</v>
      </c>
      <c r="C113" s="1052"/>
      <c r="D113" s="1052"/>
      <c r="E113" s="1052"/>
      <c r="F113" s="1052"/>
      <c r="G113" s="1052"/>
      <c r="H113" s="1053"/>
      <c r="I113" s="130"/>
      <c r="J113" s="131"/>
      <c r="K113" s="145">
        <f t="shared" ref="K113:K121" si="17">L113</f>
        <v>0</v>
      </c>
      <c r="L113" s="146">
        <f t="shared" si="16"/>
        <v>0</v>
      </c>
    </row>
    <row r="114" spans="2:12" ht="15" hidden="1" customHeight="1" x14ac:dyDescent="0.25">
      <c r="B114" s="143">
        <v>3</v>
      </c>
      <c r="C114" s="1052"/>
      <c r="D114" s="1052"/>
      <c r="E114" s="1052"/>
      <c r="F114" s="1052"/>
      <c r="G114" s="1052"/>
      <c r="H114" s="1053"/>
      <c r="I114" s="130"/>
      <c r="J114" s="131"/>
      <c r="K114" s="145">
        <f t="shared" si="17"/>
        <v>0</v>
      </c>
      <c r="L114" s="146">
        <f t="shared" si="16"/>
        <v>0</v>
      </c>
    </row>
    <row r="115" spans="2:12" ht="15" hidden="1" customHeight="1" x14ac:dyDescent="0.25">
      <c r="B115" s="143">
        <v>4</v>
      </c>
      <c r="C115" s="1052"/>
      <c r="D115" s="1052"/>
      <c r="E115" s="1052"/>
      <c r="F115" s="1052"/>
      <c r="G115" s="1052"/>
      <c r="H115" s="1053"/>
      <c r="I115" s="130"/>
      <c r="J115" s="131"/>
      <c r="K115" s="145">
        <f t="shared" si="17"/>
        <v>0</v>
      </c>
      <c r="L115" s="146">
        <f t="shared" si="16"/>
        <v>0</v>
      </c>
    </row>
    <row r="116" spans="2:12" ht="15" hidden="1" customHeight="1" x14ac:dyDescent="0.25">
      <c r="B116" s="143">
        <v>5</v>
      </c>
      <c r="C116" s="1052"/>
      <c r="D116" s="1052"/>
      <c r="E116" s="1052"/>
      <c r="F116" s="1052"/>
      <c r="G116" s="1052"/>
      <c r="H116" s="1053"/>
      <c r="I116" s="130"/>
      <c r="J116" s="131"/>
      <c r="K116" s="145">
        <f t="shared" si="17"/>
        <v>0</v>
      </c>
      <c r="L116" s="146">
        <f t="shared" si="16"/>
        <v>0</v>
      </c>
    </row>
    <row r="117" spans="2:12" ht="15" hidden="1" customHeight="1" x14ac:dyDescent="0.25">
      <c r="B117" s="143">
        <v>6</v>
      </c>
      <c r="C117" s="1052"/>
      <c r="D117" s="1052"/>
      <c r="E117" s="1052"/>
      <c r="F117" s="1052"/>
      <c r="G117" s="1052"/>
      <c r="H117" s="1053"/>
      <c r="I117" s="130"/>
      <c r="J117" s="131"/>
      <c r="K117" s="145">
        <f t="shared" si="17"/>
        <v>0</v>
      </c>
      <c r="L117" s="146">
        <f t="shared" si="16"/>
        <v>0</v>
      </c>
    </row>
    <row r="118" spans="2:12" ht="15" hidden="1" customHeight="1" x14ac:dyDescent="0.25">
      <c r="B118" s="143">
        <v>7</v>
      </c>
      <c r="C118" s="1052"/>
      <c r="D118" s="1052"/>
      <c r="E118" s="1052"/>
      <c r="F118" s="1052"/>
      <c r="G118" s="1052"/>
      <c r="H118" s="1053"/>
      <c r="I118" s="130"/>
      <c r="J118" s="131"/>
      <c r="K118" s="145">
        <f t="shared" si="17"/>
        <v>0</v>
      </c>
      <c r="L118" s="146">
        <f t="shared" si="16"/>
        <v>0</v>
      </c>
    </row>
    <row r="119" spans="2:12" ht="15" hidden="1" customHeight="1" x14ac:dyDescent="0.25">
      <c r="B119" s="143">
        <v>8</v>
      </c>
      <c r="C119" s="1052"/>
      <c r="D119" s="1052"/>
      <c r="E119" s="1052"/>
      <c r="F119" s="1052"/>
      <c r="G119" s="1052"/>
      <c r="H119" s="1053"/>
      <c r="I119" s="130"/>
      <c r="J119" s="131"/>
      <c r="K119" s="145">
        <f t="shared" si="17"/>
        <v>0</v>
      </c>
      <c r="L119" s="146">
        <f t="shared" si="16"/>
        <v>0</v>
      </c>
    </row>
    <row r="120" spans="2:12" ht="15" hidden="1" customHeight="1" x14ac:dyDescent="0.25">
      <c r="B120" s="143">
        <v>9</v>
      </c>
      <c r="C120" s="1052"/>
      <c r="D120" s="1052"/>
      <c r="E120" s="1052"/>
      <c r="F120" s="1052"/>
      <c r="G120" s="1052"/>
      <c r="H120" s="1053"/>
      <c r="I120" s="130"/>
      <c r="J120" s="131"/>
      <c r="K120" s="145">
        <f t="shared" si="17"/>
        <v>0</v>
      </c>
      <c r="L120" s="146">
        <f t="shared" si="16"/>
        <v>0</v>
      </c>
    </row>
    <row r="121" spans="2:12" ht="15" hidden="1" customHeight="1" x14ac:dyDescent="0.25">
      <c r="B121" s="143">
        <v>10</v>
      </c>
      <c r="C121" s="1052"/>
      <c r="D121" s="1052"/>
      <c r="E121" s="1052"/>
      <c r="F121" s="1052"/>
      <c r="G121" s="1052"/>
      <c r="H121" s="1053"/>
      <c r="I121" s="130"/>
      <c r="J121" s="131"/>
      <c r="K121" s="145">
        <f t="shared" si="17"/>
        <v>0</v>
      </c>
      <c r="L121" s="146">
        <f t="shared" si="16"/>
        <v>0</v>
      </c>
    </row>
    <row r="122" spans="2:12" ht="15" hidden="1" customHeight="1" x14ac:dyDescent="0.25">
      <c r="B122" s="147"/>
      <c r="C122" s="1064" t="s">
        <v>4038</v>
      </c>
      <c r="D122" s="1064"/>
      <c r="E122" s="1064"/>
      <c r="F122" s="1064"/>
      <c r="G122" s="1064"/>
      <c r="H122" s="1064"/>
      <c r="I122" s="1064"/>
      <c r="J122" s="1058"/>
      <c r="K122" s="148">
        <f>SUM(K112:K121)</f>
        <v>0</v>
      </c>
      <c r="L122" s="149">
        <f>SUM(L112:L121)</f>
        <v>0</v>
      </c>
    </row>
    <row r="123" spans="2:12" ht="15" hidden="1" customHeight="1" x14ac:dyDescent="0.25">
      <c r="B123" s="976" t="s">
        <v>4027</v>
      </c>
      <c r="C123" s="977"/>
      <c r="D123" s="977"/>
      <c r="E123" s="977"/>
      <c r="F123" s="977"/>
      <c r="G123" s="977"/>
      <c r="H123" s="977"/>
      <c r="I123" s="977"/>
      <c r="J123" s="977"/>
      <c r="K123" s="1031" t="s">
        <v>3906</v>
      </c>
      <c r="L123" s="1031"/>
    </row>
    <row r="124" spans="2:12" ht="15" hidden="1" customHeight="1" x14ac:dyDescent="0.25">
      <c r="B124" s="1050" t="s">
        <v>3980</v>
      </c>
      <c r="C124" s="1051"/>
      <c r="D124" s="1051"/>
      <c r="E124" s="1051"/>
      <c r="F124" s="1051"/>
      <c r="G124" s="1051"/>
      <c r="H124" s="1054"/>
      <c r="I124" s="140" t="s">
        <v>3976</v>
      </c>
      <c r="J124" s="140" t="s">
        <v>3977</v>
      </c>
      <c r="K124" s="140" t="s">
        <v>3978</v>
      </c>
      <c r="L124" s="142" t="s">
        <v>3792</v>
      </c>
    </row>
    <row r="125" spans="2:12" ht="15" hidden="1" customHeight="1" x14ac:dyDescent="0.25">
      <c r="B125" s="143">
        <v>1</v>
      </c>
      <c r="C125" s="1052"/>
      <c r="D125" s="1052"/>
      <c r="E125" s="1052"/>
      <c r="F125" s="1052"/>
      <c r="G125" s="1052"/>
      <c r="H125" s="1053"/>
      <c r="I125" s="130"/>
      <c r="J125" s="131"/>
      <c r="K125" s="145">
        <f>L125</f>
        <v>0</v>
      </c>
      <c r="L125" s="146">
        <f t="shared" ref="L125:L134" si="18">I125*J125</f>
        <v>0</v>
      </c>
    </row>
    <row r="126" spans="2:12" ht="15" hidden="1" customHeight="1" x14ac:dyDescent="0.25">
      <c r="B126" s="143">
        <v>2</v>
      </c>
      <c r="C126" s="1052"/>
      <c r="D126" s="1052"/>
      <c r="E126" s="1052"/>
      <c r="F126" s="1052"/>
      <c r="G126" s="1052"/>
      <c r="H126" s="1053"/>
      <c r="I126" s="130"/>
      <c r="J126" s="131"/>
      <c r="K126" s="145">
        <f t="shared" ref="K126:K134" si="19">L126</f>
        <v>0</v>
      </c>
      <c r="L126" s="146">
        <f t="shared" si="18"/>
        <v>0</v>
      </c>
    </row>
    <row r="127" spans="2:12" ht="15" hidden="1" customHeight="1" x14ac:dyDescent="0.25">
      <c r="B127" s="143">
        <v>3</v>
      </c>
      <c r="C127" s="1052"/>
      <c r="D127" s="1052"/>
      <c r="E127" s="1052"/>
      <c r="F127" s="1052"/>
      <c r="G127" s="1052"/>
      <c r="H127" s="1053"/>
      <c r="I127" s="130"/>
      <c r="J127" s="131"/>
      <c r="K127" s="145">
        <f t="shared" si="19"/>
        <v>0</v>
      </c>
      <c r="L127" s="146">
        <f t="shared" si="18"/>
        <v>0</v>
      </c>
    </row>
    <row r="128" spans="2:12" ht="15" hidden="1" customHeight="1" x14ac:dyDescent="0.25">
      <c r="B128" s="143">
        <v>4</v>
      </c>
      <c r="C128" s="1052"/>
      <c r="D128" s="1052"/>
      <c r="E128" s="1052"/>
      <c r="F128" s="1052"/>
      <c r="G128" s="1052"/>
      <c r="H128" s="1053"/>
      <c r="I128" s="130"/>
      <c r="J128" s="131"/>
      <c r="K128" s="145">
        <f t="shared" si="19"/>
        <v>0</v>
      </c>
      <c r="L128" s="146">
        <f t="shared" si="18"/>
        <v>0</v>
      </c>
    </row>
    <row r="129" spans="2:12" ht="15" hidden="1" customHeight="1" x14ac:dyDescent="0.25">
      <c r="B129" s="143">
        <v>5</v>
      </c>
      <c r="C129" s="1052"/>
      <c r="D129" s="1052"/>
      <c r="E129" s="1052"/>
      <c r="F129" s="1052"/>
      <c r="G129" s="1052"/>
      <c r="H129" s="1053"/>
      <c r="I129" s="130"/>
      <c r="J129" s="131"/>
      <c r="K129" s="145">
        <f t="shared" si="19"/>
        <v>0</v>
      </c>
      <c r="L129" s="146">
        <f t="shared" si="18"/>
        <v>0</v>
      </c>
    </row>
    <row r="130" spans="2:12" ht="15" hidden="1" customHeight="1" x14ac:dyDescent="0.25">
      <c r="B130" s="143">
        <v>6</v>
      </c>
      <c r="C130" s="1052"/>
      <c r="D130" s="1052"/>
      <c r="E130" s="1052"/>
      <c r="F130" s="1052"/>
      <c r="G130" s="1052"/>
      <c r="H130" s="1053"/>
      <c r="I130" s="130"/>
      <c r="J130" s="131"/>
      <c r="K130" s="145">
        <f t="shared" si="19"/>
        <v>0</v>
      </c>
      <c r="L130" s="146">
        <f t="shared" si="18"/>
        <v>0</v>
      </c>
    </row>
    <row r="131" spans="2:12" ht="15" hidden="1" customHeight="1" x14ac:dyDescent="0.25">
      <c r="B131" s="143">
        <v>7</v>
      </c>
      <c r="C131" s="1052"/>
      <c r="D131" s="1052"/>
      <c r="E131" s="1052"/>
      <c r="F131" s="1052"/>
      <c r="G131" s="1052"/>
      <c r="H131" s="1053"/>
      <c r="I131" s="130"/>
      <c r="J131" s="131"/>
      <c r="K131" s="145">
        <f t="shared" si="19"/>
        <v>0</v>
      </c>
      <c r="L131" s="146">
        <f t="shared" si="18"/>
        <v>0</v>
      </c>
    </row>
    <row r="132" spans="2:12" ht="15" hidden="1" customHeight="1" x14ac:dyDescent="0.25">
      <c r="B132" s="143">
        <v>8</v>
      </c>
      <c r="C132" s="1052"/>
      <c r="D132" s="1052"/>
      <c r="E132" s="1052"/>
      <c r="F132" s="1052"/>
      <c r="G132" s="1052"/>
      <c r="H132" s="1053"/>
      <c r="I132" s="130"/>
      <c r="J132" s="131"/>
      <c r="K132" s="145">
        <f t="shared" si="19"/>
        <v>0</v>
      </c>
      <c r="L132" s="146">
        <f t="shared" si="18"/>
        <v>0</v>
      </c>
    </row>
    <row r="133" spans="2:12" ht="15" hidden="1" customHeight="1" x14ac:dyDescent="0.25">
      <c r="B133" s="143">
        <v>9</v>
      </c>
      <c r="C133" s="1052"/>
      <c r="D133" s="1052"/>
      <c r="E133" s="1052"/>
      <c r="F133" s="1052"/>
      <c r="G133" s="1052"/>
      <c r="H133" s="1053"/>
      <c r="I133" s="130"/>
      <c r="J133" s="131"/>
      <c r="K133" s="145">
        <f t="shared" si="19"/>
        <v>0</v>
      </c>
      <c r="L133" s="146">
        <f t="shared" si="18"/>
        <v>0</v>
      </c>
    </row>
    <row r="134" spans="2:12" ht="15" hidden="1" customHeight="1" x14ac:dyDescent="0.25">
      <c r="B134" s="143">
        <v>10</v>
      </c>
      <c r="C134" s="1052"/>
      <c r="D134" s="1052"/>
      <c r="E134" s="1052"/>
      <c r="F134" s="1052"/>
      <c r="G134" s="1052"/>
      <c r="H134" s="1053"/>
      <c r="I134" s="130"/>
      <c r="J134" s="131"/>
      <c r="K134" s="145">
        <f t="shared" si="19"/>
        <v>0</v>
      </c>
      <c r="L134" s="146">
        <f t="shared" si="18"/>
        <v>0</v>
      </c>
    </row>
    <row r="135" spans="2:12" ht="15" hidden="1" customHeight="1" x14ac:dyDescent="0.25">
      <c r="B135" s="147"/>
      <c r="C135" s="1064" t="s">
        <v>4039</v>
      </c>
      <c r="D135" s="1064"/>
      <c r="E135" s="1064"/>
      <c r="F135" s="1064"/>
      <c r="G135" s="1064"/>
      <c r="H135" s="1064"/>
      <c r="I135" s="1064"/>
      <c r="J135" s="1058"/>
      <c r="K135" s="148">
        <f>SUM(K125:K134)</f>
        <v>0</v>
      </c>
      <c r="L135" s="149">
        <f>SUM(L125:L134)</f>
        <v>0</v>
      </c>
    </row>
    <row r="136" spans="2:12" ht="15" hidden="1" customHeight="1" x14ac:dyDescent="0.25">
      <c r="B136" s="976" t="s">
        <v>4028</v>
      </c>
      <c r="C136" s="977"/>
      <c r="D136" s="977"/>
      <c r="E136" s="977"/>
      <c r="F136" s="977"/>
      <c r="G136" s="977"/>
      <c r="H136" s="977"/>
      <c r="I136" s="977"/>
      <c r="J136" s="977"/>
      <c r="K136" s="1031" t="s">
        <v>3906</v>
      </c>
      <c r="L136" s="1031"/>
    </row>
    <row r="137" spans="2:12" ht="15" hidden="1" customHeight="1" x14ac:dyDescent="0.25">
      <c r="B137" s="1050" t="s">
        <v>3980</v>
      </c>
      <c r="C137" s="1051"/>
      <c r="D137" s="1051"/>
      <c r="E137" s="1051"/>
      <c r="F137" s="1051"/>
      <c r="G137" s="1051"/>
      <c r="H137" s="1054"/>
      <c r="I137" s="140" t="s">
        <v>3976</v>
      </c>
      <c r="J137" s="140" t="s">
        <v>3977</v>
      </c>
      <c r="K137" s="140" t="s">
        <v>3978</v>
      </c>
      <c r="L137" s="142" t="s">
        <v>3792</v>
      </c>
    </row>
    <row r="138" spans="2:12" ht="15" hidden="1" customHeight="1" x14ac:dyDescent="0.25">
      <c r="B138" s="143">
        <v>1</v>
      </c>
      <c r="C138" s="1052"/>
      <c r="D138" s="1052"/>
      <c r="E138" s="1052"/>
      <c r="F138" s="1052"/>
      <c r="G138" s="1052"/>
      <c r="H138" s="1053"/>
      <c r="I138" s="130"/>
      <c r="J138" s="131"/>
      <c r="K138" s="145">
        <f>L138</f>
        <v>0</v>
      </c>
      <c r="L138" s="146">
        <f t="shared" ref="L138:L147" si="20">I138*J138</f>
        <v>0</v>
      </c>
    </row>
    <row r="139" spans="2:12" ht="15" hidden="1" customHeight="1" x14ac:dyDescent="0.25">
      <c r="B139" s="143">
        <v>2</v>
      </c>
      <c r="C139" s="1052"/>
      <c r="D139" s="1052"/>
      <c r="E139" s="1052"/>
      <c r="F139" s="1052"/>
      <c r="G139" s="1052"/>
      <c r="H139" s="1053"/>
      <c r="I139" s="130"/>
      <c r="J139" s="131"/>
      <c r="K139" s="145">
        <f t="shared" ref="K139:K147" si="21">L139</f>
        <v>0</v>
      </c>
      <c r="L139" s="146">
        <f t="shared" si="20"/>
        <v>0</v>
      </c>
    </row>
    <row r="140" spans="2:12" ht="15" hidden="1" customHeight="1" x14ac:dyDescent="0.25">
      <c r="B140" s="143">
        <v>3</v>
      </c>
      <c r="C140" s="1052"/>
      <c r="D140" s="1052"/>
      <c r="E140" s="1052"/>
      <c r="F140" s="1052"/>
      <c r="G140" s="1052"/>
      <c r="H140" s="1053"/>
      <c r="I140" s="130"/>
      <c r="J140" s="131"/>
      <c r="K140" s="145">
        <f t="shared" si="21"/>
        <v>0</v>
      </c>
      <c r="L140" s="146">
        <f t="shared" si="20"/>
        <v>0</v>
      </c>
    </row>
    <row r="141" spans="2:12" ht="15" hidden="1" customHeight="1" x14ac:dyDescent="0.25">
      <c r="B141" s="143">
        <v>4</v>
      </c>
      <c r="C141" s="1052"/>
      <c r="D141" s="1052"/>
      <c r="E141" s="1052"/>
      <c r="F141" s="1052"/>
      <c r="G141" s="1052"/>
      <c r="H141" s="1053"/>
      <c r="I141" s="130"/>
      <c r="J141" s="131"/>
      <c r="K141" s="145">
        <f t="shared" si="21"/>
        <v>0</v>
      </c>
      <c r="L141" s="146">
        <f t="shared" si="20"/>
        <v>0</v>
      </c>
    </row>
    <row r="142" spans="2:12" ht="15" hidden="1" customHeight="1" x14ac:dyDescent="0.25">
      <c r="B142" s="143">
        <v>5</v>
      </c>
      <c r="C142" s="1052"/>
      <c r="D142" s="1052"/>
      <c r="E142" s="1052"/>
      <c r="F142" s="1052"/>
      <c r="G142" s="1052"/>
      <c r="H142" s="1053"/>
      <c r="I142" s="130"/>
      <c r="J142" s="131"/>
      <c r="K142" s="145">
        <f t="shared" si="21"/>
        <v>0</v>
      </c>
      <c r="L142" s="146">
        <f t="shared" si="20"/>
        <v>0</v>
      </c>
    </row>
    <row r="143" spans="2:12" ht="15" hidden="1" customHeight="1" x14ac:dyDescent="0.25">
      <c r="B143" s="143">
        <v>6</v>
      </c>
      <c r="C143" s="1052"/>
      <c r="D143" s="1052"/>
      <c r="E143" s="1052"/>
      <c r="F143" s="1052"/>
      <c r="G143" s="1052"/>
      <c r="H143" s="1053"/>
      <c r="I143" s="130"/>
      <c r="J143" s="131"/>
      <c r="K143" s="145">
        <f t="shared" si="21"/>
        <v>0</v>
      </c>
      <c r="L143" s="146">
        <f t="shared" si="20"/>
        <v>0</v>
      </c>
    </row>
    <row r="144" spans="2:12" ht="15" hidden="1" customHeight="1" x14ac:dyDescent="0.25">
      <c r="B144" s="143">
        <v>7</v>
      </c>
      <c r="C144" s="1052"/>
      <c r="D144" s="1052"/>
      <c r="E144" s="1052"/>
      <c r="F144" s="1052"/>
      <c r="G144" s="1052"/>
      <c r="H144" s="1053"/>
      <c r="I144" s="130"/>
      <c r="J144" s="131"/>
      <c r="K144" s="145">
        <f t="shared" si="21"/>
        <v>0</v>
      </c>
      <c r="L144" s="146">
        <f t="shared" si="20"/>
        <v>0</v>
      </c>
    </row>
    <row r="145" spans="2:12" ht="15" hidden="1" customHeight="1" x14ac:dyDescent="0.25">
      <c r="B145" s="143">
        <v>8</v>
      </c>
      <c r="C145" s="1052"/>
      <c r="D145" s="1052"/>
      <c r="E145" s="1052"/>
      <c r="F145" s="1052"/>
      <c r="G145" s="1052"/>
      <c r="H145" s="1053"/>
      <c r="I145" s="130"/>
      <c r="J145" s="131"/>
      <c r="K145" s="145">
        <f t="shared" si="21"/>
        <v>0</v>
      </c>
      <c r="L145" s="146">
        <f t="shared" si="20"/>
        <v>0</v>
      </c>
    </row>
    <row r="146" spans="2:12" ht="15" hidden="1" customHeight="1" x14ac:dyDescent="0.25">
      <c r="B146" s="143">
        <v>9</v>
      </c>
      <c r="C146" s="1052"/>
      <c r="D146" s="1052"/>
      <c r="E146" s="1052"/>
      <c r="F146" s="1052"/>
      <c r="G146" s="1052"/>
      <c r="H146" s="1053"/>
      <c r="I146" s="130"/>
      <c r="J146" s="131"/>
      <c r="K146" s="145">
        <f t="shared" si="21"/>
        <v>0</v>
      </c>
      <c r="L146" s="146">
        <f t="shared" si="20"/>
        <v>0</v>
      </c>
    </row>
    <row r="147" spans="2:12" ht="15" hidden="1" customHeight="1" x14ac:dyDescent="0.25">
      <c r="B147" s="143">
        <v>10</v>
      </c>
      <c r="C147" s="1052"/>
      <c r="D147" s="1052"/>
      <c r="E147" s="1052"/>
      <c r="F147" s="1052"/>
      <c r="G147" s="1052"/>
      <c r="H147" s="1053"/>
      <c r="I147" s="130"/>
      <c r="J147" s="131"/>
      <c r="K147" s="145">
        <f t="shared" si="21"/>
        <v>0</v>
      </c>
      <c r="L147" s="146">
        <f t="shared" si="20"/>
        <v>0</v>
      </c>
    </row>
    <row r="148" spans="2:12" ht="15" hidden="1" customHeight="1" x14ac:dyDescent="0.25">
      <c r="B148" s="147"/>
      <c r="C148" s="1064" t="s">
        <v>4040</v>
      </c>
      <c r="D148" s="1064"/>
      <c r="E148" s="1064"/>
      <c r="F148" s="1064"/>
      <c r="G148" s="1064"/>
      <c r="H148" s="1064"/>
      <c r="I148" s="1064"/>
      <c r="J148" s="1058"/>
      <c r="K148" s="148">
        <f>SUM(K138:K147)</f>
        <v>0</v>
      </c>
      <c r="L148" s="149">
        <f>SUM(L138:L147)</f>
        <v>0</v>
      </c>
    </row>
    <row r="149" spans="2:12" ht="15" hidden="1" customHeight="1" x14ac:dyDescent="0.25">
      <c r="B149" s="976" t="s">
        <v>4029</v>
      </c>
      <c r="C149" s="977"/>
      <c r="D149" s="977"/>
      <c r="E149" s="977"/>
      <c r="F149" s="977"/>
      <c r="G149" s="977"/>
      <c r="H149" s="977"/>
      <c r="I149" s="977"/>
      <c r="J149" s="977"/>
      <c r="K149" s="1031" t="s">
        <v>3906</v>
      </c>
      <c r="L149" s="1031"/>
    </row>
    <row r="150" spans="2:12" ht="15" hidden="1" customHeight="1" x14ac:dyDescent="0.25">
      <c r="B150" s="1050" t="s">
        <v>3980</v>
      </c>
      <c r="C150" s="1051"/>
      <c r="D150" s="1051"/>
      <c r="E150" s="1051"/>
      <c r="F150" s="1051"/>
      <c r="G150" s="1051"/>
      <c r="H150" s="1054"/>
      <c r="I150" s="140" t="s">
        <v>3976</v>
      </c>
      <c r="J150" s="140" t="s">
        <v>3977</v>
      </c>
      <c r="K150" s="140" t="s">
        <v>3978</v>
      </c>
      <c r="L150" s="142" t="s">
        <v>3792</v>
      </c>
    </row>
    <row r="151" spans="2:12" ht="15" hidden="1" customHeight="1" x14ac:dyDescent="0.25">
      <c r="B151" s="143">
        <v>1</v>
      </c>
      <c r="C151" s="1052"/>
      <c r="D151" s="1052"/>
      <c r="E151" s="1052"/>
      <c r="F151" s="1052"/>
      <c r="G151" s="1052"/>
      <c r="H151" s="1053"/>
      <c r="I151" s="130"/>
      <c r="J151" s="131"/>
      <c r="K151" s="145">
        <f>L151</f>
        <v>0</v>
      </c>
      <c r="L151" s="146">
        <f t="shared" ref="L151:L160" si="22">I151*J151</f>
        <v>0</v>
      </c>
    </row>
    <row r="152" spans="2:12" ht="15" hidden="1" customHeight="1" x14ac:dyDescent="0.25">
      <c r="B152" s="143">
        <v>2</v>
      </c>
      <c r="C152" s="1052"/>
      <c r="D152" s="1052"/>
      <c r="E152" s="1052"/>
      <c r="F152" s="1052"/>
      <c r="G152" s="1052"/>
      <c r="H152" s="1053"/>
      <c r="I152" s="130"/>
      <c r="J152" s="131"/>
      <c r="K152" s="145">
        <f t="shared" ref="K152:K160" si="23">L152</f>
        <v>0</v>
      </c>
      <c r="L152" s="146">
        <f t="shared" si="22"/>
        <v>0</v>
      </c>
    </row>
    <row r="153" spans="2:12" ht="15" hidden="1" customHeight="1" x14ac:dyDescent="0.25">
      <c r="B153" s="143">
        <v>3</v>
      </c>
      <c r="C153" s="1052"/>
      <c r="D153" s="1052"/>
      <c r="E153" s="1052"/>
      <c r="F153" s="1052"/>
      <c r="G153" s="1052"/>
      <c r="H153" s="1053"/>
      <c r="I153" s="130"/>
      <c r="J153" s="131"/>
      <c r="K153" s="145">
        <f t="shared" si="23"/>
        <v>0</v>
      </c>
      <c r="L153" s="146">
        <f t="shared" si="22"/>
        <v>0</v>
      </c>
    </row>
    <row r="154" spans="2:12" ht="15" hidden="1" customHeight="1" x14ac:dyDescent="0.25">
      <c r="B154" s="143">
        <v>4</v>
      </c>
      <c r="C154" s="1052"/>
      <c r="D154" s="1052"/>
      <c r="E154" s="1052"/>
      <c r="F154" s="1052"/>
      <c r="G154" s="1052"/>
      <c r="H154" s="1053"/>
      <c r="I154" s="130"/>
      <c r="J154" s="131"/>
      <c r="K154" s="145">
        <f t="shared" si="23"/>
        <v>0</v>
      </c>
      <c r="L154" s="146">
        <f t="shared" si="22"/>
        <v>0</v>
      </c>
    </row>
    <row r="155" spans="2:12" ht="15" hidden="1" customHeight="1" x14ac:dyDescent="0.25">
      <c r="B155" s="143">
        <v>5</v>
      </c>
      <c r="C155" s="1052"/>
      <c r="D155" s="1052"/>
      <c r="E155" s="1052"/>
      <c r="F155" s="1052"/>
      <c r="G155" s="1052"/>
      <c r="H155" s="1053"/>
      <c r="I155" s="130"/>
      <c r="J155" s="131"/>
      <c r="K155" s="145">
        <f t="shared" si="23"/>
        <v>0</v>
      </c>
      <c r="L155" s="146">
        <f t="shared" si="22"/>
        <v>0</v>
      </c>
    </row>
    <row r="156" spans="2:12" ht="15" hidden="1" customHeight="1" x14ac:dyDescent="0.25">
      <c r="B156" s="143">
        <v>6</v>
      </c>
      <c r="C156" s="1052"/>
      <c r="D156" s="1052"/>
      <c r="E156" s="1052"/>
      <c r="F156" s="1052"/>
      <c r="G156" s="1052"/>
      <c r="H156" s="1053"/>
      <c r="I156" s="130"/>
      <c r="J156" s="131"/>
      <c r="K156" s="145">
        <f t="shared" si="23"/>
        <v>0</v>
      </c>
      <c r="L156" s="146">
        <f t="shared" si="22"/>
        <v>0</v>
      </c>
    </row>
    <row r="157" spans="2:12" ht="15" hidden="1" customHeight="1" x14ac:dyDescent="0.25">
      <c r="B157" s="143">
        <v>7</v>
      </c>
      <c r="C157" s="1052"/>
      <c r="D157" s="1052"/>
      <c r="E157" s="1052"/>
      <c r="F157" s="1052"/>
      <c r="G157" s="1052"/>
      <c r="H157" s="1053"/>
      <c r="I157" s="130"/>
      <c r="J157" s="131"/>
      <c r="K157" s="145">
        <f t="shared" si="23"/>
        <v>0</v>
      </c>
      <c r="L157" s="146">
        <f t="shared" si="22"/>
        <v>0</v>
      </c>
    </row>
    <row r="158" spans="2:12" ht="15" hidden="1" customHeight="1" x14ac:dyDescent="0.25">
      <c r="B158" s="143">
        <v>8</v>
      </c>
      <c r="C158" s="1052"/>
      <c r="D158" s="1052"/>
      <c r="E158" s="1052"/>
      <c r="F158" s="1052"/>
      <c r="G158" s="1052"/>
      <c r="H158" s="1053"/>
      <c r="I158" s="130"/>
      <c r="J158" s="131"/>
      <c r="K158" s="145">
        <f t="shared" si="23"/>
        <v>0</v>
      </c>
      <c r="L158" s="146">
        <f t="shared" si="22"/>
        <v>0</v>
      </c>
    </row>
    <row r="159" spans="2:12" ht="15" hidden="1" customHeight="1" x14ac:dyDescent="0.25">
      <c r="B159" s="143">
        <v>9</v>
      </c>
      <c r="C159" s="1052"/>
      <c r="D159" s="1052"/>
      <c r="E159" s="1052"/>
      <c r="F159" s="1052"/>
      <c r="G159" s="1052"/>
      <c r="H159" s="1053"/>
      <c r="I159" s="130"/>
      <c r="J159" s="131"/>
      <c r="K159" s="145">
        <f t="shared" si="23"/>
        <v>0</v>
      </c>
      <c r="L159" s="146">
        <f t="shared" si="22"/>
        <v>0</v>
      </c>
    </row>
    <row r="160" spans="2:12" ht="15" hidden="1" customHeight="1" x14ac:dyDescent="0.25">
      <c r="B160" s="143">
        <v>10</v>
      </c>
      <c r="C160" s="1052"/>
      <c r="D160" s="1052"/>
      <c r="E160" s="1052"/>
      <c r="F160" s="1052"/>
      <c r="G160" s="1052"/>
      <c r="H160" s="1053"/>
      <c r="I160" s="130"/>
      <c r="J160" s="131"/>
      <c r="K160" s="145">
        <f t="shared" si="23"/>
        <v>0</v>
      </c>
      <c r="L160" s="146">
        <f t="shared" si="22"/>
        <v>0</v>
      </c>
    </row>
    <row r="161" spans="2:12" ht="15" hidden="1" customHeight="1" x14ac:dyDescent="0.25">
      <c r="B161" s="147"/>
      <c r="C161" s="1064" t="s">
        <v>4041</v>
      </c>
      <c r="D161" s="1064"/>
      <c r="E161" s="1064"/>
      <c r="F161" s="1064"/>
      <c r="G161" s="1064"/>
      <c r="H161" s="1064"/>
      <c r="I161" s="1064"/>
      <c r="J161" s="1058"/>
      <c r="K161" s="148">
        <f>SUM(K151:K160)</f>
        <v>0</v>
      </c>
      <c r="L161" s="149">
        <f>SUM(L151:L160)</f>
        <v>0</v>
      </c>
    </row>
    <row r="162" spans="2:12" ht="15" hidden="1" customHeight="1" x14ac:dyDescent="0.25">
      <c r="B162" s="976" t="s">
        <v>4047</v>
      </c>
      <c r="C162" s="977"/>
      <c r="D162" s="977"/>
      <c r="E162" s="977"/>
      <c r="F162" s="977"/>
      <c r="G162" s="977"/>
      <c r="H162" s="977"/>
      <c r="I162" s="977"/>
      <c r="J162" s="977"/>
      <c r="K162" s="1031" t="s">
        <v>3906</v>
      </c>
      <c r="L162" s="1031"/>
    </row>
    <row r="163" spans="2:12" ht="15" hidden="1" customHeight="1" x14ac:dyDescent="0.25">
      <c r="B163" s="1050" t="s">
        <v>3980</v>
      </c>
      <c r="C163" s="1051"/>
      <c r="D163" s="1051"/>
      <c r="E163" s="1051"/>
      <c r="F163" s="1051"/>
      <c r="G163" s="1051"/>
      <c r="H163" s="1054"/>
      <c r="I163" s="140" t="s">
        <v>3976</v>
      </c>
      <c r="J163" s="140" t="s">
        <v>3977</v>
      </c>
      <c r="K163" s="140" t="s">
        <v>3978</v>
      </c>
      <c r="L163" s="142" t="s">
        <v>3792</v>
      </c>
    </row>
    <row r="164" spans="2:12" ht="15" hidden="1" customHeight="1" x14ac:dyDescent="0.25">
      <c r="B164" s="143">
        <v>1</v>
      </c>
      <c r="C164" s="1052"/>
      <c r="D164" s="1052"/>
      <c r="E164" s="1052"/>
      <c r="F164" s="1052"/>
      <c r="G164" s="1052"/>
      <c r="H164" s="1053"/>
      <c r="I164" s="130"/>
      <c r="J164" s="131"/>
      <c r="K164" s="145">
        <f>L164</f>
        <v>0</v>
      </c>
      <c r="L164" s="146">
        <f t="shared" ref="L164:L173" si="24">I164*J164</f>
        <v>0</v>
      </c>
    </row>
    <row r="165" spans="2:12" ht="15" hidden="1" customHeight="1" x14ac:dyDescent="0.25">
      <c r="B165" s="143">
        <v>2</v>
      </c>
      <c r="C165" s="1052"/>
      <c r="D165" s="1052"/>
      <c r="E165" s="1052"/>
      <c r="F165" s="1052"/>
      <c r="G165" s="1052"/>
      <c r="H165" s="1053"/>
      <c r="I165" s="130"/>
      <c r="J165" s="131"/>
      <c r="K165" s="145">
        <f t="shared" ref="K165:K173" si="25">L165</f>
        <v>0</v>
      </c>
      <c r="L165" s="146">
        <f t="shared" si="24"/>
        <v>0</v>
      </c>
    </row>
    <row r="166" spans="2:12" ht="15" hidden="1" customHeight="1" x14ac:dyDescent="0.25">
      <c r="B166" s="143">
        <v>3</v>
      </c>
      <c r="C166" s="1052"/>
      <c r="D166" s="1052"/>
      <c r="E166" s="1052"/>
      <c r="F166" s="1052"/>
      <c r="G166" s="1052"/>
      <c r="H166" s="1053"/>
      <c r="I166" s="130"/>
      <c r="J166" s="131"/>
      <c r="K166" s="145">
        <f t="shared" si="25"/>
        <v>0</v>
      </c>
      <c r="L166" s="146">
        <f t="shared" si="24"/>
        <v>0</v>
      </c>
    </row>
    <row r="167" spans="2:12" ht="15" hidden="1" customHeight="1" x14ac:dyDescent="0.25">
      <c r="B167" s="143">
        <v>4</v>
      </c>
      <c r="C167" s="1052"/>
      <c r="D167" s="1052"/>
      <c r="E167" s="1052"/>
      <c r="F167" s="1052"/>
      <c r="G167" s="1052"/>
      <c r="H167" s="1053"/>
      <c r="I167" s="130"/>
      <c r="J167" s="131"/>
      <c r="K167" s="145">
        <f t="shared" si="25"/>
        <v>0</v>
      </c>
      <c r="L167" s="146">
        <f t="shared" si="24"/>
        <v>0</v>
      </c>
    </row>
    <row r="168" spans="2:12" ht="15" hidden="1" customHeight="1" x14ac:dyDescent="0.25">
      <c r="B168" s="143">
        <v>5</v>
      </c>
      <c r="C168" s="1052"/>
      <c r="D168" s="1052"/>
      <c r="E168" s="1052"/>
      <c r="F168" s="1052"/>
      <c r="G168" s="1052"/>
      <c r="H168" s="1053"/>
      <c r="I168" s="130"/>
      <c r="J168" s="131"/>
      <c r="K168" s="145">
        <f t="shared" si="25"/>
        <v>0</v>
      </c>
      <c r="L168" s="146">
        <f t="shared" si="24"/>
        <v>0</v>
      </c>
    </row>
    <row r="169" spans="2:12" ht="15" hidden="1" customHeight="1" x14ac:dyDescent="0.25">
      <c r="B169" s="143">
        <v>6</v>
      </c>
      <c r="C169" s="1052"/>
      <c r="D169" s="1052"/>
      <c r="E169" s="1052"/>
      <c r="F169" s="1052"/>
      <c r="G169" s="1052"/>
      <c r="H169" s="1053"/>
      <c r="I169" s="130"/>
      <c r="J169" s="131"/>
      <c r="K169" s="145">
        <f t="shared" si="25"/>
        <v>0</v>
      </c>
      <c r="L169" s="146">
        <f t="shared" si="24"/>
        <v>0</v>
      </c>
    </row>
    <row r="170" spans="2:12" ht="15" hidden="1" customHeight="1" x14ac:dyDescent="0.25">
      <c r="B170" s="143">
        <v>7</v>
      </c>
      <c r="C170" s="1052"/>
      <c r="D170" s="1052"/>
      <c r="E170" s="1052"/>
      <c r="F170" s="1052"/>
      <c r="G170" s="1052"/>
      <c r="H170" s="1053"/>
      <c r="I170" s="130"/>
      <c r="J170" s="131"/>
      <c r="K170" s="145">
        <f t="shared" si="25"/>
        <v>0</v>
      </c>
      <c r="L170" s="146">
        <f t="shared" si="24"/>
        <v>0</v>
      </c>
    </row>
    <row r="171" spans="2:12" ht="15" hidden="1" customHeight="1" x14ac:dyDescent="0.25">
      <c r="B171" s="143">
        <v>8</v>
      </c>
      <c r="C171" s="1052"/>
      <c r="D171" s="1052"/>
      <c r="E171" s="1052"/>
      <c r="F171" s="1052"/>
      <c r="G171" s="1052"/>
      <c r="H171" s="1053"/>
      <c r="I171" s="130"/>
      <c r="J171" s="131"/>
      <c r="K171" s="145">
        <f t="shared" si="25"/>
        <v>0</v>
      </c>
      <c r="L171" s="146">
        <f t="shared" si="24"/>
        <v>0</v>
      </c>
    </row>
    <row r="172" spans="2:12" ht="15" hidden="1" customHeight="1" x14ac:dyDescent="0.25">
      <c r="B172" s="143">
        <v>9</v>
      </c>
      <c r="C172" s="1052"/>
      <c r="D172" s="1052"/>
      <c r="E172" s="1052"/>
      <c r="F172" s="1052"/>
      <c r="G172" s="1052"/>
      <c r="H172" s="1053"/>
      <c r="I172" s="130"/>
      <c r="J172" s="131"/>
      <c r="K172" s="145">
        <f t="shared" si="25"/>
        <v>0</v>
      </c>
      <c r="L172" s="146">
        <f t="shared" si="24"/>
        <v>0</v>
      </c>
    </row>
    <row r="173" spans="2:12" ht="15" hidden="1" customHeight="1" x14ac:dyDescent="0.25">
      <c r="B173" s="143">
        <v>10</v>
      </c>
      <c r="C173" s="1052"/>
      <c r="D173" s="1052"/>
      <c r="E173" s="1052"/>
      <c r="F173" s="1052"/>
      <c r="G173" s="1052"/>
      <c r="H173" s="1053"/>
      <c r="I173" s="130"/>
      <c r="J173" s="131"/>
      <c r="K173" s="145">
        <f t="shared" si="25"/>
        <v>0</v>
      </c>
      <c r="L173" s="146">
        <f t="shared" si="24"/>
        <v>0</v>
      </c>
    </row>
    <row r="174" spans="2:12" ht="15" hidden="1" customHeight="1" x14ac:dyDescent="0.25">
      <c r="B174" s="147"/>
      <c r="C174" s="1064" t="s">
        <v>4048</v>
      </c>
      <c r="D174" s="1064"/>
      <c r="E174" s="1064"/>
      <c r="F174" s="1064"/>
      <c r="G174" s="1064"/>
      <c r="H174" s="1064"/>
      <c r="I174" s="1064"/>
      <c r="J174" s="1058"/>
      <c r="K174" s="148">
        <f>SUM(K164:K173)</f>
        <v>0</v>
      </c>
      <c r="L174" s="149">
        <f>SUM(L164:L173)</f>
        <v>0</v>
      </c>
    </row>
    <row r="175" spans="2:12" ht="15" hidden="1" customHeight="1" x14ac:dyDescent="0.25">
      <c r="B175" s="976" t="s">
        <v>4034</v>
      </c>
      <c r="C175" s="977"/>
      <c r="D175" s="977"/>
      <c r="E175" s="977"/>
      <c r="F175" s="977"/>
      <c r="G175" s="977"/>
      <c r="H175" s="977"/>
      <c r="I175" s="977"/>
      <c r="J175" s="977"/>
      <c r="K175" s="1031" t="s">
        <v>3906</v>
      </c>
      <c r="L175" s="1031"/>
    </row>
    <row r="176" spans="2:12" ht="15" hidden="1" customHeight="1" x14ac:dyDescent="0.25">
      <c r="B176" s="1050" t="s">
        <v>3980</v>
      </c>
      <c r="C176" s="1051"/>
      <c r="D176" s="1051"/>
      <c r="E176" s="1051"/>
      <c r="F176" s="1051"/>
      <c r="G176" s="1051"/>
      <c r="H176" s="1054"/>
      <c r="I176" s="140" t="s">
        <v>3976</v>
      </c>
      <c r="J176" s="140" t="s">
        <v>3977</v>
      </c>
      <c r="K176" s="140" t="s">
        <v>3978</v>
      </c>
      <c r="L176" s="142" t="s">
        <v>3792</v>
      </c>
    </row>
    <row r="177" spans="2:12" ht="15" hidden="1" customHeight="1" x14ac:dyDescent="0.25">
      <c r="B177" s="143">
        <v>1</v>
      </c>
      <c r="C177" s="1052"/>
      <c r="D177" s="1052"/>
      <c r="E177" s="1052"/>
      <c r="F177" s="1052"/>
      <c r="G177" s="1052"/>
      <c r="H177" s="1053"/>
      <c r="I177" s="130"/>
      <c r="J177" s="131"/>
      <c r="K177" s="145">
        <f>L177</f>
        <v>0</v>
      </c>
      <c r="L177" s="146">
        <f>I177*J177</f>
        <v>0</v>
      </c>
    </row>
    <row r="178" spans="2:12" ht="15" hidden="1" customHeight="1" x14ac:dyDescent="0.25">
      <c r="B178" s="143">
        <v>2</v>
      </c>
      <c r="C178" s="1052"/>
      <c r="D178" s="1052"/>
      <c r="E178" s="1052"/>
      <c r="F178" s="1052"/>
      <c r="G178" s="1052"/>
      <c r="H178" s="1053"/>
      <c r="I178" s="130"/>
      <c r="J178" s="131"/>
      <c r="K178" s="145">
        <f t="shared" ref="K178:K186" si="26">L178</f>
        <v>0</v>
      </c>
      <c r="L178" s="146">
        <f t="shared" ref="L178:L186" si="27">I178*J178</f>
        <v>0</v>
      </c>
    </row>
    <row r="179" spans="2:12" ht="15" hidden="1" customHeight="1" x14ac:dyDescent="0.25">
      <c r="B179" s="143">
        <v>3</v>
      </c>
      <c r="C179" s="1052"/>
      <c r="D179" s="1052"/>
      <c r="E179" s="1052"/>
      <c r="F179" s="1052"/>
      <c r="G179" s="1052"/>
      <c r="H179" s="1053"/>
      <c r="I179" s="130"/>
      <c r="J179" s="131"/>
      <c r="K179" s="145">
        <f t="shared" si="26"/>
        <v>0</v>
      </c>
      <c r="L179" s="146">
        <f t="shared" si="27"/>
        <v>0</v>
      </c>
    </row>
    <row r="180" spans="2:12" ht="15" hidden="1" customHeight="1" x14ac:dyDescent="0.25">
      <c r="B180" s="143">
        <v>4</v>
      </c>
      <c r="C180" s="1052"/>
      <c r="D180" s="1052"/>
      <c r="E180" s="1052"/>
      <c r="F180" s="1052"/>
      <c r="G180" s="1052"/>
      <c r="H180" s="1053"/>
      <c r="I180" s="130"/>
      <c r="J180" s="131"/>
      <c r="K180" s="145">
        <f t="shared" si="26"/>
        <v>0</v>
      </c>
      <c r="L180" s="146">
        <f t="shared" si="27"/>
        <v>0</v>
      </c>
    </row>
    <row r="181" spans="2:12" ht="15" hidden="1" customHeight="1" x14ac:dyDescent="0.25">
      <c r="B181" s="143">
        <v>5</v>
      </c>
      <c r="C181" s="1052"/>
      <c r="D181" s="1052"/>
      <c r="E181" s="1052"/>
      <c r="F181" s="1052"/>
      <c r="G181" s="1052"/>
      <c r="H181" s="1053"/>
      <c r="I181" s="130"/>
      <c r="J181" s="131"/>
      <c r="K181" s="145">
        <f t="shared" si="26"/>
        <v>0</v>
      </c>
      <c r="L181" s="146">
        <f t="shared" si="27"/>
        <v>0</v>
      </c>
    </row>
    <row r="182" spans="2:12" ht="15" hidden="1" customHeight="1" x14ac:dyDescent="0.25">
      <c r="B182" s="143">
        <v>6</v>
      </c>
      <c r="C182" s="1052"/>
      <c r="D182" s="1052"/>
      <c r="E182" s="1052"/>
      <c r="F182" s="1052"/>
      <c r="G182" s="1052"/>
      <c r="H182" s="1053"/>
      <c r="I182" s="130"/>
      <c r="J182" s="131"/>
      <c r="K182" s="145">
        <f t="shared" si="26"/>
        <v>0</v>
      </c>
      <c r="L182" s="146">
        <f t="shared" si="27"/>
        <v>0</v>
      </c>
    </row>
    <row r="183" spans="2:12" ht="15" hidden="1" customHeight="1" x14ac:dyDescent="0.25">
      <c r="B183" s="143">
        <v>7</v>
      </c>
      <c r="C183" s="1052"/>
      <c r="D183" s="1052"/>
      <c r="E183" s="1052"/>
      <c r="F183" s="1052"/>
      <c r="G183" s="1052"/>
      <c r="H183" s="1053"/>
      <c r="I183" s="130"/>
      <c r="J183" s="131"/>
      <c r="K183" s="145">
        <f t="shared" si="26"/>
        <v>0</v>
      </c>
      <c r="L183" s="146">
        <f t="shared" si="27"/>
        <v>0</v>
      </c>
    </row>
    <row r="184" spans="2:12" ht="15" hidden="1" customHeight="1" x14ac:dyDescent="0.25">
      <c r="B184" s="143">
        <v>8</v>
      </c>
      <c r="C184" s="1052"/>
      <c r="D184" s="1052"/>
      <c r="E184" s="1052"/>
      <c r="F184" s="1052"/>
      <c r="G184" s="1052"/>
      <c r="H184" s="1053"/>
      <c r="I184" s="130"/>
      <c r="J184" s="131"/>
      <c r="K184" s="145">
        <f t="shared" si="26"/>
        <v>0</v>
      </c>
      <c r="L184" s="146">
        <f t="shared" si="27"/>
        <v>0</v>
      </c>
    </row>
    <row r="185" spans="2:12" ht="15" hidden="1" customHeight="1" x14ac:dyDescent="0.25">
      <c r="B185" s="143">
        <v>9</v>
      </c>
      <c r="C185" s="1052"/>
      <c r="D185" s="1052"/>
      <c r="E185" s="1052"/>
      <c r="F185" s="1052"/>
      <c r="G185" s="1052"/>
      <c r="H185" s="1053"/>
      <c r="I185" s="130"/>
      <c r="J185" s="131"/>
      <c r="K185" s="145">
        <f t="shared" si="26"/>
        <v>0</v>
      </c>
      <c r="L185" s="146">
        <f t="shared" si="27"/>
        <v>0</v>
      </c>
    </row>
    <row r="186" spans="2:12" ht="15" hidden="1" customHeight="1" x14ac:dyDescent="0.25">
      <c r="B186" s="143">
        <v>10</v>
      </c>
      <c r="C186" s="1052"/>
      <c r="D186" s="1052"/>
      <c r="E186" s="1052"/>
      <c r="F186" s="1052"/>
      <c r="G186" s="1052"/>
      <c r="H186" s="1053"/>
      <c r="I186" s="130"/>
      <c r="J186" s="131"/>
      <c r="K186" s="145">
        <f t="shared" si="26"/>
        <v>0</v>
      </c>
      <c r="L186" s="146">
        <f t="shared" si="27"/>
        <v>0</v>
      </c>
    </row>
    <row r="187" spans="2:12" ht="15" hidden="1" customHeight="1" x14ac:dyDescent="0.25">
      <c r="B187" s="147"/>
      <c r="C187" s="1064" t="s">
        <v>4044</v>
      </c>
      <c r="D187" s="1064"/>
      <c r="E187" s="1064"/>
      <c r="F187" s="1064"/>
      <c r="G187" s="1064"/>
      <c r="H187" s="1064"/>
      <c r="I187" s="1064"/>
      <c r="J187" s="1058"/>
      <c r="K187" s="148">
        <f>SUM(K177:K186)</f>
        <v>0</v>
      </c>
      <c r="L187" s="149">
        <f>SUM(L177:L186)</f>
        <v>0</v>
      </c>
    </row>
    <row r="188" spans="2:12" ht="15" hidden="1" customHeight="1" x14ac:dyDescent="0.25">
      <c r="B188" s="153"/>
      <c r="C188" s="1087" t="s">
        <v>4049</v>
      </c>
      <c r="D188" s="1087"/>
      <c r="E188" s="1087"/>
      <c r="F188" s="1087"/>
      <c r="G188" s="1087"/>
      <c r="H188" s="1087"/>
      <c r="I188" s="1087"/>
      <c r="J188" s="1088"/>
      <c r="K188" s="154">
        <f>SUM(K109,K122,K135,K148,K161,K174,K187)</f>
        <v>0</v>
      </c>
      <c r="L188" s="154">
        <f>SUM(L109,L122,L135,L148,L161,L174,L187)</f>
        <v>0</v>
      </c>
    </row>
  </sheetData>
  <sheetProtection algorithmName="SHA-512" hashValue="MCTGUpsitLnI43lES/xh1wVYOd/G5mTWlukYBs8zyFoUHeyrJMxq+yQeDHRoyFp7UpJjYTekVLxNroQxmEEuHA==" saltValue="SiMU49mO4w2GZ9dohBKtEw==" spinCount="100000" sheet="1" objects="1" scenarios="1"/>
  <mergeCells count="200">
    <mergeCell ref="B55:J55"/>
    <mergeCell ref="K16:L16"/>
    <mergeCell ref="K29:L29"/>
    <mergeCell ref="K42:L42"/>
    <mergeCell ref="K55:L55"/>
    <mergeCell ref="K68:L68"/>
    <mergeCell ref="C51:H51"/>
    <mergeCell ref="C52:H52"/>
    <mergeCell ref="C53:H53"/>
    <mergeCell ref="C60:H60"/>
    <mergeCell ref="C61:H61"/>
    <mergeCell ref="C62:H62"/>
    <mergeCell ref="C63:H63"/>
    <mergeCell ref="C64:H64"/>
    <mergeCell ref="C65:H65"/>
    <mergeCell ref="B30:H30"/>
    <mergeCell ref="C31:H31"/>
    <mergeCell ref="C32:H32"/>
    <mergeCell ref="C33:H33"/>
    <mergeCell ref="C34:H34"/>
    <mergeCell ref="B17:H17"/>
    <mergeCell ref="C18:H18"/>
    <mergeCell ref="C19:H19"/>
    <mergeCell ref="B43:H43"/>
    <mergeCell ref="C54:J54"/>
    <mergeCell ref="B2:L2"/>
    <mergeCell ref="B3:J3"/>
    <mergeCell ref="K3:L3"/>
    <mergeCell ref="B16:J16"/>
    <mergeCell ref="B29:J29"/>
    <mergeCell ref="B42:J42"/>
    <mergeCell ref="C93:J93"/>
    <mergeCell ref="C84:H84"/>
    <mergeCell ref="C85:H85"/>
    <mergeCell ref="C86:H86"/>
    <mergeCell ref="C87:H87"/>
    <mergeCell ref="C88:H88"/>
    <mergeCell ref="C89:H89"/>
    <mergeCell ref="C78:H78"/>
    <mergeCell ref="C79:H79"/>
    <mergeCell ref="C80:J80"/>
    <mergeCell ref="C90:H90"/>
    <mergeCell ref="C91:H91"/>
    <mergeCell ref="C92:H92"/>
    <mergeCell ref="B81:J81"/>
    <mergeCell ref="C70:H70"/>
    <mergeCell ref="C71:H71"/>
    <mergeCell ref="C72:H72"/>
    <mergeCell ref="C73:H73"/>
    <mergeCell ref="C94:J94"/>
    <mergeCell ref="B82:H82"/>
    <mergeCell ref="C83:H83"/>
    <mergeCell ref="C75:H75"/>
    <mergeCell ref="C76:H76"/>
    <mergeCell ref="C77:H77"/>
    <mergeCell ref="C74:H74"/>
    <mergeCell ref="C66:H66"/>
    <mergeCell ref="C67:J67"/>
    <mergeCell ref="B69:H69"/>
    <mergeCell ref="B68:J68"/>
    <mergeCell ref="C59:H59"/>
    <mergeCell ref="C20:H20"/>
    <mergeCell ref="C35:H35"/>
    <mergeCell ref="C27:H27"/>
    <mergeCell ref="C28:J28"/>
    <mergeCell ref="C21:H21"/>
    <mergeCell ref="C22:H22"/>
    <mergeCell ref="C23:H23"/>
    <mergeCell ref="C24:H24"/>
    <mergeCell ref="C25:H25"/>
    <mergeCell ref="C26:H26"/>
    <mergeCell ref="C44:H44"/>
    <mergeCell ref="C36:H36"/>
    <mergeCell ref="C37:H37"/>
    <mergeCell ref="C38:H38"/>
    <mergeCell ref="C39:H39"/>
    <mergeCell ref="C40:H40"/>
    <mergeCell ref="C41:J41"/>
    <mergeCell ref="C45:H45"/>
    <mergeCell ref="C46:H46"/>
    <mergeCell ref="C47:H47"/>
    <mergeCell ref="C48:H48"/>
    <mergeCell ref="C49:H49"/>
    <mergeCell ref="C50:H50"/>
    <mergeCell ref="C117:H117"/>
    <mergeCell ref="C101:H101"/>
    <mergeCell ref="B4:H4"/>
    <mergeCell ref="C5:H5"/>
    <mergeCell ref="C12:H12"/>
    <mergeCell ref="C13:H13"/>
    <mergeCell ref="C14:H14"/>
    <mergeCell ref="C15:J15"/>
    <mergeCell ref="C107:H107"/>
    <mergeCell ref="C108:H108"/>
    <mergeCell ref="B96:L96"/>
    <mergeCell ref="C6:H6"/>
    <mergeCell ref="C7:H7"/>
    <mergeCell ref="C8:H8"/>
    <mergeCell ref="C9:H9"/>
    <mergeCell ref="C10:H10"/>
    <mergeCell ref="C11:H11"/>
    <mergeCell ref="B98:H98"/>
    <mergeCell ref="C99:H99"/>
    <mergeCell ref="C100:H100"/>
    <mergeCell ref="K81:L81"/>
    <mergeCell ref="B56:H56"/>
    <mergeCell ref="C57:H57"/>
    <mergeCell ref="C58:H58"/>
    <mergeCell ref="C112:H112"/>
    <mergeCell ref="C113:H113"/>
    <mergeCell ref="C114:H114"/>
    <mergeCell ref="C115:H115"/>
    <mergeCell ref="C116:H116"/>
    <mergeCell ref="C109:J109"/>
    <mergeCell ref="B111:H111"/>
    <mergeCell ref="C102:H102"/>
    <mergeCell ref="C103:H103"/>
    <mergeCell ref="C104:H104"/>
    <mergeCell ref="C105:H105"/>
    <mergeCell ref="C106:H106"/>
    <mergeCell ref="B110:J110"/>
    <mergeCell ref="C122:J122"/>
    <mergeCell ref="B124:H124"/>
    <mergeCell ref="C125:H125"/>
    <mergeCell ref="C126:H126"/>
    <mergeCell ref="B123:J123"/>
    <mergeCell ref="C118:H118"/>
    <mergeCell ref="C119:H119"/>
    <mergeCell ref="C120:H120"/>
    <mergeCell ref="C121:H121"/>
    <mergeCell ref="C132:H132"/>
    <mergeCell ref="C133:H133"/>
    <mergeCell ref="C134:H134"/>
    <mergeCell ref="C135:J135"/>
    <mergeCell ref="B136:J136"/>
    <mergeCell ref="C127:H127"/>
    <mergeCell ref="C128:H128"/>
    <mergeCell ref="C129:H129"/>
    <mergeCell ref="C130:H130"/>
    <mergeCell ref="C131:H131"/>
    <mergeCell ref="C155:H155"/>
    <mergeCell ref="C156:H156"/>
    <mergeCell ref="C147:H147"/>
    <mergeCell ref="C148:J148"/>
    <mergeCell ref="B150:H150"/>
    <mergeCell ref="C151:H151"/>
    <mergeCell ref="B137:H137"/>
    <mergeCell ref="C138:H138"/>
    <mergeCell ref="C139:H139"/>
    <mergeCell ref="C140:H140"/>
    <mergeCell ref="C141:H141"/>
    <mergeCell ref="C177:H177"/>
    <mergeCell ref="C178:H178"/>
    <mergeCell ref="C179:H179"/>
    <mergeCell ref="C180:H180"/>
    <mergeCell ref="C181:H181"/>
    <mergeCell ref="C187:J187"/>
    <mergeCell ref="C188:J188"/>
    <mergeCell ref="C182:H182"/>
    <mergeCell ref="C183:H183"/>
    <mergeCell ref="C184:H184"/>
    <mergeCell ref="C185:H185"/>
    <mergeCell ref="C186:H186"/>
    <mergeCell ref="B176:H176"/>
    <mergeCell ref="C167:H167"/>
    <mergeCell ref="C168:H168"/>
    <mergeCell ref="C169:H169"/>
    <mergeCell ref="C170:H170"/>
    <mergeCell ref="C171:H171"/>
    <mergeCell ref="C174:J174"/>
    <mergeCell ref="C157:H157"/>
    <mergeCell ref="C158:H158"/>
    <mergeCell ref="C159:H159"/>
    <mergeCell ref="C160:H160"/>
    <mergeCell ref="C161:J161"/>
    <mergeCell ref="B175:J175"/>
    <mergeCell ref="K97:L97"/>
    <mergeCell ref="K110:L110"/>
    <mergeCell ref="K123:L123"/>
    <mergeCell ref="K136:L136"/>
    <mergeCell ref="K149:L149"/>
    <mergeCell ref="K162:L162"/>
    <mergeCell ref="K175:L175"/>
    <mergeCell ref="C172:H172"/>
    <mergeCell ref="C173:H173"/>
    <mergeCell ref="B163:H163"/>
    <mergeCell ref="C164:H164"/>
    <mergeCell ref="C165:H165"/>
    <mergeCell ref="C166:H166"/>
    <mergeCell ref="B97:J97"/>
    <mergeCell ref="B162:J162"/>
    <mergeCell ref="C152:H152"/>
    <mergeCell ref="C153:H153"/>
    <mergeCell ref="C154:H154"/>
    <mergeCell ref="C142:H142"/>
    <mergeCell ref="C143:H143"/>
    <mergeCell ref="C144:H144"/>
    <mergeCell ref="C145:H145"/>
    <mergeCell ref="C146:H146"/>
    <mergeCell ref="B149:J149"/>
  </mergeCells>
  <conditionalFormatting sqref="K5:K15 L15 L28 L41 L54 L67 L80 L93:L94 K99:K109 K112:K122 K125:K135 K138:K148 K151:K161 K164:K174 K177:K188">
    <cfRule type="cellIs" dxfId="130" priority="14" operator="lessThan">
      <formula>0</formula>
    </cfRule>
  </conditionalFormatting>
  <conditionalFormatting sqref="K18:K28">
    <cfRule type="cellIs" dxfId="129" priority="6" operator="lessThan">
      <formula>0</formula>
    </cfRule>
  </conditionalFormatting>
  <conditionalFormatting sqref="K31:K41">
    <cfRule type="cellIs" dxfId="128" priority="5" operator="lessThan">
      <formula>0</formula>
    </cfRule>
  </conditionalFormatting>
  <conditionalFormatting sqref="K44:K54">
    <cfRule type="cellIs" dxfId="127" priority="4" operator="lessThan">
      <formula>0</formula>
    </cfRule>
  </conditionalFormatting>
  <conditionalFormatting sqref="K57:K67">
    <cfRule type="cellIs" dxfId="126" priority="3" operator="lessThan">
      <formula>0</formula>
    </cfRule>
  </conditionalFormatting>
  <conditionalFormatting sqref="K70:K80">
    <cfRule type="cellIs" dxfId="125" priority="2" operator="lessThan">
      <formula>0</formula>
    </cfRule>
  </conditionalFormatting>
  <conditionalFormatting sqref="K83:K94">
    <cfRule type="cellIs" dxfId="124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ignoredErrors>
    <ignoredError sqref="A16:K16 A5:B5 A109:K111 A99:B99 A69:K69 A68 C68:K68 A162 C162:K162 A6:J7 A15:J15 M5:IT15 A29:K29 A19:J28 M18:IT28 A42:K42 A32:J41 M31:IT41 A55:K55 A45:J54 M44:IT54 A58:J67 M57:IT67 A81:K81 A71:J71 M70:IT80 A95:K98 A84:J85 A94:J94 M83:IT94 A80:B80 D80:J80 A4:K4 L4:IT4 A17:K17 L17:IT17 A30:K30 L30:IT30 A43:K43 L43:IT43 A56:K56 L56:IT56 L69:IT69 A82:K82 L82:IT82 A76:J79 A72:B75 A2:K3 L2:IT3 L16:IT16 L100:IT161 L99:IT99 L68:IT68 A163:K163 L163:IT190 L162:IT162 L29:IT29 L42:IT42 L55:IT55 L81:IT81 L95:IT98 A191:IT65536 A1:IT1 A10:J14 A8:B8 A87:J93 A86:H86 A9:H9 A100:J108 A122:K124 A112:J112 A113:J121 A135:K137 A125:J125 A126:J134 A148:K150 A138:J138 A139:J147 A161:K161 A151:J151 A152:J160 A174:K176 A164:J164 A165:J173 A187:K190 A177:J177 A178:J186 A18:H18 A31:H31 A44:H44 A57:H57 A70:H70 A83:H83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6"/>
  <dimension ref="B2:Z151"/>
  <sheetViews>
    <sheetView zoomScaleNormal="100" workbookViewId="0"/>
  </sheetViews>
  <sheetFormatPr defaultColWidth="9.140625" defaultRowHeight="15" customHeight="1" x14ac:dyDescent="0.25"/>
  <cols>
    <col min="1" max="1" width="3.7109375" style="48" customWidth="1"/>
    <col min="2" max="2" width="4.42578125" style="48" bestFit="1" customWidth="1"/>
    <col min="3" max="7" width="10.7109375" style="48" customWidth="1"/>
    <col min="8" max="9" width="11.42578125" style="48" bestFit="1" customWidth="1"/>
    <col min="10" max="10" width="18.85546875" style="48" bestFit="1" customWidth="1"/>
    <col min="11" max="11" width="20.5703125" style="48" bestFit="1" customWidth="1"/>
    <col min="12" max="12" width="18.85546875" style="48" bestFit="1" customWidth="1"/>
    <col min="13" max="13" width="18" style="48" bestFit="1" customWidth="1"/>
    <col min="14" max="14" width="20.5703125" style="48" bestFit="1" customWidth="1"/>
    <col min="15" max="15" width="3.7109375" style="48" customWidth="1"/>
    <col min="16" max="16" width="12.5703125" style="48" bestFit="1" customWidth="1"/>
    <col min="17" max="17" width="18.85546875" style="48" customWidth="1"/>
    <col min="18" max="18" width="7.140625" style="48" bestFit="1" customWidth="1"/>
    <col min="19" max="19" width="10.7109375" style="48" customWidth="1"/>
    <col min="20" max="20" width="14.42578125" style="48" bestFit="1" customWidth="1"/>
    <col min="21" max="21" width="10.7109375" style="48" customWidth="1"/>
    <col min="22" max="22" width="8.42578125" style="48" bestFit="1" customWidth="1"/>
    <col min="23" max="23" width="8.28515625" style="48" bestFit="1" customWidth="1"/>
    <col min="24" max="25" width="18.85546875" style="48" bestFit="1" customWidth="1"/>
    <col min="26" max="16384" width="9.140625" style="48"/>
  </cols>
  <sheetData>
    <row r="2" spans="2:26" ht="15" customHeight="1" x14ac:dyDescent="0.25">
      <c r="B2" s="893" t="s">
        <v>3973</v>
      </c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894"/>
      <c r="N2" s="895"/>
      <c r="P2" s="1027" t="str">
        <f>B2</f>
        <v>ILUMINAÇÃO - EX ANTE</v>
      </c>
      <c r="Q2" s="1027"/>
      <c r="R2" s="1027"/>
      <c r="S2" s="1027"/>
      <c r="T2" s="1027"/>
      <c r="U2" s="1027"/>
      <c r="V2" s="1027"/>
      <c r="W2" s="1027"/>
      <c r="X2" s="1027"/>
      <c r="Y2" s="1027"/>
    </row>
    <row r="3" spans="2:26" ht="15" customHeight="1" x14ac:dyDescent="0.25">
      <c r="B3" s="893" t="s">
        <v>3915</v>
      </c>
      <c r="C3" s="894"/>
      <c r="D3" s="894"/>
      <c r="E3" s="894"/>
      <c r="F3" s="894"/>
      <c r="G3" s="894"/>
      <c r="H3" s="894"/>
      <c r="I3" s="894"/>
      <c r="J3" s="894"/>
      <c r="K3" s="894"/>
      <c r="L3" s="894"/>
      <c r="M3" s="894"/>
      <c r="N3" s="895"/>
      <c r="P3" s="1027" t="s">
        <v>4050</v>
      </c>
      <c r="Q3" s="1027"/>
      <c r="R3" s="1027"/>
      <c r="S3" s="1027"/>
      <c r="T3" s="1027"/>
      <c r="U3" s="1027"/>
      <c r="V3" s="1027"/>
      <c r="W3" s="1027"/>
      <c r="X3" s="1027"/>
      <c r="Y3" s="1027"/>
    </row>
    <row r="4" spans="2:26" ht="15" customHeight="1" x14ac:dyDescent="0.25">
      <c r="B4" s="1152" t="s">
        <v>4051</v>
      </c>
      <c r="C4" s="1153"/>
      <c r="D4" s="1153"/>
      <c r="E4" s="1153"/>
      <c r="F4" s="1153"/>
      <c r="G4" s="1153"/>
      <c r="H4" s="1153"/>
      <c r="I4" s="1153"/>
      <c r="J4" s="1153"/>
      <c r="K4" s="1080" t="s">
        <v>3906</v>
      </c>
      <c r="L4" s="1080"/>
      <c r="M4" s="1080"/>
      <c r="N4" s="1080"/>
      <c r="P4" s="1152" t="s">
        <v>4052</v>
      </c>
      <c r="Q4" s="1153"/>
      <c r="R4" s="1153"/>
      <c r="S4" s="1153"/>
      <c r="T4" s="1153"/>
      <c r="U4" s="1153"/>
      <c r="V4" s="1153"/>
      <c r="W4" s="1153"/>
      <c r="X4" s="1157"/>
      <c r="Y4" s="506" t="s">
        <v>4053</v>
      </c>
    </row>
    <row r="5" spans="2:26" ht="15" customHeight="1" x14ac:dyDescent="0.25">
      <c r="B5" s="1158" t="s">
        <v>3916</v>
      </c>
      <c r="C5" s="1158"/>
      <c r="D5" s="1158"/>
      <c r="E5" s="1159"/>
      <c r="F5" s="1159"/>
      <c r="G5" s="1159"/>
      <c r="H5" s="515" t="s">
        <v>4054</v>
      </c>
      <c r="I5" s="515" t="s">
        <v>3976</v>
      </c>
      <c r="J5" s="515" t="s">
        <v>3977</v>
      </c>
      <c r="K5" s="155" t="s">
        <v>3978</v>
      </c>
      <c r="L5" s="127" t="s">
        <v>4055</v>
      </c>
      <c r="M5" s="127" t="s">
        <v>4056</v>
      </c>
      <c r="N5" s="128" t="s">
        <v>4057</v>
      </c>
      <c r="P5" s="1158" t="str">
        <f>B5</f>
        <v>Materiais e equipamentos</v>
      </c>
      <c r="Q5" s="1158"/>
      <c r="R5" s="1158"/>
      <c r="S5" s="1159"/>
      <c r="T5" s="1159"/>
      <c r="U5" s="1159"/>
      <c r="V5" s="515" t="s">
        <v>4054</v>
      </c>
      <c r="W5" s="155" t="s">
        <v>4058</v>
      </c>
      <c r="X5" s="155" t="s">
        <v>4059</v>
      </c>
      <c r="Y5" s="128" t="s">
        <v>4060</v>
      </c>
    </row>
    <row r="6" spans="2:26" ht="15" customHeight="1" x14ac:dyDescent="0.25">
      <c r="B6" s="156">
        <v>1</v>
      </c>
      <c r="C6" s="1105"/>
      <c r="D6" s="1151"/>
      <c r="E6" s="1151"/>
      <c r="F6" s="1151"/>
      <c r="G6" s="1151"/>
      <c r="H6" s="18"/>
      <c r="I6" s="2"/>
      <c r="J6" s="441"/>
      <c r="K6" s="133">
        <f>N6-L6-M6</f>
        <v>0</v>
      </c>
      <c r="L6" s="1"/>
      <c r="M6" s="1"/>
      <c r="N6" s="133">
        <f>I6*J6</f>
        <v>0</v>
      </c>
      <c r="P6" s="156">
        <f>B6</f>
        <v>1</v>
      </c>
      <c r="Q6" s="1097" t="str">
        <f>IF(OR(C6=0,C6=""),"",C6)</f>
        <v/>
      </c>
      <c r="R6" s="1097"/>
      <c r="S6" s="1097"/>
      <c r="T6" s="1097"/>
      <c r="U6" s="1098"/>
      <c r="V6" s="159" t="str">
        <f>IF(N6=0,"",H6)</f>
        <v/>
      </c>
      <c r="W6" s="160">
        <f>IF(OR(V6="",V6=0),0,(Projeto!$AD$8*((1+Projeto!$AD$8)^V6))/(((1+Projeto!$AD$8)^V6)-1))</f>
        <v>0</v>
      </c>
      <c r="X6" s="161">
        <f>IF(AND(K6&gt;0,CustoContabil!$E$6&gt;0),K6*(CustoContabil!$E$20/CustoContabil!$E$6)*W6,0)</f>
        <v>0</v>
      </c>
      <c r="Y6" s="161">
        <f>IF(AND(N6&gt;0,CustoContabil!$C$6&gt;0),N6*(CustoContabil!$C$20/CustoContabil!$C$6)*W6,0)</f>
        <v>0</v>
      </c>
      <c r="Z6" s="162"/>
    </row>
    <row r="7" spans="2:26" ht="15" customHeight="1" x14ac:dyDescent="0.25">
      <c r="B7" s="156">
        <v>2</v>
      </c>
      <c r="C7" s="1105"/>
      <c r="D7" s="1151"/>
      <c r="E7" s="1151"/>
      <c r="F7" s="1151"/>
      <c r="G7" s="1151"/>
      <c r="H7" s="18"/>
      <c r="I7" s="2"/>
      <c r="J7" s="1"/>
      <c r="K7" s="133">
        <f t="shared" ref="K7:K25" si="0">N7-L7-M7</f>
        <v>0</v>
      </c>
      <c r="L7" s="1"/>
      <c r="M7" s="1"/>
      <c r="N7" s="133">
        <f>I7*J7</f>
        <v>0</v>
      </c>
      <c r="P7" s="156">
        <f t="shared" ref="P7:P20" si="1">B7</f>
        <v>2</v>
      </c>
      <c r="Q7" s="1097" t="str">
        <f t="shared" ref="Q7:Q25" si="2">IF(OR(C7=0,C7=""),"",C7)</f>
        <v/>
      </c>
      <c r="R7" s="1097"/>
      <c r="S7" s="1097"/>
      <c r="T7" s="1097"/>
      <c r="U7" s="1098"/>
      <c r="V7" s="159" t="str">
        <f t="shared" ref="V7:V25" si="3">IF(N7=0,"",H7)</f>
        <v/>
      </c>
      <c r="W7" s="160">
        <f>IF(OR(V7="",V7=0),0,(Projeto!$AD$8*((1+Projeto!$AD$8)^V7))/(((1+Projeto!$AD$8)^V7)-1))</f>
        <v>0</v>
      </c>
      <c r="X7" s="161">
        <f>IF(AND(K7&gt;0,CustoContabil!$E$6&gt;0),K7*(CustoContabil!$E$20/CustoContabil!$E$6)*W7,0)</f>
        <v>0</v>
      </c>
      <c r="Y7" s="161">
        <f>IF(AND(N7&gt;0,CustoContabil!$C$6&gt;0),N7*(CustoContabil!$C$20/CustoContabil!$C$6)*W7,0)</f>
        <v>0</v>
      </c>
      <c r="Z7" s="162"/>
    </row>
    <row r="8" spans="2:26" ht="15" customHeight="1" x14ac:dyDescent="0.25">
      <c r="B8" s="156">
        <v>3</v>
      </c>
      <c r="C8" s="1105"/>
      <c r="D8" s="1151"/>
      <c r="E8" s="1151"/>
      <c r="F8" s="1151"/>
      <c r="G8" s="1151"/>
      <c r="H8" s="18"/>
      <c r="I8" s="2"/>
      <c r="J8" s="1"/>
      <c r="K8" s="133">
        <f t="shared" si="0"/>
        <v>0</v>
      </c>
      <c r="L8" s="1"/>
      <c r="M8" s="1"/>
      <c r="N8" s="133">
        <f t="shared" ref="N8:N25" si="4">I8*J8</f>
        <v>0</v>
      </c>
      <c r="P8" s="156">
        <f t="shared" si="1"/>
        <v>3</v>
      </c>
      <c r="Q8" s="1097" t="str">
        <f t="shared" si="2"/>
        <v/>
      </c>
      <c r="R8" s="1097"/>
      <c r="S8" s="1097"/>
      <c r="T8" s="1097"/>
      <c r="U8" s="1098"/>
      <c r="V8" s="159" t="str">
        <f t="shared" si="3"/>
        <v/>
      </c>
      <c r="W8" s="160">
        <f>IF(OR(V8="",V8=0),0,(Projeto!$AD$8*((1+Projeto!$AD$8)^V8))/(((1+Projeto!$AD$8)^V8)-1))</f>
        <v>0</v>
      </c>
      <c r="X8" s="161">
        <f>IF(AND(K8&gt;0,CustoContabil!$E$6&gt;0),K8*(CustoContabil!$E$20/CustoContabil!$E$6)*W8,0)</f>
        <v>0</v>
      </c>
      <c r="Y8" s="161">
        <f>IF(AND(N8&gt;0,CustoContabil!$C$6&gt;0),N8*(CustoContabil!$C$20/CustoContabil!$C$6)*W8,0)</f>
        <v>0</v>
      </c>
      <c r="Z8" s="162"/>
    </row>
    <row r="9" spans="2:26" ht="15" customHeight="1" x14ac:dyDescent="0.25">
      <c r="B9" s="156">
        <v>4</v>
      </c>
      <c r="C9" s="1105"/>
      <c r="D9" s="1151"/>
      <c r="E9" s="1151"/>
      <c r="F9" s="1151"/>
      <c r="G9" s="1151"/>
      <c r="H9" s="18"/>
      <c r="I9" s="2"/>
      <c r="J9" s="1"/>
      <c r="K9" s="133">
        <f t="shared" si="0"/>
        <v>0</v>
      </c>
      <c r="L9" s="1"/>
      <c r="M9" s="1"/>
      <c r="N9" s="133">
        <f t="shared" si="4"/>
        <v>0</v>
      </c>
      <c r="P9" s="156">
        <f t="shared" si="1"/>
        <v>4</v>
      </c>
      <c r="Q9" s="1097" t="str">
        <f t="shared" si="2"/>
        <v/>
      </c>
      <c r="R9" s="1097"/>
      <c r="S9" s="1097"/>
      <c r="T9" s="1097"/>
      <c r="U9" s="1098"/>
      <c r="V9" s="159" t="str">
        <f t="shared" si="3"/>
        <v/>
      </c>
      <c r="W9" s="160">
        <f>IF(OR(V9="",V9=0),0,(Projeto!$AD$8*((1+Projeto!$AD$8)^V9))/(((1+Projeto!$AD$8)^V9)-1))</f>
        <v>0</v>
      </c>
      <c r="X9" s="161">
        <f>IF(AND(K9&gt;0,CustoContabil!$E$6&gt;0),K9*(CustoContabil!$E$20/CustoContabil!$E$6)*W9,0)</f>
        <v>0</v>
      </c>
      <c r="Y9" s="161">
        <f>IF(AND(N9&gt;0,CustoContabil!$C$6&gt;0),N9*(CustoContabil!$C$20/CustoContabil!$C$6)*W9,0)</f>
        <v>0</v>
      </c>
      <c r="Z9" s="162"/>
    </row>
    <row r="10" spans="2:26" ht="15" customHeight="1" x14ac:dyDescent="0.25">
      <c r="B10" s="156">
        <v>5</v>
      </c>
      <c r="C10" s="1105"/>
      <c r="D10" s="1151"/>
      <c r="E10" s="1151"/>
      <c r="F10" s="1151"/>
      <c r="G10" s="1151"/>
      <c r="H10" s="18"/>
      <c r="I10" s="2"/>
      <c r="J10" s="1"/>
      <c r="K10" s="133">
        <f t="shared" si="0"/>
        <v>0</v>
      </c>
      <c r="L10" s="1"/>
      <c r="M10" s="1"/>
      <c r="N10" s="133">
        <f t="shared" si="4"/>
        <v>0</v>
      </c>
      <c r="P10" s="156">
        <f t="shared" si="1"/>
        <v>5</v>
      </c>
      <c r="Q10" s="1097" t="str">
        <f t="shared" si="2"/>
        <v/>
      </c>
      <c r="R10" s="1097"/>
      <c r="S10" s="1097"/>
      <c r="T10" s="1097"/>
      <c r="U10" s="1098"/>
      <c r="V10" s="159" t="str">
        <f t="shared" si="3"/>
        <v/>
      </c>
      <c r="W10" s="160">
        <f>IF(OR(V10="",V10=0),0,(Projeto!$AD$8*((1+Projeto!$AD$8)^V10))/(((1+Projeto!$AD$8)^V10)-1))</f>
        <v>0</v>
      </c>
      <c r="X10" s="161">
        <f>IF(AND(K10&gt;0,CustoContabil!$E$6&gt;0),K10*(CustoContabil!$E$20/CustoContabil!$E$6)*W10,0)</f>
        <v>0</v>
      </c>
      <c r="Y10" s="161">
        <f>IF(AND(N10&gt;0,CustoContabil!$C$6&gt;0),N10*(CustoContabil!$C$20/CustoContabil!$C$6)*W10,0)</f>
        <v>0</v>
      </c>
      <c r="Z10" s="162"/>
    </row>
    <row r="11" spans="2:26" ht="15" customHeight="1" x14ac:dyDescent="0.25">
      <c r="B11" s="156">
        <v>6</v>
      </c>
      <c r="C11" s="1105"/>
      <c r="D11" s="1151"/>
      <c r="E11" s="1151"/>
      <c r="F11" s="1151"/>
      <c r="G11" s="1151"/>
      <c r="H11" s="18"/>
      <c r="I11" s="2"/>
      <c r="J11" s="1"/>
      <c r="K11" s="133">
        <f t="shared" si="0"/>
        <v>0</v>
      </c>
      <c r="L11" s="1"/>
      <c r="M11" s="1"/>
      <c r="N11" s="133">
        <f t="shared" si="4"/>
        <v>0</v>
      </c>
      <c r="P11" s="156">
        <f t="shared" si="1"/>
        <v>6</v>
      </c>
      <c r="Q11" s="1097" t="str">
        <f t="shared" si="2"/>
        <v/>
      </c>
      <c r="R11" s="1097"/>
      <c r="S11" s="1097"/>
      <c r="T11" s="1097"/>
      <c r="U11" s="1098"/>
      <c r="V11" s="159" t="str">
        <f t="shared" si="3"/>
        <v/>
      </c>
      <c r="W11" s="160">
        <f>IF(OR(V11="",V11=0),0,(Projeto!$AD$8*((1+Projeto!$AD$8)^V11))/(((1+Projeto!$AD$8)^V11)-1))</f>
        <v>0</v>
      </c>
      <c r="X11" s="161">
        <f>IF(AND(K11&gt;0,CustoContabil!$E$6&gt;0),K11*(CustoContabil!$E$20/CustoContabil!$E$6)*W11,0)</f>
        <v>0</v>
      </c>
      <c r="Y11" s="161">
        <f>IF(AND(N11&gt;0,CustoContabil!$C$6&gt;0),N11*(CustoContabil!$C$20/CustoContabil!$C$6)*W11,0)</f>
        <v>0</v>
      </c>
      <c r="Z11" s="162"/>
    </row>
    <row r="12" spans="2:26" ht="15" customHeight="1" x14ac:dyDescent="0.25">
      <c r="B12" s="156">
        <v>7</v>
      </c>
      <c r="C12" s="1105"/>
      <c r="D12" s="1151"/>
      <c r="E12" s="1151"/>
      <c r="F12" s="1151"/>
      <c r="G12" s="1151"/>
      <c r="H12" s="18"/>
      <c r="I12" s="2"/>
      <c r="J12" s="1"/>
      <c r="K12" s="133">
        <f t="shared" si="0"/>
        <v>0</v>
      </c>
      <c r="L12" s="1"/>
      <c r="M12" s="1"/>
      <c r="N12" s="133">
        <f t="shared" si="4"/>
        <v>0</v>
      </c>
      <c r="P12" s="156">
        <f t="shared" si="1"/>
        <v>7</v>
      </c>
      <c r="Q12" s="1097" t="str">
        <f t="shared" si="2"/>
        <v/>
      </c>
      <c r="R12" s="1097"/>
      <c r="S12" s="1097"/>
      <c r="T12" s="1097"/>
      <c r="U12" s="1098"/>
      <c r="V12" s="159" t="str">
        <f t="shared" si="3"/>
        <v/>
      </c>
      <c r="W12" s="160">
        <f>IF(OR(V12="",V12=0),0,(Projeto!$AD$8*((1+Projeto!$AD$8)^V12))/(((1+Projeto!$AD$8)^V12)-1))</f>
        <v>0</v>
      </c>
      <c r="X12" s="161">
        <f>IF(AND(K12&gt;0,CustoContabil!$E$6&gt;0),K12*(CustoContabil!$E$20/CustoContabil!$E$6)*W12,0)</f>
        <v>0</v>
      </c>
      <c r="Y12" s="161">
        <f>IF(AND(N12&gt;0,CustoContabil!$C$6&gt;0),N12*(CustoContabil!$C$20/CustoContabil!$C$6)*W12,0)</f>
        <v>0</v>
      </c>
      <c r="Z12" s="162"/>
    </row>
    <row r="13" spans="2:26" ht="15" customHeight="1" x14ac:dyDescent="0.25">
      <c r="B13" s="156">
        <v>8</v>
      </c>
      <c r="C13" s="1105"/>
      <c r="D13" s="1151"/>
      <c r="E13" s="1151"/>
      <c r="F13" s="1151"/>
      <c r="G13" s="1151"/>
      <c r="H13" s="18"/>
      <c r="I13" s="2"/>
      <c r="J13" s="1"/>
      <c r="K13" s="133">
        <f t="shared" si="0"/>
        <v>0</v>
      </c>
      <c r="L13" s="1"/>
      <c r="M13" s="1"/>
      <c r="N13" s="133">
        <f t="shared" si="4"/>
        <v>0</v>
      </c>
      <c r="P13" s="156">
        <f t="shared" si="1"/>
        <v>8</v>
      </c>
      <c r="Q13" s="1097" t="str">
        <f t="shared" si="2"/>
        <v/>
      </c>
      <c r="R13" s="1097"/>
      <c r="S13" s="1097"/>
      <c r="T13" s="1097"/>
      <c r="U13" s="1098"/>
      <c r="V13" s="159" t="str">
        <f t="shared" si="3"/>
        <v/>
      </c>
      <c r="W13" s="160">
        <f>IF(OR(V13="",V13=0),0,(Projeto!$AD$8*((1+Projeto!$AD$8)^V13))/(((1+Projeto!$AD$8)^V13)-1))</f>
        <v>0</v>
      </c>
      <c r="X13" s="161">
        <f>IF(AND(K13&gt;0,CustoContabil!$E$6&gt;0),K13*(CustoContabil!$E$20/CustoContabil!$E$6)*W13,0)</f>
        <v>0</v>
      </c>
      <c r="Y13" s="161">
        <f>IF(AND(N13&gt;0,CustoContabil!$C$6&gt;0),N13*(CustoContabil!$C$20/CustoContabil!$C$6)*W13,0)</f>
        <v>0</v>
      </c>
      <c r="Z13" s="162"/>
    </row>
    <row r="14" spans="2:26" ht="15" customHeight="1" x14ac:dyDescent="0.25">
      <c r="B14" s="156">
        <v>9</v>
      </c>
      <c r="C14" s="1105"/>
      <c r="D14" s="1151"/>
      <c r="E14" s="1151"/>
      <c r="F14" s="1151"/>
      <c r="G14" s="1151"/>
      <c r="H14" s="18"/>
      <c r="I14" s="2"/>
      <c r="J14" s="1"/>
      <c r="K14" s="133">
        <f t="shared" si="0"/>
        <v>0</v>
      </c>
      <c r="L14" s="1"/>
      <c r="M14" s="1"/>
      <c r="N14" s="133">
        <f t="shared" si="4"/>
        <v>0</v>
      </c>
      <c r="P14" s="156">
        <f t="shared" si="1"/>
        <v>9</v>
      </c>
      <c r="Q14" s="1097" t="str">
        <f t="shared" si="2"/>
        <v/>
      </c>
      <c r="R14" s="1097"/>
      <c r="S14" s="1097"/>
      <c r="T14" s="1097"/>
      <c r="U14" s="1098"/>
      <c r="V14" s="159" t="str">
        <f t="shared" si="3"/>
        <v/>
      </c>
      <c r="W14" s="160">
        <f>IF(OR(V14="",V14=0),0,(Projeto!$AD$8*((1+Projeto!$AD$8)^V14))/(((1+Projeto!$AD$8)^V14)-1))</f>
        <v>0</v>
      </c>
      <c r="X14" s="161">
        <f>IF(AND(K14&gt;0,CustoContabil!$E$6&gt;0),K14*(CustoContabil!$E$20/CustoContabil!$E$6)*W14,0)</f>
        <v>0</v>
      </c>
      <c r="Y14" s="161">
        <f>IF(AND(N14&gt;0,CustoContabil!$C$6&gt;0),N14*(CustoContabil!$C$20/CustoContabil!$C$6)*W14,0)</f>
        <v>0</v>
      </c>
      <c r="Z14" s="162"/>
    </row>
    <row r="15" spans="2:26" ht="15" customHeight="1" x14ac:dyDescent="0.25">
      <c r="B15" s="156">
        <v>10</v>
      </c>
      <c r="C15" s="1105"/>
      <c r="D15" s="1151"/>
      <c r="E15" s="1151"/>
      <c r="F15" s="1151"/>
      <c r="G15" s="1151"/>
      <c r="H15" s="18"/>
      <c r="I15" s="2"/>
      <c r="J15" s="1"/>
      <c r="K15" s="133">
        <f t="shared" si="0"/>
        <v>0</v>
      </c>
      <c r="L15" s="1"/>
      <c r="M15" s="1"/>
      <c r="N15" s="133">
        <f t="shared" si="4"/>
        <v>0</v>
      </c>
      <c r="P15" s="156">
        <f t="shared" si="1"/>
        <v>10</v>
      </c>
      <c r="Q15" s="1097" t="str">
        <f t="shared" si="2"/>
        <v/>
      </c>
      <c r="R15" s="1097"/>
      <c r="S15" s="1097"/>
      <c r="T15" s="1097"/>
      <c r="U15" s="1098"/>
      <c r="V15" s="159" t="str">
        <f t="shared" si="3"/>
        <v/>
      </c>
      <c r="W15" s="160">
        <f>IF(OR(V15="",V15=0),0,(Projeto!$AD$8*((1+Projeto!$AD$8)^V15))/(((1+Projeto!$AD$8)^V15)-1))</f>
        <v>0</v>
      </c>
      <c r="X15" s="161">
        <f>IF(AND(K15&gt;0,CustoContabil!$E$6&gt;0),K15*(CustoContabil!$E$20/CustoContabil!$E$6)*W15,0)</f>
        <v>0</v>
      </c>
      <c r="Y15" s="161">
        <f>IF(AND(N15&gt;0,CustoContabil!$C$6&gt;0),N15*(CustoContabil!$C$20/CustoContabil!$C$6)*W15,0)</f>
        <v>0</v>
      </c>
      <c r="Z15" s="162"/>
    </row>
    <row r="16" spans="2:26" ht="15" customHeight="1" x14ac:dyDescent="0.25">
      <c r="B16" s="156">
        <v>11</v>
      </c>
      <c r="C16" s="1105"/>
      <c r="D16" s="1151"/>
      <c r="E16" s="1151"/>
      <c r="F16" s="1151"/>
      <c r="G16" s="1151"/>
      <c r="H16" s="18"/>
      <c r="I16" s="2"/>
      <c r="J16" s="1"/>
      <c r="K16" s="133">
        <f>N16-L16-M16</f>
        <v>0</v>
      </c>
      <c r="L16" s="1"/>
      <c r="M16" s="1"/>
      <c r="N16" s="133">
        <f t="shared" si="4"/>
        <v>0</v>
      </c>
      <c r="P16" s="156">
        <f t="shared" si="1"/>
        <v>11</v>
      </c>
      <c r="Q16" s="1097" t="str">
        <f t="shared" si="2"/>
        <v/>
      </c>
      <c r="R16" s="1097"/>
      <c r="S16" s="1097"/>
      <c r="T16" s="1097"/>
      <c r="U16" s="1098"/>
      <c r="V16" s="159" t="str">
        <f t="shared" si="3"/>
        <v/>
      </c>
      <c r="W16" s="160">
        <f>IF(OR(V16="",V16=0),0,(Projeto!$AD$8*((1+Projeto!$AD$8)^V16))/(((1+Projeto!$AD$8)^V16)-1))</f>
        <v>0</v>
      </c>
      <c r="X16" s="161">
        <f>IF(AND(K16&gt;0,CustoContabil!$E$6&gt;0),K16*(CustoContabil!$E$20/CustoContabil!$E$6)*W16,0)</f>
        <v>0</v>
      </c>
      <c r="Y16" s="161">
        <f>IF(AND(N16&gt;0,CustoContabil!$C$6&gt;0),N16*(CustoContabil!$C$20/CustoContabil!$C$6)*W16,0)</f>
        <v>0</v>
      </c>
      <c r="Z16" s="162"/>
    </row>
    <row r="17" spans="2:26" ht="15" customHeight="1" x14ac:dyDescent="0.25">
      <c r="B17" s="156">
        <v>12</v>
      </c>
      <c r="C17" s="1105"/>
      <c r="D17" s="1151"/>
      <c r="E17" s="1151"/>
      <c r="F17" s="1151"/>
      <c r="G17" s="1151"/>
      <c r="H17" s="18"/>
      <c r="I17" s="2"/>
      <c r="J17" s="1"/>
      <c r="K17" s="133">
        <f t="shared" si="0"/>
        <v>0</v>
      </c>
      <c r="L17" s="1"/>
      <c r="M17" s="1"/>
      <c r="N17" s="133">
        <f t="shared" si="4"/>
        <v>0</v>
      </c>
      <c r="P17" s="156">
        <f t="shared" si="1"/>
        <v>12</v>
      </c>
      <c r="Q17" s="1097" t="str">
        <f t="shared" si="2"/>
        <v/>
      </c>
      <c r="R17" s="1097"/>
      <c r="S17" s="1097"/>
      <c r="T17" s="1097"/>
      <c r="U17" s="1098"/>
      <c r="V17" s="159" t="str">
        <f t="shared" si="3"/>
        <v/>
      </c>
      <c r="W17" s="160">
        <f>IF(OR(V17="",V17=0),0,(Projeto!$AD$8*((1+Projeto!$AD$8)^V17))/(((1+Projeto!$AD$8)^V17)-1))</f>
        <v>0</v>
      </c>
      <c r="X17" s="161">
        <f>IF(AND(K17&gt;0,CustoContabil!$E$6&gt;0),K17*(CustoContabil!$E$20/CustoContabil!$E$6)*W17,0)</f>
        <v>0</v>
      </c>
      <c r="Y17" s="161">
        <f>IF(AND(N17&gt;0,CustoContabil!$C$6&gt;0),N17*(CustoContabil!$C$20/CustoContabil!$C$6)*W17,0)</f>
        <v>0</v>
      </c>
      <c r="Z17" s="162"/>
    </row>
    <row r="18" spans="2:26" ht="15" customHeight="1" x14ac:dyDescent="0.25">
      <c r="B18" s="156">
        <v>13</v>
      </c>
      <c r="C18" s="1105"/>
      <c r="D18" s="1151"/>
      <c r="E18" s="1151"/>
      <c r="F18" s="1151"/>
      <c r="G18" s="1151"/>
      <c r="H18" s="18"/>
      <c r="I18" s="2"/>
      <c r="J18" s="1"/>
      <c r="K18" s="133">
        <f t="shared" si="0"/>
        <v>0</v>
      </c>
      <c r="L18" s="1"/>
      <c r="M18" s="1"/>
      <c r="N18" s="133">
        <f t="shared" si="4"/>
        <v>0</v>
      </c>
      <c r="P18" s="156">
        <f t="shared" si="1"/>
        <v>13</v>
      </c>
      <c r="Q18" s="1097" t="str">
        <f t="shared" si="2"/>
        <v/>
      </c>
      <c r="R18" s="1097"/>
      <c r="S18" s="1097"/>
      <c r="T18" s="1097"/>
      <c r="U18" s="1098"/>
      <c r="V18" s="159" t="str">
        <f t="shared" si="3"/>
        <v/>
      </c>
      <c r="W18" s="160">
        <f>IF(OR(V18="",V18=0),0,(Projeto!$AD$8*((1+Projeto!$AD$8)^V18))/(((1+Projeto!$AD$8)^V18)-1))</f>
        <v>0</v>
      </c>
      <c r="X18" s="161">
        <f>IF(AND(K18&gt;0,CustoContabil!$E$6&gt;0),K18*(CustoContabil!$E$20/CustoContabil!$E$6)*W18,0)</f>
        <v>0</v>
      </c>
      <c r="Y18" s="161">
        <f>IF(AND(N18&gt;0,CustoContabil!$C$6&gt;0),N18*(CustoContabil!$C$20/CustoContabil!$C$6)*W18,0)</f>
        <v>0</v>
      </c>
      <c r="Z18" s="162"/>
    </row>
    <row r="19" spans="2:26" ht="15" customHeight="1" x14ac:dyDescent="0.25">
      <c r="B19" s="156">
        <v>14</v>
      </c>
      <c r="C19" s="1105"/>
      <c r="D19" s="1151"/>
      <c r="E19" s="1151"/>
      <c r="F19" s="1151"/>
      <c r="G19" s="1151"/>
      <c r="H19" s="18"/>
      <c r="I19" s="2"/>
      <c r="J19" s="1"/>
      <c r="K19" s="133">
        <f t="shared" si="0"/>
        <v>0</v>
      </c>
      <c r="L19" s="1"/>
      <c r="M19" s="1"/>
      <c r="N19" s="133">
        <f t="shared" si="4"/>
        <v>0</v>
      </c>
      <c r="P19" s="156">
        <f t="shared" si="1"/>
        <v>14</v>
      </c>
      <c r="Q19" s="1097" t="str">
        <f t="shared" si="2"/>
        <v/>
      </c>
      <c r="R19" s="1097"/>
      <c r="S19" s="1097"/>
      <c r="T19" s="1097"/>
      <c r="U19" s="1098"/>
      <c r="V19" s="159" t="str">
        <f t="shared" si="3"/>
        <v/>
      </c>
      <c r="W19" s="160">
        <f>IF(OR(V19="",V19=0),0,(Projeto!$AD$8*((1+Projeto!$AD$8)^V19))/(((1+Projeto!$AD$8)^V19)-1))</f>
        <v>0</v>
      </c>
      <c r="X19" s="161">
        <f>IF(AND(K19&gt;0,CustoContabil!$E$6&gt;0),K19*(CustoContabil!$E$20/CustoContabil!$E$6)*W19,0)</f>
        <v>0</v>
      </c>
      <c r="Y19" s="161">
        <f>IF(AND(N19&gt;0,CustoContabil!$C$6&gt;0),N19*(CustoContabil!$C$20/CustoContabil!$C$6)*W19,0)</f>
        <v>0</v>
      </c>
      <c r="Z19" s="162"/>
    </row>
    <row r="20" spans="2:26" ht="15" customHeight="1" x14ac:dyDescent="0.25">
      <c r="B20" s="156">
        <v>15</v>
      </c>
      <c r="C20" s="1105"/>
      <c r="D20" s="1151"/>
      <c r="E20" s="1151"/>
      <c r="F20" s="1151"/>
      <c r="G20" s="1151"/>
      <c r="H20" s="18"/>
      <c r="I20" s="2"/>
      <c r="J20" s="1"/>
      <c r="K20" s="133">
        <f t="shared" si="0"/>
        <v>0</v>
      </c>
      <c r="L20" s="1"/>
      <c r="M20" s="1"/>
      <c r="N20" s="133">
        <f t="shared" si="4"/>
        <v>0</v>
      </c>
      <c r="P20" s="156">
        <f t="shared" si="1"/>
        <v>15</v>
      </c>
      <c r="Q20" s="1097" t="str">
        <f t="shared" si="2"/>
        <v/>
      </c>
      <c r="R20" s="1097"/>
      <c r="S20" s="1097"/>
      <c r="T20" s="1097"/>
      <c r="U20" s="1098"/>
      <c r="V20" s="159" t="str">
        <f t="shared" si="3"/>
        <v/>
      </c>
      <c r="W20" s="160">
        <f>IF(OR(V20="",V20=0),0,(Projeto!$AD$8*((1+Projeto!$AD$8)^V20))/(((1+Projeto!$AD$8)^V20)-1))</f>
        <v>0</v>
      </c>
      <c r="X20" s="161">
        <f>IF(AND(K20&gt;0,CustoContabil!$E$6&gt;0),K20*(CustoContabil!$E$20/CustoContabil!$E$6)*W20,0)</f>
        <v>0</v>
      </c>
      <c r="Y20" s="161">
        <f>IF(AND(N20&gt;0,CustoContabil!$C$6&gt;0),N20*(CustoContabil!$C$20/CustoContabil!$C$6)*W20,0)</f>
        <v>0</v>
      </c>
      <c r="Z20" s="162"/>
    </row>
    <row r="21" spans="2:26" ht="15" customHeight="1" x14ac:dyDescent="0.25">
      <c r="B21" s="156">
        <v>16</v>
      </c>
      <c r="C21" s="1105"/>
      <c r="D21" s="1151"/>
      <c r="E21" s="1151"/>
      <c r="F21" s="1151"/>
      <c r="G21" s="1151"/>
      <c r="H21" s="18"/>
      <c r="I21" s="2"/>
      <c r="J21" s="1"/>
      <c r="K21" s="133">
        <f t="shared" si="0"/>
        <v>0</v>
      </c>
      <c r="L21" s="1"/>
      <c r="M21" s="1"/>
      <c r="N21" s="133">
        <f t="shared" si="4"/>
        <v>0</v>
      </c>
      <c r="P21" s="156">
        <f>B21</f>
        <v>16</v>
      </c>
      <c r="Q21" s="1097" t="str">
        <f t="shared" si="2"/>
        <v/>
      </c>
      <c r="R21" s="1097"/>
      <c r="S21" s="1097"/>
      <c r="T21" s="1097"/>
      <c r="U21" s="1098"/>
      <c r="V21" s="159" t="str">
        <f t="shared" si="3"/>
        <v/>
      </c>
      <c r="W21" s="160">
        <f>IF(OR(V21="",V21=0),0,(Projeto!$AD$8*((1+Projeto!$AD$8)^V21))/(((1+Projeto!$AD$8)^V21)-1))</f>
        <v>0</v>
      </c>
      <c r="X21" s="161">
        <f>IF(AND(K21&gt;0,CustoContabil!$E$6&gt;0),K21*(CustoContabil!$E$20/CustoContabil!$E$6)*W21,0)</f>
        <v>0</v>
      </c>
      <c r="Y21" s="161">
        <f>IF(AND(N21&gt;0,CustoContabil!$C$6&gt;0),N21*(CustoContabil!$C$20/CustoContabil!$C$6)*W21,0)</f>
        <v>0</v>
      </c>
      <c r="Z21" s="162"/>
    </row>
    <row r="22" spans="2:26" ht="15" customHeight="1" x14ac:dyDescent="0.25">
      <c r="B22" s="156">
        <v>17</v>
      </c>
      <c r="C22" s="1105"/>
      <c r="D22" s="1151"/>
      <c r="E22" s="1151"/>
      <c r="F22" s="1151"/>
      <c r="G22" s="1151"/>
      <c r="H22" s="18"/>
      <c r="I22" s="2"/>
      <c r="J22" s="1"/>
      <c r="K22" s="133">
        <f t="shared" si="0"/>
        <v>0</v>
      </c>
      <c r="L22" s="1"/>
      <c r="M22" s="1"/>
      <c r="N22" s="133">
        <f t="shared" si="4"/>
        <v>0</v>
      </c>
      <c r="P22" s="156">
        <f>B22</f>
        <v>17</v>
      </c>
      <c r="Q22" s="1097" t="str">
        <f t="shared" si="2"/>
        <v/>
      </c>
      <c r="R22" s="1097"/>
      <c r="S22" s="1097"/>
      <c r="T22" s="1097"/>
      <c r="U22" s="1098"/>
      <c r="V22" s="159" t="str">
        <f t="shared" si="3"/>
        <v/>
      </c>
      <c r="W22" s="160">
        <f>IF(OR(V22="",V22=0),0,(Projeto!$AD$8*((1+Projeto!$AD$8)^V22))/(((1+Projeto!$AD$8)^V22)-1))</f>
        <v>0</v>
      </c>
      <c r="X22" s="161">
        <f>IF(AND(K22&gt;0,CustoContabil!$E$6&gt;0),K22*(CustoContabil!$E$20/CustoContabil!$E$6)*W22,0)</f>
        <v>0</v>
      </c>
      <c r="Y22" s="161">
        <f>IF(AND(N22&gt;0,CustoContabil!$C$6&gt;0),N22*(CustoContabil!$C$20/CustoContabil!$C$6)*W22,0)</f>
        <v>0</v>
      </c>
      <c r="Z22" s="162"/>
    </row>
    <row r="23" spans="2:26" ht="15" customHeight="1" x14ac:dyDescent="0.25">
      <c r="B23" s="156">
        <v>18</v>
      </c>
      <c r="C23" s="1105"/>
      <c r="D23" s="1151"/>
      <c r="E23" s="1151"/>
      <c r="F23" s="1151"/>
      <c r="G23" s="1151"/>
      <c r="H23" s="18"/>
      <c r="I23" s="2"/>
      <c r="J23" s="1"/>
      <c r="K23" s="133">
        <f t="shared" si="0"/>
        <v>0</v>
      </c>
      <c r="L23" s="1"/>
      <c r="M23" s="1"/>
      <c r="N23" s="133">
        <f t="shared" si="4"/>
        <v>0</v>
      </c>
      <c r="P23" s="156">
        <f>B23</f>
        <v>18</v>
      </c>
      <c r="Q23" s="1097" t="str">
        <f t="shared" si="2"/>
        <v/>
      </c>
      <c r="R23" s="1097"/>
      <c r="S23" s="1097"/>
      <c r="T23" s="1097"/>
      <c r="U23" s="1098"/>
      <c r="V23" s="159" t="str">
        <f t="shared" si="3"/>
        <v/>
      </c>
      <c r="W23" s="160">
        <f>IF(OR(V23="",V23=0),0,(Projeto!$AD$8*((1+Projeto!$AD$8)^V23))/(((1+Projeto!$AD$8)^V23)-1))</f>
        <v>0</v>
      </c>
      <c r="X23" s="161">
        <f>IF(AND(K23&gt;0,CustoContabil!$E$6&gt;0),K23*(CustoContabil!$E$20/CustoContabil!$E$6)*W23,0)</f>
        <v>0</v>
      </c>
      <c r="Y23" s="161">
        <f>IF(AND(N23&gt;0,CustoContabil!$C$6&gt;0),N23*(CustoContabil!$C$20/CustoContabil!$C$6)*W23,0)</f>
        <v>0</v>
      </c>
      <c r="Z23" s="162"/>
    </row>
    <row r="24" spans="2:26" ht="15" customHeight="1" x14ac:dyDescent="0.25">
      <c r="B24" s="156">
        <v>19</v>
      </c>
      <c r="C24" s="1105"/>
      <c r="D24" s="1151"/>
      <c r="E24" s="1151"/>
      <c r="F24" s="1151"/>
      <c r="G24" s="1151"/>
      <c r="H24" s="18"/>
      <c r="I24" s="2"/>
      <c r="J24" s="1"/>
      <c r="K24" s="133">
        <f t="shared" si="0"/>
        <v>0</v>
      </c>
      <c r="L24" s="1"/>
      <c r="M24" s="1"/>
      <c r="N24" s="133">
        <f t="shared" si="4"/>
        <v>0</v>
      </c>
      <c r="P24" s="156">
        <f>B24</f>
        <v>19</v>
      </c>
      <c r="Q24" s="1097" t="str">
        <f t="shared" si="2"/>
        <v/>
      </c>
      <c r="R24" s="1097"/>
      <c r="S24" s="1097"/>
      <c r="T24" s="1097"/>
      <c r="U24" s="1098"/>
      <c r="V24" s="159" t="str">
        <f t="shared" si="3"/>
        <v/>
      </c>
      <c r="W24" s="160">
        <f>IF(OR(V24="",V24=0),0,(Projeto!$AD$8*((1+Projeto!$AD$8)^V24))/(((1+Projeto!$AD$8)^V24)-1))</f>
        <v>0</v>
      </c>
      <c r="X24" s="161">
        <f>IF(AND(K24&gt;0,CustoContabil!$E$6&gt;0),K24*(CustoContabil!$E$20/CustoContabil!$E$6)*W24,0)</f>
        <v>0</v>
      </c>
      <c r="Y24" s="161">
        <f>IF(AND(N24&gt;0,CustoContabil!$C$6&gt;0),N24*(CustoContabil!$C$20/CustoContabil!$C$6)*W24,0)</f>
        <v>0</v>
      </c>
      <c r="Z24" s="162"/>
    </row>
    <row r="25" spans="2:26" ht="15" customHeight="1" x14ac:dyDescent="0.25">
      <c r="B25" s="156">
        <v>20</v>
      </c>
      <c r="C25" s="1105"/>
      <c r="D25" s="1151"/>
      <c r="E25" s="1151"/>
      <c r="F25" s="1151"/>
      <c r="G25" s="1151"/>
      <c r="H25" s="18"/>
      <c r="I25" s="2"/>
      <c r="J25" s="1"/>
      <c r="K25" s="133">
        <f t="shared" si="0"/>
        <v>0</v>
      </c>
      <c r="L25" s="1"/>
      <c r="M25" s="1"/>
      <c r="N25" s="133">
        <f t="shared" si="4"/>
        <v>0</v>
      </c>
      <c r="P25" s="156">
        <f>B25</f>
        <v>20</v>
      </c>
      <c r="Q25" s="1097" t="str">
        <f t="shared" si="2"/>
        <v/>
      </c>
      <c r="R25" s="1097"/>
      <c r="S25" s="1097"/>
      <c r="T25" s="1097"/>
      <c r="U25" s="1098"/>
      <c r="V25" s="159" t="str">
        <f t="shared" si="3"/>
        <v/>
      </c>
      <c r="W25" s="160">
        <f>IF(OR(V25="",V25=0),0,(Projeto!$AD$8*((1+Projeto!$AD$8)^V25))/(((1+Projeto!$AD$8)^V25)-1))</f>
        <v>0</v>
      </c>
      <c r="X25" s="161">
        <f>IF(AND(K25&gt;0,CustoContabil!$E$6&gt;0),K25*(CustoContabil!$E$20/CustoContabil!$E$6)*W25,0)</f>
        <v>0</v>
      </c>
      <c r="Y25" s="161">
        <f>IF(AND(N25&gt;0,CustoContabil!$C$6&gt;0),N25*(CustoContabil!$C$20/CustoContabil!$C$6)*W25,0)</f>
        <v>0</v>
      </c>
      <c r="Z25" s="162"/>
    </row>
    <row r="26" spans="2:26" ht="15" customHeight="1" x14ac:dyDescent="0.25">
      <c r="B26" s="156"/>
      <c r="C26" s="1130" t="s">
        <v>4061</v>
      </c>
      <c r="D26" s="1131"/>
      <c r="E26" s="1131"/>
      <c r="F26" s="1131"/>
      <c r="G26" s="1131"/>
      <c r="H26" s="167">
        <v>20</v>
      </c>
      <c r="I26" s="3"/>
      <c r="J26" s="1"/>
      <c r="K26" s="133">
        <f>N26-L26-M26</f>
        <v>0</v>
      </c>
      <c r="L26" s="1"/>
      <c r="M26" s="1"/>
      <c r="N26" s="133">
        <f>I26*J26</f>
        <v>0</v>
      </c>
      <c r="P26" s="156"/>
      <c r="Q26" s="1097" t="str">
        <f>IF(OR(C26=0,C26=""),"",C26)</f>
        <v>Acessórios</v>
      </c>
      <c r="R26" s="1097"/>
      <c r="S26" s="1097"/>
      <c r="T26" s="1097"/>
      <c r="U26" s="1098"/>
      <c r="V26" s="159" t="str">
        <f>IF(N26=0,"",H26)</f>
        <v/>
      </c>
      <c r="W26" s="160">
        <f>IF(OR(V26="",V26=0),0,(Projeto!$AD$8*((1+Projeto!$AD$8)^V26))/(((1+Projeto!$AD$8)^V26)-1))</f>
        <v>0</v>
      </c>
      <c r="X26" s="161">
        <f>IF(AND(K26&gt;0,CustoContabil!$E$6&gt;0),K26*(CustoContabil!$E$20/CustoContabil!$E$6)*W26,0)</f>
        <v>0</v>
      </c>
      <c r="Y26" s="161">
        <f>IF(AND(N26&gt;0,CustoContabil!$C$6&gt;0),N26*(CustoContabil!$C$20/CustoContabil!$C$6)*W26,0)</f>
        <v>0</v>
      </c>
    </row>
    <row r="27" spans="2:26" ht="15" customHeight="1" x14ac:dyDescent="0.25">
      <c r="B27" s="168"/>
      <c r="C27" s="1117" t="s">
        <v>4062</v>
      </c>
      <c r="D27" s="1117"/>
      <c r="E27" s="1117"/>
      <c r="F27" s="1117"/>
      <c r="G27" s="1117"/>
      <c r="H27" s="1117"/>
      <c r="I27" s="1117"/>
      <c r="J27" s="1118"/>
      <c r="K27" s="169">
        <f>SUM(K6:K26)</f>
        <v>0</v>
      </c>
      <c r="L27" s="169">
        <f>SUM(L6:L26)</f>
        <v>0</v>
      </c>
      <c r="M27" s="169">
        <f>(SUM(M6:M26))</f>
        <v>0</v>
      </c>
      <c r="N27" s="169">
        <f>SUM(N6:N26)</f>
        <v>0</v>
      </c>
      <c r="P27" s="1124" t="s">
        <v>4063</v>
      </c>
      <c r="Q27" s="1125"/>
      <c r="R27" s="1125"/>
      <c r="S27" s="1125"/>
      <c r="T27" s="1125"/>
      <c r="U27" s="1125"/>
      <c r="V27" s="1126"/>
      <c r="W27" s="170" t="s">
        <v>4064</v>
      </c>
      <c r="X27" s="171">
        <f>SUM(X6:X26)</f>
        <v>0</v>
      </c>
      <c r="Y27" s="171">
        <f>SUM(Y6:Y26)</f>
        <v>0</v>
      </c>
    </row>
    <row r="28" spans="2:26" ht="15" customHeight="1" x14ac:dyDescent="0.25">
      <c r="B28" s="1127" t="s">
        <v>4065</v>
      </c>
      <c r="C28" s="1128"/>
      <c r="D28" s="1128"/>
      <c r="E28" s="1128"/>
      <c r="F28" s="1128"/>
      <c r="G28" s="1128"/>
      <c r="H28" s="1128"/>
      <c r="I28" s="1128"/>
      <c r="J28" s="1129"/>
      <c r="K28" s="1127" t="s">
        <v>3906</v>
      </c>
      <c r="L28" s="1128"/>
      <c r="M28" s="1128"/>
      <c r="N28" s="1129"/>
      <c r="P28" s="172"/>
      <c r="Q28" s="172"/>
      <c r="R28" s="173"/>
      <c r="S28" s="174"/>
      <c r="T28" s="174"/>
      <c r="U28" s="174"/>
      <c r="V28" s="175"/>
      <c r="W28" s="176"/>
    </row>
    <row r="29" spans="2:26" ht="15" customHeight="1" x14ac:dyDescent="0.35">
      <c r="B29" s="796"/>
      <c r="C29" s="1113" t="s">
        <v>12</v>
      </c>
      <c r="D29" s="1113"/>
      <c r="E29" s="1113"/>
      <c r="F29" s="1113"/>
      <c r="G29" s="1113"/>
      <c r="H29" s="1113"/>
      <c r="I29" s="1113"/>
      <c r="J29" s="1114"/>
      <c r="K29" s="797">
        <f>IFERROR(CustoContabil!E7*K27/CustoContabil!E6,0)</f>
        <v>0</v>
      </c>
      <c r="L29" s="816">
        <v>0</v>
      </c>
      <c r="M29" s="816">
        <v>0</v>
      </c>
      <c r="N29" s="133">
        <f>K29</f>
        <v>0</v>
      </c>
      <c r="P29" s="177" t="s">
        <v>4066</v>
      </c>
      <c r="Q29" s="178"/>
      <c r="R29" s="179">
        <f>RCB!$G$7</f>
        <v>0</v>
      </c>
      <c r="T29" s="177" t="s">
        <v>4067</v>
      </c>
      <c r="U29" s="178"/>
      <c r="V29" s="179">
        <f>RCB!$J$7</f>
        <v>0</v>
      </c>
    </row>
    <row r="30" spans="2:26" ht="15" customHeight="1" x14ac:dyDescent="0.35">
      <c r="B30" s="1119" t="s">
        <v>3917</v>
      </c>
      <c r="C30" s="1120"/>
      <c r="D30" s="1120"/>
      <c r="E30" s="1120"/>
      <c r="F30" s="1120"/>
      <c r="G30" s="1121"/>
      <c r="H30" s="515" t="s">
        <v>3976</v>
      </c>
      <c r="I30" s="515" t="s">
        <v>695</v>
      </c>
      <c r="J30" s="515" t="s">
        <v>4068</v>
      </c>
      <c r="K30" s="155" t="s">
        <v>3978</v>
      </c>
      <c r="L30" s="127" t="s">
        <v>4055</v>
      </c>
      <c r="M30" s="127" t="s">
        <v>4056</v>
      </c>
      <c r="N30" s="128" t="s">
        <v>4057</v>
      </c>
      <c r="P30" s="177" t="s">
        <v>4069</v>
      </c>
      <c r="Q30" s="178"/>
      <c r="R30" s="179">
        <f>RCB!$H$7</f>
        <v>0</v>
      </c>
      <c r="T30" s="177" t="s">
        <v>4070</v>
      </c>
      <c r="U30" s="178"/>
      <c r="V30" s="179">
        <f>RCB!$K$7</f>
        <v>0</v>
      </c>
    </row>
    <row r="31" spans="2:26" ht="15" customHeight="1" x14ac:dyDescent="0.25">
      <c r="B31" s="156">
        <v>1</v>
      </c>
      <c r="C31" s="1122" t="s">
        <v>4071</v>
      </c>
      <c r="D31" s="1122"/>
      <c r="E31" s="1122"/>
      <c r="F31" s="1122"/>
      <c r="G31" s="1123"/>
      <c r="H31" s="19"/>
      <c r="I31" s="2"/>
      <c r="J31" s="441"/>
      <c r="K31" s="133">
        <f>N31-L31-M31</f>
        <v>0</v>
      </c>
      <c r="L31" s="133">
        <v>0</v>
      </c>
      <c r="M31" s="133">
        <v>0</v>
      </c>
      <c r="N31" s="133">
        <f>H31*I31*J31</f>
        <v>0</v>
      </c>
    </row>
    <row r="32" spans="2:26" ht="15" customHeight="1" x14ac:dyDescent="0.25">
      <c r="B32" s="163">
        <v>2</v>
      </c>
      <c r="C32" s="1122" t="s">
        <v>4072</v>
      </c>
      <c r="D32" s="1122"/>
      <c r="E32" s="1122"/>
      <c r="F32" s="1122"/>
      <c r="G32" s="1123"/>
      <c r="H32" s="6"/>
      <c r="I32" s="3"/>
      <c r="J32" s="1"/>
      <c r="K32" s="133">
        <f t="shared" ref="K32:K37" si="5">N32-L32-M32</f>
        <v>0</v>
      </c>
      <c r="L32" s="133">
        <v>0</v>
      </c>
      <c r="M32" s="133">
        <v>0</v>
      </c>
      <c r="N32" s="133">
        <f t="shared" ref="N32:N37" si="6">H32*I32*J32</f>
        <v>0</v>
      </c>
    </row>
    <row r="33" spans="2:17" ht="15" customHeight="1" x14ac:dyDescent="0.25">
      <c r="B33" s="156">
        <v>3</v>
      </c>
      <c r="C33" s="1122" t="s">
        <v>4073</v>
      </c>
      <c r="D33" s="1122"/>
      <c r="E33" s="1122"/>
      <c r="F33" s="1122"/>
      <c r="G33" s="1123"/>
      <c r="H33" s="6"/>
      <c r="I33" s="3"/>
      <c r="J33" s="441"/>
      <c r="K33" s="133">
        <f>N33-L33-M33</f>
        <v>0</v>
      </c>
      <c r="L33" s="133">
        <v>0</v>
      </c>
      <c r="M33" s="133">
        <v>0</v>
      </c>
      <c r="N33" s="133">
        <f t="shared" si="6"/>
        <v>0</v>
      </c>
    </row>
    <row r="34" spans="2:17" ht="15" customHeight="1" x14ac:dyDescent="0.25">
      <c r="B34" s="163">
        <v>4</v>
      </c>
      <c r="C34" s="1104"/>
      <c r="D34" s="1104"/>
      <c r="E34" s="1104"/>
      <c r="F34" s="1104"/>
      <c r="G34" s="1105"/>
      <c r="H34" s="6"/>
      <c r="I34" s="3"/>
      <c r="J34" s="1"/>
      <c r="K34" s="133">
        <f t="shared" si="5"/>
        <v>0</v>
      </c>
      <c r="L34" s="133">
        <v>0</v>
      </c>
      <c r="M34" s="133">
        <v>0</v>
      </c>
      <c r="N34" s="133">
        <f t="shared" si="6"/>
        <v>0</v>
      </c>
    </row>
    <row r="35" spans="2:17" ht="15" customHeight="1" x14ac:dyDescent="0.25">
      <c r="B35" s="163">
        <v>5</v>
      </c>
      <c r="C35" s="1104"/>
      <c r="D35" s="1104"/>
      <c r="E35" s="1104"/>
      <c r="F35" s="1104"/>
      <c r="G35" s="1105"/>
      <c r="H35" s="6"/>
      <c r="I35" s="3"/>
      <c r="J35" s="1"/>
      <c r="K35" s="133">
        <f t="shared" si="5"/>
        <v>0</v>
      </c>
      <c r="L35" s="133">
        <v>0</v>
      </c>
      <c r="M35" s="133">
        <v>0</v>
      </c>
      <c r="N35" s="133">
        <f t="shared" si="6"/>
        <v>0</v>
      </c>
    </row>
    <row r="36" spans="2:17" ht="15" customHeight="1" x14ac:dyDescent="0.25">
      <c r="B36" s="156">
        <v>6</v>
      </c>
      <c r="C36" s="1104"/>
      <c r="D36" s="1104"/>
      <c r="E36" s="1104"/>
      <c r="F36" s="1104"/>
      <c r="G36" s="1105"/>
      <c r="H36" s="6"/>
      <c r="I36" s="3"/>
      <c r="J36" s="1"/>
      <c r="K36" s="133">
        <f t="shared" si="5"/>
        <v>0</v>
      </c>
      <c r="L36" s="133">
        <v>0</v>
      </c>
      <c r="M36" s="133">
        <v>0</v>
      </c>
      <c r="N36" s="133">
        <f t="shared" si="6"/>
        <v>0</v>
      </c>
    </row>
    <row r="37" spans="2:17" x14ac:dyDescent="0.25">
      <c r="B37" s="163">
        <v>7</v>
      </c>
      <c r="C37" s="1104"/>
      <c r="D37" s="1104"/>
      <c r="E37" s="1104"/>
      <c r="F37" s="1104"/>
      <c r="G37" s="1105"/>
      <c r="H37" s="6"/>
      <c r="I37" s="3"/>
      <c r="J37" s="1"/>
      <c r="K37" s="133">
        <f t="shared" si="5"/>
        <v>0</v>
      </c>
      <c r="L37" s="133">
        <v>0</v>
      </c>
      <c r="M37" s="133">
        <v>0</v>
      </c>
      <c r="N37" s="133">
        <f t="shared" si="6"/>
        <v>0</v>
      </c>
      <c r="Q37" s="182"/>
    </row>
    <row r="38" spans="2:17" ht="15" customHeight="1" x14ac:dyDescent="0.25">
      <c r="B38" s="183"/>
      <c r="C38" s="1115" t="s">
        <v>4074</v>
      </c>
      <c r="D38" s="1115"/>
      <c r="E38" s="1115"/>
      <c r="F38" s="1115"/>
      <c r="G38" s="1115"/>
      <c r="H38" s="1115"/>
      <c r="I38" s="1115"/>
      <c r="J38" s="1116"/>
      <c r="K38" s="133">
        <f>SUM(K31:K37)</f>
        <v>0</v>
      </c>
      <c r="L38" s="133">
        <f>SUM(L31:L37)</f>
        <v>0</v>
      </c>
      <c r="M38" s="133">
        <f>SUM(M31:M37)</f>
        <v>0</v>
      </c>
      <c r="N38" s="133">
        <f>SUM(N31:N37)</f>
        <v>0</v>
      </c>
    </row>
    <row r="39" spans="2:17" ht="15" customHeight="1" x14ac:dyDescent="0.25">
      <c r="B39" s="183"/>
      <c r="C39" s="1108" t="s">
        <v>14</v>
      </c>
      <c r="D39" s="1108"/>
      <c r="E39" s="1108"/>
      <c r="F39" s="1108"/>
      <c r="G39" s="1108"/>
      <c r="H39" s="1108"/>
      <c r="I39" s="1108"/>
      <c r="J39" s="1109"/>
      <c r="K39" s="133">
        <f>IFERROR(CustoContabil!E9*IlumCusto!K27/CustoContabil!E6,0)</f>
        <v>0</v>
      </c>
      <c r="L39" s="133">
        <v>0</v>
      </c>
      <c r="M39" s="133">
        <v>0</v>
      </c>
      <c r="N39" s="133">
        <f>K39</f>
        <v>0</v>
      </c>
      <c r="Q39" s="182"/>
    </row>
    <row r="40" spans="2:17" x14ac:dyDescent="0.25">
      <c r="B40" s="168"/>
      <c r="C40" s="1117" t="s">
        <v>4075</v>
      </c>
      <c r="D40" s="1117"/>
      <c r="E40" s="1117"/>
      <c r="F40" s="1117"/>
      <c r="G40" s="1117"/>
      <c r="H40" s="1117"/>
      <c r="I40" s="1117"/>
      <c r="J40" s="1118"/>
      <c r="K40" s="169">
        <f>SUM(K27,K29,K38,K39)</f>
        <v>0</v>
      </c>
      <c r="L40" s="169">
        <f>SUM(L27,L29,L38,L39)</f>
        <v>0</v>
      </c>
      <c r="M40" s="169">
        <f>SUM(M27,M29,M38,M39)</f>
        <v>0</v>
      </c>
      <c r="N40" s="169">
        <f>SUM(N27,N29,N38,N39)</f>
        <v>0</v>
      </c>
    </row>
    <row r="41" spans="2:17" ht="15" customHeight="1" x14ac:dyDescent="0.25">
      <c r="B41" s="893" t="s">
        <v>3919</v>
      </c>
      <c r="C41" s="894"/>
      <c r="D41" s="894"/>
      <c r="E41" s="894"/>
      <c r="F41" s="894"/>
      <c r="G41" s="894"/>
      <c r="H41" s="894"/>
      <c r="I41" s="894"/>
      <c r="J41" s="894"/>
      <c r="K41" s="894"/>
      <c r="L41" s="894"/>
      <c r="M41" s="894"/>
      <c r="N41" s="895"/>
      <c r="Q41" s="182"/>
    </row>
    <row r="42" spans="2:17" ht="15" customHeight="1" x14ac:dyDescent="0.25">
      <c r="B42" s="1152" t="s">
        <v>4076</v>
      </c>
      <c r="C42" s="1153"/>
      <c r="D42" s="1153"/>
      <c r="E42" s="1153"/>
      <c r="F42" s="1153"/>
      <c r="G42" s="1153"/>
      <c r="H42" s="1153"/>
      <c r="I42" s="1153"/>
      <c r="J42" s="1153"/>
      <c r="K42" s="1080" t="s">
        <v>3906</v>
      </c>
      <c r="L42" s="1080"/>
      <c r="M42" s="1080"/>
      <c r="N42" s="1080"/>
    </row>
    <row r="43" spans="2:17" ht="15" customHeight="1" x14ac:dyDescent="0.25">
      <c r="B43" s="795"/>
      <c r="C43" s="1113" t="s">
        <v>3921</v>
      </c>
      <c r="D43" s="1113"/>
      <c r="E43" s="1113"/>
      <c r="F43" s="1113"/>
      <c r="G43" s="1113"/>
      <c r="H43" s="1113"/>
      <c r="I43" s="1113"/>
      <c r="J43" s="1114"/>
      <c r="K43" s="133">
        <f>IFERROR(CustoContabil!E13*IlumCusto!K27/CustoContabil!E6,0)</f>
        <v>0</v>
      </c>
      <c r="L43" s="887">
        <v>0</v>
      </c>
      <c r="M43" s="887">
        <v>0</v>
      </c>
      <c r="N43" s="133">
        <f>K43</f>
        <v>0</v>
      </c>
    </row>
    <row r="44" spans="2:17" ht="15" customHeight="1" x14ac:dyDescent="0.25">
      <c r="B44" s="795"/>
      <c r="C44" s="793" t="s">
        <v>3920</v>
      </c>
      <c r="D44" s="793"/>
      <c r="E44" s="793"/>
      <c r="F44" s="793"/>
      <c r="G44" s="793"/>
      <c r="H44" s="793"/>
      <c r="I44" s="807"/>
      <c r="J44" s="808"/>
      <c r="K44" s="133">
        <f>IFERROR(CustoContabil!E12*K27/CustoContabil!E6,0)</f>
        <v>0</v>
      </c>
      <c r="L44" s="887">
        <v>0</v>
      </c>
      <c r="M44" s="887">
        <v>0</v>
      </c>
      <c r="N44" s="133">
        <f>K44</f>
        <v>0</v>
      </c>
    </row>
    <row r="45" spans="2:17" ht="15" customHeight="1" x14ac:dyDescent="0.25">
      <c r="B45" s="795"/>
      <c r="C45" s="1113" t="s">
        <v>5003</v>
      </c>
      <c r="D45" s="1113"/>
      <c r="E45" s="1113"/>
      <c r="F45" s="1113"/>
      <c r="G45" s="1113"/>
      <c r="H45" s="1113"/>
      <c r="I45" s="1113"/>
      <c r="J45" s="1114"/>
      <c r="K45" s="133">
        <f>IFERROR(CustoContabil!E17*K27/CustoContabil!E6,0)</f>
        <v>0</v>
      </c>
      <c r="L45" s="887">
        <v>0</v>
      </c>
      <c r="M45" s="887">
        <v>0</v>
      </c>
      <c r="N45" s="133">
        <f>K45</f>
        <v>0</v>
      </c>
    </row>
    <row r="46" spans="2:17" ht="15" customHeight="1" x14ac:dyDescent="0.25">
      <c r="B46" s="1110" t="s">
        <v>3922</v>
      </c>
      <c r="C46" s="1111"/>
      <c r="D46" s="1111"/>
      <c r="E46" s="1111"/>
      <c r="F46" s="1111"/>
      <c r="G46" s="1111"/>
      <c r="H46" s="1112"/>
      <c r="I46" s="515" t="s">
        <v>3976</v>
      </c>
      <c r="J46" s="515" t="s">
        <v>3977</v>
      </c>
      <c r="K46" s="155" t="s">
        <v>3978</v>
      </c>
      <c r="L46" s="127" t="s">
        <v>4055</v>
      </c>
      <c r="M46" s="127" t="s">
        <v>4056</v>
      </c>
      <c r="N46" s="128" t="s">
        <v>4057</v>
      </c>
    </row>
    <row r="47" spans="2:17" ht="15" customHeight="1" x14ac:dyDescent="0.25">
      <c r="B47" s="184">
        <v>1</v>
      </c>
      <c r="C47" s="1106"/>
      <c r="D47" s="1106"/>
      <c r="E47" s="1106"/>
      <c r="F47" s="1106"/>
      <c r="G47" s="1106"/>
      <c r="H47" s="1107"/>
      <c r="I47" s="3"/>
      <c r="J47" s="1"/>
      <c r="K47" s="133">
        <f>N47-L47-M47</f>
        <v>0</v>
      </c>
      <c r="L47" s="133">
        <v>0</v>
      </c>
      <c r="M47" s="133">
        <v>0</v>
      </c>
      <c r="N47" s="133">
        <f>I47*J47</f>
        <v>0</v>
      </c>
    </row>
    <row r="48" spans="2:17" ht="15" customHeight="1" x14ac:dyDescent="0.25">
      <c r="B48" s="184">
        <v>2</v>
      </c>
      <c r="C48" s="1106"/>
      <c r="D48" s="1106"/>
      <c r="E48" s="1106"/>
      <c r="F48" s="1106"/>
      <c r="G48" s="1106"/>
      <c r="H48" s="1107"/>
      <c r="I48" s="3"/>
      <c r="J48" s="1"/>
      <c r="K48" s="133">
        <f>N48-L48-M48</f>
        <v>0</v>
      </c>
      <c r="L48" s="133">
        <v>0</v>
      </c>
      <c r="M48" s="133">
        <v>0</v>
      </c>
      <c r="N48" s="133">
        <f>I48*J48</f>
        <v>0</v>
      </c>
    </row>
    <row r="49" spans="2:25" ht="15" customHeight="1" x14ac:dyDescent="0.25">
      <c r="B49" s="184">
        <v>3</v>
      </c>
      <c r="C49" s="1106"/>
      <c r="D49" s="1106"/>
      <c r="E49" s="1106"/>
      <c r="F49" s="1106"/>
      <c r="G49" s="1106"/>
      <c r="H49" s="1107"/>
      <c r="I49" s="3"/>
      <c r="J49" s="1"/>
      <c r="K49" s="133">
        <f>N49-L49-M49</f>
        <v>0</v>
      </c>
      <c r="L49" s="133">
        <v>0</v>
      </c>
      <c r="M49" s="133">
        <v>0</v>
      </c>
      <c r="N49" s="133">
        <f>I49*J49</f>
        <v>0</v>
      </c>
    </row>
    <row r="50" spans="2:25" ht="15" customHeight="1" x14ac:dyDescent="0.25">
      <c r="B50" s="183"/>
      <c r="C50" s="1108" t="s">
        <v>4077</v>
      </c>
      <c r="D50" s="1108"/>
      <c r="E50" s="1108"/>
      <c r="F50" s="1108"/>
      <c r="G50" s="1108"/>
      <c r="H50" s="1108"/>
      <c r="I50" s="1108"/>
      <c r="J50" s="1109"/>
      <c r="K50" s="133">
        <f>SUM(K47:K49)</f>
        <v>0</v>
      </c>
      <c r="L50" s="133">
        <v>0</v>
      </c>
      <c r="M50" s="133">
        <v>0</v>
      </c>
      <c r="N50" s="133">
        <f>SUM(N47:N49)</f>
        <v>0</v>
      </c>
    </row>
    <row r="51" spans="2:25" ht="15" customHeight="1" x14ac:dyDescent="0.25">
      <c r="B51" s="183"/>
      <c r="C51" s="1108" t="s">
        <v>3923</v>
      </c>
      <c r="D51" s="1108"/>
      <c r="E51" s="1108"/>
      <c r="F51" s="1108"/>
      <c r="G51" s="1108"/>
      <c r="H51" s="1108"/>
      <c r="I51" s="1108"/>
      <c r="J51" s="1109"/>
      <c r="K51" s="133">
        <f>Descarte!K15</f>
        <v>0</v>
      </c>
      <c r="L51" s="133">
        <v>0</v>
      </c>
      <c r="M51" s="133">
        <v>0</v>
      </c>
      <c r="N51" s="133">
        <f>Descarte!L15</f>
        <v>0</v>
      </c>
    </row>
    <row r="52" spans="2:25" ht="15" customHeight="1" x14ac:dyDescent="0.25">
      <c r="B52" s="183"/>
      <c r="C52" s="1108" t="s">
        <v>3924</v>
      </c>
      <c r="D52" s="1108"/>
      <c r="E52" s="1108"/>
      <c r="F52" s="1108"/>
      <c r="G52" s="1108"/>
      <c r="H52" s="1108"/>
      <c r="I52" s="1108"/>
      <c r="J52" s="1109"/>
      <c r="K52" s="133">
        <f>'M&amp;V'!M79</f>
        <v>0</v>
      </c>
      <c r="L52" s="133">
        <v>0</v>
      </c>
      <c r="M52" s="133">
        <v>0</v>
      </c>
      <c r="N52" s="133">
        <f>'M&amp;V'!N79</f>
        <v>0</v>
      </c>
      <c r="P52" s="68"/>
    </row>
    <row r="53" spans="2:25" ht="15" customHeight="1" x14ac:dyDescent="0.25">
      <c r="B53" s="1110" t="s">
        <v>3926</v>
      </c>
      <c r="C53" s="1111"/>
      <c r="D53" s="1111"/>
      <c r="E53" s="1111"/>
      <c r="F53" s="1111"/>
      <c r="G53" s="1111"/>
      <c r="H53" s="1112"/>
      <c r="I53" s="515" t="s">
        <v>3976</v>
      </c>
      <c r="J53" s="515" t="s">
        <v>3977</v>
      </c>
      <c r="K53" s="155" t="s">
        <v>3978</v>
      </c>
      <c r="L53" s="127" t="s">
        <v>4055</v>
      </c>
      <c r="M53" s="127" t="s">
        <v>4056</v>
      </c>
      <c r="N53" s="128" t="s">
        <v>4057</v>
      </c>
    </row>
    <row r="54" spans="2:25" ht="15" customHeight="1" x14ac:dyDescent="0.25">
      <c r="B54" s="184">
        <v>1</v>
      </c>
      <c r="C54" s="1106"/>
      <c r="D54" s="1106"/>
      <c r="E54" s="1106"/>
      <c r="F54" s="1106"/>
      <c r="G54" s="1106"/>
      <c r="H54" s="1107"/>
      <c r="I54" s="3"/>
      <c r="J54" s="1"/>
      <c r="K54" s="133">
        <f>N54-L54-M54</f>
        <v>0</v>
      </c>
      <c r="L54" s="133">
        <v>0</v>
      </c>
      <c r="M54" s="133">
        <v>0</v>
      </c>
      <c r="N54" s="133">
        <f>I54*J54</f>
        <v>0</v>
      </c>
    </row>
    <row r="55" spans="2:25" ht="15" customHeight="1" x14ac:dyDescent="0.25">
      <c r="B55" s="184">
        <v>2</v>
      </c>
      <c r="C55" s="1106"/>
      <c r="D55" s="1106"/>
      <c r="E55" s="1106"/>
      <c r="F55" s="1106"/>
      <c r="G55" s="1106"/>
      <c r="H55" s="1107"/>
      <c r="I55" s="3"/>
      <c r="J55" s="1"/>
      <c r="K55" s="133">
        <f>N55-L55-M55</f>
        <v>0</v>
      </c>
      <c r="L55" s="133">
        <v>0</v>
      </c>
      <c r="M55" s="133">
        <v>0</v>
      </c>
      <c r="N55" s="133">
        <f>I55*J55</f>
        <v>0</v>
      </c>
      <c r="Q55" s="182"/>
    </row>
    <row r="56" spans="2:25" ht="15" customHeight="1" x14ac:dyDescent="0.25">
      <c r="B56" s="184">
        <v>3</v>
      </c>
      <c r="C56" s="1106"/>
      <c r="D56" s="1106"/>
      <c r="E56" s="1106"/>
      <c r="F56" s="1106"/>
      <c r="G56" s="1106"/>
      <c r="H56" s="1107"/>
      <c r="I56" s="3"/>
      <c r="J56" s="1"/>
      <c r="K56" s="133">
        <f>N56-L56-M56</f>
        <v>0</v>
      </c>
      <c r="L56" s="133">
        <v>0</v>
      </c>
      <c r="M56" s="133">
        <v>0</v>
      </c>
      <c r="N56" s="133">
        <f>I56*J56</f>
        <v>0</v>
      </c>
    </row>
    <row r="57" spans="2:25" ht="15" customHeight="1" x14ac:dyDescent="0.25">
      <c r="B57" s="183"/>
      <c r="C57" s="1108" t="s">
        <v>3926</v>
      </c>
      <c r="D57" s="1108"/>
      <c r="E57" s="1108"/>
      <c r="F57" s="1108"/>
      <c r="G57" s="1108"/>
      <c r="H57" s="1108"/>
      <c r="I57" s="1108"/>
      <c r="J57" s="1109"/>
      <c r="K57" s="133">
        <f>SUM(K54:K56)</f>
        <v>0</v>
      </c>
      <c r="L57" s="133">
        <f>SUM(L54:L56)</f>
        <v>0</v>
      </c>
      <c r="M57" s="133">
        <f>SUM(M54:M56)</f>
        <v>0</v>
      </c>
      <c r="N57" s="133">
        <f>SUM(N54:N56)</f>
        <v>0</v>
      </c>
    </row>
    <row r="58" spans="2:25" ht="15" customHeight="1" x14ac:dyDescent="0.25">
      <c r="B58" s="185"/>
      <c r="C58" s="1102" t="s">
        <v>4078</v>
      </c>
      <c r="D58" s="1102"/>
      <c r="E58" s="1102"/>
      <c r="F58" s="1102"/>
      <c r="G58" s="1102"/>
      <c r="H58" s="1102"/>
      <c r="I58" s="1102"/>
      <c r="J58" s="1103"/>
      <c r="K58" s="138">
        <f>SUM(K43,K44,K45,K50:K52,K57)</f>
        <v>0</v>
      </c>
      <c r="L58" s="138">
        <f>SUM(L43,L44,L45,L50:L52,L57)</f>
        <v>0</v>
      </c>
      <c r="M58" s="138">
        <f>SUM(M43,M44,M45,M50:M52,M57)</f>
        <v>0</v>
      </c>
      <c r="N58" s="138">
        <f>SUM(N43,N44,N45,N50:N52,N57)</f>
        <v>0</v>
      </c>
    </row>
    <row r="59" spans="2:25" ht="15" customHeight="1" x14ac:dyDescent="0.25">
      <c r="B59" s="186"/>
      <c r="C59" s="1085" t="s">
        <v>4079</v>
      </c>
      <c r="D59" s="1085"/>
      <c r="E59" s="1085"/>
      <c r="F59" s="1085"/>
      <c r="G59" s="1085"/>
      <c r="H59" s="1085"/>
      <c r="I59" s="1085"/>
      <c r="J59" s="1086"/>
      <c r="K59" s="171">
        <f>SUM(K58,K40)</f>
        <v>0</v>
      </c>
      <c r="L59" s="171">
        <f>SUM(L58,L40)</f>
        <v>0</v>
      </c>
      <c r="M59" s="171">
        <f>SUM(M58,M40)</f>
        <v>0</v>
      </c>
      <c r="N59" s="171">
        <f>SUM(N58,N40)</f>
        <v>0</v>
      </c>
    </row>
    <row r="60" spans="2:25" ht="15" customHeight="1" x14ac:dyDescent="0.25">
      <c r="I60" s="187"/>
      <c r="K60" s="162"/>
      <c r="N60" s="162"/>
    </row>
    <row r="61" spans="2:25" ht="15" hidden="1" customHeight="1" x14ac:dyDescent="0.25">
      <c r="B61" s="1032" t="s">
        <v>4025</v>
      </c>
      <c r="C61" s="1033"/>
      <c r="D61" s="1033"/>
      <c r="E61" s="1033"/>
      <c r="F61" s="1033"/>
      <c r="G61" s="1033"/>
      <c r="H61" s="1033"/>
      <c r="I61" s="1033"/>
      <c r="J61" s="1033"/>
      <c r="K61" s="1033"/>
      <c r="L61" s="1033"/>
      <c r="M61" s="1033"/>
      <c r="N61" s="1034"/>
      <c r="P61" s="1031" t="str">
        <f>B61</f>
        <v>ILUMINAÇÃO - EX POST</v>
      </c>
      <c r="Q61" s="1031"/>
      <c r="R61" s="1031"/>
      <c r="S61" s="1031"/>
      <c r="T61" s="1031"/>
      <c r="U61" s="1031"/>
      <c r="V61" s="1031"/>
      <c r="W61" s="1031"/>
      <c r="X61" s="1031"/>
      <c r="Y61" s="1031"/>
    </row>
    <row r="62" spans="2:25" ht="15" hidden="1" customHeight="1" x14ac:dyDescent="0.25">
      <c r="B62" s="1032" t="s">
        <v>3929</v>
      </c>
      <c r="C62" s="1033"/>
      <c r="D62" s="1033"/>
      <c r="E62" s="1033"/>
      <c r="F62" s="1033"/>
      <c r="G62" s="1033"/>
      <c r="H62" s="1033"/>
      <c r="I62" s="1033"/>
      <c r="J62" s="1033"/>
      <c r="K62" s="1033"/>
      <c r="L62" s="1033"/>
      <c r="M62" s="1033"/>
      <c r="N62" s="1034"/>
      <c r="P62" s="1031" t="s">
        <v>4080</v>
      </c>
      <c r="Q62" s="1031"/>
      <c r="R62" s="1031"/>
      <c r="S62" s="1031"/>
      <c r="T62" s="1031"/>
      <c r="U62" s="1031"/>
      <c r="V62" s="1031"/>
      <c r="W62" s="1031"/>
      <c r="X62" s="1031"/>
      <c r="Y62" s="1031"/>
    </row>
    <row r="63" spans="2:25" ht="15" hidden="1" customHeight="1" x14ac:dyDescent="0.25">
      <c r="B63" s="1099" t="s">
        <v>4051</v>
      </c>
      <c r="C63" s="1100"/>
      <c r="D63" s="1100"/>
      <c r="E63" s="1100"/>
      <c r="F63" s="1100"/>
      <c r="G63" s="1100"/>
      <c r="H63" s="1100"/>
      <c r="I63" s="1100"/>
      <c r="J63" s="1100"/>
      <c r="K63" s="1154" t="s">
        <v>3906</v>
      </c>
      <c r="L63" s="1154"/>
      <c r="M63" s="1154"/>
      <c r="N63" s="1154"/>
      <c r="P63" s="1099" t="s">
        <v>4052</v>
      </c>
      <c r="Q63" s="1100"/>
      <c r="R63" s="1100"/>
      <c r="S63" s="1100"/>
      <c r="T63" s="1100"/>
      <c r="U63" s="1100"/>
      <c r="V63" s="1100"/>
      <c r="W63" s="1100"/>
      <c r="X63" s="1101"/>
      <c r="Y63" s="504" t="s">
        <v>4053</v>
      </c>
    </row>
    <row r="64" spans="2:25" ht="15" hidden="1" customHeight="1" x14ac:dyDescent="0.25">
      <c r="B64" s="1091" t="s">
        <v>3916</v>
      </c>
      <c r="C64" s="1091"/>
      <c r="D64" s="1091"/>
      <c r="E64" s="1092"/>
      <c r="F64" s="1092"/>
      <c r="G64" s="1092"/>
      <c r="H64" s="523" t="s">
        <v>4054</v>
      </c>
      <c r="I64" s="523" t="s">
        <v>3976</v>
      </c>
      <c r="J64" s="523" t="s">
        <v>3977</v>
      </c>
      <c r="K64" s="188" t="s">
        <v>3978</v>
      </c>
      <c r="L64" s="141" t="s">
        <v>4081</v>
      </c>
      <c r="M64" s="141" t="s">
        <v>4082</v>
      </c>
      <c r="N64" s="142" t="s">
        <v>4057</v>
      </c>
      <c r="P64" s="1091" t="str">
        <f>B64</f>
        <v>Materiais e equipamentos</v>
      </c>
      <c r="Q64" s="1091"/>
      <c r="R64" s="1091"/>
      <c r="S64" s="1092"/>
      <c r="T64" s="1092"/>
      <c r="U64" s="1092"/>
      <c r="V64" s="523" t="s">
        <v>4054</v>
      </c>
      <c r="W64" s="188" t="s">
        <v>4058</v>
      </c>
      <c r="X64" s="142" t="s">
        <v>4059</v>
      </c>
      <c r="Y64" s="142" t="s">
        <v>4060</v>
      </c>
    </row>
    <row r="65" spans="2:25" ht="15" hidden="1" customHeight="1" x14ac:dyDescent="0.25">
      <c r="B65" s="189">
        <v>1</v>
      </c>
      <c r="C65" s="1095"/>
      <c r="D65" s="1096"/>
      <c r="E65" s="1096"/>
      <c r="F65" s="1096"/>
      <c r="G65" s="1096"/>
      <c r="H65" s="157"/>
      <c r="I65" s="158"/>
      <c r="J65" s="132"/>
      <c r="K65" s="146">
        <f>N65-L65-M65</f>
        <v>0</v>
      </c>
      <c r="L65" s="132"/>
      <c r="M65" s="132"/>
      <c r="N65" s="146">
        <f>I65*J65</f>
        <v>0</v>
      </c>
      <c r="P65" s="189">
        <f>B65</f>
        <v>1</v>
      </c>
      <c r="Q65" s="1093" t="str">
        <f>IF(OR(C65=0,C65=""),"",C65)</f>
        <v/>
      </c>
      <c r="R65" s="1093"/>
      <c r="S65" s="1093"/>
      <c r="T65" s="1093"/>
      <c r="U65" s="1094"/>
      <c r="V65" s="190" t="str">
        <f>IF(N65=0,"",H65)</f>
        <v/>
      </c>
      <c r="W65" s="191">
        <f>IF(OR(V65="",V65=0),0,(Projeto!$AD$8*((1+Projeto!$AD$8)^V65))/(((1+Projeto!$AD$8)^V65)-1))</f>
        <v>0</v>
      </c>
      <c r="X65" s="192">
        <f>IF(AND(K65&gt;0,CustoContabil!$E$40&gt;0),K65*(CustoContabil!$E$54/CustoContabil!$E$40)*W65,0)</f>
        <v>0</v>
      </c>
      <c r="Y65" s="192">
        <f>IF(AND(N65&gt;0,CustoContabil!$C$40&gt;0),N65*(CustoContabil!$C$54/CustoContabil!$C$40)*W65,0)</f>
        <v>0</v>
      </c>
    </row>
    <row r="66" spans="2:25" ht="15" hidden="1" customHeight="1" x14ac:dyDescent="0.25">
      <c r="B66" s="533">
        <v>2</v>
      </c>
      <c r="C66" s="1095"/>
      <c r="D66" s="1096"/>
      <c r="E66" s="1096"/>
      <c r="F66" s="1096"/>
      <c r="G66" s="1096"/>
      <c r="H66" s="164"/>
      <c r="I66" s="165"/>
      <c r="J66" s="132"/>
      <c r="K66" s="146">
        <f t="shared" ref="K66:K115" si="7">N66-L66-M66</f>
        <v>0</v>
      </c>
      <c r="L66" s="132"/>
      <c r="M66" s="132"/>
      <c r="N66" s="146">
        <f t="shared" ref="N66:N115" si="8">I66*J66</f>
        <v>0</v>
      </c>
      <c r="P66" s="189">
        <f t="shared" ref="P66:P114" si="9">B66</f>
        <v>2</v>
      </c>
      <c r="Q66" s="1093" t="str">
        <f t="shared" ref="Q66:Q115" si="10">IF(OR(C66=0,C66=""),"",C66)</f>
        <v/>
      </c>
      <c r="R66" s="1093"/>
      <c r="S66" s="1093"/>
      <c r="T66" s="1093"/>
      <c r="U66" s="1094"/>
      <c r="V66" s="190" t="str">
        <f t="shared" ref="V66:V115" si="11">IF(N66=0,"",H66)</f>
        <v/>
      </c>
      <c r="W66" s="191">
        <f>IF(OR(V66="",V66=0),0,(Projeto!$AD$8*((1+Projeto!$AD$8)^V66))/(((1+Projeto!$AD$8)^V66)-1))</f>
        <v>0</v>
      </c>
      <c r="X66" s="192">
        <f>IF(AND(K66&gt;0,CustoContabil!$E$40&gt;0),K66*(CustoContabil!$E$54/CustoContabil!$E$40)*W66,0)</f>
        <v>0</v>
      </c>
      <c r="Y66" s="192">
        <f>IF(AND(N66&gt;0,CustoContabil!$C$40&gt;0),N66*(CustoContabil!$C$54/CustoContabil!$C$40)*W66,0)</f>
        <v>0</v>
      </c>
    </row>
    <row r="67" spans="2:25" ht="15" hidden="1" customHeight="1" x14ac:dyDescent="0.25">
      <c r="B67" s="189">
        <v>3</v>
      </c>
      <c r="C67" s="1095"/>
      <c r="D67" s="1096"/>
      <c r="E67" s="1096"/>
      <c r="F67" s="1096"/>
      <c r="G67" s="1096"/>
      <c r="H67" s="164"/>
      <c r="I67" s="165"/>
      <c r="J67" s="132"/>
      <c r="K67" s="146">
        <f t="shared" si="7"/>
        <v>0</v>
      </c>
      <c r="L67" s="132"/>
      <c r="M67" s="132"/>
      <c r="N67" s="146">
        <f t="shared" si="8"/>
        <v>0</v>
      </c>
      <c r="P67" s="189">
        <f t="shared" si="9"/>
        <v>3</v>
      </c>
      <c r="Q67" s="1093" t="str">
        <f t="shared" si="10"/>
        <v/>
      </c>
      <c r="R67" s="1093"/>
      <c r="S67" s="1093"/>
      <c r="T67" s="1093"/>
      <c r="U67" s="1094"/>
      <c r="V67" s="190" t="str">
        <f t="shared" si="11"/>
        <v/>
      </c>
      <c r="W67" s="191">
        <f>IF(OR(V67="",V67=0),0,(Projeto!$AD$8*((1+Projeto!$AD$8)^V67))/(((1+Projeto!$AD$8)^V67)-1))</f>
        <v>0</v>
      </c>
      <c r="X67" s="192">
        <f>IF(AND(K67&gt;0,CustoContabil!$E$40&gt;0),K67*(CustoContabil!$E$54/CustoContabil!$E$40)*W67,0)</f>
        <v>0</v>
      </c>
      <c r="Y67" s="192">
        <f>IF(AND(N67&gt;0,CustoContabil!$C$40&gt;0),N67*(CustoContabil!$C$54/CustoContabil!$C$40)*W67,0)</f>
        <v>0</v>
      </c>
    </row>
    <row r="68" spans="2:25" ht="15" hidden="1" customHeight="1" x14ac:dyDescent="0.25">
      <c r="B68" s="533">
        <v>4</v>
      </c>
      <c r="C68" s="1095"/>
      <c r="D68" s="1096"/>
      <c r="E68" s="1096"/>
      <c r="F68" s="1096"/>
      <c r="G68" s="1096"/>
      <c r="H68" s="164"/>
      <c r="I68" s="165"/>
      <c r="J68" s="132"/>
      <c r="K68" s="146">
        <f t="shared" si="7"/>
        <v>0</v>
      </c>
      <c r="L68" s="132"/>
      <c r="M68" s="132"/>
      <c r="N68" s="146">
        <f t="shared" si="8"/>
        <v>0</v>
      </c>
      <c r="P68" s="189">
        <f t="shared" si="9"/>
        <v>4</v>
      </c>
      <c r="Q68" s="1093" t="str">
        <f t="shared" si="10"/>
        <v/>
      </c>
      <c r="R68" s="1093"/>
      <c r="S68" s="1093"/>
      <c r="T68" s="1093"/>
      <c r="U68" s="1094"/>
      <c r="V68" s="190" t="str">
        <f t="shared" si="11"/>
        <v/>
      </c>
      <c r="W68" s="191">
        <f>IF(OR(V68="",V68=0),0,(Projeto!$AD$8*((1+Projeto!$AD$8)^V68))/(((1+Projeto!$AD$8)^V68)-1))</f>
        <v>0</v>
      </c>
      <c r="X68" s="192">
        <f>IF(AND(K68&gt;0,CustoContabil!$E$40&gt;0),K68*(CustoContabil!$E$54/CustoContabil!$E$40)*W68,0)</f>
        <v>0</v>
      </c>
      <c r="Y68" s="192">
        <f>IF(AND(N68&gt;0,CustoContabil!$C$40&gt;0),N68*(CustoContabil!$C$54/CustoContabil!$C$40)*W68,0)</f>
        <v>0</v>
      </c>
    </row>
    <row r="69" spans="2:25" ht="15" hidden="1" customHeight="1" x14ac:dyDescent="0.25">
      <c r="B69" s="189">
        <v>5</v>
      </c>
      <c r="C69" s="1095"/>
      <c r="D69" s="1096"/>
      <c r="E69" s="1096"/>
      <c r="F69" s="1096"/>
      <c r="G69" s="1096"/>
      <c r="H69" s="164"/>
      <c r="I69" s="165"/>
      <c r="J69" s="132"/>
      <c r="K69" s="146">
        <f t="shared" si="7"/>
        <v>0</v>
      </c>
      <c r="L69" s="132"/>
      <c r="M69" s="132"/>
      <c r="N69" s="146">
        <f t="shared" si="8"/>
        <v>0</v>
      </c>
      <c r="P69" s="189">
        <f t="shared" si="9"/>
        <v>5</v>
      </c>
      <c r="Q69" s="1093" t="str">
        <f t="shared" si="10"/>
        <v/>
      </c>
      <c r="R69" s="1093"/>
      <c r="S69" s="1093"/>
      <c r="T69" s="1093"/>
      <c r="U69" s="1094"/>
      <c r="V69" s="190" t="str">
        <f t="shared" si="11"/>
        <v/>
      </c>
      <c r="W69" s="191">
        <f>IF(OR(V69="",V69=0),0,(Projeto!$AD$8*((1+Projeto!$AD$8)^V69))/(((1+Projeto!$AD$8)^V69)-1))</f>
        <v>0</v>
      </c>
      <c r="X69" s="192">
        <f>IF(AND(K69&gt;0,CustoContabil!$E$40&gt;0),K69*(CustoContabil!$E$54/CustoContabil!$E$40)*W69,0)</f>
        <v>0</v>
      </c>
      <c r="Y69" s="192">
        <f>IF(AND(N69&gt;0,CustoContabil!$C$40&gt;0),N69*(CustoContabil!$C$54/CustoContabil!$C$40)*W69,0)</f>
        <v>0</v>
      </c>
    </row>
    <row r="70" spans="2:25" ht="15" hidden="1" customHeight="1" x14ac:dyDescent="0.25">
      <c r="B70" s="533">
        <v>6</v>
      </c>
      <c r="C70" s="1095"/>
      <c r="D70" s="1096"/>
      <c r="E70" s="1096"/>
      <c r="F70" s="1096"/>
      <c r="G70" s="1096"/>
      <c r="H70" s="164"/>
      <c r="I70" s="165"/>
      <c r="J70" s="132"/>
      <c r="K70" s="146">
        <f t="shared" si="7"/>
        <v>0</v>
      </c>
      <c r="L70" s="132"/>
      <c r="M70" s="132"/>
      <c r="N70" s="146">
        <f t="shared" si="8"/>
        <v>0</v>
      </c>
      <c r="P70" s="189">
        <f t="shared" si="9"/>
        <v>6</v>
      </c>
      <c r="Q70" s="1093" t="str">
        <f t="shared" si="10"/>
        <v/>
      </c>
      <c r="R70" s="1093"/>
      <c r="S70" s="1093"/>
      <c r="T70" s="1093"/>
      <c r="U70" s="1094"/>
      <c r="V70" s="190" t="str">
        <f t="shared" si="11"/>
        <v/>
      </c>
      <c r="W70" s="191">
        <f>IF(OR(V70="",V70=0),0,(Projeto!$AD$8*((1+Projeto!$AD$8)^V70))/(((1+Projeto!$AD$8)^V70)-1))</f>
        <v>0</v>
      </c>
      <c r="X70" s="192">
        <f>IF(AND(K70&gt;0,CustoContabil!$E$40&gt;0),K70*(CustoContabil!$E$54/CustoContabil!$E$40)*W70,0)</f>
        <v>0</v>
      </c>
      <c r="Y70" s="192">
        <f>IF(AND(N70&gt;0,CustoContabil!$C$40&gt;0),N70*(CustoContabil!$C$54/CustoContabil!$C$40)*W70,0)</f>
        <v>0</v>
      </c>
    </row>
    <row r="71" spans="2:25" ht="15" hidden="1" customHeight="1" x14ac:dyDescent="0.25">
      <c r="B71" s="189">
        <v>7</v>
      </c>
      <c r="C71" s="1095"/>
      <c r="D71" s="1096"/>
      <c r="E71" s="1096"/>
      <c r="F71" s="1096"/>
      <c r="G71" s="1096"/>
      <c r="H71" s="164"/>
      <c r="I71" s="165"/>
      <c r="J71" s="132"/>
      <c r="K71" s="146">
        <f t="shared" si="7"/>
        <v>0</v>
      </c>
      <c r="L71" s="132"/>
      <c r="M71" s="132"/>
      <c r="N71" s="146">
        <f t="shared" si="8"/>
        <v>0</v>
      </c>
      <c r="P71" s="189">
        <f t="shared" si="9"/>
        <v>7</v>
      </c>
      <c r="Q71" s="1093" t="str">
        <f t="shared" si="10"/>
        <v/>
      </c>
      <c r="R71" s="1093"/>
      <c r="S71" s="1093"/>
      <c r="T71" s="1093"/>
      <c r="U71" s="1094"/>
      <c r="V71" s="190" t="str">
        <f t="shared" si="11"/>
        <v/>
      </c>
      <c r="W71" s="191">
        <f>IF(OR(V71="",V71=0),0,(Projeto!$AD$8*((1+Projeto!$AD$8)^V71))/(((1+Projeto!$AD$8)^V71)-1))</f>
        <v>0</v>
      </c>
      <c r="X71" s="192">
        <f>IF(AND(K71&gt;0,CustoContabil!$E$40&gt;0),K71*(CustoContabil!$E$54/CustoContabil!$E$40)*W71,0)</f>
        <v>0</v>
      </c>
      <c r="Y71" s="192">
        <f>IF(AND(N71&gt;0,CustoContabil!$C$40&gt;0),N71*(CustoContabil!$C$54/CustoContabil!$C$40)*W71,0)</f>
        <v>0</v>
      </c>
    </row>
    <row r="72" spans="2:25" ht="15" hidden="1" customHeight="1" x14ac:dyDescent="0.25">
      <c r="B72" s="533">
        <v>8</v>
      </c>
      <c r="C72" s="1095"/>
      <c r="D72" s="1096"/>
      <c r="E72" s="1096"/>
      <c r="F72" s="1096"/>
      <c r="G72" s="1096"/>
      <c r="H72" s="164"/>
      <c r="I72" s="165"/>
      <c r="J72" s="132"/>
      <c r="K72" s="146">
        <f t="shared" si="7"/>
        <v>0</v>
      </c>
      <c r="L72" s="132"/>
      <c r="M72" s="132"/>
      <c r="N72" s="146">
        <f t="shared" si="8"/>
        <v>0</v>
      </c>
      <c r="P72" s="189">
        <f t="shared" si="9"/>
        <v>8</v>
      </c>
      <c r="Q72" s="1093" t="str">
        <f t="shared" si="10"/>
        <v/>
      </c>
      <c r="R72" s="1093"/>
      <c r="S72" s="1093"/>
      <c r="T72" s="1093"/>
      <c r="U72" s="1094"/>
      <c r="V72" s="190" t="str">
        <f t="shared" si="11"/>
        <v/>
      </c>
      <c r="W72" s="191">
        <f>IF(OR(V72="",V72=0),0,(Projeto!$AD$8*((1+Projeto!$AD$8)^V72))/(((1+Projeto!$AD$8)^V72)-1))</f>
        <v>0</v>
      </c>
      <c r="X72" s="192">
        <f>IF(AND(K72&gt;0,CustoContabil!$E$40&gt;0),K72*(CustoContabil!$E$54/CustoContabil!$E$40)*W72,0)</f>
        <v>0</v>
      </c>
      <c r="Y72" s="192">
        <f>IF(AND(N72&gt;0,CustoContabil!$C$40&gt;0),N72*(CustoContabil!$C$54/CustoContabil!$C$40)*W72,0)</f>
        <v>0</v>
      </c>
    </row>
    <row r="73" spans="2:25" ht="15" hidden="1" customHeight="1" x14ac:dyDescent="0.25">
      <c r="B73" s="189">
        <v>9</v>
      </c>
      <c r="C73" s="1095"/>
      <c r="D73" s="1096"/>
      <c r="E73" s="1096"/>
      <c r="F73" s="1096"/>
      <c r="G73" s="1096"/>
      <c r="H73" s="164"/>
      <c r="I73" s="165"/>
      <c r="J73" s="132"/>
      <c r="K73" s="146">
        <f t="shared" si="7"/>
        <v>0</v>
      </c>
      <c r="L73" s="132"/>
      <c r="M73" s="132"/>
      <c r="N73" s="146">
        <f t="shared" si="8"/>
        <v>0</v>
      </c>
      <c r="P73" s="189">
        <f t="shared" si="9"/>
        <v>9</v>
      </c>
      <c r="Q73" s="1093" t="str">
        <f t="shared" si="10"/>
        <v/>
      </c>
      <c r="R73" s="1093"/>
      <c r="S73" s="1093"/>
      <c r="T73" s="1093"/>
      <c r="U73" s="1094"/>
      <c r="V73" s="190" t="str">
        <f t="shared" si="11"/>
        <v/>
      </c>
      <c r="W73" s="191">
        <f>IF(OR(V73="",V73=0),0,(Projeto!$AD$8*((1+Projeto!$AD$8)^V73))/(((1+Projeto!$AD$8)^V73)-1))</f>
        <v>0</v>
      </c>
      <c r="X73" s="192">
        <f>IF(AND(K73&gt;0,CustoContabil!$E$40&gt;0),K73*(CustoContabil!$E$54/CustoContabil!$E$40)*W73,0)</f>
        <v>0</v>
      </c>
      <c r="Y73" s="192">
        <f>IF(AND(N73&gt;0,CustoContabil!$C$40&gt;0),N73*(CustoContabil!$C$54/CustoContabil!$C$40)*W73,0)</f>
        <v>0</v>
      </c>
    </row>
    <row r="74" spans="2:25" ht="15" hidden="1" customHeight="1" x14ac:dyDescent="0.25">
      <c r="B74" s="533">
        <v>10</v>
      </c>
      <c r="C74" s="1095"/>
      <c r="D74" s="1096"/>
      <c r="E74" s="1096"/>
      <c r="F74" s="1096"/>
      <c r="G74" s="1096"/>
      <c r="H74" s="166"/>
      <c r="I74" s="165"/>
      <c r="J74" s="132"/>
      <c r="K74" s="146">
        <f t="shared" si="7"/>
        <v>0</v>
      </c>
      <c r="L74" s="132"/>
      <c r="M74" s="132"/>
      <c r="N74" s="146">
        <f t="shared" si="8"/>
        <v>0</v>
      </c>
      <c r="P74" s="189">
        <f t="shared" si="9"/>
        <v>10</v>
      </c>
      <c r="Q74" s="1093" t="str">
        <f t="shared" si="10"/>
        <v/>
      </c>
      <c r="R74" s="1093"/>
      <c r="S74" s="1093"/>
      <c r="T74" s="1093"/>
      <c r="U74" s="1094"/>
      <c r="V74" s="190" t="str">
        <f t="shared" si="11"/>
        <v/>
      </c>
      <c r="W74" s="191">
        <f>IF(OR(V74="",V74=0),0,(Projeto!$AD$8*((1+Projeto!$AD$8)^V74))/(((1+Projeto!$AD$8)^V74)-1))</f>
        <v>0</v>
      </c>
      <c r="X74" s="192">
        <f>IF(AND(K74&gt;0,CustoContabil!$E$40&gt;0),K74*(CustoContabil!$E$54/CustoContabil!$E$40)*W74,0)</f>
        <v>0</v>
      </c>
      <c r="Y74" s="192">
        <f>IF(AND(N74&gt;0,CustoContabil!$C$40&gt;0),N74*(CustoContabil!$C$54/CustoContabil!$C$40)*W74,0)</f>
        <v>0</v>
      </c>
    </row>
    <row r="75" spans="2:25" ht="15" hidden="1" customHeight="1" x14ac:dyDescent="0.25">
      <c r="B75" s="189">
        <v>11</v>
      </c>
      <c r="C75" s="1095"/>
      <c r="D75" s="1096"/>
      <c r="E75" s="1096"/>
      <c r="F75" s="1096"/>
      <c r="G75" s="1096"/>
      <c r="H75" s="164"/>
      <c r="I75" s="165"/>
      <c r="J75" s="132"/>
      <c r="K75" s="146">
        <f t="shared" si="7"/>
        <v>0</v>
      </c>
      <c r="L75" s="132"/>
      <c r="M75" s="132"/>
      <c r="N75" s="146">
        <f t="shared" si="8"/>
        <v>0</v>
      </c>
      <c r="P75" s="189">
        <f t="shared" si="9"/>
        <v>11</v>
      </c>
      <c r="Q75" s="1093" t="str">
        <f t="shared" si="10"/>
        <v/>
      </c>
      <c r="R75" s="1093"/>
      <c r="S75" s="1093"/>
      <c r="T75" s="1093"/>
      <c r="U75" s="1094"/>
      <c r="V75" s="190" t="str">
        <f t="shared" si="11"/>
        <v/>
      </c>
      <c r="W75" s="191">
        <f>IF(OR(V75="",V75=0),0,(Projeto!$AD$8*((1+Projeto!$AD$8)^V75))/(((1+Projeto!$AD$8)^V75)-1))</f>
        <v>0</v>
      </c>
      <c r="X75" s="192">
        <f>IF(AND(K75&gt;0,CustoContabil!$E$40&gt;0),K75*(CustoContabil!$E$54/CustoContabil!$E$40)*W75,0)</f>
        <v>0</v>
      </c>
      <c r="Y75" s="192">
        <f>IF(AND(N75&gt;0,CustoContabil!$C$40&gt;0),N75*(CustoContabil!$C$54/CustoContabil!$C$40)*W75,0)</f>
        <v>0</v>
      </c>
    </row>
    <row r="76" spans="2:25" ht="15" hidden="1" customHeight="1" x14ac:dyDescent="0.25">
      <c r="B76" s="533">
        <v>12</v>
      </c>
      <c r="C76" s="1095"/>
      <c r="D76" s="1096"/>
      <c r="E76" s="1096"/>
      <c r="F76" s="1096"/>
      <c r="G76" s="1096"/>
      <c r="H76" s="164"/>
      <c r="I76" s="165"/>
      <c r="J76" s="132"/>
      <c r="K76" s="146">
        <f t="shared" si="7"/>
        <v>0</v>
      </c>
      <c r="L76" s="132"/>
      <c r="M76" s="132"/>
      <c r="N76" s="146">
        <f t="shared" si="8"/>
        <v>0</v>
      </c>
      <c r="P76" s="189">
        <f t="shared" si="9"/>
        <v>12</v>
      </c>
      <c r="Q76" s="1093" t="str">
        <f t="shared" si="10"/>
        <v/>
      </c>
      <c r="R76" s="1093"/>
      <c r="S76" s="1093"/>
      <c r="T76" s="1093"/>
      <c r="U76" s="1094"/>
      <c r="V76" s="190" t="str">
        <f t="shared" si="11"/>
        <v/>
      </c>
      <c r="W76" s="191">
        <f>IF(OR(V76="",V76=0),0,(Projeto!$AD$8*((1+Projeto!$AD$8)^V76))/(((1+Projeto!$AD$8)^V76)-1))</f>
        <v>0</v>
      </c>
      <c r="X76" s="192">
        <f>IF(AND(K76&gt;0,CustoContabil!$E$40&gt;0),K76*(CustoContabil!$E$54/CustoContabil!$E$40)*W76,0)</f>
        <v>0</v>
      </c>
      <c r="Y76" s="192">
        <f>IF(AND(N76&gt;0,CustoContabil!$C$40&gt;0),N76*(CustoContabil!$C$54/CustoContabil!$C$40)*W76,0)</f>
        <v>0</v>
      </c>
    </row>
    <row r="77" spans="2:25" ht="15" hidden="1" customHeight="1" x14ac:dyDescent="0.25">
      <c r="B77" s="189">
        <v>13</v>
      </c>
      <c r="C77" s="1095"/>
      <c r="D77" s="1096"/>
      <c r="E77" s="1096"/>
      <c r="F77" s="1096"/>
      <c r="G77" s="1096"/>
      <c r="H77" s="166"/>
      <c r="I77" s="165"/>
      <c r="J77" s="132"/>
      <c r="K77" s="146">
        <f t="shared" si="7"/>
        <v>0</v>
      </c>
      <c r="L77" s="132"/>
      <c r="M77" s="132"/>
      <c r="N77" s="146">
        <f t="shared" si="8"/>
        <v>0</v>
      </c>
      <c r="P77" s="189">
        <f t="shared" si="9"/>
        <v>13</v>
      </c>
      <c r="Q77" s="1093" t="str">
        <f t="shared" si="10"/>
        <v/>
      </c>
      <c r="R77" s="1093"/>
      <c r="S77" s="1093"/>
      <c r="T77" s="1093"/>
      <c r="U77" s="1094"/>
      <c r="V77" s="190" t="str">
        <f t="shared" si="11"/>
        <v/>
      </c>
      <c r="W77" s="191">
        <f>IF(OR(V77="",V77=0),0,(Projeto!$AD$8*((1+Projeto!$AD$8)^V77))/(((1+Projeto!$AD$8)^V77)-1))</f>
        <v>0</v>
      </c>
      <c r="X77" s="192">
        <f>IF(AND(K77&gt;0,CustoContabil!$E$40&gt;0),K77*(CustoContabil!$E$54/CustoContabil!$E$40)*W77,0)</f>
        <v>0</v>
      </c>
      <c r="Y77" s="192">
        <f>IF(AND(N77&gt;0,CustoContabil!$C$40&gt;0),N77*(CustoContabil!$C$54/CustoContabil!$C$40)*W77,0)</f>
        <v>0</v>
      </c>
    </row>
    <row r="78" spans="2:25" ht="15" hidden="1" customHeight="1" x14ac:dyDescent="0.25">
      <c r="B78" s="533">
        <v>14</v>
      </c>
      <c r="C78" s="1095"/>
      <c r="D78" s="1096"/>
      <c r="E78" s="1096"/>
      <c r="F78" s="1096"/>
      <c r="G78" s="1096"/>
      <c r="H78" s="164"/>
      <c r="I78" s="165"/>
      <c r="J78" s="132"/>
      <c r="K78" s="146">
        <f t="shared" si="7"/>
        <v>0</v>
      </c>
      <c r="L78" s="132"/>
      <c r="M78" s="132"/>
      <c r="N78" s="146">
        <f t="shared" si="8"/>
        <v>0</v>
      </c>
      <c r="P78" s="189">
        <f t="shared" si="9"/>
        <v>14</v>
      </c>
      <c r="Q78" s="1093" t="str">
        <f t="shared" si="10"/>
        <v/>
      </c>
      <c r="R78" s="1093"/>
      <c r="S78" s="1093"/>
      <c r="T78" s="1093"/>
      <c r="U78" s="1094"/>
      <c r="V78" s="190" t="str">
        <f t="shared" si="11"/>
        <v/>
      </c>
      <c r="W78" s="191">
        <f>IF(OR(V78="",V78=0),0,(Projeto!$AD$8*((1+Projeto!$AD$8)^V78))/(((1+Projeto!$AD$8)^V78)-1))</f>
        <v>0</v>
      </c>
      <c r="X78" s="192">
        <f>IF(AND(K78&gt;0,CustoContabil!$E$40&gt;0),K78*(CustoContabil!$E$54/CustoContabil!$E$40)*W78,0)</f>
        <v>0</v>
      </c>
      <c r="Y78" s="192">
        <f>IF(AND(N78&gt;0,CustoContabil!$C$40&gt;0),N78*(CustoContabil!$C$54/CustoContabil!$C$40)*W78,0)</f>
        <v>0</v>
      </c>
    </row>
    <row r="79" spans="2:25" ht="15" hidden="1" customHeight="1" x14ac:dyDescent="0.25">
      <c r="B79" s="189">
        <v>15</v>
      </c>
      <c r="C79" s="1095"/>
      <c r="D79" s="1096"/>
      <c r="E79" s="1096"/>
      <c r="F79" s="1096"/>
      <c r="G79" s="1096"/>
      <c r="H79" s="164"/>
      <c r="I79" s="165"/>
      <c r="J79" s="132"/>
      <c r="K79" s="146">
        <f t="shared" si="7"/>
        <v>0</v>
      </c>
      <c r="L79" s="132"/>
      <c r="M79" s="132"/>
      <c r="N79" s="146">
        <f t="shared" si="8"/>
        <v>0</v>
      </c>
      <c r="P79" s="189">
        <f t="shared" si="9"/>
        <v>15</v>
      </c>
      <c r="Q79" s="1093" t="str">
        <f t="shared" si="10"/>
        <v/>
      </c>
      <c r="R79" s="1093"/>
      <c r="S79" s="1093"/>
      <c r="T79" s="1093"/>
      <c r="U79" s="1094"/>
      <c r="V79" s="190" t="str">
        <f t="shared" si="11"/>
        <v/>
      </c>
      <c r="W79" s="191">
        <f>IF(OR(V79="",V79=0),0,(Projeto!$AD$8*((1+Projeto!$AD$8)^V79))/(((1+Projeto!$AD$8)^V79)-1))</f>
        <v>0</v>
      </c>
      <c r="X79" s="192">
        <f>IF(AND(K79&gt;0,CustoContabil!$E$40&gt;0),K79*(CustoContabil!$E$54/CustoContabil!$E$40)*W79,0)</f>
        <v>0</v>
      </c>
      <c r="Y79" s="192">
        <f>IF(AND(N79&gt;0,CustoContabil!$C$40&gt;0),N79*(CustoContabil!$C$54/CustoContabil!$C$40)*W79,0)</f>
        <v>0</v>
      </c>
    </row>
    <row r="80" spans="2:25" ht="15" hidden="1" customHeight="1" x14ac:dyDescent="0.25">
      <c r="B80" s="533">
        <v>16</v>
      </c>
      <c r="C80" s="1095"/>
      <c r="D80" s="1096"/>
      <c r="E80" s="1096"/>
      <c r="F80" s="1096"/>
      <c r="G80" s="1096"/>
      <c r="H80" s="164"/>
      <c r="I80" s="165"/>
      <c r="J80" s="132"/>
      <c r="K80" s="146">
        <f t="shared" si="7"/>
        <v>0</v>
      </c>
      <c r="L80" s="132"/>
      <c r="M80" s="132"/>
      <c r="N80" s="146">
        <f t="shared" si="8"/>
        <v>0</v>
      </c>
      <c r="P80" s="189">
        <f t="shared" si="9"/>
        <v>16</v>
      </c>
      <c r="Q80" s="1093" t="str">
        <f t="shared" si="10"/>
        <v/>
      </c>
      <c r="R80" s="1093"/>
      <c r="S80" s="1093"/>
      <c r="T80" s="1093"/>
      <c r="U80" s="1094"/>
      <c r="V80" s="190" t="str">
        <f t="shared" si="11"/>
        <v/>
      </c>
      <c r="W80" s="191">
        <f>IF(OR(V80="",V80=0),0,(Projeto!$AD$8*((1+Projeto!$AD$8)^V80))/(((1+Projeto!$AD$8)^V80)-1))</f>
        <v>0</v>
      </c>
      <c r="X80" s="192">
        <f>IF(AND(K80&gt;0,CustoContabil!$E$40&gt;0),K80*(CustoContabil!$E$54/CustoContabil!$E$40)*W80,0)</f>
        <v>0</v>
      </c>
      <c r="Y80" s="192">
        <f>IF(AND(N80&gt;0,CustoContabil!$C$40&gt;0),N80*(CustoContabil!$C$54/CustoContabil!$C$40)*W80,0)</f>
        <v>0</v>
      </c>
    </row>
    <row r="81" spans="2:25" ht="15" hidden="1" customHeight="1" x14ac:dyDescent="0.25">
      <c r="B81" s="189">
        <v>17</v>
      </c>
      <c r="C81" s="1095"/>
      <c r="D81" s="1096"/>
      <c r="E81" s="1096"/>
      <c r="F81" s="1096"/>
      <c r="G81" s="1096"/>
      <c r="H81" s="164"/>
      <c r="I81" s="165"/>
      <c r="J81" s="132"/>
      <c r="K81" s="146">
        <f t="shared" si="7"/>
        <v>0</v>
      </c>
      <c r="L81" s="132"/>
      <c r="M81" s="132"/>
      <c r="N81" s="146">
        <f t="shared" si="8"/>
        <v>0</v>
      </c>
      <c r="P81" s="189">
        <f t="shared" si="9"/>
        <v>17</v>
      </c>
      <c r="Q81" s="1093" t="str">
        <f t="shared" si="10"/>
        <v/>
      </c>
      <c r="R81" s="1093"/>
      <c r="S81" s="1093"/>
      <c r="T81" s="1093"/>
      <c r="U81" s="1094"/>
      <c r="V81" s="190" t="str">
        <f t="shared" si="11"/>
        <v/>
      </c>
      <c r="W81" s="191">
        <f>IF(OR(V81="",V81=0),0,(Projeto!$AD$8*((1+Projeto!$AD$8)^V81))/(((1+Projeto!$AD$8)^V81)-1))</f>
        <v>0</v>
      </c>
      <c r="X81" s="192">
        <f>IF(AND(K81&gt;0,CustoContabil!$E$40&gt;0),K81*(CustoContabil!$E$54/CustoContabil!$E$40)*W81,0)</f>
        <v>0</v>
      </c>
      <c r="Y81" s="192">
        <f>IF(AND(N81&gt;0,CustoContabil!$C$40&gt;0),N81*(CustoContabil!$C$54/CustoContabil!$C$40)*W81,0)</f>
        <v>0</v>
      </c>
    </row>
    <row r="82" spans="2:25" ht="15" hidden="1" customHeight="1" x14ac:dyDescent="0.25">
      <c r="B82" s="533">
        <v>18</v>
      </c>
      <c r="C82" s="1095"/>
      <c r="D82" s="1096"/>
      <c r="E82" s="1096"/>
      <c r="F82" s="1096"/>
      <c r="G82" s="1096"/>
      <c r="H82" s="164"/>
      <c r="I82" s="165"/>
      <c r="J82" s="132"/>
      <c r="K82" s="146">
        <f t="shared" si="7"/>
        <v>0</v>
      </c>
      <c r="L82" s="132"/>
      <c r="M82" s="132"/>
      <c r="N82" s="146">
        <f t="shared" si="8"/>
        <v>0</v>
      </c>
      <c r="P82" s="189">
        <f t="shared" si="9"/>
        <v>18</v>
      </c>
      <c r="Q82" s="1093" t="str">
        <f t="shared" si="10"/>
        <v/>
      </c>
      <c r="R82" s="1093"/>
      <c r="S82" s="1093"/>
      <c r="T82" s="1093"/>
      <c r="U82" s="1094"/>
      <c r="V82" s="190" t="str">
        <f t="shared" si="11"/>
        <v/>
      </c>
      <c r="W82" s="191">
        <f>IF(OR(V82="",V82=0),0,(Projeto!$AD$8*((1+Projeto!$AD$8)^V82))/(((1+Projeto!$AD$8)^V82)-1))</f>
        <v>0</v>
      </c>
      <c r="X82" s="192">
        <f>IF(AND(K82&gt;0,CustoContabil!$E$40&gt;0),K82*(CustoContabil!$E$54/CustoContabil!$E$40)*W82,0)</f>
        <v>0</v>
      </c>
      <c r="Y82" s="192">
        <f>IF(AND(N82&gt;0,CustoContabil!$C$40&gt;0),N82*(CustoContabil!$C$54/CustoContabil!$C$40)*W82,0)</f>
        <v>0</v>
      </c>
    </row>
    <row r="83" spans="2:25" ht="15" hidden="1" customHeight="1" x14ac:dyDescent="0.25">
      <c r="B83" s="189">
        <v>19</v>
      </c>
      <c r="C83" s="1095"/>
      <c r="D83" s="1096"/>
      <c r="E83" s="1096"/>
      <c r="F83" s="1096"/>
      <c r="G83" s="1096"/>
      <c r="H83" s="164"/>
      <c r="I83" s="165"/>
      <c r="J83" s="132"/>
      <c r="K83" s="146">
        <f t="shared" si="7"/>
        <v>0</v>
      </c>
      <c r="L83" s="132"/>
      <c r="M83" s="132"/>
      <c r="N83" s="146">
        <f t="shared" si="8"/>
        <v>0</v>
      </c>
      <c r="P83" s="189">
        <f t="shared" si="9"/>
        <v>19</v>
      </c>
      <c r="Q83" s="1093" t="str">
        <f t="shared" si="10"/>
        <v/>
      </c>
      <c r="R83" s="1093"/>
      <c r="S83" s="1093"/>
      <c r="T83" s="1093"/>
      <c r="U83" s="1094"/>
      <c r="V83" s="190" t="str">
        <f t="shared" si="11"/>
        <v/>
      </c>
      <c r="W83" s="191">
        <f>IF(OR(V83="",V83=0),0,(Projeto!$AD$8*((1+Projeto!$AD$8)^V83))/(((1+Projeto!$AD$8)^V83)-1))</f>
        <v>0</v>
      </c>
      <c r="X83" s="192">
        <f>IF(AND(K83&gt;0,CustoContabil!$E$40&gt;0),K83*(CustoContabil!$E$54/CustoContabil!$E$40)*W83,0)</f>
        <v>0</v>
      </c>
      <c r="Y83" s="192">
        <f>IF(AND(N83&gt;0,CustoContabil!$C$40&gt;0),N83*(CustoContabil!$C$54/CustoContabil!$C$40)*W83,0)</f>
        <v>0</v>
      </c>
    </row>
    <row r="84" spans="2:25" ht="15" hidden="1" customHeight="1" x14ac:dyDescent="0.25">
      <c r="B84" s="189">
        <v>20</v>
      </c>
      <c r="C84" s="1095"/>
      <c r="D84" s="1096"/>
      <c r="E84" s="1096"/>
      <c r="F84" s="1096"/>
      <c r="G84" s="1096"/>
      <c r="H84" s="164"/>
      <c r="I84" s="165"/>
      <c r="J84" s="132"/>
      <c r="K84" s="146">
        <f t="shared" si="7"/>
        <v>0</v>
      </c>
      <c r="L84" s="132"/>
      <c r="M84" s="132"/>
      <c r="N84" s="146">
        <f t="shared" si="8"/>
        <v>0</v>
      </c>
      <c r="P84" s="189">
        <f t="shared" si="9"/>
        <v>20</v>
      </c>
      <c r="Q84" s="1093" t="str">
        <f t="shared" si="10"/>
        <v/>
      </c>
      <c r="R84" s="1093"/>
      <c r="S84" s="1093"/>
      <c r="T84" s="1093"/>
      <c r="U84" s="1094"/>
      <c r="V84" s="190" t="str">
        <f t="shared" si="11"/>
        <v/>
      </c>
      <c r="W84" s="191">
        <f>IF(OR(V84="",V84=0),0,(Projeto!$AD$8*((1+Projeto!$AD$8)^V84))/(((1+Projeto!$AD$8)^V84)-1))</f>
        <v>0</v>
      </c>
      <c r="X84" s="192">
        <f>IF(AND(K84&gt;0,CustoContabil!$E$40&gt;0),K84*(CustoContabil!$E$54/CustoContabil!$E$40)*W84,0)</f>
        <v>0</v>
      </c>
      <c r="Y84" s="192">
        <f>IF(AND(N84&gt;0,CustoContabil!$C$40&gt;0),N84*(CustoContabil!$C$54/CustoContabil!$C$40)*W84,0)</f>
        <v>0</v>
      </c>
    </row>
    <row r="85" spans="2:25" ht="15" hidden="1" customHeight="1" x14ac:dyDescent="0.25">
      <c r="B85" s="189">
        <v>21</v>
      </c>
      <c r="C85" s="1095"/>
      <c r="D85" s="1096"/>
      <c r="E85" s="1096"/>
      <c r="F85" s="1096"/>
      <c r="G85" s="1096"/>
      <c r="H85" s="164"/>
      <c r="I85" s="165"/>
      <c r="J85" s="132"/>
      <c r="K85" s="146">
        <f t="shared" si="7"/>
        <v>0</v>
      </c>
      <c r="L85" s="132"/>
      <c r="M85" s="132"/>
      <c r="N85" s="146">
        <f t="shared" si="8"/>
        <v>0</v>
      </c>
      <c r="P85" s="189">
        <f t="shared" si="9"/>
        <v>21</v>
      </c>
      <c r="Q85" s="1093" t="str">
        <f t="shared" si="10"/>
        <v/>
      </c>
      <c r="R85" s="1093"/>
      <c r="S85" s="1093"/>
      <c r="T85" s="1093"/>
      <c r="U85" s="1094"/>
      <c r="V85" s="190" t="str">
        <f t="shared" si="11"/>
        <v/>
      </c>
      <c r="W85" s="191">
        <f>IF(OR(V85="",V85=0),0,(Projeto!$AD$8*((1+Projeto!$AD$8)^V85))/(((1+Projeto!$AD$8)^V85)-1))</f>
        <v>0</v>
      </c>
      <c r="X85" s="192">
        <f>IF(AND(K85&gt;0,CustoContabil!$E$40&gt;0),K85*(CustoContabil!$E$54/CustoContabil!$E$40)*W85,0)</f>
        <v>0</v>
      </c>
      <c r="Y85" s="192">
        <f>IF(AND(N85&gt;0,CustoContabil!$C$40&gt;0),N85*(CustoContabil!$C$54/CustoContabil!$C$40)*W85,0)</f>
        <v>0</v>
      </c>
    </row>
    <row r="86" spans="2:25" ht="15" hidden="1" customHeight="1" x14ac:dyDescent="0.25">
      <c r="B86" s="189">
        <v>22</v>
      </c>
      <c r="C86" s="1095"/>
      <c r="D86" s="1096"/>
      <c r="E86" s="1096"/>
      <c r="F86" s="1096"/>
      <c r="G86" s="1096"/>
      <c r="H86" s="164"/>
      <c r="I86" s="165"/>
      <c r="J86" s="132"/>
      <c r="K86" s="146">
        <f t="shared" si="7"/>
        <v>0</v>
      </c>
      <c r="L86" s="132"/>
      <c r="M86" s="132"/>
      <c r="N86" s="146">
        <f t="shared" si="8"/>
        <v>0</v>
      </c>
      <c r="P86" s="189">
        <f t="shared" si="9"/>
        <v>22</v>
      </c>
      <c r="Q86" s="1093" t="str">
        <f t="shared" si="10"/>
        <v/>
      </c>
      <c r="R86" s="1093"/>
      <c r="S86" s="1093"/>
      <c r="T86" s="1093"/>
      <c r="U86" s="1094"/>
      <c r="V86" s="190" t="str">
        <f t="shared" si="11"/>
        <v/>
      </c>
      <c r="W86" s="191">
        <f>IF(OR(V86="",V86=0),0,(Projeto!$AD$8*((1+Projeto!$AD$8)^V86))/(((1+Projeto!$AD$8)^V86)-1))</f>
        <v>0</v>
      </c>
      <c r="X86" s="192">
        <f>IF(AND(K86&gt;0,CustoContabil!$E$40&gt;0),K86*(CustoContabil!$E$54/CustoContabil!$E$40)*W86,0)</f>
        <v>0</v>
      </c>
      <c r="Y86" s="192">
        <f>IF(AND(N86&gt;0,CustoContabil!$C$40&gt;0),N86*(CustoContabil!$C$54/CustoContabil!$C$40)*W86,0)</f>
        <v>0</v>
      </c>
    </row>
    <row r="87" spans="2:25" ht="15" hidden="1" customHeight="1" x14ac:dyDescent="0.25">
      <c r="B87" s="189">
        <v>23</v>
      </c>
      <c r="C87" s="1095"/>
      <c r="D87" s="1096"/>
      <c r="E87" s="1096"/>
      <c r="F87" s="1096"/>
      <c r="G87" s="1096"/>
      <c r="H87" s="164"/>
      <c r="I87" s="165"/>
      <c r="J87" s="132"/>
      <c r="K87" s="146">
        <f t="shared" si="7"/>
        <v>0</v>
      </c>
      <c r="L87" s="132"/>
      <c r="M87" s="132"/>
      <c r="N87" s="146">
        <f t="shared" si="8"/>
        <v>0</v>
      </c>
      <c r="P87" s="189">
        <f t="shared" si="9"/>
        <v>23</v>
      </c>
      <c r="Q87" s="1093" t="str">
        <f t="shared" si="10"/>
        <v/>
      </c>
      <c r="R87" s="1093"/>
      <c r="S87" s="1093"/>
      <c r="T87" s="1093"/>
      <c r="U87" s="1094"/>
      <c r="V87" s="190" t="str">
        <f t="shared" si="11"/>
        <v/>
      </c>
      <c r="W87" s="191">
        <f>IF(OR(V87="",V87=0),0,(Projeto!$AD$8*((1+Projeto!$AD$8)^V87))/(((1+Projeto!$AD$8)^V87)-1))</f>
        <v>0</v>
      </c>
      <c r="X87" s="192">
        <f>IF(AND(K87&gt;0,CustoContabil!$E$40&gt;0),K87*(CustoContabil!$E$54/CustoContabil!$E$40)*W87,0)</f>
        <v>0</v>
      </c>
      <c r="Y87" s="192">
        <f>IF(AND(N87&gt;0,CustoContabil!$C$40&gt;0),N87*(CustoContabil!$C$54/CustoContabil!$C$40)*W87,0)</f>
        <v>0</v>
      </c>
    </row>
    <row r="88" spans="2:25" ht="15" hidden="1" customHeight="1" x14ac:dyDescent="0.25">
      <c r="B88" s="189">
        <v>24</v>
      </c>
      <c r="C88" s="1095"/>
      <c r="D88" s="1096"/>
      <c r="E88" s="1096"/>
      <c r="F88" s="1096"/>
      <c r="G88" s="1096"/>
      <c r="H88" s="164"/>
      <c r="I88" s="165"/>
      <c r="J88" s="132"/>
      <c r="K88" s="146">
        <f t="shared" si="7"/>
        <v>0</v>
      </c>
      <c r="L88" s="132"/>
      <c r="M88" s="132"/>
      <c r="N88" s="146">
        <f t="shared" si="8"/>
        <v>0</v>
      </c>
      <c r="P88" s="189">
        <f t="shared" si="9"/>
        <v>24</v>
      </c>
      <c r="Q88" s="1093" t="str">
        <f t="shared" si="10"/>
        <v/>
      </c>
      <c r="R88" s="1093"/>
      <c r="S88" s="1093"/>
      <c r="T88" s="1093"/>
      <c r="U88" s="1094"/>
      <c r="V88" s="190" t="str">
        <f t="shared" si="11"/>
        <v/>
      </c>
      <c r="W88" s="191">
        <f>IF(OR(V88="",V88=0),0,(Projeto!$AD$8*((1+Projeto!$AD$8)^V88))/(((1+Projeto!$AD$8)^V88)-1))</f>
        <v>0</v>
      </c>
      <c r="X88" s="192">
        <f>IF(AND(K88&gt;0,CustoContabil!$E$40&gt;0),K88*(CustoContabil!$E$54/CustoContabil!$E$40)*W88,0)</f>
        <v>0</v>
      </c>
      <c r="Y88" s="192">
        <f>IF(AND(N88&gt;0,CustoContabil!$C$40&gt;0),N88*(CustoContabil!$C$54/CustoContabil!$C$40)*W88,0)</f>
        <v>0</v>
      </c>
    </row>
    <row r="89" spans="2:25" ht="15" hidden="1" customHeight="1" x14ac:dyDescent="0.25">
      <c r="B89" s="189">
        <v>25</v>
      </c>
      <c r="C89" s="1095"/>
      <c r="D89" s="1096"/>
      <c r="E89" s="1096"/>
      <c r="F89" s="1096"/>
      <c r="G89" s="1096"/>
      <c r="H89" s="164"/>
      <c r="I89" s="165"/>
      <c r="J89" s="132"/>
      <c r="K89" s="146">
        <f t="shared" si="7"/>
        <v>0</v>
      </c>
      <c r="L89" s="132"/>
      <c r="M89" s="132"/>
      <c r="N89" s="146">
        <f t="shared" si="8"/>
        <v>0</v>
      </c>
      <c r="P89" s="189">
        <f t="shared" si="9"/>
        <v>25</v>
      </c>
      <c r="Q89" s="1093" t="str">
        <f t="shared" si="10"/>
        <v/>
      </c>
      <c r="R89" s="1093"/>
      <c r="S89" s="1093"/>
      <c r="T89" s="1093"/>
      <c r="U89" s="1094"/>
      <c r="V89" s="190" t="str">
        <f t="shared" si="11"/>
        <v/>
      </c>
      <c r="W89" s="191">
        <f>IF(OR(V89="",V89=0),0,(Projeto!$AD$8*((1+Projeto!$AD$8)^V89))/(((1+Projeto!$AD$8)^V89)-1))</f>
        <v>0</v>
      </c>
      <c r="X89" s="192">
        <f>IF(AND(K89&gt;0,CustoContabil!$E$40&gt;0),K89*(CustoContabil!$E$54/CustoContabil!$E$40)*W89,0)</f>
        <v>0</v>
      </c>
      <c r="Y89" s="192">
        <f>IF(AND(N89&gt;0,CustoContabil!$C$40&gt;0),N89*(CustoContabil!$C$54/CustoContabil!$C$40)*W89,0)</f>
        <v>0</v>
      </c>
    </row>
    <row r="90" spans="2:25" ht="15" hidden="1" customHeight="1" x14ac:dyDescent="0.25">
      <c r="B90" s="189">
        <v>26</v>
      </c>
      <c r="C90" s="1095"/>
      <c r="D90" s="1096"/>
      <c r="E90" s="1096"/>
      <c r="F90" s="1096"/>
      <c r="G90" s="1096"/>
      <c r="H90" s="164"/>
      <c r="I90" s="165"/>
      <c r="J90" s="132"/>
      <c r="K90" s="146">
        <f t="shared" si="7"/>
        <v>0</v>
      </c>
      <c r="L90" s="132"/>
      <c r="M90" s="132"/>
      <c r="N90" s="146">
        <f t="shared" si="8"/>
        <v>0</v>
      </c>
      <c r="P90" s="189">
        <f t="shared" si="9"/>
        <v>26</v>
      </c>
      <c r="Q90" s="1093" t="str">
        <f t="shared" si="10"/>
        <v/>
      </c>
      <c r="R90" s="1093"/>
      <c r="S90" s="1093"/>
      <c r="T90" s="1093"/>
      <c r="U90" s="1094"/>
      <c r="V90" s="190" t="str">
        <f t="shared" si="11"/>
        <v/>
      </c>
      <c r="W90" s="191">
        <f>IF(OR(V90="",V90=0),0,(Projeto!$AD$8*((1+Projeto!$AD$8)^V90))/(((1+Projeto!$AD$8)^V90)-1))</f>
        <v>0</v>
      </c>
      <c r="X90" s="192">
        <f>IF(AND(K90&gt;0,CustoContabil!$E$40&gt;0),K90*(CustoContabil!$E$54/CustoContabil!$E$40)*W90,0)</f>
        <v>0</v>
      </c>
      <c r="Y90" s="192">
        <f>IF(AND(N90&gt;0,CustoContabil!$C$40&gt;0),N90*(CustoContabil!$C$54/CustoContabil!$C$40)*W90,0)</f>
        <v>0</v>
      </c>
    </row>
    <row r="91" spans="2:25" ht="15" hidden="1" customHeight="1" x14ac:dyDescent="0.25">
      <c r="B91" s="189">
        <v>27</v>
      </c>
      <c r="C91" s="1095"/>
      <c r="D91" s="1096"/>
      <c r="E91" s="1096"/>
      <c r="F91" s="1096"/>
      <c r="G91" s="1096"/>
      <c r="H91" s="164"/>
      <c r="I91" s="165"/>
      <c r="J91" s="132"/>
      <c r="K91" s="146">
        <f t="shared" si="7"/>
        <v>0</v>
      </c>
      <c r="L91" s="132"/>
      <c r="M91" s="132"/>
      <c r="N91" s="146">
        <f t="shared" si="8"/>
        <v>0</v>
      </c>
      <c r="P91" s="189">
        <f t="shared" si="9"/>
        <v>27</v>
      </c>
      <c r="Q91" s="1093" t="str">
        <f t="shared" si="10"/>
        <v/>
      </c>
      <c r="R91" s="1093"/>
      <c r="S91" s="1093"/>
      <c r="T91" s="1093"/>
      <c r="U91" s="1094"/>
      <c r="V91" s="190" t="str">
        <f t="shared" si="11"/>
        <v/>
      </c>
      <c r="W91" s="191">
        <f>IF(OR(V91="",V91=0),0,(Projeto!$AD$8*((1+Projeto!$AD$8)^V91))/(((1+Projeto!$AD$8)^V91)-1))</f>
        <v>0</v>
      </c>
      <c r="X91" s="192">
        <f>IF(AND(K91&gt;0,CustoContabil!$E$40&gt;0),K91*(CustoContabil!$E$54/CustoContabil!$E$40)*W91,0)</f>
        <v>0</v>
      </c>
      <c r="Y91" s="192">
        <f>IF(AND(N91&gt;0,CustoContabil!$C$40&gt;0),N91*(CustoContabil!$C$54/CustoContabil!$C$40)*W91,0)</f>
        <v>0</v>
      </c>
    </row>
    <row r="92" spans="2:25" ht="15" hidden="1" customHeight="1" x14ac:dyDescent="0.25">
      <c r="B92" s="189">
        <v>28</v>
      </c>
      <c r="C92" s="1095"/>
      <c r="D92" s="1096"/>
      <c r="E92" s="1096"/>
      <c r="F92" s="1096"/>
      <c r="G92" s="1096"/>
      <c r="H92" s="164"/>
      <c r="I92" s="165"/>
      <c r="J92" s="132"/>
      <c r="K92" s="146">
        <f t="shared" si="7"/>
        <v>0</v>
      </c>
      <c r="L92" s="132"/>
      <c r="M92" s="132"/>
      <c r="N92" s="146">
        <f t="shared" si="8"/>
        <v>0</v>
      </c>
      <c r="P92" s="189">
        <f t="shared" si="9"/>
        <v>28</v>
      </c>
      <c r="Q92" s="1093" t="str">
        <f t="shared" si="10"/>
        <v/>
      </c>
      <c r="R92" s="1093"/>
      <c r="S92" s="1093"/>
      <c r="T92" s="1093"/>
      <c r="U92" s="1094"/>
      <c r="V92" s="190" t="str">
        <f t="shared" si="11"/>
        <v/>
      </c>
      <c r="W92" s="191">
        <f>IF(OR(V92="",V92=0),0,(Projeto!$AD$8*((1+Projeto!$AD$8)^V92))/(((1+Projeto!$AD$8)^V92)-1))</f>
        <v>0</v>
      </c>
      <c r="X92" s="192">
        <f>IF(AND(K92&gt;0,CustoContabil!$E$40&gt;0),K92*(CustoContabil!$E$54/CustoContabil!$E$40)*W92,0)</f>
        <v>0</v>
      </c>
      <c r="Y92" s="192">
        <f>IF(AND(N92&gt;0,CustoContabil!$C$40&gt;0),N92*(CustoContabil!$C$54/CustoContabil!$C$40)*W92,0)</f>
        <v>0</v>
      </c>
    </row>
    <row r="93" spans="2:25" ht="15" hidden="1" customHeight="1" x14ac:dyDescent="0.25">
      <c r="B93" s="189">
        <v>29</v>
      </c>
      <c r="C93" s="1095"/>
      <c r="D93" s="1096"/>
      <c r="E93" s="1096"/>
      <c r="F93" s="1096"/>
      <c r="G93" s="1096"/>
      <c r="H93" s="164"/>
      <c r="I93" s="165"/>
      <c r="J93" s="132"/>
      <c r="K93" s="146">
        <f t="shared" si="7"/>
        <v>0</v>
      </c>
      <c r="L93" s="132"/>
      <c r="M93" s="132"/>
      <c r="N93" s="146">
        <f t="shared" si="8"/>
        <v>0</v>
      </c>
      <c r="P93" s="189">
        <f t="shared" si="9"/>
        <v>29</v>
      </c>
      <c r="Q93" s="1093" t="str">
        <f t="shared" si="10"/>
        <v/>
      </c>
      <c r="R93" s="1093"/>
      <c r="S93" s="1093"/>
      <c r="T93" s="1093"/>
      <c r="U93" s="1094"/>
      <c r="V93" s="190" t="str">
        <f t="shared" si="11"/>
        <v/>
      </c>
      <c r="W93" s="191">
        <f>IF(OR(V93="",V93=0),0,(Projeto!$AD$8*((1+Projeto!$AD$8)^V93))/(((1+Projeto!$AD$8)^V93)-1))</f>
        <v>0</v>
      </c>
      <c r="X93" s="192">
        <f>IF(AND(K93&gt;0,CustoContabil!$E$40&gt;0),K93*(CustoContabil!$E$54/CustoContabil!$E$40)*W93,0)</f>
        <v>0</v>
      </c>
      <c r="Y93" s="192">
        <f>IF(AND(N93&gt;0,CustoContabil!$C$40&gt;0),N93*(CustoContabil!$C$54/CustoContabil!$C$40)*W93,0)</f>
        <v>0</v>
      </c>
    </row>
    <row r="94" spans="2:25" ht="15" hidden="1" customHeight="1" x14ac:dyDescent="0.25">
      <c r="B94" s="189">
        <v>30</v>
      </c>
      <c r="C94" s="1095"/>
      <c r="D94" s="1096"/>
      <c r="E94" s="1096"/>
      <c r="F94" s="1096"/>
      <c r="G94" s="1096"/>
      <c r="H94" s="164"/>
      <c r="I94" s="165"/>
      <c r="J94" s="132"/>
      <c r="K94" s="146">
        <f t="shared" si="7"/>
        <v>0</v>
      </c>
      <c r="L94" s="132"/>
      <c r="M94" s="132"/>
      <c r="N94" s="146">
        <f t="shared" si="8"/>
        <v>0</v>
      </c>
      <c r="P94" s="189">
        <f t="shared" si="9"/>
        <v>30</v>
      </c>
      <c r="Q94" s="1093" t="str">
        <f t="shared" si="10"/>
        <v/>
      </c>
      <c r="R94" s="1093"/>
      <c r="S94" s="1093"/>
      <c r="T94" s="1093"/>
      <c r="U94" s="1094"/>
      <c r="V94" s="190" t="str">
        <f t="shared" si="11"/>
        <v/>
      </c>
      <c r="W94" s="191">
        <f>IF(OR(V94="",V94=0),0,(Projeto!$AD$8*((1+Projeto!$AD$8)^V94))/(((1+Projeto!$AD$8)^V94)-1))</f>
        <v>0</v>
      </c>
      <c r="X94" s="192">
        <f>IF(AND(K94&gt;0,CustoContabil!$E$40&gt;0),K94*(CustoContabil!$E$54/CustoContabil!$E$40)*W94,0)</f>
        <v>0</v>
      </c>
      <c r="Y94" s="192">
        <f>IF(AND(N94&gt;0,CustoContabil!$C$40&gt;0),N94*(CustoContabil!$C$54/CustoContabil!$C$40)*W94,0)</f>
        <v>0</v>
      </c>
    </row>
    <row r="95" spans="2:25" ht="15" hidden="1" customHeight="1" x14ac:dyDescent="0.25">
      <c r="B95" s="189">
        <v>31</v>
      </c>
      <c r="C95" s="1095"/>
      <c r="D95" s="1096"/>
      <c r="E95" s="1096"/>
      <c r="F95" s="1096"/>
      <c r="G95" s="1096"/>
      <c r="H95" s="164"/>
      <c r="I95" s="165"/>
      <c r="J95" s="132"/>
      <c r="K95" s="146">
        <f t="shared" si="7"/>
        <v>0</v>
      </c>
      <c r="L95" s="132"/>
      <c r="M95" s="132"/>
      <c r="N95" s="146">
        <f t="shared" si="8"/>
        <v>0</v>
      </c>
      <c r="P95" s="189">
        <f t="shared" si="9"/>
        <v>31</v>
      </c>
      <c r="Q95" s="1093" t="str">
        <f t="shared" si="10"/>
        <v/>
      </c>
      <c r="R95" s="1093"/>
      <c r="S95" s="1093"/>
      <c r="T95" s="1093"/>
      <c r="U95" s="1094"/>
      <c r="V95" s="190" t="str">
        <f t="shared" si="11"/>
        <v/>
      </c>
      <c r="W95" s="191">
        <f>IF(OR(V95="",V95=0),0,(Projeto!$AD$8*((1+Projeto!$AD$8)^V95))/(((1+Projeto!$AD$8)^V95)-1))</f>
        <v>0</v>
      </c>
      <c r="X95" s="192">
        <f>IF(AND(K95&gt;0,CustoContabil!$E$40&gt;0),K95*(CustoContabil!$E$54/CustoContabil!$E$40)*W95,0)</f>
        <v>0</v>
      </c>
      <c r="Y95" s="192">
        <f>IF(AND(N95&gt;0,CustoContabil!$C$40&gt;0),N95*(CustoContabil!$C$54/CustoContabil!$C$40)*W95,0)</f>
        <v>0</v>
      </c>
    </row>
    <row r="96" spans="2:25" ht="15" hidden="1" customHeight="1" x14ac:dyDescent="0.25">
      <c r="B96" s="189">
        <v>32</v>
      </c>
      <c r="C96" s="1095"/>
      <c r="D96" s="1096"/>
      <c r="E96" s="1096"/>
      <c r="F96" s="1096"/>
      <c r="G96" s="1096"/>
      <c r="H96" s="164"/>
      <c r="I96" s="165"/>
      <c r="J96" s="132"/>
      <c r="K96" s="146">
        <f t="shared" si="7"/>
        <v>0</v>
      </c>
      <c r="L96" s="132"/>
      <c r="M96" s="132"/>
      <c r="N96" s="146">
        <f t="shared" si="8"/>
        <v>0</v>
      </c>
      <c r="P96" s="189">
        <f t="shared" si="9"/>
        <v>32</v>
      </c>
      <c r="Q96" s="1093" t="str">
        <f t="shared" si="10"/>
        <v/>
      </c>
      <c r="R96" s="1093"/>
      <c r="S96" s="1093"/>
      <c r="T96" s="1093"/>
      <c r="U96" s="1094"/>
      <c r="V96" s="190" t="str">
        <f t="shared" si="11"/>
        <v/>
      </c>
      <c r="W96" s="191">
        <f>IF(OR(V96="",V96=0),0,(Projeto!$AD$8*((1+Projeto!$AD$8)^V96))/(((1+Projeto!$AD$8)^V96)-1))</f>
        <v>0</v>
      </c>
      <c r="X96" s="192">
        <f>IF(AND(K96&gt;0,CustoContabil!$E$40&gt;0),K96*(CustoContabil!$E$54/CustoContabil!$E$40)*W96,0)</f>
        <v>0</v>
      </c>
      <c r="Y96" s="192">
        <f>IF(AND(N96&gt;0,CustoContabil!$C$40&gt;0),N96*(CustoContabil!$C$54/CustoContabil!$C$40)*W96,0)</f>
        <v>0</v>
      </c>
    </row>
    <row r="97" spans="2:25" ht="15" hidden="1" customHeight="1" x14ac:dyDescent="0.25">
      <c r="B97" s="189">
        <v>33</v>
      </c>
      <c r="C97" s="1095"/>
      <c r="D97" s="1096"/>
      <c r="E97" s="1096"/>
      <c r="F97" s="1096"/>
      <c r="G97" s="1096"/>
      <c r="H97" s="164"/>
      <c r="I97" s="165"/>
      <c r="J97" s="132"/>
      <c r="K97" s="146">
        <f t="shared" si="7"/>
        <v>0</v>
      </c>
      <c r="L97" s="132"/>
      <c r="M97" s="132"/>
      <c r="N97" s="146">
        <f t="shared" si="8"/>
        <v>0</v>
      </c>
      <c r="P97" s="189">
        <f t="shared" si="9"/>
        <v>33</v>
      </c>
      <c r="Q97" s="1093" t="str">
        <f t="shared" si="10"/>
        <v/>
      </c>
      <c r="R97" s="1093"/>
      <c r="S97" s="1093"/>
      <c r="T97" s="1093"/>
      <c r="U97" s="1094"/>
      <c r="V97" s="190" t="str">
        <f t="shared" si="11"/>
        <v/>
      </c>
      <c r="W97" s="191">
        <f>IF(OR(V97="",V97=0),0,(Projeto!$AD$8*((1+Projeto!$AD$8)^V97))/(((1+Projeto!$AD$8)^V97)-1))</f>
        <v>0</v>
      </c>
      <c r="X97" s="192">
        <f>IF(AND(K97&gt;0,CustoContabil!$E$40&gt;0),K97*(CustoContabil!$E$54/CustoContabil!$E$40)*W97,0)</f>
        <v>0</v>
      </c>
      <c r="Y97" s="192">
        <f>IF(AND(N97&gt;0,CustoContabil!$C$40&gt;0),N97*(CustoContabil!$C$54/CustoContabil!$C$40)*W97,0)</f>
        <v>0</v>
      </c>
    </row>
    <row r="98" spans="2:25" ht="15" hidden="1" customHeight="1" x14ac:dyDescent="0.25">
      <c r="B98" s="189">
        <v>34</v>
      </c>
      <c r="C98" s="1095"/>
      <c r="D98" s="1096"/>
      <c r="E98" s="1096"/>
      <c r="F98" s="1096"/>
      <c r="G98" s="1096"/>
      <c r="H98" s="164"/>
      <c r="I98" s="165"/>
      <c r="J98" s="132"/>
      <c r="K98" s="146">
        <f t="shared" si="7"/>
        <v>0</v>
      </c>
      <c r="L98" s="132"/>
      <c r="M98" s="132"/>
      <c r="N98" s="146">
        <f t="shared" si="8"/>
        <v>0</v>
      </c>
      <c r="P98" s="189">
        <f t="shared" si="9"/>
        <v>34</v>
      </c>
      <c r="Q98" s="1093" t="str">
        <f t="shared" si="10"/>
        <v/>
      </c>
      <c r="R98" s="1093"/>
      <c r="S98" s="1093"/>
      <c r="T98" s="1093"/>
      <c r="U98" s="1094"/>
      <c r="V98" s="190" t="str">
        <f t="shared" si="11"/>
        <v/>
      </c>
      <c r="W98" s="191">
        <f>IF(OR(V98="",V98=0),0,(Projeto!$AD$8*((1+Projeto!$AD$8)^V98))/(((1+Projeto!$AD$8)^V98)-1))</f>
        <v>0</v>
      </c>
      <c r="X98" s="192">
        <f>IF(AND(K98&gt;0,CustoContabil!$E$40&gt;0),K98*(CustoContabil!$E$54/CustoContabil!$E$40)*W98,0)</f>
        <v>0</v>
      </c>
      <c r="Y98" s="192">
        <f>IF(AND(N98&gt;0,CustoContabil!$C$40&gt;0),N98*(CustoContabil!$C$54/CustoContabil!$C$40)*W98,0)</f>
        <v>0</v>
      </c>
    </row>
    <row r="99" spans="2:25" ht="15" hidden="1" customHeight="1" x14ac:dyDescent="0.25">
      <c r="B99" s="189">
        <v>35</v>
      </c>
      <c r="C99" s="1095"/>
      <c r="D99" s="1096"/>
      <c r="E99" s="1096"/>
      <c r="F99" s="1096"/>
      <c r="G99" s="1096"/>
      <c r="H99" s="164"/>
      <c r="I99" s="165"/>
      <c r="J99" s="132"/>
      <c r="K99" s="146">
        <f t="shared" si="7"/>
        <v>0</v>
      </c>
      <c r="L99" s="132"/>
      <c r="M99" s="132"/>
      <c r="N99" s="146">
        <f t="shared" si="8"/>
        <v>0</v>
      </c>
      <c r="P99" s="189">
        <f t="shared" si="9"/>
        <v>35</v>
      </c>
      <c r="Q99" s="1093" t="str">
        <f t="shared" si="10"/>
        <v/>
      </c>
      <c r="R99" s="1093"/>
      <c r="S99" s="1093"/>
      <c r="T99" s="1093"/>
      <c r="U99" s="1094"/>
      <c r="V99" s="190" t="str">
        <f t="shared" si="11"/>
        <v/>
      </c>
      <c r="W99" s="191">
        <f>IF(OR(V99="",V99=0),0,(Projeto!$AD$8*((1+Projeto!$AD$8)^V99))/(((1+Projeto!$AD$8)^V99)-1))</f>
        <v>0</v>
      </c>
      <c r="X99" s="192">
        <f>IF(AND(K99&gt;0,CustoContabil!$E$40&gt;0),K99*(CustoContabil!$E$54/CustoContabil!$E$40)*W99,0)</f>
        <v>0</v>
      </c>
      <c r="Y99" s="192">
        <f>IF(AND(N99&gt;0,CustoContabil!$C$40&gt;0),N99*(CustoContabil!$C$54/CustoContabil!$C$40)*W99,0)</f>
        <v>0</v>
      </c>
    </row>
    <row r="100" spans="2:25" ht="15" hidden="1" customHeight="1" x14ac:dyDescent="0.25">
      <c r="B100" s="189">
        <v>36</v>
      </c>
      <c r="C100" s="1095"/>
      <c r="D100" s="1096"/>
      <c r="E100" s="1096"/>
      <c r="F100" s="1096"/>
      <c r="G100" s="1096"/>
      <c r="H100" s="164"/>
      <c r="I100" s="165"/>
      <c r="J100" s="132"/>
      <c r="K100" s="146">
        <f t="shared" si="7"/>
        <v>0</v>
      </c>
      <c r="L100" s="132"/>
      <c r="M100" s="132"/>
      <c r="N100" s="146">
        <f t="shared" si="8"/>
        <v>0</v>
      </c>
      <c r="P100" s="189">
        <f t="shared" si="9"/>
        <v>36</v>
      </c>
      <c r="Q100" s="1093" t="str">
        <f t="shared" si="10"/>
        <v/>
      </c>
      <c r="R100" s="1093"/>
      <c r="S100" s="1093"/>
      <c r="T100" s="1093"/>
      <c r="U100" s="1094"/>
      <c r="V100" s="190" t="str">
        <f t="shared" si="11"/>
        <v/>
      </c>
      <c r="W100" s="191">
        <f>IF(OR(V100="",V100=0),0,(Projeto!$AD$8*((1+Projeto!$AD$8)^V100))/(((1+Projeto!$AD$8)^V100)-1))</f>
        <v>0</v>
      </c>
      <c r="X100" s="192">
        <f>IF(AND(K100&gt;0,CustoContabil!$E$40&gt;0),K100*(CustoContabil!$E$54/CustoContabil!$E$40)*W100,0)</f>
        <v>0</v>
      </c>
      <c r="Y100" s="192">
        <f>IF(AND(N100&gt;0,CustoContabil!$C$40&gt;0),N100*(CustoContabil!$C$54/CustoContabil!$C$40)*W100,0)</f>
        <v>0</v>
      </c>
    </row>
    <row r="101" spans="2:25" ht="15" hidden="1" customHeight="1" x14ac:dyDescent="0.25">
      <c r="B101" s="189">
        <v>37</v>
      </c>
      <c r="C101" s="1095"/>
      <c r="D101" s="1096"/>
      <c r="E101" s="1096"/>
      <c r="F101" s="1096"/>
      <c r="G101" s="1096"/>
      <c r="H101" s="164"/>
      <c r="I101" s="165"/>
      <c r="J101" s="132"/>
      <c r="K101" s="146">
        <f t="shared" si="7"/>
        <v>0</v>
      </c>
      <c r="L101" s="132"/>
      <c r="M101" s="132"/>
      <c r="N101" s="146">
        <f t="shared" si="8"/>
        <v>0</v>
      </c>
      <c r="P101" s="189">
        <f t="shared" si="9"/>
        <v>37</v>
      </c>
      <c r="Q101" s="1093" t="str">
        <f t="shared" si="10"/>
        <v/>
      </c>
      <c r="R101" s="1093"/>
      <c r="S101" s="1093"/>
      <c r="T101" s="1093"/>
      <c r="U101" s="1094"/>
      <c r="V101" s="190" t="str">
        <f t="shared" si="11"/>
        <v/>
      </c>
      <c r="W101" s="191">
        <f>IF(OR(V101="",V101=0),0,(Projeto!$AD$8*((1+Projeto!$AD$8)^V101))/(((1+Projeto!$AD$8)^V101)-1))</f>
        <v>0</v>
      </c>
      <c r="X101" s="192">
        <f>IF(AND(K101&gt;0,CustoContabil!$E$40&gt;0),K101*(CustoContabil!$E$54/CustoContabil!$E$40)*W101,0)</f>
        <v>0</v>
      </c>
      <c r="Y101" s="192">
        <f>IF(AND(N101&gt;0,CustoContabil!$C$40&gt;0),N101*(CustoContabil!$C$54/CustoContabil!$C$40)*W101,0)</f>
        <v>0</v>
      </c>
    </row>
    <row r="102" spans="2:25" ht="15" hidden="1" customHeight="1" x14ac:dyDescent="0.25">
      <c r="B102" s="189">
        <v>38</v>
      </c>
      <c r="C102" s="1095"/>
      <c r="D102" s="1096"/>
      <c r="E102" s="1096"/>
      <c r="F102" s="1096"/>
      <c r="G102" s="1096"/>
      <c r="H102" s="164"/>
      <c r="I102" s="165"/>
      <c r="J102" s="132"/>
      <c r="K102" s="146">
        <f t="shared" si="7"/>
        <v>0</v>
      </c>
      <c r="L102" s="132"/>
      <c r="M102" s="132"/>
      <c r="N102" s="146">
        <f t="shared" si="8"/>
        <v>0</v>
      </c>
      <c r="P102" s="189">
        <f t="shared" si="9"/>
        <v>38</v>
      </c>
      <c r="Q102" s="1093" t="str">
        <f t="shared" si="10"/>
        <v/>
      </c>
      <c r="R102" s="1093"/>
      <c r="S102" s="1093"/>
      <c r="T102" s="1093"/>
      <c r="U102" s="1094"/>
      <c r="V102" s="190" t="str">
        <f t="shared" si="11"/>
        <v/>
      </c>
      <c r="W102" s="191">
        <f>IF(OR(V102="",V102=0),0,(Projeto!$AD$8*((1+Projeto!$AD$8)^V102))/(((1+Projeto!$AD$8)^V102)-1))</f>
        <v>0</v>
      </c>
      <c r="X102" s="192">
        <f>IF(AND(K102&gt;0,CustoContabil!$E$40&gt;0),K102*(CustoContabil!$E$54/CustoContabil!$E$40)*W102,0)</f>
        <v>0</v>
      </c>
      <c r="Y102" s="192">
        <f>IF(AND(N102&gt;0,CustoContabil!$C$40&gt;0),N102*(CustoContabil!$C$54/CustoContabil!$C$40)*W102,0)</f>
        <v>0</v>
      </c>
    </row>
    <row r="103" spans="2:25" ht="15" hidden="1" customHeight="1" x14ac:dyDescent="0.25">
      <c r="B103" s="189">
        <v>39</v>
      </c>
      <c r="C103" s="1095"/>
      <c r="D103" s="1096"/>
      <c r="E103" s="1096"/>
      <c r="F103" s="1096"/>
      <c r="G103" s="1096"/>
      <c r="H103" s="164"/>
      <c r="I103" s="165"/>
      <c r="J103" s="132"/>
      <c r="K103" s="146">
        <f t="shared" si="7"/>
        <v>0</v>
      </c>
      <c r="L103" s="132"/>
      <c r="M103" s="132"/>
      <c r="N103" s="146">
        <f t="shared" si="8"/>
        <v>0</v>
      </c>
      <c r="P103" s="189">
        <f t="shared" si="9"/>
        <v>39</v>
      </c>
      <c r="Q103" s="1093" t="str">
        <f t="shared" si="10"/>
        <v/>
      </c>
      <c r="R103" s="1093"/>
      <c r="S103" s="1093"/>
      <c r="T103" s="1093"/>
      <c r="U103" s="1094"/>
      <c r="V103" s="190" t="str">
        <f t="shared" si="11"/>
        <v/>
      </c>
      <c r="W103" s="191">
        <f>IF(OR(V103="",V103=0),0,(Projeto!$AD$8*((1+Projeto!$AD$8)^V103))/(((1+Projeto!$AD$8)^V103)-1))</f>
        <v>0</v>
      </c>
      <c r="X103" s="192">
        <f>IF(AND(K103&gt;0,CustoContabil!$E$40&gt;0),K103*(CustoContabil!$E$54/CustoContabil!$E$40)*W103,0)</f>
        <v>0</v>
      </c>
      <c r="Y103" s="192">
        <f>IF(AND(N103&gt;0,CustoContabil!$C$40&gt;0),N103*(CustoContabil!$C$54/CustoContabil!$C$40)*W103,0)</f>
        <v>0</v>
      </c>
    </row>
    <row r="104" spans="2:25" ht="15" hidden="1" customHeight="1" x14ac:dyDescent="0.25">
      <c r="B104" s="189">
        <v>40</v>
      </c>
      <c r="C104" s="1095"/>
      <c r="D104" s="1096"/>
      <c r="E104" s="1096"/>
      <c r="F104" s="1096"/>
      <c r="G104" s="1096"/>
      <c r="H104" s="164"/>
      <c r="I104" s="165"/>
      <c r="J104" s="132"/>
      <c r="K104" s="146">
        <f t="shared" si="7"/>
        <v>0</v>
      </c>
      <c r="L104" s="132"/>
      <c r="M104" s="132"/>
      <c r="N104" s="146">
        <f t="shared" si="8"/>
        <v>0</v>
      </c>
      <c r="P104" s="189">
        <f t="shared" si="9"/>
        <v>40</v>
      </c>
      <c r="Q104" s="1093" t="str">
        <f t="shared" si="10"/>
        <v/>
      </c>
      <c r="R104" s="1093"/>
      <c r="S104" s="1093"/>
      <c r="T104" s="1093"/>
      <c r="U104" s="1094"/>
      <c r="V104" s="190" t="str">
        <f t="shared" si="11"/>
        <v/>
      </c>
      <c r="W104" s="191">
        <f>IF(OR(V104="",V104=0),0,(Projeto!$AD$8*((1+Projeto!$AD$8)^V104))/(((1+Projeto!$AD$8)^V104)-1))</f>
        <v>0</v>
      </c>
      <c r="X104" s="192">
        <f>IF(AND(K104&gt;0,CustoContabil!$E$40&gt;0),K104*(CustoContabil!$E$54/CustoContabil!$E$40)*W104,0)</f>
        <v>0</v>
      </c>
      <c r="Y104" s="192">
        <f>IF(AND(N104&gt;0,CustoContabil!$C$40&gt;0),N104*(CustoContabil!$C$54/CustoContabil!$C$40)*W104,0)</f>
        <v>0</v>
      </c>
    </row>
    <row r="105" spans="2:25" ht="15" hidden="1" customHeight="1" x14ac:dyDescent="0.25">
      <c r="B105" s="189">
        <v>41</v>
      </c>
      <c r="C105" s="1095"/>
      <c r="D105" s="1096"/>
      <c r="E105" s="1096"/>
      <c r="F105" s="1096"/>
      <c r="G105" s="1096"/>
      <c r="H105" s="164"/>
      <c r="I105" s="165"/>
      <c r="J105" s="132"/>
      <c r="K105" s="146">
        <f t="shared" si="7"/>
        <v>0</v>
      </c>
      <c r="L105" s="132"/>
      <c r="M105" s="132"/>
      <c r="N105" s="146">
        <f t="shared" si="8"/>
        <v>0</v>
      </c>
      <c r="P105" s="189">
        <f t="shared" si="9"/>
        <v>41</v>
      </c>
      <c r="Q105" s="1093" t="str">
        <f t="shared" si="10"/>
        <v/>
      </c>
      <c r="R105" s="1093"/>
      <c r="S105" s="1093"/>
      <c r="T105" s="1093"/>
      <c r="U105" s="1094"/>
      <c r="V105" s="190" t="str">
        <f t="shared" si="11"/>
        <v/>
      </c>
      <c r="W105" s="191">
        <f>IF(OR(V105="",V105=0),0,(Projeto!$AD$8*((1+Projeto!$AD$8)^V105))/(((1+Projeto!$AD$8)^V105)-1))</f>
        <v>0</v>
      </c>
      <c r="X105" s="192">
        <f>IF(AND(K105&gt;0,CustoContabil!$E$40&gt;0),K105*(CustoContabil!$E$54/CustoContabil!$E$40)*W105,0)</f>
        <v>0</v>
      </c>
      <c r="Y105" s="192">
        <f>IF(AND(N105&gt;0,CustoContabil!$C$40&gt;0),N105*(CustoContabil!$C$54/CustoContabil!$C$40)*W105,0)</f>
        <v>0</v>
      </c>
    </row>
    <row r="106" spans="2:25" ht="15" hidden="1" customHeight="1" x14ac:dyDescent="0.25">
      <c r="B106" s="189">
        <v>42</v>
      </c>
      <c r="C106" s="1095"/>
      <c r="D106" s="1096"/>
      <c r="E106" s="1096"/>
      <c r="F106" s="1096"/>
      <c r="G106" s="1096"/>
      <c r="H106" s="164"/>
      <c r="I106" s="165"/>
      <c r="J106" s="132"/>
      <c r="K106" s="146">
        <f t="shared" si="7"/>
        <v>0</v>
      </c>
      <c r="L106" s="132"/>
      <c r="M106" s="132"/>
      <c r="N106" s="146">
        <f t="shared" si="8"/>
        <v>0</v>
      </c>
      <c r="P106" s="189">
        <f t="shared" si="9"/>
        <v>42</v>
      </c>
      <c r="Q106" s="1093" t="str">
        <f t="shared" si="10"/>
        <v/>
      </c>
      <c r="R106" s="1093"/>
      <c r="S106" s="1093"/>
      <c r="T106" s="1093"/>
      <c r="U106" s="1094"/>
      <c r="V106" s="190" t="str">
        <f t="shared" si="11"/>
        <v/>
      </c>
      <c r="W106" s="191">
        <f>IF(OR(V106="",V106=0),0,(Projeto!$AD$8*((1+Projeto!$AD$8)^V106))/(((1+Projeto!$AD$8)^V106)-1))</f>
        <v>0</v>
      </c>
      <c r="X106" s="192">
        <f>IF(AND(K106&gt;0,CustoContabil!$E$40&gt;0),K106*(CustoContabil!$E$54/CustoContabil!$E$40)*W106,0)</f>
        <v>0</v>
      </c>
      <c r="Y106" s="192">
        <f>IF(AND(N106&gt;0,CustoContabil!$C$40&gt;0),N106*(CustoContabil!$C$54/CustoContabil!$C$40)*W106,0)</f>
        <v>0</v>
      </c>
    </row>
    <row r="107" spans="2:25" ht="15" hidden="1" customHeight="1" x14ac:dyDescent="0.25">
      <c r="B107" s="189">
        <v>43</v>
      </c>
      <c r="C107" s="1095"/>
      <c r="D107" s="1096"/>
      <c r="E107" s="1096"/>
      <c r="F107" s="1096"/>
      <c r="G107" s="1096"/>
      <c r="H107" s="164"/>
      <c r="I107" s="165"/>
      <c r="J107" s="132"/>
      <c r="K107" s="146">
        <f t="shared" si="7"/>
        <v>0</v>
      </c>
      <c r="L107" s="132"/>
      <c r="M107" s="132"/>
      <c r="N107" s="146">
        <f t="shared" si="8"/>
        <v>0</v>
      </c>
      <c r="P107" s="189">
        <f t="shared" si="9"/>
        <v>43</v>
      </c>
      <c r="Q107" s="1093" t="str">
        <f t="shared" si="10"/>
        <v/>
      </c>
      <c r="R107" s="1093"/>
      <c r="S107" s="1093"/>
      <c r="T107" s="1093"/>
      <c r="U107" s="1094"/>
      <c r="V107" s="190" t="str">
        <f t="shared" si="11"/>
        <v/>
      </c>
      <c r="W107" s="191">
        <f>IF(OR(V107="",V107=0),0,(Projeto!$AD$8*((1+Projeto!$AD$8)^V107))/(((1+Projeto!$AD$8)^V107)-1))</f>
        <v>0</v>
      </c>
      <c r="X107" s="192">
        <f>IF(AND(K107&gt;0,CustoContabil!$E$40&gt;0),K107*(CustoContabil!$E$54/CustoContabil!$E$40)*W107,0)</f>
        <v>0</v>
      </c>
      <c r="Y107" s="192">
        <f>IF(AND(N107&gt;0,CustoContabil!$C$40&gt;0),N107*(CustoContabil!$C$54/CustoContabil!$C$40)*W107,0)</f>
        <v>0</v>
      </c>
    </row>
    <row r="108" spans="2:25" ht="15" hidden="1" customHeight="1" x14ac:dyDescent="0.25">
      <c r="B108" s="189">
        <v>44</v>
      </c>
      <c r="C108" s="1095"/>
      <c r="D108" s="1096"/>
      <c r="E108" s="1096"/>
      <c r="F108" s="1096"/>
      <c r="G108" s="1096"/>
      <c r="H108" s="164"/>
      <c r="I108" s="165"/>
      <c r="J108" s="132"/>
      <c r="K108" s="146">
        <f t="shared" si="7"/>
        <v>0</v>
      </c>
      <c r="L108" s="132"/>
      <c r="M108" s="132"/>
      <c r="N108" s="146">
        <f t="shared" si="8"/>
        <v>0</v>
      </c>
      <c r="P108" s="189">
        <f t="shared" si="9"/>
        <v>44</v>
      </c>
      <c r="Q108" s="1093" t="str">
        <f t="shared" si="10"/>
        <v/>
      </c>
      <c r="R108" s="1093"/>
      <c r="S108" s="1093"/>
      <c r="T108" s="1093"/>
      <c r="U108" s="1094"/>
      <c r="V108" s="190" t="str">
        <f t="shared" si="11"/>
        <v/>
      </c>
      <c r="W108" s="191">
        <f>IF(OR(V108="",V108=0),0,(Projeto!$AD$8*((1+Projeto!$AD$8)^V108))/(((1+Projeto!$AD$8)^V108)-1))</f>
        <v>0</v>
      </c>
      <c r="X108" s="192">
        <f>IF(AND(K108&gt;0,CustoContabil!$E$40&gt;0),K108*(CustoContabil!$E$54/CustoContabil!$E$40)*W108,0)</f>
        <v>0</v>
      </c>
      <c r="Y108" s="192">
        <f>IF(AND(N108&gt;0,CustoContabil!$C$40&gt;0),N108*(CustoContabil!$C$54/CustoContabil!$C$40)*W108,0)</f>
        <v>0</v>
      </c>
    </row>
    <row r="109" spans="2:25" ht="15" hidden="1" customHeight="1" x14ac:dyDescent="0.25">
      <c r="B109" s="189">
        <v>45</v>
      </c>
      <c r="C109" s="1095"/>
      <c r="D109" s="1096"/>
      <c r="E109" s="1096"/>
      <c r="F109" s="1096"/>
      <c r="G109" s="1096"/>
      <c r="H109" s="164"/>
      <c r="I109" s="165"/>
      <c r="J109" s="132"/>
      <c r="K109" s="146">
        <f t="shared" si="7"/>
        <v>0</v>
      </c>
      <c r="L109" s="132"/>
      <c r="M109" s="132"/>
      <c r="N109" s="146">
        <f t="shared" si="8"/>
        <v>0</v>
      </c>
      <c r="P109" s="189">
        <f t="shared" si="9"/>
        <v>45</v>
      </c>
      <c r="Q109" s="1093" t="str">
        <f t="shared" si="10"/>
        <v/>
      </c>
      <c r="R109" s="1093"/>
      <c r="S109" s="1093"/>
      <c r="T109" s="1093"/>
      <c r="U109" s="1094"/>
      <c r="V109" s="190" t="str">
        <f t="shared" si="11"/>
        <v/>
      </c>
      <c r="W109" s="191">
        <f>IF(OR(V109="",V109=0),0,(Projeto!$AD$8*((1+Projeto!$AD$8)^V109))/(((1+Projeto!$AD$8)^V109)-1))</f>
        <v>0</v>
      </c>
      <c r="X109" s="192">
        <f>IF(AND(K109&gt;0,CustoContabil!$E$40&gt;0),K109*(CustoContabil!$E$54/CustoContabil!$E$40)*W109,0)</f>
        <v>0</v>
      </c>
      <c r="Y109" s="192">
        <f>IF(AND(N109&gt;0,CustoContabil!$C$40&gt;0),N109*(CustoContabil!$C$54/CustoContabil!$C$40)*W109,0)</f>
        <v>0</v>
      </c>
    </row>
    <row r="110" spans="2:25" ht="15" hidden="1" customHeight="1" x14ac:dyDescent="0.25">
      <c r="B110" s="189">
        <v>46</v>
      </c>
      <c r="C110" s="1095"/>
      <c r="D110" s="1096"/>
      <c r="E110" s="1096"/>
      <c r="F110" s="1096"/>
      <c r="G110" s="1096"/>
      <c r="H110" s="164"/>
      <c r="I110" s="165"/>
      <c r="J110" s="132"/>
      <c r="K110" s="146">
        <f t="shared" si="7"/>
        <v>0</v>
      </c>
      <c r="L110" s="132"/>
      <c r="M110" s="132"/>
      <c r="N110" s="146">
        <f t="shared" si="8"/>
        <v>0</v>
      </c>
      <c r="P110" s="189">
        <f t="shared" si="9"/>
        <v>46</v>
      </c>
      <c r="Q110" s="1093" t="str">
        <f t="shared" si="10"/>
        <v/>
      </c>
      <c r="R110" s="1093"/>
      <c r="S110" s="1093"/>
      <c r="T110" s="1093"/>
      <c r="U110" s="1094"/>
      <c r="V110" s="190" t="str">
        <f t="shared" si="11"/>
        <v/>
      </c>
      <c r="W110" s="191">
        <f>IF(OR(V110="",V110=0),0,(Projeto!$AD$8*((1+Projeto!$AD$8)^V110))/(((1+Projeto!$AD$8)^V110)-1))</f>
        <v>0</v>
      </c>
      <c r="X110" s="192">
        <f>IF(AND(K110&gt;0,CustoContabil!$E$40&gt;0),K110*(CustoContabil!$E$54/CustoContabil!$E$40)*W110,0)</f>
        <v>0</v>
      </c>
      <c r="Y110" s="192">
        <f>IF(AND(N110&gt;0,CustoContabil!$C$40&gt;0),N110*(CustoContabil!$C$54/CustoContabil!$C$40)*W110,0)</f>
        <v>0</v>
      </c>
    </row>
    <row r="111" spans="2:25" ht="15" hidden="1" customHeight="1" x14ac:dyDescent="0.25">
      <c r="B111" s="189">
        <v>47</v>
      </c>
      <c r="C111" s="1095"/>
      <c r="D111" s="1096"/>
      <c r="E111" s="1096"/>
      <c r="F111" s="1096"/>
      <c r="G111" s="1096"/>
      <c r="H111" s="164"/>
      <c r="I111" s="165"/>
      <c r="J111" s="132"/>
      <c r="K111" s="146">
        <f t="shared" si="7"/>
        <v>0</v>
      </c>
      <c r="L111" s="132"/>
      <c r="M111" s="132"/>
      <c r="N111" s="146">
        <f t="shared" si="8"/>
        <v>0</v>
      </c>
      <c r="P111" s="189">
        <f t="shared" si="9"/>
        <v>47</v>
      </c>
      <c r="Q111" s="1093" t="str">
        <f t="shared" si="10"/>
        <v/>
      </c>
      <c r="R111" s="1093"/>
      <c r="S111" s="1093"/>
      <c r="T111" s="1093"/>
      <c r="U111" s="1094"/>
      <c r="V111" s="190" t="str">
        <f t="shared" si="11"/>
        <v/>
      </c>
      <c r="W111" s="191">
        <f>IF(OR(V111="",V111=0),0,(Projeto!$AD$8*((1+Projeto!$AD$8)^V111))/(((1+Projeto!$AD$8)^V111)-1))</f>
        <v>0</v>
      </c>
      <c r="X111" s="192">
        <f>IF(AND(K111&gt;0,CustoContabil!$E$40&gt;0),K111*(CustoContabil!$E$54/CustoContabil!$E$40)*W111,0)</f>
        <v>0</v>
      </c>
      <c r="Y111" s="192">
        <f>IF(AND(N111&gt;0,CustoContabil!$C$40&gt;0),N111*(CustoContabil!$C$54/CustoContabil!$C$40)*W111,0)</f>
        <v>0</v>
      </c>
    </row>
    <row r="112" spans="2:25" ht="15" hidden="1" customHeight="1" x14ac:dyDescent="0.25">
      <c r="B112" s="189">
        <v>48</v>
      </c>
      <c r="C112" s="1095"/>
      <c r="D112" s="1096"/>
      <c r="E112" s="1096"/>
      <c r="F112" s="1096"/>
      <c r="G112" s="1096"/>
      <c r="H112" s="164"/>
      <c r="I112" s="165"/>
      <c r="J112" s="132"/>
      <c r="K112" s="146">
        <f t="shared" si="7"/>
        <v>0</v>
      </c>
      <c r="L112" s="132"/>
      <c r="M112" s="132"/>
      <c r="N112" s="146">
        <f t="shared" si="8"/>
        <v>0</v>
      </c>
      <c r="P112" s="189">
        <f t="shared" si="9"/>
        <v>48</v>
      </c>
      <c r="Q112" s="1093" t="str">
        <f t="shared" si="10"/>
        <v/>
      </c>
      <c r="R112" s="1093"/>
      <c r="S112" s="1093"/>
      <c r="T112" s="1093"/>
      <c r="U112" s="1094"/>
      <c r="V112" s="190" t="str">
        <f t="shared" si="11"/>
        <v/>
      </c>
      <c r="W112" s="191">
        <f>IF(OR(V112="",V112=0),0,(Projeto!$AD$8*((1+Projeto!$AD$8)^V112))/(((1+Projeto!$AD$8)^V112)-1))</f>
        <v>0</v>
      </c>
      <c r="X112" s="192">
        <f>IF(AND(K112&gt;0,CustoContabil!$E$40&gt;0),K112*(CustoContabil!$E$54/CustoContabil!$E$40)*W112,0)</f>
        <v>0</v>
      </c>
      <c r="Y112" s="192">
        <f>IF(AND(N112&gt;0,CustoContabil!$C$40&gt;0),N112*(CustoContabil!$C$54/CustoContabil!$C$40)*W112,0)</f>
        <v>0</v>
      </c>
    </row>
    <row r="113" spans="2:25" ht="15" hidden="1" customHeight="1" x14ac:dyDescent="0.25">
      <c r="B113" s="189">
        <v>49</v>
      </c>
      <c r="C113" s="1095"/>
      <c r="D113" s="1096"/>
      <c r="E113" s="1096"/>
      <c r="F113" s="1096"/>
      <c r="G113" s="1096"/>
      <c r="H113" s="164"/>
      <c r="I113" s="165"/>
      <c r="J113" s="132"/>
      <c r="K113" s="146">
        <f t="shared" si="7"/>
        <v>0</v>
      </c>
      <c r="L113" s="132"/>
      <c r="M113" s="132"/>
      <c r="N113" s="146">
        <f t="shared" si="8"/>
        <v>0</v>
      </c>
      <c r="P113" s="189">
        <f t="shared" si="9"/>
        <v>49</v>
      </c>
      <c r="Q113" s="1093" t="str">
        <f t="shared" si="10"/>
        <v/>
      </c>
      <c r="R113" s="1093"/>
      <c r="S113" s="1093"/>
      <c r="T113" s="1093"/>
      <c r="U113" s="1094"/>
      <c r="V113" s="190" t="str">
        <f t="shared" si="11"/>
        <v/>
      </c>
      <c r="W113" s="191">
        <f>IF(OR(V113="",V113=0),0,(Projeto!$AD$8*((1+Projeto!$AD$8)^V113))/(((1+Projeto!$AD$8)^V113)-1))</f>
        <v>0</v>
      </c>
      <c r="X113" s="192">
        <f>IF(AND(K113&gt;0,CustoContabil!$E$40&gt;0),K113*(CustoContabil!$E$54/CustoContabil!$E$40)*W113,0)</f>
        <v>0</v>
      </c>
      <c r="Y113" s="192">
        <f>IF(AND(N113&gt;0,CustoContabil!$C$40&gt;0),N113*(CustoContabil!$C$54/CustoContabil!$C$40)*W113,0)</f>
        <v>0</v>
      </c>
    </row>
    <row r="114" spans="2:25" ht="15" hidden="1" customHeight="1" x14ac:dyDescent="0.25">
      <c r="B114" s="189">
        <v>50</v>
      </c>
      <c r="C114" s="1095"/>
      <c r="D114" s="1096"/>
      <c r="E114" s="1096"/>
      <c r="F114" s="1096"/>
      <c r="G114" s="1096"/>
      <c r="H114" s="164"/>
      <c r="I114" s="165"/>
      <c r="J114" s="132"/>
      <c r="K114" s="146">
        <f t="shared" si="7"/>
        <v>0</v>
      </c>
      <c r="L114" s="132"/>
      <c r="M114" s="132"/>
      <c r="N114" s="146">
        <f t="shared" si="8"/>
        <v>0</v>
      </c>
      <c r="P114" s="189">
        <f t="shared" si="9"/>
        <v>50</v>
      </c>
      <c r="Q114" s="1093" t="str">
        <f t="shared" si="10"/>
        <v/>
      </c>
      <c r="R114" s="1093"/>
      <c r="S114" s="1093"/>
      <c r="T114" s="1093"/>
      <c r="U114" s="1094"/>
      <c r="V114" s="190" t="str">
        <f t="shared" si="11"/>
        <v/>
      </c>
      <c r="W114" s="191">
        <f>IF(OR(V114="",V114=0),0,(Projeto!$AD$8*((1+Projeto!$AD$8)^V114))/(((1+Projeto!$AD$8)^V114)-1))</f>
        <v>0</v>
      </c>
      <c r="X114" s="192">
        <f>IF(AND(K114&gt;0,CustoContabil!$E$40&gt;0),K114*(CustoContabil!$E$54/CustoContabil!$E$40)*W114,0)</f>
        <v>0</v>
      </c>
      <c r="Y114" s="192">
        <f>IF(AND(N114&gt;0,CustoContabil!$C$40&gt;0),N114*(CustoContabil!$C$54/CustoContabil!$C$40)*W114,0)</f>
        <v>0</v>
      </c>
    </row>
    <row r="115" spans="2:25" ht="15" hidden="1" customHeight="1" x14ac:dyDescent="0.25">
      <c r="B115" s="189"/>
      <c r="C115" s="1141" t="s">
        <v>4061</v>
      </c>
      <c r="D115" s="1142"/>
      <c r="E115" s="1142"/>
      <c r="F115" s="1142"/>
      <c r="G115" s="1142"/>
      <c r="H115" s="193">
        <v>20</v>
      </c>
      <c r="I115" s="165"/>
      <c r="J115" s="132"/>
      <c r="K115" s="146">
        <f t="shared" si="7"/>
        <v>0</v>
      </c>
      <c r="L115" s="132"/>
      <c r="M115" s="132"/>
      <c r="N115" s="146">
        <f t="shared" si="8"/>
        <v>0</v>
      </c>
      <c r="P115" s="189"/>
      <c r="Q115" s="1093" t="str">
        <f t="shared" si="10"/>
        <v>Acessórios</v>
      </c>
      <c r="R115" s="1093"/>
      <c r="S115" s="1093"/>
      <c r="T115" s="1093"/>
      <c r="U115" s="1094"/>
      <c r="V115" s="190" t="str">
        <f t="shared" si="11"/>
        <v/>
      </c>
      <c r="W115" s="191">
        <f>IF(OR(V115="",V115=0),0,(Projeto!$AD$8*((1+Projeto!$AD$8)^V115))/(((1+Projeto!$AD$8)^V115)-1))</f>
        <v>0</v>
      </c>
      <c r="X115" s="192">
        <f>IF(AND(K115&gt;0,CustoContabil!$E$40&gt;0),K115*(CustoContabil!$E$54/CustoContabil!$E$40)*W115,0)</f>
        <v>0</v>
      </c>
      <c r="Y115" s="192">
        <f>IF(AND(N115&gt;0,CustoContabil!$C$40&gt;0),N115*(CustoContabil!$C$54/CustoContabil!$C$40)*W115,0)</f>
        <v>0</v>
      </c>
    </row>
    <row r="116" spans="2:25" ht="15" hidden="1" customHeight="1" x14ac:dyDescent="0.25">
      <c r="B116" s="194"/>
      <c r="C116" s="1136" t="s">
        <v>4062</v>
      </c>
      <c r="D116" s="1136"/>
      <c r="E116" s="1136"/>
      <c r="F116" s="1136"/>
      <c r="G116" s="1136"/>
      <c r="H116" s="1136"/>
      <c r="I116" s="1136"/>
      <c r="J116" s="1137"/>
      <c r="K116" s="195">
        <f>SUM(K65:K115)</f>
        <v>0</v>
      </c>
      <c r="L116" s="195">
        <f>SUM(L65:L115)</f>
        <v>0</v>
      </c>
      <c r="M116" s="195">
        <f>SUM(M65:M115)</f>
        <v>0</v>
      </c>
      <c r="N116" s="195">
        <f>SUM(N65:N115)</f>
        <v>0</v>
      </c>
      <c r="P116" s="1144" t="s">
        <v>4083</v>
      </c>
      <c r="Q116" s="1145"/>
      <c r="R116" s="1145"/>
      <c r="S116" s="1145"/>
      <c r="T116" s="1145"/>
      <c r="U116" s="1145"/>
      <c r="V116" s="1146"/>
      <c r="W116" s="196" t="s">
        <v>4064</v>
      </c>
      <c r="X116" s="197">
        <f>SUM(X65:X115)</f>
        <v>0</v>
      </c>
      <c r="Y116" s="197">
        <f>SUM(Y65:Y115)</f>
        <v>0</v>
      </c>
    </row>
    <row r="117" spans="2:25" ht="15" hidden="1" customHeight="1" x14ac:dyDescent="0.25">
      <c r="B117" s="1099" t="s">
        <v>4065</v>
      </c>
      <c r="C117" s="1100"/>
      <c r="D117" s="1100"/>
      <c r="E117" s="1100"/>
      <c r="F117" s="1100"/>
      <c r="G117" s="1100"/>
      <c r="H117" s="1100"/>
      <c r="I117" s="1100"/>
      <c r="J117" s="1100"/>
      <c r="K117" s="1154" t="s">
        <v>3906</v>
      </c>
      <c r="L117" s="1154"/>
      <c r="M117" s="1154"/>
      <c r="N117" s="1154"/>
      <c r="P117" s="172"/>
      <c r="Q117" s="172"/>
      <c r="R117" s="173"/>
      <c r="S117" s="174"/>
      <c r="T117" s="174"/>
      <c r="U117" s="174"/>
      <c r="V117" s="175"/>
      <c r="W117" s="176"/>
    </row>
    <row r="118" spans="2:25" ht="15" hidden="1" customHeight="1" x14ac:dyDescent="0.35">
      <c r="B118" s="198"/>
      <c r="C118" s="1132" t="s">
        <v>12</v>
      </c>
      <c r="D118" s="1132"/>
      <c r="E118" s="1132"/>
      <c r="F118" s="1132"/>
      <c r="G118" s="1132"/>
      <c r="H118" s="1132"/>
      <c r="I118" s="1132"/>
      <c r="J118" s="1133"/>
      <c r="K118" s="146">
        <v>0</v>
      </c>
      <c r="L118" s="199"/>
      <c r="M118" s="200"/>
      <c r="N118" s="146">
        <f>K118</f>
        <v>0</v>
      </c>
      <c r="P118" s="201" t="s">
        <v>4066</v>
      </c>
      <c r="Q118" s="202"/>
      <c r="R118" s="203">
        <f>RCB!$G$30</f>
        <v>0</v>
      </c>
      <c r="T118" s="201" t="s">
        <v>4067</v>
      </c>
      <c r="U118" s="202"/>
      <c r="V118" s="203">
        <f>RCB!$J$30</f>
        <v>0</v>
      </c>
    </row>
    <row r="119" spans="2:25" ht="15" hidden="1" customHeight="1" x14ac:dyDescent="0.35">
      <c r="B119" s="1138" t="s">
        <v>3917</v>
      </c>
      <c r="C119" s="1155"/>
      <c r="D119" s="1155"/>
      <c r="E119" s="1155"/>
      <c r="F119" s="1155"/>
      <c r="G119" s="1156"/>
      <c r="H119" s="141" t="s">
        <v>3976</v>
      </c>
      <c r="I119" s="523" t="s">
        <v>695</v>
      </c>
      <c r="J119" s="523" t="s">
        <v>4068</v>
      </c>
      <c r="K119" s="188" t="s">
        <v>3978</v>
      </c>
      <c r="L119" s="141" t="s">
        <v>4081</v>
      </c>
      <c r="M119" s="141" t="s">
        <v>4082</v>
      </c>
      <c r="N119" s="142" t="s">
        <v>4057</v>
      </c>
      <c r="P119" s="201" t="s">
        <v>4069</v>
      </c>
      <c r="Q119" s="202"/>
      <c r="R119" s="203">
        <f>RCB!$H$30</f>
        <v>0</v>
      </c>
      <c r="T119" s="201" t="s">
        <v>4070</v>
      </c>
      <c r="U119" s="202"/>
      <c r="V119" s="203">
        <f>RCB!$K$30</f>
        <v>0</v>
      </c>
    </row>
    <row r="120" spans="2:25" ht="15" hidden="1" customHeight="1" x14ac:dyDescent="0.25">
      <c r="B120" s="189">
        <v>1</v>
      </c>
      <c r="C120" s="1143"/>
      <c r="D120" s="1143"/>
      <c r="E120" s="1143"/>
      <c r="F120" s="1143"/>
      <c r="G120" s="1095"/>
      <c r="H120" s="180"/>
      <c r="I120" s="158"/>
      <c r="J120" s="132"/>
      <c r="K120" s="146">
        <f>N120-L120-M120</f>
        <v>0</v>
      </c>
      <c r="L120" s="132"/>
      <c r="M120" s="132"/>
      <c r="N120" s="146">
        <f>H120*I120*J120</f>
        <v>0</v>
      </c>
    </row>
    <row r="121" spans="2:25" ht="15" hidden="1" customHeight="1" x14ac:dyDescent="0.25">
      <c r="B121" s="533">
        <v>2</v>
      </c>
      <c r="C121" s="1143"/>
      <c r="D121" s="1143"/>
      <c r="E121" s="1143"/>
      <c r="F121" s="1143"/>
      <c r="G121" s="1095"/>
      <c r="H121" s="181"/>
      <c r="I121" s="165"/>
      <c r="J121" s="132"/>
      <c r="K121" s="146">
        <f>N121-L121-M121</f>
        <v>0</v>
      </c>
      <c r="L121" s="132"/>
      <c r="M121" s="132"/>
      <c r="N121" s="146">
        <f>H121*I121*J121</f>
        <v>0</v>
      </c>
    </row>
    <row r="122" spans="2:25" ht="15" hidden="1" customHeight="1" x14ac:dyDescent="0.25">
      <c r="B122" s="189">
        <v>3</v>
      </c>
      <c r="C122" s="1143"/>
      <c r="D122" s="1143"/>
      <c r="E122" s="1143"/>
      <c r="F122" s="1143"/>
      <c r="G122" s="1095"/>
      <c r="H122" s="181"/>
      <c r="I122" s="165"/>
      <c r="J122" s="132"/>
      <c r="K122" s="146">
        <f>N122-L122-M122</f>
        <v>0</v>
      </c>
      <c r="L122" s="132"/>
      <c r="M122" s="132"/>
      <c r="N122" s="146">
        <f>H122*I122*J122</f>
        <v>0</v>
      </c>
    </row>
    <row r="123" spans="2:25" ht="15" hidden="1" customHeight="1" x14ac:dyDescent="0.25">
      <c r="B123" s="533">
        <v>4</v>
      </c>
      <c r="C123" s="1143"/>
      <c r="D123" s="1143"/>
      <c r="E123" s="1143"/>
      <c r="F123" s="1143"/>
      <c r="G123" s="1095"/>
      <c r="H123" s="181"/>
      <c r="I123" s="165"/>
      <c r="J123" s="132"/>
      <c r="K123" s="146">
        <f>N123-L123-M123</f>
        <v>0</v>
      </c>
      <c r="L123" s="132"/>
      <c r="M123" s="132"/>
      <c r="N123" s="146">
        <f>H123*I123*J123</f>
        <v>0</v>
      </c>
    </row>
    <row r="124" spans="2:25" ht="15" hidden="1" customHeight="1" x14ac:dyDescent="0.25">
      <c r="B124" s="189">
        <v>5</v>
      </c>
      <c r="C124" s="1143"/>
      <c r="D124" s="1143"/>
      <c r="E124" s="1143"/>
      <c r="F124" s="1143"/>
      <c r="G124" s="1095"/>
      <c r="H124" s="181"/>
      <c r="I124" s="165"/>
      <c r="J124" s="132"/>
      <c r="K124" s="146">
        <f>N124-L124-M124</f>
        <v>0</v>
      </c>
      <c r="L124" s="132"/>
      <c r="M124" s="132"/>
      <c r="N124" s="146">
        <f>H124*I124*J124</f>
        <v>0</v>
      </c>
    </row>
    <row r="125" spans="2:25" ht="15" hidden="1" customHeight="1" x14ac:dyDescent="0.25">
      <c r="B125" s="198"/>
      <c r="C125" s="1147" t="s">
        <v>4074</v>
      </c>
      <c r="D125" s="1147"/>
      <c r="E125" s="1147"/>
      <c r="F125" s="1147"/>
      <c r="G125" s="1147"/>
      <c r="H125" s="1147"/>
      <c r="I125" s="1147"/>
      <c r="J125" s="1148"/>
      <c r="K125" s="146">
        <f>SUM(K120:K124)</f>
        <v>0</v>
      </c>
      <c r="L125" s="146">
        <f>SUM(L120:L124)</f>
        <v>0</v>
      </c>
      <c r="M125" s="146">
        <f>SUM(M120:M124)</f>
        <v>0</v>
      </c>
      <c r="N125" s="146">
        <f>SUM(N120:N124)</f>
        <v>0</v>
      </c>
    </row>
    <row r="126" spans="2:25" ht="15" hidden="1" customHeight="1" x14ac:dyDescent="0.25">
      <c r="B126" s="194"/>
      <c r="C126" s="1136" t="s">
        <v>4084</v>
      </c>
      <c r="D126" s="1136"/>
      <c r="E126" s="1136"/>
      <c r="F126" s="1136"/>
      <c r="G126" s="1136"/>
      <c r="H126" s="1136"/>
      <c r="I126" s="1136"/>
      <c r="J126" s="1137"/>
      <c r="K126" s="195">
        <f>SUM(K118,K125)</f>
        <v>0</v>
      </c>
      <c r="L126" s="195">
        <f>SUM(L118,L125)</f>
        <v>0</v>
      </c>
      <c r="M126" s="195">
        <f>SUM(M118,M125)</f>
        <v>0</v>
      </c>
      <c r="N126" s="195">
        <f>SUM(N118,N125)</f>
        <v>0</v>
      </c>
    </row>
    <row r="127" spans="2:25" ht="15" hidden="1" customHeight="1" x14ac:dyDescent="0.25">
      <c r="B127" s="198"/>
      <c r="C127" s="1132" t="s">
        <v>14</v>
      </c>
      <c r="D127" s="1132"/>
      <c r="E127" s="1132"/>
      <c r="F127" s="1132"/>
      <c r="G127" s="1132"/>
      <c r="H127" s="1132"/>
      <c r="I127" s="1132"/>
      <c r="J127" s="1133"/>
      <c r="K127" s="146">
        <v>0</v>
      </c>
      <c r="L127" s="146"/>
      <c r="M127" s="146"/>
      <c r="N127" s="146">
        <f>K127</f>
        <v>0</v>
      </c>
    </row>
    <row r="128" spans="2:25" ht="15" hidden="1" customHeight="1" x14ac:dyDescent="0.25">
      <c r="B128" s="205"/>
      <c r="C128" s="1149" t="s">
        <v>4085</v>
      </c>
      <c r="D128" s="1149"/>
      <c r="E128" s="1149"/>
      <c r="F128" s="1149"/>
      <c r="G128" s="1149"/>
      <c r="H128" s="1149"/>
      <c r="I128" s="1149"/>
      <c r="J128" s="1150"/>
      <c r="K128" s="152">
        <f>SUM(K116,K126,K127)</f>
        <v>0</v>
      </c>
      <c r="L128" s="152">
        <f>SUM(L116,L126,L127)</f>
        <v>0</v>
      </c>
      <c r="M128" s="152">
        <f>SUM(M116,M126,M127)</f>
        <v>0</v>
      </c>
      <c r="N128" s="152">
        <f>SUM(N116,N126,N127)</f>
        <v>0</v>
      </c>
    </row>
    <row r="129" spans="2:16" ht="15" hidden="1" customHeight="1" x14ac:dyDescent="0.25">
      <c r="B129" s="1032" t="s">
        <v>3930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1033"/>
      <c r="M129" s="1033"/>
      <c r="N129" s="1034"/>
    </row>
    <row r="130" spans="2:16" ht="15" hidden="1" customHeight="1" x14ac:dyDescent="0.25">
      <c r="B130" s="1099" t="s">
        <v>4076</v>
      </c>
      <c r="C130" s="1100"/>
      <c r="D130" s="1100"/>
      <c r="E130" s="1100"/>
      <c r="F130" s="1100"/>
      <c r="G130" s="1100"/>
      <c r="H130" s="1100"/>
      <c r="I130" s="1100"/>
      <c r="J130" s="1100"/>
      <c r="K130" s="1154" t="s">
        <v>3906</v>
      </c>
      <c r="L130" s="1154"/>
      <c r="M130" s="1154"/>
      <c r="N130" s="1154"/>
    </row>
    <row r="131" spans="2:16" ht="15" hidden="1" customHeight="1" x14ac:dyDescent="0.25">
      <c r="B131" s="198"/>
      <c r="C131" s="1132" t="s">
        <v>3931</v>
      </c>
      <c r="D131" s="1132"/>
      <c r="E131" s="1132"/>
      <c r="F131" s="1132"/>
      <c r="G131" s="1132"/>
      <c r="H131" s="1132"/>
      <c r="I131" s="1132"/>
      <c r="J131" s="1133"/>
      <c r="K131" s="146">
        <v>0</v>
      </c>
      <c r="L131" s="199"/>
      <c r="M131" s="200"/>
      <c r="N131" s="146">
        <f>K131</f>
        <v>0</v>
      </c>
    </row>
    <row r="132" spans="2:16" ht="15" hidden="1" customHeight="1" x14ac:dyDescent="0.25">
      <c r="B132" s="1138" t="s">
        <v>3920</v>
      </c>
      <c r="C132" s="1139"/>
      <c r="D132" s="1139"/>
      <c r="E132" s="1139"/>
      <c r="F132" s="1139"/>
      <c r="G132" s="1139"/>
      <c r="H132" s="1140"/>
      <c r="I132" s="523" t="s">
        <v>3976</v>
      </c>
      <c r="J132" s="523" t="s">
        <v>3977</v>
      </c>
      <c r="K132" s="188" t="s">
        <v>3978</v>
      </c>
      <c r="L132" s="141" t="s">
        <v>4081</v>
      </c>
      <c r="M132" s="141" t="s">
        <v>4082</v>
      </c>
      <c r="N132" s="142" t="s">
        <v>4057</v>
      </c>
      <c r="P132" s="68"/>
    </row>
    <row r="133" spans="2:16" ht="15" hidden="1" customHeight="1" x14ac:dyDescent="0.25">
      <c r="B133" s="204">
        <v>1</v>
      </c>
      <c r="C133" s="1134"/>
      <c r="D133" s="1134"/>
      <c r="E133" s="1134"/>
      <c r="F133" s="1134"/>
      <c r="G133" s="1134"/>
      <c r="H133" s="1135"/>
      <c r="I133" s="165"/>
      <c r="J133" s="132"/>
      <c r="K133" s="146">
        <f>N133-L133-M133</f>
        <v>0</v>
      </c>
      <c r="L133" s="132"/>
      <c r="M133" s="132"/>
      <c r="N133" s="146">
        <f>I133*J133</f>
        <v>0</v>
      </c>
    </row>
    <row r="134" spans="2:16" ht="15" hidden="1" customHeight="1" x14ac:dyDescent="0.25">
      <c r="B134" s="204">
        <v>2</v>
      </c>
      <c r="C134" s="1134"/>
      <c r="D134" s="1134"/>
      <c r="E134" s="1134"/>
      <c r="F134" s="1134"/>
      <c r="G134" s="1134"/>
      <c r="H134" s="1135"/>
      <c r="I134" s="165"/>
      <c r="J134" s="132"/>
      <c r="K134" s="146">
        <f>N134-L134-M134</f>
        <v>0</v>
      </c>
      <c r="L134" s="132"/>
      <c r="M134" s="132"/>
      <c r="N134" s="146">
        <f>I134*J134</f>
        <v>0</v>
      </c>
    </row>
    <row r="135" spans="2:16" ht="15" hidden="1" customHeight="1" x14ac:dyDescent="0.25">
      <c r="B135" s="204">
        <v>3</v>
      </c>
      <c r="C135" s="1134"/>
      <c r="D135" s="1134"/>
      <c r="E135" s="1134"/>
      <c r="F135" s="1134"/>
      <c r="G135" s="1134"/>
      <c r="H135" s="1135"/>
      <c r="I135" s="165"/>
      <c r="J135" s="132"/>
      <c r="K135" s="146">
        <f>N135-L135-M135</f>
        <v>0</v>
      </c>
      <c r="L135" s="132"/>
      <c r="M135" s="132"/>
      <c r="N135" s="146">
        <f>I135*J135</f>
        <v>0</v>
      </c>
    </row>
    <row r="136" spans="2:16" ht="15" hidden="1" customHeight="1" x14ac:dyDescent="0.25">
      <c r="B136" s="198"/>
      <c r="C136" s="1132" t="s">
        <v>3920</v>
      </c>
      <c r="D136" s="1132"/>
      <c r="E136" s="1132"/>
      <c r="F136" s="1132"/>
      <c r="G136" s="1132"/>
      <c r="H136" s="1132"/>
      <c r="I136" s="1132"/>
      <c r="J136" s="1133"/>
      <c r="K136" s="146">
        <f>SUM(K133:K135)</f>
        <v>0</v>
      </c>
      <c r="L136" s="146">
        <f>SUM(L133:L135)</f>
        <v>0</v>
      </c>
      <c r="M136" s="146">
        <f>SUM(M133:M135)</f>
        <v>0</v>
      </c>
      <c r="N136" s="146">
        <f>SUM(N133:N135)</f>
        <v>0</v>
      </c>
    </row>
    <row r="137" spans="2:16" ht="15" hidden="1" customHeight="1" x14ac:dyDescent="0.25">
      <c r="B137" s="1138" t="s">
        <v>3922</v>
      </c>
      <c r="C137" s="1139"/>
      <c r="D137" s="1139"/>
      <c r="E137" s="1139"/>
      <c r="F137" s="1139"/>
      <c r="G137" s="1139"/>
      <c r="H137" s="1140"/>
      <c r="I137" s="523" t="s">
        <v>3976</v>
      </c>
      <c r="J137" s="523" t="s">
        <v>3977</v>
      </c>
      <c r="K137" s="188" t="s">
        <v>3978</v>
      </c>
      <c r="L137" s="141" t="s">
        <v>4081</v>
      </c>
      <c r="M137" s="141" t="s">
        <v>4082</v>
      </c>
      <c r="N137" s="142" t="s">
        <v>4057</v>
      </c>
      <c r="P137" s="68"/>
    </row>
    <row r="138" spans="2:16" ht="15" hidden="1" customHeight="1" x14ac:dyDescent="0.25">
      <c r="B138" s="204">
        <v>1</v>
      </c>
      <c r="C138" s="1134"/>
      <c r="D138" s="1134"/>
      <c r="E138" s="1134"/>
      <c r="F138" s="1134"/>
      <c r="G138" s="1134"/>
      <c r="H138" s="1135"/>
      <c r="I138" s="165"/>
      <c r="J138" s="132"/>
      <c r="K138" s="146">
        <f>N138-L138-M138</f>
        <v>0</v>
      </c>
      <c r="L138" s="132"/>
      <c r="M138" s="132"/>
      <c r="N138" s="146">
        <f>I138*J138</f>
        <v>0</v>
      </c>
    </row>
    <row r="139" spans="2:16" ht="15" hidden="1" customHeight="1" x14ac:dyDescent="0.25">
      <c r="B139" s="204">
        <v>2</v>
      </c>
      <c r="C139" s="1134"/>
      <c r="D139" s="1134"/>
      <c r="E139" s="1134"/>
      <c r="F139" s="1134"/>
      <c r="G139" s="1134"/>
      <c r="H139" s="1135"/>
      <c r="I139" s="165"/>
      <c r="J139" s="132"/>
      <c r="K139" s="146">
        <f>N139-L139-M139</f>
        <v>0</v>
      </c>
      <c r="L139" s="132"/>
      <c r="M139" s="132"/>
      <c r="N139" s="146">
        <f>I139*J139</f>
        <v>0</v>
      </c>
    </row>
    <row r="140" spans="2:16" ht="15" hidden="1" customHeight="1" x14ac:dyDescent="0.25">
      <c r="B140" s="204">
        <v>3</v>
      </c>
      <c r="C140" s="1134"/>
      <c r="D140" s="1134"/>
      <c r="E140" s="1134"/>
      <c r="F140" s="1134"/>
      <c r="G140" s="1134"/>
      <c r="H140" s="1135"/>
      <c r="I140" s="165"/>
      <c r="J140" s="132"/>
      <c r="K140" s="146">
        <f>N140-L140-M140</f>
        <v>0</v>
      </c>
      <c r="L140" s="132"/>
      <c r="M140" s="132"/>
      <c r="N140" s="146">
        <f>I140*J140</f>
        <v>0</v>
      </c>
    </row>
    <row r="141" spans="2:16" ht="15" hidden="1" customHeight="1" x14ac:dyDescent="0.25">
      <c r="B141" s="198"/>
      <c r="C141" s="1132" t="s">
        <v>3922</v>
      </c>
      <c r="D141" s="1132"/>
      <c r="E141" s="1132"/>
      <c r="F141" s="1132"/>
      <c r="G141" s="1132"/>
      <c r="H141" s="1132"/>
      <c r="I141" s="1132"/>
      <c r="J141" s="1133"/>
      <c r="K141" s="146">
        <f>SUM(K138:K140)</f>
        <v>0</v>
      </c>
      <c r="L141" s="146">
        <f>SUM(L138:L140)</f>
        <v>0</v>
      </c>
      <c r="M141" s="146">
        <f>SUM(M138:M140)</f>
        <v>0</v>
      </c>
      <c r="N141" s="146">
        <f>SUM(N138:N140)</f>
        <v>0</v>
      </c>
    </row>
    <row r="142" spans="2:16" ht="15" hidden="1" customHeight="1" x14ac:dyDescent="0.25">
      <c r="B142" s="198"/>
      <c r="C142" s="1132" t="s">
        <v>3923</v>
      </c>
      <c r="D142" s="1132"/>
      <c r="E142" s="1132"/>
      <c r="F142" s="1132"/>
      <c r="G142" s="1132"/>
      <c r="H142" s="1132"/>
      <c r="I142" s="1132"/>
      <c r="J142" s="1133"/>
      <c r="K142" s="146">
        <f>Descarte!K109</f>
        <v>0</v>
      </c>
      <c r="L142" s="146">
        <v>0</v>
      </c>
      <c r="M142" s="146">
        <v>0</v>
      </c>
      <c r="N142" s="146">
        <f>Descarte!L109</f>
        <v>0</v>
      </c>
    </row>
    <row r="143" spans="2:16" ht="15" hidden="1" customHeight="1" x14ac:dyDescent="0.25">
      <c r="B143" s="198"/>
      <c r="C143" s="1132" t="s">
        <v>3924</v>
      </c>
      <c r="D143" s="1132"/>
      <c r="E143" s="1132"/>
      <c r="F143" s="1132"/>
      <c r="G143" s="1132"/>
      <c r="H143" s="1132"/>
      <c r="I143" s="1132"/>
      <c r="J143" s="1133"/>
      <c r="K143" s="146">
        <f>'M&amp;V'!M484</f>
        <v>0</v>
      </c>
      <c r="L143" s="146">
        <v>0</v>
      </c>
      <c r="M143" s="146">
        <v>0</v>
      </c>
      <c r="N143" s="146">
        <f>'M&amp;V'!N484</f>
        <v>0</v>
      </c>
    </row>
    <row r="144" spans="2:16" ht="15" hidden="1" customHeight="1" x14ac:dyDescent="0.25">
      <c r="B144" s="1138" t="s">
        <v>3926</v>
      </c>
      <c r="C144" s="1139"/>
      <c r="D144" s="1139"/>
      <c r="E144" s="1139"/>
      <c r="F144" s="1139"/>
      <c r="G144" s="1139"/>
      <c r="H144" s="1140"/>
      <c r="I144" s="523" t="s">
        <v>3976</v>
      </c>
      <c r="J144" s="523" t="s">
        <v>3977</v>
      </c>
      <c r="K144" s="188" t="s">
        <v>3978</v>
      </c>
      <c r="L144" s="141" t="s">
        <v>4081</v>
      </c>
      <c r="M144" s="141" t="s">
        <v>4082</v>
      </c>
      <c r="N144" s="142" t="s">
        <v>4057</v>
      </c>
      <c r="P144" s="68"/>
    </row>
    <row r="145" spans="2:14" ht="15" hidden="1" customHeight="1" x14ac:dyDescent="0.25">
      <c r="B145" s="204">
        <v>1</v>
      </c>
      <c r="C145" s="1134"/>
      <c r="D145" s="1134"/>
      <c r="E145" s="1134"/>
      <c r="F145" s="1134"/>
      <c r="G145" s="1134"/>
      <c r="H145" s="1135"/>
      <c r="I145" s="165"/>
      <c r="J145" s="132"/>
      <c r="K145" s="146">
        <f>N145-L145-M145</f>
        <v>0</v>
      </c>
      <c r="L145" s="132"/>
      <c r="M145" s="132"/>
      <c r="N145" s="146">
        <f>I145*J145</f>
        <v>0</v>
      </c>
    </row>
    <row r="146" spans="2:14" ht="15" hidden="1" customHeight="1" x14ac:dyDescent="0.25">
      <c r="B146" s="204">
        <v>2</v>
      </c>
      <c r="C146" s="1134"/>
      <c r="D146" s="1134"/>
      <c r="E146" s="1134"/>
      <c r="F146" s="1134"/>
      <c r="G146" s="1134"/>
      <c r="H146" s="1135"/>
      <c r="I146" s="165"/>
      <c r="J146" s="132"/>
      <c r="K146" s="146">
        <f>N146-L146-M146</f>
        <v>0</v>
      </c>
      <c r="L146" s="132"/>
      <c r="M146" s="132"/>
      <c r="N146" s="146">
        <f>I146*J146</f>
        <v>0</v>
      </c>
    </row>
    <row r="147" spans="2:14" ht="15" hidden="1" customHeight="1" x14ac:dyDescent="0.25">
      <c r="B147" s="204">
        <v>3</v>
      </c>
      <c r="C147" s="1134"/>
      <c r="D147" s="1134"/>
      <c r="E147" s="1134"/>
      <c r="F147" s="1134"/>
      <c r="G147" s="1134"/>
      <c r="H147" s="1135"/>
      <c r="I147" s="165"/>
      <c r="J147" s="132"/>
      <c r="K147" s="146">
        <f>N147-L147-M147</f>
        <v>0</v>
      </c>
      <c r="L147" s="132"/>
      <c r="M147" s="132"/>
      <c r="N147" s="146">
        <f>I147*J147</f>
        <v>0</v>
      </c>
    </row>
    <row r="148" spans="2:14" ht="15" hidden="1" customHeight="1" x14ac:dyDescent="0.25">
      <c r="B148" s="198"/>
      <c r="C148" s="1132" t="s">
        <v>3926</v>
      </c>
      <c r="D148" s="1132"/>
      <c r="E148" s="1132"/>
      <c r="F148" s="1132"/>
      <c r="G148" s="1132"/>
      <c r="H148" s="1132"/>
      <c r="I148" s="1132"/>
      <c r="J148" s="1133"/>
      <c r="K148" s="146">
        <f>SUM(K145:K147)</f>
        <v>0</v>
      </c>
      <c r="L148" s="146">
        <f>SUM(L145:L147)</f>
        <v>0</v>
      </c>
      <c r="M148" s="146">
        <f>SUM(M145:M147)</f>
        <v>0</v>
      </c>
      <c r="N148" s="146">
        <f>SUM(N145:N147)</f>
        <v>0</v>
      </c>
    </row>
    <row r="149" spans="2:14" ht="15" hidden="1" customHeight="1" x14ac:dyDescent="0.25">
      <c r="B149" s="198"/>
      <c r="C149" s="1132" t="s">
        <v>5003</v>
      </c>
      <c r="D149" s="1132"/>
      <c r="E149" s="1132"/>
      <c r="F149" s="1132"/>
      <c r="G149" s="1132"/>
      <c r="H149" s="1132"/>
      <c r="I149" s="1132"/>
      <c r="J149" s="1133"/>
      <c r="K149" s="146">
        <v>0</v>
      </c>
      <c r="L149" s="146"/>
      <c r="M149" s="146"/>
      <c r="N149" s="146">
        <f>K149</f>
        <v>0</v>
      </c>
    </row>
    <row r="150" spans="2:14" ht="15" hidden="1" customHeight="1" x14ac:dyDescent="0.25">
      <c r="B150" s="205"/>
      <c r="C150" s="1149" t="s">
        <v>4078</v>
      </c>
      <c r="D150" s="1149"/>
      <c r="E150" s="1149"/>
      <c r="F150" s="1149"/>
      <c r="G150" s="1149"/>
      <c r="H150" s="1149"/>
      <c r="I150" s="1149"/>
      <c r="J150" s="1150"/>
      <c r="K150" s="152">
        <f>SUM(K131,K136,K141:K143,K148,K149)</f>
        <v>0</v>
      </c>
      <c r="L150" s="152">
        <f t="shared" ref="L150:N150" si="12">SUM(L131,L136,L141:L143,L148,L149)</f>
        <v>0</v>
      </c>
      <c r="M150" s="152">
        <f t="shared" si="12"/>
        <v>0</v>
      </c>
      <c r="N150" s="152">
        <f t="shared" si="12"/>
        <v>0</v>
      </c>
    </row>
    <row r="151" spans="2:14" ht="15" hidden="1" customHeight="1" x14ac:dyDescent="0.25">
      <c r="B151" s="206"/>
      <c r="C151" s="1087" t="s">
        <v>4086</v>
      </c>
      <c r="D151" s="1087"/>
      <c r="E151" s="1087"/>
      <c r="F151" s="1087"/>
      <c r="G151" s="1087"/>
      <c r="H151" s="1087"/>
      <c r="I151" s="1087"/>
      <c r="J151" s="1088"/>
      <c r="K151" s="197">
        <f>SUM(K128,K150)</f>
        <v>0</v>
      </c>
      <c r="L151" s="197">
        <f>SUM(L128,L150)</f>
        <v>0</v>
      </c>
      <c r="M151" s="197">
        <f>SUM(M128,M150)</f>
        <v>0</v>
      </c>
      <c r="N151" s="197">
        <f>SUM(N128,N150)</f>
        <v>0</v>
      </c>
    </row>
  </sheetData>
  <sheetProtection algorithmName="SHA-512" hashValue="Ix4H/0L8Fn4ofF/19ah/MESkA5O6ra2SCzzZzd7olU0IpikvrVuVGE4tTwPIFVqSwvQsf+zehJP6gwWMYH9Jcg==" saltValue="2zD1mZCGcyrWMGaSo5aGbA==" spinCount="100000" sheet="1" objects="1" scenarios="1"/>
  <mergeCells count="236">
    <mergeCell ref="P2:Y2"/>
    <mergeCell ref="P3:Y3"/>
    <mergeCell ref="B2:N2"/>
    <mergeCell ref="B3:N3"/>
    <mergeCell ref="B4:J4"/>
    <mergeCell ref="K4:N4"/>
    <mergeCell ref="C7:G7"/>
    <mergeCell ref="C8:G8"/>
    <mergeCell ref="C9:G9"/>
    <mergeCell ref="P4:X4"/>
    <mergeCell ref="P5:U5"/>
    <mergeCell ref="C6:G6"/>
    <mergeCell ref="Q6:U6"/>
    <mergeCell ref="B5:G5"/>
    <mergeCell ref="Q7:U7"/>
    <mergeCell ref="Q8:U8"/>
    <mergeCell ref="Q9:U9"/>
    <mergeCell ref="C19:G19"/>
    <mergeCell ref="C20:G20"/>
    <mergeCell ref="C21:G21"/>
    <mergeCell ref="B41:N41"/>
    <mergeCell ref="B42:J42"/>
    <mergeCell ref="K130:N130"/>
    <mergeCell ref="K42:N42"/>
    <mergeCell ref="K117:N117"/>
    <mergeCell ref="B119:G119"/>
    <mergeCell ref="C118:J118"/>
    <mergeCell ref="C69:G69"/>
    <mergeCell ref="C59:J59"/>
    <mergeCell ref="K63:N63"/>
    <mergeCell ref="C92:G92"/>
    <mergeCell ref="C51:J51"/>
    <mergeCell ref="C52:J52"/>
    <mergeCell ref="C90:G90"/>
    <mergeCell ref="C49:H49"/>
    <mergeCell ref="C57:J57"/>
    <mergeCell ref="C114:G114"/>
    <mergeCell ref="C22:G22"/>
    <mergeCell ref="C23:G23"/>
    <mergeCell ref="C24:G24"/>
    <mergeCell ref="C25:G25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33:H133"/>
    <mergeCell ref="C134:H134"/>
    <mergeCell ref="B129:N129"/>
    <mergeCell ref="B130:J130"/>
    <mergeCell ref="C143:J143"/>
    <mergeCell ref="C120:G120"/>
    <mergeCell ref="C121:G121"/>
    <mergeCell ref="C122:G122"/>
    <mergeCell ref="C151:J151"/>
    <mergeCell ref="C128:J128"/>
    <mergeCell ref="C131:J131"/>
    <mergeCell ref="C136:J136"/>
    <mergeCell ref="C150:J150"/>
    <mergeCell ref="C149:J149"/>
    <mergeCell ref="B132:H132"/>
    <mergeCell ref="C135:H135"/>
    <mergeCell ref="B144:H144"/>
    <mergeCell ref="Q90:U90"/>
    <mergeCell ref="Q91:U91"/>
    <mergeCell ref="C91:G91"/>
    <mergeCell ref="Q115:U115"/>
    <mergeCell ref="B117:J117"/>
    <mergeCell ref="C148:J148"/>
    <mergeCell ref="C146:H146"/>
    <mergeCell ref="C147:H147"/>
    <mergeCell ref="C116:J116"/>
    <mergeCell ref="B137:H137"/>
    <mergeCell ref="C138:H138"/>
    <mergeCell ref="C139:H139"/>
    <mergeCell ref="C140:H140"/>
    <mergeCell ref="C115:G115"/>
    <mergeCell ref="C123:G123"/>
    <mergeCell ref="P116:V116"/>
    <mergeCell ref="C145:H145"/>
    <mergeCell ref="C124:G124"/>
    <mergeCell ref="C125:J125"/>
    <mergeCell ref="C126:J126"/>
    <mergeCell ref="C127:J127"/>
    <mergeCell ref="Q92:U92"/>
    <mergeCell ref="C141:J141"/>
    <mergeCell ref="C142:J142"/>
    <mergeCell ref="Q26:U26"/>
    <mergeCell ref="C37:G37"/>
    <mergeCell ref="C38:J38"/>
    <mergeCell ref="C40:J40"/>
    <mergeCell ref="B30:G30"/>
    <mergeCell ref="C31:G31"/>
    <mergeCell ref="C32:G32"/>
    <mergeCell ref="C33:G33"/>
    <mergeCell ref="P27:V27"/>
    <mergeCell ref="C35:G35"/>
    <mergeCell ref="C36:G36"/>
    <mergeCell ref="B28:J28"/>
    <mergeCell ref="K28:N28"/>
    <mergeCell ref="C29:J29"/>
    <mergeCell ref="C39:J39"/>
    <mergeCell ref="C27:J27"/>
    <mergeCell ref="C26:G26"/>
    <mergeCell ref="Q83:U83"/>
    <mergeCell ref="C79:G79"/>
    <mergeCell ref="Q84:U84"/>
    <mergeCell ref="C85:G85"/>
    <mergeCell ref="Q89:U89"/>
    <mergeCell ref="C80:G80"/>
    <mergeCell ref="C89:G89"/>
    <mergeCell ref="C81:G81"/>
    <mergeCell ref="C82:G82"/>
    <mergeCell ref="C86:G86"/>
    <mergeCell ref="C84:G84"/>
    <mergeCell ref="C87:G87"/>
    <mergeCell ref="Q87:U87"/>
    <mergeCell ref="C88:G88"/>
    <mergeCell ref="C83:G83"/>
    <mergeCell ref="Q85:U85"/>
    <mergeCell ref="Q86:U86"/>
    <mergeCell ref="Q88:U88"/>
    <mergeCell ref="Q67:U67"/>
    <mergeCell ref="C73:G73"/>
    <mergeCell ref="C71:G71"/>
    <mergeCell ref="C75:G75"/>
    <mergeCell ref="Q73:U73"/>
    <mergeCell ref="Q82:U82"/>
    <mergeCell ref="Q79:U79"/>
    <mergeCell ref="Q74:U74"/>
    <mergeCell ref="C54:H54"/>
    <mergeCell ref="Q65:U65"/>
    <mergeCell ref="Q75:U75"/>
    <mergeCell ref="Q76:U76"/>
    <mergeCell ref="C74:G74"/>
    <mergeCell ref="C78:G78"/>
    <mergeCell ref="C76:G76"/>
    <mergeCell ref="Q72:U72"/>
    <mergeCell ref="Q69:U69"/>
    <mergeCell ref="Q70:U70"/>
    <mergeCell ref="Q71:U71"/>
    <mergeCell ref="Q77:U77"/>
    <mergeCell ref="Q80:U80"/>
    <mergeCell ref="Q81:U81"/>
    <mergeCell ref="Q78:U78"/>
    <mergeCell ref="Q68:U68"/>
    <mergeCell ref="Q114:U114"/>
    <mergeCell ref="Q105:U105"/>
    <mergeCell ref="Q106:U106"/>
    <mergeCell ref="Q97:U97"/>
    <mergeCell ref="Q100:U100"/>
    <mergeCell ref="Q101:U101"/>
    <mergeCell ref="Q113:U113"/>
    <mergeCell ref="Q111:U111"/>
    <mergeCell ref="C112:G112"/>
    <mergeCell ref="Q112:U112"/>
    <mergeCell ref="Q109:U109"/>
    <mergeCell ref="C103:G103"/>
    <mergeCell ref="C108:G108"/>
    <mergeCell ref="C113:G113"/>
    <mergeCell ref="Q110:U110"/>
    <mergeCell ref="C106:G106"/>
    <mergeCell ref="Q99:U99"/>
    <mergeCell ref="Q103:U103"/>
    <mergeCell ref="Q107:U107"/>
    <mergeCell ref="Q104:U104"/>
    <mergeCell ref="Q108:U108"/>
    <mergeCell ref="C109:G109"/>
    <mergeCell ref="Q102:U102"/>
    <mergeCell ref="Q93:U93"/>
    <mergeCell ref="C97:G97"/>
    <mergeCell ref="Q94:U94"/>
    <mergeCell ref="C111:G111"/>
    <mergeCell ref="C102:G102"/>
    <mergeCell ref="C104:G104"/>
    <mergeCell ref="C100:G100"/>
    <mergeCell ref="C107:G107"/>
    <mergeCell ref="C98:G98"/>
    <mergeCell ref="Q98:U98"/>
    <mergeCell ref="C99:G99"/>
    <mergeCell ref="Q95:U95"/>
    <mergeCell ref="Q96:U96"/>
    <mergeCell ref="C105:G105"/>
    <mergeCell ref="C95:G95"/>
    <mergeCell ref="C101:G101"/>
    <mergeCell ref="C110:G110"/>
    <mergeCell ref="C93:G93"/>
    <mergeCell ref="C96:G96"/>
    <mergeCell ref="C94:G94"/>
    <mergeCell ref="C77:G77"/>
    <mergeCell ref="C58:J58"/>
    <mergeCell ref="C72:G72"/>
    <mergeCell ref="C67:G67"/>
    <mergeCell ref="C70:G70"/>
    <mergeCell ref="C34:G34"/>
    <mergeCell ref="C55:H55"/>
    <mergeCell ref="C56:H56"/>
    <mergeCell ref="B64:G64"/>
    <mergeCell ref="B63:J63"/>
    <mergeCell ref="C68:G68"/>
    <mergeCell ref="C48:H48"/>
    <mergeCell ref="C47:H47"/>
    <mergeCell ref="C50:J50"/>
    <mergeCell ref="B53:H53"/>
    <mergeCell ref="B46:H46"/>
    <mergeCell ref="C65:G65"/>
    <mergeCell ref="C43:J43"/>
    <mergeCell ref="C45:J45"/>
    <mergeCell ref="P64:U64"/>
    <mergeCell ref="Q66:U66"/>
    <mergeCell ref="P61:Y61"/>
    <mergeCell ref="P62:Y62"/>
    <mergeCell ref="B61:N61"/>
    <mergeCell ref="B62:N62"/>
    <mergeCell ref="C66:G66"/>
    <mergeCell ref="Q10:U10"/>
    <mergeCell ref="Q11:U11"/>
    <mergeCell ref="Q12:U12"/>
    <mergeCell ref="Q23:U23"/>
    <mergeCell ref="Q24:U24"/>
    <mergeCell ref="Q25:U25"/>
    <mergeCell ref="Q13:U13"/>
    <mergeCell ref="Q14:U14"/>
    <mergeCell ref="Q15:U15"/>
    <mergeCell ref="Q16:U16"/>
    <mergeCell ref="Q17:U17"/>
    <mergeCell ref="Q18:U18"/>
    <mergeCell ref="Q19:U19"/>
    <mergeCell ref="Q20:U20"/>
    <mergeCell ref="Q22:U22"/>
    <mergeCell ref="Q21:U21"/>
    <mergeCell ref="P63:X63"/>
  </mergeCells>
  <conditionalFormatting sqref="K6:K27 L27:N27 L38:N40 K47:K52 N50 N52 K54:K59 L57:N59 K120:K128">
    <cfRule type="cellIs" dxfId="123" priority="6" operator="lessThan">
      <formula>0</formula>
    </cfRule>
  </conditionalFormatting>
  <conditionalFormatting sqref="K29">
    <cfRule type="cellIs" dxfId="122" priority="2" operator="lessThan">
      <formula>0</formula>
    </cfRule>
  </conditionalFormatting>
  <conditionalFormatting sqref="K31:K40">
    <cfRule type="cellIs" dxfId="121" priority="1" operator="lessThan">
      <formula>0</formula>
    </cfRule>
  </conditionalFormatting>
  <conditionalFormatting sqref="K43:K45">
    <cfRule type="cellIs" dxfId="120" priority="3" operator="lessThan">
      <formula>0</formula>
    </cfRule>
  </conditionalFormatting>
  <conditionalFormatting sqref="K65:K116 K118 L128:N128 K131 K133:K136 K138:K143 K145:K151 L150:N150">
    <cfRule type="cellIs" dxfId="119" priority="9" operator="lessThan">
      <formula>0</formula>
    </cfRule>
  </conditionalFormatting>
  <conditionalFormatting sqref="N29">
    <cfRule type="cellIs" dxfId="118" priority="4" operator="lessThan">
      <formula>0</formula>
    </cfRule>
  </conditionalFormatting>
  <conditionalFormatting sqref="N43:N45">
    <cfRule type="cellIs" dxfId="117" priority="5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ignoredErrors>
    <ignoredError sqref="A1:IV1 A117:IV117 A65:B65 L65:M65 A124:IV124 A120:B120 K120:IV120 K60:IV60 A26:A34 A61:IV64 A60:I60 A50:A59 Z26:IV34 Z50:IV59 A2:A6 Z2:IV6 A68:B68 Z46:IV47 A46:A47 A116:J116 L116:IV116 A144:IV144 A142:K142 A143:J143 N142:IV143 Z65:IV115 O65:V65 A66:B66 K66:V66 A67:B67 K67:V67 A72:V115 A69:B69 K69:V69 A134:IV137 A133:B133 K133:IV133 A119:IV119 A118:B118 D118:J118 A37:A38 Z37:IV38 A40:A42 Z40:IV42 A152:IV65446 A148:J148 L148:IV148 L118:IV118 A150:J150 A129:IV132 A128:J128 O128:IV128 A126:J126 A125:B125 D125:IV125 A151:J151 L151:IV151 A127:IV127 L126:IV126 K68:V68 A70:B70 K70:V70 O150:IV150 A71:B71 K71:V71 A121:B123 K121:IV123 A139:IV141 A138:B138 K138:IV138 A146:IV147 A145:B145 K145:IV145" unlockedFormula="1"/>
    <ignoredError sqref="L58:M58" formulaRange="1"/>
    <ignoredError sqref="M27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7"/>
  <dimension ref="A1:DD193"/>
  <sheetViews>
    <sheetView showGridLines="0" zoomScaleNormal="100" workbookViewId="0"/>
  </sheetViews>
  <sheetFormatPr defaultColWidth="9.140625" defaultRowHeight="15" customHeight="1" x14ac:dyDescent="0.25"/>
  <cols>
    <col min="1" max="1" width="3.7109375" style="72" customWidth="1"/>
    <col min="2" max="2" width="3.7109375" style="99" customWidth="1"/>
    <col min="3" max="3" width="53.5703125" style="72" customWidth="1"/>
    <col min="4" max="4" width="11.7109375" style="72" customWidth="1"/>
    <col min="5" max="5" width="19.85546875" style="207" customWidth="1"/>
    <col min="6" max="6" width="11.42578125" style="208" customWidth="1"/>
    <col min="7" max="7" width="18.5703125" style="72" bestFit="1" customWidth="1"/>
    <col min="8" max="107" width="11.7109375" style="72" customWidth="1"/>
    <col min="108" max="16384" width="9.140625" style="72"/>
  </cols>
  <sheetData>
    <row r="1" spans="1:107" ht="15" customHeight="1" x14ac:dyDescent="0.25">
      <c r="A1" s="48"/>
    </row>
    <row r="2" spans="1:107" ht="15" customHeight="1" x14ac:dyDescent="0.25">
      <c r="B2" s="893" t="s">
        <v>4087</v>
      </c>
      <c r="C2" s="894"/>
      <c r="D2" s="894"/>
      <c r="E2" s="894"/>
      <c r="F2" s="894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F2" s="209"/>
      <c r="BG2" s="209"/>
      <c r="BH2" s="209"/>
      <c r="BI2" s="209"/>
      <c r="BJ2" s="209"/>
      <c r="BK2" s="209"/>
      <c r="BL2" s="209"/>
      <c r="BM2" s="209"/>
      <c r="BN2" s="209"/>
      <c r="BO2" s="209"/>
      <c r="BP2" s="209"/>
      <c r="BQ2" s="209"/>
      <c r="BR2" s="209"/>
      <c r="BS2" s="209"/>
      <c r="BT2" s="209"/>
      <c r="BU2" s="209"/>
      <c r="BV2" s="209"/>
      <c r="BW2" s="209"/>
      <c r="BX2" s="209"/>
      <c r="BY2" s="209"/>
      <c r="BZ2" s="209"/>
      <c r="CA2" s="209"/>
      <c r="CB2" s="209"/>
      <c r="CC2" s="209"/>
      <c r="CD2" s="209"/>
      <c r="CE2" s="209"/>
      <c r="CF2" s="209"/>
      <c r="CG2" s="209"/>
      <c r="CH2" s="209"/>
      <c r="CI2" s="209"/>
      <c r="CJ2" s="209"/>
      <c r="CK2" s="209"/>
      <c r="CL2" s="209"/>
      <c r="CM2" s="209"/>
      <c r="CN2" s="209"/>
      <c r="CO2" s="209"/>
      <c r="CP2" s="209"/>
      <c r="CQ2" s="209"/>
      <c r="CR2" s="209"/>
      <c r="CS2" s="209"/>
      <c r="CT2" s="209"/>
      <c r="CU2" s="209"/>
      <c r="CV2" s="209"/>
      <c r="CW2" s="209"/>
      <c r="CX2" s="209"/>
      <c r="CY2" s="209"/>
      <c r="CZ2" s="209"/>
      <c r="DA2" s="209"/>
      <c r="DB2" s="209"/>
      <c r="DC2" s="209"/>
    </row>
    <row r="3" spans="1:107" s="99" customFormat="1" ht="15" customHeight="1" x14ac:dyDescent="0.25">
      <c r="B3" s="495"/>
      <c r="C3" s="496"/>
      <c r="D3" s="496"/>
      <c r="E3" s="496"/>
      <c r="F3" s="210"/>
      <c r="G3" s="211" t="s">
        <v>76</v>
      </c>
      <c r="H3" s="212" t="s">
        <v>4088</v>
      </c>
      <c r="I3" s="212" t="s">
        <v>4089</v>
      </c>
      <c r="J3" s="212" t="s">
        <v>4090</v>
      </c>
      <c r="K3" s="212" t="s">
        <v>4091</v>
      </c>
      <c r="L3" s="212" t="s">
        <v>4092</v>
      </c>
      <c r="M3" s="212" t="s">
        <v>4093</v>
      </c>
      <c r="N3" s="212" t="s">
        <v>4094</v>
      </c>
      <c r="O3" s="212" t="s">
        <v>4095</v>
      </c>
      <c r="P3" s="212" t="s">
        <v>4096</v>
      </c>
      <c r="Q3" s="212" t="s">
        <v>4097</v>
      </c>
      <c r="R3" s="212" t="s">
        <v>4098</v>
      </c>
      <c r="S3" s="212" t="s">
        <v>4099</v>
      </c>
      <c r="T3" s="212" t="s">
        <v>4100</v>
      </c>
      <c r="U3" s="212" t="s">
        <v>4101</v>
      </c>
      <c r="V3" s="212" t="s">
        <v>4102</v>
      </c>
      <c r="W3" s="212" t="s">
        <v>4103</v>
      </c>
      <c r="X3" s="212" t="s">
        <v>4104</v>
      </c>
      <c r="Y3" s="212" t="s">
        <v>4105</v>
      </c>
      <c r="Z3" s="212" t="s">
        <v>4106</v>
      </c>
      <c r="AA3" s="212" t="s">
        <v>4107</v>
      </c>
      <c r="AB3" s="212" t="s">
        <v>4108</v>
      </c>
      <c r="AC3" s="212" t="s">
        <v>4109</v>
      </c>
      <c r="AD3" s="212" t="s">
        <v>4110</v>
      </c>
      <c r="AE3" s="212" t="s">
        <v>4111</v>
      </c>
      <c r="AF3" s="212" t="s">
        <v>4112</v>
      </c>
      <c r="AG3" s="212" t="s">
        <v>4113</v>
      </c>
      <c r="AH3" s="212" t="s">
        <v>4114</v>
      </c>
      <c r="AI3" s="212" t="s">
        <v>4115</v>
      </c>
      <c r="AJ3" s="212" t="s">
        <v>4116</v>
      </c>
      <c r="AK3" s="212" t="s">
        <v>4117</v>
      </c>
      <c r="AL3" s="212" t="s">
        <v>4118</v>
      </c>
      <c r="AM3" s="212" t="s">
        <v>4119</v>
      </c>
      <c r="AN3" s="212" t="s">
        <v>4120</v>
      </c>
      <c r="AO3" s="212" t="s">
        <v>4121</v>
      </c>
      <c r="AP3" s="212" t="s">
        <v>4122</v>
      </c>
      <c r="AQ3" s="212" t="s">
        <v>4123</v>
      </c>
      <c r="AR3" s="212" t="s">
        <v>4124</v>
      </c>
      <c r="AS3" s="212" t="s">
        <v>4125</v>
      </c>
      <c r="AT3" s="212" t="s">
        <v>4126</v>
      </c>
      <c r="AU3" s="212" t="s">
        <v>4127</v>
      </c>
      <c r="AV3" s="212" t="s">
        <v>4128</v>
      </c>
      <c r="AW3" s="212" t="s">
        <v>4129</v>
      </c>
      <c r="AX3" s="212" t="s">
        <v>4130</v>
      </c>
      <c r="AY3" s="212" t="s">
        <v>4131</v>
      </c>
      <c r="AZ3" s="212" t="s">
        <v>4132</v>
      </c>
      <c r="BA3" s="212" t="s">
        <v>4133</v>
      </c>
      <c r="BB3" s="212" t="s">
        <v>4134</v>
      </c>
      <c r="BC3" s="212" t="s">
        <v>4135</v>
      </c>
      <c r="BD3" s="212" t="s">
        <v>4136</v>
      </c>
      <c r="BE3" s="212" t="s">
        <v>4137</v>
      </c>
      <c r="BF3" s="212" t="s">
        <v>4138</v>
      </c>
      <c r="BG3" s="212" t="s">
        <v>4139</v>
      </c>
      <c r="BH3" s="212" t="s">
        <v>4140</v>
      </c>
      <c r="BI3" s="212" t="s">
        <v>4141</v>
      </c>
      <c r="BJ3" s="212" t="s">
        <v>4142</v>
      </c>
      <c r="BK3" s="212" t="s">
        <v>4143</v>
      </c>
      <c r="BL3" s="212" t="s">
        <v>4144</v>
      </c>
      <c r="BM3" s="212" t="s">
        <v>4145</v>
      </c>
      <c r="BN3" s="212" t="s">
        <v>4146</v>
      </c>
      <c r="BO3" s="212" t="s">
        <v>4147</v>
      </c>
      <c r="BP3" s="212" t="s">
        <v>4148</v>
      </c>
      <c r="BQ3" s="212" t="s">
        <v>4149</v>
      </c>
      <c r="BR3" s="212" t="s">
        <v>4150</v>
      </c>
      <c r="BS3" s="212" t="s">
        <v>4151</v>
      </c>
      <c r="BT3" s="212" t="s">
        <v>4152</v>
      </c>
      <c r="BU3" s="212" t="s">
        <v>4153</v>
      </c>
      <c r="BV3" s="212" t="s">
        <v>4154</v>
      </c>
      <c r="BW3" s="212" t="s">
        <v>4155</v>
      </c>
      <c r="BX3" s="212" t="s">
        <v>4156</v>
      </c>
      <c r="BY3" s="212" t="s">
        <v>4157</v>
      </c>
      <c r="BZ3" s="212" t="s">
        <v>4158</v>
      </c>
      <c r="CA3" s="212" t="s">
        <v>4159</v>
      </c>
      <c r="CB3" s="212" t="s">
        <v>4160</v>
      </c>
      <c r="CC3" s="212" t="s">
        <v>4161</v>
      </c>
      <c r="CD3" s="212" t="s">
        <v>4162</v>
      </c>
      <c r="CE3" s="212" t="s">
        <v>4163</v>
      </c>
      <c r="CF3" s="212" t="s">
        <v>4164</v>
      </c>
      <c r="CG3" s="212" t="s">
        <v>4165</v>
      </c>
      <c r="CH3" s="212" t="s">
        <v>4166</v>
      </c>
      <c r="CI3" s="212" t="s">
        <v>4167</v>
      </c>
      <c r="CJ3" s="212" t="s">
        <v>4168</v>
      </c>
      <c r="CK3" s="212" t="s">
        <v>4169</v>
      </c>
      <c r="CL3" s="212" t="s">
        <v>4170</v>
      </c>
      <c r="CM3" s="212" t="s">
        <v>4171</v>
      </c>
      <c r="CN3" s="212" t="s">
        <v>4172</v>
      </c>
      <c r="CO3" s="212" t="s">
        <v>4173</v>
      </c>
      <c r="CP3" s="212" t="s">
        <v>4174</v>
      </c>
      <c r="CQ3" s="212" t="s">
        <v>4175</v>
      </c>
      <c r="CR3" s="212" t="s">
        <v>4176</v>
      </c>
      <c r="CS3" s="212" t="s">
        <v>4177</v>
      </c>
      <c r="CT3" s="212" t="s">
        <v>4178</v>
      </c>
      <c r="CU3" s="212" t="s">
        <v>4179</v>
      </c>
      <c r="CV3" s="212" t="s">
        <v>4180</v>
      </c>
      <c r="CW3" s="212" t="s">
        <v>4181</v>
      </c>
      <c r="CX3" s="212" t="s">
        <v>4182</v>
      </c>
      <c r="CY3" s="212" t="s">
        <v>4183</v>
      </c>
      <c r="CZ3" s="212" t="s">
        <v>4184</v>
      </c>
      <c r="DA3" s="212" t="s">
        <v>4185</v>
      </c>
      <c r="DB3" s="212" t="s">
        <v>4186</v>
      </c>
      <c r="DC3" s="212" t="s">
        <v>4187</v>
      </c>
    </row>
    <row r="4" spans="1:107" s="99" customFormat="1" ht="15" customHeight="1" x14ac:dyDescent="0.25">
      <c r="B4" s="495">
        <v>1</v>
      </c>
      <c r="C4" s="295" t="s">
        <v>4188</v>
      </c>
      <c r="D4" s="496"/>
      <c r="E4" s="496"/>
      <c r="F4" s="210"/>
      <c r="G4" s="211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442"/>
      <c r="S4" s="442"/>
      <c r="T4" s="442"/>
      <c r="U4" s="442"/>
      <c r="V4" s="442"/>
      <c r="W4" s="442"/>
      <c r="X4" s="442"/>
      <c r="Y4" s="442"/>
      <c r="Z4" s="442"/>
      <c r="AA4" s="442"/>
      <c r="AB4" s="442"/>
      <c r="AC4" s="442"/>
      <c r="AD4" s="442"/>
      <c r="AE4" s="442"/>
      <c r="AF4" s="442"/>
      <c r="AG4" s="442"/>
      <c r="AH4" s="442"/>
      <c r="AI4" s="442"/>
      <c r="AJ4" s="442"/>
      <c r="AK4" s="442"/>
      <c r="AL4" s="442"/>
      <c r="AM4" s="442"/>
      <c r="AN4" s="442"/>
      <c r="AO4" s="442"/>
      <c r="AP4" s="442"/>
      <c r="AQ4" s="442"/>
      <c r="AR4" s="442"/>
      <c r="AS4" s="442"/>
      <c r="AT4" s="442"/>
      <c r="AU4" s="442"/>
      <c r="AV4" s="442"/>
      <c r="AW4" s="442"/>
      <c r="AX4" s="442"/>
      <c r="AY4" s="442"/>
      <c r="AZ4" s="442"/>
      <c r="BA4" s="442"/>
      <c r="BB4" s="442"/>
      <c r="BC4" s="442"/>
      <c r="BD4" s="442"/>
      <c r="BE4" s="442"/>
      <c r="BF4" s="442"/>
      <c r="BG4" s="442"/>
      <c r="BH4" s="442"/>
      <c r="BI4" s="442"/>
      <c r="BJ4" s="442"/>
      <c r="BK4" s="442"/>
      <c r="BL4" s="442"/>
      <c r="BM4" s="442"/>
      <c r="BN4" s="442"/>
      <c r="BO4" s="442"/>
      <c r="BP4" s="442"/>
      <c r="BQ4" s="442"/>
      <c r="BR4" s="442"/>
      <c r="BS4" s="442"/>
      <c r="BT4" s="442"/>
      <c r="BU4" s="442"/>
      <c r="BV4" s="442"/>
      <c r="BW4" s="442"/>
      <c r="BX4" s="442"/>
      <c r="BY4" s="442"/>
      <c r="BZ4" s="442"/>
      <c r="CA4" s="442"/>
      <c r="CB4" s="442"/>
      <c r="CC4" s="442"/>
      <c r="CD4" s="442"/>
      <c r="CE4" s="442"/>
      <c r="CF4" s="442"/>
      <c r="CG4" s="442"/>
      <c r="CH4" s="442"/>
      <c r="CI4" s="442"/>
      <c r="CJ4" s="442"/>
      <c r="CK4" s="442"/>
      <c r="CL4" s="442"/>
      <c r="CM4" s="442"/>
      <c r="CN4" s="442"/>
      <c r="CO4" s="442"/>
      <c r="CP4" s="442"/>
      <c r="CQ4" s="442"/>
      <c r="CR4" s="442"/>
      <c r="CS4" s="442"/>
      <c r="CT4" s="442"/>
      <c r="CU4" s="442"/>
      <c r="CV4" s="442"/>
      <c r="CW4" s="442"/>
      <c r="CX4" s="442"/>
      <c r="CY4" s="442"/>
      <c r="CZ4" s="442"/>
      <c r="DA4" s="442"/>
      <c r="DB4" s="442"/>
      <c r="DC4" s="442"/>
    </row>
    <row r="5" spans="1:107" ht="15" customHeight="1" x14ac:dyDescent="0.25">
      <c r="B5" s="495">
        <v>2</v>
      </c>
      <c r="C5" s="213" t="s">
        <v>4189</v>
      </c>
      <c r="D5" s="213"/>
      <c r="E5" s="214"/>
      <c r="F5" s="215"/>
      <c r="G5" s="216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</row>
    <row r="6" spans="1:107" ht="15" customHeight="1" x14ac:dyDescent="0.25">
      <c r="B6" s="495">
        <v>3</v>
      </c>
      <c r="C6" s="1160" t="s">
        <v>4190</v>
      </c>
      <c r="D6" s="218" t="s">
        <v>4191</v>
      </c>
      <c r="E6" s="219" t="s">
        <v>4192</v>
      </c>
      <c r="F6" s="220" t="s">
        <v>4193</v>
      </c>
      <c r="G6" s="221">
        <f>SUM(H6:DC6)</f>
        <v>0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</row>
    <row r="7" spans="1:107" ht="15" customHeight="1" x14ac:dyDescent="0.25">
      <c r="B7" s="495">
        <v>4</v>
      </c>
      <c r="C7" s="1161"/>
      <c r="D7" s="218" t="s">
        <v>3976</v>
      </c>
      <c r="E7" s="219"/>
      <c r="F7" s="220" t="s">
        <v>4194</v>
      </c>
      <c r="G7" s="223">
        <f>SUM(H7:DC7)</f>
        <v>0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</row>
    <row r="8" spans="1:107" ht="15" customHeight="1" x14ac:dyDescent="0.25">
      <c r="B8" s="495">
        <v>3</v>
      </c>
      <c r="C8" s="1160" t="s">
        <v>4195</v>
      </c>
      <c r="D8" s="218" t="s">
        <v>4191</v>
      </c>
      <c r="E8" s="219" t="s">
        <v>4192</v>
      </c>
      <c r="F8" s="220" t="s">
        <v>4196</v>
      </c>
      <c r="G8" s="221">
        <f>SUM(H8:DC8)</f>
        <v>0</v>
      </c>
      <c r="H8" s="443"/>
      <c r="I8" s="443"/>
      <c r="J8" s="443"/>
      <c r="K8" s="443"/>
      <c r="L8" s="443"/>
      <c r="M8" s="443"/>
      <c r="N8" s="443"/>
      <c r="O8" s="443"/>
      <c r="P8" s="443"/>
      <c r="Q8" s="443"/>
      <c r="R8" s="443"/>
      <c r="S8" s="443"/>
      <c r="T8" s="443"/>
      <c r="U8" s="443"/>
      <c r="V8" s="443"/>
      <c r="W8" s="443"/>
      <c r="X8" s="443"/>
      <c r="Y8" s="443"/>
      <c r="Z8" s="443"/>
      <c r="AA8" s="443"/>
      <c r="AB8" s="443"/>
      <c r="AC8" s="443"/>
      <c r="AD8" s="443"/>
      <c r="AE8" s="443"/>
      <c r="AF8" s="443"/>
      <c r="AG8" s="443"/>
      <c r="AH8" s="443"/>
      <c r="AI8" s="443"/>
      <c r="AJ8" s="443"/>
      <c r="AK8" s="443"/>
      <c r="AL8" s="443"/>
      <c r="AM8" s="443"/>
      <c r="AN8" s="443"/>
      <c r="AO8" s="443"/>
      <c r="AP8" s="443"/>
      <c r="AQ8" s="443"/>
      <c r="AR8" s="443"/>
      <c r="AS8" s="443"/>
      <c r="AT8" s="443"/>
      <c r="AU8" s="443"/>
      <c r="AV8" s="443"/>
      <c r="AW8" s="443"/>
      <c r="AX8" s="443"/>
      <c r="AY8" s="443"/>
      <c r="AZ8" s="443"/>
      <c r="BA8" s="443"/>
      <c r="BB8" s="443"/>
      <c r="BC8" s="443"/>
      <c r="BD8" s="443"/>
      <c r="BE8" s="443"/>
      <c r="BF8" s="443"/>
      <c r="BG8" s="443"/>
      <c r="BH8" s="443"/>
      <c r="BI8" s="443"/>
      <c r="BJ8" s="443"/>
      <c r="BK8" s="443"/>
      <c r="BL8" s="443"/>
      <c r="BM8" s="443"/>
      <c r="BN8" s="443"/>
      <c r="BO8" s="443"/>
      <c r="BP8" s="443"/>
      <c r="BQ8" s="443"/>
      <c r="BR8" s="443"/>
      <c r="BS8" s="443"/>
      <c r="BT8" s="443"/>
      <c r="BU8" s="443"/>
      <c r="BV8" s="443"/>
      <c r="BW8" s="443"/>
      <c r="BX8" s="443"/>
      <c r="BY8" s="443"/>
      <c r="BZ8" s="443"/>
      <c r="CA8" s="443"/>
      <c r="CB8" s="443"/>
      <c r="CC8" s="443"/>
      <c r="CD8" s="443"/>
      <c r="CE8" s="443"/>
      <c r="CF8" s="443"/>
      <c r="CG8" s="443"/>
      <c r="CH8" s="443"/>
      <c r="CI8" s="443"/>
      <c r="CJ8" s="443"/>
      <c r="CK8" s="443"/>
      <c r="CL8" s="443"/>
      <c r="CM8" s="443"/>
      <c r="CN8" s="443"/>
      <c r="CO8" s="443"/>
      <c r="CP8" s="443"/>
      <c r="CQ8" s="443"/>
      <c r="CR8" s="443"/>
      <c r="CS8" s="443"/>
      <c r="CT8" s="443"/>
      <c r="CU8" s="443"/>
      <c r="CV8" s="443"/>
      <c r="CW8" s="443"/>
      <c r="CX8" s="443"/>
      <c r="CY8" s="443"/>
      <c r="CZ8" s="443"/>
      <c r="DA8" s="443"/>
      <c r="DB8" s="443"/>
      <c r="DC8" s="443"/>
    </row>
    <row r="9" spans="1:107" ht="15" customHeight="1" x14ac:dyDescent="0.25">
      <c r="B9" s="495">
        <v>4</v>
      </c>
      <c r="C9" s="1161"/>
      <c r="D9" s="218" t="s">
        <v>3976</v>
      </c>
      <c r="E9" s="219"/>
      <c r="F9" s="220" t="s">
        <v>4197</v>
      </c>
      <c r="G9" s="223">
        <f>SUM(H9:DC9)</f>
        <v>0</v>
      </c>
      <c r="H9" s="444"/>
      <c r="I9" s="444"/>
      <c r="J9" s="444"/>
      <c r="K9" s="444"/>
      <c r="L9" s="444"/>
      <c r="M9" s="444"/>
      <c r="N9" s="444"/>
      <c r="O9" s="444"/>
      <c r="P9" s="444"/>
      <c r="Q9" s="444"/>
      <c r="R9" s="444"/>
      <c r="S9" s="444"/>
      <c r="T9" s="444"/>
      <c r="U9" s="444"/>
      <c r="V9" s="444"/>
      <c r="W9" s="444"/>
      <c r="X9" s="444"/>
      <c r="Y9" s="444"/>
      <c r="Z9" s="444"/>
      <c r="AA9" s="444"/>
      <c r="AB9" s="444"/>
      <c r="AC9" s="444"/>
      <c r="AD9" s="444"/>
      <c r="AE9" s="444"/>
      <c r="AF9" s="444"/>
      <c r="AG9" s="444"/>
      <c r="AH9" s="444"/>
      <c r="AI9" s="444"/>
      <c r="AJ9" s="444"/>
      <c r="AK9" s="444"/>
      <c r="AL9" s="444"/>
      <c r="AM9" s="444"/>
      <c r="AN9" s="444"/>
      <c r="AO9" s="444"/>
      <c r="AP9" s="444"/>
      <c r="AQ9" s="444"/>
      <c r="AR9" s="444"/>
      <c r="AS9" s="444"/>
      <c r="AT9" s="444"/>
      <c r="AU9" s="444"/>
      <c r="AV9" s="444"/>
      <c r="AW9" s="444"/>
      <c r="AX9" s="444"/>
      <c r="AY9" s="444"/>
      <c r="AZ9" s="444"/>
      <c r="BA9" s="444"/>
      <c r="BB9" s="444"/>
      <c r="BC9" s="444"/>
      <c r="BD9" s="444"/>
      <c r="BE9" s="444"/>
      <c r="BF9" s="444"/>
      <c r="BG9" s="444"/>
      <c r="BH9" s="444"/>
      <c r="BI9" s="444"/>
      <c r="BJ9" s="444"/>
      <c r="BK9" s="444"/>
      <c r="BL9" s="444"/>
      <c r="BM9" s="444"/>
      <c r="BN9" s="444"/>
      <c r="BO9" s="444"/>
      <c r="BP9" s="444"/>
      <c r="BQ9" s="444"/>
      <c r="BR9" s="444"/>
      <c r="BS9" s="444"/>
      <c r="BT9" s="444"/>
      <c r="BU9" s="444"/>
      <c r="BV9" s="444"/>
      <c r="BW9" s="444"/>
      <c r="BX9" s="444"/>
      <c r="BY9" s="444"/>
      <c r="BZ9" s="444"/>
      <c r="CA9" s="444"/>
      <c r="CB9" s="444"/>
      <c r="CC9" s="444"/>
      <c r="CD9" s="444"/>
      <c r="CE9" s="444"/>
      <c r="CF9" s="444"/>
      <c r="CG9" s="444"/>
      <c r="CH9" s="444"/>
      <c r="CI9" s="444"/>
      <c r="CJ9" s="444"/>
      <c r="CK9" s="444"/>
      <c r="CL9" s="444"/>
      <c r="CM9" s="444"/>
      <c r="CN9" s="444"/>
      <c r="CO9" s="444"/>
      <c r="CP9" s="444"/>
      <c r="CQ9" s="444"/>
      <c r="CR9" s="444"/>
      <c r="CS9" s="444"/>
      <c r="CT9" s="444"/>
      <c r="CU9" s="444"/>
      <c r="CV9" s="444"/>
      <c r="CW9" s="444"/>
      <c r="CX9" s="444"/>
      <c r="CY9" s="444"/>
      <c r="CZ9" s="444"/>
      <c r="DA9" s="444"/>
      <c r="DB9" s="444"/>
      <c r="DC9" s="444"/>
    </row>
    <row r="10" spans="1:107" ht="15" customHeight="1" x14ac:dyDescent="0.25">
      <c r="B10" s="495">
        <v>5</v>
      </c>
      <c r="C10" s="213" t="s">
        <v>4198</v>
      </c>
      <c r="D10" s="213"/>
      <c r="E10" s="219" t="s">
        <v>3855</v>
      </c>
      <c r="F10" s="220" t="s">
        <v>4199</v>
      </c>
      <c r="G10" s="221">
        <f>SUM(H10:DC10)</f>
        <v>0</v>
      </c>
      <c r="H10" s="224">
        <f>(H6*H7+H8*H9)/1000</f>
        <v>0</v>
      </c>
      <c r="I10" s="224">
        <f t="shared" ref="I10:BT10" si="0">(I6*I7+I8*I9)/1000</f>
        <v>0</v>
      </c>
      <c r="J10" s="224">
        <f>(J6*J7+J8*J9)/1000</f>
        <v>0</v>
      </c>
      <c r="K10" s="224">
        <f t="shared" si="0"/>
        <v>0</v>
      </c>
      <c r="L10" s="224">
        <f t="shared" si="0"/>
        <v>0</v>
      </c>
      <c r="M10" s="224">
        <f t="shared" si="0"/>
        <v>0</v>
      </c>
      <c r="N10" s="224">
        <f t="shared" si="0"/>
        <v>0</v>
      </c>
      <c r="O10" s="224">
        <f t="shared" si="0"/>
        <v>0</v>
      </c>
      <c r="P10" s="224">
        <f t="shared" si="0"/>
        <v>0</v>
      </c>
      <c r="Q10" s="224">
        <f t="shared" si="0"/>
        <v>0</v>
      </c>
      <c r="R10" s="224">
        <f t="shared" si="0"/>
        <v>0</v>
      </c>
      <c r="S10" s="224">
        <f t="shared" si="0"/>
        <v>0</v>
      </c>
      <c r="T10" s="224">
        <f t="shared" si="0"/>
        <v>0</v>
      </c>
      <c r="U10" s="224">
        <f t="shared" si="0"/>
        <v>0</v>
      </c>
      <c r="V10" s="224">
        <f t="shared" si="0"/>
        <v>0</v>
      </c>
      <c r="W10" s="224">
        <f t="shared" si="0"/>
        <v>0</v>
      </c>
      <c r="X10" s="224">
        <f t="shared" si="0"/>
        <v>0</v>
      </c>
      <c r="Y10" s="224">
        <f t="shared" si="0"/>
        <v>0</v>
      </c>
      <c r="Z10" s="224">
        <f t="shared" si="0"/>
        <v>0</v>
      </c>
      <c r="AA10" s="224">
        <f t="shared" si="0"/>
        <v>0</v>
      </c>
      <c r="AB10" s="224">
        <f t="shared" si="0"/>
        <v>0</v>
      </c>
      <c r="AC10" s="224">
        <f t="shared" si="0"/>
        <v>0</v>
      </c>
      <c r="AD10" s="224">
        <f t="shared" si="0"/>
        <v>0</v>
      </c>
      <c r="AE10" s="224">
        <f t="shared" si="0"/>
        <v>0</v>
      </c>
      <c r="AF10" s="224">
        <f t="shared" si="0"/>
        <v>0</v>
      </c>
      <c r="AG10" s="224">
        <f t="shared" si="0"/>
        <v>0</v>
      </c>
      <c r="AH10" s="224">
        <f t="shared" si="0"/>
        <v>0</v>
      </c>
      <c r="AI10" s="224">
        <f t="shared" si="0"/>
        <v>0</v>
      </c>
      <c r="AJ10" s="224">
        <f t="shared" si="0"/>
        <v>0</v>
      </c>
      <c r="AK10" s="224">
        <f t="shared" si="0"/>
        <v>0</v>
      </c>
      <c r="AL10" s="224">
        <f t="shared" si="0"/>
        <v>0</v>
      </c>
      <c r="AM10" s="224">
        <f t="shared" si="0"/>
        <v>0</v>
      </c>
      <c r="AN10" s="224">
        <f t="shared" si="0"/>
        <v>0</v>
      </c>
      <c r="AO10" s="224">
        <f t="shared" si="0"/>
        <v>0</v>
      </c>
      <c r="AP10" s="224">
        <f t="shared" si="0"/>
        <v>0</v>
      </c>
      <c r="AQ10" s="224">
        <f t="shared" si="0"/>
        <v>0</v>
      </c>
      <c r="AR10" s="224">
        <f t="shared" si="0"/>
        <v>0</v>
      </c>
      <c r="AS10" s="224">
        <f t="shared" si="0"/>
        <v>0</v>
      </c>
      <c r="AT10" s="224">
        <f t="shared" si="0"/>
        <v>0</v>
      </c>
      <c r="AU10" s="224">
        <f t="shared" si="0"/>
        <v>0</v>
      </c>
      <c r="AV10" s="224">
        <f t="shared" si="0"/>
        <v>0</v>
      </c>
      <c r="AW10" s="224">
        <f t="shared" si="0"/>
        <v>0</v>
      </c>
      <c r="AX10" s="224">
        <f t="shared" si="0"/>
        <v>0</v>
      </c>
      <c r="AY10" s="224">
        <f t="shared" si="0"/>
        <v>0</v>
      </c>
      <c r="AZ10" s="224">
        <f t="shared" si="0"/>
        <v>0</v>
      </c>
      <c r="BA10" s="224">
        <f t="shared" si="0"/>
        <v>0</v>
      </c>
      <c r="BB10" s="224">
        <f t="shared" si="0"/>
        <v>0</v>
      </c>
      <c r="BC10" s="224">
        <f t="shared" si="0"/>
        <v>0</v>
      </c>
      <c r="BD10" s="224">
        <f t="shared" si="0"/>
        <v>0</v>
      </c>
      <c r="BE10" s="224">
        <f t="shared" si="0"/>
        <v>0</v>
      </c>
      <c r="BF10" s="224">
        <f t="shared" si="0"/>
        <v>0</v>
      </c>
      <c r="BG10" s="224">
        <f t="shared" si="0"/>
        <v>0</v>
      </c>
      <c r="BH10" s="224">
        <f t="shared" si="0"/>
        <v>0</v>
      </c>
      <c r="BI10" s="224">
        <f t="shared" si="0"/>
        <v>0</v>
      </c>
      <c r="BJ10" s="224">
        <f t="shared" si="0"/>
        <v>0</v>
      </c>
      <c r="BK10" s="224">
        <f t="shared" si="0"/>
        <v>0</v>
      </c>
      <c r="BL10" s="224">
        <f t="shared" si="0"/>
        <v>0</v>
      </c>
      <c r="BM10" s="224">
        <f t="shared" si="0"/>
        <v>0</v>
      </c>
      <c r="BN10" s="224">
        <f t="shared" si="0"/>
        <v>0</v>
      </c>
      <c r="BO10" s="224">
        <f t="shared" si="0"/>
        <v>0</v>
      </c>
      <c r="BP10" s="224">
        <f t="shared" si="0"/>
        <v>0</v>
      </c>
      <c r="BQ10" s="224">
        <f t="shared" si="0"/>
        <v>0</v>
      </c>
      <c r="BR10" s="224">
        <f t="shared" si="0"/>
        <v>0</v>
      </c>
      <c r="BS10" s="224">
        <f t="shared" si="0"/>
        <v>0</v>
      </c>
      <c r="BT10" s="224">
        <f t="shared" si="0"/>
        <v>0</v>
      </c>
      <c r="BU10" s="224">
        <f t="shared" ref="BU10:DC10" si="1">(BU6*BU7+BU8*BU9)/1000</f>
        <v>0</v>
      </c>
      <c r="BV10" s="224">
        <f t="shared" si="1"/>
        <v>0</v>
      </c>
      <c r="BW10" s="224">
        <f t="shared" si="1"/>
        <v>0</v>
      </c>
      <c r="BX10" s="224">
        <f t="shared" si="1"/>
        <v>0</v>
      </c>
      <c r="BY10" s="224">
        <f t="shared" si="1"/>
        <v>0</v>
      </c>
      <c r="BZ10" s="224">
        <f t="shared" si="1"/>
        <v>0</v>
      </c>
      <c r="CA10" s="224">
        <f t="shared" si="1"/>
        <v>0</v>
      </c>
      <c r="CB10" s="224">
        <f t="shared" si="1"/>
        <v>0</v>
      </c>
      <c r="CC10" s="224">
        <f t="shared" si="1"/>
        <v>0</v>
      </c>
      <c r="CD10" s="224">
        <f t="shared" si="1"/>
        <v>0</v>
      </c>
      <c r="CE10" s="224">
        <f t="shared" si="1"/>
        <v>0</v>
      </c>
      <c r="CF10" s="224">
        <f t="shared" si="1"/>
        <v>0</v>
      </c>
      <c r="CG10" s="224">
        <f t="shared" si="1"/>
        <v>0</v>
      </c>
      <c r="CH10" s="224">
        <f t="shared" si="1"/>
        <v>0</v>
      </c>
      <c r="CI10" s="224">
        <f t="shared" si="1"/>
        <v>0</v>
      </c>
      <c r="CJ10" s="224">
        <f t="shared" si="1"/>
        <v>0</v>
      </c>
      <c r="CK10" s="224">
        <f t="shared" si="1"/>
        <v>0</v>
      </c>
      <c r="CL10" s="224">
        <f t="shared" si="1"/>
        <v>0</v>
      </c>
      <c r="CM10" s="224">
        <f t="shared" si="1"/>
        <v>0</v>
      </c>
      <c r="CN10" s="224">
        <f t="shared" si="1"/>
        <v>0</v>
      </c>
      <c r="CO10" s="224">
        <f t="shared" si="1"/>
        <v>0</v>
      </c>
      <c r="CP10" s="224">
        <f t="shared" si="1"/>
        <v>0</v>
      </c>
      <c r="CQ10" s="224">
        <f t="shared" si="1"/>
        <v>0</v>
      </c>
      <c r="CR10" s="224">
        <f t="shared" si="1"/>
        <v>0</v>
      </c>
      <c r="CS10" s="224">
        <f t="shared" si="1"/>
        <v>0</v>
      </c>
      <c r="CT10" s="224">
        <f t="shared" si="1"/>
        <v>0</v>
      </c>
      <c r="CU10" s="224">
        <f t="shared" si="1"/>
        <v>0</v>
      </c>
      <c r="CV10" s="224">
        <f t="shared" si="1"/>
        <v>0</v>
      </c>
      <c r="CW10" s="224">
        <f t="shared" si="1"/>
        <v>0</v>
      </c>
      <c r="CX10" s="224">
        <f t="shared" si="1"/>
        <v>0</v>
      </c>
      <c r="CY10" s="224">
        <f t="shared" si="1"/>
        <v>0</v>
      </c>
      <c r="CZ10" s="224">
        <f t="shared" si="1"/>
        <v>0</v>
      </c>
      <c r="DA10" s="224">
        <f t="shared" si="1"/>
        <v>0</v>
      </c>
      <c r="DB10" s="224">
        <f t="shared" si="1"/>
        <v>0</v>
      </c>
      <c r="DC10" s="224">
        <f t="shared" si="1"/>
        <v>0</v>
      </c>
    </row>
    <row r="11" spans="1:107" ht="15" customHeight="1" x14ac:dyDescent="0.25">
      <c r="B11" s="1162">
        <v>6</v>
      </c>
      <c r="C11" s="213" t="s">
        <v>4200</v>
      </c>
      <c r="D11" s="213"/>
      <c r="E11" s="219" t="s">
        <v>4201</v>
      </c>
      <c r="F11" s="220"/>
      <c r="G11" s="225" t="str">
        <f>IF(COUNTA(H11:DC11)=0,"",IF(OR(LARGE(H11:DC11,1)&gt;24,SMALL(H11:DC11,1)&lt;0),"ERRO",""))</f>
        <v/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</row>
    <row r="12" spans="1:107" ht="15" customHeight="1" x14ac:dyDescent="0.25">
      <c r="B12" s="1163"/>
      <c r="C12" s="227" t="s">
        <v>4202</v>
      </c>
      <c r="D12" s="227"/>
      <c r="E12" s="538" t="s">
        <v>4203</v>
      </c>
      <c r="F12" s="220"/>
      <c r="G12" s="225" t="str">
        <f>IF(COUNTA(H12:DC12)=0,"",IF(OR(LARGE(H12:DC12,1)&gt;365,SMALL(H12:DC12,1)&lt;0),"ERRO",""))</f>
        <v/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</row>
    <row r="13" spans="1:107" ht="15" customHeight="1" x14ac:dyDescent="0.25">
      <c r="B13" s="1164"/>
      <c r="C13" s="213" t="s">
        <v>4204</v>
      </c>
      <c r="D13" s="213"/>
      <c r="E13" s="219" t="s">
        <v>4205</v>
      </c>
      <c r="F13" s="220" t="s">
        <v>4206</v>
      </c>
      <c r="G13" s="225" t="str">
        <f>IF(COUNTA(H13:DC13)=0,"",IF(OR(LARGE(H13:DC13,1)&gt;8760,SMALL(H13:DC13,1)&lt;0),"ERRO",""))</f>
        <v/>
      </c>
      <c r="H13" s="229">
        <f>H11*H12</f>
        <v>0</v>
      </c>
      <c r="I13" s="229">
        <f t="shared" ref="I13:BT13" si="2">I11*I12</f>
        <v>0</v>
      </c>
      <c r="J13" s="229">
        <f t="shared" si="2"/>
        <v>0</v>
      </c>
      <c r="K13" s="229">
        <f t="shared" si="2"/>
        <v>0</v>
      </c>
      <c r="L13" s="229">
        <f t="shared" si="2"/>
        <v>0</v>
      </c>
      <c r="M13" s="229">
        <f t="shared" si="2"/>
        <v>0</v>
      </c>
      <c r="N13" s="229">
        <f t="shared" si="2"/>
        <v>0</v>
      </c>
      <c r="O13" s="229">
        <f t="shared" si="2"/>
        <v>0</v>
      </c>
      <c r="P13" s="229">
        <f t="shared" si="2"/>
        <v>0</v>
      </c>
      <c r="Q13" s="229">
        <f t="shared" si="2"/>
        <v>0</v>
      </c>
      <c r="R13" s="229">
        <f t="shared" si="2"/>
        <v>0</v>
      </c>
      <c r="S13" s="229">
        <f t="shared" si="2"/>
        <v>0</v>
      </c>
      <c r="T13" s="229">
        <f t="shared" si="2"/>
        <v>0</v>
      </c>
      <c r="U13" s="229">
        <f t="shared" si="2"/>
        <v>0</v>
      </c>
      <c r="V13" s="229">
        <f t="shared" si="2"/>
        <v>0</v>
      </c>
      <c r="W13" s="229">
        <f t="shared" si="2"/>
        <v>0</v>
      </c>
      <c r="X13" s="229">
        <f t="shared" si="2"/>
        <v>0</v>
      </c>
      <c r="Y13" s="229">
        <f t="shared" si="2"/>
        <v>0</v>
      </c>
      <c r="Z13" s="229">
        <f t="shared" si="2"/>
        <v>0</v>
      </c>
      <c r="AA13" s="229">
        <f t="shared" si="2"/>
        <v>0</v>
      </c>
      <c r="AB13" s="229">
        <f t="shared" si="2"/>
        <v>0</v>
      </c>
      <c r="AC13" s="229">
        <f t="shared" si="2"/>
        <v>0</v>
      </c>
      <c r="AD13" s="229">
        <f t="shared" si="2"/>
        <v>0</v>
      </c>
      <c r="AE13" s="229">
        <f t="shared" si="2"/>
        <v>0</v>
      </c>
      <c r="AF13" s="229">
        <f t="shared" si="2"/>
        <v>0</v>
      </c>
      <c r="AG13" s="229">
        <f t="shared" si="2"/>
        <v>0</v>
      </c>
      <c r="AH13" s="229">
        <f t="shared" si="2"/>
        <v>0</v>
      </c>
      <c r="AI13" s="229">
        <f t="shared" si="2"/>
        <v>0</v>
      </c>
      <c r="AJ13" s="229">
        <f t="shared" si="2"/>
        <v>0</v>
      </c>
      <c r="AK13" s="229">
        <f t="shared" si="2"/>
        <v>0</v>
      </c>
      <c r="AL13" s="229">
        <f t="shared" si="2"/>
        <v>0</v>
      </c>
      <c r="AM13" s="229">
        <f t="shared" si="2"/>
        <v>0</v>
      </c>
      <c r="AN13" s="229">
        <f t="shared" si="2"/>
        <v>0</v>
      </c>
      <c r="AO13" s="229">
        <f t="shared" si="2"/>
        <v>0</v>
      </c>
      <c r="AP13" s="229">
        <f t="shared" si="2"/>
        <v>0</v>
      </c>
      <c r="AQ13" s="229">
        <f t="shared" si="2"/>
        <v>0</v>
      </c>
      <c r="AR13" s="229">
        <f t="shared" si="2"/>
        <v>0</v>
      </c>
      <c r="AS13" s="229">
        <f t="shared" si="2"/>
        <v>0</v>
      </c>
      <c r="AT13" s="229">
        <f t="shared" si="2"/>
        <v>0</v>
      </c>
      <c r="AU13" s="229">
        <f t="shared" si="2"/>
        <v>0</v>
      </c>
      <c r="AV13" s="229">
        <f t="shared" si="2"/>
        <v>0</v>
      </c>
      <c r="AW13" s="229">
        <f t="shared" si="2"/>
        <v>0</v>
      </c>
      <c r="AX13" s="229">
        <f t="shared" si="2"/>
        <v>0</v>
      </c>
      <c r="AY13" s="229">
        <f t="shared" si="2"/>
        <v>0</v>
      </c>
      <c r="AZ13" s="229">
        <f t="shared" si="2"/>
        <v>0</v>
      </c>
      <c r="BA13" s="229">
        <f t="shared" si="2"/>
        <v>0</v>
      </c>
      <c r="BB13" s="229">
        <f t="shared" si="2"/>
        <v>0</v>
      </c>
      <c r="BC13" s="229">
        <f t="shared" si="2"/>
        <v>0</v>
      </c>
      <c r="BD13" s="229">
        <f t="shared" si="2"/>
        <v>0</v>
      </c>
      <c r="BE13" s="229">
        <f t="shared" si="2"/>
        <v>0</v>
      </c>
      <c r="BF13" s="229">
        <f t="shared" si="2"/>
        <v>0</v>
      </c>
      <c r="BG13" s="229">
        <f t="shared" si="2"/>
        <v>0</v>
      </c>
      <c r="BH13" s="229">
        <f t="shared" si="2"/>
        <v>0</v>
      </c>
      <c r="BI13" s="229">
        <f t="shared" si="2"/>
        <v>0</v>
      </c>
      <c r="BJ13" s="229">
        <f t="shared" si="2"/>
        <v>0</v>
      </c>
      <c r="BK13" s="229">
        <f t="shared" si="2"/>
        <v>0</v>
      </c>
      <c r="BL13" s="229">
        <f t="shared" si="2"/>
        <v>0</v>
      </c>
      <c r="BM13" s="229">
        <f t="shared" si="2"/>
        <v>0</v>
      </c>
      <c r="BN13" s="229">
        <f t="shared" si="2"/>
        <v>0</v>
      </c>
      <c r="BO13" s="229">
        <f t="shared" si="2"/>
        <v>0</v>
      </c>
      <c r="BP13" s="229">
        <f t="shared" si="2"/>
        <v>0</v>
      </c>
      <c r="BQ13" s="229">
        <f t="shared" si="2"/>
        <v>0</v>
      </c>
      <c r="BR13" s="229">
        <f t="shared" si="2"/>
        <v>0</v>
      </c>
      <c r="BS13" s="229">
        <f t="shared" si="2"/>
        <v>0</v>
      </c>
      <c r="BT13" s="229">
        <f t="shared" si="2"/>
        <v>0</v>
      </c>
      <c r="BU13" s="229">
        <f t="shared" ref="BU13:DC13" si="3">BU11*BU12</f>
        <v>0</v>
      </c>
      <c r="BV13" s="229">
        <f t="shared" si="3"/>
        <v>0</v>
      </c>
      <c r="BW13" s="229">
        <f t="shared" si="3"/>
        <v>0</v>
      </c>
      <c r="BX13" s="229">
        <f t="shared" si="3"/>
        <v>0</v>
      </c>
      <c r="BY13" s="229">
        <f t="shared" si="3"/>
        <v>0</v>
      </c>
      <c r="BZ13" s="229">
        <f t="shared" si="3"/>
        <v>0</v>
      </c>
      <c r="CA13" s="229">
        <f t="shared" si="3"/>
        <v>0</v>
      </c>
      <c r="CB13" s="229">
        <f t="shared" si="3"/>
        <v>0</v>
      </c>
      <c r="CC13" s="229">
        <f t="shared" si="3"/>
        <v>0</v>
      </c>
      <c r="CD13" s="229">
        <f t="shared" si="3"/>
        <v>0</v>
      </c>
      <c r="CE13" s="229">
        <f t="shared" si="3"/>
        <v>0</v>
      </c>
      <c r="CF13" s="229">
        <f t="shared" si="3"/>
        <v>0</v>
      </c>
      <c r="CG13" s="229">
        <f t="shared" si="3"/>
        <v>0</v>
      </c>
      <c r="CH13" s="229">
        <f t="shared" si="3"/>
        <v>0</v>
      </c>
      <c r="CI13" s="229">
        <f t="shared" si="3"/>
        <v>0</v>
      </c>
      <c r="CJ13" s="229">
        <f t="shared" si="3"/>
        <v>0</v>
      </c>
      <c r="CK13" s="229">
        <f t="shared" si="3"/>
        <v>0</v>
      </c>
      <c r="CL13" s="229">
        <f t="shared" si="3"/>
        <v>0</v>
      </c>
      <c r="CM13" s="229">
        <f t="shared" si="3"/>
        <v>0</v>
      </c>
      <c r="CN13" s="229">
        <f t="shared" si="3"/>
        <v>0</v>
      </c>
      <c r="CO13" s="229">
        <f t="shared" si="3"/>
        <v>0</v>
      </c>
      <c r="CP13" s="229">
        <f t="shared" si="3"/>
        <v>0</v>
      </c>
      <c r="CQ13" s="229">
        <f t="shared" si="3"/>
        <v>0</v>
      </c>
      <c r="CR13" s="229">
        <f t="shared" si="3"/>
        <v>0</v>
      </c>
      <c r="CS13" s="229">
        <f t="shared" si="3"/>
        <v>0</v>
      </c>
      <c r="CT13" s="229">
        <f t="shared" si="3"/>
        <v>0</v>
      </c>
      <c r="CU13" s="229">
        <f t="shared" si="3"/>
        <v>0</v>
      </c>
      <c r="CV13" s="229">
        <f t="shared" si="3"/>
        <v>0</v>
      </c>
      <c r="CW13" s="229">
        <f t="shared" si="3"/>
        <v>0</v>
      </c>
      <c r="CX13" s="229">
        <f t="shared" si="3"/>
        <v>0</v>
      </c>
      <c r="CY13" s="229">
        <f t="shared" si="3"/>
        <v>0</v>
      </c>
      <c r="CZ13" s="229">
        <f t="shared" si="3"/>
        <v>0</v>
      </c>
      <c r="DA13" s="229">
        <f t="shared" si="3"/>
        <v>0</v>
      </c>
      <c r="DB13" s="229">
        <f t="shared" si="3"/>
        <v>0</v>
      </c>
      <c r="DC13" s="229">
        <f t="shared" si="3"/>
        <v>0</v>
      </c>
    </row>
    <row r="14" spans="1:107" ht="15" customHeight="1" x14ac:dyDescent="0.25">
      <c r="B14" s="1162">
        <v>7</v>
      </c>
      <c r="C14" s="213" t="s">
        <v>4207</v>
      </c>
      <c r="D14" s="213"/>
      <c r="E14" s="219" t="s">
        <v>4201</v>
      </c>
      <c r="F14" s="220" t="s">
        <v>4208</v>
      </c>
      <c r="G14" s="225" t="str">
        <f>IF(COUNTA(H14:DC14)=0,"",IF(OR(LARGE(H14:DC14,1)&gt;3,SMALL(H14:DC14,1)&lt;0),"ERRO",""))</f>
        <v/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</row>
    <row r="15" spans="1:107" ht="15" customHeight="1" x14ac:dyDescent="0.25">
      <c r="B15" s="1163"/>
      <c r="C15" s="213" t="s">
        <v>4209</v>
      </c>
      <c r="D15" s="213"/>
      <c r="E15" s="214" t="s">
        <v>4210</v>
      </c>
      <c r="F15" s="220" t="s">
        <v>4211</v>
      </c>
      <c r="G15" s="225" t="str">
        <f>IF(COUNTA(H15:DC15)=0,"",IF(OR(LARGE(H15:DC15,1)&gt;22,SMALL(H15:DC15,1)&lt;0),"ERRO",""))</f>
        <v/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</row>
    <row r="16" spans="1:107" ht="15" customHeight="1" x14ac:dyDescent="0.25">
      <c r="B16" s="1163"/>
      <c r="C16" s="213" t="s">
        <v>4212</v>
      </c>
      <c r="D16" s="213"/>
      <c r="E16" s="214" t="s">
        <v>4213</v>
      </c>
      <c r="F16" s="220" t="s">
        <v>4214</v>
      </c>
      <c r="G16" s="225" t="str">
        <f>IF(COUNTA(H16:DC16)=0,"",IF(OR(LARGE(H16:DC16,1)&gt;12,SMALL(H16:DC16,1)&lt;0),"ERRO",""))</f>
        <v/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</row>
    <row r="17" spans="2:107" ht="15" customHeight="1" x14ac:dyDescent="0.25">
      <c r="B17" s="1163"/>
      <c r="C17" s="213" t="s">
        <v>4215</v>
      </c>
      <c r="D17" s="213"/>
      <c r="E17" s="219" t="s">
        <v>3855</v>
      </c>
      <c r="F17" s="220" t="s">
        <v>4216</v>
      </c>
      <c r="G17" s="221">
        <f>SUM(H17:DC17)</f>
        <v>0</v>
      </c>
      <c r="H17" s="224">
        <f>H10*((H14*H15*H16)/792)</f>
        <v>0</v>
      </c>
      <c r="I17" s="224">
        <f>I10*((I14*I15*I16)/792)</f>
        <v>0</v>
      </c>
      <c r="J17" s="224">
        <f t="shared" ref="J17:BT17" si="4">J10*((J14*J15*J16)/792)</f>
        <v>0</v>
      </c>
      <c r="K17" s="224">
        <f t="shared" si="4"/>
        <v>0</v>
      </c>
      <c r="L17" s="224">
        <f t="shared" si="4"/>
        <v>0</v>
      </c>
      <c r="M17" s="224">
        <f t="shared" si="4"/>
        <v>0</v>
      </c>
      <c r="N17" s="224">
        <f t="shared" si="4"/>
        <v>0</v>
      </c>
      <c r="O17" s="224">
        <f t="shared" si="4"/>
        <v>0</v>
      </c>
      <c r="P17" s="224">
        <f t="shared" si="4"/>
        <v>0</v>
      </c>
      <c r="Q17" s="224">
        <f t="shared" si="4"/>
        <v>0</v>
      </c>
      <c r="R17" s="224">
        <f t="shared" si="4"/>
        <v>0</v>
      </c>
      <c r="S17" s="224">
        <f t="shared" si="4"/>
        <v>0</v>
      </c>
      <c r="T17" s="224">
        <f t="shared" si="4"/>
        <v>0</v>
      </c>
      <c r="U17" s="224">
        <f t="shared" si="4"/>
        <v>0</v>
      </c>
      <c r="V17" s="224">
        <f t="shared" si="4"/>
        <v>0</v>
      </c>
      <c r="W17" s="224">
        <f t="shared" si="4"/>
        <v>0</v>
      </c>
      <c r="X17" s="224">
        <f t="shared" si="4"/>
        <v>0</v>
      </c>
      <c r="Y17" s="224">
        <f t="shared" si="4"/>
        <v>0</v>
      </c>
      <c r="Z17" s="224">
        <f t="shared" si="4"/>
        <v>0</v>
      </c>
      <c r="AA17" s="224">
        <f t="shared" si="4"/>
        <v>0</v>
      </c>
      <c r="AB17" s="224">
        <f t="shared" si="4"/>
        <v>0</v>
      </c>
      <c r="AC17" s="224">
        <f t="shared" si="4"/>
        <v>0</v>
      </c>
      <c r="AD17" s="224">
        <f t="shared" si="4"/>
        <v>0</v>
      </c>
      <c r="AE17" s="224">
        <f t="shared" si="4"/>
        <v>0</v>
      </c>
      <c r="AF17" s="224">
        <f t="shared" si="4"/>
        <v>0</v>
      </c>
      <c r="AG17" s="224">
        <f t="shared" si="4"/>
        <v>0</v>
      </c>
      <c r="AH17" s="224">
        <f t="shared" si="4"/>
        <v>0</v>
      </c>
      <c r="AI17" s="224">
        <f t="shared" si="4"/>
        <v>0</v>
      </c>
      <c r="AJ17" s="224">
        <f t="shared" si="4"/>
        <v>0</v>
      </c>
      <c r="AK17" s="224">
        <f t="shared" si="4"/>
        <v>0</v>
      </c>
      <c r="AL17" s="224">
        <f t="shared" si="4"/>
        <v>0</v>
      </c>
      <c r="AM17" s="224">
        <f t="shared" si="4"/>
        <v>0</v>
      </c>
      <c r="AN17" s="224">
        <f t="shared" si="4"/>
        <v>0</v>
      </c>
      <c r="AO17" s="224">
        <f t="shared" si="4"/>
        <v>0</v>
      </c>
      <c r="AP17" s="224">
        <f t="shared" si="4"/>
        <v>0</v>
      </c>
      <c r="AQ17" s="224">
        <f t="shared" si="4"/>
        <v>0</v>
      </c>
      <c r="AR17" s="224">
        <f t="shared" si="4"/>
        <v>0</v>
      </c>
      <c r="AS17" s="224">
        <f t="shared" si="4"/>
        <v>0</v>
      </c>
      <c r="AT17" s="224">
        <f t="shared" si="4"/>
        <v>0</v>
      </c>
      <c r="AU17" s="224">
        <f t="shared" si="4"/>
        <v>0</v>
      </c>
      <c r="AV17" s="224">
        <f t="shared" si="4"/>
        <v>0</v>
      </c>
      <c r="AW17" s="224">
        <f t="shared" si="4"/>
        <v>0</v>
      </c>
      <c r="AX17" s="224">
        <f t="shared" si="4"/>
        <v>0</v>
      </c>
      <c r="AY17" s="224">
        <f t="shared" si="4"/>
        <v>0</v>
      </c>
      <c r="AZ17" s="224">
        <f t="shared" si="4"/>
        <v>0</v>
      </c>
      <c r="BA17" s="224">
        <f t="shared" si="4"/>
        <v>0</v>
      </c>
      <c r="BB17" s="224">
        <f t="shared" si="4"/>
        <v>0</v>
      </c>
      <c r="BC17" s="224">
        <f t="shared" si="4"/>
        <v>0</v>
      </c>
      <c r="BD17" s="224">
        <f t="shared" si="4"/>
        <v>0</v>
      </c>
      <c r="BE17" s="224">
        <f t="shared" si="4"/>
        <v>0</v>
      </c>
      <c r="BF17" s="224">
        <f t="shared" si="4"/>
        <v>0</v>
      </c>
      <c r="BG17" s="224">
        <f t="shared" si="4"/>
        <v>0</v>
      </c>
      <c r="BH17" s="224">
        <f t="shared" si="4"/>
        <v>0</v>
      </c>
      <c r="BI17" s="224">
        <f t="shared" si="4"/>
        <v>0</v>
      </c>
      <c r="BJ17" s="224">
        <f t="shared" si="4"/>
        <v>0</v>
      </c>
      <c r="BK17" s="224">
        <f t="shared" si="4"/>
        <v>0</v>
      </c>
      <c r="BL17" s="224">
        <f t="shared" si="4"/>
        <v>0</v>
      </c>
      <c r="BM17" s="224">
        <f t="shared" si="4"/>
        <v>0</v>
      </c>
      <c r="BN17" s="224">
        <f t="shared" si="4"/>
        <v>0</v>
      </c>
      <c r="BO17" s="224">
        <f t="shared" si="4"/>
        <v>0</v>
      </c>
      <c r="BP17" s="224">
        <f t="shared" si="4"/>
        <v>0</v>
      </c>
      <c r="BQ17" s="224">
        <f t="shared" si="4"/>
        <v>0</v>
      </c>
      <c r="BR17" s="224">
        <f t="shared" si="4"/>
        <v>0</v>
      </c>
      <c r="BS17" s="224">
        <f t="shared" si="4"/>
        <v>0</v>
      </c>
      <c r="BT17" s="224">
        <f t="shared" si="4"/>
        <v>0</v>
      </c>
      <c r="BU17" s="224">
        <f t="shared" ref="BU17:DC17" si="5">BU10*((BU14*BU15*BU16)/792)</f>
        <v>0</v>
      </c>
      <c r="BV17" s="224">
        <f t="shared" si="5"/>
        <v>0</v>
      </c>
      <c r="BW17" s="224">
        <f t="shared" si="5"/>
        <v>0</v>
      </c>
      <c r="BX17" s="224">
        <f t="shared" si="5"/>
        <v>0</v>
      </c>
      <c r="BY17" s="224">
        <f t="shared" si="5"/>
        <v>0</v>
      </c>
      <c r="BZ17" s="224">
        <f t="shared" si="5"/>
        <v>0</v>
      </c>
      <c r="CA17" s="224">
        <f t="shared" si="5"/>
        <v>0</v>
      </c>
      <c r="CB17" s="224">
        <f t="shared" si="5"/>
        <v>0</v>
      </c>
      <c r="CC17" s="224">
        <f t="shared" si="5"/>
        <v>0</v>
      </c>
      <c r="CD17" s="224">
        <f t="shared" si="5"/>
        <v>0</v>
      </c>
      <c r="CE17" s="224">
        <f t="shared" si="5"/>
        <v>0</v>
      </c>
      <c r="CF17" s="224">
        <f t="shared" si="5"/>
        <v>0</v>
      </c>
      <c r="CG17" s="224">
        <f t="shared" si="5"/>
        <v>0</v>
      </c>
      <c r="CH17" s="224">
        <f t="shared" si="5"/>
        <v>0</v>
      </c>
      <c r="CI17" s="224">
        <f t="shared" si="5"/>
        <v>0</v>
      </c>
      <c r="CJ17" s="224">
        <f t="shared" si="5"/>
        <v>0</v>
      </c>
      <c r="CK17" s="224">
        <f t="shared" si="5"/>
        <v>0</v>
      </c>
      <c r="CL17" s="224">
        <f t="shared" si="5"/>
        <v>0</v>
      </c>
      <c r="CM17" s="224">
        <f t="shared" si="5"/>
        <v>0</v>
      </c>
      <c r="CN17" s="224">
        <f t="shared" si="5"/>
        <v>0</v>
      </c>
      <c r="CO17" s="224">
        <f t="shared" si="5"/>
        <v>0</v>
      </c>
      <c r="CP17" s="224">
        <f t="shared" si="5"/>
        <v>0</v>
      </c>
      <c r="CQ17" s="224">
        <f t="shared" si="5"/>
        <v>0</v>
      </c>
      <c r="CR17" s="224">
        <f t="shared" si="5"/>
        <v>0</v>
      </c>
      <c r="CS17" s="224">
        <f t="shared" si="5"/>
        <v>0</v>
      </c>
      <c r="CT17" s="224">
        <f t="shared" si="5"/>
        <v>0</v>
      </c>
      <c r="CU17" s="224">
        <f t="shared" si="5"/>
        <v>0</v>
      </c>
      <c r="CV17" s="224">
        <f t="shared" si="5"/>
        <v>0</v>
      </c>
      <c r="CW17" s="224">
        <f t="shared" si="5"/>
        <v>0</v>
      </c>
      <c r="CX17" s="224">
        <f t="shared" si="5"/>
        <v>0</v>
      </c>
      <c r="CY17" s="224">
        <f t="shared" si="5"/>
        <v>0</v>
      </c>
      <c r="CZ17" s="224">
        <f t="shared" si="5"/>
        <v>0</v>
      </c>
      <c r="DA17" s="224">
        <f t="shared" si="5"/>
        <v>0</v>
      </c>
      <c r="DB17" s="224">
        <f t="shared" si="5"/>
        <v>0</v>
      </c>
      <c r="DC17" s="224">
        <f t="shared" si="5"/>
        <v>0</v>
      </c>
    </row>
    <row r="18" spans="2:107" ht="15" customHeight="1" x14ac:dyDescent="0.25">
      <c r="B18" s="1164"/>
      <c r="C18" s="213" t="s">
        <v>4217</v>
      </c>
      <c r="D18" s="213"/>
      <c r="E18" s="213"/>
      <c r="F18" s="220" t="s">
        <v>4218</v>
      </c>
      <c r="G18" s="225" t="str">
        <f>IF(COUNTA(H18:DC18)=0,"",IF(OR(LARGE(H18:DC18,1)&gt;1,SMALL(H18:DC18,1)&lt;0),"ERRO",""))</f>
        <v/>
      </c>
      <c r="H18" s="230">
        <f>IF(H10=0,0,H17/H10)</f>
        <v>0</v>
      </c>
      <c r="I18" s="230">
        <f t="shared" ref="I18:BT18" si="6">IF(I10=0,0,I17/I10)</f>
        <v>0</v>
      </c>
      <c r="J18" s="230">
        <f t="shared" si="6"/>
        <v>0</v>
      </c>
      <c r="K18" s="230">
        <f t="shared" si="6"/>
        <v>0</v>
      </c>
      <c r="L18" s="230">
        <f t="shared" si="6"/>
        <v>0</v>
      </c>
      <c r="M18" s="230">
        <f t="shared" si="6"/>
        <v>0</v>
      </c>
      <c r="N18" s="230">
        <f t="shared" si="6"/>
        <v>0</v>
      </c>
      <c r="O18" s="230">
        <f t="shared" si="6"/>
        <v>0</v>
      </c>
      <c r="P18" s="230">
        <f t="shared" si="6"/>
        <v>0</v>
      </c>
      <c r="Q18" s="230">
        <f t="shared" si="6"/>
        <v>0</v>
      </c>
      <c r="R18" s="230">
        <f t="shared" si="6"/>
        <v>0</v>
      </c>
      <c r="S18" s="230">
        <f t="shared" si="6"/>
        <v>0</v>
      </c>
      <c r="T18" s="230">
        <f t="shared" si="6"/>
        <v>0</v>
      </c>
      <c r="U18" s="230">
        <f t="shared" si="6"/>
        <v>0</v>
      </c>
      <c r="V18" s="230">
        <f t="shared" si="6"/>
        <v>0</v>
      </c>
      <c r="W18" s="230">
        <f t="shared" si="6"/>
        <v>0</v>
      </c>
      <c r="X18" s="230">
        <f t="shared" si="6"/>
        <v>0</v>
      </c>
      <c r="Y18" s="230">
        <f t="shared" si="6"/>
        <v>0</v>
      </c>
      <c r="Z18" s="230">
        <f t="shared" si="6"/>
        <v>0</v>
      </c>
      <c r="AA18" s="230">
        <f t="shared" si="6"/>
        <v>0</v>
      </c>
      <c r="AB18" s="230">
        <f t="shared" si="6"/>
        <v>0</v>
      </c>
      <c r="AC18" s="230">
        <f t="shared" si="6"/>
        <v>0</v>
      </c>
      <c r="AD18" s="230">
        <f t="shared" si="6"/>
        <v>0</v>
      </c>
      <c r="AE18" s="230">
        <f t="shared" si="6"/>
        <v>0</v>
      </c>
      <c r="AF18" s="230">
        <f t="shared" si="6"/>
        <v>0</v>
      </c>
      <c r="AG18" s="230">
        <f t="shared" si="6"/>
        <v>0</v>
      </c>
      <c r="AH18" s="230">
        <f t="shared" si="6"/>
        <v>0</v>
      </c>
      <c r="AI18" s="230">
        <f t="shared" si="6"/>
        <v>0</v>
      </c>
      <c r="AJ18" s="230">
        <f t="shared" si="6"/>
        <v>0</v>
      </c>
      <c r="AK18" s="230">
        <f t="shared" si="6"/>
        <v>0</v>
      </c>
      <c r="AL18" s="230">
        <f t="shared" si="6"/>
        <v>0</v>
      </c>
      <c r="AM18" s="230">
        <f t="shared" si="6"/>
        <v>0</v>
      </c>
      <c r="AN18" s="230">
        <f t="shared" si="6"/>
        <v>0</v>
      </c>
      <c r="AO18" s="230">
        <f t="shared" si="6"/>
        <v>0</v>
      </c>
      <c r="AP18" s="230">
        <f t="shared" si="6"/>
        <v>0</v>
      </c>
      <c r="AQ18" s="230">
        <f t="shared" si="6"/>
        <v>0</v>
      </c>
      <c r="AR18" s="230">
        <f t="shared" si="6"/>
        <v>0</v>
      </c>
      <c r="AS18" s="230">
        <f t="shared" si="6"/>
        <v>0</v>
      </c>
      <c r="AT18" s="230">
        <f t="shared" si="6"/>
        <v>0</v>
      </c>
      <c r="AU18" s="230">
        <f t="shared" si="6"/>
        <v>0</v>
      </c>
      <c r="AV18" s="230">
        <f t="shared" si="6"/>
        <v>0</v>
      </c>
      <c r="AW18" s="230">
        <f t="shared" si="6"/>
        <v>0</v>
      </c>
      <c r="AX18" s="230">
        <f t="shared" si="6"/>
        <v>0</v>
      </c>
      <c r="AY18" s="230">
        <f t="shared" si="6"/>
        <v>0</v>
      </c>
      <c r="AZ18" s="230">
        <f t="shared" si="6"/>
        <v>0</v>
      </c>
      <c r="BA18" s="230">
        <f t="shared" si="6"/>
        <v>0</v>
      </c>
      <c r="BB18" s="230">
        <f t="shared" si="6"/>
        <v>0</v>
      </c>
      <c r="BC18" s="230">
        <f t="shared" si="6"/>
        <v>0</v>
      </c>
      <c r="BD18" s="230">
        <f t="shared" si="6"/>
        <v>0</v>
      </c>
      <c r="BE18" s="230">
        <f t="shared" si="6"/>
        <v>0</v>
      </c>
      <c r="BF18" s="230">
        <f t="shared" si="6"/>
        <v>0</v>
      </c>
      <c r="BG18" s="230">
        <f t="shared" si="6"/>
        <v>0</v>
      </c>
      <c r="BH18" s="230">
        <f t="shared" si="6"/>
        <v>0</v>
      </c>
      <c r="BI18" s="230">
        <f t="shared" si="6"/>
        <v>0</v>
      </c>
      <c r="BJ18" s="230">
        <f t="shared" si="6"/>
        <v>0</v>
      </c>
      <c r="BK18" s="230">
        <f t="shared" si="6"/>
        <v>0</v>
      </c>
      <c r="BL18" s="230">
        <f t="shared" si="6"/>
        <v>0</v>
      </c>
      <c r="BM18" s="230">
        <f t="shared" si="6"/>
        <v>0</v>
      </c>
      <c r="BN18" s="230">
        <f t="shared" si="6"/>
        <v>0</v>
      </c>
      <c r="BO18" s="230">
        <f t="shared" si="6"/>
        <v>0</v>
      </c>
      <c r="BP18" s="230">
        <f t="shared" si="6"/>
        <v>0</v>
      </c>
      <c r="BQ18" s="230">
        <f t="shared" si="6"/>
        <v>0</v>
      </c>
      <c r="BR18" s="230">
        <f t="shared" si="6"/>
        <v>0</v>
      </c>
      <c r="BS18" s="230">
        <f t="shared" si="6"/>
        <v>0</v>
      </c>
      <c r="BT18" s="230">
        <f t="shared" si="6"/>
        <v>0</v>
      </c>
      <c r="BU18" s="230">
        <f t="shared" ref="BU18:DC18" si="7">IF(BU10=0,0,BU17/BU10)</f>
        <v>0</v>
      </c>
      <c r="BV18" s="230">
        <f t="shared" si="7"/>
        <v>0</v>
      </c>
      <c r="BW18" s="230">
        <f t="shared" si="7"/>
        <v>0</v>
      </c>
      <c r="BX18" s="230">
        <f t="shared" si="7"/>
        <v>0</v>
      </c>
      <c r="BY18" s="230">
        <f t="shared" si="7"/>
        <v>0</v>
      </c>
      <c r="BZ18" s="230">
        <f t="shared" si="7"/>
        <v>0</v>
      </c>
      <c r="CA18" s="230">
        <f t="shared" si="7"/>
        <v>0</v>
      </c>
      <c r="CB18" s="230">
        <f t="shared" si="7"/>
        <v>0</v>
      </c>
      <c r="CC18" s="230">
        <f t="shared" si="7"/>
        <v>0</v>
      </c>
      <c r="CD18" s="230">
        <f t="shared" si="7"/>
        <v>0</v>
      </c>
      <c r="CE18" s="230">
        <f t="shared" si="7"/>
        <v>0</v>
      </c>
      <c r="CF18" s="230">
        <f t="shared" si="7"/>
        <v>0</v>
      </c>
      <c r="CG18" s="230">
        <f t="shared" si="7"/>
        <v>0</v>
      </c>
      <c r="CH18" s="230">
        <f t="shared" si="7"/>
        <v>0</v>
      </c>
      <c r="CI18" s="230">
        <f t="shared" si="7"/>
        <v>0</v>
      </c>
      <c r="CJ18" s="230">
        <f t="shared" si="7"/>
        <v>0</v>
      </c>
      <c r="CK18" s="230">
        <f t="shared" si="7"/>
        <v>0</v>
      </c>
      <c r="CL18" s="230">
        <f t="shared" si="7"/>
        <v>0</v>
      </c>
      <c r="CM18" s="230">
        <f t="shared" si="7"/>
        <v>0</v>
      </c>
      <c r="CN18" s="230">
        <f t="shared" si="7"/>
        <v>0</v>
      </c>
      <c r="CO18" s="230">
        <f t="shared" si="7"/>
        <v>0</v>
      </c>
      <c r="CP18" s="230">
        <f t="shared" si="7"/>
        <v>0</v>
      </c>
      <c r="CQ18" s="230">
        <f t="shared" si="7"/>
        <v>0</v>
      </c>
      <c r="CR18" s="230">
        <f t="shared" si="7"/>
        <v>0</v>
      </c>
      <c r="CS18" s="230">
        <f t="shared" si="7"/>
        <v>0</v>
      </c>
      <c r="CT18" s="230">
        <f t="shared" si="7"/>
        <v>0</v>
      </c>
      <c r="CU18" s="230">
        <f t="shared" si="7"/>
        <v>0</v>
      </c>
      <c r="CV18" s="230">
        <f t="shared" si="7"/>
        <v>0</v>
      </c>
      <c r="CW18" s="230">
        <f t="shared" si="7"/>
        <v>0</v>
      </c>
      <c r="CX18" s="230">
        <f t="shared" si="7"/>
        <v>0</v>
      </c>
      <c r="CY18" s="230">
        <f t="shared" si="7"/>
        <v>0</v>
      </c>
      <c r="CZ18" s="230">
        <f t="shared" si="7"/>
        <v>0</v>
      </c>
      <c r="DA18" s="230">
        <f t="shared" si="7"/>
        <v>0</v>
      </c>
      <c r="DB18" s="230">
        <f t="shared" si="7"/>
        <v>0</v>
      </c>
      <c r="DC18" s="230">
        <f t="shared" si="7"/>
        <v>0</v>
      </c>
    </row>
    <row r="19" spans="2:107" ht="15" customHeight="1" x14ac:dyDescent="0.25">
      <c r="B19" s="495">
        <v>8</v>
      </c>
      <c r="C19" s="213" t="s">
        <v>4219</v>
      </c>
      <c r="D19" s="213"/>
      <c r="E19" s="219" t="s">
        <v>3852</v>
      </c>
      <c r="F19" s="220" t="s">
        <v>4220</v>
      </c>
      <c r="G19" s="534">
        <f>SUM(H19:DC19)</f>
        <v>0</v>
      </c>
      <c r="H19" s="229">
        <f>(H10*H13)/1000</f>
        <v>0</v>
      </c>
      <c r="I19" s="229">
        <f t="shared" ref="I19:BT19" si="8">(I10*I13)/1000</f>
        <v>0</v>
      </c>
      <c r="J19" s="229">
        <f t="shared" si="8"/>
        <v>0</v>
      </c>
      <c r="K19" s="229">
        <f t="shared" si="8"/>
        <v>0</v>
      </c>
      <c r="L19" s="229">
        <f t="shared" si="8"/>
        <v>0</v>
      </c>
      <c r="M19" s="229">
        <f t="shared" si="8"/>
        <v>0</v>
      </c>
      <c r="N19" s="229">
        <f t="shared" si="8"/>
        <v>0</v>
      </c>
      <c r="O19" s="229">
        <f t="shared" si="8"/>
        <v>0</v>
      </c>
      <c r="P19" s="229">
        <f t="shared" si="8"/>
        <v>0</v>
      </c>
      <c r="Q19" s="229">
        <f t="shared" si="8"/>
        <v>0</v>
      </c>
      <c r="R19" s="229">
        <f t="shared" si="8"/>
        <v>0</v>
      </c>
      <c r="S19" s="229">
        <f t="shared" si="8"/>
        <v>0</v>
      </c>
      <c r="T19" s="229">
        <f t="shared" si="8"/>
        <v>0</v>
      </c>
      <c r="U19" s="229">
        <f t="shared" si="8"/>
        <v>0</v>
      </c>
      <c r="V19" s="229">
        <f t="shared" si="8"/>
        <v>0</v>
      </c>
      <c r="W19" s="229">
        <f t="shared" si="8"/>
        <v>0</v>
      </c>
      <c r="X19" s="229">
        <f t="shared" si="8"/>
        <v>0</v>
      </c>
      <c r="Y19" s="229">
        <f t="shared" si="8"/>
        <v>0</v>
      </c>
      <c r="Z19" s="229">
        <f t="shared" si="8"/>
        <v>0</v>
      </c>
      <c r="AA19" s="229">
        <f t="shared" si="8"/>
        <v>0</v>
      </c>
      <c r="AB19" s="229">
        <f t="shared" si="8"/>
        <v>0</v>
      </c>
      <c r="AC19" s="229">
        <f t="shared" si="8"/>
        <v>0</v>
      </c>
      <c r="AD19" s="229">
        <f t="shared" si="8"/>
        <v>0</v>
      </c>
      <c r="AE19" s="229">
        <f t="shared" si="8"/>
        <v>0</v>
      </c>
      <c r="AF19" s="229">
        <f t="shared" si="8"/>
        <v>0</v>
      </c>
      <c r="AG19" s="229">
        <f t="shared" si="8"/>
        <v>0</v>
      </c>
      <c r="AH19" s="229">
        <f t="shared" si="8"/>
        <v>0</v>
      </c>
      <c r="AI19" s="229">
        <f t="shared" si="8"/>
        <v>0</v>
      </c>
      <c r="AJ19" s="229">
        <f t="shared" si="8"/>
        <v>0</v>
      </c>
      <c r="AK19" s="229">
        <f t="shared" si="8"/>
        <v>0</v>
      </c>
      <c r="AL19" s="229">
        <f t="shared" si="8"/>
        <v>0</v>
      </c>
      <c r="AM19" s="229">
        <f t="shared" si="8"/>
        <v>0</v>
      </c>
      <c r="AN19" s="229">
        <f t="shared" si="8"/>
        <v>0</v>
      </c>
      <c r="AO19" s="229">
        <f t="shared" si="8"/>
        <v>0</v>
      </c>
      <c r="AP19" s="229">
        <f t="shared" si="8"/>
        <v>0</v>
      </c>
      <c r="AQ19" s="229">
        <f t="shared" si="8"/>
        <v>0</v>
      </c>
      <c r="AR19" s="229">
        <f t="shared" si="8"/>
        <v>0</v>
      </c>
      <c r="AS19" s="229">
        <f t="shared" si="8"/>
        <v>0</v>
      </c>
      <c r="AT19" s="229">
        <f t="shared" si="8"/>
        <v>0</v>
      </c>
      <c r="AU19" s="229">
        <f t="shared" si="8"/>
        <v>0</v>
      </c>
      <c r="AV19" s="229">
        <f t="shared" si="8"/>
        <v>0</v>
      </c>
      <c r="AW19" s="229">
        <f t="shared" si="8"/>
        <v>0</v>
      </c>
      <c r="AX19" s="229">
        <f t="shared" si="8"/>
        <v>0</v>
      </c>
      <c r="AY19" s="229">
        <f t="shared" si="8"/>
        <v>0</v>
      </c>
      <c r="AZ19" s="229">
        <f t="shared" si="8"/>
        <v>0</v>
      </c>
      <c r="BA19" s="229">
        <f t="shared" si="8"/>
        <v>0</v>
      </c>
      <c r="BB19" s="229">
        <f t="shared" si="8"/>
        <v>0</v>
      </c>
      <c r="BC19" s="229">
        <f t="shared" si="8"/>
        <v>0</v>
      </c>
      <c r="BD19" s="229">
        <f t="shared" si="8"/>
        <v>0</v>
      </c>
      <c r="BE19" s="229">
        <f t="shared" si="8"/>
        <v>0</v>
      </c>
      <c r="BF19" s="229">
        <f t="shared" si="8"/>
        <v>0</v>
      </c>
      <c r="BG19" s="229">
        <f t="shared" si="8"/>
        <v>0</v>
      </c>
      <c r="BH19" s="229">
        <f t="shared" si="8"/>
        <v>0</v>
      </c>
      <c r="BI19" s="229">
        <f t="shared" si="8"/>
        <v>0</v>
      </c>
      <c r="BJ19" s="229">
        <f t="shared" si="8"/>
        <v>0</v>
      </c>
      <c r="BK19" s="229">
        <f t="shared" si="8"/>
        <v>0</v>
      </c>
      <c r="BL19" s="229">
        <f t="shared" si="8"/>
        <v>0</v>
      </c>
      <c r="BM19" s="229">
        <f t="shared" si="8"/>
        <v>0</v>
      </c>
      <c r="BN19" s="229">
        <f t="shared" si="8"/>
        <v>0</v>
      </c>
      <c r="BO19" s="229">
        <f t="shared" si="8"/>
        <v>0</v>
      </c>
      <c r="BP19" s="229">
        <f t="shared" si="8"/>
        <v>0</v>
      </c>
      <c r="BQ19" s="229">
        <f t="shared" si="8"/>
        <v>0</v>
      </c>
      <c r="BR19" s="229">
        <f t="shared" si="8"/>
        <v>0</v>
      </c>
      <c r="BS19" s="229">
        <f t="shared" si="8"/>
        <v>0</v>
      </c>
      <c r="BT19" s="229">
        <f t="shared" si="8"/>
        <v>0</v>
      </c>
      <c r="BU19" s="229">
        <f t="shared" ref="BU19:DC19" si="9">(BU10*BU13)/1000</f>
        <v>0</v>
      </c>
      <c r="BV19" s="229">
        <f t="shared" si="9"/>
        <v>0</v>
      </c>
      <c r="BW19" s="229">
        <f t="shared" si="9"/>
        <v>0</v>
      </c>
      <c r="BX19" s="229">
        <f t="shared" si="9"/>
        <v>0</v>
      </c>
      <c r="BY19" s="229">
        <f t="shared" si="9"/>
        <v>0</v>
      </c>
      <c r="BZ19" s="229">
        <f t="shared" si="9"/>
        <v>0</v>
      </c>
      <c r="CA19" s="229">
        <f t="shared" si="9"/>
        <v>0</v>
      </c>
      <c r="CB19" s="229">
        <f t="shared" si="9"/>
        <v>0</v>
      </c>
      <c r="CC19" s="229">
        <f t="shared" si="9"/>
        <v>0</v>
      </c>
      <c r="CD19" s="229">
        <f t="shared" si="9"/>
        <v>0</v>
      </c>
      <c r="CE19" s="229">
        <f t="shared" si="9"/>
        <v>0</v>
      </c>
      <c r="CF19" s="229">
        <f t="shared" si="9"/>
        <v>0</v>
      </c>
      <c r="CG19" s="229">
        <f t="shared" si="9"/>
        <v>0</v>
      </c>
      <c r="CH19" s="229">
        <f t="shared" si="9"/>
        <v>0</v>
      </c>
      <c r="CI19" s="229">
        <f t="shared" si="9"/>
        <v>0</v>
      </c>
      <c r="CJ19" s="229">
        <f t="shared" si="9"/>
        <v>0</v>
      </c>
      <c r="CK19" s="229">
        <f t="shared" si="9"/>
        <v>0</v>
      </c>
      <c r="CL19" s="229">
        <f t="shared" si="9"/>
        <v>0</v>
      </c>
      <c r="CM19" s="229">
        <f t="shared" si="9"/>
        <v>0</v>
      </c>
      <c r="CN19" s="229">
        <f t="shared" si="9"/>
        <v>0</v>
      </c>
      <c r="CO19" s="229">
        <f t="shared" si="9"/>
        <v>0</v>
      </c>
      <c r="CP19" s="229">
        <f t="shared" si="9"/>
        <v>0</v>
      </c>
      <c r="CQ19" s="229">
        <f t="shared" si="9"/>
        <v>0</v>
      </c>
      <c r="CR19" s="229">
        <f t="shared" si="9"/>
        <v>0</v>
      </c>
      <c r="CS19" s="229">
        <f t="shared" si="9"/>
        <v>0</v>
      </c>
      <c r="CT19" s="229">
        <f t="shared" si="9"/>
        <v>0</v>
      </c>
      <c r="CU19" s="229">
        <f t="shared" si="9"/>
        <v>0</v>
      </c>
      <c r="CV19" s="229">
        <f t="shared" si="9"/>
        <v>0</v>
      </c>
      <c r="CW19" s="229">
        <f t="shared" si="9"/>
        <v>0</v>
      </c>
      <c r="CX19" s="229">
        <f t="shared" si="9"/>
        <v>0</v>
      </c>
      <c r="CY19" s="229">
        <f t="shared" si="9"/>
        <v>0</v>
      </c>
      <c r="CZ19" s="229">
        <f t="shared" si="9"/>
        <v>0</v>
      </c>
      <c r="DA19" s="229">
        <f t="shared" si="9"/>
        <v>0</v>
      </c>
      <c r="DB19" s="229">
        <f t="shared" si="9"/>
        <v>0</v>
      </c>
      <c r="DC19" s="229">
        <f t="shared" si="9"/>
        <v>0</v>
      </c>
    </row>
    <row r="20" spans="2:107" ht="15" customHeight="1" x14ac:dyDescent="0.25">
      <c r="B20" s="495">
        <v>9</v>
      </c>
      <c r="C20" s="213" t="s">
        <v>4221</v>
      </c>
      <c r="D20" s="213"/>
      <c r="E20" s="214" t="s">
        <v>3855</v>
      </c>
      <c r="F20" s="220" t="s">
        <v>4222</v>
      </c>
      <c r="G20" s="231">
        <f>SUM(H20:DC20)</f>
        <v>0</v>
      </c>
      <c r="H20" s="232">
        <f>H10*H18</f>
        <v>0</v>
      </c>
      <c r="I20" s="232">
        <f t="shared" ref="I20:BT20" si="10">I10*I18</f>
        <v>0</v>
      </c>
      <c r="J20" s="232">
        <f t="shared" si="10"/>
        <v>0</v>
      </c>
      <c r="K20" s="232">
        <f t="shared" si="10"/>
        <v>0</v>
      </c>
      <c r="L20" s="232">
        <f t="shared" si="10"/>
        <v>0</v>
      </c>
      <c r="M20" s="232">
        <f t="shared" si="10"/>
        <v>0</v>
      </c>
      <c r="N20" s="232">
        <f t="shared" si="10"/>
        <v>0</v>
      </c>
      <c r="O20" s="232">
        <f t="shared" si="10"/>
        <v>0</v>
      </c>
      <c r="P20" s="232">
        <f t="shared" si="10"/>
        <v>0</v>
      </c>
      <c r="Q20" s="232">
        <f t="shared" si="10"/>
        <v>0</v>
      </c>
      <c r="R20" s="232">
        <f t="shared" si="10"/>
        <v>0</v>
      </c>
      <c r="S20" s="232">
        <f t="shared" si="10"/>
        <v>0</v>
      </c>
      <c r="T20" s="232">
        <f t="shared" si="10"/>
        <v>0</v>
      </c>
      <c r="U20" s="232">
        <f t="shared" si="10"/>
        <v>0</v>
      </c>
      <c r="V20" s="232">
        <f t="shared" si="10"/>
        <v>0</v>
      </c>
      <c r="W20" s="232">
        <f t="shared" si="10"/>
        <v>0</v>
      </c>
      <c r="X20" s="232">
        <f t="shared" si="10"/>
        <v>0</v>
      </c>
      <c r="Y20" s="232">
        <f t="shared" si="10"/>
        <v>0</v>
      </c>
      <c r="Z20" s="232">
        <f t="shared" si="10"/>
        <v>0</v>
      </c>
      <c r="AA20" s="232">
        <f t="shared" si="10"/>
        <v>0</v>
      </c>
      <c r="AB20" s="232">
        <f t="shared" si="10"/>
        <v>0</v>
      </c>
      <c r="AC20" s="232">
        <f t="shared" si="10"/>
        <v>0</v>
      </c>
      <c r="AD20" s="232">
        <f t="shared" si="10"/>
        <v>0</v>
      </c>
      <c r="AE20" s="232">
        <f t="shared" si="10"/>
        <v>0</v>
      </c>
      <c r="AF20" s="232">
        <f t="shared" si="10"/>
        <v>0</v>
      </c>
      <c r="AG20" s="232">
        <f t="shared" si="10"/>
        <v>0</v>
      </c>
      <c r="AH20" s="232">
        <f t="shared" si="10"/>
        <v>0</v>
      </c>
      <c r="AI20" s="232">
        <f t="shared" si="10"/>
        <v>0</v>
      </c>
      <c r="AJ20" s="232">
        <f t="shared" si="10"/>
        <v>0</v>
      </c>
      <c r="AK20" s="232">
        <f t="shared" si="10"/>
        <v>0</v>
      </c>
      <c r="AL20" s="232">
        <f t="shared" si="10"/>
        <v>0</v>
      </c>
      <c r="AM20" s="232">
        <f t="shared" si="10"/>
        <v>0</v>
      </c>
      <c r="AN20" s="232">
        <f t="shared" si="10"/>
        <v>0</v>
      </c>
      <c r="AO20" s="232">
        <f t="shared" si="10"/>
        <v>0</v>
      </c>
      <c r="AP20" s="232">
        <f t="shared" si="10"/>
        <v>0</v>
      </c>
      <c r="AQ20" s="232">
        <f t="shared" si="10"/>
        <v>0</v>
      </c>
      <c r="AR20" s="232">
        <f t="shared" si="10"/>
        <v>0</v>
      </c>
      <c r="AS20" s="232">
        <f t="shared" si="10"/>
        <v>0</v>
      </c>
      <c r="AT20" s="232">
        <f t="shared" si="10"/>
        <v>0</v>
      </c>
      <c r="AU20" s="232">
        <f t="shared" si="10"/>
        <v>0</v>
      </c>
      <c r="AV20" s="232">
        <f t="shared" si="10"/>
        <v>0</v>
      </c>
      <c r="AW20" s="232">
        <f t="shared" si="10"/>
        <v>0</v>
      </c>
      <c r="AX20" s="232">
        <f t="shared" si="10"/>
        <v>0</v>
      </c>
      <c r="AY20" s="232">
        <f t="shared" si="10"/>
        <v>0</v>
      </c>
      <c r="AZ20" s="232">
        <f t="shared" si="10"/>
        <v>0</v>
      </c>
      <c r="BA20" s="232">
        <f t="shared" si="10"/>
        <v>0</v>
      </c>
      <c r="BB20" s="232">
        <f t="shared" si="10"/>
        <v>0</v>
      </c>
      <c r="BC20" s="232">
        <f t="shared" si="10"/>
        <v>0</v>
      </c>
      <c r="BD20" s="232">
        <f t="shared" si="10"/>
        <v>0</v>
      </c>
      <c r="BE20" s="232">
        <f t="shared" si="10"/>
        <v>0</v>
      </c>
      <c r="BF20" s="232">
        <f t="shared" si="10"/>
        <v>0</v>
      </c>
      <c r="BG20" s="232">
        <f t="shared" si="10"/>
        <v>0</v>
      </c>
      <c r="BH20" s="232">
        <f t="shared" si="10"/>
        <v>0</v>
      </c>
      <c r="BI20" s="232">
        <f t="shared" si="10"/>
        <v>0</v>
      </c>
      <c r="BJ20" s="232">
        <f t="shared" si="10"/>
        <v>0</v>
      </c>
      <c r="BK20" s="232">
        <f t="shared" si="10"/>
        <v>0</v>
      </c>
      <c r="BL20" s="232">
        <f t="shared" si="10"/>
        <v>0</v>
      </c>
      <c r="BM20" s="232">
        <f t="shared" si="10"/>
        <v>0</v>
      </c>
      <c r="BN20" s="232">
        <f t="shared" si="10"/>
        <v>0</v>
      </c>
      <c r="BO20" s="232">
        <f t="shared" si="10"/>
        <v>0</v>
      </c>
      <c r="BP20" s="232">
        <f t="shared" si="10"/>
        <v>0</v>
      </c>
      <c r="BQ20" s="232">
        <f t="shared" si="10"/>
        <v>0</v>
      </c>
      <c r="BR20" s="232">
        <f t="shared" si="10"/>
        <v>0</v>
      </c>
      <c r="BS20" s="232">
        <f t="shared" si="10"/>
        <v>0</v>
      </c>
      <c r="BT20" s="232">
        <f t="shared" si="10"/>
        <v>0</v>
      </c>
      <c r="BU20" s="232">
        <f t="shared" ref="BU20:DC20" si="11">BU10*BU18</f>
        <v>0</v>
      </c>
      <c r="BV20" s="232">
        <f t="shared" si="11"/>
        <v>0</v>
      </c>
      <c r="BW20" s="232">
        <f t="shared" si="11"/>
        <v>0</v>
      </c>
      <c r="BX20" s="232">
        <f t="shared" si="11"/>
        <v>0</v>
      </c>
      <c r="BY20" s="232">
        <f t="shared" si="11"/>
        <v>0</v>
      </c>
      <c r="BZ20" s="232">
        <f t="shared" si="11"/>
        <v>0</v>
      </c>
      <c r="CA20" s="232">
        <f t="shared" si="11"/>
        <v>0</v>
      </c>
      <c r="CB20" s="232">
        <f t="shared" si="11"/>
        <v>0</v>
      </c>
      <c r="CC20" s="232">
        <f t="shared" si="11"/>
        <v>0</v>
      </c>
      <c r="CD20" s="232">
        <f t="shared" si="11"/>
        <v>0</v>
      </c>
      <c r="CE20" s="232">
        <f t="shared" si="11"/>
        <v>0</v>
      </c>
      <c r="CF20" s="232">
        <f t="shared" si="11"/>
        <v>0</v>
      </c>
      <c r="CG20" s="232">
        <f t="shared" si="11"/>
        <v>0</v>
      </c>
      <c r="CH20" s="232">
        <f t="shared" si="11"/>
        <v>0</v>
      </c>
      <c r="CI20" s="232">
        <f t="shared" si="11"/>
        <v>0</v>
      </c>
      <c r="CJ20" s="232">
        <f t="shared" si="11"/>
        <v>0</v>
      </c>
      <c r="CK20" s="232">
        <f t="shared" si="11"/>
        <v>0</v>
      </c>
      <c r="CL20" s="232">
        <f t="shared" si="11"/>
        <v>0</v>
      </c>
      <c r="CM20" s="232">
        <f t="shared" si="11"/>
        <v>0</v>
      </c>
      <c r="CN20" s="232">
        <f t="shared" si="11"/>
        <v>0</v>
      </c>
      <c r="CO20" s="232">
        <f t="shared" si="11"/>
        <v>0</v>
      </c>
      <c r="CP20" s="232">
        <f t="shared" si="11"/>
        <v>0</v>
      </c>
      <c r="CQ20" s="232">
        <f t="shared" si="11"/>
        <v>0</v>
      </c>
      <c r="CR20" s="232">
        <f t="shared" si="11"/>
        <v>0</v>
      </c>
      <c r="CS20" s="232">
        <f t="shared" si="11"/>
        <v>0</v>
      </c>
      <c r="CT20" s="232">
        <f t="shared" si="11"/>
        <v>0</v>
      </c>
      <c r="CU20" s="232">
        <f t="shared" si="11"/>
        <v>0</v>
      </c>
      <c r="CV20" s="232">
        <f t="shared" si="11"/>
        <v>0</v>
      </c>
      <c r="CW20" s="232">
        <f t="shared" si="11"/>
        <v>0</v>
      </c>
      <c r="CX20" s="232">
        <f t="shared" si="11"/>
        <v>0</v>
      </c>
      <c r="CY20" s="232">
        <f t="shared" si="11"/>
        <v>0</v>
      </c>
      <c r="CZ20" s="232">
        <f t="shared" si="11"/>
        <v>0</v>
      </c>
      <c r="DA20" s="232">
        <f t="shared" si="11"/>
        <v>0</v>
      </c>
      <c r="DB20" s="232">
        <f t="shared" si="11"/>
        <v>0</v>
      </c>
      <c r="DC20" s="232">
        <f t="shared" si="11"/>
        <v>0</v>
      </c>
    </row>
    <row r="22" spans="2:107" ht="15" customHeight="1" x14ac:dyDescent="0.25">
      <c r="B22" s="893" t="s">
        <v>4223</v>
      </c>
      <c r="C22" s="894"/>
      <c r="D22" s="894"/>
      <c r="E22" s="894"/>
      <c r="F22" s="895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09"/>
      <c r="BN22" s="209"/>
      <c r="BO22" s="209"/>
      <c r="BP22" s="209"/>
      <c r="BQ22" s="209"/>
      <c r="BR22" s="209"/>
      <c r="BS22" s="209"/>
      <c r="BT22" s="209"/>
      <c r="BU22" s="209"/>
      <c r="BV22" s="209"/>
      <c r="BW22" s="209"/>
      <c r="BX22" s="209"/>
      <c r="BY22" s="209"/>
      <c r="BZ22" s="209"/>
      <c r="CA22" s="209"/>
      <c r="CB22" s="209"/>
      <c r="CC22" s="209"/>
      <c r="CD22" s="209"/>
      <c r="CE22" s="209"/>
      <c r="CF22" s="209"/>
      <c r="CG22" s="209"/>
      <c r="CH22" s="209"/>
      <c r="CI22" s="209"/>
      <c r="CJ22" s="209"/>
      <c r="CK22" s="209"/>
      <c r="CL22" s="209"/>
      <c r="CM22" s="209"/>
      <c r="CN22" s="209"/>
      <c r="CO22" s="209"/>
      <c r="CP22" s="209"/>
      <c r="CQ22" s="209"/>
      <c r="CR22" s="209"/>
      <c r="CS22" s="209"/>
      <c r="CT22" s="209"/>
      <c r="CU22" s="209"/>
      <c r="CV22" s="209"/>
      <c r="CW22" s="209"/>
      <c r="CX22" s="209"/>
      <c r="CY22" s="209"/>
      <c r="CZ22" s="209"/>
      <c r="DA22" s="209"/>
      <c r="DB22" s="209"/>
      <c r="DC22" s="209"/>
    </row>
    <row r="23" spans="2:107" s="99" customFormat="1" ht="15" customHeight="1" x14ac:dyDescent="0.25">
      <c r="B23" s="495"/>
      <c r="C23" s="496"/>
      <c r="D23" s="496"/>
      <c r="E23" s="496"/>
      <c r="F23" s="233"/>
      <c r="G23" s="211" t="s">
        <v>76</v>
      </c>
      <c r="H23" s="212" t="s">
        <v>4088</v>
      </c>
      <c r="I23" s="212" t="s">
        <v>4089</v>
      </c>
      <c r="J23" s="212" t="s">
        <v>4090</v>
      </c>
      <c r="K23" s="212" t="s">
        <v>4091</v>
      </c>
      <c r="L23" s="212" t="s">
        <v>4092</v>
      </c>
      <c r="M23" s="212" t="s">
        <v>4093</v>
      </c>
      <c r="N23" s="212" t="s">
        <v>4094</v>
      </c>
      <c r="O23" s="212" t="s">
        <v>4095</v>
      </c>
      <c r="P23" s="212" t="s">
        <v>4096</v>
      </c>
      <c r="Q23" s="212" t="s">
        <v>4097</v>
      </c>
      <c r="R23" s="212" t="s">
        <v>4098</v>
      </c>
      <c r="S23" s="212" t="s">
        <v>4099</v>
      </c>
      <c r="T23" s="212" t="s">
        <v>4100</v>
      </c>
      <c r="U23" s="212" t="s">
        <v>4101</v>
      </c>
      <c r="V23" s="212" t="s">
        <v>4102</v>
      </c>
      <c r="W23" s="212" t="s">
        <v>4103</v>
      </c>
      <c r="X23" s="212" t="s">
        <v>4104</v>
      </c>
      <c r="Y23" s="212" t="s">
        <v>4105</v>
      </c>
      <c r="Z23" s="212" t="s">
        <v>4106</v>
      </c>
      <c r="AA23" s="212" t="s">
        <v>4107</v>
      </c>
      <c r="AB23" s="212" t="s">
        <v>4108</v>
      </c>
      <c r="AC23" s="212" t="s">
        <v>4109</v>
      </c>
      <c r="AD23" s="212" t="s">
        <v>4110</v>
      </c>
      <c r="AE23" s="212" t="s">
        <v>4111</v>
      </c>
      <c r="AF23" s="212" t="s">
        <v>4112</v>
      </c>
      <c r="AG23" s="212" t="s">
        <v>4113</v>
      </c>
      <c r="AH23" s="212" t="s">
        <v>4114</v>
      </c>
      <c r="AI23" s="212" t="s">
        <v>4115</v>
      </c>
      <c r="AJ23" s="212" t="s">
        <v>4116</v>
      </c>
      <c r="AK23" s="212" t="s">
        <v>4117</v>
      </c>
      <c r="AL23" s="212" t="s">
        <v>4118</v>
      </c>
      <c r="AM23" s="212" t="s">
        <v>4119</v>
      </c>
      <c r="AN23" s="212" t="s">
        <v>4120</v>
      </c>
      <c r="AO23" s="212" t="s">
        <v>4121</v>
      </c>
      <c r="AP23" s="212" t="s">
        <v>4122</v>
      </c>
      <c r="AQ23" s="212" t="s">
        <v>4123</v>
      </c>
      <c r="AR23" s="212" t="s">
        <v>4124</v>
      </c>
      <c r="AS23" s="212" t="s">
        <v>4125</v>
      </c>
      <c r="AT23" s="212" t="s">
        <v>4126</v>
      </c>
      <c r="AU23" s="212" t="s">
        <v>4127</v>
      </c>
      <c r="AV23" s="212" t="s">
        <v>4128</v>
      </c>
      <c r="AW23" s="212" t="s">
        <v>4129</v>
      </c>
      <c r="AX23" s="212" t="s">
        <v>4130</v>
      </c>
      <c r="AY23" s="212" t="s">
        <v>4131</v>
      </c>
      <c r="AZ23" s="212" t="s">
        <v>4132</v>
      </c>
      <c r="BA23" s="212" t="s">
        <v>4133</v>
      </c>
      <c r="BB23" s="212" t="s">
        <v>4134</v>
      </c>
      <c r="BC23" s="212" t="s">
        <v>4135</v>
      </c>
      <c r="BD23" s="212" t="s">
        <v>4136</v>
      </c>
      <c r="BE23" s="212" t="s">
        <v>4137</v>
      </c>
      <c r="BF23" s="212" t="s">
        <v>4138</v>
      </c>
      <c r="BG23" s="212" t="s">
        <v>4139</v>
      </c>
      <c r="BH23" s="212" t="s">
        <v>4140</v>
      </c>
      <c r="BI23" s="212" t="s">
        <v>4141</v>
      </c>
      <c r="BJ23" s="212" t="s">
        <v>4142</v>
      </c>
      <c r="BK23" s="212" t="s">
        <v>4143</v>
      </c>
      <c r="BL23" s="212" t="s">
        <v>4144</v>
      </c>
      <c r="BM23" s="212" t="s">
        <v>4145</v>
      </c>
      <c r="BN23" s="212" t="s">
        <v>4146</v>
      </c>
      <c r="BO23" s="212" t="s">
        <v>4147</v>
      </c>
      <c r="BP23" s="212" t="s">
        <v>4148</v>
      </c>
      <c r="BQ23" s="212" t="s">
        <v>4149</v>
      </c>
      <c r="BR23" s="212" t="s">
        <v>4150</v>
      </c>
      <c r="BS23" s="212" t="s">
        <v>4151</v>
      </c>
      <c r="BT23" s="212" t="s">
        <v>4152</v>
      </c>
      <c r="BU23" s="212" t="s">
        <v>4153</v>
      </c>
      <c r="BV23" s="212" t="s">
        <v>4154</v>
      </c>
      <c r="BW23" s="212" t="s">
        <v>4155</v>
      </c>
      <c r="BX23" s="212" t="s">
        <v>4156</v>
      </c>
      <c r="BY23" s="212" t="s">
        <v>4157</v>
      </c>
      <c r="BZ23" s="212" t="s">
        <v>4158</v>
      </c>
      <c r="CA23" s="212" t="s">
        <v>4159</v>
      </c>
      <c r="CB23" s="212" t="s">
        <v>4160</v>
      </c>
      <c r="CC23" s="212" t="s">
        <v>4161</v>
      </c>
      <c r="CD23" s="212" t="s">
        <v>4162</v>
      </c>
      <c r="CE23" s="212" t="s">
        <v>4163</v>
      </c>
      <c r="CF23" s="212" t="s">
        <v>4164</v>
      </c>
      <c r="CG23" s="212" t="s">
        <v>4165</v>
      </c>
      <c r="CH23" s="212" t="s">
        <v>4166</v>
      </c>
      <c r="CI23" s="212" t="s">
        <v>4167</v>
      </c>
      <c r="CJ23" s="212" t="s">
        <v>4168</v>
      </c>
      <c r="CK23" s="212" t="s">
        <v>4169</v>
      </c>
      <c r="CL23" s="212" t="s">
        <v>4170</v>
      </c>
      <c r="CM23" s="212" t="s">
        <v>4171</v>
      </c>
      <c r="CN23" s="212" t="s">
        <v>4172</v>
      </c>
      <c r="CO23" s="212" t="s">
        <v>4173</v>
      </c>
      <c r="CP23" s="212" t="s">
        <v>4174</v>
      </c>
      <c r="CQ23" s="212" t="s">
        <v>4175</v>
      </c>
      <c r="CR23" s="212" t="s">
        <v>4176</v>
      </c>
      <c r="CS23" s="212" t="s">
        <v>4177</v>
      </c>
      <c r="CT23" s="212" t="s">
        <v>4178</v>
      </c>
      <c r="CU23" s="212" t="s">
        <v>4179</v>
      </c>
      <c r="CV23" s="212" t="s">
        <v>4180</v>
      </c>
      <c r="CW23" s="212" t="s">
        <v>4181</v>
      </c>
      <c r="CX23" s="212" t="s">
        <v>4182</v>
      </c>
      <c r="CY23" s="212" t="s">
        <v>4183</v>
      </c>
      <c r="CZ23" s="212" t="s">
        <v>4184</v>
      </c>
      <c r="DA23" s="212" t="s">
        <v>4185</v>
      </c>
      <c r="DB23" s="212" t="s">
        <v>4186</v>
      </c>
      <c r="DC23" s="212" t="s">
        <v>4187</v>
      </c>
    </row>
    <row r="24" spans="2:107" s="99" customFormat="1" ht="15" customHeight="1" x14ac:dyDescent="0.25">
      <c r="B24" s="495">
        <v>10</v>
      </c>
      <c r="C24" s="295" t="s">
        <v>4188</v>
      </c>
      <c r="D24" s="496"/>
      <c r="E24" s="496"/>
      <c r="F24" s="233"/>
      <c r="G24" s="211"/>
      <c r="H24" s="212" t="str">
        <f>IF(H4="","",H4)</f>
        <v/>
      </c>
      <c r="I24" s="212" t="str">
        <f t="shared" ref="I24:BT24" si="12">IF(I4="","",I4)</f>
        <v/>
      </c>
      <c r="J24" s="212" t="str">
        <f t="shared" si="12"/>
        <v/>
      </c>
      <c r="K24" s="212" t="str">
        <f t="shared" si="12"/>
        <v/>
      </c>
      <c r="L24" s="212" t="str">
        <f t="shared" si="12"/>
        <v/>
      </c>
      <c r="M24" s="212" t="str">
        <f t="shared" si="12"/>
        <v/>
      </c>
      <c r="N24" s="212" t="str">
        <f t="shared" si="12"/>
        <v/>
      </c>
      <c r="O24" s="212" t="str">
        <f t="shared" si="12"/>
        <v/>
      </c>
      <c r="P24" s="212" t="str">
        <f t="shared" si="12"/>
        <v/>
      </c>
      <c r="Q24" s="212" t="str">
        <f t="shared" si="12"/>
        <v/>
      </c>
      <c r="R24" s="212" t="str">
        <f t="shared" si="12"/>
        <v/>
      </c>
      <c r="S24" s="212" t="str">
        <f t="shared" si="12"/>
        <v/>
      </c>
      <c r="T24" s="212" t="str">
        <f t="shared" si="12"/>
        <v/>
      </c>
      <c r="U24" s="212" t="str">
        <f t="shared" si="12"/>
        <v/>
      </c>
      <c r="V24" s="212" t="str">
        <f t="shared" si="12"/>
        <v/>
      </c>
      <c r="W24" s="212" t="str">
        <f t="shared" si="12"/>
        <v/>
      </c>
      <c r="X24" s="212" t="str">
        <f t="shared" si="12"/>
        <v/>
      </c>
      <c r="Y24" s="212" t="str">
        <f t="shared" si="12"/>
        <v/>
      </c>
      <c r="Z24" s="212" t="str">
        <f t="shared" si="12"/>
        <v/>
      </c>
      <c r="AA24" s="212" t="str">
        <f t="shared" si="12"/>
        <v/>
      </c>
      <c r="AB24" s="212" t="str">
        <f t="shared" si="12"/>
        <v/>
      </c>
      <c r="AC24" s="212" t="str">
        <f t="shared" si="12"/>
        <v/>
      </c>
      <c r="AD24" s="212" t="str">
        <f t="shared" si="12"/>
        <v/>
      </c>
      <c r="AE24" s="212" t="str">
        <f t="shared" si="12"/>
        <v/>
      </c>
      <c r="AF24" s="212" t="str">
        <f t="shared" si="12"/>
        <v/>
      </c>
      <c r="AG24" s="212" t="str">
        <f t="shared" si="12"/>
        <v/>
      </c>
      <c r="AH24" s="212" t="str">
        <f t="shared" si="12"/>
        <v/>
      </c>
      <c r="AI24" s="212" t="str">
        <f t="shared" si="12"/>
        <v/>
      </c>
      <c r="AJ24" s="212" t="str">
        <f t="shared" si="12"/>
        <v/>
      </c>
      <c r="AK24" s="212" t="str">
        <f t="shared" si="12"/>
        <v/>
      </c>
      <c r="AL24" s="212" t="str">
        <f t="shared" si="12"/>
        <v/>
      </c>
      <c r="AM24" s="212" t="str">
        <f t="shared" si="12"/>
        <v/>
      </c>
      <c r="AN24" s="212" t="str">
        <f t="shared" si="12"/>
        <v/>
      </c>
      <c r="AO24" s="212" t="str">
        <f t="shared" si="12"/>
        <v/>
      </c>
      <c r="AP24" s="212" t="str">
        <f t="shared" si="12"/>
        <v/>
      </c>
      <c r="AQ24" s="212" t="str">
        <f t="shared" si="12"/>
        <v/>
      </c>
      <c r="AR24" s="212" t="str">
        <f t="shared" si="12"/>
        <v/>
      </c>
      <c r="AS24" s="212" t="str">
        <f t="shared" si="12"/>
        <v/>
      </c>
      <c r="AT24" s="212" t="str">
        <f t="shared" si="12"/>
        <v/>
      </c>
      <c r="AU24" s="212" t="str">
        <f t="shared" si="12"/>
        <v/>
      </c>
      <c r="AV24" s="212" t="str">
        <f t="shared" si="12"/>
        <v/>
      </c>
      <c r="AW24" s="212" t="str">
        <f t="shared" si="12"/>
        <v/>
      </c>
      <c r="AX24" s="212" t="str">
        <f t="shared" si="12"/>
        <v/>
      </c>
      <c r="AY24" s="212" t="str">
        <f t="shared" si="12"/>
        <v/>
      </c>
      <c r="AZ24" s="212" t="str">
        <f t="shared" si="12"/>
        <v/>
      </c>
      <c r="BA24" s="212" t="str">
        <f t="shared" si="12"/>
        <v/>
      </c>
      <c r="BB24" s="212" t="str">
        <f t="shared" si="12"/>
        <v/>
      </c>
      <c r="BC24" s="212" t="str">
        <f t="shared" si="12"/>
        <v/>
      </c>
      <c r="BD24" s="212" t="str">
        <f t="shared" si="12"/>
        <v/>
      </c>
      <c r="BE24" s="212" t="str">
        <f t="shared" si="12"/>
        <v/>
      </c>
      <c r="BF24" s="212" t="str">
        <f t="shared" si="12"/>
        <v/>
      </c>
      <c r="BG24" s="212" t="str">
        <f t="shared" si="12"/>
        <v/>
      </c>
      <c r="BH24" s="212" t="str">
        <f t="shared" si="12"/>
        <v/>
      </c>
      <c r="BI24" s="212" t="str">
        <f t="shared" si="12"/>
        <v/>
      </c>
      <c r="BJ24" s="212" t="str">
        <f t="shared" si="12"/>
        <v/>
      </c>
      <c r="BK24" s="212" t="str">
        <f t="shared" si="12"/>
        <v/>
      </c>
      <c r="BL24" s="212" t="str">
        <f t="shared" si="12"/>
        <v/>
      </c>
      <c r="BM24" s="212" t="str">
        <f t="shared" si="12"/>
        <v/>
      </c>
      <c r="BN24" s="212" t="str">
        <f t="shared" si="12"/>
        <v/>
      </c>
      <c r="BO24" s="212" t="str">
        <f t="shared" si="12"/>
        <v/>
      </c>
      <c r="BP24" s="212" t="str">
        <f t="shared" si="12"/>
        <v/>
      </c>
      <c r="BQ24" s="212" t="str">
        <f t="shared" si="12"/>
        <v/>
      </c>
      <c r="BR24" s="212" t="str">
        <f t="shared" si="12"/>
        <v/>
      </c>
      <c r="BS24" s="212" t="str">
        <f t="shared" si="12"/>
        <v/>
      </c>
      <c r="BT24" s="212" t="str">
        <f t="shared" si="12"/>
        <v/>
      </c>
      <c r="BU24" s="212" t="str">
        <f t="shared" ref="BU24:DC24" si="13">IF(BU4="","",BU4)</f>
        <v/>
      </c>
      <c r="BV24" s="212" t="str">
        <f t="shared" si="13"/>
        <v/>
      </c>
      <c r="BW24" s="212" t="str">
        <f t="shared" si="13"/>
        <v/>
      </c>
      <c r="BX24" s="212" t="str">
        <f t="shared" si="13"/>
        <v/>
      </c>
      <c r="BY24" s="212" t="str">
        <f t="shared" si="13"/>
        <v/>
      </c>
      <c r="BZ24" s="212" t="str">
        <f t="shared" si="13"/>
        <v/>
      </c>
      <c r="CA24" s="212" t="str">
        <f t="shared" si="13"/>
        <v/>
      </c>
      <c r="CB24" s="212" t="str">
        <f t="shared" si="13"/>
        <v/>
      </c>
      <c r="CC24" s="212" t="str">
        <f t="shared" si="13"/>
        <v/>
      </c>
      <c r="CD24" s="212" t="str">
        <f t="shared" si="13"/>
        <v/>
      </c>
      <c r="CE24" s="212" t="str">
        <f t="shared" si="13"/>
        <v/>
      </c>
      <c r="CF24" s="212" t="str">
        <f t="shared" si="13"/>
        <v/>
      </c>
      <c r="CG24" s="212" t="str">
        <f t="shared" si="13"/>
        <v/>
      </c>
      <c r="CH24" s="212" t="str">
        <f t="shared" si="13"/>
        <v/>
      </c>
      <c r="CI24" s="212" t="str">
        <f t="shared" si="13"/>
        <v/>
      </c>
      <c r="CJ24" s="212" t="str">
        <f t="shared" si="13"/>
        <v/>
      </c>
      <c r="CK24" s="212" t="str">
        <f t="shared" si="13"/>
        <v/>
      </c>
      <c r="CL24" s="212" t="str">
        <f t="shared" si="13"/>
        <v/>
      </c>
      <c r="CM24" s="212" t="str">
        <f t="shared" si="13"/>
        <v/>
      </c>
      <c r="CN24" s="212" t="str">
        <f t="shared" si="13"/>
        <v/>
      </c>
      <c r="CO24" s="212" t="str">
        <f t="shared" si="13"/>
        <v/>
      </c>
      <c r="CP24" s="212" t="str">
        <f t="shared" si="13"/>
        <v/>
      </c>
      <c r="CQ24" s="212" t="str">
        <f t="shared" si="13"/>
        <v/>
      </c>
      <c r="CR24" s="212" t="str">
        <f t="shared" si="13"/>
        <v/>
      </c>
      <c r="CS24" s="212" t="str">
        <f t="shared" si="13"/>
        <v/>
      </c>
      <c r="CT24" s="212" t="str">
        <f t="shared" si="13"/>
        <v/>
      </c>
      <c r="CU24" s="212" t="str">
        <f t="shared" si="13"/>
        <v/>
      </c>
      <c r="CV24" s="212" t="str">
        <f t="shared" si="13"/>
        <v/>
      </c>
      <c r="CW24" s="212" t="str">
        <f t="shared" si="13"/>
        <v/>
      </c>
      <c r="CX24" s="212" t="str">
        <f t="shared" si="13"/>
        <v/>
      </c>
      <c r="CY24" s="212" t="str">
        <f t="shared" si="13"/>
        <v/>
      </c>
      <c r="CZ24" s="212" t="str">
        <f t="shared" si="13"/>
        <v/>
      </c>
      <c r="DA24" s="212" t="str">
        <f t="shared" si="13"/>
        <v/>
      </c>
      <c r="DB24" s="212" t="str">
        <f t="shared" si="13"/>
        <v/>
      </c>
      <c r="DC24" s="212" t="str">
        <f t="shared" si="13"/>
        <v/>
      </c>
    </row>
    <row r="25" spans="2:107" ht="15" customHeight="1" x14ac:dyDescent="0.25">
      <c r="B25" s="495">
        <v>11</v>
      </c>
      <c r="C25" s="213" t="s">
        <v>4189</v>
      </c>
      <c r="D25" s="213"/>
      <c r="E25" s="214"/>
      <c r="F25" s="234"/>
      <c r="G25" s="216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</row>
    <row r="26" spans="2:107" ht="15" customHeight="1" x14ac:dyDescent="0.25">
      <c r="B26" s="495">
        <v>12</v>
      </c>
      <c r="C26" s="1160" t="s">
        <v>4190</v>
      </c>
      <c r="D26" s="218" t="s">
        <v>4191</v>
      </c>
      <c r="E26" s="219" t="s">
        <v>4192</v>
      </c>
      <c r="F26" s="220" t="s">
        <v>4224</v>
      </c>
      <c r="G26" s="221">
        <f>SUM(H26:DC26)</f>
        <v>0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</row>
    <row r="27" spans="2:107" ht="15" customHeight="1" x14ac:dyDescent="0.25">
      <c r="B27" s="495">
        <v>13</v>
      </c>
      <c r="C27" s="1161"/>
      <c r="D27" s="218" t="s">
        <v>3976</v>
      </c>
      <c r="E27" s="219"/>
      <c r="F27" s="220" t="s">
        <v>4225</v>
      </c>
      <c r="G27" s="223">
        <f>SUM(H27:DC27)</f>
        <v>0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</row>
    <row r="28" spans="2:107" ht="15" customHeight="1" x14ac:dyDescent="0.25">
      <c r="B28" s="495">
        <v>14</v>
      </c>
      <c r="C28" s="213" t="s">
        <v>4198</v>
      </c>
      <c r="D28" s="213"/>
      <c r="E28" s="219" t="s">
        <v>3855</v>
      </c>
      <c r="F28" s="220" t="s">
        <v>4226</v>
      </c>
      <c r="G28" s="221">
        <f>SUM(H28:DC28)</f>
        <v>0</v>
      </c>
      <c r="H28" s="224">
        <f>(H26*H27)/1000</f>
        <v>0</v>
      </c>
      <c r="I28" s="224">
        <f t="shared" ref="I28:BT28" si="14">(I26*I27)/1000</f>
        <v>0</v>
      </c>
      <c r="J28" s="224">
        <f t="shared" si="14"/>
        <v>0</v>
      </c>
      <c r="K28" s="224">
        <f t="shared" si="14"/>
        <v>0</v>
      </c>
      <c r="L28" s="224">
        <f t="shared" si="14"/>
        <v>0</v>
      </c>
      <c r="M28" s="224">
        <f t="shared" si="14"/>
        <v>0</v>
      </c>
      <c r="N28" s="224">
        <f t="shared" si="14"/>
        <v>0</v>
      </c>
      <c r="O28" s="224">
        <f t="shared" si="14"/>
        <v>0</v>
      </c>
      <c r="P28" s="224">
        <f t="shared" si="14"/>
        <v>0</v>
      </c>
      <c r="Q28" s="224">
        <f t="shared" si="14"/>
        <v>0</v>
      </c>
      <c r="R28" s="224">
        <f t="shared" si="14"/>
        <v>0</v>
      </c>
      <c r="S28" s="224">
        <f t="shared" si="14"/>
        <v>0</v>
      </c>
      <c r="T28" s="224">
        <f t="shared" si="14"/>
        <v>0</v>
      </c>
      <c r="U28" s="224">
        <f t="shared" si="14"/>
        <v>0</v>
      </c>
      <c r="V28" s="224">
        <f t="shared" si="14"/>
        <v>0</v>
      </c>
      <c r="W28" s="224">
        <f t="shared" si="14"/>
        <v>0</v>
      </c>
      <c r="X28" s="224">
        <f t="shared" si="14"/>
        <v>0</v>
      </c>
      <c r="Y28" s="224">
        <f t="shared" si="14"/>
        <v>0</v>
      </c>
      <c r="Z28" s="224">
        <f t="shared" si="14"/>
        <v>0</v>
      </c>
      <c r="AA28" s="224">
        <f t="shared" si="14"/>
        <v>0</v>
      </c>
      <c r="AB28" s="224">
        <f t="shared" si="14"/>
        <v>0</v>
      </c>
      <c r="AC28" s="224">
        <f t="shared" si="14"/>
        <v>0</v>
      </c>
      <c r="AD28" s="224">
        <f t="shared" si="14"/>
        <v>0</v>
      </c>
      <c r="AE28" s="224">
        <f t="shared" si="14"/>
        <v>0</v>
      </c>
      <c r="AF28" s="224">
        <f t="shared" si="14"/>
        <v>0</v>
      </c>
      <c r="AG28" s="224">
        <f t="shared" si="14"/>
        <v>0</v>
      </c>
      <c r="AH28" s="224">
        <f t="shared" si="14"/>
        <v>0</v>
      </c>
      <c r="AI28" s="224">
        <f t="shared" si="14"/>
        <v>0</v>
      </c>
      <c r="AJ28" s="224">
        <f t="shared" si="14"/>
        <v>0</v>
      </c>
      <c r="AK28" s="224">
        <f t="shared" si="14"/>
        <v>0</v>
      </c>
      <c r="AL28" s="224">
        <f t="shared" si="14"/>
        <v>0</v>
      </c>
      <c r="AM28" s="224">
        <f t="shared" si="14"/>
        <v>0</v>
      </c>
      <c r="AN28" s="224">
        <f t="shared" si="14"/>
        <v>0</v>
      </c>
      <c r="AO28" s="224">
        <f t="shared" si="14"/>
        <v>0</v>
      </c>
      <c r="AP28" s="224">
        <f t="shared" si="14"/>
        <v>0</v>
      </c>
      <c r="AQ28" s="224">
        <f t="shared" si="14"/>
        <v>0</v>
      </c>
      <c r="AR28" s="224">
        <f t="shared" si="14"/>
        <v>0</v>
      </c>
      <c r="AS28" s="224">
        <f t="shared" si="14"/>
        <v>0</v>
      </c>
      <c r="AT28" s="224">
        <f t="shared" si="14"/>
        <v>0</v>
      </c>
      <c r="AU28" s="224">
        <f t="shared" si="14"/>
        <v>0</v>
      </c>
      <c r="AV28" s="224">
        <f t="shared" si="14"/>
        <v>0</v>
      </c>
      <c r="AW28" s="224">
        <f t="shared" si="14"/>
        <v>0</v>
      </c>
      <c r="AX28" s="224">
        <f t="shared" si="14"/>
        <v>0</v>
      </c>
      <c r="AY28" s="224">
        <f t="shared" si="14"/>
        <v>0</v>
      </c>
      <c r="AZ28" s="224">
        <f t="shared" si="14"/>
        <v>0</v>
      </c>
      <c r="BA28" s="224">
        <f t="shared" si="14"/>
        <v>0</v>
      </c>
      <c r="BB28" s="224">
        <f t="shared" si="14"/>
        <v>0</v>
      </c>
      <c r="BC28" s="224">
        <f t="shared" si="14"/>
        <v>0</v>
      </c>
      <c r="BD28" s="224">
        <f t="shared" si="14"/>
        <v>0</v>
      </c>
      <c r="BE28" s="224">
        <f t="shared" si="14"/>
        <v>0</v>
      </c>
      <c r="BF28" s="224">
        <f t="shared" si="14"/>
        <v>0</v>
      </c>
      <c r="BG28" s="224">
        <f t="shared" si="14"/>
        <v>0</v>
      </c>
      <c r="BH28" s="224">
        <f t="shared" si="14"/>
        <v>0</v>
      </c>
      <c r="BI28" s="224">
        <f t="shared" si="14"/>
        <v>0</v>
      </c>
      <c r="BJ28" s="224">
        <f t="shared" si="14"/>
        <v>0</v>
      </c>
      <c r="BK28" s="224">
        <f t="shared" si="14"/>
        <v>0</v>
      </c>
      <c r="BL28" s="224">
        <f t="shared" si="14"/>
        <v>0</v>
      </c>
      <c r="BM28" s="224">
        <f t="shared" si="14"/>
        <v>0</v>
      </c>
      <c r="BN28" s="224">
        <f t="shared" si="14"/>
        <v>0</v>
      </c>
      <c r="BO28" s="224">
        <f t="shared" si="14"/>
        <v>0</v>
      </c>
      <c r="BP28" s="224">
        <f t="shared" si="14"/>
        <v>0</v>
      </c>
      <c r="BQ28" s="224">
        <f t="shared" si="14"/>
        <v>0</v>
      </c>
      <c r="BR28" s="224">
        <f t="shared" si="14"/>
        <v>0</v>
      </c>
      <c r="BS28" s="224">
        <f t="shared" si="14"/>
        <v>0</v>
      </c>
      <c r="BT28" s="224">
        <f t="shared" si="14"/>
        <v>0</v>
      </c>
      <c r="BU28" s="224">
        <f t="shared" ref="BU28:DC28" si="15">(BU26*BU27)/1000</f>
        <v>0</v>
      </c>
      <c r="BV28" s="224">
        <f t="shared" si="15"/>
        <v>0</v>
      </c>
      <c r="BW28" s="224">
        <f t="shared" si="15"/>
        <v>0</v>
      </c>
      <c r="BX28" s="224">
        <f t="shared" si="15"/>
        <v>0</v>
      </c>
      <c r="BY28" s="224">
        <f t="shared" si="15"/>
        <v>0</v>
      </c>
      <c r="BZ28" s="224">
        <f t="shared" si="15"/>
        <v>0</v>
      </c>
      <c r="CA28" s="224">
        <f t="shared" si="15"/>
        <v>0</v>
      </c>
      <c r="CB28" s="224">
        <f t="shared" si="15"/>
        <v>0</v>
      </c>
      <c r="CC28" s="224">
        <f t="shared" si="15"/>
        <v>0</v>
      </c>
      <c r="CD28" s="224">
        <f t="shared" si="15"/>
        <v>0</v>
      </c>
      <c r="CE28" s="224">
        <f t="shared" si="15"/>
        <v>0</v>
      </c>
      <c r="CF28" s="224">
        <f t="shared" si="15"/>
        <v>0</v>
      </c>
      <c r="CG28" s="224">
        <f t="shared" si="15"/>
        <v>0</v>
      </c>
      <c r="CH28" s="224">
        <f t="shared" si="15"/>
        <v>0</v>
      </c>
      <c r="CI28" s="224">
        <f t="shared" si="15"/>
        <v>0</v>
      </c>
      <c r="CJ28" s="224">
        <f t="shared" si="15"/>
        <v>0</v>
      </c>
      <c r="CK28" s="224">
        <f t="shared" si="15"/>
        <v>0</v>
      </c>
      <c r="CL28" s="224">
        <f t="shared" si="15"/>
        <v>0</v>
      </c>
      <c r="CM28" s="224">
        <f t="shared" si="15"/>
        <v>0</v>
      </c>
      <c r="CN28" s="224">
        <f t="shared" si="15"/>
        <v>0</v>
      </c>
      <c r="CO28" s="224">
        <f t="shared" si="15"/>
        <v>0</v>
      </c>
      <c r="CP28" s="224">
        <f t="shared" si="15"/>
        <v>0</v>
      </c>
      <c r="CQ28" s="224">
        <f t="shared" si="15"/>
        <v>0</v>
      </c>
      <c r="CR28" s="224">
        <f t="shared" si="15"/>
        <v>0</v>
      </c>
      <c r="CS28" s="224">
        <f t="shared" si="15"/>
        <v>0</v>
      </c>
      <c r="CT28" s="224">
        <f t="shared" si="15"/>
        <v>0</v>
      </c>
      <c r="CU28" s="224">
        <f t="shared" si="15"/>
        <v>0</v>
      </c>
      <c r="CV28" s="224">
        <f t="shared" si="15"/>
        <v>0</v>
      </c>
      <c r="CW28" s="224">
        <f t="shared" si="15"/>
        <v>0</v>
      </c>
      <c r="CX28" s="224">
        <f t="shared" si="15"/>
        <v>0</v>
      </c>
      <c r="CY28" s="224">
        <f t="shared" si="15"/>
        <v>0</v>
      </c>
      <c r="CZ28" s="224">
        <f t="shared" si="15"/>
        <v>0</v>
      </c>
      <c r="DA28" s="224">
        <f t="shared" si="15"/>
        <v>0</v>
      </c>
      <c r="DB28" s="224">
        <f t="shared" si="15"/>
        <v>0</v>
      </c>
      <c r="DC28" s="224">
        <f t="shared" si="15"/>
        <v>0</v>
      </c>
    </row>
    <row r="29" spans="2:107" ht="15" customHeight="1" x14ac:dyDescent="0.25">
      <c r="B29" s="1162">
        <v>15</v>
      </c>
      <c r="C29" s="213" t="s">
        <v>4200</v>
      </c>
      <c r="D29" s="213"/>
      <c r="E29" s="219" t="s">
        <v>4201</v>
      </c>
      <c r="F29" s="220"/>
      <c r="G29" s="225" t="str">
        <f>IF(COUNTA(H29:DC29)=0,"",IF(OR(LARGE(H29:DC29,1)&gt;24,SMALL(H29:DC29,1)&lt;0),"ERRO",""))</f>
        <v/>
      </c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</row>
    <row r="30" spans="2:107" ht="15" customHeight="1" x14ac:dyDescent="0.25">
      <c r="B30" s="1163"/>
      <c r="C30" s="227" t="s">
        <v>4202</v>
      </c>
      <c r="D30" s="227"/>
      <c r="E30" s="538" t="s">
        <v>4203</v>
      </c>
      <c r="F30" s="220"/>
      <c r="G30" s="225" t="str">
        <f>IF(COUNTA(H30:DC30)=0,"",IF(OR(LARGE(H30:DC30,1)&gt;365,SMALL(H30:DC30,1)&lt;0),"ERRO",""))</f>
        <v/>
      </c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</row>
    <row r="31" spans="2:107" ht="15" customHeight="1" x14ac:dyDescent="0.25">
      <c r="B31" s="1164"/>
      <c r="C31" s="213" t="s">
        <v>4204</v>
      </c>
      <c r="D31" s="213"/>
      <c r="E31" s="219" t="s">
        <v>4205</v>
      </c>
      <c r="F31" s="220" t="s">
        <v>4227</v>
      </c>
      <c r="G31" s="225" t="str">
        <f>IF(COUNTA(H31:DC31)=0,"",IF(OR(LARGE(H31:DC31,1)&gt;8760,SMALL(H31:DC31,1)&lt;0),"ERRO",""))</f>
        <v/>
      </c>
      <c r="H31" s="229">
        <f>H29*H30</f>
        <v>0</v>
      </c>
      <c r="I31" s="229">
        <f t="shared" ref="I31:BT31" si="16">I29*I30</f>
        <v>0</v>
      </c>
      <c r="J31" s="229">
        <f t="shared" si="16"/>
        <v>0</v>
      </c>
      <c r="K31" s="229">
        <f t="shared" si="16"/>
        <v>0</v>
      </c>
      <c r="L31" s="229">
        <f t="shared" si="16"/>
        <v>0</v>
      </c>
      <c r="M31" s="229">
        <f t="shared" si="16"/>
        <v>0</v>
      </c>
      <c r="N31" s="229">
        <f t="shared" si="16"/>
        <v>0</v>
      </c>
      <c r="O31" s="229">
        <f t="shared" si="16"/>
        <v>0</v>
      </c>
      <c r="P31" s="229">
        <f t="shared" si="16"/>
        <v>0</v>
      </c>
      <c r="Q31" s="229">
        <f t="shared" si="16"/>
        <v>0</v>
      </c>
      <c r="R31" s="229">
        <f t="shared" si="16"/>
        <v>0</v>
      </c>
      <c r="S31" s="229">
        <f t="shared" si="16"/>
        <v>0</v>
      </c>
      <c r="T31" s="229">
        <f t="shared" si="16"/>
        <v>0</v>
      </c>
      <c r="U31" s="229">
        <f t="shared" si="16"/>
        <v>0</v>
      </c>
      <c r="V31" s="229">
        <f t="shared" si="16"/>
        <v>0</v>
      </c>
      <c r="W31" s="229">
        <f t="shared" si="16"/>
        <v>0</v>
      </c>
      <c r="X31" s="229">
        <f t="shared" si="16"/>
        <v>0</v>
      </c>
      <c r="Y31" s="229">
        <f t="shared" si="16"/>
        <v>0</v>
      </c>
      <c r="Z31" s="229">
        <f t="shared" si="16"/>
        <v>0</v>
      </c>
      <c r="AA31" s="229">
        <f t="shared" si="16"/>
        <v>0</v>
      </c>
      <c r="AB31" s="229">
        <f t="shared" si="16"/>
        <v>0</v>
      </c>
      <c r="AC31" s="229">
        <f t="shared" si="16"/>
        <v>0</v>
      </c>
      <c r="AD31" s="229">
        <f t="shared" si="16"/>
        <v>0</v>
      </c>
      <c r="AE31" s="229">
        <f t="shared" si="16"/>
        <v>0</v>
      </c>
      <c r="AF31" s="229">
        <f t="shared" si="16"/>
        <v>0</v>
      </c>
      <c r="AG31" s="229">
        <f t="shared" si="16"/>
        <v>0</v>
      </c>
      <c r="AH31" s="229">
        <f t="shared" si="16"/>
        <v>0</v>
      </c>
      <c r="AI31" s="229">
        <f t="shared" si="16"/>
        <v>0</v>
      </c>
      <c r="AJ31" s="229">
        <f t="shared" si="16"/>
        <v>0</v>
      </c>
      <c r="AK31" s="229">
        <f t="shared" si="16"/>
        <v>0</v>
      </c>
      <c r="AL31" s="229">
        <f t="shared" si="16"/>
        <v>0</v>
      </c>
      <c r="AM31" s="229">
        <f t="shared" si="16"/>
        <v>0</v>
      </c>
      <c r="AN31" s="229">
        <f t="shared" si="16"/>
        <v>0</v>
      </c>
      <c r="AO31" s="229">
        <f t="shared" si="16"/>
        <v>0</v>
      </c>
      <c r="AP31" s="229">
        <f t="shared" si="16"/>
        <v>0</v>
      </c>
      <c r="AQ31" s="229">
        <f t="shared" si="16"/>
        <v>0</v>
      </c>
      <c r="AR31" s="229">
        <f t="shared" si="16"/>
        <v>0</v>
      </c>
      <c r="AS31" s="229">
        <f t="shared" si="16"/>
        <v>0</v>
      </c>
      <c r="AT31" s="229">
        <f t="shared" si="16"/>
        <v>0</v>
      </c>
      <c r="AU31" s="229">
        <f t="shared" si="16"/>
        <v>0</v>
      </c>
      <c r="AV31" s="229">
        <f t="shared" si="16"/>
        <v>0</v>
      </c>
      <c r="AW31" s="229">
        <f t="shared" si="16"/>
        <v>0</v>
      </c>
      <c r="AX31" s="229">
        <f t="shared" si="16"/>
        <v>0</v>
      </c>
      <c r="AY31" s="229">
        <f t="shared" si="16"/>
        <v>0</v>
      </c>
      <c r="AZ31" s="229">
        <f t="shared" si="16"/>
        <v>0</v>
      </c>
      <c r="BA31" s="229">
        <f t="shared" si="16"/>
        <v>0</v>
      </c>
      <c r="BB31" s="229">
        <f t="shared" si="16"/>
        <v>0</v>
      </c>
      <c r="BC31" s="229">
        <f t="shared" si="16"/>
        <v>0</v>
      </c>
      <c r="BD31" s="229">
        <f t="shared" si="16"/>
        <v>0</v>
      </c>
      <c r="BE31" s="229">
        <f t="shared" si="16"/>
        <v>0</v>
      </c>
      <c r="BF31" s="229">
        <f t="shared" si="16"/>
        <v>0</v>
      </c>
      <c r="BG31" s="229">
        <f t="shared" si="16"/>
        <v>0</v>
      </c>
      <c r="BH31" s="229">
        <f t="shared" si="16"/>
        <v>0</v>
      </c>
      <c r="BI31" s="229">
        <f t="shared" si="16"/>
        <v>0</v>
      </c>
      <c r="BJ31" s="229">
        <f t="shared" si="16"/>
        <v>0</v>
      </c>
      <c r="BK31" s="229">
        <f t="shared" si="16"/>
        <v>0</v>
      </c>
      <c r="BL31" s="229">
        <f t="shared" si="16"/>
        <v>0</v>
      </c>
      <c r="BM31" s="229">
        <f t="shared" si="16"/>
        <v>0</v>
      </c>
      <c r="BN31" s="229">
        <f t="shared" si="16"/>
        <v>0</v>
      </c>
      <c r="BO31" s="229">
        <f t="shared" si="16"/>
        <v>0</v>
      </c>
      <c r="BP31" s="229">
        <f t="shared" si="16"/>
        <v>0</v>
      </c>
      <c r="BQ31" s="229">
        <f t="shared" si="16"/>
        <v>0</v>
      </c>
      <c r="BR31" s="229">
        <f t="shared" si="16"/>
        <v>0</v>
      </c>
      <c r="BS31" s="229">
        <f t="shared" si="16"/>
        <v>0</v>
      </c>
      <c r="BT31" s="229">
        <f t="shared" si="16"/>
        <v>0</v>
      </c>
      <c r="BU31" s="229">
        <f t="shared" ref="BU31:DC31" si="17">BU29*BU30</f>
        <v>0</v>
      </c>
      <c r="BV31" s="229">
        <f t="shared" si="17"/>
        <v>0</v>
      </c>
      <c r="BW31" s="229">
        <f t="shared" si="17"/>
        <v>0</v>
      </c>
      <c r="BX31" s="229">
        <f t="shared" si="17"/>
        <v>0</v>
      </c>
      <c r="BY31" s="229">
        <f t="shared" si="17"/>
        <v>0</v>
      </c>
      <c r="BZ31" s="229">
        <f t="shared" si="17"/>
        <v>0</v>
      </c>
      <c r="CA31" s="229">
        <f t="shared" si="17"/>
        <v>0</v>
      </c>
      <c r="CB31" s="229">
        <f t="shared" si="17"/>
        <v>0</v>
      </c>
      <c r="CC31" s="229">
        <f t="shared" si="17"/>
        <v>0</v>
      </c>
      <c r="CD31" s="229">
        <f t="shared" si="17"/>
        <v>0</v>
      </c>
      <c r="CE31" s="229">
        <f t="shared" si="17"/>
        <v>0</v>
      </c>
      <c r="CF31" s="229">
        <f t="shared" si="17"/>
        <v>0</v>
      </c>
      <c r="CG31" s="229">
        <f t="shared" si="17"/>
        <v>0</v>
      </c>
      <c r="CH31" s="229">
        <f t="shared" si="17"/>
        <v>0</v>
      </c>
      <c r="CI31" s="229">
        <f t="shared" si="17"/>
        <v>0</v>
      </c>
      <c r="CJ31" s="229">
        <f t="shared" si="17"/>
        <v>0</v>
      </c>
      <c r="CK31" s="229">
        <f t="shared" si="17"/>
        <v>0</v>
      </c>
      <c r="CL31" s="229">
        <f t="shared" si="17"/>
        <v>0</v>
      </c>
      <c r="CM31" s="229">
        <f t="shared" si="17"/>
        <v>0</v>
      </c>
      <c r="CN31" s="229">
        <f t="shared" si="17"/>
        <v>0</v>
      </c>
      <c r="CO31" s="229">
        <f t="shared" si="17"/>
        <v>0</v>
      </c>
      <c r="CP31" s="229">
        <f t="shared" si="17"/>
        <v>0</v>
      </c>
      <c r="CQ31" s="229">
        <f t="shared" si="17"/>
        <v>0</v>
      </c>
      <c r="CR31" s="229">
        <f t="shared" si="17"/>
        <v>0</v>
      </c>
      <c r="CS31" s="229">
        <f t="shared" si="17"/>
        <v>0</v>
      </c>
      <c r="CT31" s="229">
        <f t="shared" si="17"/>
        <v>0</v>
      </c>
      <c r="CU31" s="229">
        <f t="shared" si="17"/>
        <v>0</v>
      </c>
      <c r="CV31" s="229">
        <f t="shared" si="17"/>
        <v>0</v>
      </c>
      <c r="CW31" s="229">
        <f t="shared" si="17"/>
        <v>0</v>
      </c>
      <c r="CX31" s="229">
        <f t="shared" si="17"/>
        <v>0</v>
      </c>
      <c r="CY31" s="229">
        <f t="shared" si="17"/>
        <v>0</v>
      </c>
      <c r="CZ31" s="229">
        <f t="shared" si="17"/>
        <v>0</v>
      </c>
      <c r="DA31" s="229">
        <f t="shared" si="17"/>
        <v>0</v>
      </c>
      <c r="DB31" s="229">
        <f t="shared" si="17"/>
        <v>0</v>
      </c>
      <c r="DC31" s="229">
        <f t="shared" si="17"/>
        <v>0</v>
      </c>
    </row>
    <row r="32" spans="2:107" ht="15" customHeight="1" x14ac:dyDescent="0.25">
      <c r="B32" s="1162">
        <v>16</v>
      </c>
      <c r="C32" s="213" t="s">
        <v>4207</v>
      </c>
      <c r="D32" s="213"/>
      <c r="E32" s="219" t="s">
        <v>4201</v>
      </c>
      <c r="F32" s="220" t="s">
        <v>4228</v>
      </c>
      <c r="G32" s="225" t="str">
        <f>IF(COUNTA(H32:DC32)=0,"",IF(OR(LARGE(H32:DC32,1)&gt;3,SMALL(H32:DC32,1)&lt;0),"ERRO",""))</f>
        <v/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</row>
    <row r="33" spans="2:107" ht="15" customHeight="1" x14ac:dyDescent="0.25">
      <c r="B33" s="1163"/>
      <c r="C33" s="213" t="s">
        <v>4209</v>
      </c>
      <c r="D33" s="213"/>
      <c r="E33" s="214" t="s">
        <v>4210</v>
      </c>
      <c r="F33" s="220" t="s">
        <v>4229</v>
      </c>
      <c r="G33" s="225" t="str">
        <f>IF(COUNTA(H33:DC33)=0,"",IF(OR(LARGE(H33:DC33,1)&gt;22,SMALL(H33:DC33,1)&lt;0),"ERRO",""))</f>
        <v/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</row>
    <row r="34" spans="2:107" ht="15" customHeight="1" x14ac:dyDescent="0.25">
      <c r="B34" s="1163"/>
      <c r="C34" s="213" t="s">
        <v>4212</v>
      </c>
      <c r="D34" s="213"/>
      <c r="E34" s="214" t="s">
        <v>4213</v>
      </c>
      <c r="F34" s="220" t="s">
        <v>4230</v>
      </c>
      <c r="G34" s="225" t="str">
        <f>IF(COUNTA(H34:DC34)=0,"",IF(OR(LARGE(H34:DC34,1)&gt;12,SMALL(H34:DC34,1)&lt;0),"ERRO",""))</f>
        <v/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</row>
    <row r="35" spans="2:107" ht="15" customHeight="1" x14ac:dyDescent="0.25">
      <c r="B35" s="1163"/>
      <c r="C35" s="213" t="s">
        <v>4215</v>
      </c>
      <c r="D35" s="213"/>
      <c r="E35" s="219" t="s">
        <v>3855</v>
      </c>
      <c r="F35" s="220" t="s">
        <v>4231</v>
      </c>
      <c r="G35" s="221">
        <f>SUM(H35:DC35)</f>
        <v>0</v>
      </c>
      <c r="H35" s="224">
        <f>H28*((H32*H33*H34)/792)</f>
        <v>0</v>
      </c>
      <c r="I35" s="224">
        <f>I28*((I32*I33*I34)/792)</f>
        <v>0</v>
      </c>
      <c r="J35" s="224">
        <f t="shared" ref="J35:BT35" si="18">J28*((J32*J33*J34)/792)</f>
        <v>0</v>
      </c>
      <c r="K35" s="224">
        <f t="shared" si="18"/>
        <v>0</v>
      </c>
      <c r="L35" s="224">
        <f t="shared" si="18"/>
        <v>0</v>
      </c>
      <c r="M35" s="224">
        <f t="shared" si="18"/>
        <v>0</v>
      </c>
      <c r="N35" s="224">
        <f t="shared" si="18"/>
        <v>0</v>
      </c>
      <c r="O35" s="224">
        <f t="shared" si="18"/>
        <v>0</v>
      </c>
      <c r="P35" s="224">
        <f t="shared" si="18"/>
        <v>0</v>
      </c>
      <c r="Q35" s="224">
        <f t="shared" si="18"/>
        <v>0</v>
      </c>
      <c r="R35" s="224">
        <f t="shared" si="18"/>
        <v>0</v>
      </c>
      <c r="S35" s="224">
        <f t="shared" si="18"/>
        <v>0</v>
      </c>
      <c r="T35" s="224">
        <f t="shared" si="18"/>
        <v>0</v>
      </c>
      <c r="U35" s="224">
        <f t="shared" si="18"/>
        <v>0</v>
      </c>
      <c r="V35" s="224">
        <f t="shared" si="18"/>
        <v>0</v>
      </c>
      <c r="W35" s="224">
        <f t="shared" si="18"/>
        <v>0</v>
      </c>
      <c r="X35" s="224">
        <f t="shared" si="18"/>
        <v>0</v>
      </c>
      <c r="Y35" s="224">
        <f t="shared" si="18"/>
        <v>0</v>
      </c>
      <c r="Z35" s="224">
        <f t="shared" si="18"/>
        <v>0</v>
      </c>
      <c r="AA35" s="224">
        <f t="shared" si="18"/>
        <v>0</v>
      </c>
      <c r="AB35" s="224">
        <f t="shared" si="18"/>
        <v>0</v>
      </c>
      <c r="AC35" s="224">
        <f t="shared" si="18"/>
        <v>0</v>
      </c>
      <c r="AD35" s="224">
        <f t="shared" si="18"/>
        <v>0</v>
      </c>
      <c r="AE35" s="224">
        <f t="shared" si="18"/>
        <v>0</v>
      </c>
      <c r="AF35" s="224">
        <f t="shared" si="18"/>
        <v>0</v>
      </c>
      <c r="AG35" s="224">
        <f t="shared" si="18"/>
        <v>0</v>
      </c>
      <c r="AH35" s="224">
        <f t="shared" si="18"/>
        <v>0</v>
      </c>
      <c r="AI35" s="224">
        <f t="shared" si="18"/>
        <v>0</v>
      </c>
      <c r="AJ35" s="224">
        <f t="shared" si="18"/>
        <v>0</v>
      </c>
      <c r="AK35" s="224">
        <f t="shared" si="18"/>
        <v>0</v>
      </c>
      <c r="AL35" s="224">
        <f t="shared" si="18"/>
        <v>0</v>
      </c>
      <c r="AM35" s="224">
        <f t="shared" si="18"/>
        <v>0</v>
      </c>
      <c r="AN35" s="224">
        <f t="shared" si="18"/>
        <v>0</v>
      </c>
      <c r="AO35" s="224">
        <f t="shared" si="18"/>
        <v>0</v>
      </c>
      <c r="AP35" s="224">
        <f t="shared" si="18"/>
        <v>0</v>
      </c>
      <c r="AQ35" s="224">
        <f t="shared" si="18"/>
        <v>0</v>
      </c>
      <c r="AR35" s="224">
        <f t="shared" si="18"/>
        <v>0</v>
      </c>
      <c r="AS35" s="224">
        <f t="shared" si="18"/>
        <v>0</v>
      </c>
      <c r="AT35" s="224">
        <f t="shared" si="18"/>
        <v>0</v>
      </c>
      <c r="AU35" s="224">
        <f t="shared" si="18"/>
        <v>0</v>
      </c>
      <c r="AV35" s="224">
        <f t="shared" si="18"/>
        <v>0</v>
      </c>
      <c r="AW35" s="224">
        <f t="shared" si="18"/>
        <v>0</v>
      </c>
      <c r="AX35" s="224">
        <f t="shared" si="18"/>
        <v>0</v>
      </c>
      <c r="AY35" s="224">
        <f t="shared" si="18"/>
        <v>0</v>
      </c>
      <c r="AZ35" s="224">
        <f t="shared" si="18"/>
        <v>0</v>
      </c>
      <c r="BA35" s="224">
        <f t="shared" si="18"/>
        <v>0</v>
      </c>
      <c r="BB35" s="224">
        <f t="shared" si="18"/>
        <v>0</v>
      </c>
      <c r="BC35" s="224">
        <f t="shared" si="18"/>
        <v>0</v>
      </c>
      <c r="BD35" s="224">
        <f t="shared" si="18"/>
        <v>0</v>
      </c>
      <c r="BE35" s="224">
        <f t="shared" si="18"/>
        <v>0</v>
      </c>
      <c r="BF35" s="224">
        <f t="shared" si="18"/>
        <v>0</v>
      </c>
      <c r="BG35" s="224">
        <f t="shared" si="18"/>
        <v>0</v>
      </c>
      <c r="BH35" s="224">
        <f t="shared" si="18"/>
        <v>0</v>
      </c>
      <c r="BI35" s="224">
        <f t="shared" si="18"/>
        <v>0</v>
      </c>
      <c r="BJ35" s="224">
        <f t="shared" si="18"/>
        <v>0</v>
      </c>
      <c r="BK35" s="224">
        <f t="shared" si="18"/>
        <v>0</v>
      </c>
      <c r="BL35" s="224">
        <f t="shared" si="18"/>
        <v>0</v>
      </c>
      <c r="BM35" s="224">
        <f t="shared" si="18"/>
        <v>0</v>
      </c>
      <c r="BN35" s="224">
        <f t="shared" si="18"/>
        <v>0</v>
      </c>
      <c r="BO35" s="224">
        <f t="shared" si="18"/>
        <v>0</v>
      </c>
      <c r="BP35" s="224">
        <f t="shared" si="18"/>
        <v>0</v>
      </c>
      <c r="BQ35" s="224">
        <f t="shared" si="18"/>
        <v>0</v>
      </c>
      <c r="BR35" s="224">
        <f t="shared" si="18"/>
        <v>0</v>
      </c>
      <c r="BS35" s="224">
        <f t="shared" si="18"/>
        <v>0</v>
      </c>
      <c r="BT35" s="224">
        <f t="shared" si="18"/>
        <v>0</v>
      </c>
      <c r="BU35" s="224">
        <f t="shared" ref="BU35:DC35" si="19">BU28*((BU32*BU33*BU34)/792)</f>
        <v>0</v>
      </c>
      <c r="BV35" s="224">
        <f t="shared" si="19"/>
        <v>0</v>
      </c>
      <c r="BW35" s="224">
        <f t="shared" si="19"/>
        <v>0</v>
      </c>
      <c r="BX35" s="224">
        <f t="shared" si="19"/>
        <v>0</v>
      </c>
      <c r="BY35" s="224">
        <f t="shared" si="19"/>
        <v>0</v>
      </c>
      <c r="BZ35" s="224">
        <f t="shared" si="19"/>
        <v>0</v>
      </c>
      <c r="CA35" s="224">
        <f t="shared" si="19"/>
        <v>0</v>
      </c>
      <c r="CB35" s="224">
        <f t="shared" si="19"/>
        <v>0</v>
      </c>
      <c r="CC35" s="224">
        <f t="shared" si="19"/>
        <v>0</v>
      </c>
      <c r="CD35" s="224">
        <f t="shared" si="19"/>
        <v>0</v>
      </c>
      <c r="CE35" s="224">
        <f t="shared" si="19"/>
        <v>0</v>
      </c>
      <c r="CF35" s="224">
        <f t="shared" si="19"/>
        <v>0</v>
      </c>
      <c r="CG35" s="224">
        <f t="shared" si="19"/>
        <v>0</v>
      </c>
      <c r="CH35" s="224">
        <f t="shared" si="19"/>
        <v>0</v>
      </c>
      <c r="CI35" s="224">
        <f t="shared" si="19"/>
        <v>0</v>
      </c>
      <c r="CJ35" s="224">
        <f t="shared" si="19"/>
        <v>0</v>
      </c>
      <c r="CK35" s="224">
        <f t="shared" si="19"/>
        <v>0</v>
      </c>
      <c r="CL35" s="224">
        <f t="shared" si="19"/>
        <v>0</v>
      </c>
      <c r="CM35" s="224">
        <f t="shared" si="19"/>
        <v>0</v>
      </c>
      <c r="CN35" s="224">
        <f t="shared" si="19"/>
        <v>0</v>
      </c>
      <c r="CO35" s="224">
        <f t="shared" si="19"/>
        <v>0</v>
      </c>
      <c r="CP35" s="224">
        <f t="shared" si="19"/>
        <v>0</v>
      </c>
      <c r="CQ35" s="224">
        <f t="shared" si="19"/>
        <v>0</v>
      </c>
      <c r="CR35" s="224">
        <f t="shared" si="19"/>
        <v>0</v>
      </c>
      <c r="CS35" s="224">
        <f t="shared" si="19"/>
        <v>0</v>
      </c>
      <c r="CT35" s="224">
        <f t="shared" si="19"/>
        <v>0</v>
      </c>
      <c r="CU35" s="224">
        <f t="shared" si="19"/>
        <v>0</v>
      </c>
      <c r="CV35" s="224">
        <f t="shared" si="19"/>
        <v>0</v>
      </c>
      <c r="CW35" s="224">
        <f t="shared" si="19"/>
        <v>0</v>
      </c>
      <c r="CX35" s="224">
        <f t="shared" si="19"/>
        <v>0</v>
      </c>
      <c r="CY35" s="224">
        <f t="shared" si="19"/>
        <v>0</v>
      </c>
      <c r="CZ35" s="224">
        <f t="shared" si="19"/>
        <v>0</v>
      </c>
      <c r="DA35" s="224">
        <f t="shared" si="19"/>
        <v>0</v>
      </c>
      <c r="DB35" s="224">
        <f t="shared" si="19"/>
        <v>0</v>
      </c>
      <c r="DC35" s="224">
        <f t="shared" si="19"/>
        <v>0</v>
      </c>
    </row>
    <row r="36" spans="2:107" ht="15" customHeight="1" x14ac:dyDescent="0.25">
      <c r="B36" s="1164"/>
      <c r="C36" s="213" t="s">
        <v>4217</v>
      </c>
      <c r="D36" s="213"/>
      <c r="E36" s="219"/>
      <c r="F36" s="220" t="s">
        <v>4232</v>
      </c>
      <c r="G36" s="225" t="str">
        <f>IF(COUNTA(H36:DC36)=0,"",IF(OR(LARGE(H36:DC36,1)&gt;1,SMALL(H36:DC36,1)&lt;0),"ERRO",""))</f>
        <v/>
      </c>
      <c r="H36" s="230">
        <f>IF(H28=0,0,H35/H28)</f>
        <v>0</v>
      </c>
      <c r="I36" s="230">
        <f t="shared" ref="I36:BT36" si="20">IF(I28=0,0,I35/I28)</f>
        <v>0</v>
      </c>
      <c r="J36" s="230">
        <f t="shared" si="20"/>
        <v>0</v>
      </c>
      <c r="K36" s="230">
        <f t="shared" si="20"/>
        <v>0</v>
      </c>
      <c r="L36" s="230">
        <f t="shared" si="20"/>
        <v>0</v>
      </c>
      <c r="M36" s="230">
        <f t="shared" si="20"/>
        <v>0</v>
      </c>
      <c r="N36" s="230">
        <f t="shared" si="20"/>
        <v>0</v>
      </c>
      <c r="O36" s="230">
        <f t="shared" si="20"/>
        <v>0</v>
      </c>
      <c r="P36" s="230">
        <f t="shared" si="20"/>
        <v>0</v>
      </c>
      <c r="Q36" s="230">
        <f t="shared" si="20"/>
        <v>0</v>
      </c>
      <c r="R36" s="230">
        <f t="shared" si="20"/>
        <v>0</v>
      </c>
      <c r="S36" s="230">
        <f t="shared" si="20"/>
        <v>0</v>
      </c>
      <c r="T36" s="230">
        <f t="shared" si="20"/>
        <v>0</v>
      </c>
      <c r="U36" s="230">
        <f t="shared" si="20"/>
        <v>0</v>
      </c>
      <c r="V36" s="230">
        <f t="shared" si="20"/>
        <v>0</v>
      </c>
      <c r="W36" s="230">
        <f t="shared" si="20"/>
        <v>0</v>
      </c>
      <c r="X36" s="230">
        <f t="shared" si="20"/>
        <v>0</v>
      </c>
      <c r="Y36" s="230">
        <f t="shared" si="20"/>
        <v>0</v>
      </c>
      <c r="Z36" s="230">
        <f t="shared" si="20"/>
        <v>0</v>
      </c>
      <c r="AA36" s="230">
        <f t="shared" si="20"/>
        <v>0</v>
      </c>
      <c r="AB36" s="230">
        <f t="shared" si="20"/>
        <v>0</v>
      </c>
      <c r="AC36" s="230">
        <f t="shared" si="20"/>
        <v>0</v>
      </c>
      <c r="AD36" s="230">
        <f t="shared" si="20"/>
        <v>0</v>
      </c>
      <c r="AE36" s="230">
        <f t="shared" si="20"/>
        <v>0</v>
      </c>
      <c r="AF36" s="230">
        <f t="shared" si="20"/>
        <v>0</v>
      </c>
      <c r="AG36" s="230">
        <f t="shared" si="20"/>
        <v>0</v>
      </c>
      <c r="AH36" s="230">
        <f t="shared" si="20"/>
        <v>0</v>
      </c>
      <c r="AI36" s="230">
        <f t="shared" si="20"/>
        <v>0</v>
      </c>
      <c r="AJ36" s="230">
        <f t="shared" si="20"/>
        <v>0</v>
      </c>
      <c r="AK36" s="230">
        <f t="shared" si="20"/>
        <v>0</v>
      </c>
      <c r="AL36" s="230">
        <f t="shared" si="20"/>
        <v>0</v>
      </c>
      <c r="AM36" s="230">
        <f t="shared" si="20"/>
        <v>0</v>
      </c>
      <c r="AN36" s="230">
        <f t="shared" si="20"/>
        <v>0</v>
      </c>
      <c r="AO36" s="230">
        <f t="shared" si="20"/>
        <v>0</v>
      </c>
      <c r="AP36" s="230">
        <f t="shared" si="20"/>
        <v>0</v>
      </c>
      <c r="AQ36" s="230">
        <f t="shared" si="20"/>
        <v>0</v>
      </c>
      <c r="AR36" s="230">
        <f t="shared" si="20"/>
        <v>0</v>
      </c>
      <c r="AS36" s="230">
        <f t="shared" si="20"/>
        <v>0</v>
      </c>
      <c r="AT36" s="230">
        <f t="shared" si="20"/>
        <v>0</v>
      </c>
      <c r="AU36" s="230">
        <f t="shared" si="20"/>
        <v>0</v>
      </c>
      <c r="AV36" s="230">
        <f t="shared" si="20"/>
        <v>0</v>
      </c>
      <c r="AW36" s="230">
        <f t="shared" si="20"/>
        <v>0</v>
      </c>
      <c r="AX36" s="230">
        <f t="shared" si="20"/>
        <v>0</v>
      </c>
      <c r="AY36" s="230">
        <f t="shared" si="20"/>
        <v>0</v>
      </c>
      <c r="AZ36" s="230">
        <f t="shared" si="20"/>
        <v>0</v>
      </c>
      <c r="BA36" s="230">
        <f t="shared" si="20"/>
        <v>0</v>
      </c>
      <c r="BB36" s="230">
        <f t="shared" si="20"/>
        <v>0</v>
      </c>
      <c r="BC36" s="230">
        <f t="shared" si="20"/>
        <v>0</v>
      </c>
      <c r="BD36" s="230">
        <f t="shared" si="20"/>
        <v>0</v>
      </c>
      <c r="BE36" s="230">
        <f t="shared" si="20"/>
        <v>0</v>
      </c>
      <c r="BF36" s="230">
        <f t="shared" si="20"/>
        <v>0</v>
      </c>
      <c r="BG36" s="230">
        <f t="shared" si="20"/>
        <v>0</v>
      </c>
      <c r="BH36" s="230">
        <f t="shared" si="20"/>
        <v>0</v>
      </c>
      <c r="BI36" s="230">
        <f t="shared" si="20"/>
        <v>0</v>
      </c>
      <c r="BJ36" s="230">
        <f t="shared" si="20"/>
        <v>0</v>
      </c>
      <c r="BK36" s="230">
        <f t="shared" si="20"/>
        <v>0</v>
      </c>
      <c r="BL36" s="230">
        <f t="shared" si="20"/>
        <v>0</v>
      </c>
      <c r="BM36" s="230">
        <f t="shared" si="20"/>
        <v>0</v>
      </c>
      <c r="BN36" s="230">
        <f t="shared" si="20"/>
        <v>0</v>
      </c>
      <c r="BO36" s="230">
        <f t="shared" si="20"/>
        <v>0</v>
      </c>
      <c r="BP36" s="230">
        <f t="shared" si="20"/>
        <v>0</v>
      </c>
      <c r="BQ36" s="230">
        <f t="shared" si="20"/>
        <v>0</v>
      </c>
      <c r="BR36" s="230">
        <f t="shared" si="20"/>
        <v>0</v>
      </c>
      <c r="BS36" s="230">
        <f t="shared" si="20"/>
        <v>0</v>
      </c>
      <c r="BT36" s="230">
        <f t="shared" si="20"/>
        <v>0</v>
      </c>
      <c r="BU36" s="230">
        <f t="shared" ref="BU36:DC36" si="21">IF(BU28=0,0,BU35/BU28)</f>
        <v>0</v>
      </c>
      <c r="BV36" s="230">
        <f t="shared" si="21"/>
        <v>0</v>
      </c>
      <c r="BW36" s="230">
        <f t="shared" si="21"/>
        <v>0</v>
      </c>
      <c r="BX36" s="230">
        <f t="shared" si="21"/>
        <v>0</v>
      </c>
      <c r="BY36" s="230">
        <f t="shared" si="21"/>
        <v>0</v>
      </c>
      <c r="BZ36" s="230">
        <f t="shared" si="21"/>
        <v>0</v>
      </c>
      <c r="CA36" s="230">
        <f t="shared" si="21"/>
        <v>0</v>
      </c>
      <c r="CB36" s="230">
        <f t="shared" si="21"/>
        <v>0</v>
      </c>
      <c r="CC36" s="230">
        <f t="shared" si="21"/>
        <v>0</v>
      </c>
      <c r="CD36" s="230">
        <f t="shared" si="21"/>
        <v>0</v>
      </c>
      <c r="CE36" s="230">
        <f t="shared" si="21"/>
        <v>0</v>
      </c>
      <c r="CF36" s="230">
        <f t="shared" si="21"/>
        <v>0</v>
      </c>
      <c r="CG36" s="230">
        <f t="shared" si="21"/>
        <v>0</v>
      </c>
      <c r="CH36" s="230">
        <f t="shared" si="21"/>
        <v>0</v>
      </c>
      <c r="CI36" s="230">
        <f t="shared" si="21"/>
        <v>0</v>
      </c>
      <c r="CJ36" s="230">
        <f t="shared" si="21"/>
        <v>0</v>
      </c>
      <c r="CK36" s="230">
        <f t="shared" si="21"/>
        <v>0</v>
      </c>
      <c r="CL36" s="230">
        <f t="shared" si="21"/>
        <v>0</v>
      </c>
      <c r="CM36" s="230">
        <f t="shared" si="21"/>
        <v>0</v>
      </c>
      <c r="CN36" s="230">
        <f t="shared" si="21"/>
        <v>0</v>
      </c>
      <c r="CO36" s="230">
        <f t="shared" si="21"/>
        <v>0</v>
      </c>
      <c r="CP36" s="230">
        <f t="shared" si="21"/>
        <v>0</v>
      </c>
      <c r="CQ36" s="230">
        <f t="shared" si="21"/>
        <v>0</v>
      </c>
      <c r="CR36" s="230">
        <f t="shared" si="21"/>
        <v>0</v>
      </c>
      <c r="CS36" s="230">
        <f t="shared" si="21"/>
        <v>0</v>
      </c>
      <c r="CT36" s="230">
        <f t="shared" si="21"/>
        <v>0</v>
      </c>
      <c r="CU36" s="230">
        <f t="shared" si="21"/>
        <v>0</v>
      </c>
      <c r="CV36" s="230">
        <f t="shared" si="21"/>
        <v>0</v>
      </c>
      <c r="CW36" s="230">
        <f t="shared" si="21"/>
        <v>0</v>
      </c>
      <c r="CX36" s="230">
        <f t="shared" si="21"/>
        <v>0</v>
      </c>
      <c r="CY36" s="230">
        <f t="shared" si="21"/>
        <v>0</v>
      </c>
      <c r="CZ36" s="230">
        <f t="shared" si="21"/>
        <v>0</v>
      </c>
      <c r="DA36" s="230">
        <f t="shared" si="21"/>
        <v>0</v>
      </c>
      <c r="DB36" s="230">
        <f t="shared" si="21"/>
        <v>0</v>
      </c>
      <c r="DC36" s="230">
        <f t="shared" si="21"/>
        <v>0</v>
      </c>
    </row>
    <row r="37" spans="2:107" ht="15" customHeight="1" x14ac:dyDescent="0.25">
      <c r="B37" s="495">
        <v>17</v>
      </c>
      <c r="C37" s="213" t="s">
        <v>4219</v>
      </c>
      <c r="D37" s="213"/>
      <c r="E37" s="219" t="s">
        <v>3852</v>
      </c>
      <c r="F37" s="220" t="s">
        <v>4233</v>
      </c>
      <c r="G37" s="231">
        <f>SUM(H37:DC37)</f>
        <v>0</v>
      </c>
      <c r="H37" s="229">
        <f>(H28*H31)/1000</f>
        <v>0</v>
      </c>
      <c r="I37" s="229">
        <f>(I28*I31)/1000</f>
        <v>0</v>
      </c>
      <c r="J37" s="229">
        <f t="shared" ref="J37:BT37" si="22">(J28*J31)/1000</f>
        <v>0</v>
      </c>
      <c r="K37" s="229">
        <f t="shared" si="22"/>
        <v>0</v>
      </c>
      <c r="L37" s="229">
        <f t="shared" si="22"/>
        <v>0</v>
      </c>
      <c r="M37" s="229">
        <f t="shared" si="22"/>
        <v>0</v>
      </c>
      <c r="N37" s="229">
        <f t="shared" si="22"/>
        <v>0</v>
      </c>
      <c r="O37" s="229">
        <f t="shared" si="22"/>
        <v>0</v>
      </c>
      <c r="P37" s="229">
        <f t="shared" si="22"/>
        <v>0</v>
      </c>
      <c r="Q37" s="229">
        <f t="shared" si="22"/>
        <v>0</v>
      </c>
      <c r="R37" s="229">
        <f t="shared" si="22"/>
        <v>0</v>
      </c>
      <c r="S37" s="229">
        <f t="shared" si="22"/>
        <v>0</v>
      </c>
      <c r="T37" s="229">
        <f t="shared" si="22"/>
        <v>0</v>
      </c>
      <c r="U37" s="229">
        <f t="shared" si="22"/>
        <v>0</v>
      </c>
      <c r="V37" s="229">
        <f t="shared" si="22"/>
        <v>0</v>
      </c>
      <c r="W37" s="229">
        <f t="shared" si="22"/>
        <v>0</v>
      </c>
      <c r="X37" s="229">
        <f t="shared" si="22"/>
        <v>0</v>
      </c>
      <c r="Y37" s="229">
        <f t="shared" si="22"/>
        <v>0</v>
      </c>
      <c r="Z37" s="229">
        <f t="shared" si="22"/>
        <v>0</v>
      </c>
      <c r="AA37" s="229">
        <f t="shared" si="22"/>
        <v>0</v>
      </c>
      <c r="AB37" s="229">
        <f t="shared" si="22"/>
        <v>0</v>
      </c>
      <c r="AC37" s="229">
        <f t="shared" si="22"/>
        <v>0</v>
      </c>
      <c r="AD37" s="229">
        <f t="shared" si="22"/>
        <v>0</v>
      </c>
      <c r="AE37" s="229">
        <f t="shared" si="22"/>
        <v>0</v>
      </c>
      <c r="AF37" s="229">
        <f t="shared" si="22"/>
        <v>0</v>
      </c>
      <c r="AG37" s="229">
        <f t="shared" si="22"/>
        <v>0</v>
      </c>
      <c r="AH37" s="229">
        <f t="shared" si="22"/>
        <v>0</v>
      </c>
      <c r="AI37" s="229">
        <f t="shared" si="22"/>
        <v>0</v>
      </c>
      <c r="AJ37" s="229">
        <f t="shared" si="22"/>
        <v>0</v>
      </c>
      <c r="AK37" s="229">
        <f t="shared" si="22"/>
        <v>0</v>
      </c>
      <c r="AL37" s="229">
        <f t="shared" si="22"/>
        <v>0</v>
      </c>
      <c r="AM37" s="229">
        <f t="shared" si="22"/>
        <v>0</v>
      </c>
      <c r="AN37" s="229">
        <f t="shared" si="22"/>
        <v>0</v>
      </c>
      <c r="AO37" s="229">
        <f t="shared" si="22"/>
        <v>0</v>
      </c>
      <c r="AP37" s="229">
        <f t="shared" si="22"/>
        <v>0</v>
      </c>
      <c r="AQ37" s="229">
        <f t="shared" si="22"/>
        <v>0</v>
      </c>
      <c r="AR37" s="229">
        <f t="shared" si="22"/>
        <v>0</v>
      </c>
      <c r="AS37" s="229">
        <f t="shared" si="22"/>
        <v>0</v>
      </c>
      <c r="AT37" s="229">
        <f t="shared" si="22"/>
        <v>0</v>
      </c>
      <c r="AU37" s="229">
        <f t="shared" si="22"/>
        <v>0</v>
      </c>
      <c r="AV37" s="229">
        <f t="shared" si="22"/>
        <v>0</v>
      </c>
      <c r="AW37" s="229">
        <f t="shared" si="22"/>
        <v>0</v>
      </c>
      <c r="AX37" s="229">
        <f t="shared" si="22"/>
        <v>0</v>
      </c>
      <c r="AY37" s="229">
        <f t="shared" si="22"/>
        <v>0</v>
      </c>
      <c r="AZ37" s="229">
        <f t="shared" si="22"/>
        <v>0</v>
      </c>
      <c r="BA37" s="229">
        <f t="shared" si="22"/>
        <v>0</v>
      </c>
      <c r="BB37" s="229">
        <f t="shared" si="22"/>
        <v>0</v>
      </c>
      <c r="BC37" s="229">
        <f t="shared" si="22"/>
        <v>0</v>
      </c>
      <c r="BD37" s="229">
        <f t="shared" si="22"/>
        <v>0</v>
      </c>
      <c r="BE37" s="229">
        <f t="shared" si="22"/>
        <v>0</v>
      </c>
      <c r="BF37" s="229">
        <f t="shared" si="22"/>
        <v>0</v>
      </c>
      <c r="BG37" s="229">
        <f t="shared" si="22"/>
        <v>0</v>
      </c>
      <c r="BH37" s="229">
        <f t="shared" si="22"/>
        <v>0</v>
      </c>
      <c r="BI37" s="229">
        <f t="shared" si="22"/>
        <v>0</v>
      </c>
      <c r="BJ37" s="229">
        <f t="shared" si="22"/>
        <v>0</v>
      </c>
      <c r="BK37" s="229">
        <f t="shared" si="22"/>
        <v>0</v>
      </c>
      <c r="BL37" s="229">
        <f t="shared" si="22"/>
        <v>0</v>
      </c>
      <c r="BM37" s="229">
        <f t="shared" si="22"/>
        <v>0</v>
      </c>
      <c r="BN37" s="229">
        <f t="shared" si="22"/>
        <v>0</v>
      </c>
      <c r="BO37" s="229">
        <f t="shared" si="22"/>
        <v>0</v>
      </c>
      <c r="BP37" s="229">
        <f t="shared" si="22"/>
        <v>0</v>
      </c>
      <c r="BQ37" s="229">
        <f t="shared" si="22"/>
        <v>0</v>
      </c>
      <c r="BR37" s="229">
        <f t="shared" si="22"/>
        <v>0</v>
      </c>
      <c r="BS37" s="229">
        <f t="shared" si="22"/>
        <v>0</v>
      </c>
      <c r="BT37" s="229">
        <f t="shared" si="22"/>
        <v>0</v>
      </c>
      <c r="BU37" s="229">
        <f t="shared" ref="BU37:DC37" si="23">(BU28*BU31)/1000</f>
        <v>0</v>
      </c>
      <c r="BV37" s="229">
        <f t="shared" si="23"/>
        <v>0</v>
      </c>
      <c r="BW37" s="229">
        <f t="shared" si="23"/>
        <v>0</v>
      </c>
      <c r="BX37" s="229">
        <f t="shared" si="23"/>
        <v>0</v>
      </c>
      <c r="BY37" s="229">
        <f t="shared" si="23"/>
        <v>0</v>
      </c>
      <c r="BZ37" s="229">
        <f t="shared" si="23"/>
        <v>0</v>
      </c>
      <c r="CA37" s="229">
        <f t="shared" si="23"/>
        <v>0</v>
      </c>
      <c r="CB37" s="229">
        <f t="shared" si="23"/>
        <v>0</v>
      </c>
      <c r="CC37" s="229">
        <f t="shared" si="23"/>
        <v>0</v>
      </c>
      <c r="CD37" s="229">
        <f t="shared" si="23"/>
        <v>0</v>
      </c>
      <c r="CE37" s="229">
        <f t="shared" si="23"/>
        <v>0</v>
      </c>
      <c r="CF37" s="229">
        <f t="shared" si="23"/>
        <v>0</v>
      </c>
      <c r="CG37" s="229">
        <f t="shared" si="23"/>
        <v>0</v>
      </c>
      <c r="CH37" s="229">
        <f t="shared" si="23"/>
        <v>0</v>
      </c>
      <c r="CI37" s="229">
        <f t="shared" si="23"/>
        <v>0</v>
      </c>
      <c r="CJ37" s="229">
        <f t="shared" si="23"/>
        <v>0</v>
      </c>
      <c r="CK37" s="229">
        <f t="shared" si="23"/>
        <v>0</v>
      </c>
      <c r="CL37" s="229">
        <f t="shared" si="23"/>
        <v>0</v>
      </c>
      <c r="CM37" s="229">
        <f t="shared" si="23"/>
        <v>0</v>
      </c>
      <c r="CN37" s="229">
        <f t="shared" si="23"/>
        <v>0</v>
      </c>
      <c r="CO37" s="229">
        <f t="shared" si="23"/>
        <v>0</v>
      </c>
      <c r="CP37" s="229">
        <f t="shared" si="23"/>
        <v>0</v>
      </c>
      <c r="CQ37" s="229">
        <f t="shared" si="23"/>
        <v>0</v>
      </c>
      <c r="CR37" s="229">
        <f t="shared" si="23"/>
        <v>0</v>
      </c>
      <c r="CS37" s="229">
        <f t="shared" si="23"/>
        <v>0</v>
      </c>
      <c r="CT37" s="229">
        <f t="shared" si="23"/>
        <v>0</v>
      </c>
      <c r="CU37" s="229">
        <f t="shared" si="23"/>
        <v>0</v>
      </c>
      <c r="CV37" s="229">
        <f t="shared" si="23"/>
        <v>0</v>
      </c>
      <c r="CW37" s="229">
        <f t="shared" si="23"/>
        <v>0</v>
      </c>
      <c r="CX37" s="229">
        <f t="shared" si="23"/>
        <v>0</v>
      </c>
      <c r="CY37" s="229">
        <f t="shared" si="23"/>
        <v>0</v>
      </c>
      <c r="CZ37" s="229">
        <f t="shared" si="23"/>
        <v>0</v>
      </c>
      <c r="DA37" s="229">
        <f t="shared" si="23"/>
        <v>0</v>
      </c>
      <c r="DB37" s="229">
        <f t="shared" si="23"/>
        <v>0</v>
      </c>
      <c r="DC37" s="229">
        <f t="shared" si="23"/>
        <v>0</v>
      </c>
    </row>
    <row r="38" spans="2:107" ht="15" customHeight="1" x14ac:dyDescent="0.25">
      <c r="B38" s="495">
        <v>18</v>
      </c>
      <c r="C38" s="213" t="s">
        <v>4221</v>
      </c>
      <c r="D38" s="213"/>
      <c r="E38" s="219" t="s">
        <v>3855</v>
      </c>
      <c r="F38" s="220" t="s">
        <v>4234</v>
      </c>
      <c r="G38" s="231">
        <f>SUM(H38:DC38)</f>
        <v>0</v>
      </c>
      <c r="H38" s="232">
        <f>H28*H36</f>
        <v>0</v>
      </c>
      <c r="I38" s="232">
        <f t="shared" ref="I38:AM38" si="24">I28*I36</f>
        <v>0</v>
      </c>
      <c r="J38" s="232">
        <f t="shared" si="24"/>
        <v>0</v>
      </c>
      <c r="K38" s="232">
        <f t="shared" si="24"/>
        <v>0</v>
      </c>
      <c r="L38" s="232">
        <f t="shared" si="24"/>
        <v>0</v>
      </c>
      <c r="M38" s="232">
        <f t="shared" si="24"/>
        <v>0</v>
      </c>
      <c r="N38" s="232">
        <f t="shared" si="24"/>
        <v>0</v>
      </c>
      <c r="O38" s="232">
        <f t="shared" si="24"/>
        <v>0</v>
      </c>
      <c r="P38" s="232">
        <f t="shared" si="24"/>
        <v>0</v>
      </c>
      <c r="Q38" s="232">
        <f t="shared" si="24"/>
        <v>0</v>
      </c>
      <c r="R38" s="232">
        <f t="shared" si="24"/>
        <v>0</v>
      </c>
      <c r="S38" s="232">
        <f t="shared" si="24"/>
        <v>0</v>
      </c>
      <c r="T38" s="232">
        <f t="shared" si="24"/>
        <v>0</v>
      </c>
      <c r="U38" s="232">
        <f t="shared" si="24"/>
        <v>0</v>
      </c>
      <c r="V38" s="232">
        <f t="shared" si="24"/>
        <v>0</v>
      </c>
      <c r="W38" s="232">
        <f t="shared" si="24"/>
        <v>0</v>
      </c>
      <c r="X38" s="232">
        <f t="shared" si="24"/>
        <v>0</v>
      </c>
      <c r="Y38" s="232">
        <f t="shared" si="24"/>
        <v>0</v>
      </c>
      <c r="Z38" s="232">
        <f t="shared" si="24"/>
        <v>0</v>
      </c>
      <c r="AA38" s="232">
        <f t="shared" si="24"/>
        <v>0</v>
      </c>
      <c r="AB38" s="232">
        <f t="shared" si="24"/>
        <v>0</v>
      </c>
      <c r="AC38" s="232">
        <f t="shared" si="24"/>
        <v>0</v>
      </c>
      <c r="AD38" s="232">
        <f t="shared" si="24"/>
        <v>0</v>
      </c>
      <c r="AE38" s="232">
        <f t="shared" si="24"/>
        <v>0</v>
      </c>
      <c r="AF38" s="232">
        <f t="shared" si="24"/>
        <v>0</v>
      </c>
      <c r="AG38" s="232">
        <f t="shared" si="24"/>
        <v>0</v>
      </c>
      <c r="AH38" s="232">
        <f t="shared" si="24"/>
        <v>0</v>
      </c>
      <c r="AI38" s="232">
        <f t="shared" si="24"/>
        <v>0</v>
      </c>
      <c r="AJ38" s="232">
        <f t="shared" si="24"/>
        <v>0</v>
      </c>
      <c r="AK38" s="232">
        <f t="shared" si="24"/>
        <v>0</v>
      </c>
      <c r="AL38" s="232">
        <f t="shared" si="24"/>
        <v>0</v>
      </c>
      <c r="AM38" s="232">
        <f t="shared" si="24"/>
        <v>0</v>
      </c>
      <c r="AN38" s="232">
        <f t="shared" ref="AN38:BS38" si="25">AN28*AN36</f>
        <v>0</v>
      </c>
      <c r="AO38" s="232">
        <f t="shared" si="25"/>
        <v>0</v>
      </c>
      <c r="AP38" s="232">
        <f t="shared" si="25"/>
        <v>0</v>
      </c>
      <c r="AQ38" s="232">
        <f t="shared" si="25"/>
        <v>0</v>
      </c>
      <c r="AR38" s="232">
        <f t="shared" si="25"/>
        <v>0</v>
      </c>
      <c r="AS38" s="232">
        <f t="shared" si="25"/>
        <v>0</v>
      </c>
      <c r="AT38" s="232">
        <f t="shared" si="25"/>
        <v>0</v>
      </c>
      <c r="AU38" s="232">
        <f t="shared" si="25"/>
        <v>0</v>
      </c>
      <c r="AV38" s="232">
        <f t="shared" si="25"/>
        <v>0</v>
      </c>
      <c r="AW38" s="232">
        <f t="shared" si="25"/>
        <v>0</v>
      </c>
      <c r="AX38" s="232">
        <f t="shared" si="25"/>
        <v>0</v>
      </c>
      <c r="AY38" s="232">
        <f t="shared" si="25"/>
        <v>0</v>
      </c>
      <c r="AZ38" s="232">
        <f t="shared" si="25"/>
        <v>0</v>
      </c>
      <c r="BA38" s="232">
        <f t="shared" si="25"/>
        <v>0</v>
      </c>
      <c r="BB38" s="232">
        <f t="shared" si="25"/>
        <v>0</v>
      </c>
      <c r="BC38" s="232">
        <f t="shared" si="25"/>
        <v>0</v>
      </c>
      <c r="BD38" s="232">
        <f t="shared" si="25"/>
        <v>0</v>
      </c>
      <c r="BE38" s="232">
        <f t="shared" si="25"/>
        <v>0</v>
      </c>
      <c r="BF38" s="232">
        <f t="shared" si="25"/>
        <v>0</v>
      </c>
      <c r="BG38" s="232">
        <f t="shared" si="25"/>
        <v>0</v>
      </c>
      <c r="BH38" s="232">
        <f t="shared" si="25"/>
        <v>0</v>
      </c>
      <c r="BI38" s="232">
        <f t="shared" si="25"/>
        <v>0</v>
      </c>
      <c r="BJ38" s="232">
        <f t="shared" si="25"/>
        <v>0</v>
      </c>
      <c r="BK38" s="232">
        <f t="shared" si="25"/>
        <v>0</v>
      </c>
      <c r="BL38" s="232">
        <f t="shared" si="25"/>
        <v>0</v>
      </c>
      <c r="BM38" s="232">
        <f t="shared" si="25"/>
        <v>0</v>
      </c>
      <c r="BN38" s="232">
        <f t="shared" si="25"/>
        <v>0</v>
      </c>
      <c r="BO38" s="232">
        <f t="shared" si="25"/>
        <v>0</v>
      </c>
      <c r="BP38" s="232">
        <f t="shared" si="25"/>
        <v>0</v>
      </c>
      <c r="BQ38" s="232">
        <f t="shared" si="25"/>
        <v>0</v>
      </c>
      <c r="BR38" s="232">
        <f t="shared" si="25"/>
        <v>0</v>
      </c>
      <c r="BS38" s="232">
        <f t="shared" si="25"/>
        <v>0</v>
      </c>
      <c r="BT38" s="232">
        <f t="shared" ref="BT38:DC38" si="26">BT28*BT36</f>
        <v>0</v>
      </c>
      <c r="BU38" s="232">
        <f t="shared" si="26"/>
        <v>0</v>
      </c>
      <c r="BV38" s="232">
        <f t="shared" si="26"/>
        <v>0</v>
      </c>
      <c r="BW38" s="232">
        <f t="shared" si="26"/>
        <v>0</v>
      </c>
      <c r="BX38" s="232">
        <f t="shared" si="26"/>
        <v>0</v>
      </c>
      <c r="BY38" s="232">
        <f t="shared" si="26"/>
        <v>0</v>
      </c>
      <c r="BZ38" s="232">
        <f t="shared" si="26"/>
        <v>0</v>
      </c>
      <c r="CA38" s="232">
        <f t="shared" si="26"/>
        <v>0</v>
      </c>
      <c r="CB38" s="232">
        <f t="shared" si="26"/>
        <v>0</v>
      </c>
      <c r="CC38" s="232">
        <f t="shared" si="26"/>
        <v>0</v>
      </c>
      <c r="CD38" s="232">
        <f t="shared" si="26"/>
        <v>0</v>
      </c>
      <c r="CE38" s="232">
        <f t="shared" si="26"/>
        <v>0</v>
      </c>
      <c r="CF38" s="232">
        <f t="shared" si="26"/>
        <v>0</v>
      </c>
      <c r="CG38" s="232">
        <f t="shared" si="26"/>
        <v>0</v>
      </c>
      <c r="CH38" s="232">
        <f t="shared" si="26"/>
        <v>0</v>
      </c>
      <c r="CI38" s="232">
        <f t="shared" si="26"/>
        <v>0</v>
      </c>
      <c r="CJ38" s="232">
        <f t="shared" si="26"/>
        <v>0</v>
      </c>
      <c r="CK38" s="232">
        <f t="shared" si="26"/>
        <v>0</v>
      </c>
      <c r="CL38" s="232">
        <f t="shared" si="26"/>
        <v>0</v>
      </c>
      <c r="CM38" s="232">
        <f t="shared" si="26"/>
        <v>0</v>
      </c>
      <c r="CN38" s="232">
        <f t="shared" si="26"/>
        <v>0</v>
      </c>
      <c r="CO38" s="232">
        <f t="shared" si="26"/>
        <v>0</v>
      </c>
      <c r="CP38" s="232">
        <f t="shared" si="26"/>
        <v>0</v>
      </c>
      <c r="CQ38" s="232">
        <f t="shared" si="26"/>
        <v>0</v>
      </c>
      <c r="CR38" s="232">
        <f t="shared" si="26"/>
        <v>0</v>
      </c>
      <c r="CS38" s="232">
        <f t="shared" si="26"/>
        <v>0</v>
      </c>
      <c r="CT38" s="232">
        <f t="shared" si="26"/>
        <v>0</v>
      </c>
      <c r="CU38" s="232">
        <f t="shared" si="26"/>
        <v>0</v>
      </c>
      <c r="CV38" s="232">
        <f t="shared" si="26"/>
        <v>0</v>
      </c>
      <c r="CW38" s="232">
        <f t="shared" si="26"/>
        <v>0</v>
      </c>
      <c r="CX38" s="232">
        <f t="shared" si="26"/>
        <v>0</v>
      </c>
      <c r="CY38" s="232">
        <f t="shared" si="26"/>
        <v>0</v>
      </c>
      <c r="CZ38" s="232">
        <f t="shared" si="26"/>
        <v>0</v>
      </c>
      <c r="DA38" s="232">
        <f t="shared" si="26"/>
        <v>0</v>
      </c>
      <c r="DB38" s="232">
        <f t="shared" si="26"/>
        <v>0</v>
      </c>
      <c r="DC38" s="232">
        <f t="shared" si="26"/>
        <v>0</v>
      </c>
    </row>
    <row r="40" spans="2:107" ht="15" customHeight="1" x14ac:dyDescent="0.25">
      <c r="B40" s="1027" t="s">
        <v>4235</v>
      </c>
      <c r="C40" s="1027"/>
      <c r="D40" s="1027"/>
      <c r="E40" s="1027"/>
      <c r="F40" s="1027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  <c r="BC40" s="209"/>
      <c r="BD40" s="209"/>
      <c r="BE40" s="209"/>
      <c r="BF40" s="209"/>
      <c r="BG40" s="209"/>
      <c r="BH40" s="209"/>
      <c r="BI40" s="209"/>
      <c r="BJ40" s="209"/>
      <c r="BK40" s="209"/>
      <c r="BL40" s="209"/>
      <c r="BM40" s="209"/>
      <c r="BN40" s="209"/>
      <c r="BO40" s="209"/>
      <c r="BP40" s="209"/>
      <c r="BQ40" s="209"/>
      <c r="BR40" s="209"/>
      <c r="BS40" s="209"/>
      <c r="BT40" s="209"/>
      <c r="BU40" s="209"/>
      <c r="BV40" s="209"/>
      <c r="BW40" s="209"/>
      <c r="BX40" s="209"/>
      <c r="BY40" s="209"/>
      <c r="BZ40" s="209"/>
      <c r="CA40" s="209"/>
      <c r="CB40" s="209"/>
      <c r="CC40" s="209"/>
      <c r="CD40" s="209"/>
      <c r="CE40" s="209"/>
      <c r="CF40" s="209"/>
      <c r="CG40" s="209"/>
      <c r="CH40" s="209"/>
      <c r="CI40" s="209"/>
      <c r="CJ40" s="209"/>
      <c r="CK40" s="209"/>
      <c r="CL40" s="209"/>
      <c r="CM40" s="209"/>
      <c r="CN40" s="209"/>
      <c r="CO40" s="209"/>
      <c r="CP40" s="209"/>
      <c r="CQ40" s="209"/>
      <c r="CR40" s="209"/>
      <c r="CS40" s="209"/>
      <c r="CT40" s="209"/>
      <c r="CU40" s="209"/>
      <c r="CV40" s="209"/>
      <c r="CW40" s="209"/>
      <c r="CX40" s="209"/>
      <c r="CY40" s="209"/>
      <c r="CZ40" s="209"/>
      <c r="DA40" s="209"/>
      <c r="DB40" s="209"/>
      <c r="DC40" s="209"/>
    </row>
    <row r="41" spans="2:107" ht="15" customHeight="1" x14ac:dyDescent="0.25">
      <c r="B41" s="495"/>
      <c r="C41" s="496"/>
      <c r="D41" s="496"/>
      <c r="E41" s="496"/>
      <c r="F41" s="233"/>
      <c r="G41" s="211" t="s">
        <v>76</v>
      </c>
      <c r="H41" s="212" t="s">
        <v>4088</v>
      </c>
      <c r="I41" s="212" t="s">
        <v>4089</v>
      </c>
      <c r="J41" s="212" t="s">
        <v>4090</v>
      </c>
      <c r="K41" s="212" t="s">
        <v>4091</v>
      </c>
      <c r="L41" s="212" t="s">
        <v>4092</v>
      </c>
      <c r="M41" s="212" t="s">
        <v>4093</v>
      </c>
      <c r="N41" s="212" t="s">
        <v>4094</v>
      </c>
      <c r="O41" s="212" t="s">
        <v>4095</v>
      </c>
      <c r="P41" s="212" t="s">
        <v>4096</v>
      </c>
      <c r="Q41" s="212" t="s">
        <v>4097</v>
      </c>
      <c r="R41" s="212" t="s">
        <v>4098</v>
      </c>
      <c r="S41" s="212" t="s">
        <v>4099</v>
      </c>
      <c r="T41" s="212" t="s">
        <v>4100</v>
      </c>
      <c r="U41" s="212" t="s">
        <v>4101</v>
      </c>
      <c r="V41" s="212" t="s">
        <v>4102</v>
      </c>
      <c r="W41" s="212" t="s">
        <v>4103</v>
      </c>
      <c r="X41" s="212" t="s">
        <v>4104</v>
      </c>
      <c r="Y41" s="212" t="s">
        <v>4105</v>
      </c>
      <c r="Z41" s="212" t="s">
        <v>4106</v>
      </c>
      <c r="AA41" s="212" t="s">
        <v>4107</v>
      </c>
      <c r="AB41" s="212" t="s">
        <v>4108</v>
      </c>
      <c r="AC41" s="212" t="s">
        <v>4109</v>
      </c>
      <c r="AD41" s="212" t="s">
        <v>4110</v>
      </c>
      <c r="AE41" s="212" t="s">
        <v>4111</v>
      </c>
      <c r="AF41" s="212" t="s">
        <v>4112</v>
      </c>
      <c r="AG41" s="212" t="s">
        <v>4113</v>
      </c>
      <c r="AH41" s="212" t="s">
        <v>4114</v>
      </c>
      <c r="AI41" s="212" t="s">
        <v>4115</v>
      </c>
      <c r="AJ41" s="212" t="s">
        <v>4116</v>
      </c>
      <c r="AK41" s="212" t="s">
        <v>4117</v>
      </c>
      <c r="AL41" s="212" t="s">
        <v>4118</v>
      </c>
      <c r="AM41" s="212" t="s">
        <v>4119</v>
      </c>
      <c r="AN41" s="212" t="s">
        <v>4120</v>
      </c>
      <c r="AO41" s="212" t="s">
        <v>4121</v>
      </c>
      <c r="AP41" s="212" t="s">
        <v>4122</v>
      </c>
      <c r="AQ41" s="212" t="s">
        <v>4123</v>
      </c>
      <c r="AR41" s="212" t="s">
        <v>4124</v>
      </c>
      <c r="AS41" s="212" t="s">
        <v>4125</v>
      </c>
      <c r="AT41" s="212" t="s">
        <v>4126</v>
      </c>
      <c r="AU41" s="212" t="s">
        <v>4127</v>
      </c>
      <c r="AV41" s="212" t="s">
        <v>4128</v>
      </c>
      <c r="AW41" s="212" t="s">
        <v>4129</v>
      </c>
      <c r="AX41" s="212" t="s">
        <v>4130</v>
      </c>
      <c r="AY41" s="212" t="s">
        <v>4131</v>
      </c>
      <c r="AZ41" s="212" t="s">
        <v>4132</v>
      </c>
      <c r="BA41" s="212" t="s">
        <v>4133</v>
      </c>
      <c r="BB41" s="212" t="s">
        <v>4134</v>
      </c>
      <c r="BC41" s="212" t="s">
        <v>4135</v>
      </c>
      <c r="BD41" s="212" t="s">
        <v>4136</v>
      </c>
      <c r="BE41" s="212" t="s">
        <v>4137</v>
      </c>
      <c r="BF41" s="212" t="s">
        <v>4138</v>
      </c>
      <c r="BG41" s="212" t="s">
        <v>4139</v>
      </c>
      <c r="BH41" s="212" t="s">
        <v>4140</v>
      </c>
      <c r="BI41" s="212" t="s">
        <v>4141</v>
      </c>
      <c r="BJ41" s="212" t="s">
        <v>4142</v>
      </c>
      <c r="BK41" s="212" t="s">
        <v>4143</v>
      </c>
      <c r="BL41" s="212" t="s">
        <v>4144</v>
      </c>
      <c r="BM41" s="212" t="s">
        <v>4145</v>
      </c>
      <c r="BN41" s="212" t="s">
        <v>4146</v>
      </c>
      <c r="BO41" s="212" t="s">
        <v>4147</v>
      </c>
      <c r="BP41" s="212" t="s">
        <v>4148</v>
      </c>
      <c r="BQ41" s="212" t="s">
        <v>4149</v>
      </c>
      <c r="BR41" s="212" t="s">
        <v>4150</v>
      </c>
      <c r="BS41" s="212" t="s">
        <v>4151</v>
      </c>
      <c r="BT41" s="212" t="s">
        <v>4152</v>
      </c>
      <c r="BU41" s="212" t="s">
        <v>4153</v>
      </c>
      <c r="BV41" s="212" t="s">
        <v>4154</v>
      </c>
      <c r="BW41" s="212" t="s">
        <v>4155</v>
      </c>
      <c r="BX41" s="212" t="s">
        <v>4156</v>
      </c>
      <c r="BY41" s="212" t="s">
        <v>4157</v>
      </c>
      <c r="BZ41" s="212" t="s">
        <v>4158</v>
      </c>
      <c r="CA41" s="212" t="s">
        <v>4159</v>
      </c>
      <c r="CB41" s="212" t="s">
        <v>4160</v>
      </c>
      <c r="CC41" s="212" t="s">
        <v>4161</v>
      </c>
      <c r="CD41" s="212" t="s">
        <v>4162</v>
      </c>
      <c r="CE41" s="212" t="s">
        <v>4163</v>
      </c>
      <c r="CF41" s="212" t="s">
        <v>4164</v>
      </c>
      <c r="CG41" s="212" t="s">
        <v>4165</v>
      </c>
      <c r="CH41" s="212" t="s">
        <v>4166</v>
      </c>
      <c r="CI41" s="212" t="s">
        <v>4167</v>
      </c>
      <c r="CJ41" s="212" t="s">
        <v>4168</v>
      </c>
      <c r="CK41" s="212" t="s">
        <v>4169</v>
      </c>
      <c r="CL41" s="212" t="s">
        <v>4170</v>
      </c>
      <c r="CM41" s="212" t="s">
        <v>4171</v>
      </c>
      <c r="CN41" s="212" t="s">
        <v>4172</v>
      </c>
      <c r="CO41" s="212" t="s">
        <v>4173</v>
      </c>
      <c r="CP41" s="212" t="s">
        <v>4174</v>
      </c>
      <c r="CQ41" s="212" t="s">
        <v>4175</v>
      </c>
      <c r="CR41" s="212" t="s">
        <v>4176</v>
      </c>
      <c r="CS41" s="212" t="s">
        <v>4177</v>
      </c>
      <c r="CT41" s="212" t="s">
        <v>4178</v>
      </c>
      <c r="CU41" s="212" t="s">
        <v>4179</v>
      </c>
      <c r="CV41" s="212" t="s">
        <v>4180</v>
      </c>
      <c r="CW41" s="212" t="s">
        <v>4181</v>
      </c>
      <c r="CX41" s="212" t="s">
        <v>4182</v>
      </c>
      <c r="CY41" s="212" t="s">
        <v>4183</v>
      </c>
      <c r="CZ41" s="212" t="s">
        <v>4184</v>
      </c>
      <c r="DA41" s="212" t="s">
        <v>4185</v>
      </c>
      <c r="DB41" s="212" t="s">
        <v>4186</v>
      </c>
      <c r="DC41" s="212" t="s">
        <v>4187</v>
      </c>
    </row>
    <row r="42" spans="2:107" ht="15" customHeight="1" x14ac:dyDescent="0.25">
      <c r="B42" s="495">
        <v>19</v>
      </c>
      <c r="C42" s="236" t="s">
        <v>3898</v>
      </c>
      <c r="D42" s="236"/>
      <c r="E42" s="537" t="s">
        <v>3855</v>
      </c>
      <c r="F42" s="220" t="s">
        <v>4236</v>
      </c>
      <c r="G42" s="231">
        <f>SUM(H42:DC42)</f>
        <v>0</v>
      </c>
      <c r="H42" s="229">
        <f t="shared" ref="H42:AM42" si="27">H20-H38</f>
        <v>0</v>
      </c>
      <c r="I42" s="229">
        <f t="shared" si="27"/>
        <v>0</v>
      </c>
      <c r="J42" s="229">
        <f t="shared" si="27"/>
        <v>0</v>
      </c>
      <c r="K42" s="229">
        <f t="shared" si="27"/>
        <v>0</v>
      </c>
      <c r="L42" s="229">
        <f t="shared" si="27"/>
        <v>0</v>
      </c>
      <c r="M42" s="229">
        <f t="shared" si="27"/>
        <v>0</v>
      </c>
      <c r="N42" s="229">
        <f t="shared" si="27"/>
        <v>0</v>
      </c>
      <c r="O42" s="229">
        <f t="shared" si="27"/>
        <v>0</v>
      </c>
      <c r="P42" s="229">
        <f t="shared" si="27"/>
        <v>0</v>
      </c>
      <c r="Q42" s="229">
        <f t="shared" si="27"/>
        <v>0</v>
      </c>
      <c r="R42" s="229">
        <f t="shared" si="27"/>
        <v>0</v>
      </c>
      <c r="S42" s="229">
        <f t="shared" si="27"/>
        <v>0</v>
      </c>
      <c r="T42" s="229">
        <f t="shared" si="27"/>
        <v>0</v>
      </c>
      <c r="U42" s="229">
        <f t="shared" si="27"/>
        <v>0</v>
      </c>
      <c r="V42" s="229">
        <f t="shared" si="27"/>
        <v>0</v>
      </c>
      <c r="W42" s="229">
        <f t="shared" si="27"/>
        <v>0</v>
      </c>
      <c r="X42" s="229">
        <f t="shared" si="27"/>
        <v>0</v>
      </c>
      <c r="Y42" s="229">
        <f t="shared" si="27"/>
        <v>0</v>
      </c>
      <c r="Z42" s="229">
        <f t="shared" si="27"/>
        <v>0</v>
      </c>
      <c r="AA42" s="229">
        <f t="shared" si="27"/>
        <v>0</v>
      </c>
      <c r="AB42" s="229">
        <f t="shared" si="27"/>
        <v>0</v>
      </c>
      <c r="AC42" s="229">
        <f t="shared" si="27"/>
        <v>0</v>
      </c>
      <c r="AD42" s="229">
        <f t="shared" si="27"/>
        <v>0</v>
      </c>
      <c r="AE42" s="229">
        <f t="shared" si="27"/>
        <v>0</v>
      </c>
      <c r="AF42" s="229">
        <f t="shared" si="27"/>
        <v>0</v>
      </c>
      <c r="AG42" s="229">
        <f t="shared" si="27"/>
        <v>0</v>
      </c>
      <c r="AH42" s="229">
        <f t="shared" si="27"/>
        <v>0</v>
      </c>
      <c r="AI42" s="229">
        <f t="shared" si="27"/>
        <v>0</v>
      </c>
      <c r="AJ42" s="229">
        <f t="shared" si="27"/>
        <v>0</v>
      </c>
      <c r="AK42" s="229">
        <f t="shared" si="27"/>
        <v>0</v>
      </c>
      <c r="AL42" s="229">
        <f t="shared" si="27"/>
        <v>0</v>
      </c>
      <c r="AM42" s="229">
        <f t="shared" si="27"/>
        <v>0</v>
      </c>
      <c r="AN42" s="229">
        <f t="shared" ref="AN42:BS42" si="28">AN20-AN38</f>
        <v>0</v>
      </c>
      <c r="AO42" s="229">
        <f t="shared" si="28"/>
        <v>0</v>
      </c>
      <c r="AP42" s="229">
        <f t="shared" si="28"/>
        <v>0</v>
      </c>
      <c r="AQ42" s="229">
        <f t="shared" si="28"/>
        <v>0</v>
      </c>
      <c r="AR42" s="229">
        <f t="shared" si="28"/>
        <v>0</v>
      </c>
      <c r="AS42" s="229">
        <f t="shared" si="28"/>
        <v>0</v>
      </c>
      <c r="AT42" s="229">
        <f t="shared" si="28"/>
        <v>0</v>
      </c>
      <c r="AU42" s="229">
        <f t="shared" si="28"/>
        <v>0</v>
      </c>
      <c r="AV42" s="229">
        <f t="shared" si="28"/>
        <v>0</v>
      </c>
      <c r="AW42" s="229">
        <f t="shared" si="28"/>
        <v>0</v>
      </c>
      <c r="AX42" s="229">
        <f t="shared" si="28"/>
        <v>0</v>
      </c>
      <c r="AY42" s="229">
        <f t="shared" si="28"/>
        <v>0</v>
      </c>
      <c r="AZ42" s="229">
        <f t="shared" si="28"/>
        <v>0</v>
      </c>
      <c r="BA42" s="229">
        <f t="shared" si="28"/>
        <v>0</v>
      </c>
      <c r="BB42" s="229">
        <f t="shared" si="28"/>
        <v>0</v>
      </c>
      <c r="BC42" s="229">
        <f t="shared" si="28"/>
        <v>0</v>
      </c>
      <c r="BD42" s="229">
        <f t="shared" si="28"/>
        <v>0</v>
      </c>
      <c r="BE42" s="229">
        <f t="shared" si="28"/>
        <v>0</v>
      </c>
      <c r="BF42" s="229">
        <f t="shared" si="28"/>
        <v>0</v>
      </c>
      <c r="BG42" s="229">
        <f t="shared" si="28"/>
        <v>0</v>
      </c>
      <c r="BH42" s="229">
        <f t="shared" si="28"/>
        <v>0</v>
      </c>
      <c r="BI42" s="229">
        <f t="shared" si="28"/>
        <v>0</v>
      </c>
      <c r="BJ42" s="229">
        <f t="shared" si="28"/>
        <v>0</v>
      </c>
      <c r="BK42" s="229">
        <f t="shared" si="28"/>
        <v>0</v>
      </c>
      <c r="BL42" s="229">
        <f t="shared" si="28"/>
        <v>0</v>
      </c>
      <c r="BM42" s="229">
        <f t="shared" si="28"/>
        <v>0</v>
      </c>
      <c r="BN42" s="229">
        <f t="shared" si="28"/>
        <v>0</v>
      </c>
      <c r="BO42" s="229">
        <f t="shared" si="28"/>
        <v>0</v>
      </c>
      <c r="BP42" s="229">
        <f t="shared" si="28"/>
        <v>0</v>
      </c>
      <c r="BQ42" s="229">
        <f t="shared" si="28"/>
        <v>0</v>
      </c>
      <c r="BR42" s="229">
        <f t="shared" si="28"/>
        <v>0</v>
      </c>
      <c r="BS42" s="229">
        <f t="shared" si="28"/>
        <v>0</v>
      </c>
      <c r="BT42" s="229">
        <f t="shared" ref="BT42:DC42" si="29">BT20-BT38</f>
        <v>0</v>
      </c>
      <c r="BU42" s="229">
        <f t="shared" si="29"/>
        <v>0</v>
      </c>
      <c r="BV42" s="229">
        <f t="shared" si="29"/>
        <v>0</v>
      </c>
      <c r="BW42" s="229">
        <f t="shared" si="29"/>
        <v>0</v>
      </c>
      <c r="BX42" s="229">
        <f t="shared" si="29"/>
        <v>0</v>
      </c>
      <c r="BY42" s="229">
        <f t="shared" si="29"/>
        <v>0</v>
      </c>
      <c r="BZ42" s="229">
        <f t="shared" si="29"/>
        <v>0</v>
      </c>
      <c r="CA42" s="229">
        <f t="shared" si="29"/>
        <v>0</v>
      </c>
      <c r="CB42" s="229">
        <f t="shared" si="29"/>
        <v>0</v>
      </c>
      <c r="CC42" s="229">
        <f t="shared" si="29"/>
        <v>0</v>
      </c>
      <c r="CD42" s="229">
        <f t="shared" si="29"/>
        <v>0</v>
      </c>
      <c r="CE42" s="229">
        <f t="shared" si="29"/>
        <v>0</v>
      </c>
      <c r="CF42" s="229">
        <f t="shared" si="29"/>
        <v>0</v>
      </c>
      <c r="CG42" s="229">
        <f t="shared" si="29"/>
        <v>0</v>
      </c>
      <c r="CH42" s="229">
        <f t="shared" si="29"/>
        <v>0</v>
      </c>
      <c r="CI42" s="229">
        <f t="shared" si="29"/>
        <v>0</v>
      </c>
      <c r="CJ42" s="229">
        <f t="shared" si="29"/>
        <v>0</v>
      </c>
      <c r="CK42" s="229">
        <f t="shared" si="29"/>
        <v>0</v>
      </c>
      <c r="CL42" s="229">
        <f t="shared" si="29"/>
        <v>0</v>
      </c>
      <c r="CM42" s="229">
        <f t="shared" si="29"/>
        <v>0</v>
      </c>
      <c r="CN42" s="229">
        <f t="shared" si="29"/>
        <v>0</v>
      </c>
      <c r="CO42" s="229">
        <f t="shared" si="29"/>
        <v>0</v>
      </c>
      <c r="CP42" s="229">
        <f t="shared" si="29"/>
        <v>0</v>
      </c>
      <c r="CQ42" s="229">
        <f t="shared" si="29"/>
        <v>0</v>
      </c>
      <c r="CR42" s="229">
        <f t="shared" si="29"/>
        <v>0</v>
      </c>
      <c r="CS42" s="229">
        <f t="shared" si="29"/>
        <v>0</v>
      </c>
      <c r="CT42" s="229">
        <f t="shared" si="29"/>
        <v>0</v>
      </c>
      <c r="CU42" s="229">
        <f t="shared" si="29"/>
        <v>0</v>
      </c>
      <c r="CV42" s="229">
        <f t="shared" si="29"/>
        <v>0</v>
      </c>
      <c r="CW42" s="229">
        <f t="shared" si="29"/>
        <v>0</v>
      </c>
      <c r="CX42" s="229">
        <f t="shared" si="29"/>
        <v>0</v>
      </c>
      <c r="CY42" s="229">
        <f t="shared" si="29"/>
        <v>0</v>
      </c>
      <c r="CZ42" s="229">
        <f t="shared" si="29"/>
        <v>0</v>
      </c>
      <c r="DA42" s="229">
        <f t="shared" si="29"/>
        <v>0</v>
      </c>
      <c r="DB42" s="229">
        <f t="shared" si="29"/>
        <v>0</v>
      </c>
      <c r="DC42" s="229">
        <f t="shared" si="29"/>
        <v>0</v>
      </c>
    </row>
    <row r="43" spans="2:107" ht="15" customHeight="1" x14ac:dyDescent="0.25">
      <c r="B43" s="495">
        <v>20</v>
      </c>
      <c r="C43" s="237" t="s">
        <v>4237</v>
      </c>
      <c r="D43" s="238">
        <f>'Escolha tarifa'!F17</f>
        <v>2668.4784624000004</v>
      </c>
      <c r="E43" s="538" t="s">
        <v>3909</v>
      </c>
      <c r="F43" s="696" t="s">
        <v>4238</v>
      </c>
      <c r="G43" s="239">
        <f t="shared" ref="G43:AL43" si="30">IF(G20=0,0,G42/G20)</f>
        <v>0</v>
      </c>
      <c r="H43" s="240">
        <f t="shared" si="30"/>
        <v>0</v>
      </c>
      <c r="I43" s="240">
        <f t="shared" si="30"/>
        <v>0</v>
      </c>
      <c r="J43" s="240">
        <f t="shared" si="30"/>
        <v>0</v>
      </c>
      <c r="K43" s="240">
        <f t="shared" si="30"/>
        <v>0</v>
      </c>
      <c r="L43" s="240">
        <f t="shared" si="30"/>
        <v>0</v>
      </c>
      <c r="M43" s="240">
        <f t="shared" si="30"/>
        <v>0</v>
      </c>
      <c r="N43" s="240">
        <f t="shared" si="30"/>
        <v>0</v>
      </c>
      <c r="O43" s="240">
        <f t="shared" si="30"/>
        <v>0</v>
      </c>
      <c r="P43" s="240">
        <f t="shared" si="30"/>
        <v>0</v>
      </c>
      <c r="Q43" s="240">
        <f t="shared" si="30"/>
        <v>0</v>
      </c>
      <c r="R43" s="240">
        <f t="shared" si="30"/>
        <v>0</v>
      </c>
      <c r="S43" s="240">
        <f t="shared" si="30"/>
        <v>0</v>
      </c>
      <c r="T43" s="240">
        <f t="shared" si="30"/>
        <v>0</v>
      </c>
      <c r="U43" s="240">
        <f t="shared" si="30"/>
        <v>0</v>
      </c>
      <c r="V43" s="240">
        <f t="shared" si="30"/>
        <v>0</v>
      </c>
      <c r="W43" s="240">
        <f t="shared" si="30"/>
        <v>0</v>
      </c>
      <c r="X43" s="240">
        <f t="shared" si="30"/>
        <v>0</v>
      </c>
      <c r="Y43" s="240">
        <f t="shared" si="30"/>
        <v>0</v>
      </c>
      <c r="Z43" s="240">
        <f t="shared" si="30"/>
        <v>0</v>
      </c>
      <c r="AA43" s="240">
        <f t="shared" si="30"/>
        <v>0</v>
      </c>
      <c r="AB43" s="240">
        <f t="shared" si="30"/>
        <v>0</v>
      </c>
      <c r="AC43" s="240">
        <f t="shared" si="30"/>
        <v>0</v>
      </c>
      <c r="AD43" s="240">
        <f t="shared" si="30"/>
        <v>0</v>
      </c>
      <c r="AE43" s="240">
        <f t="shared" si="30"/>
        <v>0</v>
      </c>
      <c r="AF43" s="240">
        <f t="shared" si="30"/>
        <v>0</v>
      </c>
      <c r="AG43" s="240">
        <f t="shared" si="30"/>
        <v>0</v>
      </c>
      <c r="AH43" s="240">
        <f t="shared" si="30"/>
        <v>0</v>
      </c>
      <c r="AI43" s="240">
        <f t="shared" si="30"/>
        <v>0</v>
      </c>
      <c r="AJ43" s="240">
        <f t="shared" si="30"/>
        <v>0</v>
      </c>
      <c r="AK43" s="240">
        <f t="shared" si="30"/>
        <v>0</v>
      </c>
      <c r="AL43" s="240">
        <f t="shared" si="30"/>
        <v>0</v>
      </c>
      <c r="AM43" s="240">
        <f t="shared" ref="AM43:BR43" si="31">IF(AM20=0,0,AM42/AM20)</f>
        <v>0</v>
      </c>
      <c r="AN43" s="240">
        <f t="shared" si="31"/>
        <v>0</v>
      </c>
      <c r="AO43" s="240">
        <f t="shared" si="31"/>
        <v>0</v>
      </c>
      <c r="AP43" s="240">
        <f t="shared" si="31"/>
        <v>0</v>
      </c>
      <c r="AQ43" s="240">
        <f t="shared" si="31"/>
        <v>0</v>
      </c>
      <c r="AR43" s="240">
        <f t="shared" si="31"/>
        <v>0</v>
      </c>
      <c r="AS43" s="240">
        <f t="shared" si="31"/>
        <v>0</v>
      </c>
      <c r="AT43" s="240">
        <f t="shared" si="31"/>
        <v>0</v>
      </c>
      <c r="AU43" s="240">
        <f t="shared" si="31"/>
        <v>0</v>
      </c>
      <c r="AV43" s="240">
        <f t="shared" si="31"/>
        <v>0</v>
      </c>
      <c r="AW43" s="240">
        <f t="shared" si="31"/>
        <v>0</v>
      </c>
      <c r="AX43" s="240">
        <f t="shared" si="31"/>
        <v>0</v>
      </c>
      <c r="AY43" s="240">
        <f t="shared" si="31"/>
        <v>0</v>
      </c>
      <c r="AZ43" s="240">
        <f t="shared" si="31"/>
        <v>0</v>
      </c>
      <c r="BA43" s="240">
        <f t="shared" si="31"/>
        <v>0</v>
      </c>
      <c r="BB43" s="240">
        <f t="shared" si="31"/>
        <v>0</v>
      </c>
      <c r="BC43" s="240">
        <f t="shared" si="31"/>
        <v>0</v>
      </c>
      <c r="BD43" s="240">
        <f t="shared" si="31"/>
        <v>0</v>
      </c>
      <c r="BE43" s="240">
        <f t="shared" si="31"/>
        <v>0</v>
      </c>
      <c r="BF43" s="240">
        <f t="shared" si="31"/>
        <v>0</v>
      </c>
      <c r="BG43" s="240">
        <f t="shared" si="31"/>
        <v>0</v>
      </c>
      <c r="BH43" s="240">
        <f t="shared" si="31"/>
        <v>0</v>
      </c>
      <c r="BI43" s="240">
        <f t="shared" si="31"/>
        <v>0</v>
      </c>
      <c r="BJ43" s="240">
        <f t="shared" si="31"/>
        <v>0</v>
      </c>
      <c r="BK43" s="240">
        <f t="shared" si="31"/>
        <v>0</v>
      </c>
      <c r="BL43" s="240">
        <f t="shared" si="31"/>
        <v>0</v>
      </c>
      <c r="BM43" s="240">
        <f t="shared" si="31"/>
        <v>0</v>
      </c>
      <c r="BN43" s="240">
        <f t="shared" si="31"/>
        <v>0</v>
      </c>
      <c r="BO43" s="240">
        <f t="shared" si="31"/>
        <v>0</v>
      </c>
      <c r="BP43" s="240">
        <f t="shared" si="31"/>
        <v>0</v>
      </c>
      <c r="BQ43" s="240">
        <f t="shared" si="31"/>
        <v>0</v>
      </c>
      <c r="BR43" s="240">
        <f t="shared" si="31"/>
        <v>0</v>
      </c>
      <c r="BS43" s="240">
        <f t="shared" ref="BS43:CX43" si="32">IF(BS20=0,0,BS42/BS20)</f>
        <v>0</v>
      </c>
      <c r="BT43" s="240">
        <f t="shared" si="32"/>
        <v>0</v>
      </c>
      <c r="BU43" s="240">
        <f t="shared" si="32"/>
        <v>0</v>
      </c>
      <c r="BV43" s="240">
        <f t="shared" si="32"/>
        <v>0</v>
      </c>
      <c r="BW43" s="240">
        <f t="shared" si="32"/>
        <v>0</v>
      </c>
      <c r="BX43" s="240">
        <f t="shared" si="32"/>
        <v>0</v>
      </c>
      <c r="BY43" s="240">
        <f t="shared" si="32"/>
        <v>0</v>
      </c>
      <c r="BZ43" s="240">
        <f t="shared" si="32"/>
        <v>0</v>
      </c>
      <c r="CA43" s="240">
        <f t="shared" si="32"/>
        <v>0</v>
      </c>
      <c r="CB43" s="240">
        <f t="shared" si="32"/>
        <v>0</v>
      </c>
      <c r="CC43" s="240">
        <f t="shared" si="32"/>
        <v>0</v>
      </c>
      <c r="CD43" s="240">
        <f t="shared" si="32"/>
        <v>0</v>
      </c>
      <c r="CE43" s="240">
        <f t="shared" si="32"/>
        <v>0</v>
      </c>
      <c r="CF43" s="240">
        <f t="shared" si="32"/>
        <v>0</v>
      </c>
      <c r="CG43" s="240">
        <f t="shared" si="32"/>
        <v>0</v>
      </c>
      <c r="CH43" s="240">
        <f t="shared" si="32"/>
        <v>0</v>
      </c>
      <c r="CI43" s="240">
        <f t="shared" si="32"/>
        <v>0</v>
      </c>
      <c r="CJ43" s="240">
        <f t="shared" si="32"/>
        <v>0</v>
      </c>
      <c r="CK43" s="240">
        <f t="shared" si="32"/>
        <v>0</v>
      </c>
      <c r="CL43" s="240">
        <f t="shared" si="32"/>
        <v>0</v>
      </c>
      <c r="CM43" s="240">
        <f t="shared" si="32"/>
        <v>0</v>
      </c>
      <c r="CN43" s="240">
        <f t="shared" si="32"/>
        <v>0</v>
      </c>
      <c r="CO43" s="240">
        <f t="shared" si="32"/>
        <v>0</v>
      </c>
      <c r="CP43" s="240">
        <f t="shared" si="32"/>
        <v>0</v>
      </c>
      <c r="CQ43" s="240">
        <f t="shared" si="32"/>
        <v>0</v>
      </c>
      <c r="CR43" s="240">
        <f t="shared" si="32"/>
        <v>0</v>
      </c>
      <c r="CS43" s="240">
        <f t="shared" si="32"/>
        <v>0</v>
      </c>
      <c r="CT43" s="240">
        <f t="shared" si="32"/>
        <v>0</v>
      </c>
      <c r="CU43" s="240">
        <f t="shared" si="32"/>
        <v>0</v>
      </c>
      <c r="CV43" s="240">
        <f t="shared" si="32"/>
        <v>0</v>
      </c>
      <c r="CW43" s="240">
        <f t="shared" si="32"/>
        <v>0</v>
      </c>
      <c r="CX43" s="240">
        <f t="shared" si="32"/>
        <v>0</v>
      </c>
      <c r="CY43" s="240">
        <f t="shared" ref="CY43:DC43" si="33">IF(CY20=0,0,CY42/CY20)</f>
        <v>0</v>
      </c>
      <c r="CZ43" s="240">
        <f t="shared" si="33"/>
        <v>0</v>
      </c>
      <c r="DA43" s="240">
        <f t="shared" si="33"/>
        <v>0</v>
      </c>
      <c r="DB43" s="240">
        <f t="shared" si="33"/>
        <v>0</v>
      </c>
      <c r="DC43" s="240">
        <f t="shared" si="33"/>
        <v>0</v>
      </c>
    </row>
    <row r="44" spans="2:107" ht="15" customHeight="1" x14ac:dyDescent="0.25">
      <c r="B44" s="495">
        <v>21</v>
      </c>
      <c r="C44" s="236" t="s">
        <v>3897</v>
      </c>
      <c r="D44" s="236"/>
      <c r="E44" s="537" t="s">
        <v>3852</v>
      </c>
      <c r="F44" s="220" t="s">
        <v>4239</v>
      </c>
      <c r="G44" s="231">
        <f>SUM(H44:DC44)</f>
        <v>0</v>
      </c>
      <c r="H44" s="229">
        <f t="shared" ref="H44:AM44" si="34">H19-H37</f>
        <v>0</v>
      </c>
      <c r="I44" s="229">
        <f>I19-I37</f>
        <v>0</v>
      </c>
      <c r="J44" s="229">
        <f t="shared" si="34"/>
        <v>0</v>
      </c>
      <c r="K44" s="229">
        <f t="shared" si="34"/>
        <v>0</v>
      </c>
      <c r="L44" s="229">
        <f t="shared" si="34"/>
        <v>0</v>
      </c>
      <c r="M44" s="229">
        <f t="shared" si="34"/>
        <v>0</v>
      </c>
      <c r="N44" s="229">
        <f t="shared" si="34"/>
        <v>0</v>
      </c>
      <c r="O44" s="229">
        <f t="shared" si="34"/>
        <v>0</v>
      </c>
      <c r="P44" s="229">
        <f t="shared" si="34"/>
        <v>0</v>
      </c>
      <c r="Q44" s="229">
        <f t="shared" si="34"/>
        <v>0</v>
      </c>
      <c r="R44" s="229">
        <f t="shared" si="34"/>
        <v>0</v>
      </c>
      <c r="S44" s="229">
        <f t="shared" si="34"/>
        <v>0</v>
      </c>
      <c r="T44" s="229">
        <f t="shared" si="34"/>
        <v>0</v>
      </c>
      <c r="U44" s="229">
        <f t="shared" si="34"/>
        <v>0</v>
      </c>
      <c r="V44" s="229">
        <f t="shared" si="34"/>
        <v>0</v>
      </c>
      <c r="W44" s="229">
        <f t="shared" si="34"/>
        <v>0</v>
      </c>
      <c r="X44" s="229">
        <f t="shared" si="34"/>
        <v>0</v>
      </c>
      <c r="Y44" s="229">
        <f t="shared" si="34"/>
        <v>0</v>
      </c>
      <c r="Z44" s="229">
        <f t="shared" si="34"/>
        <v>0</v>
      </c>
      <c r="AA44" s="229">
        <f t="shared" si="34"/>
        <v>0</v>
      </c>
      <c r="AB44" s="229">
        <f t="shared" si="34"/>
        <v>0</v>
      </c>
      <c r="AC44" s="229">
        <f t="shared" si="34"/>
        <v>0</v>
      </c>
      <c r="AD44" s="229">
        <f t="shared" si="34"/>
        <v>0</v>
      </c>
      <c r="AE44" s="229">
        <f t="shared" si="34"/>
        <v>0</v>
      </c>
      <c r="AF44" s="229">
        <f t="shared" si="34"/>
        <v>0</v>
      </c>
      <c r="AG44" s="229">
        <f t="shared" si="34"/>
        <v>0</v>
      </c>
      <c r="AH44" s="229">
        <f t="shared" si="34"/>
        <v>0</v>
      </c>
      <c r="AI44" s="229">
        <f t="shared" si="34"/>
        <v>0</v>
      </c>
      <c r="AJ44" s="229">
        <f t="shared" si="34"/>
        <v>0</v>
      </c>
      <c r="AK44" s="229">
        <f t="shared" si="34"/>
        <v>0</v>
      </c>
      <c r="AL44" s="229">
        <f t="shared" si="34"/>
        <v>0</v>
      </c>
      <c r="AM44" s="229">
        <f t="shared" si="34"/>
        <v>0</v>
      </c>
      <c r="AN44" s="229">
        <f t="shared" ref="AN44:BS44" si="35">AN19-AN37</f>
        <v>0</v>
      </c>
      <c r="AO44" s="229">
        <f t="shared" si="35"/>
        <v>0</v>
      </c>
      <c r="AP44" s="229">
        <f t="shared" si="35"/>
        <v>0</v>
      </c>
      <c r="AQ44" s="229">
        <f t="shared" si="35"/>
        <v>0</v>
      </c>
      <c r="AR44" s="229">
        <f t="shared" si="35"/>
        <v>0</v>
      </c>
      <c r="AS44" s="229">
        <f t="shared" si="35"/>
        <v>0</v>
      </c>
      <c r="AT44" s="229">
        <f t="shared" si="35"/>
        <v>0</v>
      </c>
      <c r="AU44" s="229">
        <f t="shared" si="35"/>
        <v>0</v>
      </c>
      <c r="AV44" s="229">
        <f t="shared" si="35"/>
        <v>0</v>
      </c>
      <c r="AW44" s="229">
        <f t="shared" si="35"/>
        <v>0</v>
      </c>
      <c r="AX44" s="229">
        <f t="shared" si="35"/>
        <v>0</v>
      </c>
      <c r="AY44" s="229">
        <f t="shared" si="35"/>
        <v>0</v>
      </c>
      <c r="AZ44" s="229">
        <f t="shared" si="35"/>
        <v>0</v>
      </c>
      <c r="BA44" s="229">
        <f t="shared" si="35"/>
        <v>0</v>
      </c>
      <c r="BB44" s="229">
        <f t="shared" si="35"/>
        <v>0</v>
      </c>
      <c r="BC44" s="229">
        <f t="shared" si="35"/>
        <v>0</v>
      </c>
      <c r="BD44" s="229">
        <f t="shared" si="35"/>
        <v>0</v>
      </c>
      <c r="BE44" s="229">
        <f t="shared" si="35"/>
        <v>0</v>
      </c>
      <c r="BF44" s="229">
        <f t="shared" si="35"/>
        <v>0</v>
      </c>
      <c r="BG44" s="229">
        <f t="shared" si="35"/>
        <v>0</v>
      </c>
      <c r="BH44" s="229">
        <f t="shared" si="35"/>
        <v>0</v>
      </c>
      <c r="BI44" s="229">
        <f t="shared" si="35"/>
        <v>0</v>
      </c>
      <c r="BJ44" s="229">
        <f t="shared" si="35"/>
        <v>0</v>
      </c>
      <c r="BK44" s="229">
        <f t="shared" si="35"/>
        <v>0</v>
      </c>
      <c r="BL44" s="229">
        <f t="shared" si="35"/>
        <v>0</v>
      </c>
      <c r="BM44" s="229">
        <f t="shared" si="35"/>
        <v>0</v>
      </c>
      <c r="BN44" s="229">
        <f t="shared" si="35"/>
        <v>0</v>
      </c>
      <c r="BO44" s="229">
        <f t="shared" si="35"/>
        <v>0</v>
      </c>
      <c r="BP44" s="229">
        <f t="shared" si="35"/>
        <v>0</v>
      </c>
      <c r="BQ44" s="229">
        <f t="shared" si="35"/>
        <v>0</v>
      </c>
      <c r="BR44" s="229">
        <f t="shared" si="35"/>
        <v>0</v>
      </c>
      <c r="BS44" s="229">
        <f t="shared" si="35"/>
        <v>0</v>
      </c>
      <c r="BT44" s="229">
        <f t="shared" ref="BT44:DC44" si="36">BT19-BT37</f>
        <v>0</v>
      </c>
      <c r="BU44" s="229">
        <f t="shared" si="36"/>
        <v>0</v>
      </c>
      <c r="BV44" s="229">
        <f t="shared" si="36"/>
        <v>0</v>
      </c>
      <c r="BW44" s="229">
        <f t="shared" si="36"/>
        <v>0</v>
      </c>
      <c r="BX44" s="229">
        <f t="shared" si="36"/>
        <v>0</v>
      </c>
      <c r="BY44" s="229">
        <f t="shared" si="36"/>
        <v>0</v>
      </c>
      <c r="BZ44" s="229">
        <f t="shared" si="36"/>
        <v>0</v>
      </c>
      <c r="CA44" s="229">
        <f t="shared" si="36"/>
        <v>0</v>
      </c>
      <c r="CB44" s="229">
        <f t="shared" si="36"/>
        <v>0</v>
      </c>
      <c r="CC44" s="229">
        <f t="shared" si="36"/>
        <v>0</v>
      </c>
      <c r="CD44" s="229">
        <f t="shared" si="36"/>
        <v>0</v>
      </c>
      <c r="CE44" s="229">
        <f t="shared" si="36"/>
        <v>0</v>
      </c>
      <c r="CF44" s="229">
        <f t="shared" si="36"/>
        <v>0</v>
      </c>
      <c r="CG44" s="229">
        <f t="shared" si="36"/>
        <v>0</v>
      </c>
      <c r="CH44" s="229">
        <f t="shared" si="36"/>
        <v>0</v>
      </c>
      <c r="CI44" s="229">
        <f t="shared" si="36"/>
        <v>0</v>
      </c>
      <c r="CJ44" s="229">
        <f t="shared" si="36"/>
        <v>0</v>
      </c>
      <c r="CK44" s="229">
        <f t="shared" si="36"/>
        <v>0</v>
      </c>
      <c r="CL44" s="229">
        <f t="shared" si="36"/>
        <v>0</v>
      </c>
      <c r="CM44" s="229">
        <f t="shared" si="36"/>
        <v>0</v>
      </c>
      <c r="CN44" s="229">
        <f t="shared" si="36"/>
        <v>0</v>
      </c>
      <c r="CO44" s="229">
        <f t="shared" si="36"/>
        <v>0</v>
      </c>
      <c r="CP44" s="229">
        <f t="shared" si="36"/>
        <v>0</v>
      </c>
      <c r="CQ44" s="229">
        <f t="shared" si="36"/>
        <v>0</v>
      </c>
      <c r="CR44" s="229">
        <f t="shared" si="36"/>
        <v>0</v>
      </c>
      <c r="CS44" s="229">
        <f t="shared" si="36"/>
        <v>0</v>
      </c>
      <c r="CT44" s="229">
        <f t="shared" si="36"/>
        <v>0</v>
      </c>
      <c r="CU44" s="229">
        <f t="shared" si="36"/>
        <v>0</v>
      </c>
      <c r="CV44" s="229">
        <f t="shared" si="36"/>
        <v>0</v>
      </c>
      <c r="CW44" s="229">
        <f t="shared" si="36"/>
        <v>0</v>
      </c>
      <c r="CX44" s="229">
        <f t="shared" si="36"/>
        <v>0</v>
      </c>
      <c r="CY44" s="229">
        <f t="shared" si="36"/>
        <v>0</v>
      </c>
      <c r="CZ44" s="229">
        <f t="shared" si="36"/>
        <v>0</v>
      </c>
      <c r="DA44" s="229">
        <f t="shared" si="36"/>
        <v>0</v>
      </c>
      <c r="DB44" s="229">
        <f t="shared" si="36"/>
        <v>0</v>
      </c>
      <c r="DC44" s="229">
        <f t="shared" si="36"/>
        <v>0</v>
      </c>
    </row>
    <row r="45" spans="2:107" ht="15" customHeight="1" x14ac:dyDescent="0.25">
      <c r="B45" s="495">
        <v>22</v>
      </c>
      <c r="C45" s="237" t="s">
        <v>4240</v>
      </c>
      <c r="D45" s="238">
        <f>'Escolha tarifa'!E17</f>
        <v>924.10883683013355</v>
      </c>
      <c r="E45" s="538" t="s">
        <v>3909</v>
      </c>
      <c r="F45" s="696" t="s">
        <v>4241</v>
      </c>
      <c r="G45" s="239">
        <f t="shared" ref="G45:AL45" si="37">IF(G19=0,0,G44/G19)</f>
        <v>0</v>
      </c>
      <c r="H45" s="240">
        <f t="shared" si="37"/>
        <v>0</v>
      </c>
      <c r="I45" s="240">
        <f t="shared" si="37"/>
        <v>0</v>
      </c>
      <c r="J45" s="240">
        <f t="shared" si="37"/>
        <v>0</v>
      </c>
      <c r="K45" s="240">
        <f t="shared" si="37"/>
        <v>0</v>
      </c>
      <c r="L45" s="240">
        <f t="shared" si="37"/>
        <v>0</v>
      </c>
      <c r="M45" s="240">
        <f t="shared" si="37"/>
        <v>0</v>
      </c>
      <c r="N45" s="240">
        <f t="shared" si="37"/>
        <v>0</v>
      </c>
      <c r="O45" s="240">
        <f t="shared" si="37"/>
        <v>0</v>
      </c>
      <c r="P45" s="240">
        <f t="shared" si="37"/>
        <v>0</v>
      </c>
      <c r="Q45" s="240">
        <f t="shared" si="37"/>
        <v>0</v>
      </c>
      <c r="R45" s="240">
        <f t="shared" si="37"/>
        <v>0</v>
      </c>
      <c r="S45" s="240">
        <f t="shared" si="37"/>
        <v>0</v>
      </c>
      <c r="T45" s="240">
        <f t="shared" si="37"/>
        <v>0</v>
      </c>
      <c r="U45" s="240">
        <f t="shared" si="37"/>
        <v>0</v>
      </c>
      <c r="V45" s="240">
        <f t="shared" si="37"/>
        <v>0</v>
      </c>
      <c r="W45" s="240">
        <f t="shared" si="37"/>
        <v>0</v>
      </c>
      <c r="X45" s="240">
        <f t="shared" si="37"/>
        <v>0</v>
      </c>
      <c r="Y45" s="240">
        <f t="shared" si="37"/>
        <v>0</v>
      </c>
      <c r="Z45" s="240">
        <f t="shared" si="37"/>
        <v>0</v>
      </c>
      <c r="AA45" s="240">
        <f t="shared" si="37"/>
        <v>0</v>
      </c>
      <c r="AB45" s="240">
        <f t="shared" si="37"/>
        <v>0</v>
      </c>
      <c r="AC45" s="240">
        <f t="shared" si="37"/>
        <v>0</v>
      </c>
      <c r="AD45" s="240">
        <f t="shared" si="37"/>
        <v>0</v>
      </c>
      <c r="AE45" s="240">
        <f t="shared" si="37"/>
        <v>0</v>
      </c>
      <c r="AF45" s="240">
        <f t="shared" si="37"/>
        <v>0</v>
      </c>
      <c r="AG45" s="240">
        <f t="shared" si="37"/>
        <v>0</v>
      </c>
      <c r="AH45" s="240">
        <f t="shared" si="37"/>
        <v>0</v>
      </c>
      <c r="AI45" s="240">
        <f t="shared" si="37"/>
        <v>0</v>
      </c>
      <c r="AJ45" s="240">
        <f t="shared" si="37"/>
        <v>0</v>
      </c>
      <c r="AK45" s="240">
        <f t="shared" si="37"/>
        <v>0</v>
      </c>
      <c r="AL45" s="240">
        <f t="shared" si="37"/>
        <v>0</v>
      </c>
      <c r="AM45" s="240">
        <f t="shared" ref="AM45:BR45" si="38">IF(AM19=0,0,AM44/AM19)</f>
        <v>0</v>
      </c>
      <c r="AN45" s="240">
        <f t="shared" si="38"/>
        <v>0</v>
      </c>
      <c r="AO45" s="240">
        <f t="shared" si="38"/>
        <v>0</v>
      </c>
      <c r="AP45" s="240">
        <f t="shared" si="38"/>
        <v>0</v>
      </c>
      <c r="AQ45" s="240">
        <f t="shared" si="38"/>
        <v>0</v>
      </c>
      <c r="AR45" s="240">
        <f t="shared" si="38"/>
        <v>0</v>
      </c>
      <c r="AS45" s="240">
        <f t="shared" si="38"/>
        <v>0</v>
      </c>
      <c r="AT45" s="240">
        <f t="shared" si="38"/>
        <v>0</v>
      </c>
      <c r="AU45" s="240">
        <f t="shared" si="38"/>
        <v>0</v>
      </c>
      <c r="AV45" s="240">
        <f t="shared" si="38"/>
        <v>0</v>
      </c>
      <c r="AW45" s="240">
        <f t="shared" si="38"/>
        <v>0</v>
      </c>
      <c r="AX45" s="240">
        <f t="shared" si="38"/>
        <v>0</v>
      </c>
      <c r="AY45" s="240">
        <f t="shared" si="38"/>
        <v>0</v>
      </c>
      <c r="AZ45" s="240">
        <f t="shared" si="38"/>
        <v>0</v>
      </c>
      <c r="BA45" s="240">
        <f t="shared" si="38"/>
        <v>0</v>
      </c>
      <c r="BB45" s="240">
        <f t="shared" si="38"/>
        <v>0</v>
      </c>
      <c r="BC45" s="240">
        <f t="shared" si="38"/>
        <v>0</v>
      </c>
      <c r="BD45" s="240">
        <f t="shared" si="38"/>
        <v>0</v>
      </c>
      <c r="BE45" s="240">
        <f t="shared" si="38"/>
        <v>0</v>
      </c>
      <c r="BF45" s="240">
        <f t="shared" si="38"/>
        <v>0</v>
      </c>
      <c r="BG45" s="240">
        <f t="shared" si="38"/>
        <v>0</v>
      </c>
      <c r="BH45" s="240">
        <f t="shared" si="38"/>
        <v>0</v>
      </c>
      <c r="BI45" s="240">
        <f t="shared" si="38"/>
        <v>0</v>
      </c>
      <c r="BJ45" s="240">
        <f t="shared" si="38"/>
        <v>0</v>
      </c>
      <c r="BK45" s="240">
        <f t="shared" si="38"/>
        <v>0</v>
      </c>
      <c r="BL45" s="240">
        <f t="shared" si="38"/>
        <v>0</v>
      </c>
      <c r="BM45" s="240">
        <f t="shared" si="38"/>
        <v>0</v>
      </c>
      <c r="BN45" s="240">
        <f t="shared" si="38"/>
        <v>0</v>
      </c>
      <c r="BO45" s="240">
        <f t="shared" si="38"/>
        <v>0</v>
      </c>
      <c r="BP45" s="240">
        <f t="shared" si="38"/>
        <v>0</v>
      </c>
      <c r="BQ45" s="240">
        <f t="shared" si="38"/>
        <v>0</v>
      </c>
      <c r="BR45" s="240">
        <f t="shared" si="38"/>
        <v>0</v>
      </c>
      <c r="BS45" s="240">
        <f t="shared" ref="BS45:CX45" si="39">IF(BS19=0,0,BS44/BS19)</f>
        <v>0</v>
      </c>
      <c r="BT45" s="240">
        <f t="shared" si="39"/>
        <v>0</v>
      </c>
      <c r="BU45" s="240">
        <f t="shared" si="39"/>
        <v>0</v>
      </c>
      <c r="BV45" s="240">
        <f t="shared" si="39"/>
        <v>0</v>
      </c>
      <c r="BW45" s="240">
        <f t="shared" si="39"/>
        <v>0</v>
      </c>
      <c r="BX45" s="240">
        <f t="shared" si="39"/>
        <v>0</v>
      </c>
      <c r="BY45" s="240">
        <f t="shared" si="39"/>
        <v>0</v>
      </c>
      <c r="BZ45" s="240">
        <f t="shared" si="39"/>
        <v>0</v>
      </c>
      <c r="CA45" s="240">
        <f t="shared" si="39"/>
        <v>0</v>
      </c>
      <c r="CB45" s="240">
        <f t="shared" si="39"/>
        <v>0</v>
      </c>
      <c r="CC45" s="240">
        <f t="shared" si="39"/>
        <v>0</v>
      </c>
      <c r="CD45" s="240">
        <f t="shared" si="39"/>
        <v>0</v>
      </c>
      <c r="CE45" s="240">
        <f t="shared" si="39"/>
        <v>0</v>
      </c>
      <c r="CF45" s="240">
        <f t="shared" si="39"/>
        <v>0</v>
      </c>
      <c r="CG45" s="240">
        <f t="shared" si="39"/>
        <v>0</v>
      </c>
      <c r="CH45" s="240">
        <f t="shared" si="39"/>
        <v>0</v>
      </c>
      <c r="CI45" s="240">
        <f t="shared" si="39"/>
        <v>0</v>
      </c>
      <c r="CJ45" s="240">
        <f t="shared" si="39"/>
        <v>0</v>
      </c>
      <c r="CK45" s="240">
        <f t="shared" si="39"/>
        <v>0</v>
      </c>
      <c r="CL45" s="240">
        <f t="shared" si="39"/>
        <v>0</v>
      </c>
      <c r="CM45" s="240">
        <f t="shared" si="39"/>
        <v>0</v>
      </c>
      <c r="CN45" s="240">
        <f t="shared" si="39"/>
        <v>0</v>
      </c>
      <c r="CO45" s="240">
        <f t="shared" si="39"/>
        <v>0</v>
      </c>
      <c r="CP45" s="240">
        <f t="shared" si="39"/>
        <v>0</v>
      </c>
      <c r="CQ45" s="240">
        <f t="shared" si="39"/>
        <v>0</v>
      </c>
      <c r="CR45" s="240">
        <f t="shared" si="39"/>
        <v>0</v>
      </c>
      <c r="CS45" s="240">
        <f t="shared" si="39"/>
        <v>0</v>
      </c>
      <c r="CT45" s="240">
        <f t="shared" si="39"/>
        <v>0</v>
      </c>
      <c r="CU45" s="240">
        <f t="shared" si="39"/>
        <v>0</v>
      </c>
      <c r="CV45" s="240">
        <f t="shared" si="39"/>
        <v>0</v>
      </c>
      <c r="CW45" s="240">
        <f t="shared" si="39"/>
        <v>0</v>
      </c>
      <c r="CX45" s="240">
        <f t="shared" si="39"/>
        <v>0</v>
      </c>
      <c r="CY45" s="240">
        <f t="shared" ref="CY45:DC45" si="40">IF(CY19=0,0,CY44/CY19)</f>
        <v>0</v>
      </c>
      <c r="CZ45" s="240">
        <f t="shared" si="40"/>
        <v>0</v>
      </c>
      <c r="DA45" s="240">
        <f t="shared" si="40"/>
        <v>0</v>
      </c>
      <c r="DB45" s="240">
        <f t="shared" si="40"/>
        <v>0</v>
      </c>
      <c r="DC45" s="240">
        <f t="shared" si="40"/>
        <v>0</v>
      </c>
    </row>
    <row r="46" spans="2:107" ht="15" customHeight="1" x14ac:dyDescent="0.25">
      <c r="B46" s="241"/>
      <c r="C46" s="242" t="s">
        <v>4242</v>
      </c>
      <c r="D46" s="242"/>
      <c r="E46" s="522" t="s">
        <v>3908</v>
      </c>
      <c r="F46" s="243" t="s">
        <v>4243</v>
      </c>
      <c r="G46" s="244">
        <f>SUM(H46:DC46)</f>
        <v>0</v>
      </c>
      <c r="H46" s="245">
        <f>H42*$D$43+H44*$D$45</f>
        <v>0</v>
      </c>
      <c r="I46" s="245">
        <f t="shared" ref="I46:BT46" si="41">I42*$D$43+I44*$D$45</f>
        <v>0</v>
      </c>
      <c r="J46" s="245">
        <f t="shared" si="41"/>
        <v>0</v>
      </c>
      <c r="K46" s="245">
        <f t="shared" si="41"/>
        <v>0</v>
      </c>
      <c r="L46" s="245">
        <f t="shared" si="41"/>
        <v>0</v>
      </c>
      <c r="M46" s="245">
        <f t="shared" si="41"/>
        <v>0</v>
      </c>
      <c r="N46" s="245">
        <f t="shared" si="41"/>
        <v>0</v>
      </c>
      <c r="O46" s="245">
        <f t="shared" si="41"/>
        <v>0</v>
      </c>
      <c r="P46" s="245">
        <f t="shared" si="41"/>
        <v>0</v>
      </c>
      <c r="Q46" s="245">
        <f t="shared" si="41"/>
        <v>0</v>
      </c>
      <c r="R46" s="245">
        <f t="shared" si="41"/>
        <v>0</v>
      </c>
      <c r="S46" s="245">
        <f t="shared" si="41"/>
        <v>0</v>
      </c>
      <c r="T46" s="245">
        <f t="shared" si="41"/>
        <v>0</v>
      </c>
      <c r="U46" s="245">
        <f t="shared" si="41"/>
        <v>0</v>
      </c>
      <c r="V46" s="245">
        <f t="shared" si="41"/>
        <v>0</v>
      </c>
      <c r="W46" s="245">
        <f t="shared" si="41"/>
        <v>0</v>
      </c>
      <c r="X46" s="245">
        <f t="shared" si="41"/>
        <v>0</v>
      </c>
      <c r="Y46" s="245">
        <f t="shared" si="41"/>
        <v>0</v>
      </c>
      <c r="Z46" s="245">
        <f t="shared" si="41"/>
        <v>0</v>
      </c>
      <c r="AA46" s="245">
        <f t="shared" si="41"/>
        <v>0</v>
      </c>
      <c r="AB46" s="245">
        <f t="shared" si="41"/>
        <v>0</v>
      </c>
      <c r="AC46" s="245">
        <f t="shared" si="41"/>
        <v>0</v>
      </c>
      <c r="AD46" s="245">
        <f t="shared" si="41"/>
        <v>0</v>
      </c>
      <c r="AE46" s="245">
        <f t="shared" si="41"/>
        <v>0</v>
      </c>
      <c r="AF46" s="245">
        <f t="shared" si="41"/>
        <v>0</v>
      </c>
      <c r="AG46" s="245">
        <f t="shared" si="41"/>
        <v>0</v>
      </c>
      <c r="AH46" s="245">
        <f t="shared" si="41"/>
        <v>0</v>
      </c>
      <c r="AI46" s="245">
        <f t="shared" si="41"/>
        <v>0</v>
      </c>
      <c r="AJ46" s="245">
        <f t="shared" si="41"/>
        <v>0</v>
      </c>
      <c r="AK46" s="245">
        <f t="shared" si="41"/>
        <v>0</v>
      </c>
      <c r="AL46" s="245">
        <f t="shared" si="41"/>
        <v>0</v>
      </c>
      <c r="AM46" s="245">
        <f t="shared" si="41"/>
        <v>0</v>
      </c>
      <c r="AN46" s="245">
        <f t="shared" si="41"/>
        <v>0</v>
      </c>
      <c r="AO46" s="245">
        <f t="shared" si="41"/>
        <v>0</v>
      </c>
      <c r="AP46" s="245">
        <f t="shared" si="41"/>
        <v>0</v>
      </c>
      <c r="AQ46" s="245">
        <f t="shared" si="41"/>
        <v>0</v>
      </c>
      <c r="AR46" s="245">
        <f t="shared" si="41"/>
        <v>0</v>
      </c>
      <c r="AS46" s="245">
        <f t="shared" si="41"/>
        <v>0</v>
      </c>
      <c r="AT46" s="245">
        <f t="shared" si="41"/>
        <v>0</v>
      </c>
      <c r="AU46" s="245">
        <f t="shared" si="41"/>
        <v>0</v>
      </c>
      <c r="AV46" s="245">
        <f t="shared" si="41"/>
        <v>0</v>
      </c>
      <c r="AW46" s="245">
        <f t="shared" si="41"/>
        <v>0</v>
      </c>
      <c r="AX46" s="245">
        <f t="shared" si="41"/>
        <v>0</v>
      </c>
      <c r="AY46" s="245">
        <f t="shared" si="41"/>
        <v>0</v>
      </c>
      <c r="AZ46" s="245">
        <f t="shared" si="41"/>
        <v>0</v>
      </c>
      <c r="BA46" s="245">
        <f t="shared" si="41"/>
        <v>0</v>
      </c>
      <c r="BB46" s="245">
        <f t="shared" si="41"/>
        <v>0</v>
      </c>
      <c r="BC46" s="245">
        <f t="shared" si="41"/>
        <v>0</v>
      </c>
      <c r="BD46" s="245">
        <f t="shared" si="41"/>
        <v>0</v>
      </c>
      <c r="BE46" s="245">
        <f t="shared" si="41"/>
        <v>0</v>
      </c>
      <c r="BF46" s="245">
        <f t="shared" si="41"/>
        <v>0</v>
      </c>
      <c r="BG46" s="245">
        <f t="shared" si="41"/>
        <v>0</v>
      </c>
      <c r="BH46" s="245">
        <f t="shared" si="41"/>
        <v>0</v>
      </c>
      <c r="BI46" s="245">
        <f t="shared" si="41"/>
        <v>0</v>
      </c>
      <c r="BJ46" s="245">
        <f t="shared" si="41"/>
        <v>0</v>
      </c>
      <c r="BK46" s="245">
        <f t="shared" si="41"/>
        <v>0</v>
      </c>
      <c r="BL46" s="245">
        <f t="shared" si="41"/>
        <v>0</v>
      </c>
      <c r="BM46" s="245">
        <f t="shared" si="41"/>
        <v>0</v>
      </c>
      <c r="BN46" s="245">
        <f t="shared" si="41"/>
        <v>0</v>
      </c>
      <c r="BO46" s="245">
        <f t="shared" si="41"/>
        <v>0</v>
      </c>
      <c r="BP46" s="245">
        <f t="shared" si="41"/>
        <v>0</v>
      </c>
      <c r="BQ46" s="245">
        <f t="shared" si="41"/>
        <v>0</v>
      </c>
      <c r="BR46" s="245">
        <f t="shared" si="41"/>
        <v>0</v>
      </c>
      <c r="BS46" s="245">
        <f t="shared" si="41"/>
        <v>0</v>
      </c>
      <c r="BT46" s="245">
        <f t="shared" si="41"/>
        <v>0</v>
      </c>
      <c r="BU46" s="245">
        <f t="shared" ref="BU46:DC46" si="42">BU42*$D$43+BU44*$D$45</f>
        <v>0</v>
      </c>
      <c r="BV46" s="245">
        <f t="shared" si="42"/>
        <v>0</v>
      </c>
      <c r="BW46" s="245">
        <f t="shared" si="42"/>
        <v>0</v>
      </c>
      <c r="BX46" s="245">
        <f t="shared" si="42"/>
        <v>0</v>
      </c>
      <c r="BY46" s="245">
        <f t="shared" si="42"/>
        <v>0</v>
      </c>
      <c r="BZ46" s="245">
        <f t="shared" si="42"/>
        <v>0</v>
      </c>
      <c r="CA46" s="245">
        <f t="shared" si="42"/>
        <v>0</v>
      </c>
      <c r="CB46" s="245">
        <f t="shared" si="42"/>
        <v>0</v>
      </c>
      <c r="CC46" s="245">
        <f t="shared" si="42"/>
        <v>0</v>
      </c>
      <c r="CD46" s="245">
        <f t="shared" si="42"/>
        <v>0</v>
      </c>
      <c r="CE46" s="245">
        <f t="shared" si="42"/>
        <v>0</v>
      </c>
      <c r="CF46" s="245">
        <f t="shared" si="42"/>
        <v>0</v>
      </c>
      <c r="CG46" s="245">
        <f t="shared" si="42"/>
        <v>0</v>
      </c>
      <c r="CH46" s="245">
        <f t="shared" si="42"/>
        <v>0</v>
      </c>
      <c r="CI46" s="245">
        <f t="shared" si="42"/>
        <v>0</v>
      </c>
      <c r="CJ46" s="245">
        <f t="shared" si="42"/>
        <v>0</v>
      </c>
      <c r="CK46" s="245">
        <f t="shared" si="42"/>
        <v>0</v>
      </c>
      <c r="CL46" s="245">
        <f t="shared" si="42"/>
        <v>0</v>
      </c>
      <c r="CM46" s="245">
        <f t="shared" si="42"/>
        <v>0</v>
      </c>
      <c r="CN46" s="245">
        <f t="shared" si="42"/>
        <v>0</v>
      </c>
      <c r="CO46" s="245">
        <f t="shared" si="42"/>
        <v>0</v>
      </c>
      <c r="CP46" s="245">
        <f t="shared" si="42"/>
        <v>0</v>
      </c>
      <c r="CQ46" s="245">
        <f t="shared" si="42"/>
        <v>0</v>
      </c>
      <c r="CR46" s="245">
        <f t="shared" si="42"/>
        <v>0</v>
      </c>
      <c r="CS46" s="245">
        <f t="shared" si="42"/>
        <v>0</v>
      </c>
      <c r="CT46" s="245">
        <f t="shared" si="42"/>
        <v>0</v>
      </c>
      <c r="CU46" s="245">
        <f t="shared" si="42"/>
        <v>0</v>
      </c>
      <c r="CV46" s="245">
        <f t="shared" si="42"/>
        <v>0</v>
      </c>
      <c r="CW46" s="245">
        <f t="shared" si="42"/>
        <v>0</v>
      </c>
      <c r="CX46" s="245">
        <f t="shared" si="42"/>
        <v>0</v>
      </c>
      <c r="CY46" s="245">
        <f t="shared" si="42"/>
        <v>0</v>
      </c>
      <c r="CZ46" s="245">
        <f t="shared" si="42"/>
        <v>0</v>
      </c>
      <c r="DA46" s="245">
        <f t="shared" si="42"/>
        <v>0</v>
      </c>
      <c r="DB46" s="245">
        <f t="shared" si="42"/>
        <v>0</v>
      </c>
      <c r="DC46" s="245">
        <f t="shared" si="42"/>
        <v>0</v>
      </c>
    </row>
    <row r="47" spans="2:107" ht="15" customHeight="1" x14ac:dyDescent="0.25">
      <c r="B47" s="241"/>
      <c r="C47" s="242" t="s">
        <v>4244</v>
      </c>
      <c r="D47" s="242"/>
      <c r="E47" s="522" t="s">
        <v>3908</v>
      </c>
      <c r="F47" s="243" t="s">
        <v>4245</v>
      </c>
      <c r="G47" s="244">
        <f>G44*D45</f>
        <v>0</v>
      </c>
      <c r="H47" s="245">
        <f>H44*$D$45</f>
        <v>0</v>
      </c>
      <c r="I47" s="245">
        <f t="shared" ref="I47:BT47" si="43">I44*$D$45</f>
        <v>0</v>
      </c>
      <c r="J47" s="245">
        <f t="shared" si="43"/>
        <v>0</v>
      </c>
      <c r="K47" s="245">
        <f t="shared" si="43"/>
        <v>0</v>
      </c>
      <c r="L47" s="245">
        <f t="shared" si="43"/>
        <v>0</v>
      </c>
      <c r="M47" s="245">
        <f t="shared" si="43"/>
        <v>0</v>
      </c>
      <c r="N47" s="245">
        <f t="shared" si="43"/>
        <v>0</v>
      </c>
      <c r="O47" s="245">
        <f t="shared" si="43"/>
        <v>0</v>
      </c>
      <c r="P47" s="245">
        <f t="shared" si="43"/>
        <v>0</v>
      </c>
      <c r="Q47" s="245">
        <f t="shared" si="43"/>
        <v>0</v>
      </c>
      <c r="R47" s="245">
        <f t="shared" si="43"/>
        <v>0</v>
      </c>
      <c r="S47" s="245">
        <f t="shared" si="43"/>
        <v>0</v>
      </c>
      <c r="T47" s="245">
        <f t="shared" si="43"/>
        <v>0</v>
      </c>
      <c r="U47" s="245">
        <f t="shared" si="43"/>
        <v>0</v>
      </c>
      <c r="V47" s="245">
        <f t="shared" si="43"/>
        <v>0</v>
      </c>
      <c r="W47" s="245">
        <f t="shared" si="43"/>
        <v>0</v>
      </c>
      <c r="X47" s="245">
        <f t="shared" si="43"/>
        <v>0</v>
      </c>
      <c r="Y47" s="245">
        <f t="shared" si="43"/>
        <v>0</v>
      </c>
      <c r="Z47" s="245">
        <f t="shared" si="43"/>
        <v>0</v>
      </c>
      <c r="AA47" s="245">
        <f t="shared" si="43"/>
        <v>0</v>
      </c>
      <c r="AB47" s="245">
        <f t="shared" si="43"/>
        <v>0</v>
      </c>
      <c r="AC47" s="245">
        <f t="shared" si="43"/>
        <v>0</v>
      </c>
      <c r="AD47" s="245">
        <f t="shared" si="43"/>
        <v>0</v>
      </c>
      <c r="AE47" s="245">
        <f t="shared" si="43"/>
        <v>0</v>
      </c>
      <c r="AF47" s="245">
        <f t="shared" si="43"/>
        <v>0</v>
      </c>
      <c r="AG47" s="245">
        <f t="shared" si="43"/>
        <v>0</v>
      </c>
      <c r="AH47" s="245">
        <f t="shared" si="43"/>
        <v>0</v>
      </c>
      <c r="AI47" s="245">
        <f t="shared" si="43"/>
        <v>0</v>
      </c>
      <c r="AJ47" s="245">
        <f t="shared" si="43"/>
        <v>0</v>
      </c>
      <c r="AK47" s="245">
        <f t="shared" si="43"/>
        <v>0</v>
      </c>
      <c r="AL47" s="245">
        <f t="shared" si="43"/>
        <v>0</v>
      </c>
      <c r="AM47" s="245">
        <f t="shared" si="43"/>
        <v>0</v>
      </c>
      <c r="AN47" s="245">
        <f t="shared" si="43"/>
        <v>0</v>
      </c>
      <c r="AO47" s="245">
        <f t="shared" si="43"/>
        <v>0</v>
      </c>
      <c r="AP47" s="245">
        <f t="shared" si="43"/>
        <v>0</v>
      </c>
      <c r="AQ47" s="245">
        <f t="shared" si="43"/>
        <v>0</v>
      </c>
      <c r="AR47" s="245">
        <f t="shared" si="43"/>
        <v>0</v>
      </c>
      <c r="AS47" s="245">
        <f t="shared" si="43"/>
        <v>0</v>
      </c>
      <c r="AT47" s="245">
        <f t="shared" si="43"/>
        <v>0</v>
      </c>
      <c r="AU47" s="245">
        <f t="shared" si="43"/>
        <v>0</v>
      </c>
      <c r="AV47" s="245">
        <f t="shared" si="43"/>
        <v>0</v>
      </c>
      <c r="AW47" s="245">
        <f t="shared" si="43"/>
        <v>0</v>
      </c>
      <c r="AX47" s="245">
        <f t="shared" si="43"/>
        <v>0</v>
      </c>
      <c r="AY47" s="245">
        <f t="shared" si="43"/>
        <v>0</v>
      </c>
      <c r="AZ47" s="245">
        <f t="shared" si="43"/>
        <v>0</v>
      </c>
      <c r="BA47" s="245">
        <f t="shared" si="43"/>
        <v>0</v>
      </c>
      <c r="BB47" s="245">
        <f t="shared" si="43"/>
        <v>0</v>
      </c>
      <c r="BC47" s="245">
        <f t="shared" si="43"/>
        <v>0</v>
      </c>
      <c r="BD47" s="245">
        <f t="shared" si="43"/>
        <v>0</v>
      </c>
      <c r="BE47" s="245">
        <f t="shared" si="43"/>
        <v>0</v>
      </c>
      <c r="BF47" s="245">
        <f t="shared" si="43"/>
        <v>0</v>
      </c>
      <c r="BG47" s="245">
        <f t="shared" si="43"/>
        <v>0</v>
      </c>
      <c r="BH47" s="245">
        <f t="shared" si="43"/>
        <v>0</v>
      </c>
      <c r="BI47" s="245">
        <f t="shared" si="43"/>
        <v>0</v>
      </c>
      <c r="BJ47" s="245">
        <f t="shared" si="43"/>
        <v>0</v>
      </c>
      <c r="BK47" s="245">
        <f t="shared" si="43"/>
        <v>0</v>
      </c>
      <c r="BL47" s="245">
        <f t="shared" si="43"/>
        <v>0</v>
      </c>
      <c r="BM47" s="245">
        <f t="shared" si="43"/>
        <v>0</v>
      </c>
      <c r="BN47" s="245">
        <f t="shared" si="43"/>
        <v>0</v>
      </c>
      <c r="BO47" s="245">
        <f t="shared" si="43"/>
        <v>0</v>
      </c>
      <c r="BP47" s="245">
        <f t="shared" si="43"/>
        <v>0</v>
      </c>
      <c r="BQ47" s="245">
        <f t="shared" si="43"/>
        <v>0</v>
      </c>
      <c r="BR47" s="245">
        <f t="shared" si="43"/>
        <v>0</v>
      </c>
      <c r="BS47" s="245">
        <f t="shared" si="43"/>
        <v>0</v>
      </c>
      <c r="BT47" s="245">
        <f t="shared" si="43"/>
        <v>0</v>
      </c>
      <c r="BU47" s="245">
        <f t="shared" ref="BU47:DC47" si="44">BU44*$D$45</f>
        <v>0</v>
      </c>
      <c r="BV47" s="245">
        <f t="shared" si="44"/>
        <v>0</v>
      </c>
      <c r="BW47" s="245">
        <f t="shared" si="44"/>
        <v>0</v>
      </c>
      <c r="BX47" s="245">
        <f t="shared" si="44"/>
        <v>0</v>
      </c>
      <c r="BY47" s="245">
        <f t="shared" si="44"/>
        <v>0</v>
      </c>
      <c r="BZ47" s="245">
        <f t="shared" si="44"/>
        <v>0</v>
      </c>
      <c r="CA47" s="245">
        <f t="shared" si="44"/>
        <v>0</v>
      </c>
      <c r="CB47" s="245">
        <f t="shared" si="44"/>
        <v>0</v>
      </c>
      <c r="CC47" s="245">
        <f t="shared" si="44"/>
        <v>0</v>
      </c>
      <c r="CD47" s="245">
        <f t="shared" si="44"/>
        <v>0</v>
      </c>
      <c r="CE47" s="245">
        <f t="shared" si="44"/>
        <v>0</v>
      </c>
      <c r="CF47" s="245">
        <f t="shared" si="44"/>
        <v>0</v>
      </c>
      <c r="CG47" s="245">
        <f t="shared" si="44"/>
        <v>0</v>
      </c>
      <c r="CH47" s="245">
        <f t="shared" si="44"/>
        <v>0</v>
      </c>
      <c r="CI47" s="245">
        <f t="shared" si="44"/>
        <v>0</v>
      </c>
      <c r="CJ47" s="245">
        <f t="shared" si="44"/>
        <v>0</v>
      </c>
      <c r="CK47" s="245">
        <f t="shared" si="44"/>
        <v>0</v>
      </c>
      <c r="CL47" s="245">
        <f t="shared" si="44"/>
        <v>0</v>
      </c>
      <c r="CM47" s="245">
        <f t="shared" si="44"/>
        <v>0</v>
      </c>
      <c r="CN47" s="245">
        <f t="shared" si="44"/>
        <v>0</v>
      </c>
      <c r="CO47" s="245">
        <f t="shared" si="44"/>
        <v>0</v>
      </c>
      <c r="CP47" s="245">
        <f t="shared" si="44"/>
        <v>0</v>
      </c>
      <c r="CQ47" s="245">
        <f t="shared" si="44"/>
        <v>0</v>
      </c>
      <c r="CR47" s="245">
        <f t="shared" si="44"/>
        <v>0</v>
      </c>
      <c r="CS47" s="245">
        <f t="shared" si="44"/>
        <v>0</v>
      </c>
      <c r="CT47" s="245">
        <f t="shared" si="44"/>
        <v>0</v>
      </c>
      <c r="CU47" s="245">
        <f t="shared" si="44"/>
        <v>0</v>
      </c>
      <c r="CV47" s="245">
        <f t="shared" si="44"/>
        <v>0</v>
      </c>
      <c r="CW47" s="245">
        <f t="shared" si="44"/>
        <v>0</v>
      </c>
      <c r="CX47" s="245">
        <f t="shared" si="44"/>
        <v>0</v>
      </c>
      <c r="CY47" s="245">
        <f t="shared" si="44"/>
        <v>0</v>
      </c>
      <c r="CZ47" s="245">
        <f t="shared" si="44"/>
        <v>0</v>
      </c>
      <c r="DA47" s="245">
        <f t="shared" si="44"/>
        <v>0</v>
      </c>
      <c r="DB47" s="245">
        <f t="shared" si="44"/>
        <v>0</v>
      </c>
      <c r="DC47" s="245">
        <f t="shared" si="44"/>
        <v>0</v>
      </c>
    </row>
    <row r="48" spans="2:107" ht="15" customHeight="1" x14ac:dyDescent="0.25">
      <c r="B48" s="241"/>
      <c r="C48" s="242" t="s">
        <v>4246</v>
      </c>
      <c r="D48" s="242"/>
      <c r="E48" s="522" t="s">
        <v>3908</v>
      </c>
      <c r="F48" s="243" t="s">
        <v>4247</v>
      </c>
      <c r="G48" s="244">
        <f>G42*D43</f>
        <v>0</v>
      </c>
      <c r="H48" s="245">
        <f>H42*$D$43</f>
        <v>0</v>
      </c>
      <c r="I48" s="245">
        <f t="shared" ref="I48:BT48" si="45">I42*$D$43</f>
        <v>0</v>
      </c>
      <c r="J48" s="245">
        <f t="shared" si="45"/>
        <v>0</v>
      </c>
      <c r="K48" s="245">
        <f t="shared" si="45"/>
        <v>0</v>
      </c>
      <c r="L48" s="245">
        <f t="shared" si="45"/>
        <v>0</v>
      </c>
      <c r="M48" s="245">
        <f t="shared" si="45"/>
        <v>0</v>
      </c>
      <c r="N48" s="245">
        <f t="shared" si="45"/>
        <v>0</v>
      </c>
      <c r="O48" s="245">
        <f t="shared" si="45"/>
        <v>0</v>
      </c>
      <c r="P48" s="245">
        <f t="shared" si="45"/>
        <v>0</v>
      </c>
      <c r="Q48" s="245">
        <f t="shared" si="45"/>
        <v>0</v>
      </c>
      <c r="R48" s="245">
        <f t="shared" si="45"/>
        <v>0</v>
      </c>
      <c r="S48" s="245">
        <f t="shared" si="45"/>
        <v>0</v>
      </c>
      <c r="T48" s="245">
        <f t="shared" si="45"/>
        <v>0</v>
      </c>
      <c r="U48" s="245">
        <f t="shared" si="45"/>
        <v>0</v>
      </c>
      <c r="V48" s="245">
        <f t="shared" si="45"/>
        <v>0</v>
      </c>
      <c r="W48" s="245">
        <f t="shared" si="45"/>
        <v>0</v>
      </c>
      <c r="X48" s="245">
        <f t="shared" si="45"/>
        <v>0</v>
      </c>
      <c r="Y48" s="245">
        <f t="shared" si="45"/>
        <v>0</v>
      </c>
      <c r="Z48" s="245">
        <f t="shared" si="45"/>
        <v>0</v>
      </c>
      <c r="AA48" s="245">
        <f t="shared" si="45"/>
        <v>0</v>
      </c>
      <c r="AB48" s="245">
        <f t="shared" si="45"/>
        <v>0</v>
      </c>
      <c r="AC48" s="245">
        <f t="shared" si="45"/>
        <v>0</v>
      </c>
      <c r="AD48" s="245">
        <f t="shared" si="45"/>
        <v>0</v>
      </c>
      <c r="AE48" s="245">
        <f t="shared" si="45"/>
        <v>0</v>
      </c>
      <c r="AF48" s="245">
        <f t="shared" si="45"/>
        <v>0</v>
      </c>
      <c r="AG48" s="245">
        <f t="shared" si="45"/>
        <v>0</v>
      </c>
      <c r="AH48" s="245">
        <f t="shared" si="45"/>
        <v>0</v>
      </c>
      <c r="AI48" s="245">
        <f t="shared" si="45"/>
        <v>0</v>
      </c>
      <c r="AJ48" s="245">
        <f t="shared" si="45"/>
        <v>0</v>
      </c>
      <c r="AK48" s="245">
        <f t="shared" si="45"/>
        <v>0</v>
      </c>
      <c r="AL48" s="245">
        <f t="shared" si="45"/>
        <v>0</v>
      </c>
      <c r="AM48" s="245">
        <f t="shared" si="45"/>
        <v>0</v>
      </c>
      <c r="AN48" s="245">
        <f t="shared" si="45"/>
        <v>0</v>
      </c>
      <c r="AO48" s="245">
        <f t="shared" si="45"/>
        <v>0</v>
      </c>
      <c r="AP48" s="245">
        <f t="shared" si="45"/>
        <v>0</v>
      </c>
      <c r="AQ48" s="245">
        <f t="shared" si="45"/>
        <v>0</v>
      </c>
      <c r="AR48" s="245">
        <f t="shared" si="45"/>
        <v>0</v>
      </c>
      <c r="AS48" s="245">
        <f t="shared" si="45"/>
        <v>0</v>
      </c>
      <c r="AT48" s="245">
        <f t="shared" si="45"/>
        <v>0</v>
      </c>
      <c r="AU48" s="245">
        <f t="shared" si="45"/>
        <v>0</v>
      </c>
      <c r="AV48" s="245">
        <f t="shared" si="45"/>
        <v>0</v>
      </c>
      <c r="AW48" s="245">
        <f t="shared" si="45"/>
        <v>0</v>
      </c>
      <c r="AX48" s="245">
        <f t="shared" si="45"/>
        <v>0</v>
      </c>
      <c r="AY48" s="245">
        <f t="shared" si="45"/>
        <v>0</v>
      </c>
      <c r="AZ48" s="245">
        <f t="shared" si="45"/>
        <v>0</v>
      </c>
      <c r="BA48" s="245">
        <f t="shared" si="45"/>
        <v>0</v>
      </c>
      <c r="BB48" s="245">
        <f t="shared" si="45"/>
        <v>0</v>
      </c>
      <c r="BC48" s="245">
        <f t="shared" si="45"/>
        <v>0</v>
      </c>
      <c r="BD48" s="245">
        <f t="shared" si="45"/>
        <v>0</v>
      </c>
      <c r="BE48" s="245">
        <f t="shared" si="45"/>
        <v>0</v>
      </c>
      <c r="BF48" s="245">
        <f t="shared" si="45"/>
        <v>0</v>
      </c>
      <c r="BG48" s="245">
        <f t="shared" si="45"/>
        <v>0</v>
      </c>
      <c r="BH48" s="245">
        <f t="shared" si="45"/>
        <v>0</v>
      </c>
      <c r="BI48" s="245">
        <f t="shared" si="45"/>
        <v>0</v>
      </c>
      <c r="BJ48" s="245">
        <f t="shared" si="45"/>
        <v>0</v>
      </c>
      <c r="BK48" s="245">
        <f t="shared" si="45"/>
        <v>0</v>
      </c>
      <c r="BL48" s="245">
        <f t="shared" si="45"/>
        <v>0</v>
      </c>
      <c r="BM48" s="245">
        <f t="shared" si="45"/>
        <v>0</v>
      </c>
      <c r="BN48" s="245">
        <f t="shared" si="45"/>
        <v>0</v>
      </c>
      <c r="BO48" s="245">
        <f t="shared" si="45"/>
        <v>0</v>
      </c>
      <c r="BP48" s="245">
        <f t="shared" si="45"/>
        <v>0</v>
      </c>
      <c r="BQ48" s="245">
        <f t="shared" si="45"/>
        <v>0</v>
      </c>
      <c r="BR48" s="245">
        <f t="shared" si="45"/>
        <v>0</v>
      </c>
      <c r="BS48" s="245">
        <f t="shared" si="45"/>
        <v>0</v>
      </c>
      <c r="BT48" s="245">
        <f t="shared" si="45"/>
        <v>0</v>
      </c>
      <c r="BU48" s="245">
        <f t="shared" ref="BU48:DC48" si="46">BU42*$D$43</f>
        <v>0</v>
      </c>
      <c r="BV48" s="245">
        <f t="shared" si="46"/>
        <v>0</v>
      </c>
      <c r="BW48" s="245">
        <f t="shared" si="46"/>
        <v>0</v>
      </c>
      <c r="BX48" s="245">
        <f t="shared" si="46"/>
        <v>0</v>
      </c>
      <c r="BY48" s="245">
        <f t="shared" si="46"/>
        <v>0</v>
      </c>
      <c r="BZ48" s="245">
        <f t="shared" si="46"/>
        <v>0</v>
      </c>
      <c r="CA48" s="245">
        <f t="shared" si="46"/>
        <v>0</v>
      </c>
      <c r="CB48" s="245">
        <f t="shared" si="46"/>
        <v>0</v>
      </c>
      <c r="CC48" s="245">
        <f t="shared" si="46"/>
        <v>0</v>
      </c>
      <c r="CD48" s="245">
        <f t="shared" si="46"/>
        <v>0</v>
      </c>
      <c r="CE48" s="245">
        <f t="shared" si="46"/>
        <v>0</v>
      </c>
      <c r="CF48" s="245">
        <f t="shared" si="46"/>
        <v>0</v>
      </c>
      <c r="CG48" s="245">
        <f t="shared" si="46"/>
        <v>0</v>
      </c>
      <c r="CH48" s="245">
        <f t="shared" si="46"/>
        <v>0</v>
      </c>
      <c r="CI48" s="245">
        <f t="shared" si="46"/>
        <v>0</v>
      </c>
      <c r="CJ48" s="245">
        <f t="shared" si="46"/>
        <v>0</v>
      </c>
      <c r="CK48" s="245">
        <f t="shared" si="46"/>
        <v>0</v>
      </c>
      <c r="CL48" s="245">
        <f t="shared" si="46"/>
        <v>0</v>
      </c>
      <c r="CM48" s="245">
        <f t="shared" si="46"/>
        <v>0</v>
      </c>
      <c r="CN48" s="245">
        <f t="shared" si="46"/>
        <v>0</v>
      </c>
      <c r="CO48" s="245">
        <f t="shared" si="46"/>
        <v>0</v>
      </c>
      <c r="CP48" s="245">
        <f t="shared" si="46"/>
        <v>0</v>
      </c>
      <c r="CQ48" s="245">
        <f t="shared" si="46"/>
        <v>0</v>
      </c>
      <c r="CR48" s="245">
        <f t="shared" si="46"/>
        <v>0</v>
      </c>
      <c r="CS48" s="245">
        <f t="shared" si="46"/>
        <v>0</v>
      </c>
      <c r="CT48" s="245">
        <f t="shared" si="46"/>
        <v>0</v>
      </c>
      <c r="CU48" s="245">
        <f t="shared" si="46"/>
        <v>0</v>
      </c>
      <c r="CV48" s="245">
        <f t="shared" si="46"/>
        <v>0</v>
      </c>
      <c r="CW48" s="245">
        <f t="shared" si="46"/>
        <v>0</v>
      </c>
      <c r="CX48" s="245">
        <f t="shared" si="46"/>
        <v>0</v>
      </c>
      <c r="CY48" s="245">
        <f t="shared" si="46"/>
        <v>0</v>
      </c>
      <c r="CZ48" s="245">
        <f t="shared" si="46"/>
        <v>0</v>
      </c>
      <c r="DA48" s="245">
        <f t="shared" si="46"/>
        <v>0</v>
      </c>
      <c r="DB48" s="245">
        <f t="shared" si="46"/>
        <v>0</v>
      </c>
      <c r="DC48" s="245">
        <f t="shared" si="46"/>
        <v>0</v>
      </c>
    </row>
    <row r="50" spans="2:107" ht="15" customHeight="1" x14ac:dyDescent="0.35">
      <c r="E50" s="177" t="s">
        <v>4066</v>
      </c>
      <c r="F50" s="178"/>
      <c r="G50" s="179">
        <f>RCB!$G$7</f>
        <v>0</v>
      </c>
      <c r="I50" s="177" t="s">
        <v>4067</v>
      </c>
      <c r="J50" s="178"/>
      <c r="K50" s="179">
        <f>RCB!$J$7</f>
        <v>0</v>
      </c>
    </row>
    <row r="51" spans="2:107" ht="15" customHeight="1" x14ac:dyDescent="0.35">
      <c r="E51" s="177" t="s">
        <v>4069</v>
      </c>
      <c r="F51" s="178"/>
      <c r="G51" s="179">
        <f>RCB!$H$7</f>
        <v>0</v>
      </c>
      <c r="I51" s="177" t="s">
        <v>4070</v>
      </c>
      <c r="J51" s="178"/>
      <c r="K51" s="179">
        <f>RCB!$K$7</f>
        <v>0</v>
      </c>
    </row>
    <row r="53" spans="2:107" ht="15" hidden="1" customHeight="1" x14ac:dyDescent="0.25">
      <c r="B53" s="1032" t="s">
        <v>4248</v>
      </c>
      <c r="C53" s="1033"/>
      <c r="D53" s="1033"/>
      <c r="E53" s="1033"/>
      <c r="F53" s="1033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  <c r="AJ53" s="246"/>
      <c r="AK53" s="246"/>
      <c r="AL53" s="246"/>
      <c r="AM53" s="246"/>
      <c r="AN53" s="246"/>
      <c r="AO53" s="246"/>
      <c r="AP53" s="246"/>
      <c r="AQ53" s="246"/>
      <c r="AR53" s="246"/>
      <c r="AS53" s="246"/>
      <c r="AT53" s="246"/>
      <c r="AU53" s="246"/>
      <c r="AV53" s="246"/>
      <c r="AW53" s="246"/>
      <c r="AX53" s="246"/>
      <c r="AY53" s="246"/>
      <c r="AZ53" s="246"/>
      <c r="BA53" s="246"/>
      <c r="BB53" s="246"/>
      <c r="BC53" s="246"/>
      <c r="BD53" s="246"/>
      <c r="BE53" s="246"/>
      <c r="BF53" s="246"/>
      <c r="BG53" s="246"/>
      <c r="BH53" s="246"/>
      <c r="BI53" s="246"/>
      <c r="BJ53" s="246"/>
      <c r="BK53" s="246"/>
      <c r="BL53" s="246"/>
      <c r="BM53" s="246"/>
      <c r="BN53" s="246"/>
      <c r="BO53" s="246"/>
      <c r="BP53" s="246"/>
      <c r="BQ53" s="246"/>
      <c r="BR53" s="246"/>
      <c r="BS53" s="246"/>
      <c r="BT53" s="246"/>
      <c r="BU53" s="246"/>
      <c r="BV53" s="246"/>
      <c r="BW53" s="246"/>
      <c r="BX53" s="246"/>
      <c r="BY53" s="246"/>
      <c r="BZ53" s="246"/>
      <c r="CA53" s="246"/>
      <c r="CB53" s="246"/>
      <c r="CC53" s="246"/>
      <c r="CD53" s="246"/>
      <c r="CE53" s="246"/>
      <c r="CF53" s="246"/>
      <c r="CG53" s="246"/>
      <c r="CH53" s="246"/>
      <c r="CI53" s="246"/>
      <c r="CJ53" s="246"/>
      <c r="CK53" s="246"/>
      <c r="CL53" s="246"/>
      <c r="CM53" s="246"/>
      <c r="CN53" s="246"/>
      <c r="CO53" s="246"/>
      <c r="CP53" s="246"/>
      <c r="CQ53" s="246"/>
      <c r="CR53" s="246"/>
      <c r="CS53" s="246"/>
      <c r="CT53" s="246"/>
      <c r="CU53" s="246"/>
      <c r="CV53" s="246"/>
      <c r="CW53" s="246"/>
      <c r="CX53" s="246"/>
      <c r="CY53" s="246"/>
      <c r="CZ53" s="246"/>
      <c r="DA53" s="246"/>
      <c r="DB53" s="246"/>
      <c r="DC53" s="246"/>
    </row>
    <row r="54" spans="2:107" ht="15" hidden="1" customHeight="1" x14ac:dyDescent="0.25">
      <c r="B54" s="247"/>
      <c r="C54" s="248"/>
      <c r="D54" s="248"/>
      <c r="E54" s="248"/>
      <c r="F54" s="249"/>
      <c r="G54" s="250" t="s">
        <v>76</v>
      </c>
      <c r="H54" s="251" t="s">
        <v>4088</v>
      </c>
      <c r="I54" s="251" t="s">
        <v>4089</v>
      </c>
      <c r="J54" s="251" t="s">
        <v>4090</v>
      </c>
      <c r="K54" s="251" t="s">
        <v>4091</v>
      </c>
      <c r="L54" s="251" t="s">
        <v>4092</v>
      </c>
      <c r="M54" s="251" t="s">
        <v>4093</v>
      </c>
      <c r="N54" s="251" t="s">
        <v>4094</v>
      </c>
      <c r="O54" s="251" t="s">
        <v>4095</v>
      </c>
      <c r="P54" s="251" t="s">
        <v>4096</v>
      </c>
      <c r="Q54" s="251" t="s">
        <v>4097</v>
      </c>
      <c r="R54" s="251" t="s">
        <v>4098</v>
      </c>
      <c r="S54" s="251" t="s">
        <v>4099</v>
      </c>
      <c r="T54" s="251" t="s">
        <v>4100</v>
      </c>
      <c r="U54" s="251" t="s">
        <v>4101</v>
      </c>
      <c r="V54" s="251" t="s">
        <v>4102</v>
      </c>
      <c r="W54" s="251" t="s">
        <v>4103</v>
      </c>
      <c r="X54" s="251" t="s">
        <v>4104</v>
      </c>
      <c r="Y54" s="251" t="s">
        <v>4105</v>
      </c>
      <c r="Z54" s="251" t="s">
        <v>4106</v>
      </c>
      <c r="AA54" s="251" t="s">
        <v>4107</v>
      </c>
      <c r="AB54" s="251" t="s">
        <v>4108</v>
      </c>
      <c r="AC54" s="251" t="s">
        <v>4109</v>
      </c>
      <c r="AD54" s="251" t="s">
        <v>4110</v>
      </c>
      <c r="AE54" s="251" t="s">
        <v>4111</v>
      </c>
      <c r="AF54" s="251" t="s">
        <v>4112</v>
      </c>
      <c r="AG54" s="251" t="s">
        <v>4113</v>
      </c>
      <c r="AH54" s="251" t="s">
        <v>4114</v>
      </c>
      <c r="AI54" s="251" t="s">
        <v>4115</v>
      </c>
      <c r="AJ54" s="251" t="s">
        <v>4116</v>
      </c>
      <c r="AK54" s="251" t="s">
        <v>4117</v>
      </c>
      <c r="AL54" s="251" t="s">
        <v>4118</v>
      </c>
      <c r="AM54" s="251" t="s">
        <v>4119</v>
      </c>
      <c r="AN54" s="251" t="s">
        <v>4120</v>
      </c>
      <c r="AO54" s="251" t="s">
        <v>4121</v>
      </c>
      <c r="AP54" s="251" t="s">
        <v>4122</v>
      </c>
      <c r="AQ54" s="251" t="s">
        <v>4123</v>
      </c>
      <c r="AR54" s="251" t="s">
        <v>4124</v>
      </c>
      <c r="AS54" s="251" t="s">
        <v>4125</v>
      </c>
      <c r="AT54" s="251" t="s">
        <v>4126</v>
      </c>
      <c r="AU54" s="251" t="s">
        <v>4127</v>
      </c>
      <c r="AV54" s="251" t="s">
        <v>4128</v>
      </c>
      <c r="AW54" s="251" t="s">
        <v>4129</v>
      </c>
      <c r="AX54" s="251" t="s">
        <v>4130</v>
      </c>
      <c r="AY54" s="251" t="s">
        <v>4131</v>
      </c>
      <c r="AZ54" s="251" t="s">
        <v>4132</v>
      </c>
      <c r="BA54" s="251" t="s">
        <v>4133</v>
      </c>
      <c r="BB54" s="251" t="s">
        <v>4134</v>
      </c>
      <c r="BC54" s="251" t="s">
        <v>4135</v>
      </c>
      <c r="BD54" s="251" t="s">
        <v>4136</v>
      </c>
      <c r="BE54" s="251" t="s">
        <v>4137</v>
      </c>
      <c r="BF54" s="251" t="s">
        <v>4138</v>
      </c>
      <c r="BG54" s="251" t="s">
        <v>4139</v>
      </c>
      <c r="BH54" s="251" t="s">
        <v>4140</v>
      </c>
      <c r="BI54" s="251" t="s">
        <v>4141</v>
      </c>
      <c r="BJ54" s="251" t="s">
        <v>4142</v>
      </c>
      <c r="BK54" s="251" t="s">
        <v>4143</v>
      </c>
      <c r="BL54" s="251" t="s">
        <v>4144</v>
      </c>
      <c r="BM54" s="251" t="s">
        <v>4145</v>
      </c>
      <c r="BN54" s="251" t="s">
        <v>4146</v>
      </c>
      <c r="BO54" s="251" t="s">
        <v>4147</v>
      </c>
      <c r="BP54" s="251" t="s">
        <v>4148</v>
      </c>
      <c r="BQ54" s="251" t="s">
        <v>4149</v>
      </c>
      <c r="BR54" s="251" t="s">
        <v>4150</v>
      </c>
      <c r="BS54" s="251" t="s">
        <v>4151</v>
      </c>
      <c r="BT54" s="251" t="s">
        <v>4152</v>
      </c>
      <c r="BU54" s="251" t="s">
        <v>4153</v>
      </c>
      <c r="BV54" s="251" t="s">
        <v>4154</v>
      </c>
      <c r="BW54" s="251" t="s">
        <v>4155</v>
      </c>
      <c r="BX54" s="251" t="s">
        <v>4156</v>
      </c>
      <c r="BY54" s="251" t="s">
        <v>4157</v>
      </c>
      <c r="BZ54" s="251" t="s">
        <v>4158</v>
      </c>
      <c r="CA54" s="251" t="s">
        <v>4159</v>
      </c>
      <c r="CB54" s="251" t="s">
        <v>4160</v>
      </c>
      <c r="CC54" s="251" t="s">
        <v>4161</v>
      </c>
      <c r="CD54" s="251" t="s">
        <v>4162</v>
      </c>
      <c r="CE54" s="251" t="s">
        <v>4163</v>
      </c>
      <c r="CF54" s="251" t="s">
        <v>4164</v>
      </c>
      <c r="CG54" s="251" t="s">
        <v>4165</v>
      </c>
      <c r="CH54" s="251" t="s">
        <v>4166</v>
      </c>
      <c r="CI54" s="251" t="s">
        <v>4167</v>
      </c>
      <c r="CJ54" s="251" t="s">
        <v>4168</v>
      </c>
      <c r="CK54" s="251" t="s">
        <v>4169</v>
      </c>
      <c r="CL54" s="251" t="s">
        <v>4170</v>
      </c>
      <c r="CM54" s="251" t="s">
        <v>4171</v>
      </c>
      <c r="CN54" s="251" t="s">
        <v>4172</v>
      </c>
      <c r="CO54" s="251" t="s">
        <v>4173</v>
      </c>
      <c r="CP54" s="251" t="s">
        <v>4174</v>
      </c>
      <c r="CQ54" s="251" t="s">
        <v>4175</v>
      </c>
      <c r="CR54" s="251" t="s">
        <v>4176</v>
      </c>
      <c r="CS54" s="251" t="s">
        <v>4177</v>
      </c>
      <c r="CT54" s="251" t="s">
        <v>4178</v>
      </c>
      <c r="CU54" s="251" t="s">
        <v>4179</v>
      </c>
      <c r="CV54" s="251" t="s">
        <v>4180</v>
      </c>
      <c r="CW54" s="251" t="s">
        <v>4181</v>
      </c>
      <c r="CX54" s="251" t="s">
        <v>4182</v>
      </c>
      <c r="CY54" s="251" t="s">
        <v>4183</v>
      </c>
      <c r="CZ54" s="251" t="s">
        <v>4184</v>
      </c>
      <c r="DA54" s="251" t="s">
        <v>4185</v>
      </c>
      <c r="DB54" s="251" t="s">
        <v>4186</v>
      </c>
      <c r="DC54" s="251" t="s">
        <v>4187</v>
      </c>
    </row>
    <row r="55" spans="2:107" ht="15" hidden="1" customHeight="1" x14ac:dyDescent="0.25">
      <c r="B55" s="247">
        <v>23</v>
      </c>
      <c r="C55" s="252" t="s">
        <v>4189</v>
      </c>
      <c r="D55" s="252"/>
      <c r="E55" s="253"/>
      <c r="F55" s="254"/>
      <c r="G55" s="255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7"/>
      <c r="AJ55" s="217"/>
      <c r="AK55" s="217"/>
      <c r="AL55" s="217"/>
      <c r="AM55" s="217"/>
      <c r="AN55" s="217"/>
      <c r="AO55" s="217"/>
      <c r="AP55" s="217"/>
      <c r="AQ55" s="217"/>
      <c r="AR55" s="217"/>
      <c r="AS55" s="217"/>
      <c r="AT55" s="217"/>
      <c r="AU55" s="217"/>
      <c r="AV55" s="217"/>
      <c r="AW55" s="217"/>
      <c r="AX55" s="217"/>
      <c r="AY55" s="217"/>
      <c r="AZ55" s="217"/>
      <c r="BA55" s="217"/>
      <c r="BB55" s="217"/>
      <c r="BC55" s="217"/>
      <c r="BD55" s="217"/>
      <c r="BE55" s="217"/>
      <c r="BF55" s="217"/>
      <c r="BG55" s="217"/>
      <c r="BH55" s="217"/>
      <c r="BI55" s="217"/>
      <c r="BJ55" s="217"/>
      <c r="BK55" s="217"/>
      <c r="BL55" s="217"/>
      <c r="BM55" s="217"/>
      <c r="BN55" s="217"/>
      <c r="BO55" s="217"/>
      <c r="BP55" s="217"/>
      <c r="BQ55" s="217"/>
      <c r="BR55" s="217"/>
      <c r="BS55" s="217"/>
      <c r="BT55" s="217"/>
      <c r="BU55" s="217"/>
      <c r="BV55" s="217"/>
      <c r="BW55" s="217"/>
      <c r="BX55" s="217"/>
      <c r="BY55" s="217"/>
      <c r="BZ55" s="217"/>
      <c r="CA55" s="217"/>
      <c r="CB55" s="217"/>
      <c r="CC55" s="217"/>
      <c r="CD55" s="217"/>
      <c r="CE55" s="217"/>
      <c r="CF55" s="217"/>
      <c r="CG55" s="217"/>
      <c r="CH55" s="217"/>
      <c r="CI55" s="217"/>
      <c r="CJ55" s="217"/>
      <c r="CK55" s="217"/>
      <c r="CL55" s="217"/>
      <c r="CM55" s="217"/>
      <c r="CN55" s="217"/>
      <c r="CO55" s="217"/>
      <c r="CP55" s="217"/>
      <c r="CQ55" s="217"/>
      <c r="CR55" s="217"/>
      <c r="CS55" s="217"/>
      <c r="CT55" s="217"/>
      <c r="CU55" s="217"/>
      <c r="CV55" s="217"/>
      <c r="CW55" s="217"/>
      <c r="CX55" s="217"/>
      <c r="CY55" s="217"/>
      <c r="CZ55" s="217"/>
      <c r="DA55" s="217"/>
      <c r="DB55" s="217"/>
      <c r="DC55" s="217"/>
    </row>
    <row r="56" spans="2:107" ht="15" hidden="1" customHeight="1" x14ac:dyDescent="0.25">
      <c r="B56" s="247"/>
      <c r="C56" s="765" t="s">
        <v>6119</v>
      </c>
      <c r="D56" s="252"/>
      <c r="E56" s="253"/>
      <c r="F56" s="254"/>
      <c r="G56" s="255"/>
      <c r="H56" s="768"/>
      <c r="I56" s="768"/>
      <c r="J56" s="768"/>
      <c r="K56" s="768"/>
      <c r="L56" s="768"/>
      <c r="M56" s="768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217"/>
      <c r="AJ56" s="217"/>
      <c r="AK56" s="217"/>
      <c r="AL56" s="217"/>
      <c r="AM56" s="217"/>
      <c r="AN56" s="217"/>
      <c r="AO56" s="217"/>
      <c r="AP56" s="217"/>
      <c r="AQ56" s="217"/>
      <c r="AR56" s="217"/>
      <c r="AS56" s="217"/>
      <c r="AT56" s="217"/>
      <c r="AU56" s="217"/>
      <c r="AV56" s="217"/>
      <c r="AW56" s="217"/>
      <c r="AX56" s="217"/>
      <c r="AY56" s="217"/>
      <c r="AZ56" s="217"/>
      <c r="BA56" s="217"/>
      <c r="BB56" s="217"/>
      <c r="BC56" s="217"/>
      <c r="BD56" s="217"/>
      <c r="BE56" s="217"/>
      <c r="BF56" s="217"/>
      <c r="BG56" s="217"/>
      <c r="BH56" s="217"/>
      <c r="BI56" s="217"/>
      <c r="BJ56" s="217"/>
      <c r="BK56" s="217"/>
      <c r="BL56" s="217"/>
      <c r="BM56" s="217"/>
      <c r="BN56" s="217"/>
      <c r="BO56" s="217"/>
      <c r="BP56" s="217"/>
      <c r="BQ56" s="217"/>
      <c r="BR56" s="217"/>
      <c r="BS56" s="217"/>
      <c r="BT56" s="217"/>
      <c r="BU56" s="217"/>
      <c r="BV56" s="217"/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7"/>
      <c r="CJ56" s="217"/>
      <c r="CK56" s="217"/>
      <c r="CL56" s="217"/>
      <c r="CM56" s="217"/>
      <c r="CN56" s="217"/>
      <c r="CO56" s="217"/>
      <c r="CP56" s="217"/>
      <c r="CQ56" s="217"/>
      <c r="CR56" s="217"/>
      <c r="CS56" s="217"/>
      <c r="CT56" s="217"/>
      <c r="CU56" s="217"/>
      <c r="CV56" s="217"/>
      <c r="CW56" s="217"/>
      <c r="CX56" s="217"/>
      <c r="CY56" s="217"/>
      <c r="CZ56" s="217"/>
      <c r="DA56" s="217"/>
      <c r="DB56" s="217"/>
      <c r="DC56" s="217"/>
    </row>
    <row r="57" spans="2:107" ht="15" hidden="1" customHeight="1" x14ac:dyDescent="0.25">
      <c r="B57" s="247">
        <v>24</v>
      </c>
      <c r="C57" s="252" t="s">
        <v>6101</v>
      </c>
      <c r="D57" s="252"/>
      <c r="E57" s="261"/>
      <c r="F57" s="254" t="s">
        <v>4250</v>
      </c>
      <c r="G57" s="257">
        <f>SUM(H57:DC57)</f>
        <v>0</v>
      </c>
      <c r="H57" s="798"/>
      <c r="I57" s="799"/>
      <c r="J57" s="799"/>
      <c r="K57" s="799"/>
      <c r="L57" s="799"/>
      <c r="M57" s="799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222"/>
      <c r="BD57" s="222"/>
      <c r="BE57" s="222"/>
      <c r="BF57" s="222"/>
      <c r="BG57" s="222"/>
      <c r="BH57" s="222"/>
      <c r="BI57" s="222"/>
      <c r="BJ57" s="222"/>
      <c r="BK57" s="222"/>
      <c r="BL57" s="222"/>
      <c r="BM57" s="222"/>
      <c r="BN57" s="222"/>
      <c r="BO57" s="222"/>
      <c r="BP57" s="222"/>
      <c r="BQ57" s="222"/>
      <c r="BR57" s="222"/>
      <c r="BS57" s="222"/>
      <c r="BT57" s="222"/>
      <c r="BU57" s="222"/>
      <c r="BV57" s="222"/>
      <c r="BW57" s="222"/>
      <c r="BX57" s="222"/>
      <c r="BY57" s="222"/>
      <c r="BZ57" s="222"/>
      <c r="CA57" s="222"/>
      <c r="CB57" s="222"/>
      <c r="CC57" s="222"/>
      <c r="CD57" s="222"/>
      <c r="CE57" s="222"/>
      <c r="CF57" s="222"/>
      <c r="CG57" s="222"/>
      <c r="CH57" s="222"/>
      <c r="CI57" s="222"/>
      <c r="CJ57" s="222"/>
      <c r="CK57" s="222"/>
      <c r="CL57" s="222"/>
      <c r="CM57" s="222"/>
      <c r="CN57" s="222"/>
      <c r="CO57" s="222"/>
      <c r="CP57" s="222"/>
      <c r="CQ57" s="222"/>
      <c r="CR57" s="222"/>
      <c r="CS57" s="222"/>
      <c r="CT57" s="222"/>
      <c r="CU57" s="222"/>
      <c r="CV57" s="222"/>
      <c r="CW57" s="222"/>
      <c r="CX57" s="222"/>
      <c r="CY57" s="222"/>
      <c r="CZ57" s="222"/>
      <c r="DA57" s="222"/>
      <c r="DB57" s="222"/>
      <c r="DC57" s="222"/>
    </row>
    <row r="58" spans="2:107" ht="15" hidden="1" customHeight="1" x14ac:dyDescent="0.25">
      <c r="B58" s="1165">
        <v>25</v>
      </c>
      <c r="C58" s="252" t="s">
        <v>4251</v>
      </c>
      <c r="D58" s="252"/>
      <c r="E58" s="261" t="s">
        <v>4192</v>
      </c>
      <c r="F58" s="254" t="s">
        <v>4252</v>
      </c>
      <c r="G58" s="259">
        <f>SUM(H58:DC58)</f>
        <v>0</v>
      </c>
      <c r="H58" s="712"/>
      <c r="I58" s="712"/>
      <c r="J58" s="712"/>
      <c r="K58" s="712"/>
      <c r="L58" s="712"/>
      <c r="M58" s="712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228"/>
      <c r="AN58" s="228"/>
      <c r="AO58" s="228"/>
      <c r="AP58" s="228"/>
      <c r="AQ58" s="228"/>
      <c r="AR58" s="228"/>
      <c r="AS58" s="228"/>
      <c r="AT58" s="228"/>
      <c r="AU58" s="228"/>
      <c r="AV58" s="228"/>
      <c r="AW58" s="228"/>
      <c r="AX58" s="228"/>
      <c r="AY58" s="228"/>
      <c r="AZ58" s="228"/>
      <c r="BA58" s="228"/>
      <c r="BB58" s="228"/>
      <c r="BC58" s="228"/>
      <c r="BD58" s="228"/>
      <c r="BE58" s="228"/>
      <c r="BF58" s="228"/>
      <c r="BG58" s="228"/>
      <c r="BH58" s="228"/>
      <c r="BI58" s="228"/>
      <c r="BJ58" s="228"/>
      <c r="BK58" s="228"/>
      <c r="BL58" s="228"/>
      <c r="BM58" s="228"/>
      <c r="BN58" s="228"/>
      <c r="BO58" s="228"/>
      <c r="BP58" s="228"/>
      <c r="BQ58" s="228"/>
      <c r="BR58" s="228"/>
      <c r="BS58" s="228"/>
      <c r="BT58" s="228"/>
      <c r="BU58" s="228"/>
      <c r="BV58" s="228"/>
      <c r="BW58" s="228"/>
      <c r="BX58" s="228"/>
      <c r="BY58" s="228"/>
      <c r="BZ58" s="228"/>
      <c r="CA58" s="228"/>
      <c r="CB58" s="228"/>
      <c r="CC58" s="228"/>
      <c r="CD58" s="228"/>
      <c r="CE58" s="228"/>
      <c r="CF58" s="228"/>
      <c r="CG58" s="228"/>
      <c r="CH58" s="228"/>
      <c r="CI58" s="228"/>
      <c r="CJ58" s="228"/>
      <c r="CK58" s="228"/>
      <c r="CL58" s="228"/>
      <c r="CM58" s="228"/>
      <c r="CN58" s="228"/>
      <c r="CO58" s="228"/>
      <c r="CP58" s="228"/>
      <c r="CQ58" s="228"/>
      <c r="CR58" s="228"/>
      <c r="CS58" s="228"/>
      <c r="CT58" s="228"/>
      <c r="CU58" s="228"/>
      <c r="CV58" s="228"/>
      <c r="CW58" s="228"/>
      <c r="CX58" s="228"/>
      <c r="CY58" s="228"/>
      <c r="CZ58" s="228"/>
      <c r="DA58" s="228"/>
      <c r="DB58" s="228"/>
      <c r="DC58" s="228"/>
    </row>
    <row r="59" spans="2:107" ht="15" hidden="1" customHeight="1" x14ac:dyDescent="0.25">
      <c r="B59" s="995"/>
      <c r="C59" s="252" t="s">
        <v>4198</v>
      </c>
      <c r="D59" s="252"/>
      <c r="E59" s="261" t="s">
        <v>3855</v>
      </c>
      <c r="F59" s="254" t="s">
        <v>4199</v>
      </c>
      <c r="G59" s="259">
        <f>SUM(H59:DC59)</f>
        <v>0</v>
      </c>
      <c r="H59" s="260">
        <f>(H57*H58)/1000</f>
        <v>0</v>
      </c>
      <c r="I59" s="260">
        <f t="shared" ref="I59:BT59" si="47">(I57*I58)/1000</f>
        <v>0</v>
      </c>
      <c r="J59" s="260">
        <f t="shared" si="47"/>
        <v>0</v>
      </c>
      <c r="K59" s="260">
        <f t="shared" si="47"/>
        <v>0</v>
      </c>
      <c r="L59" s="260">
        <f t="shared" si="47"/>
        <v>0</v>
      </c>
      <c r="M59" s="260">
        <f t="shared" si="47"/>
        <v>0</v>
      </c>
      <c r="N59" s="260">
        <f t="shared" si="47"/>
        <v>0</v>
      </c>
      <c r="O59" s="260">
        <f t="shared" si="47"/>
        <v>0</v>
      </c>
      <c r="P59" s="260">
        <f t="shared" si="47"/>
        <v>0</v>
      </c>
      <c r="Q59" s="260">
        <f t="shared" si="47"/>
        <v>0</v>
      </c>
      <c r="R59" s="260">
        <f t="shared" si="47"/>
        <v>0</v>
      </c>
      <c r="S59" s="260">
        <f t="shared" si="47"/>
        <v>0</v>
      </c>
      <c r="T59" s="260">
        <f t="shared" si="47"/>
        <v>0</v>
      </c>
      <c r="U59" s="260">
        <f t="shared" si="47"/>
        <v>0</v>
      </c>
      <c r="V59" s="260">
        <f t="shared" si="47"/>
        <v>0</v>
      </c>
      <c r="W59" s="260">
        <f t="shared" si="47"/>
        <v>0</v>
      </c>
      <c r="X59" s="260">
        <f t="shared" si="47"/>
        <v>0</v>
      </c>
      <c r="Y59" s="260">
        <f t="shared" si="47"/>
        <v>0</v>
      </c>
      <c r="Z59" s="260">
        <f t="shared" si="47"/>
        <v>0</v>
      </c>
      <c r="AA59" s="260">
        <f t="shared" si="47"/>
        <v>0</v>
      </c>
      <c r="AB59" s="260">
        <f t="shared" si="47"/>
        <v>0</v>
      </c>
      <c r="AC59" s="260">
        <f t="shared" si="47"/>
        <v>0</v>
      </c>
      <c r="AD59" s="260">
        <f t="shared" si="47"/>
        <v>0</v>
      </c>
      <c r="AE59" s="260">
        <f t="shared" si="47"/>
        <v>0</v>
      </c>
      <c r="AF59" s="260">
        <f t="shared" si="47"/>
        <v>0</v>
      </c>
      <c r="AG59" s="260">
        <f t="shared" si="47"/>
        <v>0</v>
      </c>
      <c r="AH59" s="260">
        <f t="shared" si="47"/>
        <v>0</v>
      </c>
      <c r="AI59" s="260">
        <f t="shared" si="47"/>
        <v>0</v>
      </c>
      <c r="AJ59" s="260">
        <f t="shared" si="47"/>
        <v>0</v>
      </c>
      <c r="AK59" s="260">
        <f t="shared" si="47"/>
        <v>0</v>
      </c>
      <c r="AL59" s="260">
        <f t="shared" si="47"/>
        <v>0</v>
      </c>
      <c r="AM59" s="260">
        <f t="shared" si="47"/>
        <v>0</v>
      </c>
      <c r="AN59" s="260">
        <f t="shared" si="47"/>
        <v>0</v>
      </c>
      <c r="AO59" s="260">
        <f t="shared" si="47"/>
        <v>0</v>
      </c>
      <c r="AP59" s="260">
        <f t="shared" si="47"/>
        <v>0</v>
      </c>
      <c r="AQ59" s="260">
        <f t="shared" si="47"/>
        <v>0</v>
      </c>
      <c r="AR59" s="260">
        <f t="shared" si="47"/>
        <v>0</v>
      </c>
      <c r="AS59" s="260">
        <f t="shared" si="47"/>
        <v>0</v>
      </c>
      <c r="AT59" s="260">
        <f t="shared" si="47"/>
        <v>0</v>
      </c>
      <c r="AU59" s="260">
        <f t="shared" si="47"/>
        <v>0</v>
      </c>
      <c r="AV59" s="260">
        <f t="shared" si="47"/>
        <v>0</v>
      </c>
      <c r="AW59" s="260">
        <f t="shared" si="47"/>
        <v>0</v>
      </c>
      <c r="AX59" s="260">
        <f t="shared" si="47"/>
        <v>0</v>
      </c>
      <c r="AY59" s="260">
        <f t="shared" si="47"/>
        <v>0</v>
      </c>
      <c r="AZ59" s="260">
        <f t="shared" si="47"/>
        <v>0</v>
      </c>
      <c r="BA59" s="260">
        <f t="shared" si="47"/>
        <v>0</v>
      </c>
      <c r="BB59" s="260">
        <f t="shared" si="47"/>
        <v>0</v>
      </c>
      <c r="BC59" s="260">
        <f t="shared" si="47"/>
        <v>0</v>
      </c>
      <c r="BD59" s="260">
        <f t="shared" si="47"/>
        <v>0</v>
      </c>
      <c r="BE59" s="260">
        <f t="shared" si="47"/>
        <v>0</v>
      </c>
      <c r="BF59" s="260">
        <f t="shared" si="47"/>
        <v>0</v>
      </c>
      <c r="BG59" s="260">
        <f t="shared" si="47"/>
        <v>0</v>
      </c>
      <c r="BH59" s="260">
        <f t="shared" si="47"/>
        <v>0</v>
      </c>
      <c r="BI59" s="260">
        <f t="shared" si="47"/>
        <v>0</v>
      </c>
      <c r="BJ59" s="260">
        <f t="shared" si="47"/>
        <v>0</v>
      </c>
      <c r="BK59" s="260">
        <f t="shared" si="47"/>
        <v>0</v>
      </c>
      <c r="BL59" s="260">
        <f t="shared" si="47"/>
        <v>0</v>
      </c>
      <c r="BM59" s="260">
        <f t="shared" si="47"/>
        <v>0</v>
      </c>
      <c r="BN59" s="260">
        <f t="shared" si="47"/>
        <v>0</v>
      </c>
      <c r="BO59" s="260">
        <f t="shared" si="47"/>
        <v>0</v>
      </c>
      <c r="BP59" s="260">
        <f t="shared" si="47"/>
        <v>0</v>
      </c>
      <c r="BQ59" s="260">
        <f t="shared" si="47"/>
        <v>0</v>
      </c>
      <c r="BR59" s="260">
        <f t="shared" si="47"/>
        <v>0</v>
      </c>
      <c r="BS59" s="260">
        <f t="shared" si="47"/>
        <v>0</v>
      </c>
      <c r="BT59" s="260">
        <f t="shared" si="47"/>
        <v>0</v>
      </c>
      <c r="BU59" s="260">
        <f t="shared" ref="BU59:DC59" si="48">(BU57*BU58)/1000</f>
        <v>0</v>
      </c>
      <c r="BV59" s="260">
        <f t="shared" si="48"/>
        <v>0</v>
      </c>
      <c r="BW59" s="260">
        <f t="shared" si="48"/>
        <v>0</v>
      </c>
      <c r="BX59" s="260">
        <f t="shared" si="48"/>
        <v>0</v>
      </c>
      <c r="BY59" s="260">
        <f t="shared" si="48"/>
        <v>0</v>
      </c>
      <c r="BZ59" s="260">
        <f t="shared" si="48"/>
        <v>0</v>
      </c>
      <c r="CA59" s="260">
        <f t="shared" si="48"/>
        <v>0</v>
      </c>
      <c r="CB59" s="260">
        <f t="shared" si="48"/>
        <v>0</v>
      </c>
      <c r="CC59" s="260">
        <f t="shared" si="48"/>
        <v>0</v>
      </c>
      <c r="CD59" s="260">
        <f t="shared" si="48"/>
        <v>0</v>
      </c>
      <c r="CE59" s="260">
        <f t="shared" si="48"/>
        <v>0</v>
      </c>
      <c r="CF59" s="260">
        <f t="shared" si="48"/>
        <v>0</v>
      </c>
      <c r="CG59" s="260">
        <f t="shared" si="48"/>
        <v>0</v>
      </c>
      <c r="CH59" s="260">
        <f t="shared" si="48"/>
        <v>0</v>
      </c>
      <c r="CI59" s="260">
        <f t="shared" si="48"/>
        <v>0</v>
      </c>
      <c r="CJ59" s="260">
        <f t="shared" si="48"/>
        <v>0</v>
      </c>
      <c r="CK59" s="260">
        <f t="shared" si="48"/>
        <v>0</v>
      </c>
      <c r="CL59" s="260">
        <f t="shared" si="48"/>
        <v>0</v>
      </c>
      <c r="CM59" s="260">
        <f t="shared" si="48"/>
        <v>0</v>
      </c>
      <c r="CN59" s="260">
        <f t="shared" si="48"/>
        <v>0</v>
      </c>
      <c r="CO59" s="260">
        <f t="shared" si="48"/>
        <v>0</v>
      </c>
      <c r="CP59" s="260">
        <f t="shared" si="48"/>
        <v>0</v>
      </c>
      <c r="CQ59" s="260">
        <f t="shared" si="48"/>
        <v>0</v>
      </c>
      <c r="CR59" s="260">
        <f t="shared" si="48"/>
        <v>0</v>
      </c>
      <c r="CS59" s="260">
        <f t="shared" si="48"/>
        <v>0</v>
      </c>
      <c r="CT59" s="260">
        <f t="shared" si="48"/>
        <v>0</v>
      </c>
      <c r="CU59" s="260">
        <f t="shared" si="48"/>
        <v>0</v>
      </c>
      <c r="CV59" s="260">
        <f t="shared" si="48"/>
        <v>0</v>
      </c>
      <c r="CW59" s="260">
        <f t="shared" si="48"/>
        <v>0</v>
      </c>
      <c r="CX59" s="260">
        <f t="shared" si="48"/>
        <v>0</v>
      </c>
      <c r="CY59" s="260">
        <f t="shared" si="48"/>
        <v>0</v>
      </c>
      <c r="CZ59" s="260">
        <f t="shared" si="48"/>
        <v>0</v>
      </c>
      <c r="DA59" s="260">
        <f t="shared" si="48"/>
        <v>0</v>
      </c>
      <c r="DB59" s="260">
        <f t="shared" si="48"/>
        <v>0</v>
      </c>
      <c r="DC59" s="260">
        <f t="shared" si="48"/>
        <v>0</v>
      </c>
    </row>
    <row r="60" spans="2:107" ht="15" hidden="1" customHeight="1" x14ac:dyDescent="0.25">
      <c r="B60" s="1165">
        <v>26</v>
      </c>
      <c r="C60" s="252" t="s">
        <v>4200</v>
      </c>
      <c r="D60" s="252"/>
      <c r="E60" s="261" t="s">
        <v>4201</v>
      </c>
      <c r="F60" s="254"/>
      <c r="G60" s="262" t="str">
        <f>IF(COUNTA(H60:DC60)=0,"",IF(OR(LARGE(H60:DC60,1)&gt;24,SMALL(H60:DC60,1)&lt;0),"ERRO",""))</f>
        <v/>
      </c>
      <c r="H60" s="741"/>
      <c r="I60" s="741"/>
      <c r="J60" s="741"/>
      <c r="K60" s="741"/>
      <c r="L60" s="741"/>
      <c r="M60" s="741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6"/>
      <c r="AE60" s="226"/>
      <c r="AF60" s="226"/>
      <c r="AG60" s="226"/>
      <c r="AH60" s="226"/>
      <c r="AI60" s="226"/>
      <c r="AJ60" s="226"/>
      <c r="AK60" s="226"/>
      <c r="AL60" s="226"/>
      <c r="AM60" s="226"/>
      <c r="AN60" s="226"/>
      <c r="AO60" s="226"/>
      <c r="AP60" s="226"/>
      <c r="AQ60" s="226"/>
      <c r="AR60" s="226"/>
      <c r="AS60" s="226"/>
      <c r="AT60" s="226"/>
      <c r="AU60" s="226"/>
      <c r="AV60" s="226"/>
      <c r="AW60" s="226"/>
      <c r="AX60" s="226"/>
      <c r="AY60" s="226"/>
      <c r="AZ60" s="226"/>
      <c r="BA60" s="226"/>
      <c r="BB60" s="226"/>
      <c r="BC60" s="226"/>
      <c r="BD60" s="226"/>
      <c r="BE60" s="226"/>
      <c r="BF60" s="226"/>
      <c r="BG60" s="226"/>
      <c r="BH60" s="226"/>
      <c r="BI60" s="226"/>
      <c r="BJ60" s="226"/>
      <c r="BK60" s="226"/>
      <c r="BL60" s="226"/>
      <c r="BM60" s="226"/>
      <c r="BN60" s="226"/>
      <c r="BO60" s="226"/>
      <c r="BP60" s="226"/>
      <c r="BQ60" s="226"/>
      <c r="BR60" s="226"/>
      <c r="BS60" s="226"/>
      <c r="BT60" s="226"/>
      <c r="BU60" s="226"/>
      <c r="BV60" s="226"/>
      <c r="BW60" s="226"/>
      <c r="BX60" s="226"/>
      <c r="BY60" s="226"/>
      <c r="BZ60" s="226"/>
      <c r="CA60" s="226"/>
      <c r="CB60" s="226"/>
      <c r="CC60" s="226"/>
      <c r="CD60" s="226"/>
      <c r="CE60" s="226"/>
      <c r="CF60" s="226"/>
      <c r="CG60" s="226"/>
      <c r="CH60" s="226"/>
      <c r="CI60" s="226"/>
      <c r="CJ60" s="226"/>
      <c r="CK60" s="226"/>
      <c r="CL60" s="226"/>
      <c r="CM60" s="226"/>
      <c r="CN60" s="226"/>
      <c r="CO60" s="226"/>
      <c r="CP60" s="226"/>
      <c r="CQ60" s="226"/>
      <c r="CR60" s="226"/>
      <c r="CS60" s="226"/>
      <c r="CT60" s="226"/>
      <c r="CU60" s="226"/>
      <c r="CV60" s="226"/>
      <c r="CW60" s="226"/>
      <c r="CX60" s="226"/>
      <c r="CY60" s="226"/>
      <c r="CZ60" s="226"/>
      <c r="DA60" s="226"/>
      <c r="DB60" s="226"/>
      <c r="DC60" s="226"/>
    </row>
    <row r="61" spans="2:107" ht="15" hidden="1" customHeight="1" x14ac:dyDescent="0.25">
      <c r="B61" s="993"/>
      <c r="C61" s="263" t="s">
        <v>4202</v>
      </c>
      <c r="D61" s="263"/>
      <c r="E61" s="532" t="s">
        <v>4203</v>
      </c>
      <c r="F61" s="254"/>
      <c r="G61" s="262" t="str">
        <f>IF(COUNTA(H61:DC61)=0,"",IF(OR(LARGE(H61:DC61,1)&gt;365,SMALL(H61:DC61,1)&lt;0),"ERRO",""))</f>
        <v/>
      </c>
      <c r="H61" s="712"/>
      <c r="I61" s="712"/>
      <c r="J61" s="712"/>
      <c r="K61" s="712"/>
      <c r="L61" s="712"/>
      <c r="M61" s="712"/>
      <c r="N61" s="228"/>
      <c r="O61" s="228"/>
      <c r="P61" s="228"/>
      <c r="Q61" s="228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228"/>
      <c r="AJ61" s="228"/>
      <c r="AK61" s="228"/>
      <c r="AL61" s="228"/>
      <c r="AM61" s="228"/>
      <c r="AN61" s="228"/>
      <c r="AO61" s="228"/>
      <c r="AP61" s="228"/>
      <c r="AQ61" s="228"/>
      <c r="AR61" s="228"/>
      <c r="AS61" s="228"/>
      <c r="AT61" s="228"/>
      <c r="AU61" s="228"/>
      <c r="AV61" s="228"/>
      <c r="AW61" s="228"/>
      <c r="AX61" s="228"/>
      <c r="AY61" s="228"/>
      <c r="AZ61" s="228"/>
      <c r="BA61" s="228"/>
      <c r="BB61" s="228"/>
      <c r="BC61" s="228"/>
      <c r="BD61" s="228"/>
      <c r="BE61" s="228"/>
      <c r="BF61" s="228"/>
      <c r="BG61" s="228"/>
      <c r="BH61" s="228"/>
      <c r="BI61" s="228"/>
      <c r="BJ61" s="228"/>
      <c r="BK61" s="228"/>
      <c r="BL61" s="228"/>
      <c r="BM61" s="228"/>
      <c r="BN61" s="228"/>
      <c r="BO61" s="228"/>
      <c r="BP61" s="228"/>
      <c r="BQ61" s="228"/>
      <c r="BR61" s="228"/>
      <c r="BS61" s="228"/>
      <c r="BT61" s="228"/>
      <c r="BU61" s="228"/>
      <c r="BV61" s="228"/>
      <c r="BW61" s="228"/>
      <c r="BX61" s="228"/>
      <c r="BY61" s="228"/>
      <c r="BZ61" s="228"/>
      <c r="CA61" s="228"/>
      <c r="CB61" s="228"/>
      <c r="CC61" s="228"/>
      <c r="CD61" s="228"/>
      <c r="CE61" s="228"/>
      <c r="CF61" s="228"/>
      <c r="CG61" s="228"/>
      <c r="CH61" s="228"/>
      <c r="CI61" s="228"/>
      <c r="CJ61" s="228"/>
      <c r="CK61" s="228"/>
      <c r="CL61" s="228"/>
      <c r="CM61" s="228"/>
      <c r="CN61" s="228"/>
      <c r="CO61" s="228"/>
      <c r="CP61" s="228"/>
      <c r="CQ61" s="228"/>
      <c r="CR61" s="228"/>
      <c r="CS61" s="228"/>
      <c r="CT61" s="228"/>
      <c r="CU61" s="228"/>
      <c r="CV61" s="228"/>
      <c r="CW61" s="228"/>
      <c r="CX61" s="228"/>
      <c r="CY61" s="228"/>
      <c r="CZ61" s="228"/>
      <c r="DA61" s="228"/>
      <c r="DB61" s="228"/>
      <c r="DC61" s="228"/>
    </row>
    <row r="62" spans="2:107" ht="15" hidden="1" customHeight="1" x14ac:dyDescent="0.25">
      <c r="B62" s="995"/>
      <c r="C62" s="252" t="s">
        <v>4204</v>
      </c>
      <c r="D62" s="252"/>
      <c r="E62" s="261" t="s">
        <v>4205</v>
      </c>
      <c r="F62" s="662" t="s">
        <v>4206</v>
      </c>
      <c r="G62" s="262" t="str">
        <f>IF(COUNTA(H62:DC62)=0,"",IF(OR(LARGE(H62:DC62,1)&gt;8760,SMALL(H62:DC62,1)&lt;0),"ERRO",""))</f>
        <v/>
      </c>
      <c r="H62" s="260">
        <f>H60*H61</f>
        <v>0</v>
      </c>
      <c r="I62" s="260">
        <f t="shared" ref="I62:BT62" si="49">I60*I61</f>
        <v>0</v>
      </c>
      <c r="J62" s="260">
        <f t="shared" si="49"/>
        <v>0</v>
      </c>
      <c r="K62" s="260">
        <f t="shared" si="49"/>
        <v>0</v>
      </c>
      <c r="L62" s="260">
        <f t="shared" si="49"/>
        <v>0</v>
      </c>
      <c r="M62" s="260">
        <f t="shared" si="49"/>
        <v>0</v>
      </c>
      <c r="N62" s="260">
        <f t="shared" si="49"/>
        <v>0</v>
      </c>
      <c r="O62" s="260">
        <f t="shared" si="49"/>
        <v>0</v>
      </c>
      <c r="P62" s="260">
        <f t="shared" si="49"/>
        <v>0</v>
      </c>
      <c r="Q62" s="260">
        <f t="shared" si="49"/>
        <v>0</v>
      </c>
      <c r="R62" s="260">
        <f t="shared" si="49"/>
        <v>0</v>
      </c>
      <c r="S62" s="260">
        <f t="shared" si="49"/>
        <v>0</v>
      </c>
      <c r="T62" s="260">
        <f t="shared" si="49"/>
        <v>0</v>
      </c>
      <c r="U62" s="260">
        <f t="shared" si="49"/>
        <v>0</v>
      </c>
      <c r="V62" s="260">
        <f t="shared" si="49"/>
        <v>0</v>
      </c>
      <c r="W62" s="260">
        <f t="shared" si="49"/>
        <v>0</v>
      </c>
      <c r="X62" s="260">
        <f t="shared" si="49"/>
        <v>0</v>
      </c>
      <c r="Y62" s="260">
        <f t="shared" si="49"/>
        <v>0</v>
      </c>
      <c r="Z62" s="260">
        <f t="shared" si="49"/>
        <v>0</v>
      </c>
      <c r="AA62" s="260">
        <f t="shared" si="49"/>
        <v>0</v>
      </c>
      <c r="AB62" s="260">
        <f t="shared" si="49"/>
        <v>0</v>
      </c>
      <c r="AC62" s="260">
        <f t="shared" si="49"/>
        <v>0</v>
      </c>
      <c r="AD62" s="260">
        <f t="shared" si="49"/>
        <v>0</v>
      </c>
      <c r="AE62" s="260">
        <f t="shared" si="49"/>
        <v>0</v>
      </c>
      <c r="AF62" s="260">
        <f t="shared" si="49"/>
        <v>0</v>
      </c>
      <c r="AG62" s="260">
        <f t="shared" si="49"/>
        <v>0</v>
      </c>
      <c r="AH62" s="260">
        <f t="shared" si="49"/>
        <v>0</v>
      </c>
      <c r="AI62" s="260">
        <f t="shared" si="49"/>
        <v>0</v>
      </c>
      <c r="AJ62" s="260">
        <f t="shared" si="49"/>
        <v>0</v>
      </c>
      <c r="AK62" s="260">
        <f t="shared" si="49"/>
        <v>0</v>
      </c>
      <c r="AL62" s="260">
        <f t="shared" si="49"/>
        <v>0</v>
      </c>
      <c r="AM62" s="260">
        <f t="shared" si="49"/>
        <v>0</v>
      </c>
      <c r="AN62" s="260">
        <f t="shared" si="49"/>
        <v>0</v>
      </c>
      <c r="AO62" s="260">
        <f t="shared" si="49"/>
        <v>0</v>
      </c>
      <c r="AP62" s="260">
        <f t="shared" si="49"/>
        <v>0</v>
      </c>
      <c r="AQ62" s="260">
        <f t="shared" si="49"/>
        <v>0</v>
      </c>
      <c r="AR62" s="260">
        <f t="shared" si="49"/>
        <v>0</v>
      </c>
      <c r="AS62" s="260">
        <f t="shared" si="49"/>
        <v>0</v>
      </c>
      <c r="AT62" s="260">
        <f t="shared" si="49"/>
        <v>0</v>
      </c>
      <c r="AU62" s="260">
        <f t="shared" si="49"/>
        <v>0</v>
      </c>
      <c r="AV62" s="260">
        <f t="shared" si="49"/>
        <v>0</v>
      </c>
      <c r="AW62" s="260">
        <f t="shared" si="49"/>
        <v>0</v>
      </c>
      <c r="AX62" s="260">
        <f t="shared" si="49"/>
        <v>0</v>
      </c>
      <c r="AY62" s="260">
        <f t="shared" si="49"/>
        <v>0</v>
      </c>
      <c r="AZ62" s="260">
        <f t="shared" si="49"/>
        <v>0</v>
      </c>
      <c r="BA62" s="260">
        <f t="shared" si="49"/>
        <v>0</v>
      </c>
      <c r="BB62" s="260">
        <f t="shared" si="49"/>
        <v>0</v>
      </c>
      <c r="BC62" s="260">
        <f t="shared" si="49"/>
        <v>0</v>
      </c>
      <c r="BD62" s="260">
        <f t="shared" si="49"/>
        <v>0</v>
      </c>
      <c r="BE62" s="260">
        <f t="shared" si="49"/>
        <v>0</v>
      </c>
      <c r="BF62" s="260">
        <f t="shared" si="49"/>
        <v>0</v>
      </c>
      <c r="BG62" s="260">
        <f t="shared" si="49"/>
        <v>0</v>
      </c>
      <c r="BH62" s="260">
        <f t="shared" si="49"/>
        <v>0</v>
      </c>
      <c r="BI62" s="260">
        <f t="shared" si="49"/>
        <v>0</v>
      </c>
      <c r="BJ62" s="260">
        <f t="shared" si="49"/>
        <v>0</v>
      </c>
      <c r="BK62" s="260">
        <f t="shared" si="49"/>
        <v>0</v>
      </c>
      <c r="BL62" s="260">
        <f t="shared" si="49"/>
        <v>0</v>
      </c>
      <c r="BM62" s="260">
        <f t="shared" si="49"/>
        <v>0</v>
      </c>
      <c r="BN62" s="260">
        <f t="shared" si="49"/>
        <v>0</v>
      </c>
      <c r="BO62" s="260">
        <f t="shared" si="49"/>
        <v>0</v>
      </c>
      <c r="BP62" s="260">
        <f t="shared" si="49"/>
        <v>0</v>
      </c>
      <c r="BQ62" s="260">
        <f t="shared" si="49"/>
        <v>0</v>
      </c>
      <c r="BR62" s="260">
        <f t="shared" si="49"/>
        <v>0</v>
      </c>
      <c r="BS62" s="260">
        <f t="shared" si="49"/>
        <v>0</v>
      </c>
      <c r="BT62" s="260">
        <f t="shared" si="49"/>
        <v>0</v>
      </c>
      <c r="BU62" s="260">
        <f t="shared" ref="BU62:DC62" si="50">BU60*BU61</f>
        <v>0</v>
      </c>
      <c r="BV62" s="260">
        <f t="shared" si="50"/>
        <v>0</v>
      </c>
      <c r="BW62" s="260">
        <f t="shared" si="50"/>
        <v>0</v>
      </c>
      <c r="BX62" s="260">
        <f t="shared" si="50"/>
        <v>0</v>
      </c>
      <c r="BY62" s="260">
        <f t="shared" si="50"/>
        <v>0</v>
      </c>
      <c r="BZ62" s="260">
        <f t="shared" si="50"/>
        <v>0</v>
      </c>
      <c r="CA62" s="260">
        <f t="shared" si="50"/>
        <v>0</v>
      </c>
      <c r="CB62" s="260">
        <f t="shared" si="50"/>
        <v>0</v>
      </c>
      <c r="CC62" s="260">
        <f t="shared" si="50"/>
        <v>0</v>
      </c>
      <c r="CD62" s="260">
        <f t="shared" si="50"/>
        <v>0</v>
      </c>
      <c r="CE62" s="260">
        <f t="shared" si="50"/>
        <v>0</v>
      </c>
      <c r="CF62" s="260">
        <f t="shared" si="50"/>
        <v>0</v>
      </c>
      <c r="CG62" s="260">
        <f t="shared" si="50"/>
        <v>0</v>
      </c>
      <c r="CH62" s="260">
        <f t="shared" si="50"/>
        <v>0</v>
      </c>
      <c r="CI62" s="260">
        <f t="shared" si="50"/>
        <v>0</v>
      </c>
      <c r="CJ62" s="260">
        <f t="shared" si="50"/>
        <v>0</v>
      </c>
      <c r="CK62" s="260">
        <f t="shared" si="50"/>
        <v>0</v>
      </c>
      <c r="CL62" s="260">
        <f t="shared" si="50"/>
        <v>0</v>
      </c>
      <c r="CM62" s="260">
        <f t="shared" si="50"/>
        <v>0</v>
      </c>
      <c r="CN62" s="260">
        <f t="shared" si="50"/>
        <v>0</v>
      </c>
      <c r="CO62" s="260">
        <f t="shared" si="50"/>
        <v>0</v>
      </c>
      <c r="CP62" s="260">
        <f t="shared" si="50"/>
        <v>0</v>
      </c>
      <c r="CQ62" s="260">
        <f t="shared" si="50"/>
        <v>0</v>
      </c>
      <c r="CR62" s="260">
        <f t="shared" si="50"/>
        <v>0</v>
      </c>
      <c r="CS62" s="260">
        <f t="shared" si="50"/>
        <v>0</v>
      </c>
      <c r="CT62" s="260">
        <f t="shared" si="50"/>
        <v>0</v>
      </c>
      <c r="CU62" s="260">
        <f t="shared" si="50"/>
        <v>0</v>
      </c>
      <c r="CV62" s="260">
        <f t="shared" si="50"/>
        <v>0</v>
      </c>
      <c r="CW62" s="260">
        <f t="shared" si="50"/>
        <v>0</v>
      </c>
      <c r="CX62" s="260">
        <f t="shared" si="50"/>
        <v>0</v>
      </c>
      <c r="CY62" s="260">
        <f t="shared" si="50"/>
        <v>0</v>
      </c>
      <c r="CZ62" s="260">
        <f t="shared" si="50"/>
        <v>0</v>
      </c>
      <c r="DA62" s="260">
        <f t="shared" si="50"/>
        <v>0</v>
      </c>
      <c r="DB62" s="260">
        <f t="shared" si="50"/>
        <v>0</v>
      </c>
      <c r="DC62" s="260">
        <f t="shared" si="50"/>
        <v>0</v>
      </c>
    </row>
    <row r="63" spans="2:107" ht="15" hidden="1" customHeight="1" x14ac:dyDescent="0.25">
      <c r="B63" s="1165">
        <v>27</v>
      </c>
      <c r="C63" s="252" t="s">
        <v>4207</v>
      </c>
      <c r="D63" s="252"/>
      <c r="E63" s="261" t="s">
        <v>4201</v>
      </c>
      <c r="F63" s="253" t="s">
        <v>4208</v>
      </c>
      <c r="G63" s="713">
        <v>3</v>
      </c>
      <c r="H63" s="712"/>
      <c r="I63" s="712"/>
      <c r="J63" s="712"/>
      <c r="K63" s="712"/>
      <c r="L63" s="712"/>
      <c r="M63" s="712"/>
      <c r="N63" s="712"/>
      <c r="O63" s="712"/>
      <c r="P63" s="712"/>
      <c r="Q63" s="712"/>
      <c r="R63" s="712"/>
      <c r="S63" s="712"/>
      <c r="T63" s="712"/>
      <c r="U63" s="712"/>
      <c r="V63" s="712"/>
      <c r="W63" s="712"/>
      <c r="X63" s="712"/>
      <c r="Y63" s="712"/>
      <c r="Z63" s="712"/>
      <c r="AA63" s="712"/>
      <c r="AB63" s="712"/>
      <c r="AC63" s="712"/>
      <c r="AD63" s="712"/>
      <c r="AE63" s="712"/>
      <c r="AF63" s="712"/>
      <c r="AG63" s="712"/>
      <c r="AH63" s="712"/>
      <c r="AI63" s="712"/>
      <c r="AJ63" s="712"/>
      <c r="AK63" s="712"/>
      <c r="AL63" s="712"/>
      <c r="AM63" s="712"/>
      <c r="AN63" s="712"/>
      <c r="AO63" s="712"/>
      <c r="AP63" s="712"/>
      <c r="AQ63" s="712"/>
      <c r="AR63" s="712"/>
      <c r="AS63" s="712"/>
      <c r="AT63" s="712"/>
      <c r="AU63" s="712"/>
      <c r="AV63" s="712"/>
      <c r="AW63" s="712"/>
      <c r="AX63" s="712"/>
      <c r="AY63" s="712"/>
      <c r="AZ63" s="712"/>
      <c r="BA63" s="712"/>
      <c r="BB63" s="712"/>
      <c r="BC63" s="712"/>
      <c r="BD63" s="712"/>
      <c r="BE63" s="712"/>
      <c r="BF63" s="712"/>
      <c r="BG63" s="712"/>
      <c r="BH63" s="712"/>
      <c r="BI63" s="712"/>
      <c r="BJ63" s="712"/>
      <c r="BK63" s="712"/>
      <c r="BL63" s="712"/>
      <c r="BM63" s="712"/>
      <c r="BN63" s="712"/>
      <c r="BO63" s="712"/>
      <c r="BP63" s="712"/>
      <c r="BQ63" s="712"/>
      <c r="BR63" s="712"/>
      <c r="BS63" s="712"/>
      <c r="BT63" s="712"/>
      <c r="BU63" s="712"/>
      <c r="BV63" s="712"/>
      <c r="BW63" s="712"/>
      <c r="BX63" s="712"/>
      <c r="BY63" s="712"/>
      <c r="BZ63" s="712"/>
      <c r="CA63" s="712"/>
      <c r="CB63" s="712"/>
      <c r="CC63" s="712"/>
      <c r="CD63" s="712"/>
      <c r="CE63" s="712"/>
      <c r="CF63" s="712"/>
      <c r="CG63" s="712"/>
      <c r="CH63" s="712"/>
      <c r="CI63" s="712"/>
      <c r="CJ63" s="712"/>
      <c r="CK63" s="712"/>
      <c r="CL63" s="712"/>
      <c r="CM63" s="712"/>
      <c r="CN63" s="712"/>
      <c r="CO63" s="712"/>
      <c r="CP63" s="712"/>
      <c r="CQ63" s="712"/>
      <c r="CR63" s="712"/>
      <c r="CS63" s="712"/>
      <c r="CT63" s="712"/>
      <c r="CU63" s="712"/>
      <c r="CV63" s="712"/>
      <c r="CW63" s="712"/>
      <c r="CX63" s="712"/>
      <c r="CY63" s="712"/>
      <c r="CZ63" s="712"/>
      <c r="DA63" s="712"/>
      <c r="DB63" s="712"/>
      <c r="DC63" s="712"/>
    </row>
    <row r="64" spans="2:107" ht="15" hidden="1" customHeight="1" x14ac:dyDescent="0.25">
      <c r="B64" s="993"/>
      <c r="C64" s="252" t="s">
        <v>4209</v>
      </c>
      <c r="D64" s="252"/>
      <c r="E64" s="261" t="s">
        <v>4210</v>
      </c>
      <c r="F64" s="253" t="s">
        <v>4211</v>
      </c>
      <c r="G64" s="713">
        <v>22</v>
      </c>
      <c r="H64" s="864"/>
      <c r="I64" s="864"/>
      <c r="J64" s="864"/>
      <c r="K64" s="864"/>
      <c r="L64" s="864"/>
      <c r="M64" s="864"/>
      <c r="N64" s="712"/>
      <c r="O64" s="712"/>
      <c r="P64" s="712"/>
      <c r="Q64" s="712"/>
      <c r="R64" s="712"/>
      <c r="S64" s="712"/>
      <c r="T64" s="712"/>
      <c r="U64" s="712"/>
      <c r="V64" s="712"/>
      <c r="W64" s="712"/>
      <c r="X64" s="712"/>
      <c r="Y64" s="712"/>
      <c r="Z64" s="712"/>
      <c r="AA64" s="712"/>
      <c r="AB64" s="712"/>
      <c r="AC64" s="712"/>
      <c r="AD64" s="712"/>
      <c r="AE64" s="712"/>
      <c r="AF64" s="712"/>
      <c r="AG64" s="712"/>
      <c r="AH64" s="712"/>
      <c r="AI64" s="712"/>
      <c r="AJ64" s="712"/>
      <c r="AK64" s="712"/>
      <c r="AL64" s="712"/>
      <c r="AM64" s="712"/>
      <c r="AN64" s="712"/>
      <c r="AO64" s="712"/>
      <c r="AP64" s="712"/>
      <c r="AQ64" s="712"/>
      <c r="AR64" s="712"/>
      <c r="AS64" s="712"/>
      <c r="AT64" s="712"/>
      <c r="AU64" s="712"/>
      <c r="AV64" s="712"/>
      <c r="AW64" s="712"/>
      <c r="AX64" s="712"/>
      <c r="AY64" s="712"/>
      <c r="AZ64" s="712"/>
      <c r="BA64" s="712"/>
      <c r="BB64" s="712"/>
      <c r="BC64" s="712"/>
      <c r="BD64" s="712"/>
      <c r="BE64" s="712"/>
      <c r="BF64" s="712"/>
      <c r="BG64" s="712"/>
      <c r="BH64" s="712"/>
      <c r="BI64" s="712"/>
      <c r="BJ64" s="712"/>
      <c r="BK64" s="712"/>
      <c r="BL64" s="712"/>
      <c r="BM64" s="712"/>
      <c r="BN64" s="712"/>
      <c r="BO64" s="712"/>
      <c r="BP64" s="712"/>
      <c r="BQ64" s="712"/>
      <c r="BR64" s="712"/>
      <c r="BS64" s="712"/>
      <c r="BT64" s="712"/>
      <c r="BU64" s="712"/>
      <c r="BV64" s="712"/>
      <c r="BW64" s="712"/>
      <c r="BX64" s="712"/>
      <c r="BY64" s="712"/>
      <c r="BZ64" s="712"/>
      <c r="CA64" s="712"/>
      <c r="CB64" s="712"/>
      <c r="CC64" s="712"/>
      <c r="CD64" s="712"/>
      <c r="CE64" s="712"/>
      <c r="CF64" s="712"/>
      <c r="CG64" s="712"/>
      <c r="CH64" s="712"/>
      <c r="CI64" s="712"/>
      <c r="CJ64" s="712"/>
      <c r="CK64" s="712"/>
      <c r="CL64" s="712"/>
      <c r="CM64" s="712"/>
      <c r="CN64" s="712"/>
      <c r="CO64" s="712"/>
      <c r="CP64" s="712"/>
      <c r="CQ64" s="712"/>
      <c r="CR64" s="712"/>
      <c r="CS64" s="712"/>
      <c r="CT64" s="712"/>
      <c r="CU64" s="712"/>
      <c r="CV64" s="712"/>
      <c r="CW64" s="712"/>
      <c r="CX64" s="712"/>
      <c r="CY64" s="712"/>
      <c r="CZ64" s="712"/>
      <c r="DA64" s="712"/>
      <c r="DB64" s="712"/>
      <c r="DC64" s="712"/>
    </row>
    <row r="65" spans="2:107" ht="15" hidden="1" customHeight="1" x14ac:dyDescent="0.25">
      <c r="B65" s="993"/>
      <c r="C65" s="252" t="s">
        <v>4212</v>
      </c>
      <c r="D65" s="252"/>
      <c r="E65" s="261" t="s">
        <v>4213</v>
      </c>
      <c r="F65" s="253" t="s">
        <v>4214</v>
      </c>
      <c r="G65" s="713">
        <v>12</v>
      </c>
      <c r="H65" s="864"/>
      <c r="I65" s="864"/>
      <c r="J65" s="864"/>
      <c r="K65" s="864"/>
      <c r="L65" s="864"/>
      <c r="M65" s="864"/>
      <c r="N65" s="712"/>
      <c r="O65" s="712"/>
      <c r="P65" s="712"/>
      <c r="Q65" s="712"/>
      <c r="R65" s="712"/>
      <c r="S65" s="712"/>
      <c r="T65" s="712"/>
      <c r="U65" s="712"/>
      <c r="V65" s="712"/>
      <c r="W65" s="712"/>
      <c r="X65" s="712"/>
      <c r="Y65" s="712"/>
      <c r="Z65" s="712"/>
      <c r="AA65" s="712"/>
      <c r="AB65" s="712"/>
      <c r="AC65" s="712"/>
      <c r="AD65" s="712"/>
      <c r="AE65" s="712"/>
      <c r="AF65" s="712"/>
      <c r="AG65" s="712"/>
      <c r="AH65" s="712"/>
      <c r="AI65" s="712"/>
      <c r="AJ65" s="712"/>
      <c r="AK65" s="712"/>
      <c r="AL65" s="712"/>
      <c r="AM65" s="712"/>
      <c r="AN65" s="712"/>
      <c r="AO65" s="712"/>
      <c r="AP65" s="712"/>
      <c r="AQ65" s="712"/>
      <c r="AR65" s="712"/>
      <c r="AS65" s="712"/>
      <c r="AT65" s="712"/>
      <c r="AU65" s="712"/>
      <c r="AV65" s="712"/>
      <c r="AW65" s="712"/>
      <c r="AX65" s="712"/>
      <c r="AY65" s="712"/>
      <c r="AZ65" s="712"/>
      <c r="BA65" s="712"/>
      <c r="BB65" s="712"/>
      <c r="BC65" s="712"/>
      <c r="BD65" s="712"/>
      <c r="BE65" s="712"/>
      <c r="BF65" s="712"/>
      <c r="BG65" s="712"/>
      <c r="BH65" s="712"/>
      <c r="BI65" s="712"/>
      <c r="BJ65" s="712"/>
      <c r="BK65" s="712"/>
      <c r="BL65" s="712"/>
      <c r="BM65" s="712"/>
      <c r="BN65" s="712"/>
      <c r="BO65" s="712"/>
      <c r="BP65" s="712"/>
      <c r="BQ65" s="712"/>
      <c r="BR65" s="712"/>
      <c r="BS65" s="712"/>
      <c r="BT65" s="712"/>
      <c r="BU65" s="712"/>
      <c r="BV65" s="712"/>
      <c r="BW65" s="712"/>
      <c r="BX65" s="712"/>
      <c r="BY65" s="712"/>
      <c r="BZ65" s="712"/>
      <c r="CA65" s="712"/>
      <c r="CB65" s="712"/>
      <c r="CC65" s="712"/>
      <c r="CD65" s="712"/>
      <c r="CE65" s="712"/>
      <c r="CF65" s="712"/>
      <c r="CG65" s="712"/>
      <c r="CH65" s="712"/>
      <c r="CI65" s="712"/>
      <c r="CJ65" s="712"/>
      <c r="CK65" s="712"/>
      <c r="CL65" s="712"/>
      <c r="CM65" s="712"/>
      <c r="CN65" s="712"/>
      <c r="CO65" s="712"/>
      <c r="CP65" s="712"/>
      <c r="CQ65" s="712"/>
      <c r="CR65" s="712"/>
      <c r="CS65" s="712"/>
      <c r="CT65" s="712"/>
      <c r="CU65" s="712"/>
      <c r="CV65" s="712"/>
      <c r="CW65" s="712"/>
      <c r="CX65" s="712"/>
      <c r="CY65" s="712"/>
      <c r="CZ65" s="712"/>
      <c r="DA65" s="712"/>
      <c r="DB65" s="712"/>
      <c r="DC65" s="712"/>
    </row>
    <row r="66" spans="2:107" ht="15" hidden="1" customHeight="1" x14ac:dyDescent="0.25">
      <c r="B66" s="993"/>
      <c r="C66" s="252" t="s">
        <v>6254</v>
      </c>
      <c r="D66" s="252"/>
      <c r="E66" s="261" t="s">
        <v>4192</v>
      </c>
      <c r="F66" s="254" t="s">
        <v>4216</v>
      </c>
      <c r="G66" s="259">
        <f>SUM(H66:DC66)</f>
        <v>0</v>
      </c>
      <c r="H66" s="740">
        <f>H58*((H63*H64*H65)/792)</f>
        <v>0</v>
      </c>
      <c r="I66" s="740">
        <f t="shared" ref="I66:BT66" si="51">I58*((I63*I64*I65)/792)</f>
        <v>0</v>
      </c>
      <c r="J66" s="740">
        <f t="shared" si="51"/>
        <v>0</v>
      </c>
      <c r="K66" s="740">
        <f t="shared" si="51"/>
        <v>0</v>
      </c>
      <c r="L66" s="740">
        <f t="shared" si="51"/>
        <v>0</v>
      </c>
      <c r="M66" s="740">
        <f t="shared" si="51"/>
        <v>0</v>
      </c>
      <c r="N66" s="740">
        <f t="shared" si="51"/>
        <v>0</v>
      </c>
      <c r="O66" s="740">
        <f t="shared" si="51"/>
        <v>0</v>
      </c>
      <c r="P66" s="740">
        <f t="shared" si="51"/>
        <v>0</v>
      </c>
      <c r="Q66" s="740">
        <f t="shared" si="51"/>
        <v>0</v>
      </c>
      <c r="R66" s="740">
        <f t="shared" si="51"/>
        <v>0</v>
      </c>
      <c r="S66" s="740">
        <f t="shared" si="51"/>
        <v>0</v>
      </c>
      <c r="T66" s="740">
        <f t="shared" si="51"/>
        <v>0</v>
      </c>
      <c r="U66" s="740">
        <f t="shared" si="51"/>
        <v>0</v>
      </c>
      <c r="V66" s="740">
        <f t="shared" si="51"/>
        <v>0</v>
      </c>
      <c r="W66" s="740">
        <f t="shared" si="51"/>
        <v>0</v>
      </c>
      <c r="X66" s="740">
        <f t="shared" si="51"/>
        <v>0</v>
      </c>
      <c r="Y66" s="740">
        <f t="shared" si="51"/>
        <v>0</v>
      </c>
      <c r="Z66" s="740">
        <f t="shared" si="51"/>
        <v>0</v>
      </c>
      <c r="AA66" s="740">
        <f t="shared" si="51"/>
        <v>0</v>
      </c>
      <c r="AB66" s="740">
        <f t="shared" si="51"/>
        <v>0</v>
      </c>
      <c r="AC66" s="740">
        <f t="shared" si="51"/>
        <v>0</v>
      </c>
      <c r="AD66" s="740">
        <f t="shared" si="51"/>
        <v>0</v>
      </c>
      <c r="AE66" s="740">
        <f t="shared" si="51"/>
        <v>0</v>
      </c>
      <c r="AF66" s="740">
        <f t="shared" si="51"/>
        <v>0</v>
      </c>
      <c r="AG66" s="740">
        <f t="shared" si="51"/>
        <v>0</v>
      </c>
      <c r="AH66" s="740">
        <f t="shared" si="51"/>
        <v>0</v>
      </c>
      <c r="AI66" s="740">
        <f t="shared" si="51"/>
        <v>0</v>
      </c>
      <c r="AJ66" s="740">
        <f t="shared" si="51"/>
        <v>0</v>
      </c>
      <c r="AK66" s="740">
        <f t="shared" si="51"/>
        <v>0</v>
      </c>
      <c r="AL66" s="740">
        <f t="shared" si="51"/>
        <v>0</v>
      </c>
      <c r="AM66" s="740">
        <f t="shared" si="51"/>
        <v>0</v>
      </c>
      <c r="AN66" s="740">
        <f t="shared" si="51"/>
        <v>0</v>
      </c>
      <c r="AO66" s="740">
        <f t="shared" si="51"/>
        <v>0</v>
      </c>
      <c r="AP66" s="740">
        <f t="shared" si="51"/>
        <v>0</v>
      </c>
      <c r="AQ66" s="740">
        <f t="shared" si="51"/>
        <v>0</v>
      </c>
      <c r="AR66" s="740">
        <f t="shared" si="51"/>
        <v>0</v>
      </c>
      <c r="AS66" s="740">
        <f t="shared" si="51"/>
        <v>0</v>
      </c>
      <c r="AT66" s="740">
        <f t="shared" si="51"/>
        <v>0</v>
      </c>
      <c r="AU66" s="740">
        <f t="shared" si="51"/>
        <v>0</v>
      </c>
      <c r="AV66" s="740">
        <f t="shared" si="51"/>
        <v>0</v>
      </c>
      <c r="AW66" s="740">
        <f t="shared" si="51"/>
        <v>0</v>
      </c>
      <c r="AX66" s="740">
        <f t="shared" si="51"/>
        <v>0</v>
      </c>
      <c r="AY66" s="740">
        <f t="shared" si="51"/>
        <v>0</v>
      </c>
      <c r="AZ66" s="740">
        <f t="shared" si="51"/>
        <v>0</v>
      </c>
      <c r="BA66" s="740">
        <f t="shared" si="51"/>
        <v>0</v>
      </c>
      <c r="BB66" s="740">
        <f t="shared" si="51"/>
        <v>0</v>
      </c>
      <c r="BC66" s="740">
        <f t="shared" si="51"/>
        <v>0</v>
      </c>
      <c r="BD66" s="740">
        <f t="shared" si="51"/>
        <v>0</v>
      </c>
      <c r="BE66" s="740">
        <f t="shared" si="51"/>
        <v>0</v>
      </c>
      <c r="BF66" s="740">
        <f t="shared" si="51"/>
        <v>0</v>
      </c>
      <c r="BG66" s="740">
        <f t="shared" si="51"/>
        <v>0</v>
      </c>
      <c r="BH66" s="740">
        <f t="shared" si="51"/>
        <v>0</v>
      </c>
      <c r="BI66" s="740">
        <f t="shared" si="51"/>
        <v>0</v>
      </c>
      <c r="BJ66" s="740">
        <f t="shared" si="51"/>
        <v>0</v>
      </c>
      <c r="BK66" s="740">
        <f t="shared" si="51"/>
        <v>0</v>
      </c>
      <c r="BL66" s="740">
        <f t="shared" si="51"/>
        <v>0</v>
      </c>
      <c r="BM66" s="740">
        <f t="shared" si="51"/>
        <v>0</v>
      </c>
      <c r="BN66" s="740">
        <f t="shared" si="51"/>
        <v>0</v>
      </c>
      <c r="BO66" s="740">
        <f t="shared" si="51"/>
        <v>0</v>
      </c>
      <c r="BP66" s="740">
        <f t="shared" si="51"/>
        <v>0</v>
      </c>
      <c r="BQ66" s="740">
        <f t="shared" si="51"/>
        <v>0</v>
      </c>
      <c r="BR66" s="740">
        <f t="shared" si="51"/>
        <v>0</v>
      </c>
      <c r="BS66" s="740">
        <f t="shared" si="51"/>
        <v>0</v>
      </c>
      <c r="BT66" s="740">
        <f t="shared" si="51"/>
        <v>0</v>
      </c>
      <c r="BU66" s="740">
        <f t="shared" ref="BU66:DC66" si="52">BU58*((BU63*BU64*BU65)/792)</f>
        <v>0</v>
      </c>
      <c r="BV66" s="740">
        <f t="shared" si="52"/>
        <v>0</v>
      </c>
      <c r="BW66" s="740">
        <f t="shared" si="52"/>
        <v>0</v>
      </c>
      <c r="BX66" s="740">
        <f t="shared" si="52"/>
        <v>0</v>
      </c>
      <c r="BY66" s="740">
        <f t="shared" si="52"/>
        <v>0</v>
      </c>
      <c r="BZ66" s="740">
        <f t="shared" si="52"/>
        <v>0</v>
      </c>
      <c r="CA66" s="740">
        <f t="shared" si="52"/>
        <v>0</v>
      </c>
      <c r="CB66" s="740">
        <f t="shared" si="52"/>
        <v>0</v>
      </c>
      <c r="CC66" s="740">
        <f t="shared" si="52"/>
        <v>0</v>
      </c>
      <c r="CD66" s="740">
        <f t="shared" si="52"/>
        <v>0</v>
      </c>
      <c r="CE66" s="740">
        <f t="shared" si="52"/>
        <v>0</v>
      </c>
      <c r="CF66" s="740">
        <f t="shared" si="52"/>
        <v>0</v>
      </c>
      <c r="CG66" s="740">
        <f t="shared" si="52"/>
        <v>0</v>
      </c>
      <c r="CH66" s="740">
        <f t="shared" si="52"/>
        <v>0</v>
      </c>
      <c r="CI66" s="740">
        <f t="shared" si="52"/>
        <v>0</v>
      </c>
      <c r="CJ66" s="740">
        <f t="shared" si="52"/>
        <v>0</v>
      </c>
      <c r="CK66" s="740">
        <f t="shared" si="52"/>
        <v>0</v>
      </c>
      <c r="CL66" s="740">
        <f t="shared" si="52"/>
        <v>0</v>
      </c>
      <c r="CM66" s="740">
        <f t="shared" si="52"/>
        <v>0</v>
      </c>
      <c r="CN66" s="740">
        <f t="shared" si="52"/>
        <v>0</v>
      </c>
      <c r="CO66" s="740">
        <f t="shared" si="52"/>
        <v>0</v>
      </c>
      <c r="CP66" s="740">
        <f t="shared" si="52"/>
        <v>0</v>
      </c>
      <c r="CQ66" s="740">
        <f t="shared" si="52"/>
        <v>0</v>
      </c>
      <c r="CR66" s="740">
        <f t="shared" si="52"/>
        <v>0</v>
      </c>
      <c r="CS66" s="740">
        <f t="shared" si="52"/>
        <v>0</v>
      </c>
      <c r="CT66" s="740">
        <f t="shared" si="52"/>
        <v>0</v>
      </c>
      <c r="CU66" s="740">
        <f t="shared" si="52"/>
        <v>0</v>
      </c>
      <c r="CV66" s="740">
        <f t="shared" si="52"/>
        <v>0</v>
      </c>
      <c r="CW66" s="740">
        <f t="shared" si="52"/>
        <v>0</v>
      </c>
      <c r="CX66" s="740">
        <f t="shared" si="52"/>
        <v>0</v>
      </c>
      <c r="CY66" s="740">
        <f t="shared" si="52"/>
        <v>0</v>
      </c>
      <c r="CZ66" s="740">
        <f t="shared" si="52"/>
        <v>0</v>
      </c>
      <c r="DA66" s="740">
        <f t="shared" si="52"/>
        <v>0</v>
      </c>
      <c r="DB66" s="740">
        <f t="shared" si="52"/>
        <v>0</v>
      </c>
      <c r="DC66" s="740">
        <f t="shared" si="52"/>
        <v>0</v>
      </c>
    </row>
    <row r="67" spans="2:107" ht="15" hidden="1" customHeight="1" x14ac:dyDescent="0.25">
      <c r="B67" s="995"/>
      <c r="C67" s="252" t="s">
        <v>4217</v>
      </c>
      <c r="D67" s="252"/>
      <c r="E67" s="261"/>
      <c r="F67" s="662" t="s">
        <v>4218</v>
      </c>
      <c r="G67" s="262" t="str">
        <f>IF(COUNTA(H67:DC67)=0,"",IF(OR(LARGE(H67:DC67,1)&gt;1,SMALL(H67:DC67,1)&lt;0),"ERRO",""))</f>
        <v/>
      </c>
      <c r="H67" s="260">
        <f>(H63*H64*H65)/($G$63*$G$64*$G$65)</f>
        <v>0</v>
      </c>
      <c r="I67" s="260">
        <f t="shared" ref="I67:BT67" si="53">(I63*I64*I65)/($G$63*$G$64*$G$65)</f>
        <v>0</v>
      </c>
      <c r="J67" s="260">
        <f t="shared" si="53"/>
        <v>0</v>
      </c>
      <c r="K67" s="260">
        <f t="shared" si="53"/>
        <v>0</v>
      </c>
      <c r="L67" s="260">
        <f t="shared" si="53"/>
        <v>0</v>
      </c>
      <c r="M67" s="260">
        <f t="shared" si="53"/>
        <v>0</v>
      </c>
      <c r="N67" s="260">
        <f t="shared" si="53"/>
        <v>0</v>
      </c>
      <c r="O67" s="260">
        <f t="shared" si="53"/>
        <v>0</v>
      </c>
      <c r="P67" s="260">
        <f t="shared" si="53"/>
        <v>0</v>
      </c>
      <c r="Q67" s="260">
        <f t="shared" si="53"/>
        <v>0</v>
      </c>
      <c r="R67" s="260">
        <f t="shared" si="53"/>
        <v>0</v>
      </c>
      <c r="S67" s="260">
        <f t="shared" si="53"/>
        <v>0</v>
      </c>
      <c r="T67" s="260">
        <f t="shared" si="53"/>
        <v>0</v>
      </c>
      <c r="U67" s="260">
        <f t="shared" si="53"/>
        <v>0</v>
      </c>
      <c r="V67" s="260">
        <f t="shared" si="53"/>
        <v>0</v>
      </c>
      <c r="W67" s="260">
        <f t="shared" si="53"/>
        <v>0</v>
      </c>
      <c r="X67" s="260">
        <f t="shared" si="53"/>
        <v>0</v>
      </c>
      <c r="Y67" s="260">
        <f t="shared" si="53"/>
        <v>0</v>
      </c>
      <c r="Z67" s="260">
        <f t="shared" si="53"/>
        <v>0</v>
      </c>
      <c r="AA67" s="260">
        <f t="shared" si="53"/>
        <v>0</v>
      </c>
      <c r="AB67" s="260">
        <f t="shared" si="53"/>
        <v>0</v>
      </c>
      <c r="AC67" s="260">
        <f t="shared" si="53"/>
        <v>0</v>
      </c>
      <c r="AD67" s="260">
        <f t="shared" si="53"/>
        <v>0</v>
      </c>
      <c r="AE67" s="260">
        <f t="shared" si="53"/>
        <v>0</v>
      </c>
      <c r="AF67" s="260">
        <f t="shared" si="53"/>
        <v>0</v>
      </c>
      <c r="AG67" s="260">
        <f t="shared" si="53"/>
        <v>0</v>
      </c>
      <c r="AH67" s="260">
        <f t="shared" si="53"/>
        <v>0</v>
      </c>
      <c r="AI67" s="260">
        <f t="shared" si="53"/>
        <v>0</v>
      </c>
      <c r="AJ67" s="260">
        <f t="shared" si="53"/>
        <v>0</v>
      </c>
      <c r="AK67" s="260">
        <f t="shared" si="53"/>
        <v>0</v>
      </c>
      <c r="AL67" s="260">
        <f t="shared" si="53"/>
        <v>0</v>
      </c>
      <c r="AM67" s="260">
        <f t="shared" si="53"/>
        <v>0</v>
      </c>
      <c r="AN67" s="260">
        <f t="shared" si="53"/>
        <v>0</v>
      </c>
      <c r="AO67" s="260">
        <f t="shared" si="53"/>
        <v>0</v>
      </c>
      <c r="AP67" s="260">
        <f t="shared" si="53"/>
        <v>0</v>
      </c>
      <c r="AQ67" s="260">
        <f t="shared" si="53"/>
        <v>0</v>
      </c>
      <c r="AR67" s="260">
        <f t="shared" si="53"/>
        <v>0</v>
      </c>
      <c r="AS67" s="260">
        <f t="shared" si="53"/>
        <v>0</v>
      </c>
      <c r="AT67" s="260">
        <f t="shared" si="53"/>
        <v>0</v>
      </c>
      <c r="AU67" s="260">
        <f t="shared" si="53"/>
        <v>0</v>
      </c>
      <c r="AV67" s="260">
        <f t="shared" si="53"/>
        <v>0</v>
      </c>
      <c r="AW67" s="260">
        <f t="shared" si="53"/>
        <v>0</v>
      </c>
      <c r="AX67" s="260">
        <f t="shared" si="53"/>
        <v>0</v>
      </c>
      <c r="AY67" s="260">
        <f t="shared" si="53"/>
        <v>0</v>
      </c>
      <c r="AZ67" s="260">
        <f t="shared" si="53"/>
        <v>0</v>
      </c>
      <c r="BA67" s="260">
        <f t="shared" si="53"/>
        <v>0</v>
      </c>
      <c r="BB67" s="260">
        <f t="shared" si="53"/>
        <v>0</v>
      </c>
      <c r="BC67" s="260">
        <f t="shared" si="53"/>
        <v>0</v>
      </c>
      <c r="BD67" s="260">
        <f t="shared" si="53"/>
        <v>0</v>
      </c>
      <c r="BE67" s="260">
        <f t="shared" si="53"/>
        <v>0</v>
      </c>
      <c r="BF67" s="260">
        <f t="shared" si="53"/>
        <v>0</v>
      </c>
      <c r="BG67" s="260">
        <f t="shared" si="53"/>
        <v>0</v>
      </c>
      <c r="BH67" s="260">
        <f t="shared" si="53"/>
        <v>0</v>
      </c>
      <c r="BI67" s="260">
        <f t="shared" si="53"/>
        <v>0</v>
      </c>
      <c r="BJ67" s="260">
        <f t="shared" si="53"/>
        <v>0</v>
      </c>
      <c r="BK67" s="260">
        <f t="shared" si="53"/>
        <v>0</v>
      </c>
      <c r="BL67" s="260">
        <f t="shared" si="53"/>
        <v>0</v>
      </c>
      <c r="BM67" s="260">
        <f t="shared" si="53"/>
        <v>0</v>
      </c>
      <c r="BN67" s="260">
        <f t="shared" si="53"/>
        <v>0</v>
      </c>
      <c r="BO67" s="260">
        <f t="shared" si="53"/>
        <v>0</v>
      </c>
      <c r="BP67" s="260">
        <f t="shared" si="53"/>
        <v>0</v>
      </c>
      <c r="BQ67" s="260">
        <f t="shared" si="53"/>
        <v>0</v>
      </c>
      <c r="BR67" s="260">
        <f t="shared" si="53"/>
        <v>0</v>
      </c>
      <c r="BS67" s="260">
        <f t="shared" si="53"/>
        <v>0</v>
      </c>
      <c r="BT67" s="260">
        <f t="shared" si="53"/>
        <v>0</v>
      </c>
      <c r="BU67" s="260">
        <f t="shared" ref="BU67:DC67" si="54">(BU63*BU64*BU65)/($G$63*$G$64*$G$65)</f>
        <v>0</v>
      </c>
      <c r="BV67" s="260">
        <f t="shared" si="54"/>
        <v>0</v>
      </c>
      <c r="BW67" s="260">
        <f t="shared" si="54"/>
        <v>0</v>
      </c>
      <c r="BX67" s="260">
        <f t="shared" si="54"/>
        <v>0</v>
      </c>
      <c r="BY67" s="260">
        <f t="shared" si="54"/>
        <v>0</v>
      </c>
      <c r="BZ67" s="260">
        <f t="shared" si="54"/>
        <v>0</v>
      </c>
      <c r="CA67" s="260">
        <f t="shared" si="54"/>
        <v>0</v>
      </c>
      <c r="CB67" s="260">
        <f t="shared" si="54"/>
        <v>0</v>
      </c>
      <c r="CC67" s="260">
        <f t="shared" si="54"/>
        <v>0</v>
      </c>
      <c r="CD67" s="260">
        <f t="shared" si="54"/>
        <v>0</v>
      </c>
      <c r="CE67" s="260">
        <f t="shared" si="54"/>
        <v>0</v>
      </c>
      <c r="CF67" s="260">
        <f t="shared" si="54"/>
        <v>0</v>
      </c>
      <c r="CG67" s="260">
        <f t="shared" si="54"/>
        <v>0</v>
      </c>
      <c r="CH67" s="260">
        <f t="shared" si="54"/>
        <v>0</v>
      </c>
      <c r="CI67" s="260">
        <f t="shared" si="54"/>
        <v>0</v>
      </c>
      <c r="CJ67" s="260">
        <f t="shared" si="54"/>
        <v>0</v>
      </c>
      <c r="CK67" s="260">
        <f t="shared" si="54"/>
        <v>0</v>
      </c>
      <c r="CL67" s="260">
        <f t="shared" si="54"/>
        <v>0</v>
      </c>
      <c r="CM67" s="260">
        <f t="shared" si="54"/>
        <v>0</v>
      </c>
      <c r="CN67" s="260">
        <f t="shared" si="54"/>
        <v>0</v>
      </c>
      <c r="CO67" s="260">
        <f t="shared" si="54"/>
        <v>0</v>
      </c>
      <c r="CP67" s="260">
        <f t="shared" si="54"/>
        <v>0</v>
      </c>
      <c r="CQ67" s="260">
        <f t="shared" si="54"/>
        <v>0</v>
      </c>
      <c r="CR67" s="260">
        <f t="shared" si="54"/>
        <v>0</v>
      </c>
      <c r="CS67" s="260">
        <f t="shared" si="54"/>
        <v>0</v>
      </c>
      <c r="CT67" s="260">
        <f t="shared" si="54"/>
        <v>0</v>
      </c>
      <c r="CU67" s="260">
        <f t="shared" si="54"/>
        <v>0</v>
      </c>
      <c r="CV67" s="260">
        <f t="shared" si="54"/>
        <v>0</v>
      </c>
      <c r="CW67" s="260">
        <f t="shared" si="54"/>
        <v>0</v>
      </c>
      <c r="CX67" s="260">
        <f t="shared" si="54"/>
        <v>0</v>
      </c>
      <c r="CY67" s="260">
        <f t="shared" si="54"/>
        <v>0</v>
      </c>
      <c r="CZ67" s="260">
        <f t="shared" si="54"/>
        <v>0</v>
      </c>
      <c r="DA67" s="260">
        <f t="shared" si="54"/>
        <v>0</v>
      </c>
      <c r="DB67" s="260">
        <f t="shared" si="54"/>
        <v>0</v>
      </c>
      <c r="DC67" s="260">
        <f t="shared" si="54"/>
        <v>0</v>
      </c>
    </row>
    <row r="68" spans="2:107" ht="15" hidden="1" customHeight="1" x14ac:dyDescent="0.25">
      <c r="B68" s="247">
        <v>28</v>
      </c>
      <c r="C68" s="252" t="s">
        <v>4219</v>
      </c>
      <c r="D68" s="252"/>
      <c r="E68" s="253" t="s">
        <v>3852</v>
      </c>
      <c r="F68" s="264" t="s">
        <v>4220</v>
      </c>
      <c r="G68" s="259">
        <f>SUM(H68:DC68)</f>
        <v>0</v>
      </c>
      <c r="H68" s="265">
        <f>(H59*H62)/1000</f>
        <v>0</v>
      </c>
      <c r="I68" s="265">
        <f t="shared" ref="I68:AM68" si="55">(I59*I62)/1000</f>
        <v>0</v>
      </c>
      <c r="J68" s="265">
        <f t="shared" si="55"/>
        <v>0</v>
      </c>
      <c r="K68" s="265">
        <f t="shared" si="55"/>
        <v>0</v>
      </c>
      <c r="L68" s="265">
        <f t="shared" si="55"/>
        <v>0</v>
      </c>
      <c r="M68" s="265">
        <f t="shared" si="55"/>
        <v>0</v>
      </c>
      <c r="N68" s="265">
        <f t="shared" si="55"/>
        <v>0</v>
      </c>
      <c r="O68" s="265">
        <f t="shared" si="55"/>
        <v>0</v>
      </c>
      <c r="P68" s="265">
        <f t="shared" si="55"/>
        <v>0</v>
      </c>
      <c r="Q68" s="265">
        <f t="shared" si="55"/>
        <v>0</v>
      </c>
      <c r="R68" s="265">
        <f t="shared" si="55"/>
        <v>0</v>
      </c>
      <c r="S68" s="265">
        <f t="shared" si="55"/>
        <v>0</v>
      </c>
      <c r="T68" s="265">
        <f t="shared" si="55"/>
        <v>0</v>
      </c>
      <c r="U68" s="265">
        <f t="shared" si="55"/>
        <v>0</v>
      </c>
      <c r="V68" s="265">
        <f t="shared" si="55"/>
        <v>0</v>
      </c>
      <c r="W68" s="265">
        <f t="shared" si="55"/>
        <v>0</v>
      </c>
      <c r="X68" s="265">
        <f t="shared" si="55"/>
        <v>0</v>
      </c>
      <c r="Y68" s="265">
        <f t="shared" si="55"/>
        <v>0</v>
      </c>
      <c r="Z68" s="265">
        <f t="shared" si="55"/>
        <v>0</v>
      </c>
      <c r="AA68" s="265">
        <f t="shared" si="55"/>
        <v>0</v>
      </c>
      <c r="AB68" s="265">
        <f t="shared" si="55"/>
        <v>0</v>
      </c>
      <c r="AC68" s="265">
        <f t="shared" si="55"/>
        <v>0</v>
      </c>
      <c r="AD68" s="265">
        <f t="shared" si="55"/>
        <v>0</v>
      </c>
      <c r="AE68" s="265">
        <f t="shared" si="55"/>
        <v>0</v>
      </c>
      <c r="AF68" s="265">
        <f t="shared" si="55"/>
        <v>0</v>
      </c>
      <c r="AG68" s="265">
        <f t="shared" si="55"/>
        <v>0</v>
      </c>
      <c r="AH68" s="265">
        <f t="shared" si="55"/>
        <v>0</v>
      </c>
      <c r="AI68" s="265">
        <f t="shared" si="55"/>
        <v>0</v>
      </c>
      <c r="AJ68" s="265">
        <f t="shared" si="55"/>
        <v>0</v>
      </c>
      <c r="AK68" s="265">
        <f t="shared" si="55"/>
        <v>0</v>
      </c>
      <c r="AL68" s="265">
        <f t="shared" si="55"/>
        <v>0</v>
      </c>
      <c r="AM68" s="265">
        <f t="shared" si="55"/>
        <v>0</v>
      </c>
      <c r="AN68" s="265">
        <f t="shared" ref="AN68:BS68" si="56">(AN59*AN62)/1000</f>
        <v>0</v>
      </c>
      <c r="AO68" s="265">
        <f t="shared" si="56"/>
        <v>0</v>
      </c>
      <c r="AP68" s="265">
        <f t="shared" si="56"/>
        <v>0</v>
      </c>
      <c r="AQ68" s="265">
        <f t="shared" si="56"/>
        <v>0</v>
      </c>
      <c r="AR68" s="265">
        <f t="shared" si="56"/>
        <v>0</v>
      </c>
      <c r="AS68" s="265">
        <f t="shared" si="56"/>
        <v>0</v>
      </c>
      <c r="AT68" s="265">
        <f t="shared" si="56"/>
        <v>0</v>
      </c>
      <c r="AU68" s="265">
        <f t="shared" si="56"/>
        <v>0</v>
      </c>
      <c r="AV68" s="265">
        <f t="shared" si="56"/>
        <v>0</v>
      </c>
      <c r="AW68" s="265">
        <f t="shared" si="56"/>
        <v>0</v>
      </c>
      <c r="AX68" s="265">
        <f t="shared" si="56"/>
        <v>0</v>
      </c>
      <c r="AY68" s="265">
        <f t="shared" si="56"/>
        <v>0</v>
      </c>
      <c r="AZ68" s="265">
        <f t="shared" si="56"/>
        <v>0</v>
      </c>
      <c r="BA68" s="265">
        <f t="shared" si="56"/>
        <v>0</v>
      </c>
      <c r="BB68" s="265">
        <f t="shared" si="56"/>
        <v>0</v>
      </c>
      <c r="BC68" s="265">
        <f t="shared" si="56"/>
        <v>0</v>
      </c>
      <c r="BD68" s="265">
        <f t="shared" si="56"/>
        <v>0</v>
      </c>
      <c r="BE68" s="265">
        <f t="shared" si="56"/>
        <v>0</v>
      </c>
      <c r="BF68" s="265">
        <f t="shared" si="56"/>
        <v>0</v>
      </c>
      <c r="BG68" s="265">
        <f t="shared" si="56"/>
        <v>0</v>
      </c>
      <c r="BH68" s="265">
        <f t="shared" si="56"/>
        <v>0</v>
      </c>
      <c r="BI68" s="265">
        <f t="shared" si="56"/>
        <v>0</v>
      </c>
      <c r="BJ68" s="265">
        <f t="shared" si="56"/>
        <v>0</v>
      </c>
      <c r="BK68" s="265">
        <f t="shared" si="56"/>
        <v>0</v>
      </c>
      <c r="BL68" s="265">
        <f t="shared" si="56"/>
        <v>0</v>
      </c>
      <c r="BM68" s="265">
        <f t="shared" si="56"/>
        <v>0</v>
      </c>
      <c r="BN68" s="265">
        <f t="shared" si="56"/>
        <v>0</v>
      </c>
      <c r="BO68" s="265">
        <f t="shared" si="56"/>
        <v>0</v>
      </c>
      <c r="BP68" s="265">
        <f t="shared" si="56"/>
        <v>0</v>
      </c>
      <c r="BQ68" s="265">
        <f t="shared" si="56"/>
        <v>0</v>
      </c>
      <c r="BR68" s="265">
        <f t="shared" si="56"/>
        <v>0</v>
      </c>
      <c r="BS68" s="265">
        <f t="shared" si="56"/>
        <v>0</v>
      </c>
      <c r="BT68" s="265">
        <f t="shared" ref="BT68:DC68" si="57">(BT59*BT62)/1000</f>
        <v>0</v>
      </c>
      <c r="BU68" s="265">
        <f t="shared" si="57"/>
        <v>0</v>
      </c>
      <c r="BV68" s="265">
        <f t="shared" si="57"/>
        <v>0</v>
      </c>
      <c r="BW68" s="265">
        <f t="shared" si="57"/>
        <v>0</v>
      </c>
      <c r="BX68" s="265">
        <f t="shared" si="57"/>
        <v>0</v>
      </c>
      <c r="BY68" s="265">
        <f t="shared" si="57"/>
        <v>0</v>
      </c>
      <c r="BZ68" s="265">
        <f t="shared" si="57"/>
        <v>0</v>
      </c>
      <c r="CA68" s="265">
        <f t="shared" si="57"/>
        <v>0</v>
      </c>
      <c r="CB68" s="265">
        <f t="shared" si="57"/>
        <v>0</v>
      </c>
      <c r="CC68" s="265">
        <f t="shared" si="57"/>
        <v>0</v>
      </c>
      <c r="CD68" s="265">
        <f t="shared" si="57"/>
        <v>0</v>
      </c>
      <c r="CE68" s="265">
        <f t="shared" si="57"/>
        <v>0</v>
      </c>
      <c r="CF68" s="265">
        <f t="shared" si="57"/>
        <v>0</v>
      </c>
      <c r="CG68" s="265">
        <f t="shared" si="57"/>
        <v>0</v>
      </c>
      <c r="CH68" s="265">
        <f t="shared" si="57"/>
        <v>0</v>
      </c>
      <c r="CI68" s="265">
        <f t="shared" si="57"/>
        <v>0</v>
      </c>
      <c r="CJ68" s="265">
        <f t="shared" si="57"/>
        <v>0</v>
      </c>
      <c r="CK68" s="265">
        <f t="shared" si="57"/>
        <v>0</v>
      </c>
      <c r="CL68" s="265">
        <f t="shared" si="57"/>
        <v>0</v>
      </c>
      <c r="CM68" s="265">
        <f t="shared" si="57"/>
        <v>0</v>
      </c>
      <c r="CN68" s="265">
        <f t="shared" si="57"/>
        <v>0</v>
      </c>
      <c r="CO68" s="265">
        <f t="shared" si="57"/>
        <v>0</v>
      </c>
      <c r="CP68" s="265">
        <f t="shared" si="57"/>
        <v>0</v>
      </c>
      <c r="CQ68" s="265">
        <f t="shared" si="57"/>
        <v>0</v>
      </c>
      <c r="CR68" s="265">
        <f t="shared" si="57"/>
        <v>0</v>
      </c>
      <c r="CS68" s="265">
        <f t="shared" si="57"/>
        <v>0</v>
      </c>
      <c r="CT68" s="265">
        <f t="shared" si="57"/>
        <v>0</v>
      </c>
      <c r="CU68" s="265">
        <f t="shared" si="57"/>
        <v>0</v>
      </c>
      <c r="CV68" s="265">
        <f t="shared" si="57"/>
        <v>0</v>
      </c>
      <c r="CW68" s="265">
        <f t="shared" si="57"/>
        <v>0</v>
      </c>
      <c r="CX68" s="265">
        <f t="shared" si="57"/>
        <v>0</v>
      </c>
      <c r="CY68" s="265">
        <f t="shared" si="57"/>
        <v>0</v>
      </c>
      <c r="CZ68" s="265">
        <f t="shared" si="57"/>
        <v>0</v>
      </c>
      <c r="DA68" s="265">
        <f t="shared" si="57"/>
        <v>0</v>
      </c>
      <c r="DB68" s="265">
        <f t="shared" si="57"/>
        <v>0</v>
      </c>
      <c r="DC68" s="265">
        <f t="shared" si="57"/>
        <v>0</v>
      </c>
    </row>
    <row r="69" spans="2:107" ht="15" hidden="1" customHeight="1" x14ac:dyDescent="0.25">
      <c r="B69" s="247">
        <v>29</v>
      </c>
      <c r="C69" s="252" t="s">
        <v>4253</v>
      </c>
      <c r="D69" s="252"/>
      <c r="E69" s="253" t="s">
        <v>3909</v>
      </c>
      <c r="F69" s="695" t="s">
        <v>4254</v>
      </c>
      <c r="G69" s="266">
        <f t="shared" ref="G69" si="58">IF(OR(G19=0,G68=0),0,(G68-G19)/G19)</f>
        <v>0</v>
      </c>
      <c r="H69" s="267">
        <f>IF(OR(H19=0,H68=0),0,(H68-H19)/H19)</f>
        <v>0</v>
      </c>
      <c r="I69" s="267">
        <f t="shared" ref="I69:BT69" si="59">IF(OR(I19=0,I68=0),0,(I68-I19)/I19)</f>
        <v>0</v>
      </c>
      <c r="J69" s="267">
        <f t="shared" si="59"/>
        <v>0</v>
      </c>
      <c r="K69" s="267">
        <f t="shared" si="59"/>
        <v>0</v>
      </c>
      <c r="L69" s="267">
        <f t="shared" si="59"/>
        <v>0</v>
      </c>
      <c r="M69" s="267">
        <f t="shared" si="59"/>
        <v>0</v>
      </c>
      <c r="N69" s="267">
        <f t="shared" si="59"/>
        <v>0</v>
      </c>
      <c r="O69" s="267">
        <f t="shared" si="59"/>
        <v>0</v>
      </c>
      <c r="P69" s="267">
        <f t="shared" si="59"/>
        <v>0</v>
      </c>
      <c r="Q69" s="267">
        <f t="shared" si="59"/>
        <v>0</v>
      </c>
      <c r="R69" s="267">
        <f t="shared" si="59"/>
        <v>0</v>
      </c>
      <c r="S69" s="267">
        <f t="shared" si="59"/>
        <v>0</v>
      </c>
      <c r="T69" s="267">
        <f t="shared" si="59"/>
        <v>0</v>
      </c>
      <c r="U69" s="267">
        <f t="shared" si="59"/>
        <v>0</v>
      </c>
      <c r="V69" s="267">
        <f t="shared" si="59"/>
        <v>0</v>
      </c>
      <c r="W69" s="267">
        <f t="shared" si="59"/>
        <v>0</v>
      </c>
      <c r="X69" s="267">
        <f t="shared" si="59"/>
        <v>0</v>
      </c>
      <c r="Y69" s="267">
        <f t="shared" si="59"/>
        <v>0</v>
      </c>
      <c r="Z69" s="267">
        <f t="shared" si="59"/>
        <v>0</v>
      </c>
      <c r="AA69" s="267">
        <f t="shared" si="59"/>
        <v>0</v>
      </c>
      <c r="AB69" s="267">
        <f t="shared" si="59"/>
        <v>0</v>
      </c>
      <c r="AC69" s="267">
        <f t="shared" si="59"/>
        <v>0</v>
      </c>
      <c r="AD69" s="267">
        <f t="shared" si="59"/>
        <v>0</v>
      </c>
      <c r="AE69" s="267">
        <f t="shared" si="59"/>
        <v>0</v>
      </c>
      <c r="AF69" s="267">
        <f t="shared" si="59"/>
        <v>0</v>
      </c>
      <c r="AG69" s="267">
        <f t="shared" si="59"/>
        <v>0</v>
      </c>
      <c r="AH69" s="267">
        <f t="shared" si="59"/>
        <v>0</v>
      </c>
      <c r="AI69" s="267">
        <f t="shared" si="59"/>
        <v>0</v>
      </c>
      <c r="AJ69" s="267">
        <f t="shared" si="59"/>
        <v>0</v>
      </c>
      <c r="AK69" s="267">
        <f t="shared" si="59"/>
        <v>0</v>
      </c>
      <c r="AL69" s="267">
        <f t="shared" si="59"/>
        <v>0</v>
      </c>
      <c r="AM69" s="267">
        <f t="shared" si="59"/>
        <v>0</v>
      </c>
      <c r="AN69" s="267">
        <f t="shared" si="59"/>
        <v>0</v>
      </c>
      <c r="AO69" s="267">
        <f t="shared" si="59"/>
        <v>0</v>
      </c>
      <c r="AP69" s="267">
        <f t="shared" si="59"/>
        <v>0</v>
      </c>
      <c r="AQ69" s="267">
        <f t="shared" si="59"/>
        <v>0</v>
      </c>
      <c r="AR69" s="267">
        <f t="shared" si="59"/>
        <v>0</v>
      </c>
      <c r="AS69" s="267">
        <f t="shared" si="59"/>
        <v>0</v>
      </c>
      <c r="AT69" s="267">
        <f t="shared" si="59"/>
        <v>0</v>
      </c>
      <c r="AU69" s="267">
        <f t="shared" si="59"/>
        <v>0</v>
      </c>
      <c r="AV69" s="267">
        <f t="shared" si="59"/>
        <v>0</v>
      </c>
      <c r="AW69" s="267">
        <f t="shared" si="59"/>
        <v>0</v>
      </c>
      <c r="AX69" s="267">
        <f t="shared" si="59"/>
        <v>0</v>
      </c>
      <c r="AY69" s="267">
        <f t="shared" si="59"/>
        <v>0</v>
      </c>
      <c r="AZ69" s="267">
        <f t="shared" si="59"/>
        <v>0</v>
      </c>
      <c r="BA69" s="267">
        <f t="shared" si="59"/>
        <v>0</v>
      </c>
      <c r="BB69" s="267">
        <f t="shared" si="59"/>
        <v>0</v>
      </c>
      <c r="BC69" s="267">
        <f t="shared" si="59"/>
        <v>0</v>
      </c>
      <c r="BD69" s="267">
        <f t="shared" si="59"/>
        <v>0</v>
      </c>
      <c r="BE69" s="267">
        <f t="shared" si="59"/>
        <v>0</v>
      </c>
      <c r="BF69" s="267">
        <f t="shared" si="59"/>
        <v>0</v>
      </c>
      <c r="BG69" s="267">
        <f t="shared" si="59"/>
        <v>0</v>
      </c>
      <c r="BH69" s="267">
        <f t="shared" si="59"/>
        <v>0</v>
      </c>
      <c r="BI69" s="267">
        <f t="shared" si="59"/>
        <v>0</v>
      </c>
      <c r="BJ69" s="267">
        <f t="shared" si="59"/>
        <v>0</v>
      </c>
      <c r="BK69" s="267">
        <f t="shared" si="59"/>
        <v>0</v>
      </c>
      <c r="BL69" s="267">
        <f t="shared" si="59"/>
        <v>0</v>
      </c>
      <c r="BM69" s="267">
        <f t="shared" si="59"/>
        <v>0</v>
      </c>
      <c r="BN69" s="267">
        <f t="shared" si="59"/>
        <v>0</v>
      </c>
      <c r="BO69" s="267">
        <f t="shared" si="59"/>
        <v>0</v>
      </c>
      <c r="BP69" s="267">
        <f t="shared" si="59"/>
        <v>0</v>
      </c>
      <c r="BQ69" s="267">
        <f t="shared" si="59"/>
        <v>0</v>
      </c>
      <c r="BR69" s="267">
        <f t="shared" si="59"/>
        <v>0</v>
      </c>
      <c r="BS69" s="267">
        <f t="shared" si="59"/>
        <v>0</v>
      </c>
      <c r="BT69" s="267">
        <f t="shared" si="59"/>
        <v>0</v>
      </c>
      <c r="BU69" s="267">
        <f t="shared" ref="BU69:DC69" si="60">IF(OR(BU19=0,BU68=0),0,(BU68-BU19)/BU19)</f>
        <v>0</v>
      </c>
      <c r="BV69" s="267">
        <f t="shared" si="60"/>
        <v>0</v>
      </c>
      <c r="BW69" s="267">
        <f t="shared" si="60"/>
        <v>0</v>
      </c>
      <c r="BX69" s="267">
        <f t="shared" si="60"/>
        <v>0</v>
      </c>
      <c r="BY69" s="267">
        <f t="shared" si="60"/>
        <v>0</v>
      </c>
      <c r="BZ69" s="267">
        <f t="shared" si="60"/>
        <v>0</v>
      </c>
      <c r="CA69" s="267">
        <f t="shared" si="60"/>
        <v>0</v>
      </c>
      <c r="CB69" s="267">
        <f t="shared" si="60"/>
        <v>0</v>
      </c>
      <c r="CC69" s="267">
        <f t="shared" si="60"/>
        <v>0</v>
      </c>
      <c r="CD69" s="267">
        <f t="shared" si="60"/>
        <v>0</v>
      </c>
      <c r="CE69" s="267">
        <f t="shared" si="60"/>
        <v>0</v>
      </c>
      <c r="CF69" s="267">
        <f t="shared" si="60"/>
        <v>0</v>
      </c>
      <c r="CG69" s="267">
        <f t="shared" si="60"/>
        <v>0</v>
      </c>
      <c r="CH69" s="267">
        <f t="shared" si="60"/>
        <v>0</v>
      </c>
      <c r="CI69" s="267">
        <f t="shared" si="60"/>
        <v>0</v>
      </c>
      <c r="CJ69" s="267">
        <f t="shared" si="60"/>
        <v>0</v>
      </c>
      <c r="CK69" s="267">
        <f t="shared" si="60"/>
        <v>0</v>
      </c>
      <c r="CL69" s="267">
        <f t="shared" si="60"/>
        <v>0</v>
      </c>
      <c r="CM69" s="267">
        <f t="shared" si="60"/>
        <v>0</v>
      </c>
      <c r="CN69" s="267">
        <f t="shared" si="60"/>
        <v>0</v>
      </c>
      <c r="CO69" s="267">
        <f t="shared" si="60"/>
        <v>0</v>
      </c>
      <c r="CP69" s="267">
        <f t="shared" si="60"/>
        <v>0</v>
      </c>
      <c r="CQ69" s="267">
        <f t="shared" si="60"/>
        <v>0</v>
      </c>
      <c r="CR69" s="267">
        <f t="shared" si="60"/>
        <v>0</v>
      </c>
      <c r="CS69" s="267">
        <f t="shared" si="60"/>
        <v>0</v>
      </c>
      <c r="CT69" s="267">
        <f t="shared" si="60"/>
        <v>0</v>
      </c>
      <c r="CU69" s="267">
        <f t="shared" si="60"/>
        <v>0</v>
      </c>
      <c r="CV69" s="267">
        <f t="shared" si="60"/>
        <v>0</v>
      </c>
      <c r="CW69" s="267">
        <f t="shared" si="60"/>
        <v>0</v>
      </c>
      <c r="CX69" s="267">
        <f t="shared" si="60"/>
        <v>0</v>
      </c>
      <c r="CY69" s="267">
        <f t="shared" si="60"/>
        <v>0</v>
      </c>
      <c r="CZ69" s="267">
        <f t="shared" si="60"/>
        <v>0</v>
      </c>
      <c r="DA69" s="267">
        <f t="shared" si="60"/>
        <v>0</v>
      </c>
      <c r="DB69" s="267">
        <f t="shared" si="60"/>
        <v>0</v>
      </c>
      <c r="DC69" s="267">
        <f t="shared" si="60"/>
        <v>0</v>
      </c>
    </row>
    <row r="70" spans="2:107" ht="15" hidden="1" customHeight="1" x14ac:dyDescent="0.25">
      <c r="B70" s="247">
        <v>30</v>
      </c>
      <c r="C70" s="252" t="s">
        <v>4221</v>
      </c>
      <c r="D70" s="252"/>
      <c r="E70" s="253" t="s">
        <v>3855</v>
      </c>
      <c r="F70" s="264" t="s">
        <v>4222</v>
      </c>
      <c r="G70" s="259">
        <f>SUM(H70:DC70)</f>
        <v>0</v>
      </c>
      <c r="H70" s="265">
        <f>IFERROR((H66*H57/10^3),0)</f>
        <v>0</v>
      </c>
      <c r="I70" s="265">
        <f t="shared" ref="I70:BT70" si="61">IFERROR((I66*I57/10^3),0)</f>
        <v>0</v>
      </c>
      <c r="J70" s="265">
        <f t="shared" si="61"/>
        <v>0</v>
      </c>
      <c r="K70" s="265">
        <f t="shared" si="61"/>
        <v>0</v>
      </c>
      <c r="L70" s="265">
        <f t="shared" si="61"/>
        <v>0</v>
      </c>
      <c r="M70" s="265">
        <f t="shared" si="61"/>
        <v>0</v>
      </c>
      <c r="N70" s="265">
        <f t="shared" si="61"/>
        <v>0</v>
      </c>
      <c r="O70" s="265">
        <f t="shared" si="61"/>
        <v>0</v>
      </c>
      <c r="P70" s="265">
        <f t="shared" si="61"/>
        <v>0</v>
      </c>
      <c r="Q70" s="265">
        <f t="shared" si="61"/>
        <v>0</v>
      </c>
      <c r="R70" s="265">
        <f t="shared" si="61"/>
        <v>0</v>
      </c>
      <c r="S70" s="265">
        <f t="shared" si="61"/>
        <v>0</v>
      </c>
      <c r="T70" s="265">
        <f t="shared" si="61"/>
        <v>0</v>
      </c>
      <c r="U70" s="265">
        <f t="shared" si="61"/>
        <v>0</v>
      </c>
      <c r="V70" s="265">
        <f t="shared" si="61"/>
        <v>0</v>
      </c>
      <c r="W70" s="265">
        <f t="shared" si="61"/>
        <v>0</v>
      </c>
      <c r="X70" s="265">
        <f t="shared" si="61"/>
        <v>0</v>
      </c>
      <c r="Y70" s="265">
        <f t="shared" si="61"/>
        <v>0</v>
      </c>
      <c r="Z70" s="265">
        <f t="shared" si="61"/>
        <v>0</v>
      </c>
      <c r="AA70" s="265">
        <f t="shared" si="61"/>
        <v>0</v>
      </c>
      <c r="AB70" s="265">
        <f t="shared" si="61"/>
        <v>0</v>
      </c>
      <c r="AC70" s="265">
        <f t="shared" si="61"/>
        <v>0</v>
      </c>
      <c r="AD70" s="265">
        <f t="shared" si="61"/>
        <v>0</v>
      </c>
      <c r="AE70" s="265">
        <f t="shared" si="61"/>
        <v>0</v>
      </c>
      <c r="AF70" s="265">
        <f t="shared" si="61"/>
        <v>0</v>
      </c>
      <c r="AG70" s="265">
        <f t="shared" si="61"/>
        <v>0</v>
      </c>
      <c r="AH70" s="265">
        <f t="shared" si="61"/>
        <v>0</v>
      </c>
      <c r="AI70" s="265">
        <f t="shared" si="61"/>
        <v>0</v>
      </c>
      <c r="AJ70" s="265">
        <f t="shared" si="61"/>
        <v>0</v>
      </c>
      <c r="AK70" s="265">
        <f t="shared" si="61"/>
        <v>0</v>
      </c>
      <c r="AL70" s="265">
        <f t="shared" si="61"/>
        <v>0</v>
      </c>
      <c r="AM70" s="265">
        <f t="shared" si="61"/>
        <v>0</v>
      </c>
      <c r="AN70" s="265">
        <f t="shared" si="61"/>
        <v>0</v>
      </c>
      <c r="AO70" s="265">
        <f t="shared" si="61"/>
        <v>0</v>
      </c>
      <c r="AP70" s="265">
        <f t="shared" si="61"/>
        <v>0</v>
      </c>
      <c r="AQ70" s="265">
        <f t="shared" si="61"/>
        <v>0</v>
      </c>
      <c r="AR70" s="265">
        <f t="shared" si="61"/>
        <v>0</v>
      </c>
      <c r="AS70" s="265">
        <f t="shared" si="61"/>
        <v>0</v>
      </c>
      <c r="AT70" s="265">
        <f t="shared" si="61"/>
        <v>0</v>
      </c>
      <c r="AU70" s="265">
        <f t="shared" si="61"/>
        <v>0</v>
      </c>
      <c r="AV70" s="265">
        <f t="shared" si="61"/>
        <v>0</v>
      </c>
      <c r="AW70" s="265">
        <f t="shared" si="61"/>
        <v>0</v>
      </c>
      <c r="AX70" s="265">
        <f t="shared" si="61"/>
        <v>0</v>
      </c>
      <c r="AY70" s="265">
        <f t="shared" si="61"/>
        <v>0</v>
      </c>
      <c r="AZ70" s="265">
        <f t="shared" si="61"/>
        <v>0</v>
      </c>
      <c r="BA70" s="265">
        <f t="shared" si="61"/>
        <v>0</v>
      </c>
      <c r="BB70" s="265">
        <f t="shared" si="61"/>
        <v>0</v>
      </c>
      <c r="BC70" s="265">
        <f t="shared" si="61"/>
        <v>0</v>
      </c>
      <c r="BD70" s="265">
        <f t="shared" si="61"/>
        <v>0</v>
      </c>
      <c r="BE70" s="265">
        <f t="shared" si="61"/>
        <v>0</v>
      </c>
      <c r="BF70" s="265">
        <f t="shared" si="61"/>
        <v>0</v>
      </c>
      <c r="BG70" s="265">
        <f t="shared" si="61"/>
        <v>0</v>
      </c>
      <c r="BH70" s="265">
        <f t="shared" si="61"/>
        <v>0</v>
      </c>
      <c r="BI70" s="265">
        <f t="shared" si="61"/>
        <v>0</v>
      </c>
      <c r="BJ70" s="265">
        <f t="shared" si="61"/>
        <v>0</v>
      </c>
      <c r="BK70" s="265">
        <f t="shared" si="61"/>
        <v>0</v>
      </c>
      <c r="BL70" s="265">
        <f t="shared" si="61"/>
        <v>0</v>
      </c>
      <c r="BM70" s="265">
        <f t="shared" si="61"/>
        <v>0</v>
      </c>
      <c r="BN70" s="265">
        <f t="shared" si="61"/>
        <v>0</v>
      </c>
      <c r="BO70" s="265">
        <f t="shared" si="61"/>
        <v>0</v>
      </c>
      <c r="BP70" s="265">
        <f t="shared" si="61"/>
        <v>0</v>
      </c>
      <c r="BQ70" s="265">
        <f t="shared" si="61"/>
        <v>0</v>
      </c>
      <c r="BR70" s="265">
        <f t="shared" si="61"/>
        <v>0</v>
      </c>
      <c r="BS70" s="265">
        <f t="shared" si="61"/>
        <v>0</v>
      </c>
      <c r="BT70" s="265">
        <f t="shared" si="61"/>
        <v>0</v>
      </c>
      <c r="BU70" s="265">
        <f t="shared" ref="BU70:DC70" si="62">IFERROR((BU66*BU57/10^3),0)</f>
        <v>0</v>
      </c>
      <c r="BV70" s="265">
        <f t="shared" si="62"/>
        <v>0</v>
      </c>
      <c r="BW70" s="265">
        <f t="shared" si="62"/>
        <v>0</v>
      </c>
      <c r="BX70" s="265">
        <f t="shared" si="62"/>
        <v>0</v>
      </c>
      <c r="BY70" s="265">
        <f t="shared" si="62"/>
        <v>0</v>
      </c>
      <c r="BZ70" s="265">
        <f t="shared" si="62"/>
        <v>0</v>
      </c>
      <c r="CA70" s="265">
        <f t="shared" si="62"/>
        <v>0</v>
      </c>
      <c r="CB70" s="265">
        <f t="shared" si="62"/>
        <v>0</v>
      </c>
      <c r="CC70" s="265">
        <f t="shared" si="62"/>
        <v>0</v>
      </c>
      <c r="CD70" s="265">
        <f t="shared" si="62"/>
        <v>0</v>
      </c>
      <c r="CE70" s="265">
        <f t="shared" si="62"/>
        <v>0</v>
      </c>
      <c r="CF70" s="265">
        <f t="shared" si="62"/>
        <v>0</v>
      </c>
      <c r="CG70" s="265">
        <f t="shared" si="62"/>
        <v>0</v>
      </c>
      <c r="CH70" s="265">
        <f t="shared" si="62"/>
        <v>0</v>
      </c>
      <c r="CI70" s="265">
        <f t="shared" si="62"/>
        <v>0</v>
      </c>
      <c r="CJ70" s="265">
        <f t="shared" si="62"/>
        <v>0</v>
      </c>
      <c r="CK70" s="265">
        <f t="shared" si="62"/>
        <v>0</v>
      </c>
      <c r="CL70" s="265">
        <f t="shared" si="62"/>
        <v>0</v>
      </c>
      <c r="CM70" s="265">
        <f t="shared" si="62"/>
        <v>0</v>
      </c>
      <c r="CN70" s="265">
        <f t="shared" si="62"/>
        <v>0</v>
      </c>
      <c r="CO70" s="265">
        <f t="shared" si="62"/>
        <v>0</v>
      </c>
      <c r="CP70" s="265">
        <f t="shared" si="62"/>
        <v>0</v>
      </c>
      <c r="CQ70" s="265">
        <f t="shared" si="62"/>
        <v>0</v>
      </c>
      <c r="CR70" s="265">
        <f t="shared" si="62"/>
        <v>0</v>
      </c>
      <c r="CS70" s="265">
        <f t="shared" si="62"/>
        <v>0</v>
      </c>
      <c r="CT70" s="265">
        <f t="shared" si="62"/>
        <v>0</v>
      </c>
      <c r="CU70" s="265">
        <f t="shared" si="62"/>
        <v>0</v>
      </c>
      <c r="CV70" s="265">
        <f t="shared" si="62"/>
        <v>0</v>
      </c>
      <c r="CW70" s="265">
        <f t="shared" si="62"/>
        <v>0</v>
      </c>
      <c r="CX70" s="265">
        <f t="shared" si="62"/>
        <v>0</v>
      </c>
      <c r="CY70" s="265">
        <f t="shared" si="62"/>
        <v>0</v>
      </c>
      <c r="CZ70" s="265">
        <f t="shared" si="62"/>
        <v>0</v>
      </c>
      <c r="DA70" s="265">
        <f t="shared" si="62"/>
        <v>0</v>
      </c>
      <c r="DB70" s="265">
        <f t="shared" si="62"/>
        <v>0</v>
      </c>
      <c r="DC70" s="265">
        <f t="shared" si="62"/>
        <v>0</v>
      </c>
    </row>
    <row r="71" spans="2:107" ht="15" hidden="1" customHeight="1" x14ac:dyDescent="0.25">
      <c r="B71" s="247">
        <v>31</v>
      </c>
      <c r="C71" s="252" t="s">
        <v>4255</v>
      </c>
      <c r="D71" s="252"/>
      <c r="E71" s="253" t="s">
        <v>3909</v>
      </c>
      <c r="F71" s="695" t="s">
        <v>4256</v>
      </c>
      <c r="G71" s="266">
        <f t="shared" ref="G71" si="63">IF(OR(G20=0,G70=0),0,(G70-G20)/G20)</f>
        <v>0</v>
      </c>
      <c r="H71" s="267">
        <f>IF(OR(H20=0,H70=0),0,(H70-H20)/H20)</f>
        <v>0</v>
      </c>
      <c r="I71" s="267">
        <f t="shared" ref="I71:BT71" si="64">IF(OR(I20=0,I70=0),0,(I70-I20)/I20)</f>
        <v>0</v>
      </c>
      <c r="J71" s="267">
        <f t="shared" si="64"/>
        <v>0</v>
      </c>
      <c r="K71" s="267">
        <f t="shared" si="64"/>
        <v>0</v>
      </c>
      <c r="L71" s="267">
        <f t="shared" si="64"/>
        <v>0</v>
      </c>
      <c r="M71" s="267">
        <f t="shared" si="64"/>
        <v>0</v>
      </c>
      <c r="N71" s="267">
        <f t="shared" si="64"/>
        <v>0</v>
      </c>
      <c r="O71" s="267">
        <f t="shared" si="64"/>
        <v>0</v>
      </c>
      <c r="P71" s="267">
        <f t="shared" si="64"/>
        <v>0</v>
      </c>
      <c r="Q71" s="267">
        <f t="shared" si="64"/>
        <v>0</v>
      </c>
      <c r="R71" s="267">
        <f t="shared" si="64"/>
        <v>0</v>
      </c>
      <c r="S71" s="267">
        <f t="shared" si="64"/>
        <v>0</v>
      </c>
      <c r="T71" s="267">
        <f t="shared" si="64"/>
        <v>0</v>
      </c>
      <c r="U71" s="267">
        <f t="shared" si="64"/>
        <v>0</v>
      </c>
      <c r="V71" s="267">
        <f t="shared" si="64"/>
        <v>0</v>
      </c>
      <c r="W71" s="267">
        <f t="shared" si="64"/>
        <v>0</v>
      </c>
      <c r="X71" s="267">
        <f t="shared" si="64"/>
        <v>0</v>
      </c>
      <c r="Y71" s="267">
        <f t="shared" si="64"/>
        <v>0</v>
      </c>
      <c r="Z71" s="267">
        <f t="shared" si="64"/>
        <v>0</v>
      </c>
      <c r="AA71" s="267">
        <f t="shared" si="64"/>
        <v>0</v>
      </c>
      <c r="AB71" s="267">
        <f t="shared" si="64"/>
        <v>0</v>
      </c>
      <c r="AC71" s="267">
        <f t="shared" si="64"/>
        <v>0</v>
      </c>
      <c r="AD71" s="267">
        <f t="shared" si="64"/>
        <v>0</v>
      </c>
      <c r="AE71" s="267">
        <f t="shared" si="64"/>
        <v>0</v>
      </c>
      <c r="AF71" s="267">
        <f t="shared" si="64"/>
        <v>0</v>
      </c>
      <c r="AG71" s="267">
        <f t="shared" si="64"/>
        <v>0</v>
      </c>
      <c r="AH71" s="267">
        <f t="shared" si="64"/>
        <v>0</v>
      </c>
      <c r="AI71" s="267">
        <f t="shared" si="64"/>
        <v>0</v>
      </c>
      <c r="AJ71" s="267">
        <f t="shared" si="64"/>
        <v>0</v>
      </c>
      <c r="AK71" s="267">
        <f t="shared" si="64"/>
        <v>0</v>
      </c>
      <c r="AL71" s="267">
        <f t="shared" si="64"/>
        <v>0</v>
      </c>
      <c r="AM71" s="267">
        <f t="shared" si="64"/>
        <v>0</v>
      </c>
      <c r="AN71" s="267">
        <f t="shared" si="64"/>
        <v>0</v>
      </c>
      <c r="AO71" s="267">
        <f t="shared" si="64"/>
        <v>0</v>
      </c>
      <c r="AP71" s="267">
        <f t="shared" si="64"/>
        <v>0</v>
      </c>
      <c r="AQ71" s="267">
        <f t="shared" si="64"/>
        <v>0</v>
      </c>
      <c r="AR71" s="267">
        <f t="shared" si="64"/>
        <v>0</v>
      </c>
      <c r="AS71" s="267">
        <f t="shared" si="64"/>
        <v>0</v>
      </c>
      <c r="AT71" s="267">
        <f t="shared" si="64"/>
        <v>0</v>
      </c>
      <c r="AU71" s="267">
        <f t="shared" si="64"/>
        <v>0</v>
      </c>
      <c r="AV71" s="267">
        <f t="shared" si="64"/>
        <v>0</v>
      </c>
      <c r="AW71" s="267">
        <f t="shared" si="64"/>
        <v>0</v>
      </c>
      <c r="AX71" s="267">
        <f t="shared" si="64"/>
        <v>0</v>
      </c>
      <c r="AY71" s="267">
        <f t="shared" si="64"/>
        <v>0</v>
      </c>
      <c r="AZ71" s="267">
        <f t="shared" si="64"/>
        <v>0</v>
      </c>
      <c r="BA71" s="267">
        <f t="shared" si="64"/>
        <v>0</v>
      </c>
      <c r="BB71" s="267">
        <f t="shared" si="64"/>
        <v>0</v>
      </c>
      <c r="BC71" s="267">
        <f t="shared" si="64"/>
        <v>0</v>
      </c>
      <c r="BD71" s="267">
        <f t="shared" si="64"/>
        <v>0</v>
      </c>
      <c r="BE71" s="267">
        <f t="shared" si="64"/>
        <v>0</v>
      </c>
      <c r="BF71" s="267">
        <f t="shared" si="64"/>
        <v>0</v>
      </c>
      <c r="BG71" s="267">
        <f t="shared" si="64"/>
        <v>0</v>
      </c>
      <c r="BH71" s="267">
        <f t="shared" si="64"/>
        <v>0</v>
      </c>
      <c r="BI71" s="267">
        <f t="shared" si="64"/>
        <v>0</v>
      </c>
      <c r="BJ71" s="267">
        <f t="shared" si="64"/>
        <v>0</v>
      </c>
      <c r="BK71" s="267">
        <f t="shared" si="64"/>
        <v>0</v>
      </c>
      <c r="BL71" s="267">
        <f t="shared" si="64"/>
        <v>0</v>
      </c>
      <c r="BM71" s="267">
        <f t="shared" si="64"/>
        <v>0</v>
      </c>
      <c r="BN71" s="267">
        <f t="shared" si="64"/>
        <v>0</v>
      </c>
      <c r="BO71" s="267">
        <f t="shared" si="64"/>
        <v>0</v>
      </c>
      <c r="BP71" s="267">
        <f t="shared" si="64"/>
        <v>0</v>
      </c>
      <c r="BQ71" s="267">
        <f t="shared" si="64"/>
        <v>0</v>
      </c>
      <c r="BR71" s="267">
        <f t="shared" si="64"/>
        <v>0</v>
      </c>
      <c r="BS71" s="267">
        <f t="shared" si="64"/>
        <v>0</v>
      </c>
      <c r="BT71" s="267">
        <f t="shared" si="64"/>
        <v>0</v>
      </c>
      <c r="BU71" s="267">
        <f t="shared" ref="BU71:DC71" si="65">IF(OR(BU20=0,BU70=0),0,(BU70-BU20)/BU20)</f>
        <v>0</v>
      </c>
      <c r="BV71" s="267">
        <f t="shared" si="65"/>
        <v>0</v>
      </c>
      <c r="BW71" s="267">
        <f t="shared" si="65"/>
        <v>0</v>
      </c>
      <c r="BX71" s="267">
        <f t="shared" si="65"/>
        <v>0</v>
      </c>
      <c r="BY71" s="267">
        <f t="shared" si="65"/>
        <v>0</v>
      </c>
      <c r="BZ71" s="267">
        <f t="shared" si="65"/>
        <v>0</v>
      </c>
      <c r="CA71" s="267">
        <f t="shared" si="65"/>
        <v>0</v>
      </c>
      <c r="CB71" s="267">
        <f t="shared" si="65"/>
        <v>0</v>
      </c>
      <c r="CC71" s="267">
        <f t="shared" si="65"/>
        <v>0</v>
      </c>
      <c r="CD71" s="267">
        <f t="shared" si="65"/>
        <v>0</v>
      </c>
      <c r="CE71" s="267">
        <f t="shared" si="65"/>
        <v>0</v>
      </c>
      <c r="CF71" s="267">
        <f t="shared" si="65"/>
        <v>0</v>
      </c>
      <c r="CG71" s="267">
        <f t="shared" si="65"/>
        <v>0</v>
      </c>
      <c r="CH71" s="267">
        <f t="shared" si="65"/>
        <v>0</v>
      </c>
      <c r="CI71" s="267">
        <f t="shared" si="65"/>
        <v>0</v>
      </c>
      <c r="CJ71" s="267">
        <f t="shared" si="65"/>
        <v>0</v>
      </c>
      <c r="CK71" s="267">
        <f t="shared" si="65"/>
        <v>0</v>
      </c>
      <c r="CL71" s="267">
        <f t="shared" si="65"/>
        <v>0</v>
      </c>
      <c r="CM71" s="267">
        <f t="shared" si="65"/>
        <v>0</v>
      </c>
      <c r="CN71" s="267">
        <f t="shared" si="65"/>
        <v>0</v>
      </c>
      <c r="CO71" s="267">
        <f t="shared" si="65"/>
        <v>0</v>
      </c>
      <c r="CP71" s="267">
        <f t="shared" si="65"/>
        <v>0</v>
      </c>
      <c r="CQ71" s="267">
        <f t="shared" si="65"/>
        <v>0</v>
      </c>
      <c r="CR71" s="267">
        <f t="shared" si="65"/>
        <v>0</v>
      </c>
      <c r="CS71" s="267">
        <f t="shared" si="65"/>
        <v>0</v>
      </c>
      <c r="CT71" s="267">
        <f t="shared" si="65"/>
        <v>0</v>
      </c>
      <c r="CU71" s="267">
        <f t="shared" si="65"/>
        <v>0</v>
      </c>
      <c r="CV71" s="267">
        <f t="shared" si="65"/>
        <v>0</v>
      </c>
      <c r="CW71" s="267">
        <f t="shared" si="65"/>
        <v>0</v>
      </c>
      <c r="CX71" s="267">
        <f t="shared" si="65"/>
        <v>0</v>
      </c>
      <c r="CY71" s="267">
        <f t="shared" si="65"/>
        <v>0</v>
      </c>
      <c r="CZ71" s="267">
        <f t="shared" si="65"/>
        <v>0</v>
      </c>
      <c r="DA71" s="267">
        <f t="shared" si="65"/>
        <v>0</v>
      </c>
      <c r="DB71" s="267">
        <f t="shared" si="65"/>
        <v>0</v>
      </c>
      <c r="DC71" s="267">
        <f t="shared" si="65"/>
        <v>0</v>
      </c>
    </row>
    <row r="72" spans="2:107" ht="15" hidden="1" customHeight="1" x14ac:dyDescent="0.25"/>
    <row r="73" spans="2:107" ht="15" hidden="1" customHeight="1" x14ac:dyDescent="0.25">
      <c r="B73" s="1032" t="s">
        <v>4257</v>
      </c>
      <c r="C73" s="1033"/>
      <c r="D73" s="1033"/>
      <c r="E73" s="1033"/>
      <c r="F73" s="1033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6"/>
      <c r="AL73" s="246"/>
      <c r="AM73" s="246"/>
      <c r="AN73" s="246"/>
      <c r="AO73" s="246"/>
      <c r="AP73" s="246"/>
      <c r="AQ73" s="246"/>
      <c r="AR73" s="246"/>
      <c r="AS73" s="246"/>
      <c r="AT73" s="246"/>
      <c r="AU73" s="246"/>
      <c r="AV73" s="246"/>
      <c r="AW73" s="246"/>
      <c r="AX73" s="246"/>
      <c r="AY73" s="246"/>
      <c r="AZ73" s="246"/>
      <c r="BA73" s="246"/>
      <c r="BB73" s="246"/>
      <c r="BC73" s="246"/>
      <c r="BD73" s="246"/>
      <c r="BE73" s="246"/>
      <c r="BF73" s="246"/>
      <c r="BG73" s="246"/>
      <c r="BH73" s="246"/>
      <c r="BI73" s="246"/>
      <c r="BJ73" s="246"/>
      <c r="BK73" s="246"/>
      <c r="BL73" s="246"/>
      <c r="BM73" s="246"/>
      <c r="BN73" s="246"/>
      <c r="BO73" s="246"/>
      <c r="BP73" s="246"/>
      <c r="BQ73" s="246"/>
      <c r="BR73" s="246"/>
      <c r="BS73" s="246"/>
      <c r="BT73" s="246"/>
      <c r="BU73" s="246"/>
      <c r="BV73" s="246"/>
      <c r="BW73" s="246"/>
      <c r="BX73" s="246"/>
      <c r="BY73" s="246"/>
      <c r="BZ73" s="246"/>
      <c r="CA73" s="246"/>
      <c r="CB73" s="246"/>
      <c r="CC73" s="246"/>
      <c r="CD73" s="246"/>
      <c r="CE73" s="246"/>
      <c r="CF73" s="246"/>
      <c r="CG73" s="246"/>
      <c r="CH73" s="246"/>
      <c r="CI73" s="246"/>
      <c r="CJ73" s="246"/>
      <c r="CK73" s="246"/>
      <c r="CL73" s="246"/>
      <c r="CM73" s="246"/>
      <c r="CN73" s="246"/>
      <c r="CO73" s="246"/>
      <c r="CP73" s="246"/>
      <c r="CQ73" s="246"/>
      <c r="CR73" s="246"/>
      <c r="CS73" s="246"/>
      <c r="CT73" s="246"/>
      <c r="CU73" s="246"/>
      <c r="CV73" s="246"/>
      <c r="CW73" s="246"/>
      <c r="CX73" s="246"/>
      <c r="CY73" s="246"/>
      <c r="CZ73" s="246"/>
      <c r="DA73" s="246"/>
      <c r="DB73" s="246"/>
      <c r="DC73" s="246"/>
    </row>
    <row r="74" spans="2:107" s="99" customFormat="1" ht="15" hidden="1" customHeight="1" x14ac:dyDescent="0.25">
      <c r="B74" s="247"/>
      <c r="C74" s="248"/>
      <c r="D74" s="248"/>
      <c r="E74" s="248"/>
      <c r="F74" s="249"/>
      <c r="G74" s="250" t="s">
        <v>76</v>
      </c>
      <c r="H74" s="251" t="s">
        <v>4088</v>
      </c>
      <c r="I74" s="251" t="s">
        <v>4089</v>
      </c>
      <c r="J74" s="251" t="s">
        <v>4090</v>
      </c>
      <c r="K74" s="251" t="s">
        <v>4091</v>
      </c>
      <c r="L74" s="251" t="s">
        <v>4092</v>
      </c>
      <c r="M74" s="251" t="s">
        <v>4093</v>
      </c>
      <c r="N74" s="251" t="s">
        <v>4094</v>
      </c>
      <c r="O74" s="251" t="s">
        <v>4095</v>
      </c>
      <c r="P74" s="251" t="s">
        <v>4096</v>
      </c>
      <c r="Q74" s="251" t="s">
        <v>4097</v>
      </c>
      <c r="R74" s="251" t="s">
        <v>4098</v>
      </c>
      <c r="S74" s="251" t="s">
        <v>4099</v>
      </c>
      <c r="T74" s="251" t="s">
        <v>4100</v>
      </c>
      <c r="U74" s="251" t="s">
        <v>4101</v>
      </c>
      <c r="V74" s="251" t="s">
        <v>4102</v>
      </c>
      <c r="W74" s="251" t="s">
        <v>4103</v>
      </c>
      <c r="X74" s="251" t="s">
        <v>4104</v>
      </c>
      <c r="Y74" s="251" t="s">
        <v>4105</v>
      </c>
      <c r="Z74" s="251" t="s">
        <v>4106</v>
      </c>
      <c r="AA74" s="251" t="s">
        <v>4107</v>
      </c>
      <c r="AB74" s="251" t="s">
        <v>4108</v>
      </c>
      <c r="AC74" s="251" t="s">
        <v>4109</v>
      </c>
      <c r="AD74" s="251" t="s">
        <v>4110</v>
      </c>
      <c r="AE74" s="251" t="s">
        <v>4111</v>
      </c>
      <c r="AF74" s="251" t="s">
        <v>4112</v>
      </c>
      <c r="AG74" s="251" t="s">
        <v>4113</v>
      </c>
      <c r="AH74" s="251" t="s">
        <v>4114</v>
      </c>
      <c r="AI74" s="251" t="s">
        <v>4115</v>
      </c>
      <c r="AJ74" s="251" t="s">
        <v>4116</v>
      </c>
      <c r="AK74" s="251" t="s">
        <v>4117</v>
      </c>
      <c r="AL74" s="251" t="s">
        <v>4118</v>
      </c>
      <c r="AM74" s="251" t="s">
        <v>4119</v>
      </c>
      <c r="AN74" s="251" t="s">
        <v>4120</v>
      </c>
      <c r="AO74" s="251" t="s">
        <v>4121</v>
      </c>
      <c r="AP74" s="251" t="s">
        <v>4122</v>
      </c>
      <c r="AQ74" s="251" t="s">
        <v>4123</v>
      </c>
      <c r="AR74" s="251" t="s">
        <v>4124</v>
      </c>
      <c r="AS74" s="251" t="s">
        <v>4125</v>
      </c>
      <c r="AT74" s="251" t="s">
        <v>4126</v>
      </c>
      <c r="AU74" s="251" t="s">
        <v>4127</v>
      </c>
      <c r="AV74" s="251" t="s">
        <v>4128</v>
      </c>
      <c r="AW74" s="251" t="s">
        <v>4129</v>
      </c>
      <c r="AX74" s="251" t="s">
        <v>4130</v>
      </c>
      <c r="AY74" s="251" t="s">
        <v>4131</v>
      </c>
      <c r="AZ74" s="251" t="s">
        <v>4132</v>
      </c>
      <c r="BA74" s="251" t="s">
        <v>4133</v>
      </c>
      <c r="BB74" s="251" t="s">
        <v>4134</v>
      </c>
      <c r="BC74" s="251" t="s">
        <v>4135</v>
      </c>
      <c r="BD74" s="251" t="s">
        <v>4136</v>
      </c>
      <c r="BE74" s="251" t="s">
        <v>4137</v>
      </c>
      <c r="BF74" s="251" t="s">
        <v>4138</v>
      </c>
      <c r="BG74" s="251" t="s">
        <v>4139</v>
      </c>
      <c r="BH74" s="251" t="s">
        <v>4140</v>
      </c>
      <c r="BI74" s="251" t="s">
        <v>4141</v>
      </c>
      <c r="BJ74" s="251" t="s">
        <v>4142</v>
      </c>
      <c r="BK74" s="251" t="s">
        <v>4143</v>
      </c>
      <c r="BL74" s="251" t="s">
        <v>4144</v>
      </c>
      <c r="BM74" s="251" t="s">
        <v>4145</v>
      </c>
      <c r="BN74" s="251" t="s">
        <v>4146</v>
      </c>
      <c r="BO74" s="251" t="s">
        <v>4147</v>
      </c>
      <c r="BP74" s="251" t="s">
        <v>4148</v>
      </c>
      <c r="BQ74" s="251" t="s">
        <v>4149</v>
      </c>
      <c r="BR74" s="251" t="s">
        <v>4150</v>
      </c>
      <c r="BS74" s="251" t="s">
        <v>4151</v>
      </c>
      <c r="BT74" s="251" t="s">
        <v>4152</v>
      </c>
      <c r="BU74" s="251" t="s">
        <v>4153</v>
      </c>
      <c r="BV74" s="251" t="s">
        <v>4154</v>
      </c>
      <c r="BW74" s="251" t="s">
        <v>4155</v>
      </c>
      <c r="BX74" s="251" t="s">
        <v>4156</v>
      </c>
      <c r="BY74" s="251" t="s">
        <v>4157</v>
      </c>
      <c r="BZ74" s="251" t="s">
        <v>4158</v>
      </c>
      <c r="CA74" s="251" t="s">
        <v>4159</v>
      </c>
      <c r="CB74" s="251" t="s">
        <v>4160</v>
      </c>
      <c r="CC74" s="251" t="s">
        <v>4161</v>
      </c>
      <c r="CD74" s="251" t="s">
        <v>4162</v>
      </c>
      <c r="CE74" s="251" t="s">
        <v>4163</v>
      </c>
      <c r="CF74" s="251" t="s">
        <v>4164</v>
      </c>
      <c r="CG74" s="251" t="s">
        <v>4165</v>
      </c>
      <c r="CH74" s="251" t="s">
        <v>4166</v>
      </c>
      <c r="CI74" s="251" t="s">
        <v>4167</v>
      </c>
      <c r="CJ74" s="251" t="s">
        <v>4168</v>
      </c>
      <c r="CK74" s="251" t="s">
        <v>4169</v>
      </c>
      <c r="CL74" s="251" t="s">
        <v>4170</v>
      </c>
      <c r="CM74" s="251" t="s">
        <v>4171</v>
      </c>
      <c r="CN74" s="251" t="s">
        <v>4172</v>
      </c>
      <c r="CO74" s="251" t="s">
        <v>4173</v>
      </c>
      <c r="CP74" s="251" t="s">
        <v>4174</v>
      </c>
      <c r="CQ74" s="251" t="s">
        <v>4175</v>
      </c>
      <c r="CR74" s="251" t="s">
        <v>4176</v>
      </c>
      <c r="CS74" s="251" t="s">
        <v>4177</v>
      </c>
      <c r="CT74" s="251" t="s">
        <v>4178</v>
      </c>
      <c r="CU74" s="251" t="s">
        <v>4179</v>
      </c>
      <c r="CV74" s="251" t="s">
        <v>4180</v>
      </c>
      <c r="CW74" s="251" t="s">
        <v>4181</v>
      </c>
      <c r="CX74" s="251" t="s">
        <v>4182</v>
      </c>
      <c r="CY74" s="251" t="s">
        <v>4183</v>
      </c>
      <c r="CZ74" s="251" t="s">
        <v>4184</v>
      </c>
      <c r="DA74" s="251" t="s">
        <v>4185</v>
      </c>
      <c r="DB74" s="251" t="s">
        <v>4186</v>
      </c>
      <c r="DC74" s="251" t="s">
        <v>4187</v>
      </c>
    </row>
    <row r="75" spans="2:107" ht="15" hidden="1" customHeight="1" x14ac:dyDescent="0.25">
      <c r="B75" s="247">
        <v>32</v>
      </c>
      <c r="C75" s="252" t="s">
        <v>4189</v>
      </c>
      <c r="D75" s="252"/>
      <c r="E75" s="253"/>
      <c r="F75" s="254"/>
      <c r="G75" s="255"/>
      <c r="H75" s="217"/>
      <c r="I75" s="217"/>
      <c r="J75" s="217"/>
      <c r="K75" s="217"/>
      <c r="L75" s="217"/>
      <c r="M75" s="217"/>
      <c r="N75" s="217"/>
      <c r="O75" s="217"/>
      <c r="P75" s="217"/>
      <c r="Q75" s="217"/>
      <c r="R75" s="217"/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17"/>
      <c r="AG75" s="217"/>
      <c r="AH75" s="217"/>
      <c r="AI75" s="217"/>
      <c r="AJ75" s="217"/>
      <c r="AK75" s="217"/>
      <c r="AL75" s="217"/>
      <c r="AM75" s="217"/>
      <c r="AN75" s="217"/>
      <c r="AO75" s="217"/>
      <c r="AP75" s="217"/>
      <c r="AQ75" s="217"/>
      <c r="AR75" s="217"/>
      <c r="AS75" s="217"/>
      <c r="AT75" s="217"/>
      <c r="AU75" s="217"/>
      <c r="AV75" s="217"/>
      <c r="AW75" s="217"/>
      <c r="AX75" s="217"/>
      <c r="AY75" s="217"/>
      <c r="AZ75" s="217"/>
      <c r="BA75" s="217"/>
      <c r="BB75" s="217"/>
      <c r="BC75" s="217"/>
      <c r="BD75" s="217"/>
      <c r="BE75" s="217"/>
      <c r="BF75" s="217"/>
      <c r="BG75" s="217"/>
      <c r="BH75" s="217"/>
      <c r="BI75" s="217"/>
      <c r="BJ75" s="217"/>
      <c r="BK75" s="217"/>
      <c r="BL75" s="217"/>
      <c r="BM75" s="217"/>
      <c r="BN75" s="217"/>
      <c r="BO75" s="217"/>
      <c r="BP75" s="217"/>
      <c r="BQ75" s="217"/>
      <c r="BR75" s="217"/>
      <c r="BS75" s="217"/>
      <c r="BT75" s="217"/>
      <c r="BU75" s="217"/>
      <c r="BV75" s="217"/>
      <c r="BW75" s="217"/>
      <c r="BX75" s="217"/>
      <c r="BY75" s="217"/>
      <c r="BZ75" s="217"/>
      <c r="CA75" s="217"/>
      <c r="CB75" s="217"/>
      <c r="CC75" s="217"/>
      <c r="CD75" s="217"/>
      <c r="CE75" s="217"/>
      <c r="CF75" s="217"/>
      <c r="CG75" s="217"/>
      <c r="CH75" s="217"/>
      <c r="CI75" s="217"/>
      <c r="CJ75" s="217"/>
      <c r="CK75" s="217"/>
      <c r="CL75" s="217"/>
      <c r="CM75" s="217"/>
      <c r="CN75" s="217"/>
      <c r="CO75" s="217"/>
      <c r="CP75" s="217"/>
      <c r="CQ75" s="217"/>
      <c r="CR75" s="217"/>
      <c r="CS75" s="217"/>
      <c r="CT75" s="217"/>
      <c r="CU75" s="217"/>
      <c r="CV75" s="217"/>
      <c r="CW75" s="217"/>
      <c r="CX75" s="217"/>
      <c r="CY75" s="217"/>
      <c r="CZ75" s="217"/>
      <c r="DA75" s="217"/>
      <c r="DB75" s="217"/>
      <c r="DC75" s="217"/>
    </row>
    <row r="76" spans="2:107" ht="15" hidden="1" customHeight="1" x14ac:dyDescent="0.25">
      <c r="B76" s="247"/>
      <c r="C76" s="765" t="s">
        <v>6119</v>
      </c>
      <c r="D76" s="252"/>
      <c r="E76" s="253"/>
      <c r="F76" s="254"/>
      <c r="G76" s="255"/>
      <c r="H76" s="885"/>
      <c r="I76" s="885"/>
      <c r="J76" s="885"/>
      <c r="K76" s="885"/>
      <c r="L76" s="885"/>
      <c r="M76" s="885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  <c r="AN76" s="217"/>
      <c r="AO76" s="217"/>
      <c r="AP76" s="217"/>
      <c r="AQ76" s="217"/>
      <c r="AR76" s="217"/>
      <c r="AS76" s="217"/>
      <c r="AT76" s="217"/>
      <c r="AU76" s="217"/>
      <c r="AV76" s="217"/>
      <c r="AW76" s="217"/>
      <c r="AX76" s="217"/>
      <c r="AY76" s="217"/>
      <c r="AZ76" s="217"/>
      <c r="BA76" s="217"/>
      <c r="BB76" s="217"/>
      <c r="BC76" s="217"/>
      <c r="BD76" s="217"/>
      <c r="BE76" s="217"/>
      <c r="BF76" s="217"/>
      <c r="BG76" s="217"/>
      <c r="BH76" s="217"/>
      <c r="BI76" s="217"/>
      <c r="BJ76" s="217"/>
      <c r="BK76" s="217"/>
      <c r="BL76" s="217"/>
      <c r="BM76" s="217"/>
      <c r="BN76" s="217"/>
      <c r="BO76" s="217"/>
      <c r="BP76" s="217"/>
      <c r="BQ76" s="217"/>
      <c r="BR76" s="217"/>
      <c r="BS76" s="217"/>
      <c r="BT76" s="217"/>
      <c r="BU76" s="217"/>
      <c r="BV76" s="217"/>
      <c r="BW76" s="217"/>
      <c r="BX76" s="217"/>
      <c r="BY76" s="217"/>
      <c r="BZ76" s="217"/>
      <c r="CA76" s="217"/>
      <c r="CB76" s="217"/>
      <c r="CC76" s="217"/>
      <c r="CD76" s="217"/>
      <c r="CE76" s="217"/>
      <c r="CF76" s="217"/>
      <c r="CG76" s="217"/>
      <c r="CH76" s="217"/>
      <c r="CI76" s="217"/>
      <c r="CJ76" s="217"/>
      <c r="CK76" s="217"/>
      <c r="CL76" s="217"/>
      <c r="CM76" s="217"/>
      <c r="CN76" s="217"/>
      <c r="CO76" s="217"/>
      <c r="CP76" s="217"/>
      <c r="CQ76" s="217"/>
      <c r="CR76" s="217"/>
      <c r="CS76" s="217"/>
      <c r="CT76" s="217"/>
      <c r="CU76" s="217"/>
      <c r="CV76" s="217"/>
      <c r="CW76" s="217"/>
      <c r="CX76" s="217"/>
      <c r="CY76" s="217"/>
      <c r="CZ76" s="217"/>
      <c r="DA76" s="217"/>
      <c r="DB76" s="217"/>
      <c r="DC76" s="217"/>
    </row>
    <row r="77" spans="2:107" ht="15" hidden="1" customHeight="1" x14ac:dyDescent="0.25">
      <c r="B77" s="247">
        <v>33</v>
      </c>
      <c r="C77" s="252" t="s">
        <v>4249</v>
      </c>
      <c r="D77" s="252"/>
      <c r="E77" s="253"/>
      <c r="F77" s="256" t="s">
        <v>4258</v>
      </c>
      <c r="G77" s="257">
        <f>SUM(H77:DC77)</f>
        <v>0</v>
      </c>
      <c r="H77" s="885"/>
      <c r="I77" s="885"/>
      <c r="J77" s="885"/>
      <c r="K77" s="885"/>
      <c r="L77" s="885"/>
      <c r="M77" s="885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  <c r="BI77" s="222"/>
      <c r="BJ77" s="222"/>
      <c r="BK77" s="222"/>
      <c r="BL77" s="222"/>
      <c r="BM77" s="222"/>
      <c r="BN77" s="222"/>
      <c r="BO77" s="222"/>
      <c r="BP77" s="222"/>
      <c r="BQ77" s="222"/>
      <c r="BR77" s="222"/>
      <c r="BS77" s="222"/>
      <c r="BT77" s="222"/>
      <c r="BU77" s="222"/>
      <c r="BV77" s="222"/>
      <c r="BW77" s="222"/>
      <c r="BX77" s="222"/>
      <c r="BY77" s="222"/>
      <c r="BZ77" s="222"/>
      <c r="CA77" s="222"/>
      <c r="CB77" s="222"/>
      <c r="CC77" s="222"/>
      <c r="CD77" s="222"/>
      <c r="CE77" s="222"/>
      <c r="CF77" s="222"/>
      <c r="CG77" s="222"/>
      <c r="CH77" s="222"/>
      <c r="CI77" s="222"/>
      <c r="CJ77" s="222"/>
      <c r="CK77" s="222"/>
      <c r="CL77" s="222"/>
      <c r="CM77" s="222"/>
      <c r="CN77" s="222"/>
      <c r="CO77" s="222"/>
      <c r="CP77" s="222"/>
      <c r="CQ77" s="222"/>
      <c r="CR77" s="222"/>
      <c r="CS77" s="222"/>
      <c r="CT77" s="222"/>
      <c r="CU77" s="222"/>
      <c r="CV77" s="222"/>
      <c r="CW77" s="222"/>
      <c r="CX77" s="222"/>
      <c r="CY77" s="222"/>
      <c r="CZ77" s="222"/>
      <c r="DA77" s="222"/>
      <c r="DB77" s="222"/>
      <c r="DC77" s="222"/>
    </row>
    <row r="78" spans="2:107" ht="15" hidden="1" customHeight="1" x14ac:dyDescent="0.25">
      <c r="B78" s="1165">
        <v>34</v>
      </c>
      <c r="C78" s="252" t="s">
        <v>4251</v>
      </c>
      <c r="D78" s="252"/>
      <c r="E78" s="253" t="s">
        <v>4192</v>
      </c>
      <c r="F78" s="256" t="s">
        <v>4259</v>
      </c>
      <c r="G78" s="259">
        <f>SUM(H78:DC78)</f>
        <v>0</v>
      </c>
      <c r="H78" s="712"/>
      <c r="I78" s="712"/>
      <c r="J78" s="712"/>
      <c r="K78" s="712"/>
      <c r="L78" s="712"/>
      <c r="M78" s="712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228"/>
      <c r="BP78" s="228"/>
      <c r="BQ78" s="228"/>
      <c r="BR78" s="228"/>
      <c r="BS78" s="228"/>
      <c r="BT78" s="228"/>
      <c r="BU78" s="228"/>
      <c r="BV78" s="228"/>
      <c r="BW78" s="228"/>
      <c r="BX78" s="228"/>
      <c r="BY78" s="228"/>
      <c r="BZ78" s="228"/>
      <c r="CA78" s="228"/>
      <c r="CB78" s="228"/>
      <c r="CC78" s="228"/>
      <c r="CD78" s="228"/>
      <c r="CE78" s="228"/>
      <c r="CF78" s="228"/>
      <c r="CG78" s="228"/>
      <c r="CH78" s="228"/>
      <c r="CI78" s="228"/>
      <c r="CJ78" s="228"/>
      <c r="CK78" s="228"/>
      <c r="CL78" s="228"/>
      <c r="CM78" s="228"/>
      <c r="CN78" s="228"/>
      <c r="CO78" s="228"/>
      <c r="CP78" s="228"/>
      <c r="CQ78" s="228"/>
      <c r="CR78" s="228"/>
      <c r="CS78" s="228"/>
      <c r="CT78" s="228"/>
      <c r="CU78" s="228"/>
      <c r="CV78" s="228"/>
      <c r="CW78" s="228"/>
      <c r="CX78" s="228"/>
      <c r="CY78" s="228"/>
      <c r="CZ78" s="228"/>
      <c r="DA78" s="228"/>
      <c r="DB78" s="228"/>
      <c r="DC78" s="228"/>
    </row>
    <row r="79" spans="2:107" ht="15" hidden="1" customHeight="1" x14ac:dyDescent="0.25">
      <c r="B79" s="995"/>
      <c r="C79" s="252" t="s">
        <v>4198</v>
      </c>
      <c r="D79" s="252"/>
      <c r="E79" s="253" t="s">
        <v>3855</v>
      </c>
      <c r="F79" s="256" t="s">
        <v>4226</v>
      </c>
      <c r="G79" s="259">
        <f>SUM(H79:DC79)</f>
        <v>0</v>
      </c>
      <c r="H79" s="260">
        <f>(H77*H78)/1000</f>
        <v>0</v>
      </c>
      <c r="I79" s="260">
        <f t="shared" ref="I79:BT79" si="66">(I77*I78)/1000</f>
        <v>0</v>
      </c>
      <c r="J79" s="260">
        <f t="shared" si="66"/>
        <v>0</v>
      </c>
      <c r="K79" s="260">
        <f t="shared" si="66"/>
        <v>0</v>
      </c>
      <c r="L79" s="260">
        <f t="shared" si="66"/>
        <v>0</v>
      </c>
      <c r="M79" s="260">
        <f t="shared" si="66"/>
        <v>0</v>
      </c>
      <c r="N79" s="260">
        <f t="shared" si="66"/>
        <v>0</v>
      </c>
      <c r="O79" s="260">
        <f t="shared" si="66"/>
        <v>0</v>
      </c>
      <c r="P79" s="260">
        <f t="shared" si="66"/>
        <v>0</v>
      </c>
      <c r="Q79" s="260">
        <f t="shared" si="66"/>
        <v>0</v>
      </c>
      <c r="R79" s="260">
        <f t="shared" si="66"/>
        <v>0</v>
      </c>
      <c r="S79" s="260">
        <f t="shared" si="66"/>
        <v>0</v>
      </c>
      <c r="T79" s="260">
        <f t="shared" si="66"/>
        <v>0</v>
      </c>
      <c r="U79" s="260">
        <f t="shared" si="66"/>
        <v>0</v>
      </c>
      <c r="V79" s="260">
        <f t="shared" si="66"/>
        <v>0</v>
      </c>
      <c r="W79" s="260">
        <f t="shared" si="66"/>
        <v>0</v>
      </c>
      <c r="X79" s="260">
        <f t="shared" si="66"/>
        <v>0</v>
      </c>
      <c r="Y79" s="260">
        <f t="shared" si="66"/>
        <v>0</v>
      </c>
      <c r="Z79" s="260">
        <f t="shared" si="66"/>
        <v>0</v>
      </c>
      <c r="AA79" s="260">
        <f t="shared" si="66"/>
        <v>0</v>
      </c>
      <c r="AB79" s="260">
        <f t="shared" si="66"/>
        <v>0</v>
      </c>
      <c r="AC79" s="260">
        <f t="shared" si="66"/>
        <v>0</v>
      </c>
      <c r="AD79" s="260">
        <f t="shared" si="66"/>
        <v>0</v>
      </c>
      <c r="AE79" s="260">
        <f t="shared" si="66"/>
        <v>0</v>
      </c>
      <c r="AF79" s="260">
        <f t="shared" si="66"/>
        <v>0</v>
      </c>
      <c r="AG79" s="260">
        <f t="shared" si="66"/>
        <v>0</v>
      </c>
      <c r="AH79" s="260">
        <f t="shared" si="66"/>
        <v>0</v>
      </c>
      <c r="AI79" s="260">
        <f t="shared" si="66"/>
        <v>0</v>
      </c>
      <c r="AJ79" s="260">
        <f t="shared" si="66"/>
        <v>0</v>
      </c>
      <c r="AK79" s="260">
        <f t="shared" si="66"/>
        <v>0</v>
      </c>
      <c r="AL79" s="260">
        <f t="shared" si="66"/>
        <v>0</v>
      </c>
      <c r="AM79" s="260">
        <f t="shared" si="66"/>
        <v>0</v>
      </c>
      <c r="AN79" s="260">
        <f t="shared" si="66"/>
        <v>0</v>
      </c>
      <c r="AO79" s="260">
        <f t="shared" si="66"/>
        <v>0</v>
      </c>
      <c r="AP79" s="260">
        <f t="shared" si="66"/>
        <v>0</v>
      </c>
      <c r="AQ79" s="260">
        <f t="shared" si="66"/>
        <v>0</v>
      </c>
      <c r="AR79" s="260">
        <f t="shared" si="66"/>
        <v>0</v>
      </c>
      <c r="AS79" s="260">
        <f t="shared" si="66"/>
        <v>0</v>
      </c>
      <c r="AT79" s="260">
        <f t="shared" si="66"/>
        <v>0</v>
      </c>
      <c r="AU79" s="260">
        <f t="shared" si="66"/>
        <v>0</v>
      </c>
      <c r="AV79" s="260">
        <f t="shared" si="66"/>
        <v>0</v>
      </c>
      <c r="AW79" s="260">
        <f t="shared" si="66"/>
        <v>0</v>
      </c>
      <c r="AX79" s="260">
        <f t="shared" si="66"/>
        <v>0</v>
      </c>
      <c r="AY79" s="260">
        <f t="shared" si="66"/>
        <v>0</v>
      </c>
      <c r="AZ79" s="260">
        <f t="shared" si="66"/>
        <v>0</v>
      </c>
      <c r="BA79" s="260">
        <f t="shared" si="66"/>
        <v>0</v>
      </c>
      <c r="BB79" s="260">
        <f t="shared" si="66"/>
        <v>0</v>
      </c>
      <c r="BC79" s="260">
        <f t="shared" si="66"/>
        <v>0</v>
      </c>
      <c r="BD79" s="260">
        <f t="shared" si="66"/>
        <v>0</v>
      </c>
      <c r="BE79" s="260">
        <f t="shared" si="66"/>
        <v>0</v>
      </c>
      <c r="BF79" s="260">
        <f t="shared" si="66"/>
        <v>0</v>
      </c>
      <c r="BG79" s="260">
        <f t="shared" si="66"/>
        <v>0</v>
      </c>
      <c r="BH79" s="260">
        <f t="shared" si="66"/>
        <v>0</v>
      </c>
      <c r="BI79" s="260">
        <f t="shared" si="66"/>
        <v>0</v>
      </c>
      <c r="BJ79" s="260">
        <f t="shared" si="66"/>
        <v>0</v>
      </c>
      <c r="BK79" s="260">
        <f t="shared" si="66"/>
        <v>0</v>
      </c>
      <c r="BL79" s="260">
        <f t="shared" si="66"/>
        <v>0</v>
      </c>
      <c r="BM79" s="260">
        <f t="shared" si="66"/>
        <v>0</v>
      </c>
      <c r="BN79" s="260">
        <f t="shared" si="66"/>
        <v>0</v>
      </c>
      <c r="BO79" s="260">
        <f t="shared" si="66"/>
        <v>0</v>
      </c>
      <c r="BP79" s="260">
        <f t="shared" si="66"/>
        <v>0</v>
      </c>
      <c r="BQ79" s="260">
        <f t="shared" si="66"/>
        <v>0</v>
      </c>
      <c r="BR79" s="260">
        <f t="shared" si="66"/>
        <v>0</v>
      </c>
      <c r="BS79" s="260">
        <f t="shared" si="66"/>
        <v>0</v>
      </c>
      <c r="BT79" s="260">
        <f t="shared" si="66"/>
        <v>0</v>
      </c>
      <c r="BU79" s="260">
        <f t="shared" ref="BU79:DC79" si="67">(BU77*BU78)/1000</f>
        <v>0</v>
      </c>
      <c r="BV79" s="260">
        <f t="shared" si="67"/>
        <v>0</v>
      </c>
      <c r="BW79" s="260">
        <f t="shared" si="67"/>
        <v>0</v>
      </c>
      <c r="BX79" s="260">
        <f t="shared" si="67"/>
        <v>0</v>
      </c>
      <c r="BY79" s="260">
        <f t="shared" si="67"/>
        <v>0</v>
      </c>
      <c r="BZ79" s="260">
        <f t="shared" si="67"/>
        <v>0</v>
      </c>
      <c r="CA79" s="260">
        <f t="shared" si="67"/>
        <v>0</v>
      </c>
      <c r="CB79" s="260">
        <f t="shared" si="67"/>
        <v>0</v>
      </c>
      <c r="CC79" s="260">
        <f t="shared" si="67"/>
        <v>0</v>
      </c>
      <c r="CD79" s="260">
        <f t="shared" si="67"/>
        <v>0</v>
      </c>
      <c r="CE79" s="260">
        <f t="shared" si="67"/>
        <v>0</v>
      </c>
      <c r="CF79" s="260">
        <f t="shared" si="67"/>
        <v>0</v>
      </c>
      <c r="CG79" s="260">
        <f t="shared" si="67"/>
        <v>0</v>
      </c>
      <c r="CH79" s="260">
        <f t="shared" si="67"/>
        <v>0</v>
      </c>
      <c r="CI79" s="260">
        <f t="shared" si="67"/>
        <v>0</v>
      </c>
      <c r="CJ79" s="260">
        <f t="shared" si="67"/>
        <v>0</v>
      </c>
      <c r="CK79" s="260">
        <f t="shared" si="67"/>
        <v>0</v>
      </c>
      <c r="CL79" s="260">
        <f t="shared" si="67"/>
        <v>0</v>
      </c>
      <c r="CM79" s="260">
        <f t="shared" si="67"/>
        <v>0</v>
      </c>
      <c r="CN79" s="260">
        <f t="shared" si="67"/>
        <v>0</v>
      </c>
      <c r="CO79" s="260">
        <f t="shared" si="67"/>
        <v>0</v>
      </c>
      <c r="CP79" s="260">
        <f t="shared" si="67"/>
        <v>0</v>
      </c>
      <c r="CQ79" s="260">
        <f t="shared" si="67"/>
        <v>0</v>
      </c>
      <c r="CR79" s="260">
        <f t="shared" si="67"/>
        <v>0</v>
      </c>
      <c r="CS79" s="260">
        <f t="shared" si="67"/>
        <v>0</v>
      </c>
      <c r="CT79" s="260">
        <f t="shared" si="67"/>
        <v>0</v>
      </c>
      <c r="CU79" s="260">
        <f t="shared" si="67"/>
        <v>0</v>
      </c>
      <c r="CV79" s="260">
        <f t="shared" si="67"/>
        <v>0</v>
      </c>
      <c r="CW79" s="260">
        <f t="shared" si="67"/>
        <v>0</v>
      </c>
      <c r="CX79" s="260">
        <f t="shared" si="67"/>
        <v>0</v>
      </c>
      <c r="CY79" s="260">
        <f t="shared" si="67"/>
        <v>0</v>
      </c>
      <c r="CZ79" s="260">
        <f t="shared" si="67"/>
        <v>0</v>
      </c>
      <c r="DA79" s="260">
        <f t="shared" si="67"/>
        <v>0</v>
      </c>
      <c r="DB79" s="260">
        <f t="shared" si="67"/>
        <v>0</v>
      </c>
      <c r="DC79" s="260">
        <f t="shared" si="67"/>
        <v>0</v>
      </c>
    </row>
    <row r="80" spans="2:107" ht="15" hidden="1" customHeight="1" x14ac:dyDescent="0.25">
      <c r="B80" s="1165">
        <v>35</v>
      </c>
      <c r="C80" s="252" t="s">
        <v>4200</v>
      </c>
      <c r="D80" s="252"/>
      <c r="E80" s="261" t="s">
        <v>4201</v>
      </c>
      <c r="F80" s="256"/>
      <c r="G80" s="262" t="str">
        <f>IF(COUNTA(H80:DC80)=0,"",IF(OR(LARGE(H80:DC80,1)&gt;24,SMALL(H80:DC80,1)&lt;0),"ERRO",""))</f>
        <v/>
      </c>
      <c r="H80" s="741"/>
      <c r="I80" s="741"/>
      <c r="J80" s="741"/>
      <c r="K80" s="741"/>
      <c r="L80" s="741"/>
      <c r="M80" s="741"/>
      <c r="N80" s="226"/>
      <c r="O80" s="226"/>
      <c r="P80" s="226"/>
      <c r="Q80" s="226"/>
      <c r="R80" s="226"/>
      <c r="S80" s="226"/>
      <c r="T80" s="226"/>
      <c r="U80" s="226"/>
      <c r="V80" s="226"/>
      <c r="W80" s="226"/>
      <c r="X80" s="226"/>
      <c r="Y80" s="226"/>
      <c r="Z80" s="226"/>
      <c r="AA80" s="226"/>
      <c r="AB80" s="226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6"/>
      <c r="BD80" s="226"/>
      <c r="BE80" s="226"/>
      <c r="BF80" s="226"/>
      <c r="BG80" s="226"/>
      <c r="BH80" s="226"/>
      <c r="BI80" s="226"/>
      <c r="BJ80" s="226"/>
      <c r="BK80" s="226"/>
      <c r="BL80" s="226"/>
      <c r="BM80" s="226"/>
      <c r="BN80" s="226"/>
      <c r="BO80" s="226"/>
      <c r="BP80" s="226"/>
      <c r="BQ80" s="226"/>
      <c r="BR80" s="226"/>
      <c r="BS80" s="226"/>
      <c r="BT80" s="226"/>
      <c r="BU80" s="226"/>
      <c r="BV80" s="226"/>
      <c r="BW80" s="226"/>
      <c r="BX80" s="226"/>
      <c r="BY80" s="226"/>
      <c r="BZ80" s="226"/>
      <c r="CA80" s="226"/>
      <c r="CB80" s="226"/>
      <c r="CC80" s="226"/>
      <c r="CD80" s="226"/>
      <c r="CE80" s="226"/>
      <c r="CF80" s="226"/>
      <c r="CG80" s="226"/>
      <c r="CH80" s="226"/>
      <c r="CI80" s="226"/>
      <c r="CJ80" s="226"/>
      <c r="CK80" s="226"/>
      <c r="CL80" s="226"/>
      <c r="CM80" s="226"/>
      <c r="CN80" s="226"/>
      <c r="CO80" s="226"/>
      <c r="CP80" s="226"/>
      <c r="CQ80" s="226"/>
      <c r="CR80" s="226"/>
      <c r="CS80" s="226"/>
      <c r="CT80" s="226"/>
      <c r="CU80" s="226"/>
      <c r="CV80" s="226"/>
      <c r="CW80" s="226"/>
      <c r="CX80" s="226"/>
      <c r="CY80" s="226"/>
      <c r="CZ80" s="226"/>
      <c r="DA80" s="226"/>
      <c r="DB80" s="226"/>
      <c r="DC80" s="226"/>
    </row>
    <row r="81" spans="2:107" ht="15" hidden="1" customHeight="1" x14ac:dyDescent="0.25">
      <c r="B81" s="993"/>
      <c r="C81" s="263" t="s">
        <v>4202</v>
      </c>
      <c r="D81" s="263"/>
      <c r="E81" s="532" t="s">
        <v>4203</v>
      </c>
      <c r="F81" s="256"/>
      <c r="G81" s="262" t="str">
        <f>IF(COUNTA(H81:DC81)=0,"",IF(OR(LARGE(H81:DC81,1)&gt;365,SMALL(H81:DC81,1)&lt;0),"ERRO",""))</f>
        <v/>
      </c>
      <c r="H81" s="228"/>
      <c r="I81" s="228"/>
      <c r="J81" s="228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8"/>
      <c r="BN81" s="228"/>
      <c r="BO81" s="228"/>
      <c r="BP81" s="228"/>
      <c r="BQ81" s="228"/>
      <c r="BR81" s="228"/>
      <c r="BS81" s="228"/>
      <c r="BT81" s="228"/>
      <c r="BU81" s="228"/>
      <c r="BV81" s="228"/>
      <c r="BW81" s="228"/>
      <c r="BX81" s="228"/>
      <c r="BY81" s="228"/>
      <c r="BZ81" s="228"/>
      <c r="CA81" s="228"/>
      <c r="CB81" s="228"/>
      <c r="CC81" s="228"/>
      <c r="CD81" s="228"/>
      <c r="CE81" s="228"/>
      <c r="CF81" s="228"/>
      <c r="CG81" s="228"/>
      <c r="CH81" s="228"/>
      <c r="CI81" s="228"/>
      <c r="CJ81" s="228"/>
      <c r="CK81" s="228"/>
      <c r="CL81" s="228"/>
      <c r="CM81" s="228"/>
      <c r="CN81" s="228"/>
      <c r="CO81" s="228"/>
      <c r="CP81" s="228"/>
      <c r="CQ81" s="228"/>
      <c r="CR81" s="228"/>
      <c r="CS81" s="228"/>
      <c r="CT81" s="228"/>
      <c r="CU81" s="228"/>
      <c r="CV81" s="228"/>
      <c r="CW81" s="228"/>
      <c r="CX81" s="228"/>
      <c r="CY81" s="228"/>
      <c r="CZ81" s="228"/>
      <c r="DA81" s="228"/>
      <c r="DB81" s="228"/>
      <c r="DC81" s="228"/>
    </row>
    <row r="82" spans="2:107" ht="15" hidden="1" customHeight="1" x14ac:dyDescent="0.25">
      <c r="B82" s="995"/>
      <c r="C82" s="252" t="s">
        <v>4204</v>
      </c>
      <c r="D82" s="252"/>
      <c r="E82" s="253" t="s">
        <v>4205</v>
      </c>
      <c r="F82" s="264" t="s">
        <v>4227</v>
      </c>
      <c r="G82" s="262" t="str">
        <f>IF(COUNTA(H82:DC82)=0,"",IF(OR(LARGE(H82:DC82,1)&gt;8760,SMALL(H82:DC82,1)&lt;0),"ERRO",""))</f>
        <v/>
      </c>
      <c r="H82" s="260">
        <f>H80*H81</f>
        <v>0</v>
      </c>
      <c r="I82" s="260">
        <f t="shared" ref="I82:BT82" si="68">I80*I81</f>
        <v>0</v>
      </c>
      <c r="J82" s="260">
        <f t="shared" si="68"/>
        <v>0</v>
      </c>
      <c r="K82" s="260">
        <f t="shared" si="68"/>
        <v>0</v>
      </c>
      <c r="L82" s="260">
        <f t="shared" si="68"/>
        <v>0</v>
      </c>
      <c r="M82" s="260">
        <f t="shared" si="68"/>
        <v>0</v>
      </c>
      <c r="N82" s="260">
        <f t="shared" si="68"/>
        <v>0</v>
      </c>
      <c r="O82" s="260">
        <f t="shared" si="68"/>
        <v>0</v>
      </c>
      <c r="P82" s="260">
        <f t="shared" si="68"/>
        <v>0</v>
      </c>
      <c r="Q82" s="260">
        <f t="shared" si="68"/>
        <v>0</v>
      </c>
      <c r="R82" s="260">
        <f t="shared" si="68"/>
        <v>0</v>
      </c>
      <c r="S82" s="260">
        <f t="shared" si="68"/>
        <v>0</v>
      </c>
      <c r="T82" s="260">
        <f t="shared" si="68"/>
        <v>0</v>
      </c>
      <c r="U82" s="260">
        <f t="shared" si="68"/>
        <v>0</v>
      </c>
      <c r="V82" s="260">
        <f t="shared" si="68"/>
        <v>0</v>
      </c>
      <c r="W82" s="260">
        <f t="shared" si="68"/>
        <v>0</v>
      </c>
      <c r="X82" s="260">
        <f t="shared" si="68"/>
        <v>0</v>
      </c>
      <c r="Y82" s="260">
        <f t="shared" si="68"/>
        <v>0</v>
      </c>
      <c r="Z82" s="260">
        <f t="shared" si="68"/>
        <v>0</v>
      </c>
      <c r="AA82" s="260">
        <f t="shared" si="68"/>
        <v>0</v>
      </c>
      <c r="AB82" s="260">
        <f t="shared" si="68"/>
        <v>0</v>
      </c>
      <c r="AC82" s="260">
        <f t="shared" si="68"/>
        <v>0</v>
      </c>
      <c r="AD82" s="260">
        <f t="shared" si="68"/>
        <v>0</v>
      </c>
      <c r="AE82" s="260">
        <f t="shared" si="68"/>
        <v>0</v>
      </c>
      <c r="AF82" s="260">
        <f t="shared" si="68"/>
        <v>0</v>
      </c>
      <c r="AG82" s="260">
        <f t="shared" si="68"/>
        <v>0</v>
      </c>
      <c r="AH82" s="260">
        <f t="shared" si="68"/>
        <v>0</v>
      </c>
      <c r="AI82" s="260">
        <f t="shared" si="68"/>
        <v>0</v>
      </c>
      <c r="AJ82" s="260">
        <f t="shared" si="68"/>
        <v>0</v>
      </c>
      <c r="AK82" s="260">
        <f t="shared" si="68"/>
        <v>0</v>
      </c>
      <c r="AL82" s="260">
        <f t="shared" si="68"/>
        <v>0</v>
      </c>
      <c r="AM82" s="260">
        <f t="shared" si="68"/>
        <v>0</v>
      </c>
      <c r="AN82" s="260">
        <f t="shared" si="68"/>
        <v>0</v>
      </c>
      <c r="AO82" s="260">
        <f t="shared" si="68"/>
        <v>0</v>
      </c>
      <c r="AP82" s="260">
        <f t="shared" si="68"/>
        <v>0</v>
      </c>
      <c r="AQ82" s="260">
        <f t="shared" si="68"/>
        <v>0</v>
      </c>
      <c r="AR82" s="260">
        <f t="shared" si="68"/>
        <v>0</v>
      </c>
      <c r="AS82" s="260">
        <f t="shared" si="68"/>
        <v>0</v>
      </c>
      <c r="AT82" s="260">
        <f t="shared" si="68"/>
        <v>0</v>
      </c>
      <c r="AU82" s="260">
        <f t="shared" si="68"/>
        <v>0</v>
      </c>
      <c r="AV82" s="260">
        <f t="shared" si="68"/>
        <v>0</v>
      </c>
      <c r="AW82" s="260">
        <f t="shared" si="68"/>
        <v>0</v>
      </c>
      <c r="AX82" s="260">
        <f t="shared" si="68"/>
        <v>0</v>
      </c>
      <c r="AY82" s="260">
        <f t="shared" si="68"/>
        <v>0</v>
      </c>
      <c r="AZ82" s="260">
        <f t="shared" si="68"/>
        <v>0</v>
      </c>
      <c r="BA82" s="260">
        <f t="shared" si="68"/>
        <v>0</v>
      </c>
      <c r="BB82" s="260">
        <f t="shared" si="68"/>
        <v>0</v>
      </c>
      <c r="BC82" s="260">
        <f t="shared" si="68"/>
        <v>0</v>
      </c>
      <c r="BD82" s="260">
        <f t="shared" si="68"/>
        <v>0</v>
      </c>
      <c r="BE82" s="260">
        <f t="shared" si="68"/>
        <v>0</v>
      </c>
      <c r="BF82" s="260">
        <f t="shared" si="68"/>
        <v>0</v>
      </c>
      <c r="BG82" s="260">
        <f t="shared" si="68"/>
        <v>0</v>
      </c>
      <c r="BH82" s="260">
        <f t="shared" si="68"/>
        <v>0</v>
      </c>
      <c r="BI82" s="260">
        <f t="shared" si="68"/>
        <v>0</v>
      </c>
      <c r="BJ82" s="260">
        <f t="shared" si="68"/>
        <v>0</v>
      </c>
      <c r="BK82" s="260">
        <f t="shared" si="68"/>
        <v>0</v>
      </c>
      <c r="BL82" s="260">
        <f t="shared" si="68"/>
        <v>0</v>
      </c>
      <c r="BM82" s="260">
        <f t="shared" si="68"/>
        <v>0</v>
      </c>
      <c r="BN82" s="260">
        <f t="shared" si="68"/>
        <v>0</v>
      </c>
      <c r="BO82" s="260">
        <f t="shared" si="68"/>
        <v>0</v>
      </c>
      <c r="BP82" s="260">
        <f t="shared" si="68"/>
        <v>0</v>
      </c>
      <c r="BQ82" s="260">
        <f t="shared" si="68"/>
        <v>0</v>
      </c>
      <c r="BR82" s="260">
        <f t="shared" si="68"/>
        <v>0</v>
      </c>
      <c r="BS82" s="260">
        <f t="shared" si="68"/>
        <v>0</v>
      </c>
      <c r="BT82" s="260">
        <f t="shared" si="68"/>
        <v>0</v>
      </c>
      <c r="BU82" s="260">
        <f t="shared" ref="BU82:DC82" si="69">BU80*BU81</f>
        <v>0</v>
      </c>
      <c r="BV82" s="260">
        <f t="shared" si="69"/>
        <v>0</v>
      </c>
      <c r="BW82" s="260">
        <f t="shared" si="69"/>
        <v>0</v>
      </c>
      <c r="BX82" s="260">
        <f t="shared" si="69"/>
        <v>0</v>
      </c>
      <c r="BY82" s="260">
        <f t="shared" si="69"/>
        <v>0</v>
      </c>
      <c r="BZ82" s="260">
        <f t="shared" si="69"/>
        <v>0</v>
      </c>
      <c r="CA82" s="260">
        <f t="shared" si="69"/>
        <v>0</v>
      </c>
      <c r="CB82" s="260">
        <f t="shared" si="69"/>
        <v>0</v>
      </c>
      <c r="CC82" s="260">
        <f t="shared" si="69"/>
        <v>0</v>
      </c>
      <c r="CD82" s="260">
        <f t="shared" si="69"/>
        <v>0</v>
      </c>
      <c r="CE82" s="260">
        <f t="shared" si="69"/>
        <v>0</v>
      </c>
      <c r="CF82" s="260">
        <f t="shared" si="69"/>
        <v>0</v>
      </c>
      <c r="CG82" s="260">
        <f t="shared" si="69"/>
        <v>0</v>
      </c>
      <c r="CH82" s="260">
        <f t="shared" si="69"/>
        <v>0</v>
      </c>
      <c r="CI82" s="260">
        <f t="shared" si="69"/>
        <v>0</v>
      </c>
      <c r="CJ82" s="260">
        <f t="shared" si="69"/>
        <v>0</v>
      </c>
      <c r="CK82" s="260">
        <f t="shared" si="69"/>
        <v>0</v>
      </c>
      <c r="CL82" s="260">
        <f t="shared" si="69"/>
        <v>0</v>
      </c>
      <c r="CM82" s="260">
        <f t="shared" si="69"/>
        <v>0</v>
      </c>
      <c r="CN82" s="260">
        <f t="shared" si="69"/>
        <v>0</v>
      </c>
      <c r="CO82" s="260">
        <f t="shared" si="69"/>
        <v>0</v>
      </c>
      <c r="CP82" s="260">
        <f t="shared" si="69"/>
        <v>0</v>
      </c>
      <c r="CQ82" s="260">
        <f t="shared" si="69"/>
        <v>0</v>
      </c>
      <c r="CR82" s="260">
        <f t="shared" si="69"/>
        <v>0</v>
      </c>
      <c r="CS82" s="260">
        <f t="shared" si="69"/>
        <v>0</v>
      </c>
      <c r="CT82" s="260">
        <f t="shared" si="69"/>
        <v>0</v>
      </c>
      <c r="CU82" s="260">
        <f t="shared" si="69"/>
        <v>0</v>
      </c>
      <c r="CV82" s="260">
        <f t="shared" si="69"/>
        <v>0</v>
      </c>
      <c r="CW82" s="260">
        <f t="shared" si="69"/>
        <v>0</v>
      </c>
      <c r="CX82" s="260">
        <f t="shared" si="69"/>
        <v>0</v>
      </c>
      <c r="CY82" s="260">
        <f t="shared" si="69"/>
        <v>0</v>
      </c>
      <c r="CZ82" s="260">
        <f t="shared" si="69"/>
        <v>0</v>
      </c>
      <c r="DA82" s="260">
        <f t="shared" si="69"/>
        <v>0</v>
      </c>
      <c r="DB82" s="260">
        <f t="shared" si="69"/>
        <v>0</v>
      </c>
      <c r="DC82" s="260">
        <f t="shared" si="69"/>
        <v>0</v>
      </c>
    </row>
    <row r="83" spans="2:107" ht="15" hidden="1" customHeight="1" x14ac:dyDescent="0.25">
      <c r="B83" s="1165">
        <v>36</v>
      </c>
      <c r="C83" s="252" t="s">
        <v>4207</v>
      </c>
      <c r="D83" s="252"/>
      <c r="E83" s="261" t="s">
        <v>4201</v>
      </c>
      <c r="F83" s="253" t="s">
        <v>4208</v>
      </c>
      <c r="G83" s="713">
        <v>3</v>
      </c>
      <c r="H83" s="712"/>
      <c r="I83" s="712"/>
      <c r="J83" s="712"/>
      <c r="K83" s="712"/>
      <c r="L83" s="712"/>
      <c r="M83" s="712"/>
      <c r="N83" s="712"/>
      <c r="O83" s="712"/>
      <c r="P83" s="712"/>
      <c r="Q83" s="712"/>
      <c r="R83" s="712"/>
      <c r="S83" s="712"/>
      <c r="T83" s="712"/>
      <c r="U83" s="712"/>
      <c r="V83" s="712"/>
      <c r="W83" s="712"/>
      <c r="X83" s="712"/>
      <c r="Y83" s="712"/>
      <c r="Z83" s="712"/>
      <c r="AA83" s="712"/>
      <c r="AB83" s="712"/>
      <c r="AC83" s="712"/>
      <c r="AD83" s="712"/>
      <c r="AE83" s="712"/>
      <c r="AF83" s="712"/>
      <c r="AG83" s="712"/>
      <c r="AH83" s="712"/>
      <c r="AI83" s="712"/>
      <c r="AJ83" s="712"/>
      <c r="AK83" s="712"/>
      <c r="AL83" s="712"/>
      <c r="AM83" s="712"/>
      <c r="AN83" s="712"/>
      <c r="AO83" s="712"/>
      <c r="AP83" s="712"/>
      <c r="AQ83" s="712"/>
      <c r="AR83" s="712"/>
      <c r="AS83" s="712"/>
      <c r="AT83" s="712"/>
      <c r="AU83" s="712"/>
      <c r="AV83" s="712"/>
      <c r="AW83" s="712"/>
      <c r="AX83" s="712"/>
      <c r="AY83" s="712"/>
      <c r="AZ83" s="712"/>
      <c r="BA83" s="712"/>
      <c r="BB83" s="712"/>
      <c r="BC83" s="712"/>
      <c r="BD83" s="712"/>
      <c r="BE83" s="712"/>
      <c r="BF83" s="712"/>
      <c r="BG83" s="712"/>
      <c r="BH83" s="712"/>
      <c r="BI83" s="712"/>
      <c r="BJ83" s="712"/>
      <c r="BK83" s="712"/>
      <c r="BL83" s="712"/>
      <c r="BM83" s="712"/>
      <c r="BN83" s="712"/>
      <c r="BO83" s="712"/>
      <c r="BP83" s="712"/>
      <c r="BQ83" s="712"/>
      <c r="BR83" s="712"/>
      <c r="BS83" s="712"/>
      <c r="BT83" s="712"/>
      <c r="BU83" s="712"/>
      <c r="BV83" s="712"/>
      <c r="BW83" s="712"/>
      <c r="BX83" s="712"/>
      <c r="BY83" s="712"/>
      <c r="BZ83" s="712"/>
      <c r="CA83" s="712"/>
      <c r="CB83" s="712"/>
      <c r="CC83" s="712"/>
      <c r="CD83" s="712"/>
      <c r="CE83" s="712"/>
      <c r="CF83" s="712"/>
      <c r="CG83" s="712"/>
      <c r="CH83" s="712"/>
      <c r="CI83" s="712"/>
      <c r="CJ83" s="712"/>
      <c r="CK83" s="712"/>
      <c r="CL83" s="712"/>
      <c r="CM83" s="712"/>
      <c r="CN83" s="712"/>
      <c r="CO83" s="712"/>
      <c r="CP83" s="712"/>
      <c r="CQ83" s="712"/>
      <c r="CR83" s="712"/>
      <c r="CS83" s="712"/>
      <c r="CT83" s="712"/>
      <c r="CU83" s="712"/>
      <c r="CV83" s="712"/>
      <c r="CW83" s="712"/>
      <c r="CX83" s="712"/>
      <c r="CY83" s="712"/>
      <c r="CZ83" s="712"/>
      <c r="DA83" s="712"/>
      <c r="DB83" s="712"/>
      <c r="DC83" s="712"/>
    </row>
    <row r="84" spans="2:107" ht="15" hidden="1" customHeight="1" x14ac:dyDescent="0.25">
      <c r="B84" s="993"/>
      <c r="C84" s="252" t="s">
        <v>4209</v>
      </c>
      <c r="D84" s="252"/>
      <c r="E84" s="261" t="s">
        <v>4210</v>
      </c>
      <c r="F84" s="253" t="s">
        <v>4211</v>
      </c>
      <c r="G84" s="713">
        <v>22</v>
      </c>
      <c r="H84" s="864"/>
      <c r="I84" s="864"/>
      <c r="J84" s="864"/>
      <c r="K84" s="864"/>
      <c r="L84" s="864"/>
      <c r="M84" s="864"/>
      <c r="N84" s="712"/>
      <c r="O84" s="712"/>
      <c r="P84" s="712"/>
      <c r="Q84" s="712"/>
      <c r="R84" s="712"/>
      <c r="S84" s="712"/>
      <c r="T84" s="712"/>
      <c r="U84" s="712"/>
      <c r="V84" s="712"/>
      <c r="W84" s="712"/>
      <c r="X84" s="712"/>
      <c r="Y84" s="712"/>
      <c r="Z84" s="712"/>
      <c r="AA84" s="712"/>
      <c r="AB84" s="712"/>
      <c r="AC84" s="712"/>
      <c r="AD84" s="712"/>
      <c r="AE84" s="712"/>
      <c r="AF84" s="712"/>
      <c r="AG84" s="712"/>
      <c r="AH84" s="712"/>
      <c r="AI84" s="712"/>
      <c r="AJ84" s="712"/>
      <c r="AK84" s="712"/>
      <c r="AL84" s="712"/>
      <c r="AM84" s="712"/>
      <c r="AN84" s="712"/>
      <c r="AO84" s="712"/>
      <c r="AP84" s="712"/>
      <c r="AQ84" s="712"/>
      <c r="AR84" s="712"/>
      <c r="AS84" s="712"/>
      <c r="AT84" s="712"/>
      <c r="AU84" s="712"/>
      <c r="AV84" s="712"/>
      <c r="AW84" s="712"/>
      <c r="AX84" s="712"/>
      <c r="AY84" s="712"/>
      <c r="AZ84" s="712"/>
      <c r="BA84" s="712"/>
      <c r="BB84" s="712"/>
      <c r="BC84" s="712"/>
      <c r="BD84" s="712"/>
      <c r="BE84" s="712"/>
      <c r="BF84" s="712"/>
      <c r="BG84" s="712"/>
      <c r="BH84" s="712"/>
      <c r="BI84" s="712"/>
      <c r="BJ84" s="712"/>
      <c r="BK84" s="712"/>
      <c r="BL84" s="712"/>
      <c r="BM84" s="712"/>
      <c r="BN84" s="712"/>
      <c r="BO84" s="712"/>
      <c r="BP84" s="712"/>
      <c r="BQ84" s="712"/>
      <c r="BR84" s="712"/>
      <c r="BS84" s="712"/>
      <c r="BT84" s="712"/>
      <c r="BU84" s="712"/>
      <c r="BV84" s="712"/>
      <c r="BW84" s="712"/>
      <c r="BX84" s="712"/>
      <c r="BY84" s="712"/>
      <c r="BZ84" s="712"/>
      <c r="CA84" s="712"/>
      <c r="CB84" s="712"/>
      <c r="CC84" s="712"/>
      <c r="CD84" s="712"/>
      <c r="CE84" s="712"/>
      <c r="CF84" s="712"/>
      <c r="CG84" s="712"/>
      <c r="CH84" s="712"/>
      <c r="CI84" s="712"/>
      <c r="CJ84" s="712"/>
      <c r="CK84" s="712"/>
      <c r="CL84" s="712"/>
      <c r="CM84" s="712"/>
      <c r="CN84" s="712"/>
      <c r="CO84" s="712"/>
      <c r="CP84" s="712"/>
      <c r="CQ84" s="712"/>
      <c r="CR84" s="712"/>
      <c r="CS84" s="712"/>
      <c r="CT84" s="712"/>
      <c r="CU84" s="712"/>
      <c r="CV84" s="712"/>
      <c r="CW84" s="712"/>
      <c r="CX84" s="712"/>
      <c r="CY84" s="712"/>
      <c r="CZ84" s="712"/>
      <c r="DA84" s="712"/>
      <c r="DB84" s="712"/>
      <c r="DC84" s="712"/>
    </row>
    <row r="85" spans="2:107" ht="15" hidden="1" customHeight="1" x14ac:dyDescent="0.25">
      <c r="B85" s="993"/>
      <c r="C85" s="252" t="s">
        <v>4212</v>
      </c>
      <c r="D85" s="252"/>
      <c r="E85" s="261" t="s">
        <v>4213</v>
      </c>
      <c r="F85" s="253" t="s">
        <v>4214</v>
      </c>
      <c r="G85" s="713">
        <v>12</v>
      </c>
      <c r="H85" s="864"/>
      <c r="I85" s="864"/>
      <c r="J85" s="864"/>
      <c r="K85" s="864"/>
      <c r="L85" s="864"/>
      <c r="M85" s="864"/>
      <c r="N85" s="712"/>
      <c r="O85" s="712"/>
      <c r="P85" s="712"/>
      <c r="Q85" s="712"/>
      <c r="R85" s="712"/>
      <c r="S85" s="712"/>
      <c r="T85" s="712"/>
      <c r="U85" s="712"/>
      <c r="V85" s="712"/>
      <c r="W85" s="712"/>
      <c r="X85" s="712"/>
      <c r="Y85" s="712"/>
      <c r="Z85" s="712"/>
      <c r="AA85" s="712"/>
      <c r="AB85" s="712"/>
      <c r="AC85" s="712"/>
      <c r="AD85" s="712"/>
      <c r="AE85" s="712"/>
      <c r="AF85" s="712"/>
      <c r="AG85" s="712"/>
      <c r="AH85" s="712"/>
      <c r="AI85" s="712"/>
      <c r="AJ85" s="712"/>
      <c r="AK85" s="712"/>
      <c r="AL85" s="712"/>
      <c r="AM85" s="712"/>
      <c r="AN85" s="712"/>
      <c r="AO85" s="712"/>
      <c r="AP85" s="712"/>
      <c r="AQ85" s="712"/>
      <c r="AR85" s="712"/>
      <c r="AS85" s="712"/>
      <c r="AT85" s="712"/>
      <c r="AU85" s="712"/>
      <c r="AV85" s="712"/>
      <c r="AW85" s="712"/>
      <c r="AX85" s="712"/>
      <c r="AY85" s="712"/>
      <c r="AZ85" s="712"/>
      <c r="BA85" s="712"/>
      <c r="BB85" s="712"/>
      <c r="BC85" s="712"/>
      <c r="BD85" s="712"/>
      <c r="BE85" s="712"/>
      <c r="BF85" s="712"/>
      <c r="BG85" s="712"/>
      <c r="BH85" s="712"/>
      <c r="BI85" s="712"/>
      <c r="BJ85" s="712"/>
      <c r="BK85" s="712"/>
      <c r="BL85" s="712"/>
      <c r="BM85" s="712"/>
      <c r="BN85" s="712"/>
      <c r="BO85" s="712"/>
      <c r="BP85" s="712"/>
      <c r="BQ85" s="712"/>
      <c r="BR85" s="712"/>
      <c r="BS85" s="712"/>
      <c r="BT85" s="712"/>
      <c r="BU85" s="712"/>
      <c r="BV85" s="712"/>
      <c r="BW85" s="712"/>
      <c r="BX85" s="712"/>
      <c r="BY85" s="712"/>
      <c r="BZ85" s="712"/>
      <c r="CA85" s="712"/>
      <c r="CB85" s="712"/>
      <c r="CC85" s="712"/>
      <c r="CD85" s="712"/>
      <c r="CE85" s="712"/>
      <c r="CF85" s="712"/>
      <c r="CG85" s="712"/>
      <c r="CH85" s="712"/>
      <c r="CI85" s="712"/>
      <c r="CJ85" s="712"/>
      <c r="CK85" s="712"/>
      <c r="CL85" s="712"/>
      <c r="CM85" s="712"/>
      <c r="CN85" s="712"/>
      <c r="CO85" s="712"/>
      <c r="CP85" s="712"/>
      <c r="CQ85" s="712"/>
      <c r="CR85" s="712"/>
      <c r="CS85" s="712"/>
      <c r="CT85" s="712"/>
      <c r="CU85" s="712"/>
      <c r="CV85" s="712"/>
      <c r="CW85" s="712"/>
      <c r="CX85" s="712"/>
      <c r="CY85" s="712"/>
      <c r="CZ85" s="712"/>
      <c r="DA85" s="712"/>
      <c r="DB85" s="712"/>
      <c r="DC85" s="712"/>
    </row>
    <row r="86" spans="2:107" ht="15" hidden="1" customHeight="1" x14ac:dyDescent="0.25">
      <c r="B86" s="993"/>
      <c r="C86" s="252" t="s">
        <v>6254</v>
      </c>
      <c r="D86" s="252"/>
      <c r="E86" s="253" t="s">
        <v>4192</v>
      </c>
      <c r="F86" s="256" t="s">
        <v>4231</v>
      </c>
      <c r="G86" s="259">
        <f>SUM(H86:DC86)</f>
        <v>0</v>
      </c>
      <c r="H86" s="740">
        <f>H78*((H83*H84*H85)/792)</f>
        <v>0</v>
      </c>
      <c r="I86" s="740">
        <f t="shared" ref="I86:BT86" si="70">I78*((I83*I84*I85)/792)</f>
        <v>0</v>
      </c>
      <c r="J86" s="740">
        <f t="shared" si="70"/>
        <v>0</v>
      </c>
      <c r="K86" s="740">
        <f t="shared" si="70"/>
        <v>0</v>
      </c>
      <c r="L86" s="740">
        <f t="shared" si="70"/>
        <v>0</v>
      </c>
      <c r="M86" s="740">
        <f t="shared" si="70"/>
        <v>0</v>
      </c>
      <c r="N86" s="740">
        <f t="shared" si="70"/>
        <v>0</v>
      </c>
      <c r="O86" s="740">
        <f t="shared" si="70"/>
        <v>0</v>
      </c>
      <c r="P86" s="740">
        <f t="shared" si="70"/>
        <v>0</v>
      </c>
      <c r="Q86" s="740">
        <f t="shared" si="70"/>
        <v>0</v>
      </c>
      <c r="R86" s="740">
        <f t="shared" si="70"/>
        <v>0</v>
      </c>
      <c r="S86" s="740">
        <f t="shared" si="70"/>
        <v>0</v>
      </c>
      <c r="T86" s="740">
        <f t="shared" si="70"/>
        <v>0</v>
      </c>
      <c r="U86" s="740">
        <f t="shared" si="70"/>
        <v>0</v>
      </c>
      <c r="V86" s="740">
        <f t="shared" si="70"/>
        <v>0</v>
      </c>
      <c r="W86" s="740">
        <f t="shared" si="70"/>
        <v>0</v>
      </c>
      <c r="X86" s="740">
        <f t="shared" si="70"/>
        <v>0</v>
      </c>
      <c r="Y86" s="740">
        <f t="shared" si="70"/>
        <v>0</v>
      </c>
      <c r="Z86" s="740">
        <f t="shared" si="70"/>
        <v>0</v>
      </c>
      <c r="AA86" s="740">
        <f t="shared" si="70"/>
        <v>0</v>
      </c>
      <c r="AB86" s="740">
        <f t="shared" si="70"/>
        <v>0</v>
      </c>
      <c r="AC86" s="740">
        <f t="shared" si="70"/>
        <v>0</v>
      </c>
      <c r="AD86" s="740">
        <f t="shared" si="70"/>
        <v>0</v>
      </c>
      <c r="AE86" s="740">
        <f t="shared" si="70"/>
        <v>0</v>
      </c>
      <c r="AF86" s="740">
        <f t="shared" si="70"/>
        <v>0</v>
      </c>
      <c r="AG86" s="740">
        <f t="shared" si="70"/>
        <v>0</v>
      </c>
      <c r="AH86" s="740">
        <f t="shared" si="70"/>
        <v>0</v>
      </c>
      <c r="AI86" s="740">
        <f t="shared" si="70"/>
        <v>0</v>
      </c>
      <c r="AJ86" s="740">
        <f t="shared" si="70"/>
        <v>0</v>
      </c>
      <c r="AK86" s="740">
        <f t="shared" si="70"/>
        <v>0</v>
      </c>
      <c r="AL86" s="740">
        <f t="shared" si="70"/>
        <v>0</v>
      </c>
      <c r="AM86" s="740">
        <f t="shared" si="70"/>
        <v>0</v>
      </c>
      <c r="AN86" s="740">
        <f t="shared" si="70"/>
        <v>0</v>
      </c>
      <c r="AO86" s="740">
        <f t="shared" si="70"/>
        <v>0</v>
      </c>
      <c r="AP86" s="740">
        <f t="shared" si="70"/>
        <v>0</v>
      </c>
      <c r="AQ86" s="740">
        <f t="shared" si="70"/>
        <v>0</v>
      </c>
      <c r="AR86" s="740">
        <f t="shared" si="70"/>
        <v>0</v>
      </c>
      <c r="AS86" s="740">
        <f t="shared" si="70"/>
        <v>0</v>
      </c>
      <c r="AT86" s="740">
        <f t="shared" si="70"/>
        <v>0</v>
      </c>
      <c r="AU86" s="740">
        <f t="shared" si="70"/>
        <v>0</v>
      </c>
      <c r="AV86" s="740">
        <f t="shared" si="70"/>
        <v>0</v>
      </c>
      <c r="AW86" s="740">
        <f t="shared" si="70"/>
        <v>0</v>
      </c>
      <c r="AX86" s="740">
        <f t="shared" si="70"/>
        <v>0</v>
      </c>
      <c r="AY86" s="740">
        <f t="shared" si="70"/>
        <v>0</v>
      </c>
      <c r="AZ86" s="740">
        <f t="shared" si="70"/>
        <v>0</v>
      </c>
      <c r="BA86" s="740">
        <f t="shared" si="70"/>
        <v>0</v>
      </c>
      <c r="BB86" s="740">
        <f t="shared" si="70"/>
        <v>0</v>
      </c>
      <c r="BC86" s="740">
        <f t="shared" si="70"/>
        <v>0</v>
      </c>
      <c r="BD86" s="740">
        <f t="shared" si="70"/>
        <v>0</v>
      </c>
      <c r="BE86" s="740">
        <f t="shared" si="70"/>
        <v>0</v>
      </c>
      <c r="BF86" s="740">
        <f t="shared" si="70"/>
        <v>0</v>
      </c>
      <c r="BG86" s="740">
        <f t="shared" si="70"/>
        <v>0</v>
      </c>
      <c r="BH86" s="740">
        <f t="shared" si="70"/>
        <v>0</v>
      </c>
      <c r="BI86" s="740">
        <f t="shared" si="70"/>
        <v>0</v>
      </c>
      <c r="BJ86" s="740">
        <f t="shared" si="70"/>
        <v>0</v>
      </c>
      <c r="BK86" s="740">
        <f t="shared" si="70"/>
        <v>0</v>
      </c>
      <c r="BL86" s="740">
        <f t="shared" si="70"/>
        <v>0</v>
      </c>
      <c r="BM86" s="740">
        <f t="shared" si="70"/>
        <v>0</v>
      </c>
      <c r="BN86" s="740">
        <f t="shared" si="70"/>
        <v>0</v>
      </c>
      <c r="BO86" s="740">
        <f t="shared" si="70"/>
        <v>0</v>
      </c>
      <c r="BP86" s="740">
        <f t="shared" si="70"/>
        <v>0</v>
      </c>
      <c r="BQ86" s="740">
        <f t="shared" si="70"/>
        <v>0</v>
      </c>
      <c r="BR86" s="740">
        <f t="shared" si="70"/>
        <v>0</v>
      </c>
      <c r="BS86" s="740">
        <f t="shared" si="70"/>
        <v>0</v>
      </c>
      <c r="BT86" s="740">
        <f t="shared" si="70"/>
        <v>0</v>
      </c>
      <c r="BU86" s="740">
        <f t="shared" ref="BU86:DC86" si="71">BU78*((BU83*BU84*BU85)/792)</f>
        <v>0</v>
      </c>
      <c r="BV86" s="740">
        <f t="shared" si="71"/>
        <v>0</v>
      </c>
      <c r="BW86" s="740">
        <f t="shared" si="71"/>
        <v>0</v>
      </c>
      <c r="BX86" s="740">
        <f t="shared" si="71"/>
        <v>0</v>
      </c>
      <c r="BY86" s="740">
        <f t="shared" si="71"/>
        <v>0</v>
      </c>
      <c r="BZ86" s="740">
        <f t="shared" si="71"/>
        <v>0</v>
      </c>
      <c r="CA86" s="740">
        <f t="shared" si="71"/>
        <v>0</v>
      </c>
      <c r="CB86" s="740">
        <f t="shared" si="71"/>
        <v>0</v>
      </c>
      <c r="CC86" s="740">
        <f t="shared" si="71"/>
        <v>0</v>
      </c>
      <c r="CD86" s="740">
        <f t="shared" si="71"/>
        <v>0</v>
      </c>
      <c r="CE86" s="740">
        <f t="shared" si="71"/>
        <v>0</v>
      </c>
      <c r="CF86" s="740">
        <f t="shared" si="71"/>
        <v>0</v>
      </c>
      <c r="CG86" s="740">
        <f t="shared" si="71"/>
        <v>0</v>
      </c>
      <c r="CH86" s="740">
        <f t="shared" si="71"/>
        <v>0</v>
      </c>
      <c r="CI86" s="740">
        <f t="shared" si="71"/>
        <v>0</v>
      </c>
      <c r="CJ86" s="740">
        <f t="shared" si="71"/>
        <v>0</v>
      </c>
      <c r="CK86" s="740">
        <f t="shared" si="71"/>
        <v>0</v>
      </c>
      <c r="CL86" s="740">
        <f t="shared" si="71"/>
        <v>0</v>
      </c>
      <c r="CM86" s="740">
        <f t="shared" si="71"/>
        <v>0</v>
      </c>
      <c r="CN86" s="740">
        <f t="shared" si="71"/>
        <v>0</v>
      </c>
      <c r="CO86" s="740">
        <f t="shared" si="71"/>
        <v>0</v>
      </c>
      <c r="CP86" s="740">
        <f t="shared" si="71"/>
        <v>0</v>
      </c>
      <c r="CQ86" s="740">
        <f t="shared" si="71"/>
        <v>0</v>
      </c>
      <c r="CR86" s="740">
        <f t="shared" si="71"/>
        <v>0</v>
      </c>
      <c r="CS86" s="740">
        <f t="shared" si="71"/>
        <v>0</v>
      </c>
      <c r="CT86" s="740">
        <f t="shared" si="71"/>
        <v>0</v>
      </c>
      <c r="CU86" s="740">
        <f t="shared" si="71"/>
        <v>0</v>
      </c>
      <c r="CV86" s="740">
        <f t="shared" si="71"/>
        <v>0</v>
      </c>
      <c r="CW86" s="740">
        <f t="shared" si="71"/>
        <v>0</v>
      </c>
      <c r="CX86" s="740">
        <f t="shared" si="71"/>
        <v>0</v>
      </c>
      <c r="CY86" s="740">
        <f t="shared" si="71"/>
        <v>0</v>
      </c>
      <c r="CZ86" s="740">
        <f t="shared" si="71"/>
        <v>0</v>
      </c>
      <c r="DA86" s="740">
        <f t="shared" si="71"/>
        <v>0</v>
      </c>
      <c r="DB86" s="740">
        <f t="shared" si="71"/>
        <v>0</v>
      </c>
      <c r="DC86" s="740">
        <f t="shared" si="71"/>
        <v>0</v>
      </c>
    </row>
    <row r="87" spans="2:107" ht="15" hidden="1" customHeight="1" x14ac:dyDescent="0.25">
      <c r="B87" s="995"/>
      <c r="C87" s="252" t="s">
        <v>4217</v>
      </c>
      <c r="D87" s="252"/>
      <c r="E87" s="253"/>
      <c r="F87" s="264" t="s">
        <v>4232</v>
      </c>
      <c r="G87" s="262" t="str">
        <f>IF(COUNTA(H87:DC87)=0,"",IF(OR(LARGE(H87:DC87,1)&gt;1,SMALL(H87:DC87,1)&lt;0),"ERRO",""))</f>
        <v/>
      </c>
      <c r="H87" s="260">
        <f>(H83*H84*H85)/($G$83*$G$84*$G$85)</f>
        <v>0</v>
      </c>
      <c r="I87" s="260">
        <f t="shared" ref="I87:BT87" si="72">(I83*I84*I85)/($G$83*$G$84*$G$85)</f>
        <v>0</v>
      </c>
      <c r="J87" s="260">
        <f t="shared" si="72"/>
        <v>0</v>
      </c>
      <c r="K87" s="260">
        <f t="shared" si="72"/>
        <v>0</v>
      </c>
      <c r="L87" s="260">
        <f t="shared" si="72"/>
        <v>0</v>
      </c>
      <c r="M87" s="260">
        <f t="shared" si="72"/>
        <v>0</v>
      </c>
      <c r="N87" s="260">
        <f t="shared" si="72"/>
        <v>0</v>
      </c>
      <c r="O87" s="260">
        <f t="shared" si="72"/>
        <v>0</v>
      </c>
      <c r="P87" s="260">
        <f t="shared" si="72"/>
        <v>0</v>
      </c>
      <c r="Q87" s="260">
        <f t="shared" si="72"/>
        <v>0</v>
      </c>
      <c r="R87" s="260">
        <f t="shared" si="72"/>
        <v>0</v>
      </c>
      <c r="S87" s="260">
        <f t="shared" si="72"/>
        <v>0</v>
      </c>
      <c r="T87" s="260">
        <f t="shared" si="72"/>
        <v>0</v>
      </c>
      <c r="U87" s="260">
        <f t="shared" si="72"/>
        <v>0</v>
      </c>
      <c r="V87" s="260">
        <f t="shared" si="72"/>
        <v>0</v>
      </c>
      <c r="W87" s="260">
        <f t="shared" si="72"/>
        <v>0</v>
      </c>
      <c r="X87" s="260">
        <f t="shared" si="72"/>
        <v>0</v>
      </c>
      <c r="Y87" s="260">
        <f t="shared" si="72"/>
        <v>0</v>
      </c>
      <c r="Z87" s="260">
        <f t="shared" si="72"/>
        <v>0</v>
      </c>
      <c r="AA87" s="260">
        <f t="shared" si="72"/>
        <v>0</v>
      </c>
      <c r="AB87" s="260">
        <f t="shared" si="72"/>
        <v>0</v>
      </c>
      <c r="AC87" s="260">
        <f t="shared" si="72"/>
        <v>0</v>
      </c>
      <c r="AD87" s="260">
        <f t="shared" si="72"/>
        <v>0</v>
      </c>
      <c r="AE87" s="260">
        <f t="shared" si="72"/>
        <v>0</v>
      </c>
      <c r="AF87" s="260">
        <f t="shared" si="72"/>
        <v>0</v>
      </c>
      <c r="AG87" s="260">
        <f t="shared" si="72"/>
        <v>0</v>
      </c>
      <c r="AH87" s="260">
        <f t="shared" si="72"/>
        <v>0</v>
      </c>
      <c r="AI87" s="260">
        <f t="shared" si="72"/>
        <v>0</v>
      </c>
      <c r="AJ87" s="260">
        <f t="shared" si="72"/>
        <v>0</v>
      </c>
      <c r="AK87" s="260">
        <f t="shared" si="72"/>
        <v>0</v>
      </c>
      <c r="AL87" s="260">
        <f t="shared" si="72"/>
        <v>0</v>
      </c>
      <c r="AM87" s="260">
        <f t="shared" si="72"/>
        <v>0</v>
      </c>
      <c r="AN87" s="260">
        <f t="shared" si="72"/>
        <v>0</v>
      </c>
      <c r="AO87" s="260">
        <f t="shared" si="72"/>
        <v>0</v>
      </c>
      <c r="AP87" s="260">
        <f t="shared" si="72"/>
        <v>0</v>
      </c>
      <c r="AQ87" s="260">
        <f t="shared" si="72"/>
        <v>0</v>
      </c>
      <c r="AR87" s="260">
        <f t="shared" si="72"/>
        <v>0</v>
      </c>
      <c r="AS87" s="260">
        <f t="shared" si="72"/>
        <v>0</v>
      </c>
      <c r="AT87" s="260">
        <f t="shared" si="72"/>
        <v>0</v>
      </c>
      <c r="AU87" s="260">
        <f t="shared" si="72"/>
        <v>0</v>
      </c>
      <c r="AV87" s="260">
        <f t="shared" si="72"/>
        <v>0</v>
      </c>
      <c r="AW87" s="260">
        <f t="shared" si="72"/>
        <v>0</v>
      </c>
      <c r="AX87" s="260">
        <f t="shared" si="72"/>
        <v>0</v>
      </c>
      <c r="AY87" s="260">
        <f t="shared" si="72"/>
        <v>0</v>
      </c>
      <c r="AZ87" s="260">
        <f t="shared" si="72"/>
        <v>0</v>
      </c>
      <c r="BA87" s="260">
        <f t="shared" si="72"/>
        <v>0</v>
      </c>
      <c r="BB87" s="260">
        <f t="shared" si="72"/>
        <v>0</v>
      </c>
      <c r="BC87" s="260">
        <f t="shared" si="72"/>
        <v>0</v>
      </c>
      <c r="BD87" s="260">
        <f t="shared" si="72"/>
        <v>0</v>
      </c>
      <c r="BE87" s="260">
        <f t="shared" si="72"/>
        <v>0</v>
      </c>
      <c r="BF87" s="260">
        <f t="shared" si="72"/>
        <v>0</v>
      </c>
      <c r="BG87" s="260">
        <f t="shared" si="72"/>
        <v>0</v>
      </c>
      <c r="BH87" s="260">
        <f t="shared" si="72"/>
        <v>0</v>
      </c>
      <c r="BI87" s="260">
        <f t="shared" si="72"/>
        <v>0</v>
      </c>
      <c r="BJ87" s="260">
        <f t="shared" si="72"/>
        <v>0</v>
      </c>
      <c r="BK87" s="260">
        <f t="shared" si="72"/>
        <v>0</v>
      </c>
      <c r="BL87" s="260">
        <f t="shared" si="72"/>
        <v>0</v>
      </c>
      <c r="BM87" s="260">
        <f t="shared" si="72"/>
        <v>0</v>
      </c>
      <c r="BN87" s="260">
        <f t="shared" si="72"/>
        <v>0</v>
      </c>
      <c r="BO87" s="260">
        <f t="shared" si="72"/>
        <v>0</v>
      </c>
      <c r="BP87" s="260">
        <f t="shared" si="72"/>
        <v>0</v>
      </c>
      <c r="BQ87" s="260">
        <f t="shared" si="72"/>
        <v>0</v>
      </c>
      <c r="BR87" s="260">
        <f t="shared" si="72"/>
        <v>0</v>
      </c>
      <c r="BS87" s="260">
        <f t="shared" si="72"/>
        <v>0</v>
      </c>
      <c r="BT87" s="260">
        <f t="shared" si="72"/>
        <v>0</v>
      </c>
      <c r="BU87" s="260">
        <f t="shared" ref="BU87:DC87" si="73">(BU83*BU84*BU85)/($G$83*$G$84*$G$85)</f>
        <v>0</v>
      </c>
      <c r="BV87" s="260">
        <f t="shared" si="73"/>
        <v>0</v>
      </c>
      <c r="BW87" s="260">
        <f t="shared" si="73"/>
        <v>0</v>
      </c>
      <c r="BX87" s="260">
        <f t="shared" si="73"/>
        <v>0</v>
      </c>
      <c r="BY87" s="260">
        <f t="shared" si="73"/>
        <v>0</v>
      </c>
      <c r="BZ87" s="260">
        <f t="shared" si="73"/>
        <v>0</v>
      </c>
      <c r="CA87" s="260">
        <f t="shared" si="73"/>
        <v>0</v>
      </c>
      <c r="CB87" s="260">
        <f t="shared" si="73"/>
        <v>0</v>
      </c>
      <c r="CC87" s="260">
        <f t="shared" si="73"/>
        <v>0</v>
      </c>
      <c r="CD87" s="260">
        <f t="shared" si="73"/>
        <v>0</v>
      </c>
      <c r="CE87" s="260">
        <f t="shared" si="73"/>
        <v>0</v>
      </c>
      <c r="CF87" s="260">
        <f t="shared" si="73"/>
        <v>0</v>
      </c>
      <c r="CG87" s="260">
        <f t="shared" si="73"/>
        <v>0</v>
      </c>
      <c r="CH87" s="260">
        <f t="shared" si="73"/>
        <v>0</v>
      </c>
      <c r="CI87" s="260">
        <f t="shared" si="73"/>
        <v>0</v>
      </c>
      <c r="CJ87" s="260">
        <f t="shared" si="73"/>
        <v>0</v>
      </c>
      <c r="CK87" s="260">
        <f t="shared" si="73"/>
        <v>0</v>
      </c>
      <c r="CL87" s="260">
        <f t="shared" si="73"/>
        <v>0</v>
      </c>
      <c r="CM87" s="260">
        <f t="shared" si="73"/>
        <v>0</v>
      </c>
      <c r="CN87" s="260">
        <f t="shared" si="73"/>
        <v>0</v>
      </c>
      <c r="CO87" s="260">
        <f t="shared" si="73"/>
        <v>0</v>
      </c>
      <c r="CP87" s="260">
        <f t="shared" si="73"/>
        <v>0</v>
      </c>
      <c r="CQ87" s="260">
        <f t="shared" si="73"/>
        <v>0</v>
      </c>
      <c r="CR87" s="260">
        <f t="shared" si="73"/>
        <v>0</v>
      </c>
      <c r="CS87" s="260">
        <f t="shared" si="73"/>
        <v>0</v>
      </c>
      <c r="CT87" s="260">
        <f t="shared" si="73"/>
        <v>0</v>
      </c>
      <c r="CU87" s="260">
        <f t="shared" si="73"/>
        <v>0</v>
      </c>
      <c r="CV87" s="260">
        <f t="shared" si="73"/>
        <v>0</v>
      </c>
      <c r="CW87" s="260">
        <f t="shared" si="73"/>
        <v>0</v>
      </c>
      <c r="CX87" s="260">
        <f t="shared" si="73"/>
        <v>0</v>
      </c>
      <c r="CY87" s="260">
        <f t="shared" si="73"/>
        <v>0</v>
      </c>
      <c r="CZ87" s="260">
        <f t="shared" si="73"/>
        <v>0</v>
      </c>
      <c r="DA87" s="260">
        <f t="shared" si="73"/>
        <v>0</v>
      </c>
      <c r="DB87" s="260">
        <f t="shared" si="73"/>
        <v>0</v>
      </c>
      <c r="DC87" s="260">
        <f t="shared" si="73"/>
        <v>0</v>
      </c>
    </row>
    <row r="88" spans="2:107" ht="15" hidden="1" customHeight="1" x14ac:dyDescent="0.25">
      <c r="B88" s="247">
        <v>37</v>
      </c>
      <c r="C88" s="252" t="s">
        <v>4219</v>
      </c>
      <c r="D88" s="252"/>
      <c r="E88" s="253" t="s">
        <v>3852</v>
      </c>
      <c r="F88" s="264" t="s">
        <v>4233</v>
      </c>
      <c r="G88" s="259">
        <f>SUM(H88:DC88)</f>
        <v>0</v>
      </c>
      <c r="H88" s="265">
        <f>(H79*H82)/1000</f>
        <v>0</v>
      </c>
      <c r="I88" s="265">
        <f>(I79*I82)/1000</f>
        <v>0</v>
      </c>
      <c r="J88" s="265">
        <f t="shared" ref="J88:BT88" si="74">(J79*J82)/1000</f>
        <v>0</v>
      </c>
      <c r="K88" s="265">
        <f t="shared" si="74"/>
        <v>0</v>
      </c>
      <c r="L88" s="265">
        <f t="shared" si="74"/>
        <v>0</v>
      </c>
      <c r="M88" s="265">
        <f t="shared" si="74"/>
        <v>0</v>
      </c>
      <c r="N88" s="265">
        <f t="shared" si="74"/>
        <v>0</v>
      </c>
      <c r="O88" s="265">
        <f t="shared" si="74"/>
        <v>0</v>
      </c>
      <c r="P88" s="265">
        <f t="shared" si="74"/>
        <v>0</v>
      </c>
      <c r="Q88" s="265">
        <f t="shared" si="74"/>
        <v>0</v>
      </c>
      <c r="R88" s="265">
        <f t="shared" si="74"/>
        <v>0</v>
      </c>
      <c r="S88" s="265">
        <f t="shared" si="74"/>
        <v>0</v>
      </c>
      <c r="T88" s="265">
        <f t="shared" si="74"/>
        <v>0</v>
      </c>
      <c r="U88" s="265">
        <f t="shared" si="74"/>
        <v>0</v>
      </c>
      <c r="V88" s="265">
        <f t="shared" si="74"/>
        <v>0</v>
      </c>
      <c r="W88" s="265">
        <f t="shared" si="74"/>
        <v>0</v>
      </c>
      <c r="X88" s="265">
        <f t="shared" si="74"/>
        <v>0</v>
      </c>
      <c r="Y88" s="265">
        <f t="shared" si="74"/>
        <v>0</v>
      </c>
      <c r="Z88" s="265">
        <f t="shared" si="74"/>
        <v>0</v>
      </c>
      <c r="AA88" s="265">
        <f t="shared" si="74"/>
        <v>0</v>
      </c>
      <c r="AB88" s="265">
        <f t="shared" si="74"/>
        <v>0</v>
      </c>
      <c r="AC88" s="265">
        <f t="shared" si="74"/>
        <v>0</v>
      </c>
      <c r="AD88" s="265">
        <f t="shared" si="74"/>
        <v>0</v>
      </c>
      <c r="AE88" s="265">
        <f t="shared" si="74"/>
        <v>0</v>
      </c>
      <c r="AF88" s="265">
        <f t="shared" si="74"/>
        <v>0</v>
      </c>
      <c r="AG88" s="265">
        <f t="shared" si="74"/>
        <v>0</v>
      </c>
      <c r="AH88" s="265">
        <f t="shared" si="74"/>
        <v>0</v>
      </c>
      <c r="AI88" s="265">
        <f t="shared" si="74"/>
        <v>0</v>
      </c>
      <c r="AJ88" s="265">
        <f t="shared" si="74"/>
        <v>0</v>
      </c>
      <c r="AK88" s="265">
        <f t="shared" si="74"/>
        <v>0</v>
      </c>
      <c r="AL88" s="265">
        <f t="shared" si="74"/>
        <v>0</v>
      </c>
      <c r="AM88" s="265">
        <f t="shared" si="74"/>
        <v>0</v>
      </c>
      <c r="AN88" s="265">
        <f t="shared" si="74"/>
        <v>0</v>
      </c>
      <c r="AO88" s="265">
        <f t="shared" si="74"/>
        <v>0</v>
      </c>
      <c r="AP88" s="265">
        <f t="shared" si="74"/>
        <v>0</v>
      </c>
      <c r="AQ88" s="265">
        <f t="shared" si="74"/>
        <v>0</v>
      </c>
      <c r="AR88" s="265">
        <f t="shared" si="74"/>
        <v>0</v>
      </c>
      <c r="AS88" s="265">
        <f t="shared" si="74"/>
        <v>0</v>
      </c>
      <c r="AT88" s="265">
        <f t="shared" si="74"/>
        <v>0</v>
      </c>
      <c r="AU88" s="265">
        <f t="shared" si="74"/>
        <v>0</v>
      </c>
      <c r="AV88" s="265">
        <f t="shared" si="74"/>
        <v>0</v>
      </c>
      <c r="AW88" s="265">
        <f t="shared" si="74"/>
        <v>0</v>
      </c>
      <c r="AX88" s="265">
        <f t="shared" si="74"/>
        <v>0</v>
      </c>
      <c r="AY88" s="265">
        <f t="shared" si="74"/>
        <v>0</v>
      </c>
      <c r="AZ88" s="265">
        <f t="shared" si="74"/>
        <v>0</v>
      </c>
      <c r="BA88" s="265">
        <f t="shared" si="74"/>
        <v>0</v>
      </c>
      <c r="BB88" s="265">
        <f t="shared" si="74"/>
        <v>0</v>
      </c>
      <c r="BC88" s="265">
        <f t="shared" si="74"/>
        <v>0</v>
      </c>
      <c r="BD88" s="265">
        <f t="shared" si="74"/>
        <v>0</v>
      </c>
      <c r="BE88" s="265">
        <f t="shared" si="74"/>
        <v>0</v>
      </c>
      <c r="BF88" s="265">
        <f t="shared" si="74"/>
        <v>0</v>
      </c>
      <c r="BG88" s="265">
        <f t="shared" si="74"/>
        <v>0</v>
      </c>
      <c r="BH88" s="265">
        <f t="shared" si="74"/>
        <v>0</v>
      </c>
      <c r="BI88" s="265">
        <f t="shared" si="74"/>
        <v>0</v>
      </c>
      <c r="BJ88" s="265">
        <f t="shared" si="74"/>
        <v>0</v>
      </c>
      <c r="BK88" s="265">
        <f t="shared" si="74"/>
        <v>0</v>
      </c>
      <c r="BL88" s="265">
        <f t="shared" si="74"/>
        <v>0</v>
      </c>
      <c r="BM88" s="265">
        <f t="shared" si="74"/>
        <v>0</v>
      </c>
      <c r="BN88" s="265">
        <f t="shared" si="74"/>
        <v>0</v>
      </c>
      <c r="BO88" s="265">
        <f t="shared" si="74"/>
        <v>0</v>
      </c>
      <c r="BP88" s="265">
        <f t="shared" si="74"/>
        <v>0</v>
      </c>
      <c r="BQ88" s="265">
        <f t="shared" si="74"/>
        <v>0</v>
      </c>
      <c r="BR88" s="265">
        <f t="shared" si="74"/>
        <v>0</v>
      </c>
      <c r="BS88" s="265">
        <f t="shared" si="74"/>
        <v>0</v>
      </c>
      <c r="BT88" s="265">
        <f t="shared" si="74"/>
        <v>0</v>
      </c>
      <c r="BU88" s="265">
        <f t="shared" ref="BU88:DC88" si="75">(BU79*BU82)/1000</f>
        <v>0</v>
      </c>
      <c r="BV88" s="265">
        <f t="shared" si="75"/>
        <v>0</v>
      </c>
      <c r="BW88" s="265">
        <f t="shared" si="75"/>
        <v>0</v>
      </c>
      <c r="BX88" s="265">
        <f t="shared" si="75"/>
        <v>0</v>
      </c>
      <c r="BY88" s="265">
        <f t="shared" si="75"/>
        <v>0</v>
      </c>
      <c r="BZ88" s="265">
        <f t="shared" si="75"/>
        <v>0</v>
      </c>
      <c r="CA88" s="265">
        <f t="shared" si="75"/>
        <v>0</v>
      </c>
      <c r="CB88" s="265">
        <f t="shared" si="75"/>
        <v>0</v>
      </c>
      <c r="CC88" s="265">
        <f t="shared" si="75"/>
        <v>0</v>
      </c>
      <c r="CD88" s="265">
        <f t="shared" si="75"/>
        <v>0</v>
      </c>
      <c r="CE88" s="265">
        <f t="shared" si="75"/>
        <v>0</v>
      </c>
      <c r="CF88" s="265">
        <f t="shared" si="75"/>
        <v>0</v>
      </c>
      <c r="CG88" s="265">
        <f t="shared" si="75"/>
        <v>0</v>
      </c>
      <c r="CH88" s="265">
        <f t="shared" si="75"/>
        <v>0</v>
      </c>
      <c r="CI88" s="265">
        <f t="shared" si="75"/>
        <v>0</v>
      </c>
      <c r="CJ88" s="265">
        <f t="shared" si="75"/>
        <v>0</v>
      </c>
      <c r="CK88" s="265">
        <f t="shared" si="75"/>
        <v>0</v>
      </c>
      <c r="CL88" s="265">
        <f t="shared" si="75"/>
        <v>0</v>
      </c>
      <c r="CM88" s="265">
        <f t="shared" si="75"/>
        <v>0</v>
      </c>
      <c r="CN88" s="265">
        <f t="shared" si="75"/>
        <v>0</v>
      </c>
      <c r="CO88" s="265">
        <f t="shared" si="75"/>
        <v>0</v>
      </c>
      <c r="CP88" s="265">
        <f t="shared" si="75"/>
        <v>0</v>
      </c>
      <c r="CQ88" s="265">
        <f t="shared" si="75"/>
        <v>0</v>
      </c>
      <c r="CR88" s="265">
        <f t="shared" si="75"/>
        <v>0</v>
      </c>
      <c r="CS88" s="265">
        <f t="shared" si="75"/>
        <v>0</v>
      </c>
      <c r="CT88" s="265">
        <f t="shared" si="75"/>
        <v>0</v>
      </c>
      <c r="CU88" s="265">
        <f t="shared" si="75"/>
        <v>0</v>
      </c>
      <c r="CV88" s="265">
        <f t="shared" si="75"/>
        <v>0</v>
      </c>
      <c r="CW88" s="265">
        <f t="shared" si="75"/>
        <v>0</v>
      </c>
      <c r="CX88" s="265">
        <f t="shared" si="75"/>
        <v>0</v>
      </c>
      <c r="CY88" s="265">
        <f t="shared" si="75"/>
        <v>0</v>
      </c>
      <c r="CZ88" s="265">
        <f t="shared" si="75"/>
        <v>0</v>
      </c>
      <c r="DA88" s="265">
        <f t="shared" si="75"/>
        <v>0</v>
      </c>
      <c r="DB88" s="265">
        <f t="shared" si="75"/>
        <v>0</v>
      </c>
      <c r="DC88" s="265">
        <f t="shared" si="75"/>
        <v>0</v>
      </c>
    </row>
    <row r="89" spans="2:107" ht="15" hidden="1" customHeight="1" x14ac:dyDescent="0.25">
      <c r="B89" s="247">
        <v>38</v>
      </c>
      <c r="C89" s="252" t="s">
        <v>4253</v>
      </c>
      <c r="D89" s="252"/>
      <c r="E89" s="253" t="s">
        <v>3909</v>
      </c>
      <c r="F89" s="695" t="s">
        <v>4260</v>
      </c>
      <c r="G89" s="266">
        <f t="shared" ref="G89:BR89" si="76">IF(OR(G37=0,G88=0),0,(G88-G37)/G37)</f>
        <v>0</v>
      </c>
      <c r="H89" s="267">
        <f t="shared" si="76"/>
        <v>0</v>
      </c>
      <c r="I89" s="267">
        <f t="shared" ref="I89" si="77">IF(OR(I37=0,I88=0),0,(I88-I37)/I37)</f>
        <v>0</v>
      </c>
      <c r="J89" s="267">
        <f t="shared" si="76"/>
        <v>0</v>
      </c>
      <c r="K89" s="267">
        <f t="shared" si="76"/>
        <v>0</v>
      </c>
      <c r="L89" s="267">
        <f t="shared" si="76"/>
        <v>0</v>
      </c>
      <c r="M89" s="267">
        <f t="shared" si="76"/>
        <v>0</v>
      </c>
      <c r="N89" s="267">
        <f t="shared" si="76"/>
        <v>0</v>
      </c>
      <c r="O89" s="267">
        <f t="shared" si="76"/>
        <v>0</v>
      </c>
      <c r="P89" s="267">
        <f t="shared" si="76"/>
        <v>0</v>
      </c>
      <c r="Q89" s="267">
        <f t="shared" si="76"/>
        <v>0</v>
      </c>
      <c r="R89" s="267">
        <f t="shared" si="76"/>
        <v>0</v>
      </c>
      <c r="S89" s="267">
        <f t="shared" si="76"/>
        <v>0</v>
      </c>
      <c r="T89" s="267">
        <f t="shared" si="76"/>
        <v>0</v>
      </c>
      <c r="U89" s="267">
        <f t="shared" si="76"/>
        <v>0</v>
      </c>
      <c r="V89" s="267">
        <f t="shared" si="76"/>
        <v>0</v>
      </c>
      <c r="W89" s="267">
        <f t="shared" si="76"/>
        <v>0</v>
      </c>
      <c r="X89" s="267">
        <f t="shared" si="76"/>
        <v>0</v>
      </c>
      <c r="Y89" s="267">
        <f t="shared" si="76"/>
        <v>0</v>
      </c>
      <c r="Z89" s="267">
        <f t="shared" si="76"/>
        <v>0</v>
      </c>
      <c r="AA89" s="267">
        <f t="shared" si="76"/>
        <v>0</v>
      </c>
      <c r="AB89" s="267">
        <f t="shared" si="76"/>
        <v>0</v>
      </c>
      <c r="AC89" s="267">
        <f t="shared" si="76"/>
        <v>0</v>
      </c>
      <c r="AD89" s="267">
        <f t="shared" si="76"/>
        <v>0</v>
      </c>
      <c r="AE89" s="267">
        <f t="shared" si="76"/>
        <v>0</v>
      </c>
      <c r="AF89" s="267">
        <f t="shared" si="76"/>
        <v>0</v>
      </c>
      <c r="AG89" s="267">
        <f t="shared" si="76"/>
        <v>0</v>
      </c>
      <c r="AH89" s="267">
        <f t="shared" si="76"/>
        <v>0</v>
      </c>
      <c r="AI89" s="267">
        <f t="shared" si="76"/>
        <v>0</v>
      </c>
      <c r="AJ89" s="267">
        <f t="shared" si="76"/>
        <v>0</v>
      </c>
      <c r="AK89" s="267">
        <f t="shared" si="76"/>
        <v>0</v>
      </c>
      <c r="AL89" s="267">
        <f t="shared" si="76"/>
        <v>0</v>
      </c>
      <c r="AM89" s="267">
        <f t="shared" si="76"/>
        <v>0</v>
      </c>
      <c r="AN89" s="267">
        <f t="shared" si="76"/>
        <v>0</v>
      </c>
      <c r="AO89" s="267">
        <f t="shared" si="76"/>
        <v>0</v>
      </c>
      <c r="AP89" s="267">
        <f t="shared" si="76"/>
        <v>0</v>
      </c>
      <c r="AQ89" s="267">
        <f t="shared" si="76"/>
        <v>0</v>
      </c>
      <c r="AR89" s="267">
        <f t="shared" si="76"/>
        <v>0</v>
      </c>
      <c r="AS89" s="267">
        <f t="shared" si="76"/>
        <v>0</v>
      </c>
      <c r="AT89" s="267">
        <f t="shared" si="76"/>
        <v>0</v>
      </c>
      <c r="AU89" s="267">
        <f t="shared" si="76"/>
        <v>0</v>
      </c>
      <c r="AV89" s="267">
        <f t="shared" si="76"/>
        <v>0</v>
      </c>
      <c r="AW89" s="267">
        <f t="shared" si="76"/>
        <v>0</v>
      </c>
      <c r="AX89" s="267">
        <f t="shared" si="76"/>
        <v>0</v>
      </c>
      <c r="AY89" s="267">
        <f t="shared" si="76"/>
        <v>0</v>
      </c>
      <c r="AZ89" s="267">
        <f t="shared" si="76"/>
        <v>0</v>
      </c>
      <c r="BA89" s="267">
        <f t="shared" si="76"/>
        <v>0</v>
      </c>
      <c r="BB89" s="267">
        <f t="shared" si="76"/>
        <v>0</v>
      </c>
      <c r="BC89" s="267">
        <f t="shared" si="76"/>
        <v>0</v>
      </c>
      <c r="BD89" s="267">
        <f t="shared" si="76"/>
        <v>0</v>
      </c>
      <c r="BE89" s="267">
        <f t="shared" si="76"/>
        <v>0</v>
      </c>
      <c r="BF89" s="267">
        <f t="shared" si="76"/>
        <v>0</v>
      </c>
      <c r="BG89" s="267">
        <f t="shared" si="76"/>
        <v>0</v>
      </c>
      <c r="BH89" s="267">
        <f t="shared" si="76"/>
        <v>0</v>
      </c>
      <c r="BI89" s="267">
        <f t="shared" si="76"/>
        <v>0</v>
      </c>
      <c r="BJ89" s="267">
        <f t="shared" si="76"/>
        <v>0</v>
      </c>
      <c r="BK89" s="267">
        <f t="shared" si="76"/>
        <v>0</v>
      </c>
      <c r="BL89" s="267">
        <f t="shared" si="76"/>
        <v>0</v>
      </c>
      <c r="BM89" s="267">
        <f t="shared" si="76"/>
        <v>0</v>
      </c>
      <c r="BN89" s="267">
        <f t="shared" si="76"/>
        <v>0</v>
      </c>
      <c r="BO89" s="267">
        <f t="shared" si="76"/>
        <v>0</v>
      </c>
      <c r="BP89" s="267">
        <f t="shared" si="76"/>
        <v>0</v>
      </c>
      <c r="BQ89" s="267">
        <f t="shared" si="76"/>
        <v>0</v>
      </c>
      <c r="BR89" s="267">
        <f t="shared" si="76"/>
        <v>0</v>
      </c>
      <c r="BS89" s="267">
        <f t="shared" ref="BS89:DC89" si="78">IF(OR(BS37=0,BS88=0),0,(BS88-BS37)/BS37)</f>
        <v>0</v>
      </c>
      <c r="BT89" s="267">
        <f t="shared" si="78"/>
        <v>0</v>
      </c>
      <c r="BU89" s="267">
        <f t="shared" si="78"/>
        <v>0</v>
      </c>
      <c r="BV89" s="267">
        <f t="shared" si="78"/>
        <v>0</v>
      </c>
      <c r="BW89" s="267">
        <f t="shared" si="78"/>
        <v>0</v>
      </c>
      <c r="BX89" s="267">
        <f t="shared" si="78"/>
        <v>0</v>
      </c>
      <c r="BY89" s="267">
        <f t="shared" si="78"/>
        <v>0</v>
      </c>
      <c r="BZ89" s="267">
        <f t="shared" si="78"/>
        <v>0</v>
      </c>
      <c r="CA89" s="267">
        <f t="shared" si="78"/>
        <v>0</v>
      </c>
      <c r="CB89" s="267">
        <f t="shared" si="78"/>
        <v>0</v>
      </c>
      <c r="CC89" s="267">
        <f t="shared" si="78"/>
        <v>0</v>
      </c>
      <c r="CD89" s="267">
        <f t="shared" si="78"/>
        <v>0</v>
      </c>
      <c r="CE89" s="267">
        <f t="shared" si="78"/>
        <v>0</v>
      </c>
      <c r="CF89" s="267">
        <f t="shared" si="78"/>
        <v>0</v>
      </c>
      <c r="CG89" s="267">
        <f t="shared" si="78"/>
        <v>0</v>
      </c>
      <c r="CH89" s="267">
        <f t="shared" si="78"/>
        <v>0</v>
      </c>
      <c r="CI89" s="267">
        <f t="shared" si="78"/>
        <v>0</v>
      </c>
      <c r="CJ89" s="267">
        <f t="shared" si="78"/>
        <v>0</v>
      </c>
      <c r="CK89" s="267">
        <f t="shared" si="78"/>
        <v>0</v>
      </c>
      <c r="CL89" s="267">
        <f t="shared" si="78"/>
        <v>0</v>
      </c>
      <c r="CM89" s="267">
        <f t="shared" si="78"/>
        <v>0</v>
      </c>
      <c r="CN89" s="267">
        <f t="shared" si="78"/>
        <v>0</v>
      </c>
      <c r="CO89" s="267">
        <f t="shared" si="78"/>
        <v>0</v>
      </c>
      <c r="CP89" s="267">
        <f t="shared" si="78"/>
        <v>0</v>
      </c>
      <c r="CQ89" s="267">
        <f t="shared" si="78"/>
        <v>0</v>
      </c>
      <c r="CR89" s="267">
        <f t="shared" si="78"/>
        <v>0</v>
      </c>
      <c r="CS89" s="267">
        <f t="shared" si="78"/>
        <v>0</v>
      </c>
      <c r="CT89" s="267">
        <f t="shared" si="78"/>
        <v>0</v>
      </c>
      <c r="CU89" s="267">
        <f t="shared" si="78"/>
        <v>0</v>
      </c>
      <c r="CV89" s="267">
        <f t="shared" si="78"/>
        <v>0</v>
      </c>
      <c r="CW89" s="267">
        <f t="shared" si="78"/>
        <v>0</v>
      </c>
      <c r="CX89" s="267">
        <f t="shared" si="78"/>
        <v>0</v>
      </c>
      <c r="CY89" s="267">
        <f t="shared" si="78"/>
        <v>0</v>
      </c>
      <c r="CZ89" s="267">
        <f t="shared" si="78"/>
        <v>0</v>
      </c>
      <c r="DA89" s="267">
        <f t="shared" si="78"/>
        <v>0</v>
      </c>
      <c r="DB89" s="267">
        <f t="shared" si="78"/>
        <v>0</v>
      </c>
      <c r="DC89" s="267">
        <f t="shared" si="78"/>
        <v>0</v>
      </c>
    </row>
    <row r="90" spans="2:107" ht="15" hidden="1" customHeight="1" x14ac:dyDescent="0.25">
      <c r="B90" s="247">
        <v>39</v>
      </c>
      <c r="C90" s="252" t="s">
        <v>4221</v>
      </c>
      <c r="D90" s="252"/>
      <c r="E90" s="253" t="s">
        <v>3855</v>
      </c>
      <c r="F90" s="264" t="s">
        <v>4234</v>
      </c>
      <c r="G90" s="259">
        <f>SUM(H90:DC90)</f>
        <v>0</v>
      </c>
      <c r="H90" s="265">
        <f>IFERROR((H86*H77/10^3),0)</f>
        <v>0</v>
      </c>
      <c r="I90" s="265">
        <f t="shared" ref="I90:BT90" si="79">IFERROR((I86*I77/10^3),0)</f>
        <v>0</v>
      </c>
      <c r="J90" s="265">
        <f t="shared" si="79"/>
        <v>0</v>
      </c>
      <c r="K90" s="265">
        <f t="shared" si="79"/>
        <v>0</v>
      </c>
      <c r="L90" s="265">
        <f t="shared" si="79"/>
        <v>0</v>
      </c>
      <c r="M90" s="265">
        <f t="shared" si="79"/>
        <v>0</v>
      </c>
      <c r="N90" s="265">
        <f t="shared" si="79"/>
        <v>0</v>
      </c>
      <c r="O90" s="265">
        <f t="shared" si="79"/>
        <v>0</v>
      </c>
      <c r="P90" s="265">
        <f t="shared" si="79"/>
        <v>0</v>
      </c>
      <c r="Q90" s="265">
        <f t="shared" si="79"/>
        <v>0</v>
      </c>
      <c r="R90" s="265">
        <f t="shared" si="79"/>
        <v>0</v>
      </c>
      <c r="S90" s="265">
        <f t="shared" si="79"/>
        <v>0</v>
      </c>
      <c r="T90" s="265">
        <f t="shared" si="79"/>
        <v>0</v>
      </c>
      <c r="U90" s="265">
        <f t="shared" si="79"/>
        <v>0</v>
      </c>
      <c r="V90" s="265">
        <f t="shared" si="79"/>
        <v>0</v>
      </c>
      <c r="W90" s="265">
        <f t="shared" si="79"/>
        <v>0</v>
      </c>
      <c r="X90" s="265">
        <f t="shared" si="79"/>
        <v>0</v>
      </c>
      <c r="Y90" s="265">
        <f t="shared" si="79"/>
        <v>0</v>
      </c>
      <c r="Z90" s="265">
        <f t="shared" si="79"/>
        <v>0</v>
      </c>
      <c r="AA90" s="265">
        <f t="shared" si="79"/>
        <v>0</v>
      </c>
      <c r="AB90" s="265">
        <f t="shared" si="79"/>
        <v>0</v>
      </c>
      <c r="AC90" s="265">
        <f t="shared" si="79"/>
        <v>0</v>
      </c>
      <c r="AD90" s="265">
        <f t="shared" si="79"/>
        <v>0</v>
      </c>
      <c r="AE90" s="265">
        <f t="shared" si="79"/>
        <v>0</v>
      </c>
      <c r="AF90" s="265">
        <f t="shared" si="79"/>
        <v>0</v>
      </c>
      <c r="AG90" s="265">
        <f t="shared" si="79"/>
        <v>0</v>
      </c>
      <c r="AH90" s="265">
        <f t="shared" si="79"/>
        <v>0</v>
      </c>
      <c r="AI90" s="265">
        <f t="shared" si="79"/>
        <v>0</v>
      </c>
      <c r="AJ90" s="265">
        <f t="shared" si="79"/>
        <v>0</v>
      </c>
      <c r="AK90" s="265">
        <f t="shared" si="79"/>
        <v>0</v>
      </c>
      <c r="AL90" s="265">
        <f t="shared" si="79"/>
        <v>0</v>
      </c>
      <c r="AM90" s="265">
        <f t="shared" si="79"/>
        <v>0</v>
      </c>
      <c r="AN90" s="265">
        <f t="shared" si="79"/>
        <v>0</v>
      </c>
      <c r="AO90" s="265">
        <f t="shared" si="79"/>
        <v>0</v>
      </c>
      <c r="AP90" s="265">
        <f t="shared" si="79"/>
        <v>0</v>
      </c>
      <c r="AQ90" s="265">
        <f t="shared" si="79"/>
        <v>0</v>
      </c>
      <c r="AR90" s="265">
        <f t="shared" si="79"/>
        <v>0</v>
      </c>
      <c r="AS90" s="265">
        <f t="shared" si="79"/>
        <v>0</v>
      </c>
      <c r="AT90" s="265">
        <f t="shared" si="79"/>
        <v>0</v>
      </c>
      <c r="AU90" s="265">
        <f t="shared" si="79"/>
        <v>0</v>
      </c>
      <c r="AV90" s="265">
        <f t="shared" si="79"/>
        <v>0</v>
      </c>
      <c r="AW90" s="265">
        <f t="shared" si="79"/>
        <v>0</v>
      </c>
      <c r="AX90" s="265">
        <f t="shared" si="79"/>
        <v>0</v>
      </c>
      <c r="AY90" s="265">
        <f t="shared" si="79"/>
        <v>0</v>
      </c>
      <c r="AZ90" s="265">
        <f t="shared" si="79"/>
        <v>0</v>
      </c>
      <c r="BA90" s="265">
        <f t="shared" si="79"/>
        <v>0</v>
      </c>
      <c r="BB90" s="265">
        <f t="shared" si="79"/>
        <v>0</v>
      </c>
      <c r="BC90" s="265">
        <f t="shared" si="79"/>
        <v>0</v>
      </c>
      <c r="BD90" s="265">
        <f t="shared" si="79"/>
        <v>0</v>
      </c>
      <c r="BE90" s="265">
        <f t="shared" si="79"/>
        <v>0</v>
      </c>
      <c r="BF90" s="265">
        <f t="shared" si="79"/>
        <v>0</v>
      </c>
      <c r="BG90" s="265">
        <f t="shared" si="79"/>
        <v>0</v>
      </c>
      <c r="BH90" s="265">
        <f t="shared" si="79"/>
        <v>0</v>
      </c>
      <c r="BI90" s="265">
        <f t="shared" si="79"/>
        <v>0</v>
      </c>
      <c r="BJ90" s="265">
        <f t="shared" si="79"/>
        <v>0</v>
      </c>
      <c r="BK90" s="265">
        <f t="shared" si="79"/>
        <v>0</v>
      </c>
      <c r="BL90" s="265">
        <f t="shared" si="79"/>
        <v>0</v>
      </c>
      <c r="BM90" s="265">
        <f t="shared" si="79"/>
        <v>0</v>
      </c>
      <c r="BN90" s="265">
        <f t="shared" si="79"/>
        <v>0</v>
      </c>
      <c r="BO90" s="265">
        <f t="shared" si="79"/>
        <v>0</v>
      </c>
      <c r="BP90" s="265">
        <f t="shared" si="79"/>
        <v>0</v>
      </c>
      <c r="BQ90" s="265">
        <f t="shared" si="79"/>
        <v>0</v>
      </c>
      <c r="BR90" s="265">
        <f t="shared" si="79"/>
        <v>0</v>
      </c>
      <c r="BS90" s="265">
        <f t="shared" si="79"/>
        <v>0</v>
      </c>
      <c r="BT90" s="265">
        <f t="shared" si="79"/>
        <v>0</v>
      </c>
      <c r="BU90" s="265">
        <f t="shared" ref="BU90:DC90" si="80">IFERROR((BU86*BU77/10^3),0)</f>
        <v>0</v>
      </c>
      <c r="BV90" s="265">
        <f t="shared" si="80"/>
        <v>0</v>
      </c>
      <c r="BW90" s="265">
        <f t="shared" si="80"/>
        <v>0</v>
      </c>
      <c r="BX90" s="265">
        <f t="shared" si="80"/>
        <v>0</v>
      </c>
      <c r="BY90" s="265">
        <f t="shared" si="80"/>
        <v>0</v>
      </c>
      <c r="BZ90" s="265">
        <f t="shared" si="80"/>
        <v>0</v>
      </c>
      <c r="CA90" s="265">
        <f t="shared" si="80"/>
        <v>0</v>
      </c>
      <c r="CB90" s="265">
        <f t="shared" si="80"/>
        <v>0</v>
      </c>
      <c r="CC90" s="265">
        <f t="shared" si="80"/>
        <v>0</v>
      </c>
      <c r="CD90" s="265">
        <f t="shared" si="80"/>
        <v>0</v>
      </c>
      <c r="CE90" s="265">
        <f t="shared" si="80"/>
        <v>0</v>
      </c>
      <c r="CF90" s="265">
        <f t="shared" si="80"/>
        <v>0</v>
      </c>
      <c r="CG90" s="265">
        <f t="shared" si="80"/>
        <v>0</v>
      </c>
      <c r="CH90" s="265">
        <f t="shared" si="80"/>
        <v>0</v>
      </c>
      <c r="CI90" s="265">
        <f t="shared" si="80"/>
        <v>0</v>
      </c>
      <c r="CJ90" s="265">
        <f t="shared" si="80"/>
        <v>0</v>
      </c>
      <c r="CK90" s="265">
        <f t="shared" si="80"/>
        <v>0</v>
      </c>
      <c r="CL90" s="265">
        <f t="shared" si="80"/>
        <v>0</v>
      </c>
      <c r="CM90" s="265">
        <f t="shared" si="80"/>
        <v>0</v>
      </c>
      <c r="CN90" s="265">
        <f t="shared" si="80"/>
        <v>0</v>
      </c>
      <c r="CO90" s="265">
        <f t="shared" si="80"/>
        <v>0</v>
      </c>
      <c r="CP90" s="265">
        <f t="shared" si="80"/>
        <v>0</v>
      </c>
      <c r="CQ90" s="265">
        <f t="shared" si="80"/>
        <v>0</v>
      </c>
      <c r="CR90" s="265">
        <f t="shared" si="80"/>
        <v>0</v>
      </c>
      <c r="CS90" s="265">
        <f t="shared" si="80"/>
        <v>0</v>
      </c>
      <c r="CT90" s="265">
        <f t="shared" si="80"/>
        <v>0</v>
      </c>
      <c r="CU90" s="265">
        <f t="shared" si="80"/>
        <v>0</v>
      </c>
      <c r="CV90" s="265">
        <f t="shared" si="80"/>
        <v>0</v>
      </c>
      <c r="CW90" s="265">
        <f t="shared" si="80"/>
        <v>0</v>
      </c>
      <c r="CX90" s="265">
        <f t="shared" si="80"/>
        <v>0</v>
      </c>
      <c r="CY90" s="265">
        <f t="shared" si="80"/>
        <v>0</v>
      </c>
      <c r="CZ90" s="265">
        <f t="shared" si="80"/>
        <v>0</v>
      </c>
      <c r="DA90" s="265">
        <f t="shared" si="80"/>
        <v>0</v>
      </c>
      <c r="DB90" s="265">
        <f t="shared" si="80"/>
        <v>0</v>
      </c>
      <c r="DC90" s="265">
        <f t="shared" si="80"/>
        <v>0</v>
      </c>
    </row>
    <row r="91" spans="2:107" ht="15" hidden="1" customHeight="1" x14ac:dyDescent="0.25">
      <c r="B91" s="247">
        <v>40</v>
      </c>
      <c r="C91" s="252" t="s">
        <v>4255</v>
      </c>
      <c r="D91" s="252"/>
      <c r="E91" s="253" t="s">
        <v>3909</v>
      </c>
      <c r="F91" s="695" t="s">
        <v>4261</v>
      </c>
      <c r="G91" s="266">
        <f t="shared" ref="G91:BR91" si="81">IF(OR(G38=0,G90=0),0,(G90-G38)/G38)</f>
        <v>0</v>
      </c>
      <c r="H91" s="267">
        <f t="shared" si="81"/>
        <v>0</v>
      </c>
      <c r="I91" s="267">
        <f t="shared" ref="I91" si="82">IF(OR(I38=0,I90=0),0,(I90-I38)/I38)</f>
        <v>0</v>
      </c>
      <c r="J91" s="267">
        <f t="shared" si="81"/>
        <v>0</v>
      </c>
      <c r="K91" s="267">
        <f t="shared" si="81"/>
        <v>0</v>
      </c>
      <c r="L91" s="267">
        <f t="shared" si="81"/>
        <v>0</v>
      </c>
      <c r="M91" s="267">
        <f t="shared" si="81"/>
        <v>0</v>
      </c>
      <c r="N91" s="267">
        <f t="shared" si="81"/>
        <v>0</v>
      </c>
      <c r="O91" s="267">
        <f t="shared" si="81"/>
        <v>0</v>
      </c>
      <c r="P91" s="267">
        <f t="shared" si="81"/>
        <v>0</v>
      </c>
      <c r="Q91" s="267">
        <f t="shared" si="81"/>
        <v>0</v>
      </c>
      <c r="R91" s="267">
        <f t="shared" si="81"/>
        <v>0</v>
      </c>
      <c r="S91" s="267">
        <f t="shared" si="81"/>
        <v>0</v>
      </c>
      <c r="T91" s="267">
        <f t="shared" si="81"/>
        <v>0</v>
      </c>
      <c r="U91" s="267">
        <f t="shared" si="81"/>
        <v>0</v>
      </c>
      <c r="V91" s="267">
        <f t="shared" si="81"/>
        <v>0</v>
      </c>
      <c r="W91" s="267">
        <f t="shared" si="81"/>
        <v>0</v>
      </c>
      <c r="X91" s="267">
        <f t="shared" si="81"/>
        <v>0</v>
      </c>
      <c r="Y91" s="267">
        <f t="shared" si="81"/>
        <v>0</v>
      </c>
      <c r="Z91" s="267">
        <f t="shared" si="81"/>
        <v>0</v>
      </c>
      <c r="AA91" s="267">
        <f t="shared" si="81"/>
        <v>0</v>
      </c>
      <c r="AB91" s="267">
        <f t="shared" si="81"/>
        <v>0</v>
      </c>
      <c r="AC91" s="267">
        <f t="shared" si="81"/>
        <v>0</v>
      </c>
      <c r="AD91" s="267">
        <f t="shared" si="81"/>
        <v>0</v>
      </c>
      <c r="AE91" s="267">
        <f t="shared" si="81"/>
        <v>0</v>
      </c>
      <c r="AF91" s="267">
        <f t="shared" si="81"/>
        <v>0</v>
      </c>
      <c r="AG91" s="267">
        <f t="shared" si="81"/>
        <v>0</v>
      </c>
      <c r="AH91" s="267">
        <f t="shared" si="81"/>
        <v>0</v>
      </c>
      <c r="AI91" s="267">
        <f t="shared" si="81"/>
        <v>0</v>
      </c>
      <c r="AJ91" s="267">
        <f t="shared" si="81"/>
        <v>0</v>
      </c>
      <c r="AK91" s="267">
        <f t="shared" si="81"/>
        <v>0</v>
      </c>
      <c r="AL91" s="267">
        <f t="shared" si="81"/>
        <v>0</v>
      </c>
      <c r="AM91" s="267">
        <f t="shared" si="81"/>
        <v>0</v>
      </c>
      <c r="AN91" s="267">
        <f t="shared" si="81"/>
        <v>0</v>
      </c>
      <c r="AO91" s="267">
        <f t="shared" si="81"/>
        <v>0</v>
      </c>
      <c r="AP91" s="267">
        <f t="shared" si="81"/>
        <v>0</v>
      </c>
      <c r="AQ91" s="267">
        <f t="shared" si="81"/>
        <v>0</v>
      </c>
      <c r="AR91" s="267">
        <f t="shared" si="81"/>
        <v>0</v>
      </c>
      <c r="AS91" s="267">
        <f t="shared" si="81"/>
        <v>0</v>
      </c>
      <c r="AT91" s="267">
        <f t="shared" si="81"/>
        <v>0</v>
      </c>
      <c r="AU91" s="267">
        <f t="shared" si="81"/>
        <v>0</v>
      </c>
      <c r="AV91" s="267">
        <f t="shared" si="81"/>
        <v>0</v>
      </c>
      <c r="AW91" s="267">
        <f t="shared" si="81"/>
        <v>0</v>
      </c>
      <c r="AX91" s="267">
        <f t="shared" si="81"/>
        <v>0</v>
      </c>
      <c r="AY91" s="267">
        <f t="shared" si="81"/>
        <v>0</v>
      </c>
      <c r="AZ91" s="267">
        <f t="shared" si="81"/>
        <v>0</v>
      </c>
      <c r="BA91" s="267">
        <f t="shared" si="81"/>
        <v>0</v>
      </c>
      <c r="BB91" s="267">
        <f t="shared" si="81"/>
        <v>0</v>
      </c>
      <c r="BC91" s="267">
        <f t="shared" si="81"/>
        <v>0</v>
      </c>
      <c r="BD91" s="267">
        <f t="shared" si="81"/>
        <v>0</v>
      </c>
      <c r="BE91" s="267">
        <f t="shared" si="81"/>
        <v>0</v>
      </c>
      <c r="BF91" s="267">
        <f t="shared" si="81"/>
        <v>0</v>
      </c>
      <c r="BG91" s="267">
        <f t="shared" si="81"/>
        <v>0</v>
      </c>
      <c r="BH91" s="267">
        <f t="shared" si="81"/>
        <v>0</v>
      </c>
      <c r="BI91" s="267">
        <f t="shared" si="81"/>
        <v>0</v>
      </c>
      <c r="BJ91" s="267">
        <f t="shared" si="81"/>
        <v>0</v>
      </c>
      <c r="BK91" s="267">
        <f t="shared" si="81"/>
        <v>0</v>
      </c>
      <c r="BL91" s="267">
        <f t="shared" si="81"/>
        <v>0</v>
      </c>
      <c r="BM91" s="267">
        <f t="shared" si="81"/>
        <v>0</v>
      </c>
      <c r="BN91" s="267">
        <f t="shared" si="81"/>
        <v>0</v>
      </c>
      <c r="BO91" s="267">
        <f t="shared" si="81"/>
        <v>0</v>
      </c>
      <c r="BP91" s="267">
        <f t="shared" si="81"/>
        <v>0</v>
      </c>
      <c r="BQ91" s="267">
        <f t="shared" si="81"/>
        <v>0</v>
      </c>
      <c r="BR91" s="267">
        <f t="shared" si="81"/>
        <v>0</v>
      </c>
      <c r="BS91" s="267">
        <f t="shared" ref="BS91:DC91" si="83">IF(OR(BS38=0,BS90=0),0,(BS90-BS38)/BS38)</f>
        <v>0</v>
      </c>
      <c r="BT91" s="267">
        <f t="shared" si="83"/>
        <v>0</v>
      </c>
      <c r="BU91" s="267">
        <f t="shared" si="83"/>
        <v>0</v>
      </c>
      <c r="BV91" s="267">
        <f t="shared" si="83"/>
        <v>0</v>
      </c>
      <c r="BW91" s="267">
        <f t="shared" si="83"/>
        <v>0</v>
      </c>
      <c r="BX91" s="267">
        <f t="shared" si="83"/>
        <v>0</v>
      </c>
      <c r="BY91" s="267">
        <f t="shared" si="83"/>
        <v>0</v>
      </c>
      <c r="BZ91" s="267">
        <f t="shared" si="83"/>
        <v>0</v>
      </c>
      <c r="CA91" s="267">
        <f t="shared" si="83"/>
        <v>0</v>
      </c>
      <c r="CB91" s="267">
        <f t="shared" si="83"/>
        <v>0</v>
      </c>
      <c r="CC91" s="267">
        <f t="shared" si="83"/>
        <v>0</v>
      </c>
      <c r="CD91" s="267">
        <f t="shared" si="83"/>
        <v>0</v>
      </c>
      <c r="CE91" s="267">
        <f t="shared" si="83"/>
        <v>0</v>
      </c>
      <c r="CF91" s="267">
        <f t="shared" si="83"/>
        <v>0</v>
      </c>
      <c r="CG91" s="267">
        <f t="shared" si="83"/>
        <v>0</v>
      </c>
      <c r="CH91" s="267">
        <f t="shared" si="83"/>
        <v>0</v>
      </c>
      <c r="CI91" s="267">
        <f t="shared" si="83"/>
        <v>0</v>
      </c>
      <c r="CJ91" s="267">
        <f t="shared" si="83"/>
        <v>0</v>
      </c>
      <c r="CK91" s="267">
        <f t="shared" si="83"/>
        <v>0</v>
      </c>
      <c r="CL91" s="267">
        <f t="shared" si="83"/>
        <v>0</v>
      </c>
      <c r="CM91" s="267">
        <f t="shared" si="83"/>
        <v>0</v>
      </c>
      <c r="CN91" s="267">
        <f t="shared" si="83"/>
        <v>0</v>
      </c>
      <c r="CO91" s="267">
        <f t="shared" si="83"/>
        <v>0</v>
      </c>
      <c r="CP91" s="267">
        <f t="shared" si="83"/>
        <v>0</v>
      </c>
      <c r="CQ91" s="267">
        <f t="shared" si="83"/>
        <v>0</v>
      </c>
      <c r="CR91" s="267">
        <f t="shared" si="83"/>
        <v>0</v>
      </c>
      <c r="CS91" s="267">
        <f t="shared" si="83"/>
        <v>0</v>
      </c>
      <c r="CT91" s="267">
        <f t="shared" si="83"/>
        <v>0</v>
      </c>
      <c r="CU91" s="267">
        <f t="shared" si="83"/>
        <v>0</v>
      </c>
      <c r="CV91" s="267">
        <f t="shared" si="83"/>
        <v>0</v>
      </c>
      <c r="CW91" s="267">
        <f t="shared" si="83"/>
        <v>0</v>
      </c>
      <c r="CX91" s="267">
        <f t="shared" si="83"/>
        <v>0</v>
      </c>
      <c r="CY91" s="267">
        <f t="shared" si="83"/>
        <v>0</v>
      </c>
      <c r="CZ91" s="267">
        <f t="shared" si="83"/>
        <v>0</v>
      </c>
      <c r="DA91" s="267">
        <f t="shared" si="83"/>
        <v>0</v>
      </c>
      <c r="DB91" s="267">
        <f t="shared" si="83"/>
        <v>0</v>
      </c>
      <c r="DC91" s="267">
        <f t="shared" si="83"/>
        <v>0</v>
      </c>
    </row>
    <row r="92" spans="2:107" ht="15" hidden="1" customHeight="1" x14ac:dyDescent="0.25"/>
    <row r="93" spans="2:107" ht="15" hidden="1" customHeight="1" x14ac:dyDescent="0.25">
      <c r="B93" s="1032" t="s">
        <v>5829</v>
      </c>
      <c r="C93" s="1033"/>
      <c r="D93" s="1033"/>
      <c r="E93" s="1033"/>
      <c r="F93" s="1033"/>
      <c r="G93" s="246"/>
      <c r="H93" s="246"/>
      <c r="I93" s="246"/>
      <c r="J93" s="246"/>
      <c r="K93" s="246"/>
      <c r="L93" s="246"/>
      <c r="M93" s="246"/>
      <c r="N93" s="246"/>
      <c r="O93" s="246"/>
      <c r="P93" s="246"/>
      <c r="Q93" s="246"/>
      <c r="R93" s="246"/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  <c r="AM93" s="246"/>
      <c r="AN93" s="246"/>
      <c r="AO93" s="246"/>
      <c r="AP93" s="246"/>
      <c r="AQ93" s="246"/>
      <c r="AR93" s="246"/>
      <c r="AS93" s="246"/>
      <c r="AT93" s="246"/>
      <c r="AU93" s="246"/>
      <c r="AV93" s="246"/>
      <c r="AW93" s="246"/>
      <c r="AX93" s="246"/>
      <c r="AY93" s="246"/>
      <c r="AZ93" s="246"/>
      <c r="BA93" s="246"/>
      <c r="BB93" s="246"/>
      <c r="BC93" s="246"/>
      <c r="BD93" s="246"/>
      <c r="BE93" s="246"/>
      <c r="BF93" s="246"/>
      <c r="BG93" s="246"/>
      <c r="BH93" s="246"/>
      <c r="BI93" s="246"/>
      <c r="BJ93" s="246"/>
      <c r="BK93" s="246"/>
      <c r="BL93" s="246"/>
      <c r="BM93" s="246"/>
      <c r="BN93" s="246"/>
      <c r="BO93" s="246"/>
      <c r="BP93" s="246"/>
      <c r="BQ93" s="246"/>
      <c r="BR93" s="246"/>
      <c r="BS93" s="246"/>
      <c r="BT93" s="246"/>
      <c r="BU93" s="246"/>
      <c r="BV93" s="246"/>
      <c r="BW93" s="246"/>
      <c r="BX93" s="246"/>
      <c r="BY93" s="246"/>
      <c r="BZ93" s="246"/>
      <c r="CA93" s="246"/>
      <c r="CB93" s="246"/>
      <c r="CC93" s="246"/>
      <c r="CD93" s="246"/>
      <c r="CE93" s="246"/>
      <c r="CF93" s="246"/>
      <c r="CG93" s="246"/>
      <c r="CH93" s="246"/>
      <c r="CI93" s="246"/>
      <c r="CJ93" s="246"/>
      <c r="CK93" s="246"/>
      <c r="CL93" s="246"/>
      <c r="CM93" s="246"/>
      <c r="CN93" s="246"/>
      <c r="CO93" s="246"/>
      <c r="CP93" s="246"/>
      <c r="CQ93" s="246"/>
      <c r="CR93" s="246"/>
      <c r="CS93" s="246"/>
      <c r="CT93" s="246"/>
      <c r="CU93" s="246"/>
      <c r="CV93" s="246"/>
      <c r="CW93" s="246"/>
      <c r="CX93" s="246"/>
      <c r="CY93" s="246"/>
      <c r="CZ93" s="246"/>
      <c r="DA93" s="246"/>
      <c r="DB93" s="246"/>
      <c r="DC93" s="246"/>
    </row>
    <row r="94" spans="2:107" s="99" customFormat="1" ht="15" hidden="1" customHeight="1" x14ac:dyDescent="0.25">
      <c r="B94" s="247"/>
      <c r="C94" s="248"/>
      <c r="D94" s="248"/>
      <c r="E94" s="248"/>
      <c r="F94" s="249"/>
      <c r="G94" s="250" t="s">
        <v>76</v>
      </c>
      <c r="H94" s="251" t="s">
        <v>4088</v>
      </c>
      <c r="I94" s="251" t="s">
        <v>4089</v>
      </c>
      <c r="J94" s="251" t="s">
        <v>4090</v>
      </c>
      <c r="K94" s="251" t="s">
        <v>4091</v>
      </c>
      <c r="L94" s="251" t="s">
        <v>4092</v>
      </c>
      <c r="M94" s="251" t="s">
        <v>4093</v>
      </c>
      <c r="N94" s="251" t="s">
        <v>4094</v>
      </c>
      <c r="O94" s="251" t="s">
        <v>4095</v>
      </c>
      <c r="P94" s="251" t="s">
        <v>4096</v>
      </c>
      <c r="Q94" s="251" t="s">
        <v>4097</v>
      </c>
      <c r="R94" s="251" t="s">
        <v>4098</v>
      </c>
      <c r="S94" s="251" t="s">
        <v>4099</v>
      </c>
      <c r="T94" s="251" t="s">
        <v>4100</v>
      </c>
      <c r="U94" s="251" t="s">
        <v>4101</v>
      </c>
      <c r="V94" s="251" t="s">
        <v>4102</v>
      </c>
      <c r="W94" s="251" t="s">
        <v>4103</v>
      </c>
      <c r="X94" s="251" t="s">
        <v>4104</v>
      </c>
      <c r="Y94" s="251" t="s">
        <v>4105</v>
      </c>
      <c r="Z94" s="251" t="s">
        <v>4106</v>
      </c>
      <c r="AA94" s="251" t="s">
        <v>4107</v>
      </c>
      <c r="AB94" s="251" t="s">
        <v>4108</v>
      </c>
      <c r="AC94" s="251" t="s">
        <v>4109</v>
      </c>
      <c r="AD94" s="251" t="s">
        <v>4110</v>
      </c>
      <c r="AE94" s="251" t="s">
        <v>4111</v>
      </c>
      <c r="AF94" s="251" t="s">
        <v>4112</v>
      </c>
      <c r="AG94" s="251" t="s">
        <v>4113</v>
      </c>
      <c r="AH94" s="251" t="s">
        <v>4114</v>
      </c>
      <c r="AI94" s="251" t="s">
        <v>4115</v>
      </c>
      <c r="AJ94" s="251" t="s">
        <v>4116</v>
      </c>
      <c r="AK94" s="251" t="s">
        <v>4117</v>
      </c>
      <c r="AL94" s="251" t="s">
        <v>4118</v>
      </c>
      <c r="AM94" s="251" t="s">
        <v>4119</v>
      </c>
      <c r="AN94" s="251" t="s">
        <v>4120</v>
      </c>
      <c r="AO94" s="251" t="s">
        <v>4121</v>
      </c>
      <c r="AP94" s="251" t="s">
        <v>4122</v>
      </c>
      <c r="AQ94" s="251" t="s">
        <v>4123</v>
      </c>
      <c r="AR94" s="251" t="s">
        <v>4124</v>
      </c>
      <c r="AS94" s="251" t="s">
        <v>4125</v>
      </c>
      <c r="AT94" s="251" t="s">
        <v>4126</v>
      </c>
      <c r="AU94" s="251" t="s">
        <v>4127</v>
      </c>
      <c r="AV94" s="251" t="s">
        <v>4128</v>
      </c>
      <c r="AW94" s="251" t="s">
        <v>4129</v>
      </c>
      <c r="AX94" s="251" t="s">
        <v>4130</v>
      </c>
      <c r="AY94" s="251" t="s">
        <v>4131</v>
      </c>
      <c r="AZ94" s="251" t="s">
        <v>4132</v>
      </c>
      <c r="BA94" s="251" t="s">
        <v>4133</v>
      </c>
      <c r="BB94" s="251" t="s">
        <v>4134</v>
      </c>
      <c r="BC94" s="251" t="s">
        <v>4135</v>
      </c>
      <c r="BD94" s="251" t="s">
        <v>4136</v>
      </c>
      <c r="BE94" s="251" t="s">
        <v>4137</v>
      </c>
      <c r="BF94" s="251" t="s">
        <v>4138</v>
      </c>
      <c r="BG94" s="251" t="s">
        <v>4139</v>
      </c>
      <c r="BH94" s="251" t="s">
        <v>4140</v>
      </c>
      <c r="BI94" s="251" t="s">
        <v>4141</v>
      </c>
      <c r="BJ94" s="251" t="s">
        <v>4142</v>
      </c>
      <c r="BK94" s="251" t="s">
        <v>4143</v>
      </c>
      <c r="BL94" s="251" t="s">
        <v>4144</v>
      </c>
      <c r="BM94" s="251" t="s">
        <v>4145</v>
      </c>
      <c r="BN94" s="251" t="s">
        <v>4146</v>
      </c>
      <c r="BO94" s="251" t="s">
        <v>4147</v>
      </c>
      <c r="BP94" s="251" t="s">
        <v>4148</v>
      </c>
      <c r="BQ94" s="251" t="s">
        <v>4149</v>
      </c>
      <c r="BR94" s="251" t="s">
        <v>4150</v>
      </c>
      <c r="BS94" s="251" t="s">
        <v>4151</v>
      </c>
      <c r="BT94" s="251" t="s">
        <v>4152</v>
      </c>
      <c r="BU94" s="251" t="s">
        <v>4153</v>
      </c>
      <c r="BV94" s="251" t="s">
        <v>4154</v>
      </c>
      <c r="BW94" s="251" t="s">
        <v>4155</v>
      </c>
      <c r="BX94" s="251" t="s">
        <v>4156</v>
      </c>
      <c r="BY94" s="251" t="s">
        <v>4157</v>
      </c>
      <c r="BZ94" s="251" t="s">
        <v>4158</v>
      </c>
      <c r="CA94" s="251" t="s">
        <v>4159</v>
      </c>
      <c r="CB94" s="251" t="s">
        <v>4160</v>
      </c>
      <c r="CC94" s="251" t="s">
        <v>4161</v>
      </c>
      <c r="CD94" s="251" t="s">
        <v>4162</v>
      </c>
      <c r="CE94" s="251" t="s">
        <v>4163</v>
      </c>
      <c r="CF94" s="251" t="s">
        <v>4164</v>
      </c>
      <c r="CG94" s="251" t="s">
        <v>4165</v>
      </c>
      <c r="CH94" s="251" t="s">
        <v>4166</v>
      </c>
      <c r="CI94" s="251" t="s">
        <v>4167</v>
      </c>
      <c r="CJ94" s="251" t="s">
        <v>4168</v>
      </c>
      <c r="CK94" s="251" t="s">
        <v>4169</v>
      </c>
      <c r="CL94" s="251" t="s">
        <v>4170</v>
      </c>
      <c r="CM94" s="251" t="s">
        <v>4171</v>
      </c>
      <c r="CN94" s="251" t="s">
        <v>4172</v>
      </c>
      <c r="CO94" s="251" t="s">
        <v>4173</v>
      </c>
      <c r="CP94" s="251" t="s">
        <v>4174</v>
      </c>
      <c r="CQ94" s="251" t="s">
        <v>4175</v>
      </c>
      <c r="CR94" s="251" t="s">
        <v>4176</v>
      </c>
      <c r="CS94" s="251" t="s">
        <v>4177</v>
      </c>
      <c r="CT94" s="251" t="s">
        <v>4178</v>
      </c>
      <c r="CU94" s="251" t="s">
        <v>4179</v>
      </c>
      <c r="CV94" s="251" t="s">
        <v>4180</v>
      </c>
      <c r="CW94" s="251" t="s">
        <v>4181</v>
      </c>
      <c r="CX94" s="251" t="s">
        <v>4182</v>
      </c>
      <c r="CY94" s="251" t="s">
        <v>4183</v>
      </c>
      <c r="CZ94" s="251" t="s">
        <v>4184</v>
      </c>
      <c r="DA94" s="251" t="s">
        <v>4185</v>
      </c>
      <c r="DB94" s="251" t="s">
        <v>4186</v>
      </c>
      <c r="DC94" s="251" t="s">
        <v>4187</v>
      </c>
    </row>
    <row r="95" spans="2:107" ht="15" hidden="1" customHeight="1" x14ac:dyDescent="0.25">
      <c r="B95" s="247">
        <v>41</v>
      </c>
      <c r="C95" s="268" t="s">
        <v>3898</v>
      </c>
      <c r="D95" s="268"/>
      <c r="E95" s="531" t="s">
        <v>3855</v>
      </c>
      <c r="F95" s="264" t="s">
        <v>4236</v>
      </c>
      <c r="G95" s="259">
        <f>SUM(H95:DC95)</f>
        <v>0</v>
      </c>
      <c r="H95" s="260">
        <f>H70-H90</f>
        <v>0</v>
      </c>
      <c r="I95" s="260">
        <f t="shared" ref="I95:DC95" si="84">I70-I90</f>
        <v>0</v>
      </c>
      <c r="J95" s="260">
        <f t="shared" si="84"/>
        <v>0</v>
      </c>
      <c r="K95" s="260">
        <f t="shared" si="84"/>
        <v>0</v>
      </c>
      <c r="L95" s="260">
        <f t="shared" si="84"/>
        <v>0</v>
      </c>
      <c r="M95" s="260">
        <f t="shared" si="84"/>
        <v>0</v>
      </c>
      <c r="N95" s="260">
        <f t="shared" si="84"/>
        <v>0</v>
      </c>
      <c r="O95" s="260">
        <f t="shared" si="84"/>
        <v>0</v>
      </c>
      <c r="P95" s="260">
        <f t="shared" si="84"/>
        <v>0</v>
      </c>
      <c r="Q95" s="260">
        <f t="shared" si="84"/>
        <v>0</v>
      </c>
      <c r="R95" s="260">
        <f t="shared" si="84"/>
        <v>0</v>
      </c>
      <c r="S95" s="260">
        <f t="shared" si="84"/>
        <v>0</v>
      </c>
      <c r="T95" s="260">
        <f t="shared" si="84"/>
        <v>0</v>
      </c>
      <c r="U95" s="260">
        <f t="shared" si="84"/>
        <v>0</v>
      </c>
      <c r="V95" s="260">
        <f t="shared" si="84"/>
        <v>0</v>
      </c>
      <c r="W95" s="260">
        <f t="shared" si="84"/>
        <v>0</v>
      </c>
      <c r="X95" s="260">
        <f t="shared" si="84"/>
        <v>0</v>
      </c>
      <c r="Y95" s="260">
        <f t="shared" si="84"/>
        <v>0</v>
      </c>
      <c r="Z95" s="260">
        <f t="shared" si="84"/>
        <v>0</v>
      </c>
      <c r="AA95" s="260">
        <f t="shared" si="84"/>
        <v>0</v>
      </c>
      <c r="AB95" s="260">
        <f t="shared" si="84"/>
        <v>0</v>
      </c>
      <c r="AC95" s="260">
        <f t="shared" si="84"/>
        <v>0</v>
      </c>
      <c r="AD95" s="260">
        <f t="shared" si="84"/>
        <v>0</v>
      </c>
      <c r="AE95" s="260">
        <f t="shared" si="84"/>
        <v>0</v>
      </c>
      <c r="AF95" s="260">
        <f t="shared" si="84"/>
        <v>0</v>
      </c>
      <c r="AG95" s="260">
        <f t="shared" si="84"/>
        <v>0</v>
      </c>
      <c r="AH95" s="260">
        <f t="shared" si="84"/>
        <v>0</v>
      </c>
      <c r="AI95" s="260">
        <f t="shared" si="84"/>
        <v>0</v>
      </c>
      <c r="AJ95" s="260">
        <f t="shared" si="84"/>
        <v>0</v>
      </c>
      <c r="AK95" s="260">
        <f t="shared" si="84"/>
        <v>0</v>
      </c>
      <c r="AL95" s="260">
        <f t="shared" si="84"/>
        <v>0</v>
      </c>
      <c r="AM95" s="260">
        <f t="shared" si="84"/>
        <v>0</v>
      </c>
      <c r="AN95" s="260">
        <f t="shared" si="84"/>
        <v>0</v>
      </c>
      <c r="AO95" s="260">
        <f t="shared" si="84"/>
        <v>0</v>
      </c>
      <c r="AP95" s="260">
        <f t="shared" si="84"/>
        <v>0</v>
      </c>
      <c r="AQ95" s="260">
        <f t="shared" si="84"/>
        <v>0</v>
      </c>
      <c r="AR95" s="260">
        <f t="shared" si="84"/>
        <v>0</v>
      </c>
      <c r="AS95" s="260">
        <f t="shared" si="84"/>
        <v>0</v>
      </c>
      <c r="AT95" s="260">
        <f t="shared" si="84"/>
        <v>0</v>
      </c>
      <c r="AU95" s="260">
        <f t="shared" si="84"/>
        <v>0</v>
      </c>
      <c r="AV95" s="260">
        <f t="shared" si="84"/>
        <v>0</v>
      </c>
      <c r="AW95" s="260">
        <f t="shared" si="84"/>
        <v>0</v>
      </c>
      <c r="AX95" s="260">
        <f t="shared" si="84"/>
        <v>0</v>
      </c>
      <c r="AY95" s="260">
        <f t="shared" si="84"/>
        <v>0</v>
      </c>
      <c r="AZ95" s="260">
        <f t="shared" si="84"/>
        <v>0</v>
      </c>
      <c r="BA95" s="260">
        <f t="shared" si="84"/>
        <v>0</v>
      </c>
      <c r="BB95" s="260">
        <f t="shared" si="84"/>
        <v>0</v>
      </c>
      <c r="BC95" s="260">
        <f t="shared" si="84"/>
        <v>0</v>
      </c>
      <c r="BD95" s="260">
        <f t="shared" si="84"/>
        <v>0</v>
      </c>
      <c r="BE95" s="260">
        <f t="shared" ref="BE95:DB95" si="85">BE70-BE90</f>
        <v>0</v>
      </c>
      <c r="BF95" s="260">
        <f t="shared" si="85"/>
        <v>0</v>
      </c>
      <c r="BG95" s="260">
        <f t="shared" si="85"/>
        <v>0</v>
      </c>
      <c r="BH95" s="260">
        <f t="shared" si="85"/>
        <v>0</v>
      </c>
      <c r="BI95" s="260">
        <f t="shared" si="85"/>
        <v>0</v>
      </c>
      <c r="BJ95" s="260">
        <f t="shared" si="85"/>
        <v>0</v>
      </c>
      <c r="BK95" s="260">
        <f t="shared" si="85"/>
        <v>0</v>
      </c>
      <c r="BL95" s="260">
        <f t="shared" si="85"/>
        <v>0</v>
      </c>
      <c r="BM95" s="260">
        <f t="shared" si="85"/>
        <v>0</v>
      </c>
      <c r="BN95" s="260">
        <f t="shared" si="85"/>
        <v>0</v>
      </c>
      <c r="BO95" s="260">
        <f t="shared" si="85"/>
        <v>0</v>
      </c>
      <c r="BP95" s="260">
        <f t="shared" si="85"/>
        <v>0</v>
      </c>
      <c r="BQ95" s="260">
        <f t="shared" si="85"/>
        <v>0</v>
      </c>
      <c r="BR95" s="260">
        <f t="shared" si="85"/>
        <v>0</v>
      </c>
      <c r="BS95" s="260">
        <f t="shared" si="85"/>
        <v>0</v>
      </c>
      <c r="BT95" s="260">
        <f t="shared" si="85"/>
        <v>0</v>
      </c>
      <c r="BU95" s="260">
        <f t="shared" si="85"/>
        <v>0</v>
      </c>
      <c r="BV95" s="260">
        <f t="shared" si="85"/>
        <v>0</v>
      </c>
      <c r="BW95" s="260">
        <f t="shared" si="85"/>
        <v>0</v>
      </c>
      <c r="BX95" s="260">
        <f t="shared" si="85"/>
        <v>0</v>
      </c>
      <c r="BY95" s="260">
        <f t="shared" si="85"/>
        <v>0</v>
      </c>
      <c r="BZ95" s="260">
        <f t="shared" si="85"/>
        <v>0</v>
      </c>
      <c r="CA95" s="260">
        <f t="shared" si="85"/>
        <v>0</v>
      </c>
      <c r="CB95" s="260">
        <f t="shared" si="85"/>
        <v>0</v>
      </c>
      <c r="CC95" s="260">
        <f t="shared" si="85"/>
        <v>0</v>
      </c>
      <c r="CD95" s="260">
        <f t="shared" si="85"/>
        <v>0</v>
      </c>
      <c r="CE95" s="260">
        <f t="shared" si="85"/>
        <v>0</v>
      </c>
      <c r="CF95" s="260">
        <f t="shared" si="85"/>
        <v>0</v>
      </c>
      <c r="CG95" s="260">
        <f t="shared" si="85"/>
        <v>0</v>
      </c>
      <c r="CH95" s="260">
        <f t="shared" si="85"/>
        <v>0</v>
      </c>
      <c r="CI95" s="260">
        <f t="shared" si="85"/>
        <v>0</v>
      </c>
      <c r="CJ95" s="260">
        <f t="shared" si="85"/>
        <v>0</v>
      </c>
      <c r="CK95" s="260">
        <f t="shared" si="85"/>
        <v>0</v>
      </c>
      <c r="CL95" s="260">
        <f t="shared" si="85"/>
        <v>0</v>
      </c>
      <c r="CM95" s="260">
        <f t="shared" si="85"/>
        <v>0</v>
      </c>
      <c r="CN95" s="260">
        <f t="shared" si="85"/>
        <v>0</v>
      </c>
      <c r="CO95" s="260">
        <f t="shared" si="85"/>
        <v>0</v>
      </c>
      <c r="CP95" s="260">
        <f t="shared" si="85"/>
        <v>0</v>
      </c>
      <c r="CQ95" s="260">
        <f t="shared" si="85"/>
        <v>0</v>
      </c>
      <c r="CR95" s="260">
        <f t="shared" si="85"/>
        <v>0</v>
      </c>
      <c r="CS95" s="260">
        <f t="shared" si="85"/>
        <v>0</v>
      </c>
      <c r="CT95" s="260">
        <f t="shared" si="85"/>
        <v>0</v>
      </c>
      <c r="CU95" s="260">
        <f t="shared" si="85"/>
        <v>0</v>
      </c>
      <c r="CV95" s="260">
        <f t="shared" si="85"/>
        <v>0</v>
      </c>
      <c r="CW95" s="260">
        <f t="shared" si="85"/>
        <v>0</v>
      </c>
      <c r="CX95" s="260">
        <f t="shared" si="85"/>
        <v>0</v>
      </c>
      <c r="CY95" s="260">
        <f t="shared" si="85"/>
        <v>0</v>
      </c>
      <c r="CZ95" s="260">
        <f t="shared" si="85"/>
        <v>0</v>
      </c>
      <c r="DA95" s="260">
        <f t="shared" si="85"/>
        <v>0</v>
      </c>
      <c r="DB95" s="260">
        <f t="shared" si="85"/>
        <v>0</v>
      </c>
      <c r="DC95" s="260">
        <f t="shared" si="84"/>
        <v>0</v>
      </c>
    </row>
    <row r="96" spans="2:107" ht="15" hidden="1" customHeight="1" x14ac:dyDescent="0.25">
      <c r="B96" s="247">
        <v>42</v>
      </c>
      <c r="C96" s="269" t="s">
        <v>4237</v>
      </c>
      <c r="D96" s="270">
        <f>D43</f>
        <v>2668.4784624000004</v>
      </c>
      <c r="E96" s="532" t="s">
        <v>3909</v>
      </c>
      <c r="F96" s="695" t="s">
        <v>4238</v>
      </c>
      <c r="G96" s="266">
        <f>IF(G70=0,0,G95/G70)</f>
        <v>0</v>
      </c>
      <c r="H96" s="267">
        <f>IF(H70=0,0,H95/H70)</f>
        <v>0</v>
      </c>
      <c r="I96" s="267">
        <f t="shared" ref="I96:BT96" si="86">IF(I70=0,0,I95/I70)</f>
        <v>0</v>
      </c>
      <c r="J96" s="267">
        <f t="shared" si="86"/>
        <v>0</v>
      </c>
      <c r="K96" s="267">
        <f t="shared" si="86"/>
        <v>0</v>
      </c>
      <c r="L96" s="267">
        <f t="shared" si="86"/>
        <v>0</v>
      </c>
      <c r="M96" s="267">
        <f t="shared" si="86"/>
        <v>0</v>
      </c>
      <c r="N96" s="267">
        <f t="shared" si="86"/>
        <v>0</v>
      </c>
      <c r="O96" s="267">
        <f t="shared" si="86"/>
        <v>0</v>
      </c>
      <c r="P96" s="267">
        <f t="shared" si="86"/>
        <v>0</v>
      </c>
      <c r="Q96" s="267">
        <f t="shared" si="86"/>
        <v>0</v>
      </c>
      <c r="R96" s="267">
        <f t="shared" si="86"/>
        <v>0</v>
      </c>
      <c r="S96" s="267">
        <f t="shared" si="86"/>
        <v>0</v>
      </c>
      <c r="T96" s="267">
        <f t="shared" si="86"/>
        <v>0</v>
      </c>
      <c r="U96" s="267">
        <f t="shared" si="86"/>
        <v>0</v>
      </c>
      <c r="V96" s="267">
        <f t="shared" si="86"/>
        <v>0</v>
      </c>
      <c r="W96" s="267">
        <f t="shared" si="86"/>
        <v>0</v>
      </c>
      <c r="X96" s="267">
        <f t="shared" si="86"/>
        <v>0</v>
      </c>
      <c r="Y96" s="267">
        <f t="shared" si="86"/>
        <v>0</v>
      </c>
      <c r="Z96" s="267">
        <f t="shared" si="86"/>
        <v>0</v>
      </c>
      <c r="AA96" s="267">
        <f t="shared" si="86"/>
        <v>0</v>
      </c>
      <c r="AB96" s="267">
        <f t="shared" si="86"/>
        <v>0</v>
      </c>
      <c r="AC96" s="267">
        <f t="shared" si="86"/>
        <v>0</v>
      </c>
      <c r="AD96" s="267">
        <f t="shared" si="86"/>
        <v>0</v>
      </c>
      <c r="AE96" s="267">
        <f t="shared" si="86"/>
        <v>0</v>
      </c>
      <c r="AF96" s="267">
        <f t="shared" si="86"/>
        <v>0</v>
      </c>
      <c r="AG96" s="267">
        <f t="shared" si="86"/>
        <v>0</v>
      </c>
      <c r="AH96" s="267">
        <f t="shared" si="86"/>
        <v>0</v>
      </c>
      <c r="AI96" s="267">
        <f t="shared" si="86"/>
        <v>0</v>
      </c>
      <c r="AJ96" s="267">
        <f t="shared" si="86"/>
        <v>0</v>
      </c>
      <c r="AK96" s="267">
        <f t="shared" si="86"/>
        <v>0</v>
      </c>
      <c r="AL96" s="267">
        <f t="shared" si="86"/>
        <v>0</v>
      </c>
      <c r="AM96" s="267">
        <f t="shared" si="86"/>
        <v>0</v>
      </c>
      <c r="AN96" s="267">
        <f t="shared" si="86"/>
        <v>0</v>
      </c>
      <c r="AO96" s="267">
        <f t="shared" si="86"/>
        <v>0</v>
      </c>
      <c r="AP96" s="267">
        <f t="shared" si="86"/>
        <v>0</v>
      </c>
      <c r="AQ96" s="267">
        <f t="shared" si="86"/>
        <v>0</v>
      </c>
      <c r="AR96" s="267">
        <f t="shared" si="86"/>
        <v>0</v>
      </c>
      <c r="AS96" s="267">
        <f t="shared" si="86"/>
        <v>0</v>
      </c>
      <c r="AT96" s="267">
        <f t="shared" si="86"/>
        <v>0</v>
      </c>
      <c r="AU96" s="267">
        <f t="shared" si="86"/>
        <v>0</v>
      </c>
      <c r="AV96" s="267">
        <f t="shared" si="86"/>
        <v>0</v>
      </c>
      <c r="AW96" s="267">
        <f t="shared" si="86"/>
        <v>0</v>
      </c>
      <c r="AX96" s="267">
        <f t="shared" si="86"/>
        <v>0</v>
      </c>
      <c r="AY96" s="267">
        <f t="shared" si="86"/>
        <v>0</v>
      </c>
      <c r="AZ96" s="267">
        <f t="shared" si="86"/>
        <v>0</v>
      </c>
      <c r="BA96" s="267">
        <f t="shared" si="86"/>
        <v>0</v>
      </c>
      <c r="BB96" s="267">
        <f t="shared" si="86"/>
        <v>0</v>
      </c>
      <c r="BC96" s="267">
        <f t="shared" si="86"/>
        <v>0</v>
      </c>
      <c r="BD96" s="267">
        <f t="shared" si="86"/>
        <v>0</v>
      </c>
      <c r="BE96" s="267">
        <f t="shared" si="86"/>
        <v>0</v>
      </c>
      <c r="BF96" s="267">
        <f t="shared" si="86"/>
        <v>0</v>
      </c>
      <c r="BG96" s="267">
        <f t="shared" si="86"/>
        <v>0</v>
      </c>
      <c r="BH96" s="267">
        <f t="shared" si="86"/>
        <v>0</v>
      </c>
      <c r="BI96" s="267">
        <f t="shared" si="86"/>
        <v>0</v>
      </c>
      <c r="BJ96" s="267">
        <f t="shared" si="86"/>
        <v>0</v>
      </c>
      <c r="BK96" s="267">
        <f t="shared" si="86"/>
        <v>0</v>
      </c>
      <c r="BL96" s="267">
        <f t="shared" si="86"/>
        <v>0</v>
      </c>
      <c r="BM96" s="267">
        <f t="shared" si="86"/>
        <v>0</v>
      </c>
      <c r="BN96" s="267">
        <f t="shared" si="86"/>
        <v>0</v>
      </c>
      <c r="BO96" s="267">
        <f t="shared" si="86"/>
        <v>0</v>
      </c>
      <c r="BP96" s="267">
        <f t="shared" si="86"/>
        <v>0</v>
      </c>
      <c r="BQ96" s="267">
        <f t="shared" si="86"/>
        <v>0</v>
      </c>
      <c r="BR96" s="267">
        <f t="shared" si="86"/>
        <v>0</v>
      </c>
      <c r="BS96" s="267">
        <f t="shared" si="86"/>
        <v>0</v>
      </c>
      <c r="BT96" s="267">
        <f t="shared" si="86"/>
        <v>0</v>
      </c>
      <c r="BU96" s="267">
        <f t="shared" ref="BU96:DC96" si="87">IF(BU70=0,0,BU95/BU70)</f>
        <v>0</v>
      </c>
      <c r="BV96" s="267">
        <f t="shared" si="87"/>
        <v>0</v>
      </c>
      <c r="BW96" s="267">
        <f t="shared" si="87"/>
        <v>0</v>
      </c>
      <c r="BX96" s="267">
        <f t="shared" si="87"/>
        <v>0</v>
      </c>
      <c r="BY96" s="267">
        <f t="shared" si="87"/>
        <v>0</v>
      </c>
      <c r="BZ96" s="267">
        <f t="shared" si="87"/>
        <v>0</v>
      </c>
      <c r="CA96" s="267">
        <f t="shared" si="87"/>
        <v>0</v>
      </c>
      <c r="CB96" s="267">
        <f t="shared" si="87"/>
        <v>0</v>
      </c>
      <c r="CC96" s="267">
        <f t="shared" si="87"/>
        <v>0</v>
      </c>
      <c r="CD96" s="267">
        <f t="shared" si="87"/>
        <v>0</v>
      </c>
      <c r="CE96" s="267">
        <f t="shared" si="87"/>
        <v>0</v>
      </c>
      <c r="CF96" s="267">
        <f t="shared" si="87"/>
        <v>0</v>
      </c>
      <c r="CG96" s="267">
        <f t="shared" si="87"/>
        <v>0</v>
      </c>
      <c r="CH96" s="267">
        <f t="shared" si="87"/>
        <v>0</v>
      </c>
      <c r="CI96" s="267">
        <f t="shared" si="87"/>
        <v>0</v>
      </c>
      <c r="CJ96" s="267">
        <f t="shared" si="87"/>
        <v>0</v>
      </c>
      <c r="CK96" s="267">
        <f t="shared" si="87"/>
        <v>0</v>
      </c>
      <c r="CL96" s="267">
        <f t="shared" si="87"/>
        <v>0</v>
      </c>
      <c r="CM96" s="267">
        <f t="shared" si="87"/>
        <v>0</v>
      </c>
      <c r="CN96" s="267">
        <f t="shared" si="87"/>
        <v>0</v>
      </c>
      <c r="CO96" s="267">
        <f t="shared" si="87"/>
        <v>0</v>
      </c>
      <c r="CP96" s="267">
        <f t="shared" si="87"/>
        <v>0</v>
      </c>
      <c r="CQ96" s="267">
        <f t="shared" si="87"/>
        <v>0</v>
      </c>
      <c r="CR96" s="267">
        <f t="shared" si="87"/>
        <v>0</v>
      </c>
      <c r="CS96" s="267">
        <f t="shared" si="87"/>
        <v>0</v>
      </c>
      <c r="CT96" s="267">
        <f t="shared" si="87"/>
        <v>0</v>
      </c>
      <c r="CU96" s="267">
        <f t="shared" si="87"/>
        <v>0</v>
      </c>
      <c r="CV96" s="267">
        <f t="shared" si="87"/>
        <v>0</v>
      </c>
      <c r="CW96" s="267">
        <f t="shared" si="87"/>
        <v>0</v>
      </c>
      <c r="CX96" s="267">
        <f t="shared" si="87"/>
        <v>0</v>
      </c>
      <c r="CY96" s="267">
        <f t="shared" si="87"/>
        <v>0</v>
      </c>
      <c r="CZ96" s="267">
        <f t="shared" si="87"/>
        <v>0</v>
      </c>
      <c r="DA96" s="267">
        <f t="shared" si="87"/>
        <v>0</v>
      </c>
      <c r="DB96" s="267">
        <f t="shared" si="87"/>
        <v>0</v>
      </c>
      <c r="DC96" s="267">
        <f t="shared" si="87"/>
        <v>0</v>
      </c>
    </row>
    <row r="97" spans="2:107" ht="15" hidden="1" customHeight="1" x14ac:dyDescent="0.25">
      <c r="B97" s="247">
        <v>43</v>
      </c>
      <c r="C97" s="268" t="s">
        <v>3897</v>
      </c>
      <c r="D97" s="268"/>
      <c r="E97" s="531" t="s">
        <v>3852</v>
      </c>
      <c r="F97" s="264" t="s">
        <v>4239</v>
      </c>
      <c r="G97" s="259">
        <f>SUM(H97:DC97)</f>
        <v>0</v>
      </c>
      <c r="H97" s="260">
        <f>H68-H88</f>
        <v>0</v>
      </c>
      <c r="I97" s="260">
        <f t="shared" ref="I97:DC97" si="88">I68-I88</f>
        <v>0</v>
      </c>
      <c r="J97" s="260">
        <f t="shared" si="88"/>
        <v>0</v>
      </c>
      <c r="K97" s="260">
        <f t="shared" si="88"/>
        <v>0</v>
      </c>
      <c r="L97" s="260">
        <f t="shared" si="88"/>
        <v>0</v>
      </c>
      <c r="M97" s="260">
        <f t="shared" si="88"/>
        <v>0</v>
      </c>
      <c r="N97" s="260">
        <f t="shared" si="88"/>
        <v>0</v>
      </c>
      <c r="O97" s="260">
        <f t="shared" si="88"/>
        <v>0</v>
      </c>
      <c r="P97" s="260">
        <f t="shared" si="88"/>
        <v>0</v>
      </c>
      <c r="Q97" s="260">
        <f t="shared" si="88"/>
        <v>0</v>
      </c>
      <c r="R97" s="260">
        <f t="shared" si="88"/>
        <v>0</v>
      </c>
      <c r="S97" s="260">
        <f t="shared" si="88"/>
        <v>0</v>
      </c>
      <c r="T97" s="260">
        <f t="shared" si="88"/>
        <v>0</v>
      </c>
      <c r="U97" s="260">
        <f t="shared" si="88"/>
        <v>0</v>
      </c>
      <c r="V97" s="260">
        <f t="shared" si="88"/>
        <v>0</v>
      </c>
      <c r="W97" s="260">
        <f t="shared" si="88"/>
        <v>0</v>
      </c>
      <c r="X97" s="260">
        <f t="shared" si="88"/>
        <v>0</v>
      </c>
      <c r="Y97" s="260">
        <f t="shared" si="88"/>
        <v>0</v>
      </c>
      <c r="Z97" s="260">
        <f t="shared" si="88"/>
        <v>0</v>
      </c>
      <c r="AA97" s="260">
        <f t="shared" si="88"/>
        <v>0</v>
      </c>
      <c r="AB97" s="260">
        <f t="shared" si="88"/>
        <v>0</v>
      </c>
      <c r="AC97" s="260">
        <f t="shared" si="88"/>
        <v>0</v>
      </c>
      <c r="AD97" s="260">
        <f t="shared" si="88"/>
        <v>0</v>
      </c>
      <c r="AE97" s="260">
        <f t="shared" si="88"/>
        <v>0</v>
      </c>
      <c r="AF97" s="260">
        <f t="shared" si="88"/>
        <v>0</v>
      </c>
      <c r="AG97" s="260">
        <f t="shared" si="88"/>
        <v>0</v>
      </c>
      <c r="AH97" s="260">
        <f t="shared" si="88"/>
        <v>0</v>
      </c>
      <c r="AI97" s="260">
        <f t="shared" si="88"/>
        <v>0</v>
      </c>
      <c r="AJ97" s="260">
        <f t="shared" si="88"/>
        <v>0</v>
      </c>
      <c r="AK97" s="260">
        <f t="shared" si="88"/>
        <v>0</v>
      </c>
      <c r="AL97" s="260">
        <f t="shared" si="88"/>
        <v>0</v>
      </c>
      <c r="AM97" s="260">
        <f t="shared" si="88"/>
        <v>0</v>
      </c>
      <c r="AN97" s="260">
        <f t="shared" si="88"/>
        <v>0</v>
      </c>
      <c r="AO97" s="260">
        <f t="shared" si="88"/>
        <v>0</v>
      </c>
      <c r="AP97" s="260">
        <f t="shared" si="88"/>
        <v>0</v>
      </c>
      <c r="AQ97" s="260">
        <f t="shared" si="88"/>
        <v>0</v>
      </c>
      <c r="AR97" s="260">
        <f t="shared" si="88"/>
        <v>0</v>
      </c>
      <c r="AS97" s="260">
        <f t="shared" si="88"/>
        <v>0</v>
      </c>
      <c r="AT97" s="260">
        <f t="shared" si="88"/>
        <v>0</v>
      </c>
      <c r="AU97" s="260">
        <f t="shared" si="88"/>
        <v>0</v>
      </c>
      <c r="AV97" s="260">
        <f t="shared" si="88"/>
        <v>0</v>
      </c>
      <c r="AW97" s="260">
        <f t="shared" si="88"/>
        <v>0</v>
      </c>
      <c r="AX97" s="260">
        <f t="shared" si="88"/>
        <v>0</v>
      </c>
      <c r="AY97" s="260">
        <f t="shared" si="88"/>
        <v>0</v>
      </c>
      <c r="AZ97" s="260">
        <f t="shared" si="88"/>
        <v>0</v>
      </c>
      <c r="BA97" s="260">
        <f t="shared" si="88"/>
        <v>0</v>
      </c>
      <c r="BB97" s="260">
        <f t="shared" si="88"/>
        <v>0</v>
      </c>
      <c r="BC97" s="260">
        <f t="shared" si="88"/>
        <v>0</v>
      </c>
      <c r="BD97" s="260">
        <f t="shared" si="88"/>
        <v>0</v>
      </c>
      <c r="BE97" s="260">
        <f t="shared" ref="BE97:DB97" si="89">BE68-BE88</f>
        <v>0</v>
      </c>
      <c r="BF97" s="260">
        <f t="shared" si="89"/>
        <v>0</v>
      </c>
      <c r="BG97" s="260">
        <f t="shared" si="89"/>
        <v>0</v>
      </c>
      <c r="BH97" s="260">
        <f t="shared" si="89"/>
        <v>0</v>
      </c>
      <c r="BI97" s="260">
        <f t="shared" si="89"/>
        <v>0</v>
      </c>
      <c r="BJ97" s="260">
        <f t="shared" si="89"/>
        <v>0</v>
      </c>
      <c r="BK97" s="260">
        <f t="shared" si="89"/>
        <v>0</v>
      </c>
      <c r="BL97" s="260">
        <f t="shared" si="89"/>
        <v>0</v>
      </c>
      <c r="BM97" s="260">
        <f t="shared" si="89"/>
        <v>0</v>
      </c>
      <c r="BN97" s="260">
        <f t="shared" si="89"/>
        <v>0</v>
      </c>
      <c r="BO97" s="260">
        <f t="shared" si="89"/>
        <v>0</v>
      </c>
      <c r="BP97" s="260">
        <f t="shared" si="89"/>
        <v>0</v>
      </c>
      <c r="BQ97" s="260">
        <f t="shared" si="89"/>
        <v>0</v>
      </c>
      <c r="BR97" s="260">
        <f t="shared" si="89"/>
        <v>0</v>
      </c>
      <c r="BS97" s="260">
        <f t="shared" si="89"/>
        <v>0</v>
      </c>
      <c r="BT97" s="260">
        <f t="shared" si="89"/>
        <v>0</v>
      </c>
      <c r="BU97" s="260">
        <f t="shared" si="89"/>
        <v>0</v>
      </c>
      <c r="BV97" s="260">
        <f t="shared" si="89"/>
        <v>0</v>
      </c>
      <c r="BW97" s="260">
        <f t="shared" si="89"/>
        <v>0</v>
      </c>
      <c r="BX97" s="260">
        <f t="shared" si="89"/>
        <v>0</v>
      </c>
      <c r="BY97" s="260">
        <f t="shared" si="89"/>
        <v>0</v>
      </c>
      <c r="BZ97" s="260">
        <f t="shared" si="89"/>
        <v>0</v>
      </c>
      <c r="CA97" s="260">
        <f t="shared" si="89"/>
        <v>0</v>
      </c>
      <c r="CB97" s="260">
        <f t="shared" si="89"/>
        <v>0</v>
      </c>
      <c r="CC97" s="260">
        <f t="shared" si="89"/>
        <v>0</v>
      </c>
      <c r="CD97" s="260">
        <f t="shared" si="89"/>
        <v>0</v>
      </c>
      <c r="CE97" s="260">
        <f t="shared" si="89"/>
        <v>0</v>
      </c>
      <c r="CF97" s="260">
        <f t="shared" si="89"/>
        <v>0</v>
      </c>
      <c r="CG97" s="260">
        <f t="shared" si="89"/>
        <v>0</v>
      </c>
      <c r="CH97" s="260">
        <f t="shared" si="89"/>
        <v>0</v>
      </c>
      <c r="CI97" s="260">
        <f t="shared" si="89"/>
        <v>0</v>
      </c>
      <c r="CJ97" s="260">
        <f t="shared" si="89"/>
        <v>0</v>
      </c>
      <c r="CK97" s="260">
        <f t="shared" si="89"/>
        <v>0</v>
      </c>
      <c r="CL97" s="260">
        <f t="shared" si="89"/>
        <v>0</v>
      </c>
      <c r="CM97" s="260">
        <f t="shared" si="89"/>
        <v>0</v>
      </c>
      <c r="CN97" s="260">
        <f t="shared" si="89"/>
        <v>0</v>
      </c>
      <c r="CO97" s="260">
        <f t="shared" si="89"/>
        <v>0</v>
      </c>
      <c r="CP97" s="260">
        <f t="shared" si="89"/>
        <v>0</v>
      </c>
      <c r="CQ97" s="260">
        <f t="shared" si="89"/>
        <v>0</v>
      </c>
      <c r="CR97" s="260">
        <f t="shared" si="89"/>
        <v>0</v>
      </c>
      <c r="CS97" s="260">
        <f t="shared" si="89"/>
        <v>0</v>
      </c>
      <c r="CT97" s="260">
        <f t="shared" si="89"/>
        <v>0</v>
      </c>
      <c r="CU97" s="260">
        <f t="shared" si="89"/>
        <v>0</v>
      </c>
      <c r="CV97" s="260">
        <f t="shared" si="89"/>
        <v>0</v>
      </c>
      <c r="CW97" s="260">
        <f t="shared" si="89"/>
        <v>0</v>
      </c>
      <c r="CX97" s="260">
        <f t="shared" si="89"/>
        <v>0</v>
      </c>
      <c r="CY97" s="260">
        <f t="shared" si="89"/>
        <v>0</v>
      </c>
      <c r="CZ97" s="260">
        <f t="shared" si="89"/>
        <v>0</v>
      </c>
      <c r="DA97" s="260">
        <f t="shared" si="89"/>
        <v>0</v>
      </c>
      <c r="DB97" s="260">
        <f t="shared" si="89"/>
        <v>0</v>
      </c>
      <c r="DC97" s="260">
        <f t="shared" si="88"/>
        <v>0</v>
      </c>
    </row>
    <row r="98" spans="2:107" ht="15" hidden="1" customHeight="1" x14ac:dyDescent="0.25">
      <c r="B98" s="247">
        <v>44</v>
      </c>
      <c r="C98" s="269" t="s">
        <v>4240</v>
      </c>
      <c r="D98" s="270">
        <f>D45</f>
        <v>924.10883683013355</v>
      </c>
      <c r="E98" s="532" t="s">
        <v>3909</v>
      </c>
      <c r="F98" s="695" t="s">
        <v>4241</v>
      </c>
      <c r="G98" s="271">
        <f>IF(G68=0,0,G97/G68)</f>
        <v>0</v>
      </c>
      <c r="H98" s="267">
        <f>IF(H68=0,0,H97/H68)</f>
        <v>0</v>
      </c>
      <c r="I98" s="267">
        <f t="shared" ref="I98:BT98" si="90">IF(I68=0,0,I97/I68)</f>
        <v>0</v>
      </c>
      <c r="J98" s="267">
        <f t="shared" si="90"/>
        <v>0</v>
      </c>
      <c r="K98" s="267">
        <f t="shared" si="90"/>
        <v>0</v>
      </c>
      <c r="L98" s="267">
        <f t="shared" si="90"/>
        <v>0</v>
      </c>
      <c r="M98" s="267">
        <f t="shared" si="90"/>
        <v>0</v>
      </c>
      <c r="N98" s="267">
        <f t="shared" si="90"/>
        <v>0</v>
      </c>
      <c r="O98" s="267">
        <f t="shared" si="90"/>
        <v>0</v>
      </c>
      <c r="P98" s="267">
        <f t="shared" si="90"/>
        <v>0</v>
      </c>
      <c r="Q98" s="267">
        <f t="shared" si="90"/>
        <v>0</v>
      </c>
      <c r="R98" s="267">
        <f t="shared" si="90"/>
        <v>0</v>
      </c>
      <c r="S98" s="267">
        <f t="shared" si="90"/>
        <v>0</v>
      </c>
      <c r="T98" s="267">
        <f t="shared" si="90"/>
        <v>0</v>
      </c>
      <c r="U98" s="267">
        <f t="shared" si="90"/>
        <v>0</v>
      </c>
      <c r="V98" s="267">
        <f t="shared" si="90"/>
        <v>0</v>
      </c>
      <c r="W98" s="267">
        <f t="shared" si="90"/>
        <v>0</v>
      </c>
      <c r="X98" s="267">
        <f t="shared" si="90"/>
        <v>0</v>
      </c>
      <c r="Y98" s="267">
        <f t="shared" si="90"/>
        <v>0</v>
      </c>
      <c r="Z98" s="267">
        <f t="shared" si="90"/>
        <v>0</v>
      </c>
      <c r="AA98" s="267">
        <f t="shared" si="90"/>
        <v>0</v>
      </c>
      <c r="AB98" s="267">
        <f t="shared" si="90"/>
        <v>0</v>
      </c>
      <c r="AC98" s="267">
        <f t="shared" si="90"/>
        <v>0</v>
      </c>
      <c r="AD98" s="267">
        <f t="shared" si="90"/>
        <v>0</v>
      </c>
      <c r="AE98" s="267">
        <f t="shared" si="90"/>
        <v>0</v>
      </c>
      <c r="AF98" s="267">
        <f t="shared" si="90"/>
        <v>0</v>
      </c>
      <c r="AG98" s="267">
        <f t="shared" si="90"/>
        <v>0</v>
      </c>
      <c r="AH98" s="267">
        <f t="shared" si="90"/>
        <v>0</v>
      </c>
      <c r="AI98" s="267">
        <f t="shared" si="90"/>
        <v>0</v>
      </c>
      <c r="AJ98" s="267">
        <f t="shared" si="90"/>
        <v>0</v>
      </c>
      <c r="AK98" s="267">
        <f t="shared" si="90"/>
        <v>0</v>
      </c>
      <c r="AL98" s="267">
        <f t="shared" si="90"/>
        <v>0</v>
      </c>
      <c r="AM98" s="267">
        <f t="shared" si="90"/>
        <v>0</v>
      </c>
      <c r="AN98" s="267">
        <f t="shared" si="90"/>
        <v>0</v>
      </c>
      <c r="AO98" s="267">
        <f t="shared" si="90"/>
        <v>0</v>
      </c>
      <c r="AP98" s="267">
        <f t="shared" si="90"/>
        <v>0</v>
      </c>
      <c r="AQ98" s="267">
        <f t="shared" si="90"/>
        <v>0</v>
      </c>
      <c r="AR98" s="267">
        <f t="shared" si="90"/>
        <v>0</v>
      </c>
      <c r="AS98" s="267">
        <f t="shared" si="90"/>
        <v>0</v>
      </c>
      <c r="AT98" s="267">
        <f t="shared" si="90"/>
        <v>0</v>
      </c>
      <c r="AU98" s="267">
        <f t="shared" si="90"/>
        <v>0</v>
      </c>
      <c r="AV98" s="267">
        <f t="shared" si="90"/>
        <v>0</v>
      </c>
      <c r="AW98" s="267">
        <f t="shared" si="90"/>
        <v>0</v>
      </c>
      <c r="AX98" s="267">
        <f t="shared" si="90"/>
        <v>0</v>
      </c>
      <c r="AY98" s="267">
        <f t="shared" si="90"/>
        <v>0</v>
      </c>
      <c r="AZ98" s="267">
        <f t="shared" si="90"/>
        <v>0</v>
      </c>
      <c r="BA98" s="267">
        <f t="shared" si="90"/>
        <v>0</v>
      </c>
      <c r="BB98" s="267">
        <f t="shared" si="90"/>
        <v>0</v>
      </c>
      <c r="BC98" s="267">
        <f t="shared" si="90"/>
        <v>0</v>
      </c>
      <c r="BD98" s="267">
        <f t="shared" si="90"/>
        <v>0</v>
      </c>
      <c r="BE98" s="267">
        <f t="shared" si="90"/>
        <v>0</v>
      </c>
      <c r="BF98" s="267">
        <f t="shared" si="90"/>
        <v>0</v>
      </c>
      <c r="BG98" s="267">
        <f t="shared" si="90"/>
        <v>0</v>
      </c>
      <c r="BH98" s="267">
        <f t="shared" si="90"/>
        <v>0</v>
      </c>
      <c r="BI98" s="267">
        <f t="shared" si="90"/>
        <v>0</v>
      </c>
      <c r="BJ98" s="267">
        <f t="shared" si="90"/>
        <v>0</v>
      </c>
      <c r="BK98" s="267">
        <f t="shared" si="90"/>
        <v>0</v>
      </c>
      <c r="BL98" s="267">
        <f t="shared" si="90"/>
        <v>0</v>
      </c>
      <c r="BM98" s="267">
        <f t="shared" si="90"/>
        <v>0</v>
      </c>
      <c r="BN98" s="267">
        <f t="shared" si="90"/>
        <v>0</v>
      </c>
      <c r="BO98" s="267">
        <f t="shared" si="90"/>
        <v>0</v>
      </c>
      <c r="BP98" s="267">
        <f t="shared" si="90"/>
        <v>0</v>
      </c>
      <c r="BQ98" s="267">
        <f t="shared" si="90"/>
        <v>0</v>
      </c>
      <c r="BR98" s="267">
        <f t="shared" si="90"/>
        <v>0</v>
      </c>
      <c r="BS98" s="267">
        <f t="shared" si="90"/>
        <v>0</v>
      </c>
      <c r="BT98" s="267">
        <f t="shared" si="90"/>
        <v>0</v>
      </c>
      <c r="BU98" s="267">
        <f t="shared" ref="BU98:DC98" si="91">IF(BU68=0,0,BU97/BU68)</f>
        <v>0</v>
      </c>
      <c r="BV98" s="267">
        <f t="shared" si="91"/>
        <v>0</v>
      </c>
      <c r="BW98" s="267">
        <f t="shared" si="91"/>
        <v>0</v>
      </c>
      <c r="BX98" s="267">
        <f t="shared" si="91"/>
        <v>0</v>
      </c>
      <c r="BY98" s="267">
        <f t="shared" si="91"/>
        <v>0</v>
      </c>
      <c r="BZ98" s="267">
        <f t="shared" si="91"/>
        <v>0</v>
      </c>
      <c r="CA98" s="267">
        <f t="shared" si="91"/>
        <v>0</v>
      </c>
      <c r="CB98" s="267">
        <f t="shared" si="91"/>
        <v>0</v>
      </c>
      <c r="CC98" s="267">
        <f t="shared" si="91"/>
        <v>0</v>
      </c>
      <c r="CD98" s="267">
        <f t="shared" si="91"/>
        <v>0</v>
      </c>
      <c r="CE98" s="267">
        <f t="shared" si="91"/>
        <v>0</v>
      </c>
      <c r="CF98" s="267">
        <f t="shared" si="91"/>
        <v>0</v>
      </c>
      <c r="CG98" s="267">
        <f t="shared" si="91"/>
        <v>0</v>
      </c>
      <c r="CH98" s="267">
        <f t="shared" si="91"/>
        <v>0</v>
      </c>
      <c r="CI98" s="267">
        <f t="shared" si="91"/>
        <v>0</v>
      </c>
      <c r="CJ98" s="267">
        <f t="shared" si="91"/>
        <v>0</v>
      </c>
      <c r="CK98" s="267">
        <f t="shared" si="91"/>
        <v>0</v>
      </c>
      <c r="CL98" s="267">
        <f t="shared" si="91"/>
        <v>0</v>
      </c>
      <c r="CM98" s="267">
        <f t="shared" si="91"/>
        <v>0</v>
      </c>
      <c r="CN98" s="267">
        <f t="shared" si="91"/>
        <v>0</v>
      </c>
      <c r="CO98" s="267">
        <f t="shared" si="91"/>
        <v>0</v>
      </c>
      <c r="CP98" s="267">
        <f t="shared" si="91"/>
        <v>0</v>
      </c>
      <c r="CQ98" s="267">
        <f t="shared" si="91"/>
        <v>0</v>
      </c>
      <c r="CR98" s="267">
        <f t="shared" si="91"/>
        <v>0</v>
      </c>
      <c r="CS98" s="267">
        <f t="shared" si="91"/>
        <v>0</v>
      </c>
      <c r="CT98" s="267">
        <f t="shared" si="91"/>
        <v>0</v>
      </c>
      <c r="CU98" s="267">
        <f t="shared" si="91"/>
        <v>0</v>
      </c>
      <c r="CV98" s="267">
        <f t="shared" si="91"/>
        <v>0</v>
      </c>
      <c r="CW98" s="267">
        <f t="shared" si="91"/>
        <v>0</v>
      </c>
      <c r="CX98" s="267">
        <f t="shared" si="91"/>
        <v>0</v>
      </c>
      <c r="CY98" s="267">
        <f t="shared" si="91"/>
        <v>0</v>
      </c>
      <c r="CZ98" s="267">
        <f t="shared" si="91"/>
        <v>0</v>
      </c>
      <c r="DA98" s="267">
        <f t="shared" si="91"/>
        <v>0</v>
      </c>
      <c r="DB98" s="267">
        <f t="shared" si="91"/>
        <v>0</v>
      </c>
      <c r="DC98" s="267">
        <f t="shared" si="91"/>
        <v>0</v>
      </c>
    </row>
    <row r="99" spans="2:107" ht="15" hidden="1" customHeight="1" x14ac:dyDescent="0.25">
      <c r="B99" s="272"/>
      <c r="C99" s="273" t="s">
        <v>4262</v>
      </c>
      <c r="D99" s="273"/>
      <c r="E99" s="517" t="s">
        <v>3908</v>
      </c>
      <c r="F99" s="274" t="s">
        <v>4243</v>
      </c>
      <c r="G99" s="275">
        <f>SUM(H99:DC99)</f>
        <v>0</v>
      </c>
      <c r="H99" s="276">
        <f>H95*$D$96+H97*$D$98</f>
        <v>0</v>
      </c>
      <c r="I99" s="276">
        <f t="shared" ref="I99:BT99" si="92">I95*$D$96+I97*$D$98</f>
        <v>0</v>
      </c>
      <c r="J99" s="276">
        <f t="shared" si="92"/>
        <v>0</v>
      </c>
      <c r="K99" s="276">
        <f t="shared" si="92"/>
        <v>0</v>
      </c>
      <c r="L99" s="276">
        <f t="shared" si="92"/>
        <v>0</v>
      </c>
      <c r="M99" s="276">
        <f t="shared" si="92"/>
        <v>0</v>
      </c>
      <c r="N99" s="276">
        <f t="shared" si="92"/>
        <v>0</v>
      </c>
      <c r="O99" s="276">
        <f t="shared" si="92"/>
        <v>0</v>
      </c>
      <c r="P99" s="276">
        <f t="shared" si="92"/>
        <v>0</v>
      </c>
      <c r="Q99" s="276">
        <f t="shared" si="92"/>
        <v>0</v>
      </c>
      <c r="R99" s="276">
        <f t="shared" si="92"/>
        <v>0</v>
      </c>
      <c r="S99" s="276">
        <f t="shared" si="92"/>
        <v>0</v>
      </c>
      <c r="T99" s="276">
        <f t="shared" si="92"/>
        <v>0</v>
      </c>
      <c r="U99" s="276">
        <f t="shared" si="92"/>
        <v>0</v>
      </c>
      <c r="V99" s="276">
        <f t="shared" si="92"/>
        <v>0</v>
      </c>
      <c r="W99" s="276">
        <f t="shared" si="92"/>
        <v>0</v>
      </c>
      <c r="X99" s="276">
        <f t="shared" si="92"/>
        <v>0</v>
      </c>
      <c r="Y99" s="276">
        <f t="shared" si="92"/>
        <v>0</v>
      </c>
      <c r="Z99" s="276">
        <f t="shared" si="92"/>
        <v>0</v>
      </c>
      <c r="AA99" s="276">
        <f t="shared" si="92"/>
        <v>0</v>
      </c>
      <c r="AB99" s="276">
        <f t="shared" si="92"/>
        <v>0</v>
      </c>
      <c r="AC99" s="276">
        <f t="shared" si="92"/>
        <v>0</v>
      </c>
      <c r="AD99" s="276">
        <f t="shared" si="92"/>
        <v>0</v>
      </c>
      <c r="AE99" s="276">
        <f t="shared" si="92"/>
        <v>0</v>
      </c>
      <c r="AF99" s="276">
        <f t="shared" si="92"/>
        <v>0</v>
      </c>
      <c r="AG99" s="276">
        <f t="shared" si="92"/>
        <v>0</v>
      </c>
      <c r="AH99" s="276">
        <f t="shared" si="92"/>
        <v>0</v>
      </c>
      <c r="AI99" s="276">
        <f t="shared" si="92"/>
        <v>0</v>
      </c>
      <c r="AJ99" s="276">
        <f t="shared" si="92"/>
        <v>0</v>
      </c>
      <c r="AK99" s="276">
        <f t="shared" si="92"/>
        <v>0</v>
      </c>
      <c r="AL99" s="276">
        <f t="shared" si="92"/>
        <v>0</v>
      </c>
      <c r="AM99" s="276">
        <f t="shared" si="92"/>
        <v>0</v>
      </c>
      <c r="AN99" s="276">
        <f t="shared" si="92"/>
        <v>0</v>
      </c>
      <c r="AO99" s="276">
        <f t="shared" si="92"/>
        <v>0</v>
      </c>
      <c r="AP99" s="276">
        <f t="shared" si="92"/>
        <v>0</v>
      </c>
      <c r="AQ99" s="276">
        <f t="shared" si="92"/>
        <v>0</v>
      </c>
      <c r="AR99" s="276">
        <f t="shared" si="92"/>
        <v>0</v>
      </c>
      <c r="AS99" s="276">
        <f t="shared" si="92"/>
        <v>0</v>
      </c>
      <c r="AT99" s="276">
        <f t="shared" si="92"/>
        <v>0</v>
      </c>
      <c r="AU99" s="276">
        <f t="shared" si="92"/>
        <v>0</v>
      </c>
      <c r="AV99" s="276">
        <f t="shared" si="92"/>
        <v>0</v>
      </c>
      <c r="AW99" s="276">
        <f t="shared" si="92"/>
        <v>0</v>
      </c>
      <c r="AX99" s="276">
        <f t="shared" si="92"/>
        <v>0</v>
      </c>
      <c r="AY99" s="276">
        <f t="shared" si="92"/>
        <v>0</v>
      </c>
      <c r="AZ99" s="276">
        <f t="shared" si="92"/>
        <v>0</v>
      </c>
      <c r="BA99" s="276">
        <f t="shared" si="92"/>
        <v>0</v>
      </c>
      <c r="BB99" s="276">
        <f t="shared" si="92"/>
        <v>0</v>
      </c>
      <c r="BC99" s="276">
        <f t="shared" si="92"/>
        <v>0</v>
      </c>
      <c r="BD99" s="276">
        <f t="shared" si="92"/>
        <v>0</v>
      </c>
      <c r="BE99" s="276">
        <f t="shared" si="92"/>
        <v>0</v>
      </c>
      <c r="BF99" s="276">
        <f t="shared" si="92"/>
        <v>0</v>
      </c>
      <c r="BG99" s="276">
        <f t="shared" si="92"/>
        <v>0</v>
      </c>
      <c r="BH99" s="276">
        <f t="shared" si="92"/>
        <v>0</v>
      </c>
      <c r="BI99" s="276">
        <f t="shared" si="92"/>
        <v>0</v>
      </c>
      <c r="BJ99" s="276">
        <f t="shared" si="92"/>
        <v>0</v>
      </c>
      <c r="BK99" s="276">
        <f t="shared" si="92"/>
        <v>0</v>
      </c>
      <c r="BL99" s="276">
        <f t="shared" si="92"/>
        <v>0</v>
      </c>
      <c r="BM99" s="276">
        <f t="shared" si="92"/>
        <v>0</v>
      </c>
      <c r="BN99" s="276">
        <f t="shared" si="92"/>
        <v>0</v>
      </c>
      <c r="BO99" s="276">
        <f t="shared" si="92"/>
        <v>0</v>
      </c>
      <c r="BP99" s="276">
        <f t="shared" si="92"/>
        <v>0</v>
      </c>
      <c r="BQ99" s="276">
        <f t="shared" si="92"/>
        <v>0</v>
      </c>
      <c r="BR99" s="276">
        <f t="shared" si="92"/>
        <v>0</v>
      </c>
      <c r="BS99" s="276">
        <f t="shared" si="92"/>
        <v>0</v>
      </c>
      <c r="BT99" s="276">
        <f t="shared" si="92"/>
        <v>0</v>
      </c>
      <c r="BU99" s="276">
        <f t="shared" ref="BU99:DC99" si="93">BU95*$D$96+BU97*$D$98</f>
        <v>0</v>
      </c>
      <c r="BV99" s="276">
        <f t="shared" si="93"/>
        <v>0</v>
      </c>
      <c r="BW99" s="276">
        <f t="shared" si="93"/>
        <v>0</v>
      </c>
      <c r="BX99" s="276">
        <f t="shared" si="93"/>
        <v>0</v>
      </c>
      <c r="BY99" s="276">
        <f t="shared" si="93"/>
        <v>0</v>
      </c>
      <c r="BZ99" s="276">
        <f t="shared" si="93"/>
        <v>0</v>
      </c>
      <c r="CA99" s="276">
        <f t="shared" si="93"/>
        <v>0</v>
      </c>
      <c r="CB99" s="276">
        <f t="shared" si="93"/>
        <v>0</v>
      </c>
      <c r="CC99" s="276">
        <f t="shared" si="93"/>
        <v>0</v>
      </c>
      <c r="CD99" s="276">
        <f t="shared" si="93"/>
        <v>0</v>
      </c>
      <c r="CE99" s="276">
        <f t="shared" si="93"/>
        <v>0</v>
      </c>
      <c r="CF99" s="276">
        <f t="shared" si="93"/>
        <v>0</v>
      </c>
      <c r="CG99" s="276">
        <f t="shared" si="93"/>
        <v>0</v>
      </c>
      <c r="CH99" s="276">
        <f t="shared" si="93"/>
        <v>0</v>
      </c>
      <c r="CI99" s="276">
        <f t="shared" si="93"/>
        <v>0</v>
      </c>
      <c r="CJ99" s="276">
        <f t="shared" si="93"/>
        <v>0</v>
      </c>
      <c r="CK99" s="276">
        <f t="shared" si="93"/>
        <v>0</v>
      </c>
      <c r="CL99" s="276">
        <f t="shared" si="93"/>
        <v>0</v>
      </c>
      <c r="CM99" s="276">
        <f t="shared" si="93"/>
        <v>0</v>
      </c>
      <c r="CN99" s="276">
        <f t="shared" si="93"/>
        <v>0</v>
      </c>
      <c r="CO99" s="276">
        <f t="shared" si="93"/>
        <v>0</v>
      </c>
      <c r="CP99" s="276">
        <f t="shared" si="93"/>
        <v>0</v>
      </c>
      <c r="CQ99" s="276">
        <f t="shared" si="93"/>
        <v>0</v>
      </c>
      <c r="CR99" s="276">
        <f t="shared" si="93"/>
        <v>0</v>
      </c>
      <c r="CS99" s="276">
        <f t="shared" si="93"/>
        <v>0</v>
      </c>
      <c r="CT99" s="276">
        <f t="shared" si="93"/>
        <v>0</v>
      </c>
      <c r="CU99" s="276">
        <f t="shared" si="93"/>
        <v>0</v>
      </c>
      <c r="CV99" s="276">
        <f t="shared" si="93"/>
        <v>0</v>
      </c>
      <c r="CW99" s="276">
        <f t="shared" si="93"/>
        <v>0</v>
      </c>
      <c r="CX99" s="276">
        <f t="shared" si="93"/>
        <v>0</v>
      </c>
      <c r="CY99" s="276">
        <f t="shared" si="93"/>
        <v>0</v>
      </c>
      <c r="CZ99" s="276">
        <f t="shared" si="93"/>
        <v>0</v>
      </c>
      <c r="DA99" s="276">
        <f t="shared" si="93"/>
        <v>0</v>
      </c>
      <c r="DB99" s="276">
        <f t="shared" si="93"/>
        <v>0</v>
      </c>
      <c r="DC99" s="276">
        <f t="shared" si="93"/>
        <v>0</v>
      </c>
    </row>
    <row r="100" spans="2:107" ht="15" hidden="1" customHeight="1" x14ac:dyDescent="0.25">
      <c r="B100" s="272"/>
      <c r="C100" s="273" t="s">
        <v>4244</v>
      </c>
      <c r="D100" s="273"/>
      <c r="E100" s="517" t="s">
        <v>3908</v>
      </c>
      <c r="F100" s="274" t="s">
        <v>4245</v>
      </c>
      <c r="G100" s="275">
        <f>G97*D98</f>
        <v>0</v>
      </c>
      <c r="H100" s="276">
        <f>H97*$D$98</f>
        <v>0</v>
      </c>
      <c r="I100" s="276">
        <f t="shared" ref="I100:BT100" si="94">I97*$D$98</f>
        <v>0</v>
      </c>
      <c r="J100" s="276">
        <f t="shared" si="94"/>
        <v>0</v>
      </c>
      <c r="K100" s="276">
        <f t="shared" si="94"/>
        <v>0</v>
      </c>
      <c r="L100" s="276">
        <f t="shared" si="94"/>
        <v>0</v>
      </c>
      <c r="M100" s="276">
        <f t="shared" si="94"/>
        <v>0</v>
      </c>
      <c r="N100" s="276">
        <f t="shared" si="94"/>
        <v>0</v>
      </c>
      <c r="O100" s="276">
        <f t="shared" si="94"/>
        <v>0</v>
      </c>
      <c r="P100" s="276">
        <f t="shared" si="94"/>
        <v>0</v>
      </c>
      <c r="Q100" s="276">
        <f t="shared" si="94"/>
        <v>0</v>
      </c>
      <c r="R100" s="276">
        <f t="shared" si="94"/>
        <v>0</v>
      </c>
      <c r="S100" s="276">
        <f t="shared" si="94"/>
        <v>0</v>
      </c>
      <c r="T100" s="276">
        <f t="shared" si="94"/>
        <v>0</v>
      </c>
      <c r="U100" s="276">
        <f t="shared" si="94"/>
        <v>0</v>
      </c>
      <c r="V100" s="276">
        <f t="shared" si="94"/>
        <v>0</v>
      </c>
      <c r="W100" s="276">
        <f t="shared" si="94"/>
        <v>0</v>
      </c>
      <c r="X100" s="276">
        <f t="shared" si="94"/>
        <v>0</v>
      </c>
      <c r="Y100" s="276">
        <f t="shared" si="94"/>
        <v>0</v>
      </c>
      <c r="Z100" s="276">
        <f t="shared" si="94"/>
        <v>0</v>
      </c>
      <c r="AA100" s="276">
        <f t="shared" si="94"/>
        <v>0</v>
      </c>
      <c r="AB100" s="276">
        <f t="shared" si="94"/>
        <v>0</v>
      </c>
      <c r="AC100" s="276">
        <f t="shared" si="94"/>
        <v>0</v>
      </c>
      <c r="AD100" s="276">
        <f t="shared" si="94"/>
        <v>0</v>
      </c>
      <c r="AE100" s="276">
        <f t="shared" si="94"/>
        <v>0</v>
      </c>
      <c r="AF100" s="276">
        <f t="shared" si="94"/>
        <v>0</v>
      </c>
      <c r="AG100" s="276">
        <f t="shared" si="94"/>
        <v>0</v>
      </c>
      <c r="AH100" s="276">
        <f t="shared" si="94"/>
        <v>0</v>
      </c>
      <c r="AI100" s="276">
        <f t="shared" si="94"/>
        <v>0</v>
      </c>
      <c r="AJ100" s="276">
        <f t="shared" si="94"/>
        <v>0</v>
      </c>
      <c r="AK100" s="276">
        <f t="shared" si="94"/>
        <v>0</v>
      </c>
      <c r="AL100" s="276">
        <f t="shared" si="94"/>
        <v>0</v>
      </c>
      <c r="AM100" s="276">
        <f t="shared" si="94"/>
        <v>0</v>
      </c>
      <c r="AN100" s="276">
        <f t="shared" si="94"/>
        <v>0</v>
      </c>
      <c r="AO100" s="276">
        <f t="shared" si="94"/>
        <v>0</v>
      </c>
      <c r="AP100" s="276">
        <f t="shared" si="94"/>
        <v>0</v>
      </c>
      <c r="AQ100" s="276">
        <f t="shared" si="94"/>
        <v>0</v>
      </c>
      <c r="AR100" s="276">
        <f t="shared" si="94"/>
        <v>0</v>
      </c>
      <c r="AS100" s="276">
        <f t="shared" si="94"/>
        <v>0</v>
      </c>
      <c r="AT100" s="276">
        <f t="shared" si="94"/>
        <v>0</v>
      </c>
      <c r="AU100" s="276">
        <f t="shared" si="94"/>
        <v>0</v>
      </c>
      <c r="AV100" s="276">
        <f t="shared" si="94"/>
        <v>0</v>
      </c>
      <c r="AW100" s="276">
        <f t="shared" si="94"/>
        <v>0</v>
      </c>
      <c r="AX100" s="276">
        <f t="shared" si="94"/>
        <v>0</v>
      </c>
      <c r="AY100" s="276">
        <f t="shared" si="94"/>
        <v>0</v>
      </c>
      <c r="AZ100" s="276">
        <f t="shared" si="94"/>
        <v>0</v>
      </c>
      <c r="BA100" s="276">
        <f t="shared" si="94"/>
        <v>0</v>
      </c>
      <c r="BB100" s="276">
        <f t="shared" si="94"/>
        <v>0</v>
      </c>
      <c r="BC100" s="276">
        <f t="shared" si="94"/>
        <v>0</v>
      </c>
      <c r="BD100" s="276">
        <f t="shared" si="94"/>
        <v>0</v>
      </c>
      <c r="BE100" s="276">
        <f t="shared" si="94"/>
        <v>0</v>
      </c>
      <c r="BF100" s="276">
        <f t="shared" si="94"/>
        <v>0</v>
      </c>
      <c r="BG100" s="276">
        <f t="shared" si="94"/>
        <v>0</v>
      </c>
      <c r="BH100" s="276">
        <f t="shared" si="94"/>
        <v>0</v>
      </c>
      <c r="BI100" s="276">
        <f t="shared" si="94"/>
        <v>0</v>
      </c>
      <c r="BJ100" s="276">
        <f t="shared" si="94"/>
        <v>0</v>
      </c>
      <c r="BK100" s="276">
        <f t="shared" si="94"/>
        <v>0</v>
      </c>
      <c r="BL100" s="276">
        <f t="shared" si="94"/>
        <v>0</v>
      </c>
      <c r="BM100" s="276">
        <f t="shared" si="94"/>
        <v>0</v>
      </c>
      <c r="BN100" s="276">
        <f t="shared" si="94"/>
        <v>0</v>
      </c>
      <c r="BO100" s="276">
        <f t="shared" si="94"/>
        <v>0</v>
      </c>
      <c r="BP100" s="276">
        <f t="shared" si="94"/>
        <v>0</v>
      </c>
      <c r="BQ100" s="276">
        <f t="shared" si="94"/>
        <v>0</v>
      </c>
      <c r="BR100" s="276">
        <f t="shared" si="94"/>
        <v>0</v>
      </c>
      <c r="BS100" s="276">
        <f t="shared" si="94"/>
        <v>0</v>
      </c>
      <c r="BT100" s="276">
        <f t="shared" si="94"/>
        <v>0</v>
      </c>
      <c r="BU100" s="276">
        <f t="shared" ref="BU100:DC100" si="95">BU97*$D$98</f>
        <v>0</v>
      </c>
      <c r="BV100" s="276">
        <f t="shared" si="95"/>
        <v>0</v>
      </c>
      <c r="BW100" s="276">
        <f t="shared" si="95"/>
        <v>0</v>
      </c>
      <c r="BX100" s="276">
        <f t="shared" si="95"/>
        <v>0</v>
      </c>
      <c r="BY100" s="276">
        <f t="shared" si="95"/>
        <v>0</v>
      </c>
      <c r="BZ100" s="276">
        <f t="shared" si="95"/>
        <v>0</v>
      </c>
      <c r="CA100" s="276">
        <f t="shared" si="95"/>
        <v>0</v>
      </c>
      <c r="CB100" s="276">
        <f t="shared" si="95"/>
        <v>0</v>
      </c>
      <c r="CC100" s="276">
        <f t="shared" si="95"/>
        <v>0</v>
      </c>
      <c r="CD100" s="276">
        <f t="shared" si="95"/>
        <v>0</v>
      </c>
      <c r="CE100" s="276">
        <f t="shared" si="95"/>
        <v>0</v>
      </c>
      <c r="CF100" s="276">
        <f t="shared" si="95"/>
        <v>0</v>
      </c>
      <c r="CG100" s="276">
        <f t="shared" si="95"/>
        <v>0</v>
      </c>
      <c r="CH100" s="276">
        <f t="shared" si="95"/>
        <v>0</v>
      </c>
      <c r="CI100" s="276">
        <f t="shared" si="95"/>
        <v>0</v>
      </c>
      <c r="CJ100" s="276">
        <f t="shared" si="95"/>
        <v>0</v>
      </c>
      <c r="CK100" s="276">
        <f t="shared" si="95"/>
        <v>0</v>
      </c>
      <c r="CL100" s="276">
        <f t="shared" si="95"/>
        <v>0</v>
      </c>
      <c r="CM100" s="276">
        <f t="shared" si="95"/>
        <v>0</v>
      </c>
      <c r="CN100" s="276">
        <f t="shared" si="95"/>
        <v>0</v>
      </c>
      <c r="CO100" s="276">
        <f t="shared" si="95"/>
        <v>0</v>
      </c>
      <c r="CP100" s="276">
        <f t="shared" si="95"/>
        <v>0</v>
      </c>
      <c r="CQ100" s="276">
        <f t="shared" si="95"/>
        <v>0</v>
      </c>
      <c r="CR100" s="276">
        <f t="shared" si="95"/>
        <v>0</v>
      </c>
      <c r="CS100" s="276">
        <f t="shared" si="95"/>
        <v>0</v>
      </c>
      <c r="CT100" s="276">
        <f t="shared" si="95"/>
        <v>0</v>
      </c>
      <c r="CU100" s="276">
        <f t="shared" si="95"/>
        <v>0</v>
      </c>
      <c r="CV100" s="276">
        <f t="shared" si="95"/>
        <v>0</v>
      </c>
      <c r="CW100" s="276">
        <f t="shared" si="95"/>
        <v>0</v>
      </c>
      <c r="CX100" s="276">
        <f t="shared" si="95"/>
        <v>0</v>
      </c>
      <c r="CY100" s="276">
        <f t="shared" si="95"/>
        <v>0</v>
      </c>
      <c r="CZ100" s="276">
        <f t="shared" si="95"/>
        <v>0</v>
      </c>
      <c r="DA100" s="276">
        <f t="shared" si="95"/>
        <v>0</v>
      </c>
      <c r="DB100" s="276">
        <f t="shared" si="95"/>
        <v>0</v>
      </c>
      <c r="DC100" s="276">
        <f t="shared" si="95"/>
        <v>0</v>
      </c>
    </row>
    <row r="101" spans="2:107" ht="15" hidden="1" customHeight="1" x14ac:dyDescent="0.25">
      <c r="B101" s="272"/>
      <c r="C101" s="273" t="s">
        <v>4246</v>
      </c>
      <c r="D101" s="273"/>
      <c r="E101" s="517" t="s">
        <v>3908</v>
      </c>
      <c r="F101" s="274" t="s">
        <v>4247</v>
      </c>
      <c r="G101" s="275">
        <f>G95*D96</f>
        <v>0</v>
      </c>
      <c r="H101" s="276">
        <f>H95*$D$96</f>
        <v>0</v>
      </c>
      <c r="I101" s="276">
        <f t="shared" ref="I101:BT101" si="96">I95*$D$96</f>
        <v>0</v>
      </c>
      <c r="J101" s="276">
        <f t="shared" si="96"/>
        <v>0</v>
      </c>
      <c r="K101" s="276">
        <f t="shared" si="96"/>
        <v>0</v>
      </c>
      <c r="L101" s="276">
        <f t="shared" si="96"/>
        <v>0</v>
      </c>
      <c r="M101" s="276">
        <f t="shared" si="96"/>
        <v>0</v>
      </c>
      <c r="N101" s="276">
        <f t="shared" si="96"/>
        <v>0</v>
      </c>
      <c r="O101" s="276">
        <f t="shared" si="96"/>
        <v>0</v>
      </c>
      <c r="P101" s="276">
        <f t="shared" si="96"/>
        <v>0</v>
      </c>
      <c r="Q101" s="276">
        <f t="shared" si="96"/>
        <v>0</v>
      </c>
      <c r="R101" s="276">
        <f t="shared" si="96"/>
        <v>0</v>
      </c>
      <c r="S101" s="276">
        <f t="shared" si="96"/>
        <v>0</v>
      </c>
      <c r="T101" s="276">
        <f t="shared" si="96"/>
        <v>0</v>
      </c>
      <c r="U101" s="276">
        <f t="shared" si="96"/>
        <v>0</v>
      </c>
      <c r="V101" s="276">
        <f t="shared" si="96"/>
        <v>0</v>
      </c>
      <c r="W101" s="276">
        <f t="shared" si="96"/>
        <v>0</v>
      </c>
      <c r="X101" s="276">
        <f t="shared" si="96"/>
        <v>0</v>
      </c>
      <c r="Y101" s="276">
        <f t="shared" si="96"/>
        <v>0</v>
      </c>
      <c r="Z101" s="276">
        <f t="shared" si="96"/>
        <v>0</v>
      </c>
      <c r="AA101" s="276">
        <f t="shared" si="96"/>
        <v>0</v>
      </c>
      <c r="AB101" s="276">
        <f t="shared" si="96"/>
        <v>0</v>
      </c>
      <c r="AC101" s="276">
        <f t="shared" si="96"/>
        <v>0</v>
      </c>
      <c r="AD101" s="276">
        <f t="shared" si="96"/>
        <v>0</v>
      </c>
      <c r="AE101" s="276">
        <f t="shared" si="96"/>
        <v>0</v>
      </c>
      <c r="AF101" s="276">
        <f t="shared" si="96"/>
        <v>0</v>
      </c>
      <c r="AG101" s="276">
        <f t="shared" si="96"/>
        <v>0</v>
      </c>
      <c r="AH101" s="276">
        <f t="shared" si="96"/>
        <v>0</v>
      </c>
      <c r="AI101" s="276">
        <f t="shared" si="96"/>
        <v>0</v>
      </c>
      <c r="AJ101" s="276">
        <f t="shared" si="96"/>
        <v>0</v>
      </c>
      <c r="AK101" s="276">
        <f t="shared" si="96"/>
        <v>0</v>
      </c>
      <c r="AL101" s="276">
        <f t="shared" si="96"/>
        <v>0</v>
      </c>
      <c r="AM101" s="276">
        <f t="shared" si="96"/>
        <v>0</v>
      </c>
      <c r="AN101" s="276">
        <f t="shared" si="96"/>
        <v>0</v>
      </c>
      <c r="AO101" s="276">
        <f t="shared" si="96"/>
        <v>0</v>
      </c>
      <c r="AP101" s="276">
        <f t="shared" si="96"/>
        <v>0</v>
      </c>
      <c r="AQ101" s="276">
        <f t="shared" si="96"/>
        <v>0</v>
      </c>
      <c r="AR101" s="276">
        <f t="shared" si="96"/>
        <v>0</v>
      </c>
      <c r="AS101" s="276">
        <f t="shared" si="96"/>
        <v>0</v>
      </c>
      <c r="AT101" s="276">
        <f t="shared" si="96"/>
        <v>0</v>
      </c>
      <c r="AU101" s="276">
        <f t="shared" si="96"/>
        <v>0</v>
      </c>
      <c r="AV101" s="276">
        <f t="shared" si="96"/>
        <v>0</v>
      </c>
      <c r="AW101" s="276">
        <f t="shared" si="96"/>
        <v>0</v>
      </c>
      <c r="AX101" s="276">
        <f t="shared" si="96"/>
        <v>0</v>
      </c>
      <c r="AY101" s="276">
        <f t="shared" si="96"/>
        <v>0</v>
      </c>
      <c r="AZ101" s="276">
        <f t="shared" si="96"/>
        <v>0</v>
      </c>
      <c r="BA101" s="276">
        <f t="shared" si="96"/>
        <v>0</v>
      </c>
      <c r="BB101" s="276">
        <f t="shared" si="96"/>
        <v>0</v>
      </c>
      <c r="BC101" s="276">
        <f t="shared" si="96"/>
        <v>0</v>
      </c>
      <c r="BD101" s="276">
        <f t="shared" si="96"/>
        <v>0</v>
      </c>
      <c r="BE101" s="276">
        <f t="shared" si="96"/>
        <v>0</v>
      </c>
      <c r="BF101" s="276">
        <f t="shared" si="96"/>
        <v>0</v>
      </c>
      <c r="BG101" s="276">
        <f t="shared" si="96"/>
        <v>0</v>
      </c>
      <c r="BH101" s="276">
        <f t="shared" si="96"/>
        <v>0</v>
      </c>
      <c r="BI101" s="276">
        <f t="shared" si="96"/>
        <v>0</v>
      </c>
      <c r="BJ101" s="276">
        <f t="shared" si="96"/>
        <v>0</v>
      </c>
      <c r="BK101" s="276">
        <f t="shared" si="96"/>
        <v>0</v>
      </c>
      <c r="BL101" s="276">
        <f t="shared" si="96"/>
        <v>0</v>
      </c>
      <c r="BM101" s="276">
        <f t="shared" si="96"/>
        <v>0</v>
      </c>
      <c r="BN101" s="276">
        <f t="shared" si="96"/>
        <v>0</v>
      </c>
      <c r="BO101" s="276">
        <f t="shared" si="96"/>
        <v>0</v>
      </c>
      <c r="BP101" s="276">
        <f t="shared" si="96"/>
        <v>0</v>
      </c>
      <c r="BQ101" s="276">
        <f t="shared" si="96"/>
        <v>0</v>
      </c>
      <c r="BR101" s="276">
        <f t="shared" si="96"/>
        <v>0</v>
      </c>
      <c r="BS101" s="276">
        <f t="shared" si="96"/>
        <v>0</v>
      </c>
      <c r="BT101" s="276">
        <f t="shared" si="96"/>
        <v>0</v>
      </c>
      <c r="BU101" s="276">
        <f t="shared" ref="BU101:DC101" si="97">BU95*$D$96</f>
        <v>0</v>
      </c>
      <c r="BV101" s="276">
        <f t="shared" si="97"/>
        <v>0</v>
      </c>
      <c r="BW101" s="276">
        <f t="shared" si="97"/>
        <v>0</v>
      </c>
      <c r="BX101" s="276">
        <f t="shared" si="97"/>
        <v>0</v>
      </c>
      <c r="BY101" s="276">
        <f t="shared" si="97"/>
        <v>0</v>
      </c>
      <c r="BZ101" s="276">
        <f t="shared" si="97"/>
        <v>0</v>
      </c>
      <c r="CA101" s="276">
        <f t="shared" si="97"/>
        <v>0</v>
      </c>
      <c r="CB101" s="276">
        <f t="shared" si="97"/>
        <v>0</v>
      </c>
      <c r="CC101" s="276">
        <f t="shared" si="97"/>
        <v>0</v>
      </c>
      <c r="CD101" s="276">
        <f t="shared" si="97"/>
        <v>0</v>
      </c>
      <c r="CE101" s="276">
        <f t="shared" si="97"/>
        <v>0</v>
      </c>
      <c r="CF101" s="276">
        <f t="shared" si="97"/>
        <v>0</v>
      </c>
      <c r="CG101" s="276">
        <f t="shared" si="97"/>
        <v>0</v>
      </c>
      <c r="CH101" s="276">
        <f t="shared" si="97"/>
        <v>0</v>
      </c>
      <c r="CI101" s="276">
        <f t="shared" si="97"/>
        <v>0</v>
      </c>
      <c r="CJ101" s="276">
        <f t="shared" si="97"/>
        <v>0</v>
      </c>
      <c r="CK101" s="276">
        <f t="shared" si="97"/>
        <v>0</v>
      </c>
      <c r="CL101" s="276">
        <f t="shared" si="97"/>
        <v>0</v>
      </c>
      <c r="CM101" s="276">
        <f t="shared" si="97"/>
        <v>0</v>
      </c>
      <c r="CN101" s="276">
        <f t="shared" si="97"/>
        <v>0</v>
      </c>
      <c r="CO101" s="276">
        <f t="shared" si="97"/>
        <v>0</v>
      </c>
      <c r="CP101" s="276">
        <f t="shared" si="97"/>
        <v>0</v>
      </c>
      <c r="CQ101" s="276">
        <f t="shared" si="97"/>
        <v>0</v>
      </c>
      <c r="CR101" s="276">
        <f t="shared" si="97"/>
        <v>0</v>
      </c>
      <c r="CS101" s="276">
        <f t="shared" si="97"/>
        <v>0</v>
      </c>
      <c r="CT101" s="276">
        <f t="shared" si="97"/>
        <v>0</v>
      </c>
      <c r="CU101" s="276">
        <f t="shared" si="97"/>
        <v>0</v>
      </c>
      <c r="CV101" s="276">
        <f t="shared" si="97"/>
        <v>0</v>
      </c>
      <c r="CW101" s="276">
        <f t="shared" si="97"/>
        <v>0</v>
      </c>
      <c r="CX101" s="276">
        <f t="shared" si="97"/>
        <v>0</v>
      </c>
      <c r="CY101" s="276">
        <f t="shared" si="97"/>
        <v>0</v>
      </c>
      <c r="CZ101" s="276">
        <f t="shared" si="97"/>
        <v>0</v>
      </c>
      <c r="DA101" s="276">
        <f t="shared" si="97"/>
        <v>0</v>
      </c>
      <c r="DB101" s="276">
        <f t="shared" si="97"/>
        <v>0</v>
      </c>
      <c r="DC101" s="276">
        <f t="shared" si="97"/>
        <v>0</v>
      </c>
    </row>
    <row r="102" spans="2:107" ht="15" hidden="1" customHeight="1" x14ac:dyDescent="0.25">
      <c r="H102" s="277"/>
      <c r="I102" s="277"/>
    </row>
    <row r="103" spans="2:107" ht="15" hidden="1" customHeight="1" x14ac:dyDescent="0.35">
      <c r="E103" s="201" t="s">
        <v>4066</v>
      </c>
      <c r="F103" s="202"/>
      <c r="G103" s="203">
        <f>RCB!$G$30</f>
        <v>0</v>
      </c>
      <c r="H103" s="277"/>
      <c r="I103" s="201" t="s">
        <v>4067</v>
      </c>
      <c r="J103" s="202"/>
      <c r="K103" s="203">
        <f>RCB!$J$30</f>
        <v>0</v>
      </c>
    </row>
    <row r="104" spans="2:107" ht="15" hidden="1" customHeight="1" x14ac:dyDescent="0.35">
      <c r="E104" s="201" t="s">
        <v>4070</v>
      </c>
      <c r="F104" s="202"/>
      <c r="G104" s="203">
        <f>RCB!$H$30</f>
        <v>0</v>
      </c>
      <c r="H104" s="277"/>
      <c r="I104" s="201" t="s">
        <v>4070</v>
      </c>
      <c r="J104" s="202"/>
      <c r="K104" s="203">
        <f>RCB!$K$30</f>
        <v>0</v>
      </c>
    </row>
    <row r="105" spans="2:107" ht="15" hidden="1" customHeight="1" x14ac:dyDescent="0.25">
      <c r="H105" s="277"/>
      <c r="I105" s="277"/>
    </row>
    <row r="106" spans="2:107" ht="15" hidden="1" customHeight="1" x14ac:dyDescent="0.25">
      <c r="B106" s="1032" t="s">
        <v>5828</v>
      </c>
      <c r="C106" s="1033"/>
      <c r="D106" s="1033"/>
      <c r="E106" s="1033"/>
      <c r="F106" s="1033"/>
      <c r="G106" s="246"/>
      <c r="H106" s="246"/>
      <c r="I106" s="246"/>
      <c r="J106" s="246"/>
      <c r="K106" s="246"/>
      <c r="L106" s="246"/>
      <c r="M106" s="246"/>
      <c r="N106" s="246"/>
      <c r="O106" s="246"/>
      <c r="P106" s="246"/>
      <c r="Q106" s="246"/>
      <c r="R106" s="246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6"/>
      <c r="AL106" s="246"/>
      <c r="AM106" s="246"/>
      <c r="AN106" s="246"/>
      <c r="AO106" s="246"/>
      <c r="AP106" s="246"/>
      <c r="AQ106" s="246"/>
      <c r="AR106" s="246"/>
      <c r="AS106" s="246"/>
      <c r="AT106" s="246"/>
      <c r="AU106" s="246"/>
      <c r="AV106" s="246"/>
      <c r="AW106" s="246"/>
      <c r="AX106" s="246"/>
      <c r="AY106" s="246"/>
      <c r="AZ106" s="246"/>
      <c r="BA106" s="246"/>
      <c r="BB106" s="246"/>
      <c r="BC106" s="246"/>
      <c r="BD106" s="246"/>
      <c r="BE106" s="246"/>
      <c r="BF106" s="246"/>
      <c r="BG106" s="246"/>
      <c r="BH106" s="246"/>
      <c r="BI106" s="246"/>
      <c r="BJ106" s="246"/>
      <c r="BK106" s="246"/>
      <c r="BL106" s="246"/>
      <c r="BM106" s="246"/>
      <c r="BN106" s="246"/>
      <c r="BO106" s="246"/>
      <c r="BP106" s="246"/>
      <c r="BQ106" s="246"/>
      <c r="BR106" s="246"/>
      <c r="BS106" s="246"/>
      <c r="BT106" s="246"/>
      <c r="BU106" s="246"/>
      <c r="BV106" s="246"/>
      <c r="BW106" s="246"/>
      <c r="BX106" s="246"/>
      <c r="BY106" s="246"/>
      <c r="BZ106" s="246"/>
      <c r="CA106" s="246"/>
      <c r="CB106" s="246"/>
      <c r="CC106" s="246"/>
      <c r="CD106" s="246"/>
      <c r="CE106" s="246"/>
      <c r="CF106" s="246"/>
      <c r="CG106" s="246"/>
      <c r="CH106" s="246"/>
      <c r="CI106" s="246"/>
      <c r="CJ106" s="246"/>
      <c r="CK106" s="246"/>
      <c r="CL106" s="246"/>
      <c r="CM106" s="246"/>
      <c r="CN106" s="246"/>
      <c r="CO106" s="246"/>
      <c r="CP106" s="246"/>
      <c r="CQ106" s="246"/>
      <c r="CR106" s="246"/>
      <c r="CS106" s="246"/>
      <c r="CT106" s="246"/>
      <c r="CU106" s="246"/>
      <c r="CV106" s="246"/>
      <c r="CW106" s="246"/>
      <c r="CX106" s="246"/>
      <c r="CY106" s="246"/>
      <c r="CZ106" s="246"/>
      <c r="DA106" s="246"/>
      <c r="DB106" s="246"/>
      <c r="DC106" s="246"/>
    </row>
    <row r="107" spans="2:107" ht="15" hidden="1" customHeight="1" x14ac:dyDescent="0.25">
      <c r="B107" s="247"/>
      <c r="C107" s="248"/>
      <c r="D107" s="248"/>
      <c r="E107" s="248"/>
      <c r="F107" s="249"/>
      <c r="G107" s="250" t="s">
        <v>76</v>
      </c>
      <c r="H107" s="251" t="s">
        <v>4088</v>
      </c>
      <c r="I107" s="251" t="s">
        <v>4089</v>
      </c>
      <c r="J107" s="251" t="s">
        <v>4090</v>
      </c>
      <c r="K107" s="251" t="s">
        <v>4091</v>
      </c>
      <c r="L107" s="251" t="s">
        <v>4092</v>
      </c>
      <c r="M107" s="251" t="s">
        <v>4093</v>
      </c>
      <c r="N107" s="251" t="s">
        <v>4094</v>
      </c>
      <c r="O107" s="251" t="s">
        <v>4095</v>
      </c>
      <c r="P107" s="251" t="s">
        <v>4096</v>
      </c>
      <c r="Q107" s="251" t="s">
        <v>4097</v>
      </c>
      <c r="R107" s="251" t="s">
        <v>4098</v>
      </c>
      <c r="S107" s="251" t="s">
        <v>4099</v>
      </c>
      <c r="T107" s="251" t="s">
        <v>4100</v>
      </c>
      <c r="U107" s="251" t="s">
        <v>4101</v>
      </c>
      <c r="V107" s="251" t="s">
        <v>4102</v>
      </c>
      <c r="W107" s="251" t="s">
        <v>4103</v>
      </c>
      <c r="X107" s="251" t="s">
        <v>4104</v>
      </c>
      <c r="Y107" s="251" t="s">
        <v>4105</v>
      </c>
      <c r="Z107" s="251" t="s">
        <v>4106</v>
      </c>
      <c r="AA107" s="251" t="s">
        <v>4107</v>
      </c>
      <c r="AB107" s="251" t="s">
        <v>4108</v>
      </c>
      <c r="AC107" s="251" t="s">
        <v>4109</v>
      </c>
      <c r="AD107" s="251" t="s">
        <v>4110</v>
      </c>
      <c r="AE107" s="251" t="s">
        <v>4111</v>
      </c>
      <c r="AF107" s="251" t="s">
        <v>4112</v>
      </c>
      <c r="AG107" s="251" t="s">
        <v>4113</v>
      </c>
      <c r="AH107" s="251" t="s">
        <v>4114</v>
      </c>
      <c r="AI107" s="251" t="s">
        <v>4115</v>
      </c>
      <c r="AJ107" s="251" t="s">
        <v>4116</v>
      </c>
      <c r="AK107" s="251" t="s">
        <v>4117</v>
      </c>
      <c r="AL107" s="251" t="s">
        <v>4118</v>
      </c>
      <c r="AM107" s="251" t="s">
        <v>4119</v>
      </c>
      <c r="AN107" s="251" t="s">
        <v>4120</v>
      </c>
      <c r="AO107" s="251" t="s">
        <v>4121</v>
      </c>
      <c r="AP107" s="251" t="s">
        <v>4122</v>
      </c>
      <c r="AQ107" s="251" t="s">
        <v>4123</v>
      </c>
      <c r="AR107" s="251" t="s">
        <v>4124</v>
      </c>
      <c r="AS107" s="251" t="s">
        <v>4125</v>
      </c>
      <c r="AT107" s="251" t="s">
        <v>4126</v>
      </c>
      <c r="AU107" s="251" t="s">
        <v>4127</v>
      </c>
      <c r="AV107" s="251" t="s">
        <v>4128</v>
      </c>
      <c r="AW107" s="251" t="s">
        <v>4129</v>
      </c>
      <c r="AX107" s="251" t="s">
        <v>4130</v>
      </c>
      <c r="AY107" s="251" t="s">
        <v>4131</v>
      </c>
      <c r="AZ107" s="251" t="s">
        <v>4132</v>
      </c>
      <c r="BA107" s="251" t="s">
        <v>4133</v>
      </c>
      <c r="BB107" s="251" t="s">
        <v>4134</v>
      </c>
      <c r="BC107" s="251" t="s">
        <v>4135</v>
      </c>
      <c r="BD107" s="251" t="s">
        <v>4136</v>
      </c>
      <c r="BE107" s="251" t="s">
        <v>4137</v>
      </c>
      <c r="BF107" s="251" t="s">
        <v>4138</v>
      </c>
      <c r="BG107" s="251" t="s">
        <v>4139</v>
      </c>
      <c r="BH107" s="251" t="s">
        <v>4140</v>
      </c>
      <c r="BI107" s="251" t="s">
        <v>4141</v>
      </c>
      <c r="BJ107" s="251" t="s">
        <v>4142</v>
      </c>
      <c r="BK107" s="251" t="s">
        <v>4143</v>
      </c>
      <c r="BL107" s="251" t="s">
        <v>4144</v>
      </c>
      <c r="BM107" s="251" t="s">
        <v>4145</v>
      </c>
      <c r="BN107" s="251" t="s">
        <v>4146</v>
      </c>
      <c r="BO107" s="251" t="s">
        <v>4147</v>
      </c>
      <c r="BP107" s="251" t="s">
        <v>4148</v>
      </c>
      <c r="BQ107" s="251" t="s">
        <v>4149</v>
      </c>
      <c r="BR107" s="251" t="s">
        <v>4150</v>
      </c>
      <c r="BS107" s="251" t="s">
        <v>4151</v>
      </c>
      <c r="BT107" s="251" t="s">
        <v>4152</v>
      </c>
      <c r="BU107" s="251" t="s">
        <v>4153</v>
      </c>
      <c r="BV107" s="251" t="s">
        <v>4154</v>
      </c>
      <c r="BW107" s="251" t="s">
        <v>4155</v>
      </c>
      <c r="BX107" s="251" t="s">
        <v>4156</v>
      </c>
      <c r="BY107" s="251" t="s">
        <v>4157</v>
      </c>
      <c r="BZ107" s="251" t="s">
        <v>4158</v>
      </c>
      <c r="CA107" s="251" t="s">
        <v>4159</v>
      </c>
      <c r="CB107" s="251" t="s">
        <v>4160</v>
      </c>
      <c r="CC107" s="251" t="s">
        <v>4161</v>
      </c>
      <c r="CD107" s="251" t="s">
        <v>4162</v>
      </c>
      <c r="CE107" s="251" t="s">
        <v>4163</v>
      </c>
      <c r="CF107" s="251" t="s">
        <v>4164</v>
      </c>
      <c r="CG107" s="251" t="s">
        <v>4165</v>
      </c>
      <c r="CH107" s="251" t="s">
        <v>4166</v>
      </c>
      <c r="CI107" s="251" t="s">
        <v>4167</v>
      </c>
      <c r="CJ107" s="251" t="s">
        <v>4168</v>
      </c>
      <c r="CK107" s="251" t="s">
        <v>4169</v>
      </c>
      <c r="CL107" s="251" t="s">
        <v>4170</v>
      </c>
      <c r="CM107" s="251" t="s">
        <v>4171</v>
      </c>
      <c r="CN107" s="251" t="s">
        <v>4172</v>
      </c>
      <c r="CO107" s="251" t="s">
        <v>4173</v>
      </c>
      <c r="CP107" s="251" t="s">
        <v>4174</v>
      </c>
      <c r="CQ107" s="251" t="s">
        <v>4175</v>
      </c>
      <c r="CR107" s="251" t="s">
        <v>4176</v>
      </c>
      <c r="CS107" s="251" t="s">
        <v>4177</v>
      </c>
      <c r="CT107" s="251" t="s">
        <v>4178</v>
      </c>
      <c r="CU107" s="251" t="s">
        <v>4179</v>
      </c>
      <c r="CV107" s="251" t="s">
        <v>4180</v>
      </c>
      <c r="CW107" s="251" t="s">
        <v>4181</v>
      </c>
      <c r="CX107" s="251" t="s">
        <v>4182</v>
      </c>
      <c r="CY107" s="251" t="s">
        <v>4183</v>
      </c>
      <c r="CZ107" s="251" t="s">
        <v>4184</v>
      </c>
      <c r="DA107" s="251" t="s">
        <v>4185</v>
      </c>
      <c r="DB107" s="251" t="s">
        <v>4186</v>
      </c>
      <c r="DC107" s="251" t="s">
        <v>4187</v>
      </c>
    </row>
    <row r="108" spans="2:107" ht="15" hidden="1" customHeight="1" x14ac:dyDescent="0.25">
      <c r="B108" s="247">
        <v>45</v>
      </c>
      <c r="C108" s="268" t="s">
        <v>3898</v>
      </c>
      <c r="D108" s="268"/>
      <c r="E108" s="531" t="s">
        <v>3855</v>
      </c>
      <c r="F108" s="264" t="s">
        <v>4236</v>
      </c>
      <c r="G108" s="259">
        <f>SUM(H108:DC108)</f>
        <v>0</v>
      </c>
      <c r="H108" s="260">
        <f>H70-H90</f>
        <v>0</v>
      </c>
      <c r="I108" s="260">
        <f>I70-I90</f>
        <v>0</v>
      </c>
      <c r="J108" s="260">
        <f t="shared" ref="J108:BT108" si="98">J70-J90</f>
        <v>0</v>
      </c>
      <c r="K108" s="260">
        <f t="shared" si="98"/>
        <v>0</v>
      </c>
      <c r="L108" s="260">
        <f t="shared" si="98"/>
        <v>0</v>
      </c>
      <c r="M108" s="260">
        <f t="shared" si="98"/>
        <v>0</v>
      </c>
      <c r="N108" s="260">
        <f t="shared" si="98"/>
        <v>0</v>
      </c>
      <c r="O108" s="260">
        <f t="shared" si="98"/>
        <v>0</v>
      </c>
      <c r="P108" s="260">
        <f t="shared" si="98"/>
        <v>0</v>
      </c>
      <c r="Q108" s="260">
        <f t="shared" si="98"/>
        <v>0</v>
      </c>
      <c r="R108" s="260">
        <f t="shared" si="98"/>
        <v>0</v>
      </c>
      <c r="S108" s="260">
        <f t="shared" si="98"/>
        <v>0</v>
      </c>
      <c r="T108" s="260">
        <f t="shared" si="98"/>
        <v>0</v>
      </c>
      <c r="U108" s="260">
        <f t="shared" si="98"/>
        <v>0</v>
      </c>
      <c r="V108" s="260">
        <f t="shared" si="98"/>
        <v>0</v>
      </c>
      <c r="W108" s="260">
        <f t="shared" si="98"/>
        <v>0</v>
      </c>
      <c r="X108" s="260">
        <f t="shared" si="98"/>
        <v>0</v>
      </c>
      <c r="Y108" s="260">
        <f t="shared" si="98"/>
        <v>0</v>
      </c>
      <c r="Z108" s="260">
        <f t="shared" si="98"/>
        <v>0</v>
      </c>
      <c r="AA108" s="260">
        <f t="shared" si="98"/>
        <v>0</v>
      </c>
      <c r="AB108" s="260">
        <f t="shared" si="98"/>
        <v>0</v>
      </c>
      <c r="AC108" s="260">
        <f t="shared" si="98"/>
        <v>0</v>
      </c>
      <c r="AD108" s="260">
        <f t="shared" si="98"/>
        <v>0</v>
      </c>
      <c r="AE108" s="260">
        <f t="shared" si="98"/>
        <v>0</v>
      </c>
      <c r="AF108" s="260">
        <f t="shared" si="98"/>
        <v>0</v>
      </c>
      <c r="AG108" s="260">
        <f t="shared" si="98"/>
        <v>0</v>
      </c>
      <c r="AH108" s="260">
        <f t="shared" si="98"/>
        <v>0</v>
      </c>
      <c r="AI108" s="260">
        <f t="shared" si="98"/>
        <v>0</v>
      </c>
      <c r="AJ108" s="260">
        <f t="shared" si="98"/>
        <v>0</v>
      </c>
      <c r="AK108" s="260">
        <f t="shared" si="98"/>
        <v>0</v>
      </c>
      <c r="AL108" s="260">
        <f t="shared" si="98"/>
        <v>0</v>
      </c>
      <c r="AM108" s="260">
        <f t="shared" si="98"/>
        <v>0</v>
      </c>
      <c r="AN108" s="260">
        <f t="shared" si="98"/>
        <v>0</v>
      </c>
      <c r="AO108" s="260">
        <f t="shared" si="98"/>
        <v>0</v>
      </c>
      <c r="AP108" s="260">
        <f t="shared" si="98"/>
        <v>0</v>
      </c>
      <c r="AQ108" s="260">
        <f t="shared" si="98"/>
        <v>0</v>
      </c>
      <c r="AR108" s="260">
        <f t="shared" si="98"/>
        <v>0</v>
      </c>
      <c r="AS108" s="260">
        <f t="shared" si="98"/>
        <v>0</v>
      </c>
      <c r="AT108" s="260">
        <f t="shared" si="98"/>
        <v>0</v>
      </c>
      <c r="AU108" s="260">
        <f t="shared" si="98"/>
        <v>0</v>
      </c>
      <c r="AV108" s="260">
        <f t="shared" si="98"/>
        <v>0</v>
      </c>
      <c r="AW108" s="260">
        <f t="shared" si="98"/>
        <v>0</v>
      </c>
      <c r="AX108" s="260">
        <f t="shared" si="98"/>
        <v>0</v>
      </c>
      <c r="AY108" s="260">
        <f t="shared" si="98"/>
        <v>0</v>
      </c>
      <c r="AZ108" s="260">
        <f t="shared" si="98"/>
        <v>0</v>
      </c>
      <c r="BA108" s="260">
        <f t="shared" si="98"/>
        <v>0</v>
      </c>
      <c r="BB108" s="260">
        <f t="shared" si="98"/>
        <v>0</v>
      </c>
      <c r="BC108" s="260">
        <f t="shared" si="98"/>
        <v>0</v>
      </c>
      <c r="BD108" s="260">
        <f t="shared" si="98"/>
        <v>0</v>
      </c>
      <c r="BE108" s="260">
        <f t="shared" si="98"/>
        <v>0</v>
      </c>
      <c r="BF108" s="260">
        <f t="shared" si="98"/>
        <v>0</v>
      </c>
      <c r="BG108" s="260">
        <f t="shared" si="98"/>
        <v>0</v>
      </c>
      <c r="BH108" s="260">
        <f t="shared" si="98"/>
        <v>0</v>
      </c>
      <c r="BI108" s="260">
        <f t="shared" si="98"/>
        <v>0</v>
      </c>
      <c r="BJ108" s="260">
        <f t="shared" si="98"/>
        <v>0</v>
      </c>
      <c r="BK108" s="260">
        <f t="shared" si="98"/>
        <v>0</v>
      </c>
      <c r="BL108" s="260">
        <f t="shared" si="98"/>
        <v>0</v>
      </c>
      <c r="BM108" s="260">
        <f t="shared" si="98"/>
        <v>0</v>
      </c>
      <c r="BN108" s="260">
        <f t="shared" si="98"/>
        <v>0</v>
      </c>
      <c r="BO108" s="260">
        <f t="shared" si="98"/>
        <v>0</v>
      </c>
      <c r="BP108" s="260">
        <f t="shared" si="98"/>
        <v>0</v>
      </c>
      <c r="BQ108" s="260">
        <f t="shared" si="98"/>
        <v>0</v>
      </c>
      <c r="BR108" s="260">
        <f t="shared" si="98"/>
        <v>0</v>
      </c>
      <c r="BS108" s="260">
        <f t="shared" si="98"/>
        <v>0</v>
      </c>
      <c r="BT108" s="260">
        <f t="shared" si="98"/>
        <v>0</v>
      </c>
      <c r="BU108" s="260">
        <f t="shared" ref="BU108:DC108" si="99">BU70-BU90</f>
        <v>0</v>
      </c>
      <c r="BV108" s="260">
        <f t="shared" si="99"/>
        <v>0</v>
      </c>
      <c r="BW108" s="260">
        <f t="shared" si="99"/>
        <v>0</v>
      </c>
      <c r="BX108" s="260">
        <f t="shared" si="99"/>
        <v>0</v>
      </c>
      <c r="BY108" s="260">
        <f t="shared" si="99"/>
        <v>0</v>
      </c>
      <c r="BZ108" s="260">
        <f t="shared" si="99"/>
        <v>0</v>
      </c>
      <c r="CA108" s="260">
        <f t="shared" si="99"/>
        <v>0</v>
      </c>
      <c r="CB108" s="260">
        <f t="shared" si="99"/>
        <v>0</v>
      </c>
      <c r="CC108" s="260">
        <f t="shared" si="99"/>
        <v>0</v>
      </c>
      <c r="CD108" s="260">
        <f t="shared" si="99"/>
        <v>0</v>
      </c>
      <c r="CE108" s="260">
        <f t="shared" si="99"/>
        <v>0</v>
      </c>
      <c r="CF108" s="260">
        <f t="shared" si="99"/>
        <v>0</v>
      </c>
      <c r="CG108" s="260">
        <f t="shared" si="99"/>
        <v>0</v>
      </c>
      <c r="CH108" s="260">
        <f t="shared" si="99"/>
        <v>0</v>
      </c>
      <c r="CI108" s="260">
        <f t="shared" si="99"/>
        <v>0</v>
      </c>
      <c r="CJ108" s="260">
        <f t="shared" si="99"/>
        <v>0</v>
      </c>
      <c r="CK108" s="260">
        <f t="shared" si="99"/>
        <v>0</v>
      </c>
      <c r="CL108" s="260">
        <f t="shared" si="99"/>
        <v>0</v>
      </c>
      <c r="CM108" s="260">
        <f t="shared" si="99"/>
        <v>0</v>
      </c>
      <c r="CN108" s="260">
        <f t="shared" si="99"/>
        <v>0</v>
      </c>
      <c r="CO108" s="260">
        <f t="shared" si="99"/>
        <v>0</v>
      </c>
      <c r="CP108" s="260">
        <f t="shared" si="99"/>
        <v>0</v>
      </c>
      <c r="CQ108" s="260">
        <f t="shared" si="99"/>
        <v>0</v>
      </c>
      <c r="CR108" s="260">
        <f t="shared" si="99"/>
        <v>0</v>
      </c>
      <c r="CS108" s="260">
        <f t="shared" si="99"/>
        <v>0</v>
      </c>
      <c r="CT108" s="260">
        <f t="shared" si="99"/>
        <v>0</v>
      </c>
      <c r="CU108" s="260">
        <f t="shared" si="99"/>
        <v>0</v>
      </c>
      <c r="CV108" s="260">
        <f t="shared" si="99"/>
        <v>0</v>
      </c>
      <c r="CW108" s="260">
        <f t="shared" si="99"/>
        <v>0</v>
      </c>
      <c r="CX108" s="260">
        <f t="shared" si="99"/>
        <v>0</v>
      </c>
      <c r="CY108" s="260">
        <f t="shared" si="99"/>
        <v>0</v>
      </c>
      <c r="CZ108" s="260">
        <f t="shared" si="99"/>
        <v>0</v>
      </c>
      <c r="DA108" s="260">
        <f t="shared" si="99"/>
        <v>0</v>
      </c>
      <c r="DB108" s="260">
        <f t="shared" si="99"/>
        <v>0</v>
      </c>
      <c r="DC108" s="260">
        <f t="shared" si="99"/>
        <v>0</v>
      </c>
    </row>
    <row r="109" spans="2:107" ht="15" hidden="1" customHeight="1" x14ac:dyDescent="0.25">
      <c r="B109" s="247">
        <v>46</v>
      </c>
      <c r="C109" s="269" t="s">
        <v>5826</v>
      </c>
      <c r="D109" s="270">
        <f>'Escolha tarifa'!F26</f>
        <v>2819.9819950859955</v>
      </c>
      <c r="E109" s="532" t="s">
        <v>3909</v>
      </c>
      <c r="F109" s="695" t="s">
        <v>4238</v>
      </c>
      <c r="G109" s="266">
        <f>IF(G70=0,0,G108/G70)</f>
        <v>0</v>
      </c>
      <c r="H109" s="267">
        <f>IF(H70=0,0,H108/H70)</f>
        <v>0</v>
      </c>
      <c r="I109" s="267">
        <f t="shared" ref="I109:BT109" si="100">IF(I70=0,0,I108/I70)</f>
        <v>0</v>
      </c>
      <c r="J109" s="267">
        <f t="shared" si="100"/>
        <v>0</v>
      </c>
      <c r="K109" s="267">
        <f t="shared" si="100"/>
        <v>0</v>
      </c>
      <c r="L109" s="267">
        <f t="shared" si="100"/>
        <v>0</v>
      </c>
      <c r="M109" s="267">
        <f t="shared" si="100"/>
        <v>0</v>
      </c>
      <c r="N109" s="267">
        <f t="shared" si="100"/>
        <v>0</v>
      </c>
      <c r="O109" s="267">
        <f t="shared" si="100"/>
        <v>0</v>
      </c>
      <c r="P109" s="267">
        <f t="shared" si="100"/>
        <v>0</v>
      </c>
      <c r="Q109" s="267">
        <f t="shared" si="100"/>
        <v>0</v>
      </c>
      <c r="R109" s="267">
        <f t="shared" si="100"/>
        <v>0</v>
      </c>
      <c r="S109" s="267">
        <f t="shared" si="100"/>
        <v>0</v>
      </c>
      <c r="T109" s="267">
        <f t="shared" si="100"/>
        <v>0</v>
      </c>
      <c r="U109" s="267">
        <f t="shared" si="100"/>
        <v>0</v>
      </c>
      <c r="V109" s="267">
        <f t="shared" si="100"/>
        <v>0</v>
      </c>
      <c r="W109" s="267">
        <f t="shared" si="100"/>
        <v>0</v>
      </c>
      <c r="X109" s="267">
        <f t="shared" si="100"/>
        <v>0</v>
      </c>
      <c r="Y109" s="267">
        <f t="shared" si="100"/>
        <v>0</v>
      </c>
      <c r="Z109" s="267">
        <f t="shared" si="100"/>
        <v>0</v>
      </c>
      <c r="AA109" s="267">
        <f t="shared" si="100"/>
        <v>0</v>
      </c>
      <c r="AB109" s="267">
        <f t="shared" si="100"/>
        <v>0</v>
      </c>
      <c r="AC109" s="267">
        <f t="shared" si="100"/>
        <v>0</v>
      </c>
      <c r="AD109" s="267">
        <f t="shared" si="100"/>
        <v>0</v>
      </c>
      <c r="AE109" s="267">
        <f t="shared" si="100"/>
        <v>0</v>
      </c>
      <c r="AF109" s="267">
        <f t="shared" si="100"/>
        <v>0</v>
      </c>
      <c r="AG109" s="267">
        <f t="shared" si="100"/>
        <v>0</v>
      </c>
      <c r="AH109" s="267">
        <f t="shared" si="100"/>
        <v>0</v>
      </c>
      <c r="AI109" s="267">
        <f t="shared" si="100"/>
        <v>0</v>
      </c>
      <c r="AJ109" s="267">
        <f t="shared" si="100"/>
        <v>0</v>
      </c>
      <c r="AK109" s="267">
        <f t="shared" si="100"/>
        <v>0</v>
      </c>
      <c r="AL109" s="267">
        <f t="shared" si="100"/>
        <v>0</v>
      </c>
      <c r="AM109" s="267">
        <f t="shared" si="100"/>
        <v>0</v>
      </c>
      <c r="AN109" s="267">
        <f t="shared" si="100"/>
        <v>0</v>
      </c>
      <c r="AO109" s="267">
        <f t="shared" si="100"/>
        <v>0</v>
      </c>
      <c r="AP109" s="267">
        <f t="shared" si="100"/>
        <v>0</v>
      </c>
      <c r="AQ109" s="267">
        <f t="shared" si="100"/>
        <v>0</v>
      </c>
      <c r="AR109" s="267">
        <f t="shared" si="100"/>
        <v>0</v>
      </c>
      <c r="AS109" s="267">
        <f t="shared" si="100"/>
        <v>0</v>
      </c>
      <c r="AT109" s="267">
        <f t="shared" si="100"/>
        <v>0</v>
      </c>
      <c r="AU109" s="267">
        <f t="shared" si="100"/>
        <v>0</v>
      </c>
      <c r="AV109" s="267">
        <f t="shared" si="100"/>
        <v>0</v>
      </c>
      <c r="AW109" s="267">
        <f t="shared" si="100"/>
        <v>0</v>
      </c>
      <c r="AX109" s="267">
        <f t="shared" si="100"/>
        <v>0</v>
      </c>
      <c r="AY109" s="267">
        <f t="shared" si="100"/>
        <v>0</v>
      </c>
      <c r="AZ109" s="267">
        <f t="shared" si="100"/>
        <v>0</v>
      </c>
      <c r="BA109" s="267">
        <f t="shared" si="100"/>
        <v>0</v>
      </c>
      <c r="BB109" s="267">
        <f t="shared" si="100"/>
        <v>0</v>
      </c>
      <c r="BC109" s="267">
        <f t="shared" si="100"/>
        <v>0</v>
      </c>
      <c r="BD109" s="267">
        <f t="shared" si="100"/>
        <v>0</v>
      </c>
      <c r="BE109" s="267">
        <f t="shared" si="100"/>
        <v>0</v>
      </c>
      <c r="BF109" s="267">
        <f t="shared" si="100"/>
        <v>0</v>
      </c>
      <c r="BG109" s="267">
        <f t="shared" si="100"/>
        <v>0</v>
      </c>
      <c r="BH109" s="267">
        <f t="shared" si="100"/>
        <v>0</v>
      </c>
      <c r="BI109" s="267">
        <f t="shared" si="100"/>
        <v>0</v>
      </c>
      <c r="BJ109" s="267">
        <f t="shared" si="100"/>
        <v>0</v>
      </c>
      <c r="BK109" s="267">
        <f t="shared" si="100"/>
        <v>0</v>
      </c>
      <c r="BL109" s="267">
        <f t="shared" si="100"/>
        <v>0</v>
      </c>
      <c r="BM109" s="267">
        <f t="shared" si="100"/>
        <v>0</v>
      </c>
      <c r="BN109" s="267">
        <f t="shared" si="100"/>
        <v>0</v>
      </c>
      <c r="BO109" s="267">
        <f t="shared" si="100"/>
        <v>0</v>
      </c>
      <c r="BP109" s="267">
        <f t="shared" si="100"/>
        <v>0</v>
      </c>
      <c r="BQ109" s="267">
        <f t="shared" si="100"/>
        <v>0</v>
      </c>
      <c r="BR109" s="267">
        <f t="shared" si="100"/>
        <v>0</v>
      </c>
      <c r="BS109" s="267">
        <f t="shared" si="100"/>
        <v>0</v>
      </c>
      <c r="BT109" s="267">
        <f t="shared" si="100"/>
        <v>0</v>
      </c>
      <c r="BU109" s="267">
        <f t="shared" ref="BU109:DC109" si="101">IF(BU70=0,0,BU108/BU70)</f>
        <v>0</v>
      </c>
      <c r="BV109" s="267">
        <f t="shared" si="101"/>
        <v>0</v>
      </c>
      <c r="BW109" s="267">
        <f t="shared" si="101"/>
        <v>0</v>
      </c>
      <c r="BX109" s="267">
        <f t="shared" si="101"/>
        <v>0</v>
      </c>
      <c r="BY109" s="267">
        <f t="shared" si="101"/>
        <v>0</v>
      </c>
      <c r="BZ109" s="267">
        <f t="shared" si="101"/>
        <v>0</v>
      </c>
      <c r="CA109" s="267">
        <f t="shared" si="101"/>
        <v>0</v>
      </c>
      <c r="CB109" s="267">
        <f t="shared" si="101"/>
        <v>0</v>
      </c>
      <c r="CC109" s="267">
        <f t="shared" si="101"/>
        <v>0</v>
      </c>
      <c r="CD109" s="267">
        <f t="shared" si="101"/>
        <v>0</v>
      </c>
      <c r="CE109" s="267">
        <f t="shared" si="101"/>
        <v>0</v>
      </c>
      <c r="CF109" s="267">
        <f t="shared" si="101"/>
        <v>0</v>
      </c>
      <c r="CG109" s="267">
        <f t="shared" si="101"/>
        <v>0</v>
      </c>
      <c r="CH109" s="267">
        <f t="shared" si="101"/>
        <v>0</v>
      </c>
      <c r="CI109" s="267">
        <f t="shared" si="101"/>
        <v>0</v>
      </c>
      <c r="CJ109" s="267">
        <f t="shared" si="101"/>
        <v>0</v>
      </c>
      <c r="CK109" s="267">
        <f t="shared" si="101"/>
        <v>0</v>
      </c>
      <c r="CL109" s="267">
        <f t="shared" si="101"/>
        <v>0</v>
      </c>
      <c r="CM109" s="267">
        <f t="shared" si="101"/>
        <v>0</v>
      </c>
      <c r="CN109" s="267">
        <f t="shared" si="101"/>
        <v>0</v>
      </c>
      <c r="CO109" s="267">
        <f t="shared" si="101"/>
        <v>0</v>
      </c>
      <c r="CP109" s="267">
        <f t="shared" si="101"/>
        <v>0</v>
      </c>
      <c r="CQ109" s="267">
        <f t="shared" si="101"/>
        <v>0</v>
      </c>
      <c r="CR109" s="267">
        <f t="shared" si="101"/>
        <v>0</v>
      </c>
      <c r="CS109" s="267">
        <f t="shared" si="101"/>
        <v>0</v>
      </c>
      <c r="CT109" s="267">
        <f t="shared" si="101"/>
        <v>0</v>
      </c>
      <c r="CU109" s="267">
        <f t="shared" si="101"/>
        <v>0</v>
      </c>
      <c r="CV109" s="267">
        <f t="shared" si="101"/>
        <v>0</v>
      </c>
      <c r="CW109" s="267">
        <f t="shared" si="101"/>
        <v>0</v>
      </c>
      <c r="CX109" s="267">
        <f t="shared" si="101"/>
        <v>0</v>
      </c>
      <c r="CY109" s="267">
        <f t="shared" si="101"/>
        <v>0</v>
      </c>
      <c r="CZ109" s="267">
        <f t="shared" si="101"/>
        <v>0</v>
      </c>
      <c r="DA109" s="267">
        <f t="shared" si="101"/>
        <v>0</v>
      </c>
      <c r="DB109" s="267">
        <f t="shared" si="101"/>
        <v>0</v>
      </c>
      <c r="DC109" s="267">
        <f t="shared" si="101"/>
        <v>0</v>
      </c>
    </row>
    <row r="110" spans="2:107" ht="15" hidden="1" customHeight="1" x14ac:dyDescent="0.25">
      <c r="B110" s="247">
        <v>47</v>
      </c>
      <c r="C110" s="268" t="s">
        <v>3897</v>
      </c>
      <c r="D110" s="268"/>
      <c r="E110" s="531" t="s">
        <v>3852</v>
      </c>
      <c r="F110" s="264" t="s">
        <v>4239</v>
      </c>
      <c r="G110" s="259">
        <f>SUM(H110:DC110)</f>
        <v>0</v>
      </c>
      <c r="H110" s="260">
        <f>H68-H88</f>
        <v>0</v>
      </c>
      <c r="I110" s="260">
        <f t="shared" ref="I110:BT110" si="102">I68-I88</f>
        <v>0</v>
      </c>
      <c r="J110" s="260">
        <f t="shared" si="102"/>
        <v>0</v>
      </c>
      <c r="K110" s="260">
        <f t="shared" si="102"/>
        <v>0</v>
      </c>
      <c r="L110" s="260">
        <f t="shared" si="102"/>
        <v>0</v>
      </c>
      <c r="M110" s="260">
        <f t="shared" si="102"/>
        <v>0</v>
      </c>
      <c r="N110" s="260">
        <f t="shared" si="102"/>
        <v>0</v>
      </c>
      <c r="O110" s="260">
        <f t="shared" si="102"/>
        <v>0</v>
      </c>
      <c r="P110" s="260">
        <f t="shared" si="102"/>
        <v>0</v>
      </c>
      <c r="Q110" s="260">
        <f t="shared" si="102"/>
        <v>0</v>
      </c>
      <c r="R110" s="260">
        <f t="shared" si="102"/>
        <v>0</v>
      </c>
      <c r="S110" s="260">
        <f t="shared" si="102"/>
        <v>0</v>
      </c>
      <c r="T110" s="260">
        <f t="shared" si="102"/>
        <v>0</v>
      </c>
      <c r="U110" s="260">
        <f t="shared" si="102"/>
        <v>0</v>
      </c>
      <c r="V110" s="260">
        <f t="shared" si="102"/>
        <v>0</v>
      </c>
      <c r="W110" s="260">
        <f t="shared" si="102"/>
        <v>0</v>
      </c>
      <c r="X110" s="260">
        <f t="shared" si="102"/>
        <v>0</v>
      </c>
      <c r="Y110" s="260">
        <f t="shared" si="102"/>
        <v>0</v>
      </c>
      <c r="Z110" s="260">
        <f t="shared" si="102"/>
        <v>0</v>
      </c>
      <c r="AA110" s="260">
        <f t="shared" si="102"/>
        <v>0</v>
      </c>
      <c r="AB110" s="260">
        <f t="shared" si="102"/>
        <v>0</v>
      </c>
      <c r="AC110" s="260">
        <f t="shared" si="102"/>
        <v>0</v>
      </c>
      <c r="AD110" s="260">
        <f t="shared" si="102"/>
        <v>0</v>
      </c>
      <c r="AE110" s="260">
        <f t="shared" si="102"/>
        <v>0</v>
      </c>
      <c r="AF110" s="260">
        <f t="shared" si="102"/>
        <v>0</v>
      </c>
      <c r="AG110" s="260">
        <f t="shared" si="102"/>
        <v>0</v>
      </c>
      <c r="AH110" s="260">
        <f t="shared" si="102"/>
        <v>0</v>
      </c>
      <c r="AI110" s="260">
        <f t="shared" si="102"/>
        <v>0</v>
      </c>
      <c r="AJ110" s="260">
        <f t="shared" si="102"/>
        <v>0</v>
      </c>
      <c r="AK110" s="260">
        <f t="shared" si="102"/>
        <v>0</v>
      </c>
      <c r="AL110" s="260">
        <f t="shared" si="102"/>
        <v>0</v>
      </c>
      <c r="AM110" s="260">
        <f t="shared" si="102"/>
        <v>0</v>
      </c>
      <c r="AN110" s="260">
        <f t="shared" si="102"/>
        <v>0</v>
      </c>
      <c r="AO110" s="260">
        <f t="shared" si="102"/>
        <v>0</v>
      </c>
      <c r="AP110" s="260">
        <f t="shared" si="102"/>
        <v>0</v>
      </c>
      <c r="AQ110" s="260">
        <f t="shared" si="102"/>
        <v>0</v>
      </c>
      <c r="AR110" s="260">
        <f t="shared" si="102"/>
        <v>0</v>
      </c>
      <c r="AS110" s="260">
        <f t="shared" si="102"/>
        <v>0</v>
      </c>
      <c r="AT110" s="260">
        <f t="shared" si="102"/>
        <v>0</v>
      </c>
      <c r="AU110" s="260">
        <f t="shared" si="102"/>
        <v>0</v>
      </c>
      <c r="AV110" s="260">
        <f t="shared" si="102"/>
        <v>0</v>
      </c>
      <c r="AW110" s="260">
        <f t="shared" si="102"/>
        <v>0</v>
      </c>
      <c r="AX110" s="260">
        <f t="shared" si="102"/>
        <v>0</v>
      </c>
      <c r="AY110" s="260">
        <f t="shared" si="102"/>
        <v>0</v>
      </c>
      <c r="AZ110" s="260">
        <f t="shared" si="102"/>
        <v>0</v>
      </c>
      <c r="BA110" s="260">
        <f t="shared" si="102"/>
        <v>0</v>
      </c>
      <c r="BB110" s="260">
        <f t="shared" si="102"/>
        <v>0</v>
      </c>
      <c r="BC110" s="260">
        <f t="shared" si="102"/>
        <v>0</v>
      </c>
      <c r="BD110" s="260">
        <f t="shared" si="102"/>
        <v>0</v>
      </c>
      <c r="BE110" s="260">
        <f t="shared" si="102"/>
        <v>0</v>
      </c>
      <c r="BF110" s="260">
        <f t="shared" si="102"/>
        <v>0</v>
      </c>
      <c r="BG110" s="260">
        <f t="shared" si="102"/>
        <v>0</v>
      </c>
      <c r="BH110" s="260">
        <f t="shared" si="102"/>
        <v>0</v>
      </c>
      <c r="BI110" s="260">
        <f t="shared" si="102"/>
        <v>0</v>
      </c>
      <c r="BJ110" s="260">
        <f t="shared" si="102"/>
        <v>0</v>
      </c>
      <c r="BK110" s="260">
        <f t="shared" si="102"/>
        <v>0</v>
      </c>
      <c r="BL110" s="260">
        <f t="shared" si="102"/>
        <v>0</v>
      </c>
      <c r="BM110" s="260">
        <f t="shared" si="102"/>
        <v>0</v>
      </c>
      <c r="BN110" s="260">
        <f t="shared" si="102"/>
        <v>0</v>
      </c>
      <c r="BO110" s="260">
        <f t="shared" si="102"/>
        <v>0</v>
      </c>
      <c r="BP110" s="260">
        <f t="shared" si="102"/>
        <v>0</v>
      </c>
      <c r="BQ110" s="260">
        <f t="shared" si="102"/>
        <v>0</v>
      </c>
      <c r="BR110" s="260">
        <f t="shared" si="102"/>
        <v>0</v>
      </c>
      <c r="BS110" s="260">
        <f t="shared" si="102"/>
        <v>0</v>
      </c>
      <c r="BT110" s="260">
        <f t="shared" si="102"/>
        <v>0</v>
      </c>
      <c r="BU110" s="260">
        <f t="shared" ref="BU110:DC110" si="103">BU68-BU88</f>
        <v>0</v>
      </c>
      <c r="BV110" s="260">
        <f t="shared" si="103"/>
        <v>0</v>
      </c>
      <c r="BW110" s="260">
        <f t="shared" si="103"/>
        <v>0</v>
      </c>
      <c r="BX110" s="260">
        <f t="shared" si="103"/>
        <v>0</v>
      </c>
      <c r="BY110" s="260">
        <f t="shared" si="103"/>
        <v>0</v>
      </c>
      <c r="BZ110" s="260">
        <f t="shared" si="103"/>
        <v>0</v>
      </c>
      <c r="CA110" s="260">
        <f t="shared" si="103"/>
        <v>0</v>
      </c>
      <c r="CB110" s="260">
        <f t="shared" si="103"/>
        <v>0</v>
      </c>
      <c r="CC110" s="260">
        <f t="shared" si="103"/>
        <v>0</v>
      </c>
      <c r="CD110" s="260">
        <f t="shared" si="103"/>
        <v>0</v>
      </c>
      <c r="CE110" s="260">
        <f t="shared" si="103"/>
        <v>0</v>
      </c>
      <c r="CF110" s="260">
        <f t="shared" si="103"/>
        <v>0</v>
      </c>
      <c r="CG110" s="260">
        <f t="shared" si="103"/>
        <v>0</v>
      </c>
      <c r="CH110" s="260">
        <f t="shared" si="103"/>
        <v>0</v>
      </c>
      <c r="CI110" s="260">
        <f t="shared" si="103"/>
        <v>0</v>
      </c>
      <c r="CJ110" s="260">
        <f t="shared" si="103"/>
        <v>0</v>
      </c>
      <c r="CK110" s="260">
        <f t="shared" si="103"/>
        <v>0</v>
      </c>
      <c r="CL110" s="260">
        <f t="shared" si="103"/>
        <v>0</v>
      </c>
      <c r="CM110" s="260">
        <f t="shared" si="103"/>
        <v>0</v>
      </c>
      <c r="CN110" s="260">
        <f t="shared" si="103"/>
        <v>0</v>
      </c>
      <c r="CO110" s="260">
        <f t="shared" si="103"/>
        <v>0</v>
      </c>
      <c r="CP110" s="260">
        <f t="shared" si="103"/>
        <v>0</v>
      </c>
      <c r="CQ110" s="260">
        <f t="shared" si="103"/>
        <v>0</v>
      </c>
      <c r="CR110" s="260">
        <f t="shared" si="103"/>
        <v>0</v>
      </c>
      <c r="CS110" s="260">
        <f t="shared" si="103"/>
        <v>0</v>
      </c>
      <c r="CT110" s="260">
        <f t="shared" si="103"/>
        <v>0</v>
      </c>
      <c r="CU110" s="260">
        <f t="shared" si="103"/>
        <v>0</v>
      </c>
      <c r="CV110" s="260">
        <f t="shared" si="103"/>
        <v>0</v>
      </c>
      <c r="CW110" s="260">
        <f t="shared" si="103"/>
        <v>0</v>
      </c>
      <c r="CX110" s="260">
        <f t="shared" si="103"/>
        <v>0</v>
      </c>
      <c r="CY110" s="260">
        <f t="shared" si="103"/>
        <v>0</v>
      </c>
      <c r="CZ110" s="260">
        <f t="shared" si="103"/>
        <v>0</v>
      </c>
      <c r="DA110" s="260">
        <f t="shared" si="103"/>
        <v>0</v>
      </c>
      <c r="DB110" s="260">
        <f t="shared" si="103"/>
        <v>0</v>
      </c>
      <c r="DC110" s="260">
        <f t="shared" si="103"/>
        <v>0</v>
      </c>
    </row>
    <row r="111" spans="2:107" ht="15" hidden="1" customHeight="1" x14ac:dyDescent="0.25">
      <c r="B111" s="247">
        <v>48</v>
      </c>
      <c r="C111" s="269" t="s">
        <v>5827</v>
      </c>
      <c r="D111" s="270">
        <f>'Escolha tarifa'!F24</f>
        <v>976.57534736744981</v>
      </c>
      <c r="E111" s="532" t="s">
        <v>3909</v>
      </c>
      <c r="F111" s="695" t="s">
        <v>4241</v>
      </c>
      <c r="G111" s="271">
        <f>IF(G68=0,0,G110/G68)</f>
        <v>0</v>
      </c>
      <c r="H111" s="267">
        <f>IF(H68=0,0,H110/H68)</f>
        <v>0</v>
      </c>
      <c r="I111" s="267">
        <f t="shared" ref="I111:BT111" si="104">IF(I68=0,0,I110/I68)</f>
        <v>0</v>
      </c>
      <c r="J111" s="267">
        <f t="shared" si="104"/>
        <v>0</v>
      </c>
      <c r="K111" s="267">
        <f t="shared" si="104"/>
        <v>0</v>
      </c>
      <c r="L111" s="267">
        <f t="shared" si="104"/>
        <v>0</v>
      </c>
      <c r="M111" s="267">
        <f t="shared" si="104"/>
        <v>0</v>
      </c>
      <c r="N111" s="267">
        <f t="shared" si="104"/>
        <v>0</v>
      </c>
      <c r="O111" s="267">
        <f t="shared" si="104"/>
        <v>0</v>
      </c>
      <c r="P111" s="267">
        <f t="shared" si="104"/>
        <v>0</v>
      </c>
      <c r="Q111" s="267">
        <f t="shared" si="104"/>
        <v>0</v>
      </c>
      <c r="R111" s="267">
        <f t="shared" si="104"/>
        <v>0</v>
      </c>
      <c r="S111" s="267">
        <f t="shared" si="104"/>
        <v>0</v>
      </c>
      <c r="T111" s="267">
        <f t="shared" si="104"/>
        <v>0</v>
      </c>
      <c r="U111" s="267">
        <f t="shared" si="104"/>
        <v>0</v>
      </c>
      <c r="V111" s="267">
        <f t="shared" si="104"/>
        <v>0</v>
      </c>
      <c r="W111" s="267">
        <f t="shared" si="104"/>
        <v>0</v>
      </c>
      <c r="X111" s="267">
        <f t="shared" si="104"/>
        <v>0</v>
      </c>
      <c r="Y111" s="267">
        <f t="shared" si="104"/>
        <v>0</v>
      </c>
      <c r="Z111" s="267">
        <f t="shared" si="104"/>
        <v>0</v>
      </c>
      <c r="AA111" s="267">
        <f t="shared" si="104"/>
        <v>0</v>
      </c>
      <c r="AB111" s="267">
        <f t="shared" si="104"/>
        <v>0</v>
      </c>
      <c r="AC111" s="267">
        <f t="shared" si="104"/>
        <v>0</v>
      </c>
      <c r="AD111" s="267">
        <f t="shared" si="104"/>
        <v>0</v>
      </c>
      <c r="AE111" s="267">
        <f t="shared" si="104"/>
        <v>0</v>
      </c>
      <c r="AF111" s="267">
        <f t="shared" si="104"/>
        <v>0</v>
      </c>
      <c r="AG111" s="267">
        <f t="shared" si="104"/>
        <v>0</v>
      </c>
      <c r="AH111" s="267">
        <f t="shared" si="104"/>
        <v>0</v>
      </c>
      <c r="AI111" s="267">
        <f t="shared" si="104"/>
        <v>0</v>
      </c>
      <c r="AJ111" s="267">
        <f t="shared" si="104"/>
        <v>0</v>
      </c>
      <c r="AK111" s="267">
        <f t="shared" si="104"/>
        <v>0</v>
      </c>
      <c r="AL111" s="267">
        <f t="shared" si="104"/>
        <v>0</v>
      </c>
      <c r="AM111" s="267">
        <f t="shared" si="104"/>
        <v>0</v>
      </c>
      <c r="AN111" s="267">
        <f t="shared" si="104"/>
        <v>0</v>
      </c>
      <c r="AO111" s="267">
        <f t="shared" si="104"/>
        <v>0</v>
      </c>
      <c r="AP111" s="267">
        <f t="shared" si="104"/>
        <v>0</v>
      </c>
      <c r="AQ111" s="267">
        <f t="shared" si="104"/>
        <v>0</v>
      </c>
      <c r="AR111" s="267">
        <f t="shared" si="104"/>
        <v>0</v>
      </c>
      <c r="AS111" s="267">
        <f t="shared" si="104"/>
        <v>0</v>
      </c>
      <c r="AT111" s="267">
        <f t="shared" si="104"/>
        <v>0</v>
      </c>
      <c r="AU111" s="267">
        <f t="shared" si="104"/>
        <v>0</v>
      </c>
      <c r="AV111" s="267">
        <f t="shared" si="104"/>
        <v>0</v>
      </c>
      <c r="AW111" s="267">
        <f t="shared" si="104"/>
        <v>0</v>
      </c>
      <c r="AX111" s="267">
        <f t="shared" si="104"/>
        <v>0</v>
      </c>
      <c r="AY111" s="267">
        <f t="shared" si="104"/>
        <v>0</v>
      </c>
      <c r="AZ111" s="267">
        <f t="shared" si="104"/>
        <v>0</v>
      </c>
      <c r="BA111" s="267">
        <f t="shared" si="104"/>
        <v>0</v>
      </c>
      <c r="BB111" s="267">
        <f t="shared" si="104"/>
        <v>0</v>
      </c>
      <c r="BC111" s="267">
        <f t="shared" si="104"/>
        <v>0</v>
      </c>
      <c r="BD111" s="267">
        <f t="shared" si="104"/>
        <v>0</v>
      </c>
      <c r="BE111" s="267">
        <f t="shared" si="104"/>
        <v>0</v>
      </c>
      <c r="BF111" s="267">
        <f t="shared" si="104"/>
        <v>0</v>
      </c>
      <c r="BG111" s="267">
        <f t="shared" si="104"/>
        <v>0</v>
      </c>
      <c r="BH111" s="267">
        <f t="shared" si="104"/>
        <v>0</v>
      </c>
      <c r="BI111" s="267">
        <f t="shared" si="104"/>
        <v>0</v>
      </c>
      <c r="BJ111" s="267">
        <f t="shared" si="104"/>
        <v>0</v>
      </c>
      <c r="BK111" s="267">
        <f t="shared" si="104"/>
        <v>0</v>
      </c>
      <c r="BL111" s="267">
        <f t="shared" si="104"/>
        <v>0</v>
      </c>
      <c r="BM111" s="267">
        <f t="shared" si="104"/>
        <v>0</v>
      </c>
      <c r="BN111" s="267">
        <f t="shared" si="104"/>
        <v>0</v>
      </c>
      <c r="BO111" s="267">
        <f t="shared" si="104"/>
        <v>0</v>
      </c>
      <c r="BP111" s="267">
        <f t="shared" si="104"/>
        <v>0</v>
      </c>
      <c r="BQ111" s="267">
        <f t="shared" si="104"/>
        <v>0</v>
      </c>
      <c r="BR111" s="267">
        <f t="shared" si="104"/>
        <v>0</v>
      </c>
      <c r="BS111" s="267">
        <f t="shared" si="104"/>
        <v>0</v>
      </c>
      <c r="BT111" s="267">
        <f t="shared" si="104"/>
        <v>0</v>
      </c>
      <c r="BU111" s="267">
        <f t="shared" ref="BU111:DC111" si="105">IF(BU68=0,0,BU110/BU68)</f>
        <v>0</v>
      </c>
      <c r="BV111" s="267">
        <f t="shared" si="105"/>
        <v>0</v>
      </c>
      <c r="BW111" s="267">
        <f t="shared" si="105"/>
        <v>0</v>
      </c>
      <c r="BX111" s="267">
        <f t="shared" si="105"/>
        <v>0</v>
      </c>
      <c r="BY111" s="267">
        <f t="shared" si="105"/>
        <v>0</v>
      </c>
      <c r="BZ111" s="267">
        <f t="shared" si="105"/>
        <v>0</v>
      </c>
      <c r="CA111" s="267">
        <f t="shared" si="105"/>
        <v>0</v>
      </c>
      <c r="CB111" s="267">
        <f t="shared" si="105"/>
        <v>0</v>
      </c>
      <c r="CC111" s="267">
        <f t="shared" si="105"/>
        <v>0</v>
      </c>
      <c r="CD111" s="267">
        <f t="shared" si="105"/>
        <v>0</v>
      </c>
      <c r="CE111" s="267">
        <f t="shared" si="105"/>
        <v>0</v>
      </c>
      <c r="CF111" s="267">
        <f t="shared" si="105"/>
        <v>0</v>
      </c>
      <c r="CG111" s="267">
        <f t="shared" si="105"/>
        <v>0</v>
      </c>
      <c r="CH111" s="267">
        <f t="shared" si="105"/>
        <v>0</v>
      </c>
      <c r="CI111" s="267">
        <f t="shared" si="105"/>
        <v>0</v>
      </c>
      <c r="CJ111" s="267">
        <f t="shared" si="105"/>
        <v>0</v>
      </c>
      <c r="CK111" s="267">
        <f t="shared" si="105"/>
        <v>0</v>
      </c>
      <c r="CL111" s="267">
        <f t="shared" si="105"/>
        <v>0</v>
      </c>
      <c r="CM111" s="267">
        <f t="shared" si="105"/>
        <v>0</v>
      </c>
      <c r="CN111" s="267">
        <f t="shared" si="105"/>
        <v>0</v>
      </c>
      <c r="CO111" s="267">
        <f t="shared" si="105"/>
        <v>0</v>
      </c>
      <c r="CP111" s="267">
        <f t="shared" si="105"/>
        <v>0</v>
      </c>
      <c r="CQ111" s="267">
        <f t="shared" si="105"/>
        <v>0</v>
      </c>
      <c r="CR111" s="267">
        <f t="shared" si="105"/>
        <v>0</v>
      </c>
      <c r="CS111" s="267">
        <f t="shared" si="105"/>
        <v>0</v>
      </c>
      <c r="CT111" s="267">
        <f t="shared" si="105"/>
        <v>0</v>
      </c>
      <c r="CU111" s="267">
        <f t="shared" si="105"/>
        <v>0</v>
      </c>
      <c r="CV111" s="267">
        <f t="shared" si="105"/>
        <v>0</v>
      </c>
      <c r="CW111" s="267">
        <f t="shared" si="105"/>
        <v>0</v>
      </c>
      <c r="CX111" s="267">
        <f t="shared" si="105"/>
        <v>0</v>
      </c>
      <c r="CY111" s="267">
        <f t="shared" si="105"/>
        <v>0</v>
      </c>
      <c r="CZ111" s="267">
        <f t="shared" si="105"/>
        <v>0</v>
      </c>
      <c r="DA111" s="267">
        <f t="shared" si="105"/>
        <v>0</v>
      </c>
      <c r="DB111" s="267">
        <f t="shared" si="105"/>
        <v>0</v>
      </c>
      <c r="DC111" s="267">
        <f t="shared" si="105"/>
        <v>0</v>
      </c>
    </row>
    <row r="112" spans="2:107" ht="15" hidden="1" customHeight="1" x14ac:dyDescent="0.25">
      <c r="B112" s="272"/>
      <c r="C112" s="273" t="s">
        <v>4262</v>
      </c>
      <c r="D112" s="273"/>
      <c r="E112" s="517" t="s">
        <v>3908</v>
      </c>
      <c r="F112" s="274" t="s">
        <v>4243</v>
      </c>
      <c r="G112" s="275">
        <f>SUM(H112:DC112)</f>
        <v>0</v>
      </c>
      <c r="H112" s="276">
        <f>H108*$D$109+H110*$D$111</f>
        <v>0</v>
      </c>
      <c r="I112" s="276">
        <f t="shared" ref="I112:BT112" si="106">I108*$D$109+I110*$D$111</f>
        <v>0</v>
      </c>
      <c r="J112" s="276">
        <f t="shared" si="106"/>
        <v>0</v>
      </c>
      <c r="K112" s="276">
        <f t="shared" si="106"/>
        <v>0</v>
      </c>
      <c r="L112" s="276">
        <f t="shared" si="106"/>
        <v>0</v>
      </c>
      <c r="M112" s="276">
        <f t="shared" si="106"/>
        <v>0</v>
      </c>
      <c r="N112" s="276">
        <f t="shared" si="106"/>
        <v>0</v>
      </c>
      <c r="O112" s="276">
        <f t="shared" si="106"/>
        <v>0</v>
      </c>
      <c r="P112" s="276">
        <f t="shared" si="106"/>
        <v>0</v>
      </c>
      <c r="Q112" s="276">
        <f t="shared" si="106"/>
        <v>0</v>
      </c>
      <c r="R112" s="276">
        <f t="shared" si="106"/>
        <v>0</v>
      </c>
      <c r="S112" s="276">
        <f t="shared" si="106"/>
        <v>0</v>
      </c>
      <c r="T112" s="276">
        <f t="shared" si="106"/>
        <v>0</v>
      </c>
      <c r="U112" s="276">
        <f t="shared" si="106"/>
        <v>0</v>
      </c>
      <c r="V112" s="276">
        <f t="shared" si="106"/>
        <v>0</v>
      </c>
      <c r="W112" s="276">
        <f t="shared" si="106"/>
        <v>0</v>
      </c>
      <c r="X112" s="276">
        <f t="shared" si="106"/>
        <v>0</v>
      </c>
      <c r="Y112" s="276">
        <f t="shared" si="106"/>
        <v>0</v>
      </c>
      <c r="Z112" s="276">
        <f t="shared" si="106"/>
        <v>0</v>
      </c>
      <c r="AA112" s="276">
        <f t="shared" si="106"/>
        <v>0</v>
      </c>
      <c r="AB112" s="276">
        <f t="shared" si="106"/>
        <v>0</v>
      </c>
      <c r="AC112" s="276">
        <f t="shared" si="106"/>
        <v>0</v>
      </c>
      <c r="AD112" s="276">
        <f t="shared" si="106"/>
        <v>0</v>
      </c>
      <c r="AE112" s="276">
        <f t="shared" si="106"/>
        <v>0</v>
      </c>
      <c r="AF112" s="276">
        <f t="shared" si="106"/>
        <v>0</v>
      </c>
      <c r="AG112" s="276">
        <f t="shared" si="106"/>
        <v>0</v>
      </c>
      <c r="AH112" s="276">
        <f t="shared" si="106"/>
        <v>0</v>
      </c>
      <c r="AI112" s="276">
        <f t="shared" si="106"/>
        <v>0</v>
      </c>
      <c r="AJ112" s="276">
        <f t="shared" si="106"/>
        <v>0</v>
      </c>
      <c r="AK112" s="276">
        <f t="shared" si="106"/>
        <v>0</v>
      </c>
      <c r="AL112" s="276">
        <f t="shared" si="106"/>
        <v>0</v>
      </c>
      <c r="AM112" s="276">
        <f t="shared" si="106"/>
        <v>0</v>
      </c>
      <c r="AN112" s="276">
        <f t="shared" si="106"/>
        <v>0</v>
      </c>
      <c r="AO112" s="276">
        <f t="shared" si="106"/>
        <v>0</v>
      </c>
      <c r="AP112" s="276">
        <f t="shared" si="106"/>
        <v>0</v>
      </c>
      <c r="AQ112" s="276">
        <f t="shared" si="106"/>
        <v>0</v>
      </c>
      <c r="AR112" s="276">
        <f t="shared" si="106"/>
        <v>0</v>
      </c>
      <c r="AS112" s="276">
        <f t="shared" si="106"/>
        <v>0</v>
      </c>
      <c r="AT112" s="276">
        <f t="shared" si="106"/>
        <v>0</v>
      </c>
      <c r="AU112" s="276">
        <f t="shared" si="106"/>
        <v>0</v>
      </c>
      <c r="AV112" s="276">
        <f t="shared" si="106"/>
        <v>0</v>
      </c>
      <c r="AW112" s="276">
        <f t="shared" si="106"/>
        <v>0</v>
      </c>
      <c r="AX112" s="276">
        <f t="shared" si="106"/>
        <v>0</v>
      </c>
      <c r="AY112" s="276">
        <f t="shared" si="106"/>
        <v>0</v>
      </c>
      <c r="AZ112" s="276">
        <f t="shared" si="106"/>
        <v>0</v>
      </c>
      <c r="BA112" s="276">
        <f t="shared" si="106"/>
        <v>0</v>
      </c>
      <c r="BB112" s="276">
        <f t="shared" si="106"/>
        <v>0</v>
      </c>
      <c r="BC112" s="276">
        <f t="shared" si="106"/>
        <v>0</v>
      </c>
      <c r="BD112" s="276">
        <f t="shared" si="106"/>
        <v>0</v>
      </c>
      <c r="BE112" s="276">
        <f t="shared" si="106"/>
        <v>0</v>
      </c>
      <c r="BF112" s="276">
        <f t="shared" si="106"/>
        <v>0</v>
      </c>
      <c r="BG112" s="276">
        <f t="shared" si="106"/>
        <v>0</v>
      </c>
      <c r="BH112" s="276">
        <f t="shared" si="106"/>
        <v>0</v>
      </c>
      <c r="BI112" s="276">
        <f t="shared" si="106"/>
        <v>0</v>
      </c>
      <c r="BJ112" s="276">
        <f t="shared" si="106"/>
        <v>0</v>
      </c>
      <c r="BK112" s="276">
        <f t="shared" si="106"/>
        <v>0</v>
      </c>
      <c r="BL112" s="276">
        <f t="shared" si="106"/>
        <v>0</v>
      </c>
      <c r="BM112" s="276">
        <f t="shared" si="106"/>
        <v>0</v>
      </c>
      <c r="BN112" s="276">
        <f t="shared" si="106"/>
        <v>0</v>
      </c>
      <c r="BO112" s="276">
        <f t="shared" si="106"/>
        <v>0</v>
      </c>
      <c r="BP112" s="276">
        <f t="shared" si="106"/>
        <v>0</v>
      </c>
      <c r="BQ112" s="276">
        <f t="shared" si="106"/>
        <v>0</v>
      </c>
      <c r="BR112" s="276">
        <f t="shared" si="106"/>
        <v>0</v>
      </c>
      <c r="BS112" s="276">
        <f t="shared" si="106"/>
        <v>0</v>
      </c>
      <c r="BT112" s="276">
        <f t="shared" si="106"/>
        <v>0</v>
      </c>
      <c r="BU112" s="276">
        <f t="shared" ref="BU112:DC112" si="107">BU108*$D$109+BU110*$D$111</f>
        <v>0</v>
      </c>
      <c r="BV112" s="276">
        <f t="shared" si="107"/>
        <v>0</v>
      </c>
      <c r="BW112" s="276">
        <f t="shared" si="107"/>
        <v>0</v>
      </c>
      <c r="BX112" s="276">
        <f t="shared" si="107"/>
        <v>0</v>
      </c>
      <c r="BY112" s="276">
        <f t="shared" si="107"/>
        <v>0</v>
      </c>
      <c r="BZ112" s="276">
        <f t="shared" si="107"/>
        <v>0</v>
      </c>
      <c r="CA112" s="276">
        <f t="shared" si="107"/>
        <v>0</v>
      </c>
      <c r="CB112" s="276">
        <f t="shared" si="107"/>
        <v>0</v>
      </c>
      <c r="CC112" s="276">
        <f t="shared" si="107"/>
        <v>0</v>
      </c>
      <c r="CD112" s="276">
        <f t="shared" si="107"/>
        <v>0</v>
      </c>
      <c r="CE112" s="276">
        <f t="shared" si="107"/>
        <v>0</v>
      </c>
      <c r="CF112" s="276">
        <f t="shared" si="107"/>
        <v>0</v>
      </c>
      <c r="CG112" s="276">
        <f t="shared" si="107"/>
        <v>0</v>
      </c>
      <c r="CH112" s="276">
        <f t="shared" si="107"/>
        <v>0</v>
      </c>
      <c r="CI112" s="276">
        <f t="shared" si="107"/>
        <v>0</v>
      </c>
      <c r="CJ112" s="276">
        <f t="shared" si="107"/>
        <v>0</v>
      </c>
      <c r="CK112" s="276">
        <f t="shared" si="107"/>
        <v>0</v>
      </c>
      <c r="CL112" s="276">
        <f t="shared" si="107"/>
        <v>0</v>
      </c>
      <c r="CM112" s="276">
        <f t="shared" si="107"/>
        <v>0</v>
      </c>
      <c r="CN112" s="276">
        <f t="shared" si="107"/>
        <v>0</v>
      </c>
      <c r="CO112" s="276">
        <f t="shared" si="107"/>
        <v>0</v>
      </c>
      <c r="CP112" s="276">
        <f t="shared" si="107"/>
        <v>0</v>
      </c>
      <c r="CQ112" s="276">
        <f t="shared" si="107"/>
        <v>0</v>
      </c>
      <c r="CR112" s="276">
        <f t="shared" si="107"/>
        <v>0</v>
      </c>
      <c r="CS112" s="276">
        <f t="shared" si="107"/>
        <v>0</v>
      </c>
      <c r="CT112" s="276">
        <f t="shared" si="107"/>
        <v>0</v>
      </c>
      <c r="CU112" s="276">
        <f t="shared" si="107"/>
        <v>0</v>
      </c>
      <c r="CV112" s="276">
        <f t="shared" si="107"/>
        <v>0</v>
      </c>
      <c r="CW112" s="276">
        <f t="shared" si="107"/>
        <v>0</v>
      </c>
      <c r="CX112" s="276">
        <f t="shared" si="107"/>
        <v>0</v>
      </c>
      <c r="CY112" s="276">
        <f t="shared" si="107"/>
        <v>0</v>
      </c>
      <c r="CZ112" s="276">
        <f t="shared" si="107"/>
        <v>0</v>
      </c>
      <c r="DA112" s="276">
        <f t="shared" si="107"/>
        <v>0</v>
      </c>
      <c r="DB112" s="276">
        <f t="shared" si="107"/>
        <v>0</v>
      </c>
      <c r="DC112" s="276">
        <f t="shared" si="107"/>
        <v>0</v>
      </c>
    </row>
    <row r="113" spans="2:107" ht="15" hidden="1" customHeight="1" x14ac:dyDescent="0.25">
      <c r="B113" s="272"/>
      <c r="C113" s="273" t="s">
        <v>4244</v>
      </c>
      <c r="D113" s="273"/>
      <c r="E113" s="517" t="s">
        <v>3908</v>
      </c>
      <c r="F113" s="274" t="s">
        <v>4245</v>
      </c>
      <c r="G113" s="275">
        <f>G110*D111</f>
        <v>0</v>
      </c>
      <c r="H113" s="276">
        <f>H110*$D$111</f>
        <v>0</v>
      </c>
      <c r="I113" s="276">
        <f t="shared" ref="I113:BT113" si="108">I110*$D$111</f>
        <v>0</v>
      </c>
      <c r="J113" s="276">
        <f t="shared" si="108"/>
        <v>0</v>
      </c>
      <c r="K113" s="276">
        <f t="shared" si="108"/>
        <v>0</v>
      </c>
      <c r="L113" s="276">
        <f t="shared" si="108"/>
        <v>0</v>
      </c>
      <c r="M113" s="276">
        <f t="shared" si="108"/>
        <v>0</v>
      </c>
      <c r="N113" s="276">
        <f t="shared" si="108"/>
        <v>0</v>
      </c>
      <c r="O113" s="276">
        <f t="shared" si="108"/>
        <v>0</v>
      </c>
      <c r="P113" s="276">
        <f t="shared" si="108"/>
        <v>0</v>
      </c>
      <c r="Q113" s="276">
        <f t="shared" si="108"/>
        <v>0</v>
      </c>
      <c r="R113" s="276">
        <f t="shared" si="108"/>
        <v>0</v>
      </c>
      <c r="S113" s="276">
        <f t="shared" si="108"/>
        <v>0</v>
      </c>
      <c r="T113" s="276">
        <f t="shared" si="108"/>
        <v>0</v>
      </c>
      <c r="U113" s="276">
        <f t="shared" si="108"/>
        <v>0</v>
      </c>
      <c r="V113" s="276">
        <f t="shared" si="108"/>
        <v>0</v>
      </c>
      <c r="W113" s="276">
        <f t="shared" si="108"/>
        <v>0</v>
      </c>
      <c r="X113" s="276">
        <f t="shared" si="108"/>
        <v>0</v>
      </c>
      <c r="Y113" s="276">
        <f t="shared" si="108"/>
        <v>0</v>
      </c>
      <c r="Z113" s="276">
        <f t="shared" si="108"/>
        <v>0</v>
      </c>
      <c r="AA113" s="276">
        <f t="shared" si="108"/>
        <v>0</v>
      </c>
      <c r="AB113" s="276">
        <f t="shared" si="108"/>
        <v>0</v>
      </c>
      <c r="AC113" s="276">
        <f t="shared" si="108"/>
        <v>0</v>
      </c>
      <c r="AD113" s="276">
        <f t="shared" si="108"/>
        <v>0</v>
      </c>
      <c r="AE113" s="276">
        <f t="shared" si="108"/>
        <v>0</v>
      </c>
      <c r="AF113" s="276">
        <f t="shared" si="108"/>
        <v>0</v>
      </c>
      <c r="AG113" s="276">
        <f t="shared" si="108"/>
        <v>0</v>
      </c>
      <c r="AH113" s="276">
        <f t="shared" si="108"/>
        <v>0</v>
      </c>
      <c r="AI113" s="276">
        <f t="shared" si="108"/>
        <v>0</v>
      </c>
      <c r="AJ113" s="276">
        <f t="shared" si="108"/>
        <v>0</v>
      </c>
      <c r="AK113" s="276">
        <f t="shared" si="108"/>
        <v>0</v>
      </c>
      <c r="AL113" s="276">
        <f t="shared" si="108"/>
        <v>0</v>
      </c>
      <c r="AM113" s="276">
        <f t="shared" si="108"/>
        <v>0</v>
      </c>
      <c r="AN113" s="276">
        <f t="shared" si="108"/>
        <v>0</v>
      </c>
      <c r="AO113" s="276">
        <f t="shared" si="108"/>
        <v>0</v>
      </c>
      <c r="AP113" s="276">
        <f t="shared" si="108"/>
        <v>0</v>
      </c>
      <c r="AQ113" s="276">
        <f t="shared" si="108"/>
        <v>0</v>
      </c>
      <c r="AR113" s="276">
        <f t="shared" si="108"/>
        <v>0</v>
      </c>
      <c r="AS113" s="276">
        <f t="shared" si="108"/>
        <v>0</v>
      </c>
      <c r="AT113" s="276">
        <f t="shared" si="108"/>
        <v>0</v>
      </c>
      <c r="AU113" s="276">
        <f t="shared" si="108"/>
        <v>0</v>
      </c>
      <c r="AV113" s="276">
        <f t="shared" si="108"/>
        <v>0</v>
      </c>
      <c r="AW113" s="276">
        <f t="shared" si="108"/>
        <v>0</v>
      </c>
      <c r="AX113" s="276">
        <f t="shared" si="108"/>
        <v>0</v>
      </c>
      <c r="AY113" s="276">
        <f t="shared" si="108"/>
        <v>0</v>
      </c>
      <c r="AZ113" s="276">
        <f t="shared" si="108"/>
        <v>0</v>
      </c>
      <c r="BA113" s="276">
        <f t="shared" si="108"/>
        <v>0</v>
      </c>
      <c r="BB113" s="276">
        <f t="shared" si="108"/>
        <v>0</v>
      </c>
      <c r="BC113" s="276">
        <f t="shared" si="108"/>
        <v>0</v>
      </c>
      <c r="BD113" s="276">
        <f t="shared" si="108"/>
        <v>0</v>
      </c>
      <c r="BE113" s="276">
        <f t="shared" si="108"/>
        <v>0</v>
      </c>
      <c r="BF113" s="276">
        <f t="shared" si="108"/>
        <v>0</v>
      </c>
      <c r="BG113" s="276">
        <f t="shared" si="108"/>
        <v>0</v>
      </c>
      <c r="BH113" s="276">
        <f t="shared" si="108"/>
        <v>0</v>
      </c>
      <c r="BI113" s="276">
        <f t="shared" si="108"/>
        <v>0</v>
      </c>
      <c r="BJ113" s="276">
        <f t="shared" si="108"/>
        <v>0</v>
      </c>
      <c r="BK113" s="276">
        <f t="shared" si="108"/>
        <v>0</v>
      </c>
      <c r="BL113" s="276">
        <f t="shared" si="108"/>
        <v>0</v>
      </c>
      <c r="BM113" s="276">
        <f t="shared" si="108"/>
        <v>0</v>
      </c>
      <c r="BN113" s="276">
        <f t="shared" si="108"/>
        <v>0</v>
      </c>
      <c r="BO113" s="276">
        <f t="shared" si="108"/>
        <v>0</v>
      </c>
      <c r="BP113" s="276">
        <f t="shared" si="108"/>
        <v>0</v>
      </c>
      <c r="BQ113" s="276">
        <f t="shared" si="108"/>
        <v>0</v>
      </c>
      <c r="BR113" s="276">
        <f t="shared" si="108"/>
        <v>0</v>
      </c>
      <c r="BS113" s="276">
        <f t="shared" si="108"/>
        <v>0</v>
      </c>
      <c r="BT113" s="276">
        <f t="shared" si="108"/>
        <v>0</v>
      </c>
      <c r="BU113" s="276">
        <f t="shared" ref="BU113:DC113" si="109">BU110*$D$111</f>
        <v>0</v>
      </c>
      <c r="BV113" s="276">
        <f t="shared" si="109"/>
        <v>0</v>
      </c>
      <c r="BW113" s="276">
        <f t="shared" si="109"/>
        <v>0</v>
      </c>
      <c r="BX113" s="276">
        <f t="shared" si="109"/>
        <v>0</v>
      </c>
      <c r="BY113" s="276">
        <f t="shared" si="109"/>
        <v>0</v>
      </c>
      <c r="BZ113" s="276">
        <f t="shared" si="109"/>
        <v>0</v>
      </c>
      <c r="CA113" s="276">
        <f t="shared" si="109"/>
        <v>0</v>
      </c>
      <c r="CB113" s="276">
        <f t="shared" si="109"/>
        <v>0</v>
      </c>
      <c r="CC113" s="276">
        <f t="shared" si="109"/>
        <v>0</v>
      </c>
      <c r="CD113" s="276">
        <f t="shared" si="109"/>
        <v>0</v>
      </c>
      <c r="CE113" s="276">
        <f t="shared" si="109"/>
        <v>0</v>
      </c>
      <c r="CF113" s="276">
        <f t="shared" si="109"/>
        <v>0</v>
      </c>
      <c r="CG113" s="276">
        <f t="shared" si="109"/>
        <v>0</v>
      </c>
      <c r="CH113" s="276">
        <f t="shared" si="109"/>
        <v>0</v>
      </c>
      <c r="CI113" s="276">
        <f t="shared" si="109"/>
        <v>0</v>
      </c>
      <c r="CJ113" s="276">
        <f t="shared" si="109"/>
        <v>0</v>
      </c>
      <c r="CK113" s="276">
        <f t="shared" si="109"/>
        <v>0</v>
      </c>
      <c r="CL113" s="276">
        <f t="shared" si="109"/>
        <v>0</v>
      </c>
      <c r="CM113" s="276">
        <f t="shared" si="109"/>
        <v>0</v>
      </c>
      <c r="CN113" s="276">
        <f t="shared" si="109"/>
        <v>0</v>
      </c>
      <c r="CO113" s="276">
        <f t="shared" si="109"/>
        <v>0</v>
      </c>
      <c r="CP113" s="276">
        <f t="shared" si="109"/>
        <v>0</v>
      </c>
      <c r="CQ113" s="276">
        <f t="shared" si="109"/>
        <v>0</v>
      </c>
      <c r="CR113" s="276">
        <f t="shared" si="109"/>
        <v>0</v>
      </c>
      <c r="CS113" s="276">
        <f t="shared" si="109"/>
        <v>0</v>
      </c>
      <c r="CT113" s="276">
        <f t="shared" si="109"/>
        <v>0</v>
      </c>
      <c r="CU113" s="276">
        <f t="shared" si="109"/>
        <v>0</v>
      </c>
      <c r="CV113" s="276">
        <f t="shared" si="109"/>
        <v>0</v>
      </c>
      <c r="CW113" s="276">
        <f t="shared" si="109"/>
        <v>0</v>
      </c>
      <c r="CX113" s="276">
        <f t="shared" si="109"/>
        <v>0</v>
      </c>
      <c r="CY113" s="276">
        <f t="shared" si="109"/>
        <v>0</v>
      </c>
      <c r="CZ113" s="276">
        <f t="shared" si="109"/>
        <v>0</v>
      </c>
      <c r="DA113" s="276">
        <f t="shared" si="109"/>
        <v>0</v>
      </c>
      <c r="DB113" s="276">
        <f t="shared" si="109"/>
        <v>0</v>
      </c>
      <c r="DC113" s="276">
        <f t="shared" si="109"/>
        <v>0</v>
      </c>
    </row>
    <row r="114" spans="2:107" ht="15" hidden="1" customHeight="1" x14ac:dyDescent="0.25">
      <c r="B114" s="272"/>
      <c r="C114" s="273" t="s">
        <v>4246</v>
      </c>
      <c r="D114" s="273"/>
      <c r="E114" s="517" t="s">
        <v>3908</v>
      </c>
      <c r="F114" s="274" t="s">
        <v>4247</v>
      </c>
      <c r="G114" s="275">
        <f>G108*D109</f>
        <v>0</v>
      </c>
      <c r="H114" s="276">
        <f>H108*$D$109</f>
        <v>0</v>
      </c>
      <c r="I114" s="276">
        <f t="shared" ref="I114:BT114" si="110">I108*$D$109</f>
        <v>0</v>
      </c>
      <c r="J114" s="276">
        <f t="shared" si="110"/>
        <v>0</v>
      </c>
      <c r="K114" s="276">
        <f t="shared" si="110"/>
        <v>0</v>
      </c>
      <c r="L114" s="276">
        <f t="shared" si="110"/>
        <v>0</v>
      </c>
      <c r="M114" s="276">
        <f t="shared" si="110"/>
        <v>0</v>
      </c>
      <c r="N114" s="276">
        <f t="shared" si="110"/>
        <v>0</v>
      </c>
      <c r="O114" s="276">
        <f t="shared" si="110"/>
        <v>0</v>
      </c>
      <c r="P114" s="276">
        <f t="shared" si="110"/>
        <v>0</v>
      </c>
      <c r="Q114" s="276">
        <f t="shared" si="110"/>
        <v>0</v>
      </c>
      <c r="R114" s="276">
        <f t="shared" si="110"/>
        <v>0</v>
      </c>
      <c r="S114" s="276">
        <f t="shared" si="110"/>
        <v>0</v>
      </c>
      <c r="T114" s="276">
        <f t="shared" si="110"/>
        <v>0</v>
      </c>
      <c r="U114" s="276">
        <f t="shared" si="110"/>
        <v>0</v>
      </c>
      <c r="V114" s="276">
        <f t="shared" si="110"/>
        <v>0</v>
      </c>
      <c r="W114" s="276">
        <f t="shared" si="110"/>
        <v>0</v>
      </c>
      <c r="X114" s="276">
        <f t="shared" si="110"/>
        <v>0</v>
      </c>
      <c r="Y114" s="276">
        <f t="shared" si="110"/>
        <v>0</v>
      </c>
      <c r="Z114" s="276">
        <f t="shared" si="110"/>
        <v>0</v>
      </c>
      <c r="AA114" s="276">
        <f t="shared" si="110"/>
        <v>0</v>
      </c>
      <c r="AB114" s="276">
        <f t="shared" si="110"/>
        <v>0</v>
      </c>
      <c r="AC114" s="276">
        <f t="shared" si="110"/>
        <v>0</v>
      </c>
      <c r="AD114" s="276">
        <f t="shared" si="110"/>
        <v>0</v>
      </c>
      <c r="AE114" s="276">
        <f t="shared" si="110"/>
        <v>0</v>
      </c>
      <c r="AF114" s="276">
        <f t="shared" si="110"/>
        <v>0</v>
      </c>
      <c r="AG114" s="276">
        <f t="shared" si="110"/>
        <v>0</v>
      </c>
      <c r="AH114" s="276">
        <f t="shared" si="110"/>
        <v>0</v>
      </c>
      <c r="AI114" s="276">
        <f t="shared" si="110"/>
        <v>0</v>
      </c>
      <c r="AJ114" s="276">
        <f t="shared" si="110"/>
        <v>0</v>
      </c>
      <c r="AK114" s="276">
        <f t="shared" si="110"/>
        <v>0</v>
      </c>
      <c r="AL114" s="276">
        <f t="shared" si="110"/>
        <v>0</v>
      </c>
      <c r="AM114" s="276">
        <f t="shared" si="110"/>
        <v>0</v>
      </c>
      <c r="AN114" s="276">
        <f t="shared" si="110"/>
        <v>0</v>
      </c>
      <c r="AO114" s="276">
        <f t="shared" si="110"/>
        <v>0</v>
      </c>
      <c r="AP114" s="276">
        <f t="shared" si="110"/>
        <v>0</v>
      </c>
      <c r="AQ114" s="276">
        <f t="shared" si="110"/>
        <v>0</v>
      </c>
      <c r="AR114" s="276">
        <f t="shared" si="110"/>
        <v>0</v>
      </c>
      <c r="AS114" s="276">
        <f t="shared" si="110"/>
        <v>0</v>
      </c>
      <c r="AT114" s="276">
        <f t="shared" si="110"/>
        <v>0</v>
      </c>
      <c r="AU114" s="276">
        <f t="shared" si="110"/>
        <v>0</v>
      </c>
      <c r="AV114" s="276">
        <f t="shared" si="110"/>
        <v>0</v>
      </c>
      <c r="AW114" s="276">
        <f t="shared" si="110"/>
        <v>0</v>
      </c>
      <c r="AX114" s="276">
        <f t="shared" si="110"/>
        <v>0</v>
      </c>
      <c r="AY114" s="276">
        <f t="shared" si="110"/>
        <v>0</v>
      </c>
      <c r="AZ114" s="276">
        <f t="shared" si="110"/>
        <v>0</v>
      </c>
      <c r="BA114" s="276">
        <f t="shared" si="110"/>
        <v>0</v>
      </c>
      <c r="BB114" s="276">
        <f t="shared" si="110"/>
        <v>0</v>
      </c>
      <c r="BC114" s="276">
        <f t="shared" si="110"/>
        <v>0</v>
      </c>
      <c r="BD114" s="276">
        <f t="shared" si="110"/>
        <v>0</v>
      </c>
      <c r="BE114" s="276">
        <f t="shared" si="110"/>
        <v>0</v>
      </c>
      <c r="BF114" s="276">
        <f t="shared" si="110"/>
        <v>0</v>
      </c>
      <c r="BG114" s="276">
        <f t="shared" si="110"/>
        <v>0</v>
      </c>
      <c r="BH114" s="276">
        <f t="shared" si="110"/>
        <v>0</v>
      </c>
      <c r="BI114" s="276">
        <f t="shared" si="110"/>
        <v>0</v>
      </c>
      <c r="BJ114" s="276">
        <f t="shared" si="110"/>
        <v>0</v>
      </c>
      <c r="BK114" s="276">
        <f t="shared" si="110"/>
        <v>0</v>
      </c>
      <c r="BL114" s="276">
        <f t="shared" si="110"/>
        <v>0</v>
      </c>
      <c r="BM114" s="276">
        <f t="shared" si="110"/>
        <v>0</v>
      </c>
      <c r="BN114" s="276">
        <f t="shared" si="110"/>
        <v>0</v>
      </c>
      <c r="BO114" s="276">
        <f t="shared" si="110"/>
        <v>0</v>
      </c>
      <c r="BP114" s="276">
        <f t="shared" si="110"/>
        <v>0</v>
      </c>
      <c r="BQ114" s="276">
        <f t="shared" si="110"/>
        <v>0</v>
      </c>
      <c r="BR114" s="276">
        <f t="shared" si="110"/>
        <v>0</v>
      </c>
      <c r="BS114" s="276">
        <f t="shared" si="110"/>
        <v>0</v>
      </c>
      <c r="BT114" s="276">
        <f t="shared" si="110"/>
        <v>0</v>
      </c>
      <c r="BU114" s="276">
        <f t="shared" ref="BU114:DC114" si="111">BU108*$D$109</f>
        <v>0</v>
      </c>
      <c r="BV114" s="276">
        <f t="shared" si="111"/>
        <v>0</v>
      </c>
      <c r="BW114" s="276">
        <f t="shared" si="111"/>
        <v>0</v>
      </c>
      <c r="BX114" s="276">
        <f t="shared" si="111"/>
        <v>0</v>
      </c>
      <c r="BY114" s="276">
        <f t="shared" si="111"/>
        <v>0</v>
      </c>
      <c r="BZ114" s="276">
        <f t="shared" si="111"/>
        <v>0</v>
      </c>
      <c r="CA114" s="276">
        <f t="shared" si="111"/>
        <v>0</v>
      </c>
      <c r="CB114" s="276">
        <f t="shared" si="111"/>
        <v>0</v>
      </c>
      <c r="CC114" s="276">
        <f t="shared" si="111"/>
        <v>0</v>
      </c>
      <c r="CD114" s="276">
        <f t="shared" si="111"/>
        <v>0</v>
      </c>
      <c r="CE114" s="276">
        <f t="shared" si="111"/>
        <v>0</v>
      </c>
      <c r="CF114" s="276">
        <f t="shared" si="111"/>
        <v>0</v>
      </c>
      <c r="CG114" s="276">
        <f t="shared" si="111"/>
        <v>0</v>
      </c>
      <c r="CH114" s="276">
        <f t="shared" si="111"/>
        <v>0</v>
      </c>
      <c r="CI114" s="276">
        <f t="shared" si="111"/>
        <v>0</v>
      </c>
      <c r="CJ114" s="276">
        <f t="shared" si="111"/>
        <v>0</v>
      </c>
      <c r="CK114" s="276">
        <f t="shared" si="111"/>
        <v>0</v>
      </c>
      <c r="CL114" s="276">
        <f t="shared" si="111"/>
        <v>0</v>
      </c>
      <c r="CM114" s="276">
        <f t="shared" si="111"/>
        <v>0</v>
      </c>
      <c r="CN114" s="276">
        <f t="shared" si="111"/>
        <v>0</v>
      </c>
      <c r="CO114" s="276">
        <f t="shared" si="111"/>
        <v>0</v>
      </c>
      <c r="CP114" s="276">
        <f t="shared" si="111"/>
        <v>0</v>
      </c>
      <c r="CQ114" s="276">
        <f t="shared" si="111"/>
        <v>0</v>
      </c>
      <c r="CR114" s="276">
        <f t="shared" si="111"/>
        <v>0</v>
      </c>
      <c r="CS114" s="276">
        <f t="shared" si="111"/>
        <v>0</v>
      </c>
      <c r="CT114" s="276">
        <f t="shared" si="111"/>
        <v>0</v>
      </c>
      <c r="CU114" s="276">
        <f t="shared" si="111"/>
        <v>0</v>
      </c>
      <c r="CV114" s="276">
        <f t="shared" si="111"/>
        <v>0</v>
      </c>
      <c r="CW114" s="276">
        <f t="shared" si="111"/>
        <v>0</v>
      </c>
      <c r="CX114" s="276">
        <f t="shared" si="111"/>
        <v>0</v>
      </c>
      <c r="CY114" s="276">
        <f t="shared" si="111"/>
        <v>0</v>
      </c>
      <c r="CZ114" s="276">
        <f t="shared" si="111"/>
        <v>0</v>
      </c>
      <c r="DA114" s="276">
        <f t="shared" si="111"/>
        <v>0</v>
      </c>
      <c r="DB114" s="276">
        <f t="shared" si="111"/>
        <v>0</v>
      </c>
      <c r="DC114" s="276">
        <f t="shared" si="111"/>
        <v>0</v>
      </c>
    </row>
    <row r="115" spans="2:107" ht="15" hidden="1" customHeight="1" x14ac:dyDescent="0.25">
      <c r="H115" s="277"/>
      <c r="I115" s="277"/>
    </row>
    <row r="116" spans="2:107" ht="15" hidden="1" customHeight="1" x14ac:dyDescent="0.35">
      <c r="E116" s="201" t="s">
        <v>5830</v>
      </c>
      <c r="F116" s="202"/>
      <c r="G116" s="203">
        <f>RCB!$G$59</f>
        <v>0</v>
      </c>
      <c r="H116" s="277"/>
      <c r="I116" s="201" t="s">
        <v>5835</v>
      </c>
      <c r="J116" s="202"/>
      <c r="K116" s="203">
        <f>RCB!$J$59</f>
        <v>0</v>
      </c>
    </row>
    <row r="117" spans="2:107" ht="15" hidden="1" customHeight="1" x14ac:dyDescent="0.35">
      <c r="E117" s="201" t="s">
        <v>5831</v>
      </c>
      <c r="F117" s="202"/>
      <c r="G117" s="203">
        <f>RCB!$H$59</f>
        <v>0</v>
      </c>
      <c r="H117" s="277"/>
      <c r="I117" s="201" t="s">
        <v>5831</v>
      </c>
      <c r="J117" s="202"/>
      <c r="K117" s="203">
        <f>RCB!$K$59</f>
        <v>0</v>
      </c>
    </row>
    <row r="118" spans="2:107" ht="15" hidden="1" customHeight="1" x14ac:dyDescent="0.25"/>
    <row r="119" spans="2:107" ht="15" hidden="1" customHeight="1" x14ac:dyDescent="0.25"/>
    <row r="120" spans="2:107" ht="15" hidden="1" customHeight="1" x14ac:dyDescent="0.25"/>
    <row r="121" spans="2:107" ht="15" hidden="1" customHeight="1" x14ac:dyDescent="0.25"/>
    <row r="122" spans="2:107" ht="15" hidden="1" customHeight="1" x14ac:dyDescent="0.25">
      <c r="B122" s="716"/>
      <c r="C122" s="718" t="s">
        <v>6086</v>
      </c>
      <c r="E122" s="722" t="s">
        <v>5865</v>
      </c>
      <c r="F122" s="732"/>
      <c r="G122" s="684" t="s">
        <v>21</v>
      </c>
      <c r="M122"/>
      <c r="N122"/>
    </row>
    <row r="123" spans="2:107" ht="15" hidden="1" customHeight="1" x14ac:dyDescent="0.25">
      <c r="B123" s="717"/>
      <c r="C123" s="719" t="s">
        <v>5866</v>
      </c>
      <c r="E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</row>
    <row r="124" spans="2:107" ht="15" hidden="1" customHeight="1" x14ac:dyDescent="0.25">
      <c r="B124" s="714">
        <v>1</v>
      </c>
      <c r="C124" s="715" t="s">
        <v>5868</v>
      </c>
      <c r="E124" s="715" t="s">
        <v>5870</v>
      </c>
      <c r="G124" s="708">
        <f t="shared" ref="G124" si="112">G57</f>
        <v>0</v>
      </c>
      <c r="H124" s="730">
        <f>H57</f>
        <v>0</v>
      </c>
      <c r="I124" s="730">
        <f t="shared" ref="I124:BT124" si="113">I57</f>
        <v>0</v>
      </c>
      <c r="J124" s="730">
        <f t="shared" si="113"/>
        <v>0</v>
      </c>
      <c r="K124" s="730">
        <f t="shared" si="113"/>
        <v>0</v>
      </c>
      <c r="L124" s="730">
        <f t="shared" si="113"/>
        <v>0</v>
      </c>
      <c r="M124" s="730">
        <f t="shared" si="113"/>
        <v>0</v>
      </c>
      <c r="N124" s="730">
        <f t="shared" si="113"/>
        <v>0</v>
      </c>
      <c r="O124" s="730">
        <f t="shared" si="113"/>
        <v>0</v>
      </c>
      <c r="P124" s="730">
        <f t="shared" si="113"/>
        <v>0</v>
      </c>
      <c r="Q124" s="730">
        <f t="shared" si="113"/>
        <v>0</v>
      </c>
      <c r="R124" s="730">
        <f t="shared" si="113"/>
        <v>0</v>
      </c>
      <c r="S124" s="730">
        <f t="shared" si="113"/>
        <v>0</v>
      </c>
      <c r="T124" s="730">
        <f t="shared" si="113"/>
        <v>0</v>
      </c>
      <c r="U124" s="730">
        <f t="shared" si="113"/>
        <v>0</v>
      </c>
      <c r="V124" s="730">
        <f t="shared" si="113"/>
        <v>0</v>
      </c>
      <c r="W124" s="730">
        <f t="shared" si="113"/>
        <v>0</v>
      </c>
      <c r="X124" s="730">
        <f t="shared" si="113"/>
        <v>0</v>
      </c>
      <c r="Y124" s="730">
        <f t="shared" si="113"/>
        <v>0</v>
      </c>
      <c r="Z124" s="730">
        <f t="shared" si="113"/>
        <v>0</v>
      </c>
      <c r="AA124" s="730">
        <f t="shared" si="113"/>
        <v>0</v>
      </c>
      <c r="AB124" s="730">
        <f t="shared" si="113"/>
        <v>0</v>
      </c>
      <c r="AC124" s="730">
        <f t="shared" si="113"/>
        <v>0</v>
      </c>
      <c r="AD124" s="730">
        <f t="shared" si="113"/>
        <v>0</v>
      </c>
      <c r="AE124" s="730">
        <f t="shared" si="113"/>
        <v>0</v>
      </c>
      <c r="AF124" s="730">
        <f t="shared" si="113"/>
        <v>0</v>
      </c>
      <c r="AG124" s="730">
        <f t="shared" si="113"/>
        <v>0</v>
      </c>
      <c r="AH124" s="730">
        <f t="shared" si="113"/>
        <v>0</v>
      </c>
      <c r="AI124" s="730">
        <f t="shared" si="113"/>
        <v>0</v>
      </c>
      <c r="AJ124" s="730">
        <f t="shared" si="113"/>
        <v>0</v>
      </c>
      <c r="AK124" s="730">
        <f t="shared" si="113"/>
        <v>0</v>
      </c>
      <c r="AL124" s="730">
        <f t="shared" si="113"/>
        <v>0</v>
      </c>
      <c r="AM124" s="730">
        <f t="shared" si="113"/>
        <v>0</v>
      </c>
      <c r="AN124" s="730">
        <f t="shared" si="113"/>
        <v>0</v>
      </c>
      <c r="AO124" s="730">
        <f t="shared" si="113"/>
        <v>0</v>
      </c>
      <c r="AP124" s="730">
        <f t="shared" si="113"/>
        <v>0</v>
      </c>
      <c r="AQ124" s="730">
        <f t="shared" si="113"/>
        <v>0</v>
      </c>
      <c r="AR124" s="730">
        <f t="shared" si="113"/>
        <v>0</v>
      </c>
      <c r="AS124" s="730">
        <f t="shared" si="113"/>
        <v>0</v>
      </c>
      <c r="AT124" s="730">
        <f t="shared" si="113"/>
        <v>0</v>
      </c>
      <c r="AU124" s="730">
        <f t="shared" si="113"/>
        <v>0</v>
      </c>
      <c r="AV124" s="730">
        <f t="shared" si="113"/>
        <v>0</v>
      </c>
      <c r="AW124" s="730">
        <f t="shared" si="113"/>
        <v>0</v>
      </c>
      <c r="AX124" s="730">
        <f t="shared" si="113"/>
        <v>0</v>
      </c>
      <c r="AY124" s="730">
        <f t="shared" si="113"/>
        <v>0</v>
      </c>
      <c r="AZ124" s="730">
        <f t="shared" si="113"/>
        <v>0</v>
      </c>
      <c r="BA124" s="730">
        <f t="shared" si="113"/>
        <v>0</v>
      </c>
      <c r="BB124" s="730">
        <f t="shared" si="113"/>
        <v>0</v>
      </c>
      <c r="BC124" s="730">
        <f t="shared" si="113"/>
        <v>0</v>
      </c>
      <c r="BD124" s="730">
        <f t="shared" si="113"/>
        <v>0</v>
      </c>
      <c r="BE124" s="730">
        <f t="shared" si="113"/>
        <v>0</v>
      </c>
      <c r="BF124" s="730">
        <f t="shared" si="113"/>
        <v>0</v>
      </c>
      <c r="BG124" s="730">
        <f t="shared" si="113"/>
        <v>0</v>
      </c>
      <c r="BH124" s="730">
        <f t="shared" si="113"/>
        <v>0</v>
      </c>
      <c r="BI124" s="730">
        <f t="shared" si="113"/>
        <v>0</v>
      </c>
      <c r="BJ124" s="730">
        <f t="shared" si="113"/>
        <v>0</v>
      </c>
      <c r="BK124" s="730">
        <f t="shared" si="113"/>
        <v>0</v>
      </c>
      <c r="BL124" s="730">
        <f t="shared" si="113"/>
        <v>0</v>
      </c>
      <c r="BM124" s="730">
        <f t="shared" si="113"/>
        <v>0</v>
      </c>
      <c r="BN124" s="730">
        <f t="shared" si="113"/>
        <v>0</v>
      </c>
      <c r="BO124" s="730">
        <f t="shared" si="113"/>
        <v>0</v>
      </c>
      <c r="BP124" s="730">
        <f t="shared" si="113"/>
        <v>0</v>
      </c>
      <c r="BQ124" s="730">
        <f t="shared" si="113"/>
        <v>0</v>
      </c>
      <c r="BR124" s="730">
        <f t="shared" si="113"/>
        <v>0</v>
      </c>
      <c r="BS124" s="730">
        <f t="shared" si="113"/>
        <v>0</v>
      </c>
      <c r="BT124" s="730">
        <f t="shared" si="113"/>
        <v>0</v>
      </c>
      <c r="BU124" s="730">
        <f t="shared" ref="BU124:DC124" si="114">BU57</f>
        <v>0</v>
      </c>
      <c r="BV124" s="730">
        <f t="shared" si="114"/>
        <v>0</v>
      </c>
      <c r="BW124" s="730">
        <f t="shared" si="114"/>
        <v>0</v>
      </c>
      <c r="BX124" s="730">
        <f t="shared" si="114"/>
        <v>0</v>
      </c>
      <c r="BY124" s="730">
        <f t="shared" si="114"/>
        <v>0</v>
      </c>
      <c r="BZ124" s="730">
        <f t="shared" si="114"/>
        <v>0</v>
      </c>
      <c r="CA124" s="730">
        <f t="shared" si="114"/>
        <v>0</v>
      </c>
      <c r="CB124" s="730">
        <f t="shared" si="114"/>
        <v>0</v>
      </c>
      <c r="CC124" s="730">
        <f t="shared" si="114"/>
        <v>0</v>
      </c>
      <c r="CD124" s="730">
        <f t="shared" si="114"/>
        <v>0</v>
      </c>
      <c r="CE124" s="730">
        <f t="shared" si="114"/>
        <v>0</v>
      </c>
      <c r="CF124" s="730">
        <f t="shared" si="114"/>
        <v>0</v>
      </c>
      <c r="CG124" s="730">
        <f t="shared" si="114"/>
        <v>0</v>
      </c>
      <c r="CH124" s="730">
        <f t="shared" si="114"/>
        <v>0</v>
      </c>
      <c r="CI124" s="730">
        <f t="shared" si="114"/>
        <v>0</v>
      </c>
      <c r="CJ124" s="730">
        <f t="shared" si="114"/>
        <v>0</v>
      </c>
      <c r="CK124" s="730">
        <f t="shared" si="114"/>
        <v>0</v>
      </c>
      <c r="CL124" s="730">
        <f t="shared" si="114"/>
        <v>0</v>
      </c>
      <c r="CM124" s="730">
        <f t="shared" si="114"/>
        <v>0</v>
      </c>
      <c r="CN124" s="730">
        <f t="shared" si="114"/>
        <v>0</v>
      </c>
      <c r="CO124" s="730">
        <f t="shared" si="114"/>
        <v>0</v>
      </c>
      <c r="CP124" s="730">
        <f t="shared" si="114"/>
        <v>0</v>
      </c>
      <c r="CQ124" s="730">
        <f t="shared" si="114"/>
        <v>0</v>
      </c>
      <c r="CR124" s="730">
        <f t="shared" si="114"/>
        <v>0</v>
      </c>
      <c r="CS124" s="730">
        <f t="shared" si="114"/>
        <v>0</v>
      </c>
      <c r="CT124" s="730">
        <f t="shared" si="114"/>
        <v>0</v>
      </c>
      <c r="CU124" s="730">
        <f t="shared" si="114"/>
        <v>0</v>
      </c>
      <c r="CV124" s="730">
        <f t="shared" si="114"/>
        <v>0</v>
      </c>
      <c r="CW124" s="730">
        <f t="shared" si="114"/>
        <v>0</v>
      </c>
      <c r="CX124" s="730">
        <f t="shared" si="114"/>
        <v>0</v>
      </c>
      <c r="CY124" s="730">
        <f t="shared" si="114"/>
        <v>0</v>
      </c>
      <c r="CZ124" s="730">
        <f t="shared" si="114"/>
        <v>0</v>
      </c>
      <c r="DA124" s="730">
        <f t="shared" si="114"/>
        <v>0</v>
      </c>
      <c r="DB124" s="730">
        <f t="shared" si="114"/>
        <v>0</v>
      </c>
      <c r="DC124" s="730">
        <f t="shared" si="114"/>
        <v>0</v>
      </c>
    </row>
    <row r="125" spans="2:107" ht="15" hidden="1" customHeight="1" x14ac:dyDescent="0.25">
      <c r="B125" s="94">
        <v>2</v>
      </c>
      <c r="C125" s="715" t="s">
        <v>5871</v>
      </c>
      <c r="E125" s="715" t="s">
        <v>5873</v>
      </c>
      <c r="G125" s="735">
        <f>IFERROR(SUMPRODUCT(H124:DC124,H125:DC125)/SUM(H124:DC124),0)</f>
        <v>0</v>
      </c>
      <c r="H125" s="685">
        <f>IFERROR((H126*10^3)/(H124*H61),0)</f>
        <v>0</v>
      </c>
      <c r="I125" s="685">
        <f t="shared" ref="I125:BT125" si="115">IFERROR((I126*10^3)/(I124*I61),0)</f>
        <v>0</v>
      </c>
      <c r="J125" s="685">
        <f t="shared" si="115"/>
        <v>0</v>
      </c>
      <c r="K125" s="685">
        <f t="shared" si="115"/>
        <v>0</v>
      </c>
      <c r="L125" s="685">
        <f t="shared" si="115"/>
        <v>0</v>
      </c>
      <c r="M125" s="685">
        <f t="shared" si="115"/>
        <v>0</v>
      </c>
      <c r="N125" s="685">
        <f t="shared" si="115"/>
        <v>0</v>
      </c>
      <c r="O125" s="685">
        <f t="shared" si="115"/>
        <v>0</v>
      </c>
      <c r="P125" s="685">
        <f t="shared" si="115"/>
        <v>0</v>
      </c>
      <c r="Q125" s="685">
        <f t="shared" si="115"/>
        <v>0</v>
      </c>
      <c r="R125" s="685">
        <f t="shared" si="115"/>
        <v>0</v>
      </c>
      <c r="S125" s="685">
        <f t="shared" si="115"/>
        <v>0</v>
      </c>
      <c r="T125" s="685">
        <f t="shared" si="115"/>
        <v>0</v>
      </c>
      <c r="U125" s="685">
        <f t="shared" si="115"/>
        <v>0</v>
      </c>
      <c r="V125" s="685">
        <f t="shared" si="115"/>
        <v>0</v>
      </c>
      <c r="W125" s="685">
        <f t="shared" si="115"/>
        <v>0</v>
      </c>
      <c r="X125" s="685">
        <f t="shared" si="115"/>
        <v>0</v>
      </c>
      <c r="Y125" s="685">
        <f t="shared" si="115"/>
        <v>0</v>
      </c>
      <c r="Z125" s="685">
        <f t="shared" si="115"/>
        <v>0</v>
      </c>
      <c r="AA125" s="685">
        <f t="shared" si="115"/>
        <v>0</v>
      </c>
      <c r="AB125" s="685">
        <f t="shared" si="115"/>
        <v>0</v>
      </c>
      <c r="AC125" s="685">
        <f t="shared" si="115"/>
        <v>0</v>
      </c>
      <c r="AD125" s="685">
        <f t="shared" si="115"/>
        <v>0</v>
      </c>
      <c r="AE125" s="685">
        <f t="shared" si="115"/>
        <v>0</v>
      </c>
      <c r="AF125" s="685">
        <f t="shared" si="115"/>
        <v>0</v>
      </c>
      <c r="AG125" s="685">
        <f t="shared" si="115"/>
        <v>0</v>
      </c>
      <c r="AH125" s="685">
        <f t="shared" si="115"/>
        <v>0</v>
      </c>
      <c r="AI125" s="685">
        <f t="shared" si="115"/>
        <v>0</v>
      </c>
      <c r="AJ125" s="685">
        <f t="shared" si="115"/>
        <v>0</v>
      </c>
      <c r="AK125" s="685">
        <f t="shared" si="115"/>
        <v>0</v>
      </c>
      <c r="AL125" s="685">
        <f t="shared" si="115"/>
        <v>0</v>
      </c>
      <c r="AM125" s="685">
        <f t="shared" si="115"/>
        <v>0</v>
      </c>
      <c r="AN125" s="685">
        <f t="shared" si="115"/>
        <v>0</v>
      </c>
      <c r="AO125" s="685">
        <f t="shared" si="115"/>
        <v>0</v>
      </c>
      <c r="AP125" s="685">
        <f t="shared" si="115"/>
        <v>0</v>
      </c>
      <c r="AQ125" s="685">
        <f t="shared" si="115"/>
        <v>0</v>
      </c>
      <c r="AR125" s="685">
        <f t="shared" si="115"/>
        <v>0</v>
      </c>
      <c r="AS125" s="685">
        <f t="shared" si="115"/>
        <v>0</v>
      </c>
      <c r="AT125" s="685">
        <f t="shared" si="115"/>
        <v>0</v>
      </c>
      <c r="AU125" s="685">
        <f t="shared" si="115"/>
        <v>0</v>
      </c>
      <c r="AV125" s="685">
        <f t="shared" si="115"/>
        <v>0</v>
      </c>
      <c r="AW125" s="685">
        <f t="shared" si="115"/>
        <v>0</v>
      </c>
      <c r="AX125" s="685">
        <f t="shared" si="115"/>
        <v>0</v>
      </c>
      <c r="AY125" s="685">
        <f t="shared" si="115"/>
        <v>0</v>
      </c>
      <c r="AZ125" s="685">
        <f t="shared" si="115"/>
        <v>0</v>
      </c>
      <c r="BA125" s="685">
        <f t="shared" si="115"/>
        <v>0</v>
      </c>
      <c r="BB125" s="685">
        <f t="shared" si="115"/>
        <v>0</v>
      </c>
      <c r="BC125" s="685">
        <f t="shared" si="115"/>
        <v>0</v>
      </c>
      <c r="BD125" s="685">
        <f t="shared" si="115"/>
        <v>0</v>
      </c>
      <c r="BE125" s="685">
        <f t="shared" si="115"/>
        <v>0</v>
      </c>
      <c r="BF125" s="685">
        <f t="shared" si="115"/>
        <v>0</v>
      </c>
      <c r="BG125" s="685">
        <f t="shared" si="115"/>
        <v>0</v>
      </c>
      <c r="BH125" s="685">
        <f t="shared" si="115"/>
        <v>0</v>
      </c>
      <c r="BI125" s="685">
        <f t="shared" si="115"/>
        <v>0</v>
      </c>
      <c r="BJ125" s="685">
        <f t="shared" si="115"/>
        <v>0</v>
      </c>
      <c r="BK125" s="685">
        <f t="shared" si="115"/>
        <v>0</v>
      </c>
      <c r="BL125" s="685">
        <f t="shared" si="115"/>
        <v>0</v>
      </c>
      <c r="BM125" s="685">
        <f t="shared" si="115"/>
        <v>0</v>
      </c>
      <c r="BN125" s="685">
        <f t="shared" si="115"/>
        <v>0</v>
      </c>
      <c r="BO125" s="685">
        <f t="shared" si="115"/>
        <v>0</v>
      </c>
      <c r="BP125" s="685">
        <f t="shared" si="115"/>
        <v>0</v>
      </c>
      <c r="BQ125" s="685">
        <f t="shared" si="115"/>
        <v>0</v>
      </c>
      <c r="BR125" s="685">
        <f t="shared" si="115"/>
        <v>0</v>
      </c>
      <c r="BS125" s="685">
        <f t="shared" si="115"/>
        <v>0</v>
      </c>
      <c r="BT125" s="685">
        <f t="shared" si="115"/>
        <v>0</v>
      </c>
      <c r="BU125" s="685">
        <f t="shared" ref="BU125:DC125" si="116">IFERROR((BU126*10^3)/(BU124*BU61),0)</f>
        <v>0</v>
      </c>
      <c r="BV125" s="685">
        <f t="shared" si="116"/>
        <v>0</v>
      </c>
      <c r="BW125" s="685">
        <f t="shared" si="116"/>
        <v>0</v>
      </c>
      <c r="BX125" s="685">
        <f t="shared" si="116"/>
        <v>0</v>
      </c>
      <c r="BY125" s="685">
        <f t="shared" si="116"/>
        <v>0</v>
      </c>
      <c r="BZ125" s="685">
        <f t="shared" si="116"/>
        <v>0</v>
      </c>
      <c r="CA125" s="685">
        <f t="shared" si="116"/>
        <v>0</v>
      </c>
      <c r="CB125" s="685">
        <f t="shared" si="116"/>
        <v>0</v>
      </c>
      <c r="CC125" s="685">
        <f t="shared" si="116"/>
        <v>0</v>
      </c>
      <c r="CD125" s="685">
        <f t="shared" si="116"/>
        <v>0</v>
      </c>
      <c r="CE125" s="685">
        <f t="shared" si="116"/>
        <v>0</v>
      </c>
      <c r="CF125" s="685">
        <f t="shared" si="116"/>
        <v>0</v>
      </c>
      <c r="CG125" s="685">
        <f t="shared" si="116"/>
        <v>0</v>
      </c>
      <c r="CH125" s="685">
        <f t="shared" si="116"/>
        <v>0</v>
      </c>
      <c r="CI125" s="685">
        <f t="shared" si="116"/>
        <v>0</v>
      </c>
      <c r="CJ125" s="685">
        <f t="shared" si="116"/>
        <v>0</v>
      </c>
      <c r="CK125" s="685">
        <f t="shared" si="116"/>
        <v>0</v>
      </c>
      <c r="CL125" s="685">
        <f t="shared" si="116"/>
        <v>0</v>
      </c>
      <c r="CM125" s="685">
        <f t="shared" si="116"/>
        <v>0</v>
      </c>
      <c r="CN125" s="685">
        <f t="shared" si="116"/>
        <v>0</v>
      </c>
      <c r="CO125" s="685">
        <f t="shared" si="116"/>
        <v>0</v>
      </c>
      <c r="CP125" s="685">
        <f t="shared" si="116"/>
        <v>0</v>
      </c>
      <c r="CQ125" s="685">
        <f t="shared" si="116"/>
        <v>0</v>
      </c>
      <c r="CR125" s="685">
        <f t="shared" si="116"/>
        <v>0</v>
      </c>
      <c r="CS125" s="685">
        <f t="shared" si="116"/>
        <v>0</v>
      </c>
      <c r="CT125" s="685">
        <f t="shared" si="116"/>
        <v>0</v>
      </c>
      <c r="CU125" s="685">
        <f t="shared" si="116"/>
        <v>0</v>
      </c>
      <c r="CV125" s="685">
        <f t="shared" si="116"/>
        <v>0</v>
      </c>
      <c r="CW125" s="685">
        <f t="shared" si="116"/>
        <v>0</v>
      </c>
      <c r="CX125" s="685">
        <f t="shared" si="116"/>
        <v>0</v>
      </c>
      <c r="CY125" s="685">
        <f t="shared" si="116"/>
        <v>0</v>
      </c>
      <c r="CZ125" s="685">
        <f t="shared" si="116"/>
        <v>0</v>
      </c>
      <c r="DA125" s="685">
        <f t="shared" si="116"/>
        <v>0</v>
      </c>
      <c r="DB125" s="685">
        <f t="shared" si="116"/>
        <v>0</v>
      </c>
      <c r="DC125" s="685">
        <f t="shared" si="116"/>
        <v>0</v>
      </c>
    </row>
    <row r="126" spans="2:107" ht="15" hidden="1" customHeight="1" x14ac:dyDescent="0.25">
      <c r="B126" s="94">
        <v>3</v>
      </c>
      <c r="C126" s="715" t="s">
        <v>5874</v>
      </c>
      <c r="E126" s="715" t="s">
        <v>3852</v>
      </c>
      <c r="G126" s="707">
        <f>G68</f>
        <v>0</v>
      </c>
      <c r="H126" s="699">
        <f>H68</f>
        <v>0</v>
      </c>
      <c r="I126" s="699">
        <f t="shared" ref="I126:BT126" si="117">I68</f>
        <v>0</v>
      </c>
      <c r="J126" s="699">
        <f t="shared" si="117"/>
        <v>0</v>
      </c>
      <c r="K126" s="699">
        <f t="shared" si="117"/>
        <v>0</v>
      </c>
      <c r="L126" s="699">
        <f t="shared" si="117"/>
        <v>0</v>
      </c>
      <c r="M126" s="699">
        <f t="shared" si="117"/>
        <v>0</v>
      </c>
      <c r="N126" s="699">
        <f t="shared" si="117"/>
        <v>0</v>
      </c>
      <c r="O126" s="699">
        <f t="shared" si="117"/>
        <v>0</v>
      </c>
      <c r="P126" s="699">
        <f t="shared" si="117"/>
        <v>0</v>
      </c>
      <c r="Q126" s="699">
        <f t="shared" si="117"/>
        <v>0</v>
      </c>
      <c r="R126" s="699">
        <f t="shared" si="117"/>
        <v>0</v>
      </c>
      <c r="S126" s="699">
        <f t="shared" si="117"/>
        <v>0</v>
      </c>
      <c r="T126" s="699">
        <f t="shared" si="117"/>
        <v>0</v>
      </c>
      <c r="U126" s="699">
        <f t="shared" si="117"/>
        <v>0</v>
      </c>
      <c r="V126" s="699">
        <f t="shared" si="117"/>
        <v>0</v>
      </c>
      <c r="W126" s="699">
        <f t="shared" si="117"/>
        <v>0</v>
      </c>
      <c r="X126" s="699">
        <f t="shared" si="117"/>
        <v>0</v>
      </c>
      <c r="Y126" s="699">
        <f t="shared" si="117"/>
        <v>0</v>
      </c>
      <c r="Z126" s="699">
        <f t="shared" si="117"/>
        <v>0</v>
      </c>
      <c r="AA126" s="699">
        <f t="shared" si="117"/>
        <v>0</v>
      </c>
      <c r="AB126" s="699">
        <f t="shared" si="117"/>
        <v>0</v>
      </c>
      <c r="AC126" s="699">
        <f t="shared" si="117"/>
        <v>0</v>
      </c>
      <c r="AD126" s="699">
        <f t="shared" si="117"/>
        <v>0</v>
      </c>
      <c r="AE126" s="699">
        <f t="shared" si="117"/>
        <v>0</v>
      </c>
      <c r="AF126" s="699">
        <f t="shared" si="117"/>
        <v>0</v>
      </c>
      <c r="AG126" s="699">
        <f t="shared" si="117"/>
        <v>0</v>
      </c>
      <c r="AH126" s="699">
        <f t="shared" si="117"/>
        <v>0</v>
      </c>
      <c r="AI126" s="699">
        <f t="shared" si="117"/>
        <v>0</v>
      </c>
      <c r="AJ126" s="699">
        <f t="shared" si="117"/>
        <v>0</v>
      </c>
      <c r="AK126" s="699">
        <f t="shared" si="117"/>
        <v>0</v>
      </c>
      <c r="AL126" s="699">
        <f t="shared" si="117"/>
        <v>0</v>
      </c>
      <c r="AM126" s="699">
        <f t="shared" si="117"/>
        <v>0</v>
      </c>
      <c r="AN126" s="699">
        <f t="shared" si="117"/>
        <v>0</v>
      </c>
      <c r="AO126" s="699">
        <f t="shared" si="117"/>
        <v>0</v>
      </c>
      <c r="AP126" s="699">
        <f t="shared" si="117"/>
        <v>0</v>
      </c>
      <c r="AQ126" s="699">
        <f t="shared" si="117"/>
        <v>0</v>
      </c>
      <c r="AR126" s="699">
        <f t="shared" si="117"/>
        <v>0</v>
      </c>
      <c r="AS126" s="699">
        <f t="shared" si="117"/>
        <v>0</v>
      </c>
      <c r="AT126" s="699">
        <f t="shared" si="117"/>
        <v>0</v>
      </c>
      <c r="AU126" s="699">
        <f t="shared" si="117"/>
        <v>0</v>
      </c>
      <c r="AV126" s="699">
        <f t="shared" si="117"/>
        <v>0</v>
      </c>
      <c r="AW126" s="699">
        <f t="shared" si="117"/>
        <v>0</v>
      </c>
      <c r="AX126" s="699">
        <f t="shared" si="117"/>
        <v>0</v>
      </c>
      <c r="AY126" s="699">
        <f t="shared" si="117"/>
        <v>0</v>
      </c>
      <c r="AZ126" s="699">
        <f t="shared" si="117"/>
        <v>0</v>
      </c>
      <c r="BA126" s="699">
        <f t="shared" si="117"/>
        <v>0</v>
      </c>
      <c r="BB126" s="699">
        <f t="shared" si="117"/>
        <v>0</v>
      </c>
      <c r="BC126" s="699">
        <f t="shared" si="117"/>
        <v>0</v>
      </c>
      <c r="BD126" s="699">
        <f t="shared" si="117"/>
        <v>0</v>
      </c>
      <c r="BE126" s="699">
        <f t="shared" si="117"/>
        <v>0</v>
      </c>
      <c r="BF126" s="699">
        <f t="shared" si="117"/>
        <v>0</v>
      </c>
      <c r="BG126" s="699">
        <f t="shared" si="117"/>
        <v>0</v>
      </c>
      <c r="BH126" s="699">
        <f t="shared" si="117"/>
        <v>0</v>
      </c>
      <c r="BI126" s="699">
        <f t="shared" si="117"/>
        <v>0</v>
      </c>
      <c r="BJ126" s="699">
        <f t="shared" si="117"/>
        <v>0</v>
      </c>
      <c r="BK126" s="699">
        <f t="shared" si="117"/>
        <v>0</v>
      </c>
      <c r="BL126" s="699">
        <f t="shared" si="117"/>
        <v>0</v>
      </c>
      <c r="BM126" s="699">
        <f t="shared" si="117"/>
        <v>0</v>
      </c>
      <c r="BN126" s="699">
        <f t="shared" si="117"/>
        <v>0</v>
      </c>
      <c r="BO126" s="699">
        <f t="shared" si="117"/>
        <v>0</v>
      </c>
      <c r="BP126" s="699">
        <f t="shared" si="117"/>
        <v>0</v>
      </c>
      <c r="BQ126" s="699">
        <f t="shared" si="117"/>
        <v>0</v>
      </c>
      <c r="BR126" s="699">
        <f t="shared" si="117"/>
        <v>0</v>
      </c>
      <c r="BS126" s="699">
        <f t="shared" si="117"/>
        <v>0</v>
      </c>
      <c r="BT126" s="699">
        <f t="shared" si="117"/>
        <v>0</v>
      </c>
      <c r="BU126" s="699">
        <f t="shared" ref="BU126:DC126" si="118">BU68</f>
        <v>0</v>
      </c>
      <c r="BV126" s="699">
        <f t="shared" si="118"/>
        <v>0</v>
      </c>
      <c r="BW126" s="699">
        <f t="shared" si="118"/>
        <v>0</v>
      </c>
      <c r="BX126" s="699">
        <f t="shared" si="118"/>
        <v>0</v>
      </c>
      <c r="BY126" s="699">
        <f t="shared" si="118"/>
        <v>0</v>
      </c>
      <c r="BZ126" s="699">
        <f t="shared" si="118"/>
        <v>0</v>
      </c>
      <c r="CA126" s="699">
        <f t="shared" si="118"/>
        <v>0</v>
      </c>
      <c r="CB126" s="699">
        <f t="shared" si="118"/>
        <v>0</v>
      </c>
      <c r="CC126" s="699">
        <f t="shared" si="118"/>
        <v>0</v>
      </c>
      <c r="CD126" s="699">
        <f t="shared" si="118"/>
        <v>0</v>
      </c>
      <c r="CE126" s="699">
        <f t="shared" si="118"/>
        <v>0</v>
      </c>
      <c r="CF126" s="699">
        <f t="shared" si="118"/>
        <v>0</v>
      </c>
      <c r="CG126" s="699">
        <f t="shared" si="118"/>
        <v>0</v>
      </c>
      <c r="CH126" s="699">
        <f t="shared" si="118"/>
        <v>0</v>
      </c>
      <c r="CI126" s="699">
        <f t="shared" si="118"/>
        <v>0</v>
      </c>
      <c r="CJ126" s="699">
        <f t="shared" si="118"/>
        <v>0</v>
      </c>
      <c r="CK126" s="699">
        <f t="shared" si="118"/>
        <v>0</v>
      </c>
      <c r="CL126" s="699">
        <f t="shared" si="118"/>
        <v>0</v>
      </c>
      <c r="CM126" s="699">
        <f t="shared" si="118"/>
        <v>0</v>
      </c>
      <c r="CN126" s="699">
        <f t="shared" si="118"/>
        <v>0</v>
      </c>
      <c r="CO126" s="699">
        <f t="shared" si="118"/>
        <v>0</v>
      </c>
      <c r="CP126" s="699">
        <f t="shared" si="118"/>
        <v>0</v>
      </c>
      <c r="CQ126" s="699">
        <f t="shared" si="118"/>
        <v>0</v>
      </c>
      <c r="CR126" s="699">
        <f t="shared" si="118"/>
        <v>0</v>
      </c>
      <c r="CS126" s="699">
        <f t="shared" si="118"/>
        <v>0</v>
      </c>
      <c r="CT126" s="699">
        <f t="shared" si="118"/>
        <v>0</v>
      </c>
      <c r="CU126" s="699">
        <f t="shared" si="118"/>
        <v>0</v>
      </c>
      <c r="CV126" s="699">
        <f t="shared" si="118"/>
        <v>0</v>
      </c>
      <c r="CW126" s="699">
        <f t="shared" si="118"/>
        <v>0</v>
      </c>
      <c r="CX126" s="699">
        <f t="shared" si="118"/>
        <v>0</v>
      </c>
      <c r="CY126" s="699">
        <f t="shared" si="118"/>
        <v>0</v>
      </c>
      <c r="CZ126" s="699">
        <f t="shared" si="118"/>
        <v>0</v>
      </c>
      <c r="DA126" s="699">
        <f t="shared" si="118"/>
        <v>0</v>
      </c>
      <c r="DB126" s="699">
        <f t="shared" si="118"/>
        <v>0</v>
      </c>
      <c r="DC126" s="699">
        <f t="shared" si="118"/>
        <v>0</v>
      </c>
    </row>
    <row r="127" spans="2:107" ht="15" hidden="1" customHeight="1" x14ac:dyDescent="0.25">
      <c r="B127" s="714">
        <v>4</v>
      </c>
      <c r="C127" s="715" t="s">
        <v>5876</v>
      </c>
      <c r="E127" s="715" t="s">
        <v>3855</v>
      </c>
      <c r="G127" s="734">
        <f>IFERROR(SUMPRODUCT(H127:DC127,H124:DC124)/SUM(H124:DC124),0)</f>
        <v>0</v>
      </c>
      <c r="H127" s="685">
        <f>IFERROR(H128/H124,0)</f>
        <v>0</v>
      </c>
      <c r="I127" s="685">
        <f t="shared" ref="I127:BT127" si="119">IFERROR(I128/I124,0)</f>
        <v>0</v>
      </c>
      <c r="J127" s="685">
        <f t="shared" si="119"/>
        <v>0</v>
      </c>
      <c r="K127" s="685">
        <f t="shared" si="119"/>
        <v>0</v>
      </c>
      <c r="L127" s="685">
        <f t="shared" si="119"/>
        <v>0</v>
      </c>
      <c r="M127" s="685">
        <f t="shared" si="119"/>
        <v>0</v>
      </c>
      <c r="N127" s="685">
        <f t="shared" si="119"/>
        <v>0</v>
      </c>
      <c r="O127" s="685">
        <f t="shared" si="119"/>
        <v>0</v>
      </c>
      <c r="P127" s="685">
        <f t="shared" si="119"/>
        <v>0</v>
      </c>
      <c r="Q127" s="685">
        <f t="shared" si="119"/>
        <v>0</v>
      </c>
      <c r="R127" s="685">
        <f t="shared" si="119"/>
        <v>0</v>
      </c>
      <c r="S127" s="685">
        <f t="shared" si="119"/>
        <v>0</v>
      </c>
      <c r="T127" s="685">
        <f t="shared" si="119"/>
        <v>0</v>
      </c>
      <c r="U127" s="685">
        <f t="shared" si="119"/>
        <v>0</v>
      </c>
      <c r="V127" s="685">
        <f t="shared" si="119"/>
        <v>0</v>
      </c>
      <c r="W127" s="685">
        <f t="shared" si="119"/>
        <v>0</v>
      </c>
      <c r="X127" s="685">
        <f t="shared" si="119"/>
        <v>0</v>
      </c>
      <c r="Y127" s="685">
        <f t="shared" si="119"/>
        <v>0</v>
      </c>
      <c r="Z127" s="685">
        <f t="shared" si="119"/>
        <v>0</v>
      </c>
      <c r="AA127" s="685">
        <f t="shared" si="119"/>
        <v>0</v>
      </c>
      <c r="AB127" s="685">
        <f t="shared" si="119"/>
        <v>0</v>
      </c>
      <c r="AC127" s="685">
        <f t="shared" si="119"/>
        <v>0</v>
      </c>
      <c r="AD127" s="685">
        <f t="shared" si="119"/>
        <v>0</v>
      </c>
      <c r="AE127" s="685">
        <f t="shared" si="119"/>
        <v>0</v>
      </c>
      <c r="AF127" s="685">
        <f t="shared" si="119"/>
        <v>0</v>
      </c>
      <c r="AG127" s="685">
        <f t="shared" si="119"/>
        <v>0</v>
      </c>
      <c r="AH127" s="685">
        <f t="shared" si="119"/>
        <v>0</v>
      </c>
      <c r="AI127" s="685">
        <f t="shared" si="119"/>
        <v>0</v>
      </c>
      <c r="AJ127" s="685">
        <f t="shared" si="119"/>
        <v>0</v>
      </c>
      <c r="AK127" s="685">
        <f t="shared" si="119"/>
        <v>0</v>
      </c>
      <c r="AL127" s="685">
        <f t="shared" si="119"/>
        <v>0</v>
      </c>
      <c r="AM127" s="685">
        <f t="shared" si="119"/>
        <v>0</v>
      </c>
      <c r="AN127" s="685">
        <f t="shared" si="119"/>
        <v>0</v>
      </c>
      <c r="AO127" s="685">
        <f t="shared" si="119"/>
        <v>0</v>
      </c>
      <c r="AP127" s="685">
        <f t="shared" si="119"/>
        <v>0</v>
      </c>
      <c r="AQ127" s="685">
        <f t="shared" si="119"/>
        <v>0</v>
      </c>
      <c r="AR127" s="685">
        <f t="shared" si="119"/>
        <v>0</v>
      </c>
      <c r="AS127" s="685">
        <f t="shared" si="119"/>
        <v>0</v>
      </c>
      <c r="AT127" s="685">
        <f t="shared" si="119"/>
        <v>0</v>
      </c>
      <c r="AU127" s="685">
        <f t="shared" si="119"/>
        <v>0</v>
      </c>
      <c r="AV127" s="685">
        <f t="shared" si="119"/>
        <v>0</v>
      </c>
      <c r="AW127" s="685">
        <f t="shared" si="119"/>
        <v>0</v>
      </c>
      <c r="AX127" s="685">
        <f t="shared" si="119"/>
        <v>0</v>
      </c>
      <c r="AY127" s="685">
        <f t="shared" si="119"/>
        <v>0</v>
      </c>
      <c r="AZ127" s="685">
        <f t="shared" si="119"/>
        <v>0</v>
      </c>
      <c r="BA127" s="685">
        <f t="shared" si="119"/>
        <v>0</v>
      </c>
      <c r="BB127" s="685">
        <f t="shared" si="119"/>
        <v>0</v>
      </c>
      <c r="BC127" s="685">
        <f t="shared" si="119"/>
        <v>0</v>
      </c>
      <c r="BD127" s="685">
        <f t="shared" si="119"/>
        <v>0</v>
      </c>
      <c r="BE127" s="685">
        <f t="shared" si="119"/>
        <v>0</v>
      </c>
      <c r="BF127" s="685">
        <f t="shared" si="119"/>
        <v>0</v>
      </c>
      <c r="BG127" s="685">
        <f t="shared" si="119"/>
        <v>0</v>
      </c>
      <c r="BH127" s="685">
        <f t="shared" si="119"/>
        <v>0</v>
      </c>
      <c r="BI127" s="685">
        <f t="shared" si="119"/>
        <v>0</v>
      </c>
      <c r="BJ127" s="685">
        <f t="shared" si="119"/>
        <v>0</v>
      </c>
      <c r="BK127" s="685">
        <f t="shared" si="119"/>
        <v>0</v>
      </c>
      <c r="BL127" s="685">
        <f t="shared" si="119"/>
        <v>0</v>
      </c>
      <c r="BM127" s="685">
        <f t="shared" si="119"/>
        <v>0</v>
      </c>
      <c r="BN127" s="685">
        <f t="shared" si="119"/>
        <v>0</v>
      </c>
      <c r="BO127" s="685">
        <f t="shared" si="119"/>
        <v>0</v>
      </c>
      <c r="BP127" s="685">
        <f t="shared" si="119"/>
        <v>0</v>
      </c>
      <c r="BQ127" s="685">
        <f t="shared" si="119"/>
        <v>0</v>
      </c>
      <c r="BR127" s="685">
        <f t="shared" si="119"/>
        <v>0</v>
      </c>
      <c r="BS127" s="685">
        <f t="shared" si="119"/>
        <v>0</v>
      </c>
      <c r="BT127" s="685">
        <f t="shared" si="119"/>
        <v>0</v>
      </c>
      <c r="BU127" s="685">
        <f t="shared" ref="BU127:DC127" si="120">IFERROR(BU128/BU124,0)</f>
        <v>0</v>
      </c>
      <c r="BV127" s="685">
        <f t="shared" si="120"/>
        <v>0</v>
      </c>
      <c r="BW127" s="685">
        <f t="shared" si="120"/>
        <v>0</v>
      </c>
      <c r="BX127" s="685">
        <f t="shared" si="120"/>
        <v>0</v>
      </c>
      <c r="BY127" s="685">
        <f t="shared" si="120"/>
        <v>0</v>
      </c>
      <c r="BZ127" s="685">
        <f t="shared" si="120"/>
        <v>0</v>
      </c>
      <c r="CA127" s="685">
        <f t="shared" si="120"/>
        <v>0</v>
      </c>
      <c r="CB127" s="685">
        <f t="shared" si="120"/>
        <v>0</v>
      </c>
      <c r="CC127" s="685">
        <f t="shared" si="120"/>
        <v>0</v>
      </c>
      <c r="CD127" s="685">
        <f t="shared" si="120"/>
        <v>0</v>
      </c>
      <c r="CE127" s="685">
        <f t="shared" si="120"/>
        <v>0</v>
      </c>
      <c r="CF127" s="685">
        <f t="shared" si="120"/>
        <v>0</v>
      </c>
      <c r="CG127" s="685">
        <f t="shared" si="120"/>
        <v>0</v>
      </c>
      <c r="CH127" s="685">
        <f t="shared" si="120"/>
        <v>0</v>
      </c>
      <c r="CI127" s="685">
        <f t="shared" si="120"/>
        <v>0</v>
      </c>
      <c r="CJ127" s="685">
        <f t="shared" si="120"/>
        <v>0</v>
      </c>
      <c r="CK127" s="685">
        <f t="shared" si="120"/>
        <v>0</v>
      </c>
      <c r="CL127" s="685">
        <f t="shared" si="120"/>
        <v>0</v>
      </c>
      <c r="CM127" s="685">
        <f t="shared" si="120"/>
        <v>0</v>
      </c>
      <c r="CN127" s="685">
        <f t="shared" si="120"/>
        <v>0</v>
      </c>
      <c r="CO127" s="685">
        <f t="shared" si="120"/>
        <v>0</v>
      </c>
      <c r="CP127" s="685">
        <f t="shared" si="120"/>
        <v>0</v>
      </c>
      <c r="CQ127" s="685">
        <f t="shared" si="120"/>
        <v>0</v>
      </c>
      <c r="CR127" s="685">
        <f t="shared" si="120"/>
        <v>0</v>
      </c>
      <c r="CS127" s="685">
        <f t="shared" si="120"/>
        <v>0</v>
      </c>
      <c r="CT127" s="685">
        <f t="shared" si="120"/>
        <v>0</v>
      </c>
      <c r="CU127" s="685">
        <f t="shared" si="120"/>
        <v>0</v>
      </c>
      <c r="CV127" s="685">
        <f t="shared" si="120"/>
        <v>0</v>
      </c>
      <c r="CW127" s="685">
        <f t="shared" si="120"/>
        <v>0</v>
      </c>
      <c r="CX127" s="685">
        <f t="shared" si="120"/>
        <v>0</v>
      </c>
      <c r="CY127" s="685">
        <f t="shared" si="120"/>
        <v>0</v>
      </c>
      <c r="CZ127" s="685">
        <f t="shared" si="120"/>
        <v>0</v>
      </c>
      <c r="DA127" s="685">
        <f t="shared" si="120"/>
        <v>0</v>
      </c>
      <c r="DB127" s="685">
        <f t="shared" si="120"/>
        <v>0</v>
      </c>
      <c r="DC127" s="685">
        <f t="shared" si="120"/>
        <v>0</v>
      </c>
    </row>
    <row r="128" spans="2:107" ht="15" hidden="1" customHeight="1" x14ac:dyDescent="0.25">
      <c r="B128" s="94">
        <v>5</v>
      </c>
      <c r="C128" s="715" t="s">
        <v>5878</v>
      </c>
      <c r="E128" s="715" t="s">
        <v>3855</v>
      </c>
      <c r="G128" s="707">
        <f>G70</f>
        <v>0</v>
      </c>
      <c r="H128" s="699">
        <f>H70</f>
        <v>0</v>
      </c>
      <c r="I128" s="699">
        <f t="shared" ref="I128:BT128" si="121">I70</f>
        <v>0</v>
      </c>
      <c r="J128" s="699">
        <f t="shared" si="121"/>
        <v>0</v>
      </c>
      <c r="K128" s="699">
        <f t="shared" si="121"/>
        <v>0</v>
      </c>
      <c r="L128" s="699">
        <f t="shared" si="121"/>
        <v>0</v>
      </c>
      <c r="M128" s="699">
        <f t="shared" si="121"/>
        <v>0</v>
      </c>
      <c r="N128" s="699">
        <f t="shared" si="121"/>
        <v>0</v>
      </c>
      <c r="O128" s="699">
        <f t="shared" si="121"/>
        <v>0</v>
      </c>
      <c r="P128" s="699">
        <f t="shared" si="121"/>
        <v>0</v>
      </c>
      <c r="Q128" s="699">
        <f t="shared" si="121"/>
        <v>0</v>
      </c>
      <c r="R128" s="699">
        <f t="shared" si="121"/>
        <v>0</v>
      </c>
      <c r="S128" s="699">
        <f t="shared" si="121"/>
        <v>0</v>
      </c>
      <c r="T128" s="699">
        <f t="shared" si="121"/>
        <v>0</v>
      </c>
      <c r="U128" s="699">
        <f t="shared" si="121"/>
        <v>0</v>
      </c>
      <c r="V128" s="699">
        <f t="shared" si="121"/>
        <v>0</v>
      </c>
      <c r="W128" s="699">
        <f t="shared" si="121"/>
        <v>0</v>
      </c>
      <c r="X128" s="699">
        <f t="shared" si="121"/>
        <v>0</v>
      </c>
      <c r="Y128" s="699">
        <f t="shared" si="121"/>
        <v>0</v>
      </c>
      <c r="Z128" s="699">
        <f t="shared" si="121"/>
        <v>0</v>
      </c>
      <c r="AA128" s="699">
        <f t="shared" si="121"/>
        <v>0</v>
      </c>
      <c r="AB128" s="699">
        <f t="shared" si="121"/>
        <v>0</v>
      </c>
      <c r="AC128" s="699">
        <f t="shared" si="121"/>
        <v>0</v>
      </c>
      <c r="AD128" s="699">
        <f t="shared" si="121"/>
        <v>0</v>
      </c>
      <c r="AE128" s="699">
        <f t="shared" si="121"/>
        <v>0</v>
      </c>
      <c r="AF128" s="699">
        <f t="shared" si="121"/>
        <v>0</v>
      </c>
      <c r="AG128" s="699">
        <f t="shared" si="121"/>
        <v>0</v>
      </c>
      <c r="AH128" s="699">
        <f t="shared" si="121"/>
        <v>0</v>
      </c>
      <c r="AI128" s="699">
        <f t="shared" si="121"/>
        <v>0</v>
      </c>
      <c r="AJ128" s="699">
        <f t="shared" si="121"/>
        <v>0</v>
      </c>
      <c r="AK128" s="699">
        <f t="shared" si="121"/>
        <v>0</v>
      </c>
      <c r="AL128" s="699">
        <f t="shared" si="121"/>
        <v>0</v>
      </c>
      <c r="AM128" s="699">
        <f t="shared" si="121"/>
        <v>0</v>
      </c>
      <c r="AN128" s="699">
        <f t="shared" si="121"/>
        <v>0</v>
      </c>
      <c r="AO128" s="699">
        <f t="shared" si="121"/>
        <v>0</v>
      </c>
      <c r="AP128" s="699">
        <f t="shared" si="121"/>
        <v>0</v>
      </c>
      <c r="AQ128" s="699">
        <f t="shared" si="121"/>
        <v>0</v>
      </c>
      <c r="AR128" s="699">
        <f t="shared" si="121"/>
        <v>0</v>
      </c>
      <c r="AS128" s="699">
        <f t="shared" si="121"/>
        <v>0</v>
      </c>
      <c r="AT128" s="699">
        <f t="shared" si="121"/>
        <v>0</v>
      </c>
      <c r="AU128" s="699">
        <f t="shared" si="121"/>
        <v>0</v>
      </c>
      <c r="AV128" s="699">
        <f t="shared" si="121"/>
        <v>0</v>
      </c>
      <c r="AW128" s="699">
        <f t="shared" si="121"/>
        <v>0</v>
      </c>
      <c r="AX128" s="699">
        <f t="shared" si="121"/>
        <v>0</v>
      </c>
      <c r="AY128" s="699">
        <f t="shared" si="121"/>
        <v>0</v>
      </c>
      <c r="AZ128" s="699">
        <f t="shared" si="121"/>
        <v>0</v>
      </c>
      <c r="BA128" s="699">
        <f t="shared" si="121"/>
        <v>0</v>
      </c>
      <c r="BB128" s="699">
        <f t="shared" si="121"/>
        <v>0</v>
      </c>
      <c r="BC128" s="699">
        <f t="shared" si="121"/>
        <v>0</v>
      </c>
      <c r="BD128" s="699">
        <f t="shared" si="121"/>
        <v>0</v>
      </c>
      <c r="BE128" s="699">
        <f t="shared" si="121"/>
        <v>0</v>
      </c>
      <c r="BF128" s="699">
        <f t="shared" si="121"/>
        <v>0</v>
      </c>
      <c r="BG128" s="699">
        <f t="shared" si="121"/>
        <v>0</v>
      </c>
      <c r="BH128" s="699">
        <f t="shared" si="121"/>
        <v>0</v>
      </c>
      <c r="BI128" s="699">
        <f t="shared" si="121"/>
        <v>0</v>
      </c>
      <c r="BJ128" s="699">
        <f t="shared" si="121"/>
        <v>0</v>
      </c>
      <c r="BK128" s="699">
        <f t="shared" si="121"/>
        <v>0</v>
      </c>
      <c r="BL128" s="699">
        <f t="shared" si="121"/>
        <v>0</v>
      </c>
      <c r="BM128" s="699">
        <f t="shared" si="121"/>
        <v>0</v>
      </c>
      <c r="BN128" s="699">
        <f t="shared" si="121"/>
        <v>0</v>
      </c>
      <c r="BO128" s="699">
        <f t="shared" si="121"/>
        <v>0</v>
      </c>
      <c r="BP128" s="699">
        <f t="shared" si="121"/>
        <v>0</v>
      </c>
      <c r="BQ128" s="699">
        <f t="shared" si="121"/>
        <v>0</v>
      </c>
      <c r="BR128" s="699">
        <f t="shared" si="121"/>
        <v>0</v>
      </c>
      <c r="BS128" s="699">
        <f t="shared" si="121"/>
        <v>0</v>
      </c>
      <c r="BT128" s="699">
        <f t="shared" si="121"/>
        <v>0</v>
      </c>
      <c r="BU128" s="699">
        <f t="shared" ref="BU128:DC128" si="122">BU70</f>
        <v>0</v>
      </c>
      <c r="BV128" s="699">
        <f t="shared" si="122"/>
        <v>0</v>
      </c>
      <c r="BW128" s="699">
        <f t="shared" si="122"/>
        <v>0</v>
      </c>
      <c r="BX128" s="699">
        <f t="shared" si="122"/>
        <v>0</v>
      </c>
      <c r="BY128" s="699">
        <f t="shared" si="122"/>
        <v>0</v>
      </c>
      <c r="BZ128" s="699">
        <f t="shared" si="122"/>
        <v>0</v>
      </c>
      <c r="CA128" s="699">
        <f t="shared" si="122"/>
        <v>0</v>
      </c>
      <c r="CB128" s="699">
        <f t="shared" si="122"/>
        <v>0</v>
      </c>
      <c r="CC128" s="699">
        <f t="shared" si="122"/>
        <v>0</v>
      </c>
      <c r="CD128" s="699">
        <f t="shared" si="122"/>
        <v>0</v>
      </c>
      <c r="CE128" s="699">
        <f t="shared" si="122"/>
        <v>0</v>
      </c>
      <c r="CF128" s="699">
        <f t="shared" si="122"/>
        <v>0</v>
      </c>
      <c r="CG128" s="699">
        <f t="shared" si="122"/>
        <v>0</v>
      </c>
      <c r="CH128" s="699">
        <f t="shared" si="122"/>
        <v>0</v>
      </c>
      <c r="CI128" s="699">
        <f t="shared" si="122"/>
        <v>0</v>
      </c>
      <c r="CJ128" s="699">
        <f t="shared" si="122"/>
        <v>0</v>
      </c>
      <c r="CK128" s="699">
        <f t="shared" si="122"/>
        <v>0</v>
      </c>
      <c r="CL128" s="699">
        <f t="shared" si="122"/>
        <v>0</v>
      </c>
      <c r="CM128" s="699">
        <f t="shared" si="122"/>
        <v>0</v>
      </c>
      <c r="CN128" s="699">
        <f t="shared" si="122"/>
        <v>0</v>
      </c>
      <c r="CO128" s="699">
        <f t="shared" si="122"/>
        <v>0</v>
      </c>
      <c r="CP128" s="699">
        <f t="shared" si="122"/>
        <v>0</v>
      </c>
      <c r="CQ128" s="699">
        <f t="shared" si="122"/>
        <v>0</v>
      </c>
      <c r="CR128" s="699">
        <f t="shared" si="122"/>
        <v>0</v>
      </c>
      <c r="CS128" s="699">
        <f t="shared" si="122"/>
        <v>0</v>
      </c>
      <c r="CT128" s="699">
        <f t="shared" si="122"/>
        <v>0</v>
      </c>
      <c r="CU128" s="699">
        <f t="shared" si="122"/>
        <v>0</v>
      </c>
      <c r="CV128" s="699">
        <f t="shared" si="122"/>
        <v>0</v>
      </c>
      <c r="CW128" s="699">
        <f t="shared" si="122"/>
        <v>0</v>
      </c>
      <c r="CX128" s="699">
        <f t="shared" si="122"/>
        <v>0</v>
      </c>
      <c r="CY128" s="699">
        <f t="shared" si="122"/>
        <v>0</v>
      </c>
      <c r="CZ128" s="699">
        <f t="shared" si="122"/>
        <v>0</v>
      </c>
      <c r="DA128" s="699">
        <f t="shared" si="122"/>
        <v>0</v>
      </c>
      <c r="DB128" s="699">
        <f t="shared" si="122"/>
        <v>0</v>
      </c>
      <c r="DC128" s="699">
        <f t="shared" si="122"/>
        <v>0</v>
      </c>
    </row>
    <row r="129" spans="2:107" ht="15" hidden="1" customHeight="1" x14ac:dyDescent="0.25">
      <c r="B129" s="94">
        <v>6</v>
      </c>
      <c r="C129" s="715" t="s">
        <v>5880</v>
      </c>
      <c r="E129" s="715" t="s">
        <v>5870</v>
      </c>
      <c r="G129" s="708">
        <f>G77</f>
        <v>0</v>
      </c>
      <c r="H129" s="730">
        <f>H77</f>
        <v>0</v>
      </c>
      <c r="I129" s="730">
        <f>I77</f>
        <v>0</v>
      </c>
      <c r="J129" s="730">
        <f t="shared" ref="J129:BT129" si="123">J77</f>
        <v>0</v>
      </c>
      <c r="K129" s="730">
        <f t="shared" si="123"/>
        <v>0</v>
      </c>
      <c r="L129" s="730">
        <f t="shared" si="123"/>
        <v>0</v>
      </c>
      <c r="M129" s="730">
        <f t="shared" si="123"/>
        <v>0</v>
      </c>
      <c r="N129" s="730">
        <f t="shared" si="123"/>
        <v>0</v>
      </c>
      <c r="O129" s="730">
        <f t="shared" si="123"/>
        <v>0</v>
      </c>
      <c r="P129" s="730">
        <f t="shared" si="123"/>
        <v>0</v>
      </c>
      <c r="Q129" s="730">
        <f t="shared" si="123"/>
        <v>0</v>
      </c>
      <c r="R129" s="730">
        <f t="shared" si="123"/>
        <v>0</v>
      </c>
      <c r="S129" s="730">
        <f t="shared" si="123"/>
        <v>0</v>
      </c>
      <c r="T129" s="730">
        <f t="shared" si="123"/>
        <v>0</v>
      </c>
      <c r="U129" s="730">
        <f t="shared" si="123"/>
        <v>0</v>
      </c>
      <c r="V129" s="730">
        <f t="shared" si="123"/>
        <v>0</v>
      </c>
      <c r="W129" s="730">
        <f t="shared" si="123"/>
        <v>0</v>
      </c>
      <c r="X129" s="730">
        <f t="shared" si="123"/>
        <v>0</v>
      </c>
      <c r="Y129" s="730">
        <f t="shared" si="123"/>
        <v>0</v>
      </c>
      <c r="Z129" s="730">
        <f t="shared" si="123"/>
        <v>0</v>
      </c>
      <c r="AA129" s="730">
        <f t="shared" si="123"/>
        <v>0</v>
      </c>
      <c r="AB129" s="730">
        <f t="shared" si="123"/>
        <v>0</v>
      </c>
      <c r="AC129" s="730">
        <f t="shared" si="123"/>
        <v>0</v>
      </c>
      <c r="AD129" s="730">
        <f t="shared" si="123"/>
        <v>0</v>
      </c>
      <c r="AE129" s="730">
        <f t="shared" si="123"/>
        <v>0</v>
      </c>
      <c r="AF129" s="730">
        <f t="shared" si="123"/>
        <v>0</v>
      </c>
      <c r="AG129" s="730">
        <f t="shared" si="123"/>
        <v>0</v>
      </c>
      <c r="AH129" s="730">
        <f t="shared" si="123"/>
        <v>0</v>
      </c>
      <c r="AI129" s="730">
        <f t="shared" si="123"/>
        <v>0</v>
      </c>
      <c r="AJ129" s="730">
        <f t="shared" si="123"/>
        <v>0</v>
      </c>
      <c r="AK129" s="730">
        <f t="shared" si="123"/>
        <v>0</v>
      </c>
      <c r="AL129" s="730">
        <f t="shared" si="123"/>
        <v>0</v>
      </c>
      <c r="AM129" s="730">
        <f t="shared" si="123"/>
        <v>0</v>
      </c>
      <c r="AN129" s="730">
        <f t="shared" si="123"/>
        <v>0</v>
      </c>
      <c r="AO129" s="730">
        <f t="shared" si="123"/>
        <v>0</v>
      </c>
      <c r="AP129" s="730">
        <f t="shared" si="123"/>
        <v>0</v>
      </c>
      <c r="AQ129" s="730">
        <f t="shared" si="123"/>
        <v>0</v>
      </c>
      <c r="AR129" s="730">
        <f t="shared" si="123"/>
        <v>0</v>
      </c>
      <c r="AS129" s="730">
        <f t="shared" si="123"/>
        <v>0</v>
      </c>
      <c r="AT129" s="730">
        <f t="shared" si="123"/>
        <v>0</v>
      </c>
      <c r="AU129" s="730">
        <f t="shared" si="123"/>
        <v>0</v>
      </c>
      <c r="AV129" s="730">
        <f t="shared" si="123"/>
        <v>0</v>
      </c>
      <c r="AW129" s="730">
        <f t="shared" si="123"/>
        <v>0</v>
      </c>
      <c r="AX129" s="730">
        <f t="shared" si="123"/>
        <v>0</v>
      </c>
      <c r="AY129" s="730">
        <f t="shared" si="123"/>
        <v>0</v>
      </c>
      <c r="AZ129" s="730">
        <f t="shared" si="123"/>
        <v>0</v>
      </c>
      <c r="BA129" s="730">
        <f t="shared" si="123"/>
        <v>0</v>
      </c>
      <c r="BB129" s="730">
        <f t="shared" si="123"/>
        <v>0</v>
      </c>
      <c r="BC129" s="730">
        <f t="shared" si="123"/>
        <v>0</v>
      </c>
      <c r="BD129" s="730">
        <f t="shared" si="123"/>
        <v>0</v>
      </c>
      <c r="BE129" s="730">
        <f t="shared" si="123"/>
        <v>0</v>
      </c>
      <c r="BF129" s="730">
        <f t="shared" si="123"/>
        <v>0</v>
      </c>
      <c r="BG129" s="730">
        <f t="shared" si="123"/>
        <v>0</v>
      </c>
      <c r="BH129" s="730">
        <f t="shared" si="123"/>
        <v>0</v>
      </c>
      <c r="BI129" s="730">
        <f t="shared" si="123"/>
        <v>0</v>
      </c>
      <c r="BJ129" s="730">
        <f t="shared" si="123"/>
        <v>0</v>
      </c>
      <c r="BK129" s="730">
        <f t="shared" si="123"/>
        <v>0</v>
      </c>
      <c r="BL129" s="730">
        <f t="shared" si="123"/>
        <v>0</v>
      </c>
      <c r="BM129" s="730">
        <f t="shared" si="123"/>
        <v>0</v>
      </c>
      <c r="BN129" s="730">
        <f t="shared" si="123"/>
        <v>0</v>
      </c>
      <c r="BO129" s="730">
        <f t="shared" si="123"/>
        <v>0</v>
      </c>
      <c r="BP129" s="730">
        <f t="shared" si="123"/>
        <v>0</v>
      </c>
      <c r="BQ129" s="730">
        <f t="shared" si="123"/>
        <v>0</v>
      </c>
      <c r="BR129" s="730">
        <f t="shared" si="123"/>
        <v>0</v>
      </c>
      <c r="BS129" s="730">
        <f t="shared" si="123"/>
        <v>0</v>
      </c>
      <c r="BT129" s="730">
        <f t="shared" si="123"/>
        <v>0</v>
      </c>
      <c r="BU129" s="730">
        <f t="shared" ref="BU129:DC129" si="124">BU77</f>
        <v>0</v>
      </c>
      <c r="BV129" s="730">
        <f t="shared" si="124"/>
        <v>0</v>
      </c>
      <c r="BW129" s="730">
        <f t="shared" si="124"/>
        <v>0</v>
      </c>
      <c r="BX129" s="730">
        <f t="shared" si="124"/>
        <v>0</v>
      </c>
      <c r="BY129" s="730">
        <f t="shared" si="124"/>
        <v>0</v>
      </c>
      <c r="BZ129" s="730">
        <f t="shared" si="124"/>
        <v>0</v>
      </c>
      <c r="CA129" s="730">
        <f t="shared" si="124"/>
        <v>0</v>
      </c>
      <c r="CB129" s="730">
        <f t="shared" si="124"/>
        <v>0</v>
      </c>
      <c r="CC129" s="730">
        <f t="shared" si="124"/>
        <v>0</v>
      </c>
      <c r="CD129" s="730">
        <f t="shared" si="124"/>
        <v>0</v>
      </c>
      <c r="CE129" s="730">
        <f t="shared" si="124"/>
        <v>0</v>
      </c>
      <c r="CF129" s="730">
        <f t="shared" si="124"/>
        <v>0</v>
      </c>
      <c r="CG129" s="730">
        <f t="shared" si="124"/>
        <v>0</v>
      </c>
      <c r="CH129" s="730">
        <f t="shared" si="124"/>
        <v>0</v>
      </c>
      <c r="CI129" s="730">
        <f t="shared" si="124"/>
        <v>0</v>
      </c>
      <c r="CJ129" s="730">
        <f t="shared" si="124"/>
        <v>0</v>
      </c>
      <c r="CK129" s="730">
        <f t="shared" si="124"/>
        <v>0</v>
      </c>
      <c r="CL129" s="730">
        <f t="shared" si="124"/>
        <v>0</v>
      </c>
      <c r="CM129" s="730">
        <f t="shared" si="124"/>
        <v>0</v>
      </c>
      <c r="CN129" s="730">
        <f t="shared" si="124"/>
        <v>0</v>
      </c>
      <c r="CO129" s="730">
        <f t="shared" si="124"/>
        <v>0</v>
      </c>
      <c r="CP129" s="730">
        <f t="shared" si="124"/>
        <v>0</v>
      </c>
      <c r="CQ129" s="730">
        <f t="shared" si="124"/>
        <v>0</v>
      </c>
      <c r="CR129" s="730">
        <f t="shared" si="124"/>
        <v>0</v>
      </c>
      <c r="CS129" s="730">
        <f t="shared" si="124"/>
        <v>0</v>
      </c>
      <c r="CT129" s="730">
        <f t="shared" si="124"/>
        <v>0</v>
      </c>
      <c r="CU129" s="730">
        <f t="shared" si="124"/>
        <v>0</v>
      </c>
      <c r="CV129" s="730">
        <f t="shared" si="124"/>
        <v>0</v>
      </c>
      <c r="CW129" s="730">
        <f t="shared" si="124"/>
        <v>0</v>
      </c>
      <c r="CX129" s="730">
        <f t="shared" si="124"/>
        <v>0</v>
      </c>
      <c r="CY129" s="730">
        <f t="shared" si="124"/>
        <v>0</v>
      </c>
      <c r="CZ129" s="730">
        <f t="shared" si="124"/>
        <v>0</v>
      </c>
      <c r="DA129" s="730">
        <f t="shared" si="124"/>
        <v>0</v>
      </c>
      <c r="DB129" s="730">
        <f t="shared" si="124"/>
        <v>0</v>
      </c>
      <c r="DC129" s="730">
        <f t="shared" si="124"/>
        <v>0</v>
      </c>
    </row>
    <row r="130" spans="2:107" ht="15" hidden="1" customHeight="1" x14ac:dyDescent="0.25">
      <c r="B130" s="714">
        <v>7</v>
      </c>
      <c r="C130" s="715" t="s">
        <v>5882</v>
      </c>
      <c r="E130" s="715" t="s">
        <v>5873</v>
      </c>
      <c r="G130" s="735">
        <f>IFERROR(SUMPRODUCT(H129:DC129,H130:DC130)/SUM(H129:DC129),0)</f>
        <v>0</v>
      </c>
      <c r="H130" s="685">
        <f>IFERROR((H131*10^3)/(H129*H61),0)</f>
        <v>0</v>
      </c>
      <c r="I130" s="685">
        <f t="shared" ref="I130:BT130" si="125">IFERROR((I131*10^3)/(I129*I61),0)</f>
        <v>0</v>
      </c>
      <c r="J130" s="685">
        <f t="shared" si="125"/>
        <v>0</v>
      </c>
      <c r="K130" s="685">
        <f t="shared" si="125"/>
        <v>0</v>
      </c>
      <c r="L130" s="685">
        <f t="shared" si="125"/>
        <v>0</v>
      </c>
      <c r="M130" s="685">
        <f t="shared" si="125"/>
        <v>0</v>
      </c>
      <c r="N130" s="685">
        <f t="shared" si="125"/>
        <v>0</v>
      </c>
      <c r="O130" s="685">
        <f t="shared" si="125"/>
        <v>0</v>
      </c>
      <c r="P130" s="685">
        <f t="shared" si="125"/>
        <v>0</v>
      </c>
      <c r="Q130" s="685">
        <f t="shared" si="125"/>
        <v>0</v>
      </c>
      <c r="R130" s="685">
        <f t="shared" si="125"/>
        <v>0</v>
      </c>
      <c r="S130" s="685">
        <f t="shared" si="125"/>
        <v>0</v>
      </c>
      <c r="T130" s="685">
        <f t="shared" si="125"/>
        <v>0</v>
      </c>
      <c r="U130" s="685">
        <f t="shared" si="125"/>
        <v>0</v>
      </c>
      <c r="V130" s="685">
        <f t="shared" si="125"/>
        <v>0</v>
      </c>
      <c r="W130" s="685">
        <f t="shared" si="125"/>
        <v>0</v>
      </c>
      <c r="X130" s="685">
        <f t="shared" si="125"/>
        <v>0</v>
      </c>
      <c r="Y130" s="685">
        <f t="shared" si="125"/>
        <v>0</v>
      </c>
      <c r="Z130" s="685">
        <f t="shared" si="125"/>
        <v>0</v>
      </c>
      <c r="AA130" s="685">
        <f t="shared" si="125"/>
        <v>0</v>
      </c>
      <c r="AB130" s="685">
        <f t="shared" si="125"/>
        <v>0</v>
      </c>
      <c r="AC130" s="685">
        <f t="shared" si="125"/>
        <v>0</v>
      </c>
      <c r="AD130" s="685">
        <f t="shared" si="125"/>
        <v>0</v>
      </c>
      <c r="AE130" s="685">
        <f t="shared" si="125"/>
        <v>0</v>
      </c>
      <c r="AF130" s="685">
        <f t="shared" si="125"/>
        <v>0</v>
      </c>
      <c r="AG130" s="685">
        <f t="shared" si="125"/>
        <v>0</v>
      </c>
      <c r="AH130" s="685">
        <f t="shared" si="125"/>
        <v>0</v>
      </c>
      <c r="AI130" s="685">
        <f t="shared" si="125"/>
        <v>0</v>
      </c>
      <c r="AJ130" s="685">
        <f t="shared" si="125"/>
        <v>0</v>
      </c>
      <c r="AK130" s="685">
        <f t="shared" si="125"/>
        <v>0</v>
      </c>
      <c r="AL130" s="685">
        <f t="shared" si="125"/>
        <v>0</v>
      </c>
      <c r="AM130" s="685">
        <f t="shared" si="125"/>
        <v>0</v>
      </c>
      <c r="AN130" s="685">
        <f t="shared" si="125"/>
        <v>0</v>
      </c>
      <c r="AO130" s="685">
        <f t="shared" si="125"/>
        <v>0</v>
      </c>
      <c r="AP130" s="685">
        <f t="shared" si="125"/>
        <v>0</v>
      </c>
      <c r="AQ130" s="685">
        <f t="shared" si="125"/>
        <v>0</v>
      </c>
      <c r="AR130" s="685">
        <f t="shared" si="125"/>
        <v>0</v>
      </c>
      <c r="AS130" s="685">
        <f t="shared" si="125"/>
        <v>0</v>
      </c>
      <c r="AT130" s="685">
        <f t="shared" si="125"/>
        <v>0</v>
      </c>
      <c r="AU130" s="685">
        <f t="shared" si="125"/>
        <v>0</v>
      </c>
      <c r="AV130" s="685">
        <f t="shared" si="125"/>
        <v>0</v>
      </c>
      <c r="AW130" s="685">
        <f t="shared" si="125"/>
        <v>0</v>
      </c>
      <c r="AX130" s="685">
        <f t="shared" si="125"/>
        <v>0</v>
      </c>
      <c r="AY130" s="685">
        <f t="shared" si="125"/>
        <v>0</v>
      </c>
      <c r="AZ130" s="685">
        <f t="shared" si="125"/>
        <v>0</v>
      </c>
      <c r="BA130" s="685">
        <f t="shared" si="125"/>
        <v>0</v>
      </c>
      <c r="BB130" s="685">
        <f t="shared" si="125"/>
        <v>0</v>
      </c>
      <c r="BC130" s="685">
        <f t="shared" si="125"/>
        <v>0</v>
      </c>
      <c r="BD130" s="685">
        <f t="shared" si="125"/>
        <v>0</v>
      </c>
      <c r="BE130" s="685">
        <f t="shared" si="125"/>
        <v>0</v>
      </c>
      <c r="BF130" s="685">
        <f t="shared" si="125"/>
        <v>0</v>
      </c>
      <c r="BG130" s="685">
        <f t="shared" si="125"/>
        <v>0</v>
      </c>
      <c r="BH130" s="685">
        <f t="shared" si="125"/>
        <v>0</v>
      </c>
      <c r="BI130" s="685">
        <f t="shared" si="125"/>
        <v>0</v>
      </c>
      <c r="BJ130" s="685">
        <f t="shared" si="125"/>
        <v>0</v>
      </c>
      <c r="BK130" s="685">
        <f t="shared" si="125"/>
        <v>0</v>
      </c>
      <c r="BL130" s="685">
        <f t="shared" si="125"/>
        <v>0</v>
      </c>
      <c r="BM130" s="685">
        <f t="shared" si="125"/>
        <v>0</v>
      </c>
      <c r="BN130" s="685">
        <f t="shared" si="125"/>
        <v>0</v>
      </c>
      <c r="BO130" s="685">
        <f t="shared" si="125"/>
        <v>0</v>
      </c>
      <c r="BP130" s="685">
        <f t="shared" si="125"/>
        <v>0</v>
      </c>
      <c r="BQ130" s="685">
        <f t="shared" si="125"/>
        <v>0</v>
      </c>
      <c r="BR130" s="685">
        <f t="shared" si="125"/>
        <v>0</v>
      </c>
      <c r="BS130" s="685">
        <f t="shared" si="125"/>
        <v>0</v>
      </c>
      <c r="BT130" s="685">
        <f t="shared" si="125"/>
        <v>0</v>
      </c>
      <c r="BU130" s="685">
        <f t="shared" ref="BU130:DC130" si="126">IFERROR((BU131*10^3)/(BU129*BU61),0)</f>
        <v>0</v>
      </c>
      <c r="BV130" s="685">
        <f t="shared" si="126"/>
        <v>0</v>
      </c>
      <c r="BW130" s="685">
        <f t="shared" si="126"/>
        <v>0</v>
      </c>
      <c r="BX130" s="685">
        <f t="shared" si="126"/>
        <v>0</v>
      </c>
      <c r="BY130" s="685">
        <f t="shared" si="126"/>
        <v>0</v>
      </c>
      <c r="BZ130" s="685">
        <f t="shared" si="126"/>
        <v>0</v>
      </c>
      <c r="CA130" s="685">
        <f t="shared" si="126"/>
        <v>0</v>
      </c>
      <c r="CB130" s="685">
        <f t="shared" si="126"/>
        <v>0</v>
      </c>
      <c r="CC130" s="685">
        <f t="shared" si="126"/>
        <v>0</v>
      </c>
      <c r="CD130" s="685">
        <f t="shared" si="126"/>
        <v>0</v>
      </c>
      <c r="CE130" s="685">
        <f t="shared" si="126"/>
        <v>0</v>
      </c>
      <c r="CF130" s="685">
        <f t="shared" si="126"/>
        <v>0</v>
      </c>
      <c r="CG130" s="685">
        <f t="shared" si="126"/>
        <v>0</v>
      </c>
      <c r="CH130" s="685">
        <f t="shared" si="126"/>
        <v>0</v>
      </c>
      <c r="CI130" s="685">
        <f t="shared" si="126"/>
        <v>0</v>
      </c>
      <c r="CJ130" s="685">
        <f t="shared" si="126"/>
        <v>0</v>
      </c>
      <c r="CK130" s="685">
        <f t="shared" si="126"/>
        <v>0</v>
      </c>
      <c r="CL130" s="685">
        <f t="shared" si="126"/>
        <v>0</v>
      </c>
      <c r="CM130" s="685">
        <f t="shared" si="126"/>
        <v>0</v>
      </c>
      <c r="CN130" s="685">
        <f t="shared" si="126"/>
        <v>0</v>
      </c>
      <c r="CO130" s="685">
        <f t="shared" si="126"/>
        <v>0</v>
      </c>
      <c r="CP130" s="685">
        <f t="shared" si="126"/>
        <v>0</v>
      </c>
      <c r="CQ130" s="685">
        <f t="shared" si="126"/>
        <v>0</v>
      </c>
      <c r="CR130" s="685">
        <f t="shared" si="126"/>
        <v>0</v>
      </c>
      <c r="CS130" s="685">
        <f t="shared" si="126"/>
        <v>0</v>
      </c>
      <c r="CT130" s="685">
        <f t="shared" si="126"/>
        <v>0</v>
      </c>
      <c r="CU130" s="685">
        <f t="shared" si="126"/>
        <v>0</v>
      </c>
      <c r="CV130" s="685">
        <f t="shared" si="126"/>
        <v>0</v>
      </c>
      <c r="CW130" s="685">
        <f t="shared" si="126"/>
        <v>0</v>
      </c>
      <c r="CX130" s="685">
        <f t="shared" si="126"/>
        <v>0</v>
      </c>
      <c r="CY130" s="685">
        <f t="shared" si="126"/>
        <v>0</v>
      </c>
      <c r="CZ130" s="685">
        <f t="shared" si="126"/>
        <v>0</v>
      </c>
      <c r="DA130" s="685">
        <f t="shared" si="126"/>
        <v>0</v>
      </c>
      <c r="DB130" s="685">
        <f t="shared" si="126"/>
        <v>0</v>
      </c>
      <c r="DC130" s="685">
        <f t="shared" si="126"/>
        <v>0</v>
      </c>
    </row>
    <row r="131" spans="2:107" ht="15" hidden="1" customHeight="1" x14ac:dyDescent="0.25">
      <c r="B131" s="94">
        <v>8</v>
      </c>
      <c r="C131" s="715" t="s">
        <v>5884</v>
      </c>
      <c r="E131" s="715" t="s">
        <v>3852</v>
      </c>
      <c r="G131" s="707">
        <f>G88</f>
        <v>0</v>
      </c>
      <c r="H131" s="699">
        <f>H88</f>
        <v>0</v>
      </c>
      <c r="I131" s="699">
        <f t="shared" ref="I131:BT131" si="127">I88</f>
        <v>0</v>
      </c>
      <c r="J131" s="699">
        <f t="shared" si="127"/>
        <v>0</v>
      </c>
      <c r="K131" s="699">
        <f t="shared" si="127"/>
        <v>0</v>
      </c>
      <c r="L131" s="699">
        <f t="shared" si="127"/>
        <v>0</v>
      </c>
      <c r="M131" s="699">
        <f t="shared" si="127"/>
        <v>0</v>
      </c>
      <c r="N131" s="699">
        <f t="shared" si="127"/>
        <v>0</v>
      </c>
      <c r="O131" s="699">
        <f t="shared" si="127"/>
        <v>0</v>
      </c>
      <c r="P131" s="699">
        <f t="shared" si="127"/>
        <v>0</v>
      </c>
      <c r="Q131" s="699">
        <f t="shared" si="127"/>
        <v>0</v>
      </c>
      <c r="R131" s="699">
        <f t="shared" si="127"/>
        <v>0</v>
      </c>
      <c r="S131" s="699">
        <f t="shared" si="127"/>
        <v>0</v>
      </c>
      <c r="T131" s="699">
        <f t="shared" si="127"/>
        <v>0</v>
      </c>
      <c r="U131" s="699">
        <f t="shared" si="127"/>
        <v>0</v>
      </c>
      <c r="V131" s="699">
        <f t="shared" si="127"/>
        <v>0</v>
      </c>
      <c r="W131" s="699">
        <f t="shared" si="127"/>
        <v>0</v>
      </c>
      <c r="X131" s="699">
        <f t="shared" si="127"/>
        <v>0</v>
      </c>
      <c r="Y131" s="699">
        <f t="shared" si="127"/>
        <v>0</v>
      </c>
      <c r="Z131" s="699">
        <f t="shared" si="127"/>
        <v>0</v>
      </c>
      <c r="AA131" s="699">
        <f t="shared" si="127"/>
        <v>0</v>
      </c>
      <c r="AB131" s="699">
        <f t="shared" si="127"/>
        <v>0</v>
      </c>
      <c r="AC131" s="699">
        <f t="shared" si="127"/>
        <v>0</v>
      </c>
      <c r="AD131" s="699">
        <f t="shared" si="127"/>
        <v>0</v>
      </c>
      <c r="AE131" s="699">
        <f t="shared" si="127"/>
        <v>0</v>
      </c>
      <c r="AF131" s="699">
        <f t="shared" si="127"/>
        <v>0</v>
      </c>
      <c r="AG131" s="699">
        <f t="shared" si="127"/>
        <v>0</v>
      </c>
      <c r="AH131" s="699">
        <f t="shared" si="127"/>
        <v>0</v>
      </c>
      <c r="AI131" s="699">
        <f t="shared" si="127"/>
        <v>0</v>
      </c>
      <c r="AJ131" s="699">
        <f t="shared" si="127"/>
        <v>0</v>
      </c>
      <c r="AK131" s="699">
        <f t="shared" si="127"/>
        <v>0</v>
      </c>
      <c r="AL131" s="699">
        <f t="shared" si="127"/>
        <v>0</v>
      </c>
      <c r="AM131" s="699">
        <f t="shared" si="127"/>
        <v>0</v>
      </c>
      <c r="AN131" s="699">
        <f t="shared" si="127"/>
        <v>0</v>
      </c>
      <c r="AO131" s="699">
        <f t="shared" si="127"/>
        <v>0</v>
      </c>
      <c r="AP131" s="699">
        <f t="shared" si="127"/>
        <v>0</v>
      </c>
      <c r="AQ131" s="699">
        <f t="shared" si="127"/>
        <v>0</v>
      </c>
      <c r="AR131" s="699">
        <f t="shared" si="127"/>
        <v>0</v>
      </c>
      <c r="AS131" s="699">
        <f t="shared" si="127"/>
        <v>0</v>
      </c>
      <c r="AT131" s="699">
        <f t="shared" si="127"/>
        <v>0</v>
      </c>
      <c r="AU131" s="699">
        <f t="shared" si="127"/>
        <v>0</v>
      </c>
      <c r="AV131" s="699">
        <f t="shared" si="127"/>
        <v>0</v>
      </c>
      <c r="AW131" s="699">
        <f t="shared" si="127"/>
        <v>0</v>
      </c>
      <c r="AX131" s="699">
        <f t="shared" si="127"/>
        <v>0</v>
      </c>
      <c r="AY131" s="699">
        <f t="shared" si="127"/>
        <v>0</v>
      </c>
      <c r="AZ131" s="699">
        <f t="shared" si="127"/>
        <v>0</v>
      </c>
      <c r="BA131" s="699">
        <f t="shared" si="127"/>
        <v>0</v>
      </c>
      <c r="BB131" s="699">
        <f t="shared" si="127"/>
        <v>0</v>
      </c>
      <c r="BC131" s="699">
        <f t="shared" si="127"/>
        <v>0</v>
      </c>
      <c r="BD131" s="699">
        <f t="shared" si="127"/>
        <v>0</v>
      </c>
      <c r="BE131" s="699">
        <f t="shared" si="127"/>
        <v>0</v>
      </c>
      <c r="BF131" s="699">
        <f t="shared" si="127"/>
        <v>0</v>
      </c>
      <c r="BG131" s="699">
        <f t="shared" si="127"/>
        <v>0</v>
      </c>
      <c r="BH131" s="699">
        <f t="shared" si="127"/>
        <v>0</v>
      </c>
      <c r="BI131" s="699">
        <f t="shared" si="127"/>
        <v>0</v>
      </c>
      <c r="BJ131" s="699">
        <f t="shared" si="127"/>
        <v>0</v>
      </c>
      <c r="BK131" s="699">
        <f t="shared" si="127"/>
        <v>0</v>
      </c>
      <c r="BL131" s="699">
        <f t="shared" si="127"/>
        <v>0</v>
      </c>
      <c r="BM131" s="699">
        <f t="shared" si="127"/>
        <v>0</v>
      </c>
      <c r="BN131" s="699">
        <f t="shared" si="127"/>
        <v>0</v>
      </c>
      <c r="BO131" s="699">
        <f t="shared" si="127"/>
        <v>0</v>
      </c>
      <c r="BP131" s="699">
        <f t="shared" si="127"/>
        <v>0</v>
      </c>
      <c r="BQ131" s="699">
        <f t="shared" si="127"/>
        <v>0</v>
      </c>
      <c r="BR131" s="699">
        <f t="shared" si="127"/>
        <v>0</v>
      </c>
      <c r="BS131" s="699">
        <f t="shared" si="127"/>
        <v>0</v>
      </c>
      <c r="BT131" s="699">
        <f t="shared" si="127"/>
        <v>0</v>
      </c>
      <c r="BU131" s="699">
        <f t="shared" ref="BU131:DC131" si="128">BU88</f>
        <v>0</v>
      </c>
      <c r="BV131" s="699">
        <f t="shared" si="128"/>
        <v>0</v>
      </c>
      <c r="BW131" s="699">
        <f t="shared" si="128"/>
        <v>0</v>
      </c>
      <c r="BX131" s="699">
        <f t="shared" si="128"/>
        <v>0</v>
      </c>
      <c r="BY131" s="699">
        <f t="shared" si="128"/>
        <v>0</v>
      </c>
      <c r="BZ131" s="699">
        <f t="shared" si="128"/>
        <v>0</v>
      </c>
      <c r="CA131" s="699">
        <f t="shared" si="128"/>
        <v>0</v>
      </c>
      <c r="CB131" s="699">
        <f t="shared" si="128"/>
        <v>0</v>
      </c>
      <c r="CC131" s="699">
        <f t="shared" si="128"/>
        <v>0</v>
      </c>
      <c r="CD131" s="699">
        <f t="shared" si="128"/>
        <v>0</v>
      </c>
      <c r="CE131" s="699">
        <f t="shared" si="128"/>
        <v>0</v>
      </c>
      <c r="CF131" s="699">
        <f t="shared" si="128"/>
        <v>0</v>
      </c>
      <c r="CG131" s="699">
        <f t="shared" si="128"/>
        <v>0</v>
      </c>
      <c r="CH131" s="699">
        <f t="shared" si="128"/>
        <v>0</v>
      </c>
      <c r="CI131" s="699">
        <f t="shared" si="128"/>
        <v>0</v>
      </c>
      <c r="CJ131" s="699">
        <f t="shared" si="128"/>
        <v>0</v>
      </c>
      <c r="CK131" s="699">
        <f t="shared" si="128"/>
        <v>0</v>
      </c>
      <c r="CL131" s="699">
        <f t="shared" si="128"/>
        <v>0</v>
      </c>
      <c r="CM131" s="699">
        <f t="shared" si="128"/>
        <v>0</v>
      </c>
      <c r="CN131" s="699">
        <f t="shared" si="128"/>
        <v>0</v>
      </c>
      <c r="CO131" s="699">
        <f t="shared" si="128"/>
        <v>0</v>
      </c>
      <c r="CP131" s="699">
        <f t="shared" si="128"/>
        <v>0</v>
      </c>
      <c r="CQ131" s="699">
        <f t="shared" si="128"/>
        <v>0</v>
      </c>
      <c r="CR131" s="699">
        <f t="shared" si="128"/>
        <v>0</v>
      </c>
      <c r="CS131" s="699">
        <f t="shared" si="128"/>
        <v>0</v>
      </c>
      <c r="CT131" s="699">
        <f t="shared" si="128"/>
        <v>0</v>
      </c>
      <c r="CU131" s="699">
        <f t="shared" si="128"/>
        <v>0</v>
      </c>
      <c r="CV131" s="699">
        <f t="shared" si="128"/>
        <v>0</v>
      </c>
      <c r="CW131" s="699">
        <f t="shared" si="128"/>
        <v>0</v>
      </c>
      <c r="CX131" s="699">
        <f t="shared" si="128"/>
        <v>0</v>
      </c>
      <c r="CY131" s="699">
        <f t="shared" si="128"/>
        <v>0</v>
      </c>
      <c r="CZ131" s="699">
        <f t="shared" si="128"/>
        <v>0</v>
      </c>
      <c r="DA131" s="699">
        <f t="shared" si="128"/>
        <v>0</v>
      </c>
      <c r="DB131" s="699">
        <f t="shared" si="128"/>
        <v>0</v>
      </c>
      <c r="DC131" s="699">
        <f t="shared" si="128"/>
        <v>0</v>
      </c>
    </row>
    <row r="132" spans="2:107" ht="15" hidden="1" customHeight="1" x14ac:dyDescent="0.25">
      <c r="B132" s="94">
        <v>9</v>
      </c>
      <c r="C132" s="715" t="s">
        <v>5886</v>
      </c>
      <c r="E132" s="715" t="s">
        <v>3855</v>
      </c>
      <c r="G132" s="734">
        <f>IFERROR(SUMPRODUCT(H132:DC132,H129:DC129)/SUM(H129:DC129),0)</f>
        <v>0</v>
      </c>
      <c r="H132" s="685">
        <f>IFERROR(H133/H129,0)</f>
        <v>0</v>
      </c>
      <c r="I132" s="685">
        <f>IFERROR(I133/I129,0)</f>
        <v>0</v>
      </c>
      <c r="J132" s="685">
        <f t="shared" ref="J132:BT132" si="129">IFERROR(J133/J129,0)</f>
        <v>0</v>
      </c>
      <c r="K132" s="685">
        <f t="shared" si="129"/>
        <v>0</v>
      </c>
      <c r="L132" s="685">
        <f t="shared" si="129"/>
        <v>0</v>
      </c>
      <c r="M132" s="685">
        <f t="shared" si="129"/>
        <v>0</v>
      </c>
      <c r="N132" s="685">
        <f t="shared" si="129"/>
        <v>0</v>
      </c>
      <c r="O132" s="685">
        <f t="shared" si="129"/>
        <v>0</v>
      </c>
      <c r="P132" s="685">
        <f t="shared" si="129"/>
        <v>0</v>
      </c>
      <c r="Q132" s="685">
        <f t="shared" si="129"/>
        <v>0</v>
      </c>
      <c r="R132" s="685">
        <f t="shared" si="129"/>
        <v>0</v>
      </c>
      <c r="S132" s="685">
        <f t="shared" si="129"/>
        <v>0</v>
      </c>
      <c r="T132" s="685">
        <f t="shared" si="129"/>
        <v>0</v>
      </c>
      <c r="U132" s="685">
        <f t="shared" si="129"/>
        <v>0</v>
      </c>
      <c r="V132" s="685">
        <f t="shared" si="129"/>
        <v>0</v>
      </c>
      <c r="W132" s="685">
        <f t="shared" si="129"/>
        <v>0</v>
      </c>
      <c r="X132" s="685">
        <f t="shared" si="129"/>
        <v>0</v>
      </c>
      <c r="Y132" s="685">
        <f t="shared" si="129"/>
        <v>0</v>
      </c>
      <c r="Z132" s="685">
        <f t="shared" si="129"/>
        <v>0</v>
      </c>
      <c r="AA132" s="685">
        <f t="shared" si="129"/>
        <v>0</v>
      </c>
      <c r="AB132" s="685">
        <f t="shared" si="129"/>
        <v>0</v>
      </c>
      <c r="AC132" s="685">
        <f t="shared" si="129"/>
        <v>0</v>
      </c>
      <c r="AD132" s="685">
        <f t="shared" si="129"/>
        <v>0</v>
      </c>
      <c r="AE132" s="685">
        <f t="shared" si="129"/>
        <v>0</v>
      </c>
      <c r="AF132" s="685">
        <f t="shared" si="129"/>
        <v>0</v>
      </c>
      <c r="AG132" s="685">
        <f t="shared" si="129"/>
        <v>0</v>
      </c>
      <c r="AH132" s="685">
        <f t="shared" si="129"/>
        <v>0</v>
      </c>
      <c r="AI132" s="685">
        <f t="shared" si="129"/>
        <v>0</v>
      </c>
      <c r="AJ132" s="685">
        <f t="shared" si="129"/>
        <v>0</v>
      </c>
      <c r="AK132" s="685">
        <f t="shared" si="129"/>
        <v>0</v>
      </c>
      <c r="AL132" s="685">
        <f t="shared" si="129"/>
        <v>0</v>
      </c>
      <c r="AM132" s="685">
        <f t="shared" si="129"/>
        <v>0</v>
      </c>
      <c r="AN132" s="685">
        <f t="shared" si="129"/>
        <v>0</v>
      </c>
      <c r="AO132" s="685">
        <f t="shared" si="129"/>
        <v>0</v>
      </c>
      <c r="AP132" s="685">
        <f t="shared" si="129"/>
        <v>0</v>
      </c>
      <c r="AQ132" s="685">
        <f t="shared" si="129"/>
        <v>0</v>
      </c>
      <c r="AR132" s="685">
        <f t="shared" si="129"/>
        <v>0</v>
      </c>
      <c r="AS132" s="685">
        <f t="shared" si="129"/>
        <v>0</v>
      </c>
      <c r="AT132" s="685">
        <f t="shared" si="129"/>
        <v>0</v>
      </c>
      <c r="AU132" s="685">
        <f t="shared" si="129"/>
        <v>0</v>
      </c>
      <c r="AV132" s="685">
        <f t="shared" si="129"/>
        <v>0</v>
      </c>
      <c r="AW132" s="685">
        <f t="shared" si="129"/>
        <v>0</v>
      </c>
      <c r="AX132" s="685">
        <f t="shared" si="129"/>
        <v>0</v>
      </c>
      <c r="AY132" s="685">
        <f t="shared" si="129"/>
        <v>0</v>
      </c>
      <c r="AZ132" s="685">
        <f t="shared" si="129"/>
        <v>0</v>
      </c>
      <c r="BA132" s="685">
        <f t="shared" si="129"/>
        <v>0</v>
      </c>
      <c r="BB132" s="685">
        <f t="shared" si="129"/>
        <v>0</v>
      </c>
      <c r="BC132" s="685">
        <f t="shared" si="129"/>
        <v>0</v>
      </c>
      <c r="BD132" s="685">
        <f t="shared" si="129"/>
        <v>0</v>
      </c>
      <c r="BE132" s="685">
        <f t="shared" si="129"/>
        <v>0</v>
      </c>
      <c r="BF132" s="685">
        <f t="shared" si="129"/>
        <v>0</v>
      </c>
      <c r="BG132" s="685">
        <f t="shared" si="129"/>
        <v>0</v>
      </c>
      <c r="BH132" s="685">
        <f t="shared" si="129"/>
        <v>0</v>
      </c>
      <c r="BI132" s="685">
        <f t="shared" si="129"/>
        <v>0</v>
      </c>
      <c r="BJ132" s="685">
        <f t="shared" si="129"/>
        <v>0</v>
      </c>
      <c r="BK132" s="685">
        <f t="shared" si="129"/>
        <v>0</v>
      </c>
      <c r="BL132" s="685">
        <f t="shared" si="129"/>
        <v>0</v>
      </c>
      <c r="BM132" s="685">
        <f t="shared" si="129"/>
        <v>0</v>
      </c>
      <c r="BN132" s="685">
        <f t="shared" si="129"/>
        <v>0</v>
      </c>
      <c r="BO132" s="685">
        <f t="shared" si="129"/>
        <v>0</v>
      </c>
      <c r="BP132" s="685">
        <f t="shared" si="129"/>
        <v>0</v>
      </c>
      <c r="BQ132" s="685">
        <f t="shared" si="129"/>
        <v>0</v>
      </c>
      <c r="BR132" s="685">
        <f t="shared" si="129"/>
        <v>0</v>
      </c>
      <c r="BS132" s="685">
        <f t="shared" si="129"/>
        <v>0</v>
      </c>
      <c r="BT132" s="685">
        <f t="shared" si="129"/>
        <v>0</v>
      </c>
      <c r="BU132" s="685">
        <f t="shared" ref="BU132:DC132" si="130">IFERROR(BU133/BU129,0)</f>
        <v>0</v>
      </c>
      <c r="BV132" s="685">
        <f t="shared" si="130"/>
        <v>0</v>
      </c>
      <c r="BW132" s="685">
        <f t="shared" si="130"/>
        <v>0</v>
      </c>
      <c r="BX132" s="685">
        <f t="shared" si="130"/>
        <v>0</v>
      </c>
      <c r="BY132" s="685">
        <f t="shared" si="130"/>
        <v>0</v>
      </c>
      <c r="BZ132" s="685">
        <f t="shared" si="130"/>
        <v>0</v>
      </c>
      <c r="CA132" s="685">
        <f t="shared" si="130"/>
        <v>0</v>
      </c>
      <c r="CB132" s="685">
        <f t="shared" si="130"/>
        <v>0</v>
      </c>
      <c r="CC132" s="685">
        <f t="shared" si="130"/>
        <v>0</v>
      </c>
      <c r="CD132" s="685">
        <f t="shared" si="130"/>
        <v>0</v>
      </c>
      <c r="CE132" s="685">
        <f t="shared" si="130"/>
        <v>0</v>
      </c>
      <c r="CF132" s="685">
        <f t="shared" si="130"/>
        <v>0</v>
      </c>
      <c r="CG132" s="685">
        <f t="shared" si="130"/>
        <v>0</v>
      </c>
      <c r="CH132" s="685">
        <f t="shared" si="130"/>
        <v>0</v>
      </c>
      <c r="CI132" s="685">
        <f t="shared" si="130"/>
        <v>0</v>
      </c>
      <c r="CJ132" s="685">
        <f t="shared" si="130"/>
        <v>0</v>
      </c>
      <c r="CK132" s="685">
        <f t="shared" si="130"/>
        <v>0</v>
      </c>
      <c r="CL132" s="685">
        <f t="shared" si="130"/>
        <v>0</v>
      </c>
      <c r="CM132" s="685">
        <f t="shared" si="130"/>
        <v>0</v>
      </c>
      <c r="CN132" s="685">
        <f t="shared" si="130"/>
        <v>0</v>
      </c>
      <c r="CO132" s="685">
        <f t="shared" si="130"/>
        <v>0</v>
      </c>
      <c r="CP132" s="685">
        <f t="shared" si="130"/>
        <v>0</v>
      </c>
      <c r="CQ132" s="685">
        <f t="shared" si="130"/>
        <v>0</v>
      </c>
      <c r="CR132" s="685">
        <f t="shared" si="130"/>
        <v>0</v>
      </c>
      <c r="CS132" s="685">
        <f t="shared" si="130"/>
        <v>0</v>
      </c>
      <c r="CT132" s="685">
        <f t="shared" si="130"/>
        <v>0</v>
      </c>
      <c r="CU132" s="685">
        <f t="shared" si="130"/>
        <v>0</v>
      </c>
      <c r="CV132" s="685">
        <f t="shared" si="130"/>
        <v>0</v>
      </c>
      <c r="CW132" s="685">
        <f t="shared" si="130"/>
        <v>0</v>
      </c>
      <c r="CX132" s="685">
        <f t="shared" si="130"/>
        <v>0</v>
      </c>
      <c r="CY132" s="685">
        <f t="shared" si="130"/>
        <v>0</v>
      </c>
      <c r="CZ132" s="685">
        <f t="shared" si="130"/>
        <v>0</v>
      </c>
      <c r="DA132" s="685">
        <f t="shared" si="130"/>
        <v>0</v>
      </c>
      <c r="DB132" s="685">
        <f t="shared" si="130"/>
        <v>0</v>
      </c>
      <c r="DC132" s="685">
        <f t="shared" si="130"/>
        <v>0</v>
      </c>
    </row>
    <row r="133" spans="2:107" ht="15" hidden="1" customHeight="1" x14ac:dyDescent="0.25">
      <c r="B133" s="714">
        <v>10</v>
      </c>
      <c r="C133" s="715" t="s">
        <v>5888</v>
      </c>
      <c r="E133" s="715" t="s">
        <v>3855</v>
      </c>
      <c r="G133" s="707">
        <f>G90</f>
        <v>0</v>
      </c>
      <c r="H133" s="699">
        <f t="shared" ref="H133" si="131">H90</f>
        <v>0</v>
      </c>
      <c r="I133" s="699">
        <f t="shared" ref="I133:BT133" si="132">I90</f>
        <v>0</v>
      </c>
      <c r="J133" s="699">
        <f t="shared" si="132"/>
        <v>0</v>
      </c>
      <c r="K133" s="699">
        <f t="shared" si="132"/>
        <v>0</v>
      </c>
      <c r="L133" s="699">
        <f t="shared" si="132"/>
        <v>0</v>
      </c>
      <c r="M133" s="699">
        <f t="shared" si="132"/>
        <v>0</v>
      </c>
      <c r="N133" s="699">
        <f t="shared" si="132"/>
        <v>0</v>
      </c>
      <c r="O133" s="699">
        <f t="shared" si="132"/>
        <v>0</v>
      </c>
      <c r="P133" s="699">
        <f t="shared" si="132"/>
        <v>0</v>
      </c>
      <c r="Q133" s="699">
        <f t="shared" si="132"/>
        <v>0</v>
      </c>
      <c r="R133" s="699">
        <f t="shared" si="132"/>
        <v>0</v>
      </c>
      <c r="S133" s="699">
        <f t="shared" si="132"/>
        <v>0</v>
      </c>
      <c r="T133" s="699">
        <f t="shared" si="132"/>
        <v>0</v>
      </c>
      <c r="U133" s="699">
        <f t="shared" si="132"/>
        <v>0</v>
      </c>
      <c r="V133" s="699">
        <f t="shared" si="132"/>
        <v>0</v>
      </c>
      <c r="W133" s="699">
        <f t="shared" si="132"/>
        <v>0</v>
      </c>
      <c r="X133" s="699">
        <f t="shared" si="132"/>
        <v>0</v>
      </c>
      <c r="Y133" s="699">
        <f t="shared" si="132"/>
        <v>0</v>
      </c>
      <c r="Z133" s="699">
        <f t="shared" si="132"/>
        <v>0</v>
      </c>
      <c r="AA133" s="699">
        <f t="shared" si="132"/>
        <v>0</v>
      </c>
      <c r="AB133" s="699">
        <f t="shared" si="132"/>
        <v>0</v>
      </c>
      <c r="AC133" s="699">
        <f t="shared" si="132"/>
        <v>0</v>
      </c>
      <c r="AD133" s="699">
        <f t="shared" si="132"/>
        <v>0</v>
      </c>
      <c r="AE133" s="699">
        <f t="shared" si="132"/>
        <v>0</v>
      </c>
      <c r="AF133" s="699">
        <f t="shared" si="132"/>
        <v>0</v>
      </c>
      <c r="AG133" s="699">
        <f t="shared" si="132"/>
        <v>0</v>
      </c>
      <c r="AH133" s="699">
        <f t="shared" si="132"/>
        <v>0</v>
      </c>
      <c r="AI133" s="699">
        <f t="shared" si="132"/>
        <v>0</v>
      </c>
      <c r="AJ133" s="699">
        <f t="shared" si="132"/>
        <v>0</v>
      </c>
      <c r="AK133" s="699">
        <f t="shared" si="132"/>
        <v>0</v>
      </c>
      <c r="AL133" s="699">
        <f t="shared" si="132"/>
        <v>0</v>
      </c>
      <c r="AM133" s="699">
        <f t="shared" si="132"/>
        <v>0</v>
      </c>
      <c r="AN133" s="699">
        <f t="shared" si="132"/>
        <v>0</v>
      </c>
      <c r="AO133" s="699">
        <f t="shared" si="132"/>
        <v>0</v>
      </c>
      <c r="AP133" s="699">
        <f t="shared" si="132"/>
        <v>0</v>
      </c>
      <c r="AQ133" s="699">
        <f t="shared" si="132"/>
        <v>0</v>
      </c>
      <c r="AR133" s="699">
        <f t="shared" si="132"/>
        <v>0</v>
      </c>
      <c r="AS133" s="699">
        <f t="shared" si="132"/>
        <v>0</v>
      </c>
      <c r="AT133" s="699">
        <f t="shared" si="132"/>
        <v>0</v>
      </c>
      <c r="AU133" s="699">
        <f t="shared" si="132"/>
        <v>0</v>
      </c>
      <c r="AV133" s="699">
        <f t="shared" si="132"/>
        <v>0</v>
      </c>
      <c r="AW133" s="699">
        <f t="shared" si="132"/>
        <v>0</v>
      </c>
      <c r="AX133" s="699">
        <f t="shared" si="132"/>
        <v>0</v>
      </c>
      <c r="AY133" s="699">
        <f t="shared" si="132"/>
        <v>0</v>
      </c>
      <c r="AZ133" s="699">
        <f t="shared" si="132"/>
        <v>0</v>
      </c>
      <c r="BA133" s="699">
        <f t="shared" si="132"/>
        <v>0</v>
      </c>
      <c r="BB133" s="699">
        <f t="shared" si="132"/>
        <v>0</v>
      </c>
      <c r="BC133" s="699">
        <f t="shared" si="132"/>
        <v>0</v>
      </c>
      <c r="BD133" s="699">
        <f t="shared" si="132"/>
        <v>0</v>
      </c>
      <c r="BE133" s="699">
        <f t="shared" si="132"/>
        <v>0</v>
      </c>
      <c r="BF133" s="699">
        <f t="shared" si="132"/>
        <v>0</v>
      </c>
      <c r="BG133" s="699">
        <f t="shared" si="132"/>
        <v>0</v>
      </c>
      <c r="BH133" s="699">
        <f t="shared" si="132"/>
        <v>0</v>
      </c>
      <c r="BI133" s="699">
        <f t="shared" si="132"/>
        <v>0</v>
      </c>
      <c r="BJ133" s="699">
        <f t="shared" si="132"/>
        <v>0</v>
      </c>
      <c r="BK133" s="699">
        <f t="shared" si="132"/>
        <v>0</v>
      </c>
      <c r="BL133" s="699">
        <f t="shared" si="132"/>
        <v>0</v>
      </c>
      <c r="BM133" s="699">
        <f t="shared" si="132"/>
        <v>0</v>
      </c>
      <c r="BN133" s="699">
        <f t="shared" si="132"/>
        <v>0</v>
      </c>
      <c r="BO133" s="699">
        <f t="shared" si="132"/>
        <v>0</v>
      </c>
      <c r="BP133" s="699">
        <f t="shared" si="132"/>
        <v>0</v>
      </c>
      <c r="BQ133" s="699">
        <f t="shared" si="132"/>
        <v>0</v>
      </c>
      <c r="BR133" s="699">
        <f t="shared" si="132"/>
        <v>0</v>
      </c>
      <c r="BS133" s="699">
        <f t="shared" si="132"/>
        <v>0</v>
      </c>
      <c r="BT133" s="699">
        <f t="shared" si="132"/>
        <v>0</v>
      </c>
      <c r="BU133" s="699">
        <f t="shared" ref="BU133:DC133" si="133">BU90</f>
        <v>0</v>
      </c>
      <c r="BV133" s="699">
        <f t="shared" si="133"/>
        <v>0</v>
      </c>
      <c r="BW133" s="699">
        <f t="shared" si="133"/>
        <v>0</v>
      </c>
      <c r="BX133" s="699">
        <f t="shared" si="133"/>
        <v>0</v>
      </c>
      <c r="BY133" s="699">
        <f t="shared" si="133"/>
        <v>0</v>
      </c>
      <c r="BZ133" s="699">
        <f t="shared" si="133"/>
        <v>0</v>
      </c>
      <c r="CA133" s="699">
        <f t="shared" si="133"/>
        <v>0</v>
      </c>
      <c r="CB133" s="699">
        <f t="shared" si="133"/>
        <v>0</v>
      </c>
      <c r="CC133" s="699">
        <f t="shared" si="133"/>
        <v>0</v>
      </c>
      <c r="CD133" s="699">
        <f t="shared" si="133"/>
        <v>0</v>
      </c>
      <c r="CE133" s="699">
        <f t="shared" si="133"/>
        <v>0</v>
      </c>
      <c r="CF133" s="699">
        <f t="shared" si="133"/>
        <v>0</v>
      </c>
      <c r="CG133" s="699">
        <f t="shared" si="133"/>
        <v>0</v>
      </c>
      <c r="CH133" s="699">
        <f t="shared" si="133"/>
        <v>0</v>
      </c>
      <c r="CI133" s="699">
        <f t="shared" si="133"/>
        <v>0</v>
      </c>
      <c r="CJ133" s="699">
        <f t="shared" si="133"/>
        <v>0</v>
      </c>
      <c r="CK133" s="699">
        <f t="shared" si="133"/>
        <v>0</v>
      </c>
      <c r="CL133" s="699">
        <f t="shared" si="133"/>
        <v>0</v>
      </c>
      <c r="CM133" s="699">
        <f t="shared" si="133"/>
        <v>0</v>
      </c>
      <c r="CN133" s="699">
        <f t="shared" si="133"/>
        <v>0</v>
      </c>
      <c r="CO133" s="699">
        <f t="shared" si="133"/>
        <v>0</v>
      </c>
      <c r="CP133" s="699">
        <f t="shared" si="133"/>
        <v>0</v>
      </c>
      <c r="CQ133" s="699">
        <f t="shared" si="133"/>
        <v>0</v>
      </c>
      <c r="CR133" s="699">
        <f t="shared" si="133"/>
        <v>0</v>
      </c>
      <c r="CS133" s="699">
        <f t="shared" si="133"/>
        <v>0</v>
      </c>
      <c r="CT133" s="699">
        <f t="shared" si="133"/>
        <v>0</v>
      </c>
      <c r="CU133" s="699">
        <f t="shared" si="133"/>
        <v>0</v>
      </c>
      <c r="CV133" s="699">
        <f t="shared" si="133"/>
        <v>0</v>
      </c>
      <c r="CW133" s="699">
        <f t="shared" si="133"/>
        <v>0</v>
      </c>
      <c r="CX133" s="699">
        <f t="shared" si="133"/>
        <v>0</v>
      </c>
      <c r="CY133" s="699">
        <f t="shared" si="133"/>
        <v>0</v>
      </c>
      <c r="CZ133" s="699">
        <f t="shared" si="133"/>
        <v>0</v>
      </c>
      <c r="DA133" s="699">
        <f t="shared" si="133"/>
        <v>0</v>
      </c>
      <c r="DB133" s="699">
        <f t="shared" si="133"/>
        <v>0</v>
      </c>
      <c r="DC133" s="699">
        <f t="shared" si="133"/>
        <v>0</v>
      </c>
    </row>
    <row r="134" spans="2:107" ht="15" hidden="1" customHeight="1" x14ac:dyDescent="0.25">
      <c r="B134" s="94">
        <v>11</v>
      </c>
      <c r="C134" s="715" t="s">
        <v>5890</v>
      </c>
      <c r="E134" s="715" t="s">
        <v>5873</v>
      </c>
      <c r="G134" s="707">
        <f>IFERROR(((SUMPRODUCT(H124:DC124,H125:DC125)/G124)-(SUMPRODUCT(H129:DC129,H130:DC130)/G129)),0)</f>
        <v>0</v>
      </c>
      <c r="H134" s="699">
        <f>H125-H130</f>
        <v>0</v>
      </c>
      <c r="I134" s="699">
        <f t="shared" ref="I134:BT134" si="134">I125-I130</f>
        <v>0</v>
      </c>
      <c r="J134" s="699">
        <f t="shared" si="134"/>
        <v>0</v>
      </c>
      <c r="K134" s="699">
        <f t="shared" si="134"/>
        <v>0</v>
      </c>
      <c r="L134" s="699">
        <f t="shared" si="134"/>
        <v>0</v>
      </c>
      <c r="M134" s="699">
        <f t="shared" si="134"/>
        <v>0</v>
      </c>
      <c r="N134" s="699">
        <f t="shared" si="134"/>
        <v>0</v>
      </c>
      <c r="O134" s="699">
        <f t="shared" si="134"/>
        <v>0</v>
      </c>
      <c r="P134" s="699">
        <f t="shared" si="134"/>
        <v>0</v>
      </c>
      <c r="Q134" s="699">
        <f t="shared" si="134"/>
        <v>0</v>
      </c>
      <c r="R134" s="699">
        <f t="shared" si="134"/>
        <v>0</v>
      </c>
      <c r="S134" s="699">
        <f t="shared" si="134"/>
        <v>0</v>
      </c>
      <c r="T134" s="699">
        <f t="shared" si="134"/>
        <v>0</v>
      </c>
      <c r="U134" s="699">
        <f t="shared" si="134"/>
        <v>0</v>
      </c>
      <c r="V134" s="699">
        <f t="shared" si="134"/>
        <v>0</v>
      </c>
      <c r="W134" s="699">
        <f t="shared" si="134"/>
        <v>0</v>
      </c>
      <c r="X134" s="699">
        <f t="shared" si="134"/>
        <v>0</v>
      </c>
      <c r="Y134" s="699">
        <f t="shared" si="134"/>
        <v>0</v>
      </c>
      <c r="Z134" s="699">
        <f t="shared" si="134"/>
        <v>0</v>
      </c>
      <c r="AA134" s="699">
        <f t="shared" si="134"/>
        <v>0</v>
      </c>
      <c r="AB134" s="699">
        <f t="shared" si="134"/>
        <v>0</v>
      </c>
      <c r="AC134" s="699">
        <f t="shared" si="134"/>
        <v>0</v>
      </c>
      <c r="AD134" s="699">
        <f t="shared" si="134"/>
        <v>0</v>
      </c>
      <c r="AE134" s="699">
        <f t="shared" si="134"/>
        <v>0</v>
      </c>
      <c r="AF134" s="699">
        <f t="shared" si="134"/>
        <v>0</v>
      </c>
      <c r="AG134" s="699">
        <f t="shared" si="134"/>
        <v>0</v>
      </c>
      <c r="AH134" s="699">
        <f t="shared" si="134"/>
        <v>0</v>
      </c>
      <c r="AI134" s="699">
        <f t="shared" si="134"/>
        <v>0</v>
      </c>
      <c r="AJ134" s="699">
        <f t="shared" si="134"/>
        <v>0</v>
      </c>
      <c r="AK134" s="699">
        <f t="shared" si="134"/>
        <v>0</v>
      </c>
      <c r="AL134" s="699">
        <f t="shared" si="134"/>
        <v>0</v>
      </c>
      <c r="AM134" s="699">
        <f t="shared" si="134"/>
        <v>0</v>
      </c>
      <c r="AN134" s="699">
        <f t="shared" si="134"/>
        <v>0</v>
      </c>
      <c r="AO134" s="699">
        <f t="shared" si="134"/>
        <v>0</v>
      </c>
      <c r="AP134" s="699">
        <f t="shared" si="134"/>
        <v>0</v>
      </c>
      <c r="AQ134" s="699">
        <f t="shared" si="134"/>
        <v>0</v>
      </c>
      <c r="AR134" s="699">
        <f t="shared" si="134"/>
        <v>0</v>
      </c>
      <c r="AS134" s="699">
        <f t="shared" si="134"/>
        <v>0</v>
      </c>
      <c r="AT134" s="699">
        <f t="shared" si="134"/>
        <v>0</v>
      </c>
      <c r="AU134" s="699">
        <f t="shared" si="134"/>
        <v>0</v>
      </c>
      <c r="AV134" s="699">
        <f t="shared" si="134"/>
        <v>0</v>
      </c>
      <c r="AW134" s="699">
        <f t="shared" si="134"/>
        <v>0</v>
      </c>
      <c r="AX134" s="699">
        <f t="shared" si="134"/>
        <v>0</v>
      </c>
      <c r="AY134" s="699">
        <f t="shared" si="134"/>
        <v>0</v>
      </c>
      <c r="AZ134" s="699">
        <f t="shared" si="134"/>
        <v>0</v>
      </c>
      <c r="BA134" s="699">
        <f t="shared" si="134"/>
        <v>0</v>
      </c>
      <c r="BB134" s="699">
        <f t="shared" si="134"/>
        <v>0</v>
      </c>
      <c r="BC134" s="699">
        <f t="shared" si="134"/>
        <v>0</v>
      </c>
      <c r="BD134" s="699">
        <f t="shared" si="134"/>
        <v>0</v>
      </c>
      <c r="BE134" s="699">
        <f t="shared" si="134"/>
        <v>0</v>
      </c>
      <c r="BF134" s="699">
        <f t="shared" si="134"/>
        <v>0</v>
      </c>
      <c r="BG134" s="699">
        <f t="shared" si="134"/>
        <v>0</v>
      </c>
      <c r="BH134" s="699">
        <f t="shared" si="134"/>
        <v>0</v>
      </c>
      <c r="BI134" s="699">
        <f t="shared" si="134"/>
        <v>0</v>
      </c>
      <c r="BJ134" s="699">
        <f t="shared" si="134"/>
        <v>0</v>
      </c>
      <c r="BK134" s="699">
        <f t="shared" si="134"/>
        <v>0</v>
      </c>
      <c r="BL134" s="699">
        <f t="shared" si="134"/>
        <v>0</v>
      </c>
      <c r="BM134" s="699">
        <f t="shared" si="134"/>
        <v>0</v>
      </c>
      <c r="BN134" s="699">
        <f t="shared" si="134"/>
        <v>0</v>
      </c>
      <c r="BO134" s="699">
        <f t="shared" si="134"/>
        <v>0</v>
      </c>
      <c r="BP134" s="699">
        <f t="shared" si="134"/>
        <v>0</v>
      </c>
      <c r="BQ134" s="699">
        <f t="shared" si="134"/>
        <v>0</v>
      </c>
      <c r="BR134" s="699">
        <f t="shared" si="134"/>
        <v>0</v>
      </c>
      <c r="BS134" s="699">
        <f t="shared" si="134"/>
        <v>0</v>
      </c>
      <c r="BT134" s="699">
        <f t="shared" si="134"/>
        <v>0</v>
      </c>
      <c r="BU134" s="699">
        <f t="shared" ref="BU134:DC134" si="135">BU125-BU130</f>
        <v>0</v>
      </c>
      <c r="BV134" s="699">
        <f t="shared" si="135"/>
        <v>0</v>
      </c>
      <c r="BW134" s="699">
        <f t="shared" si="135"/>
        <v>0</v>
      </c>
      <c r="BX134" s="699">
        <f t="shared" si="135"/>
        <v>0</v>
      </c>
      <c r="BY134" s="699">
        <f t="shared" si="135"/>
        <v>0</v>
      </c>
      <c r="BZ134" s="699">
        <f t="shared" si="135"/>
        <v>0</v>
      </c>
      <c r="CA134" s="699">
        <f t="shared" si="135"/>
        <v>0</v>
      </c>
      <c r="CB134" s="699">
        <f t="shared" si="135"/>
        <v>0</v>
      </c>
      <c r="CC134" s="699">
        <f t="shared" si="135"/>
        <v>0</v>
      </c>
      <c r="CD134" s="699">
        <f t="shared" si="135"/>
        <v>0</v>
      </c>
      <c r="CE134" s="699">
        <f t="shared" si="135"/>
        <v>0</v>
      </c>
      <c r="CF134" s="699">
        <f t="shared" si="135"/>
        <v>0</v>
      </c>
      <c r="CG134" s="699">
        <f t="shared" si="135"/>
        <v>0</v>
      </c>
      <c r="CH134" s="699">
        <f t="shared" si="135"/>
        <v>0</v>
      </c>
      <c r="CI134" s="699">
        <f t="shared" si="135"/>
        <v>0</v>
      </c>
      <c r="CJ134" s="699">
        <f t="shared" si="135"/>
        <v>0</v>
      </c>
      <c r="CK134" s="699">
        <f t="shared" si="135"/>
        <v>0</v>
      </c>
      <c r="CL134" s="699">
        <f t="shared" si="135"/>
        <v>0</v>
      </c>
      <c r="CM134" s="699">
        <f t="shared" si="135"/>
        <v>0</v>
      </c>
      <c r="CN134" s="699">
        <f t="shared" si="135"/>
        <v>0</v>
      </c>
      <c r="CO134" s="699">
        <f t="shared" si="135"/>
        <v>0</v>
      </c>
      <c r="CP134" s="699">
        <f t="shared" si="135"/>
        <v>0</v>
      </c>
      <c r="CQ134" s="699">
        <f t="shared" si="135"/>
        <v>0</v>
      </c>
      <c r="CR134" s="699">
        <f t="shared" si="135"/>
        <v>0</v>
      </c>
      <c r="CS134" s="699">
        <f t="shared" si="135"/>
        <v>0</v>
      </c>
      <c r="CT134" s="699">
        <f t="shared" si="135"/>
        <v>0</v>
      </c>
      <c r="CU134" s="699">
        <f t="shared" si="135"/>
        <v>0</v>
      </c>
      <c r="CV134" s="699">
        <f t="shared" si="135"/>
        <v>0</v>
      </c>
      <c r="CW134" s="699">
        <f t="shared" si="135"/>
        <v>0</v>
      </c>
      <c r="CX134" s="699">
        <f t="shared" si="135"/>
        <v>0</v>
      </c>
      <c r="CY134" s="699">
        <f t="shared" si="135"/>
        <v>0</v>
      </c>
      <c r="CZ134" s="699">
        <f t="shared" si="135"/>
        <v>0</v>
      </c>
      <c r="DA134" s="699">
        <f t="shared" si="135"/>
        <v>0</v>
      </c>
      <c r="DB134" s="699">
        <f t="shared" si="135"/>
        <v>0</v>
      </c>
      <c r="DC134" s="699">
        <f t="shared" si="135"/>
        <v>0</v>
      </c>
    </row>
    <row r="135" spans="2:107" ht="15" hidden="1" customHeight="1" x14ac:dyDescent="0.25">
      <c r="B135" s="94">
        <v>12</v>
      </c>
      <c r="C135" s="715" t="s">
        <v>5892</v>
      </c>
      <c r="E135" s="715" t="s">
        <v>3852</v>
      </c>
      <c r="G135" s="679">
        <f>G126-G131</f>
        <v>0</v>
      </c>
      <c r="H135" s="680">
        <f>H126-H131</f>
        <v>0</v>
      </c>
      <c r="I135" s="680">
        <f t="shared" ref="I135:BT135" si="136">I126-I131</f>
        <v>0</v>
      </c>
      <c r="J135" s="680">
        <f t="shared" si="136"/>
        <v>0</v>
      </c>
      <c r="K135" s="680">
        <f t="shared" si="136"/>
        <v>0</v>
      </c>
      <c r="L135" s="680">
        <f t="shared" si="136"/>
        <v>0</v>
      </c>
      <c r="M135" s="680">
        <f t="shared" si="136"/>
        <v>0</v>
      </c>
      <c r="N135" s="680">
        <f t="shared" si="136"/>
        <v>0</v>
      </c>
      <c r="O135" s="680">
        <f t="shared" si="136"/>
        <v>0</v>
      </c>
      <c r="P135" s="680">
        <f t="shared" si="136"/>
        <v>0</v>
      </c>
      <c r="Q135" s="680">
        <f t="shared" si="136"/>
        <v>0</v>
      </c>
      <c r="R135" s="680">
        <f t="shared" si="136"/>
        <v>0</v>
      </c>
      <c r="S135" s="680">
        <f t="shared" si="136"/>
        <v>0</v>
      </c>
      <c r="T135" s="680">
        <f t="shared" si="136"/>
        <v>0</v>
      </c>
      <c r="U135" s="680">
        <f t="shared" si="136"/>
        <v>0</v>
      </c>
      <c r="V135" s="680">
        <f t="shared" si="136"/>
        <v>0</v>
      </c>
      <c r="W135" s="680">
        <f t="shared" si="136"/>
        <v>0</v>
      </c>
      <c r="X135" s="680">
        <f t="shared" si="136"/>
        <v>0</v>
      </c>
      <c r="Y135" s="680">
        <f t="shared" si="136"/>
        <v>0</v>
      </c>
      <c r="Z135" s="680">
        <f t="shared" si="136"/>
        <v>0</v>
      </c>
      <c r="AA135" s="680">
        <f t="shared" si="136"/>
        <v>0</v>
      </c>
      <c r="AB135" s="680">
        <f t="shared" si="136"/>
        <v>0</v>
      </c>
      <c r="AC135" s="680">
        <f t="shared" si="136"/>
        <v>0</v>
      </c>
      <c r="AD135" s="680">
        <f t="shared" si="136"/>
        <v>0</v>
      </c>
      <c r="AE135" s="680">
        <f t="shared" si="136"/>
        <v>0</v>
      </c>
      <c r="AF135" s="680">
        <f t="shared" si="136"/>
        <v>0</v>
      </c>
      <c r="AG135" s="680">
        <f t="shared" si="136"/>
        <v>0</v>
      </c>
      <c r="AH135" s="680">
        <f t="shared" si="136"/>
        <v>0</v>
      </c>
      <c r="AI135" s="680">
        <f t="shared" si="136"/>
        <v>0</v>
      </c>
      <c r="AJ135" s="680">
        <f t="shared" si="136"/>
        <v>0</v>
      </c>
      <c r="AK135" s="680">
        <f t="shared" si="136"/>
        <v>0</v>
      </c>
      <c r="AL135" s="680">
        <f t="shared" si="136"/>
        <v>0</v>
      </c>
      <c r="AM135" s="680">
        <f t="shared" si="136"/>
        <v>0</v>
      </c>
      <c r="AN135" s="680">
        <f t="shared" si="136"/>
        <v>0</v>
      </c>
      <c r="AO135" s="680">
        <f t="shared" si="136"/>
        <v>0</v>
      </c>
      <c r="AP135" s="680">
        <f t="shared" si="136"/>
        <v>0</v>
      </c>
      <c r="AQ135" s="680">
        <f t="shared" si="136"/>
        <v>0</v>
      </c>
      <c r="AR135" s="680">
        <f t="shared" si="136"/>
        <v>0</v>
      </c>
      <c r="AS135" s="680">
        <f t="shared" si="136"/>
        <v>0</v>
      </c>
      <c r="AT135" s="680">
        <f t="shared" si="136"/>
        <v>0</v>
      </c>
      <c r="AU135" s="680">
        <f t="shared" si="136"/>
        <v>0</v>
      </c>
      <c r="AV135" s="680">
        <f t="shared" si="136"/>
        <v>0</v>
      </c>
      <c r="AW135" s="680">
        <f t="shared" si="136"/>
        <v>0</v>
      </c>
      <c r="AX135" s="680">
        <f t="shared" si="136"/>
        <v>0</v>
      </c>
      <c r="AY135" s="680">
        <f t="shared" si="136"/>
        <v>0</v>
      </c>
      <c r="AZ135" s="680">
        <f t="shared" si="136"/>
        <v>0</v>
      </c>
      <c r="BA135" s="680">
        <f t="shared" si="136"/>
        <v>0</v>
      </c>
      <c r="BB135" s="680">
        <f t="shared" si="136"/>
        <v>0</v>
      </c>
      <c r="BC135" s="680">
        <f t="shared" si="136"/>
        <v>0</v>
      </c>
      <c r="BD135" s="680">
        <f t="shared" si="136"/>
        <v>0</v>
      </c>
      <c r="BE135" s="680">
        <f t="shared" si="136"/>
        <v>0</v>
      </c>
      <c r="BF135" s="680">
        <f t="shared" si="136"/>
        <v>0</v>
      </c>
      <c r="BG135" s="680">
        <f t="shared" si="136"/>
        <v>0</v>
      </c>
      <c r="BH135" s="680">
        <f t="shared" si="136"/>
        <v>0</v>
      </c>
      <c r="BI135" s="680">
        <f t="shared" si="136"/>
        <v>0</v>
      </c>
      <c r="BJ135" s="680">
        <f t="shared" si="136"/>
        <v>0</v>
      </c>
      <c r="BK135" s="680">
        <f t="shared" si="136"/>
        <v>0</v>
      </c>
      <c r="BL135" s="680">
        <f t="shared" si="136"/>
        <v>0</v>
      </c>
      <c r="BM135" s="680">
        <f t="shared" si="136"/>
        <v>0</v>
      </c>
      <c r="BN135" s="680">
        <f t="shared" si="136"/>
        <v>0</v>
      </c>
      <c r="BO135" s="680">
        <f t="shared" si="136"/>
        <v>0</v>
      </c>
      <c r="BP135" s="680">
        <f t="shared" si="136"/>
        <v>0</v>
      </c>
      <c r="BQ135" s="680">
        <f t="shared" si="136"/>
        <v>0</v>
      </c>
      <c r="BR135" s="680">
        <f t="shared" si="136"/>
        <v>0</v>
      </c>
      <c r="BS135" s="680">
        <f t="shared" si="136"/>
        <v>0</v>
      </c>
      <c r="BT135" s="680">
        <f t="shared" si="136"/>
        <v>0</v>
      </c>
      <c r="BU135" s="680">
        <f t="shared" ref="BU135:DC135" si="137">BU126-BU131</f>
        <v>0</v>
      </c>
      <c r="BV135" s="680">
        <f t="shared" si="137"/>
        <v>0</v>
      </c>
      <c r="BW135" s="680">
        <f t="shared" si="137"/>
        <v>0</v>
      </c>
      <c r="BX135" s="680">
        <f t="shared" si="137"/>
        <v>0</v>
      </c>
      <c r="BY135" s="680">
        <f t="shared" si="137"/>
        <v>0</v>
      </c>
      <c r="BZ135" s="680">
        <f t="shared" si="137"/>
        <v>0</v>
      </c>
      <c r="CA135" s="680">
        <f t="shared" si="137"/>
        <v>0</v>
      </c>
      <c r="CB135" s="680">
        <f t="shared" si="137"/>
        <v>0</v>
      </c>
      <c r="CC135" s="680">
        <f t="shared" si="137"/>
        <v>0</v>
      </c>
      <c r="CD135" s="680">
        <f t="shared" si="137"/>
        <v>0</v>
      </c>
      <c r="CE135" s="680">
        <f t="shared" si="137"/>
        <v>0</v>
      </c>
      <c r="CF135" s="680">
        <f t="shared" si="137"/>
        <v>0</v>
      </c>
      <c r="CG135" s="680">
        <f t="shared" si="137"/>
        <v>0</v>
      </c>
      <c r="CH135" s="680">
        <f t="shared" si="137"/>
        <v>0</v>
      </c>
      <c r="CI135" s="680">
        <f t="shared" si="137"/>
        <v>0</v>
      </c>
      <c r="CJ135" s="680">
        <f t="shared" si="137"/>
        <v>0</v>
      </c>
      <c r="CK135" s="680">
        <f t="shared" si="137"/>
        <v>0</v>
      </c>
      <c r="CL135" s="680">
        <f t="shared" si="137"/>
        <v>0</v>
      </c>
      <c r="CM135" s="680">
        <f t="shared" si="137"/>
        <v>0</v>
      </c>
      <c r="CN135" s="680">
        <f t="shared" si="137"/>
        <v>0</v>
      </c>
      <c r="CO135" s="680">
        <f t="shared" si="137"/>
        <v>0</v>
      </c>
      <c r="CP135" s="680">
        <f t="shared" si="137"/>
        <v>0</v>
      </c>
      <c r="CQ135" s="680">
        <f t="shared" si="137"/>
        <v>0</v>
      </c>
      <c r="CR135" s="680">
        <f t="shared" si="137"/>
        <v>0</v>
      </c>
      <c r="CS135" s="680">
        <f t="shared" si="137"/>
        <v>0</v>
      </c>
      <c r="CT135" s="680">
        <f t="shared" si="137"/>
        <v>0</v>
      </c>
      <c r="CU135" s="680">
        <f t="shared" si="137"/>
        <v>0</v>
      </c>
      <c r="CV135" s="680">
        <f t="shared" si="137"/>
        <v>0</v>
      </c>
      <c r="CW135" s="680">
        <f t="shared" si="137"/>
        <v>0</v>
      </c>
      <c r="CX135" s="680">
        <f t="shared" si="137"/>
        <v>0</v>
      </c>
      <c r="CY135" s="680">
        <f t="shared" si="137"/>
        <v>0</v>
      </c>
      <c r="CZ135" s="680">
        <f t="shared" si="137"/>
        <v>0</v>
      </c>
      <c r="DA135" s="680">
        <f t="shared" si="137"/>
        <v>0</v>
      </c>
      <c r="DB135" s="680">
        <f t="shared" si="137"/>
        <v>0</v>
      </c>
      <c r="DC135" s="680">
        <f t="shared" si="137"/>
        <v>0</v>
      </c>
    </row>
    <row r="136" spans="2:107" ht="15" hidden="1" customHeight="1" x14ac:dyDescent="0.25">
      <c r="B136" s="714">
        <v>13</v>
      </c>
      <c r="C136" s="715" t="s">
        <v>5894</v>
      </c>
      <c r="E136" s="715" t="s">
        <v>3855</v>
      </c>
      <c r="G136" s="736">
        <f>G127-G132</f>
        <v>0</v>
      </c>
      <c r="H136" s="680">
        <f>H127-H132</f>
        <v>0</v>
      </c>
      <c r="I136" s="680">
        <f t="shared" ref="I136:BT136" si="138">I127-I132</f>
        <v>0</v>
      </c>
      <c r="J136" s="680">
        <f t="shared" si="138"/>
        <v>0</v>
      </c>
      <c r="K136" s="680">
        <f t="shared" si="138"/>
        <v>0</v>
      </c>
      <c r="L136" s="680">
        <f t="shared" si="138"/>
        <v>0</v>
      </c>
      <c r="M136" s="680">
        <f t="shared" si="138"/>
        <v>0</v>
      </c>
      <c r="N136" s="680">
        <f t="shared" si="138"/>
        <v>0</v>
      </c>
      <c r="O136" s="680">
        <f t="shared" si="138"/>
        <v>0</v>
      </c>
      <c r="P136" s="680">
        <f t="shared" si="138"/>
        <v>0</v>
      </c>
      <c r="Q136" s="680">
        <f t="shared" si="138"/>
        <v>0</v>
      </c>
      <c r="R136" s="680">
        <f t="shared" si="138"/>
        <v>0</v>
      </c>
      <c r="S136" s="680">
        <f t="shared" si="138"/>
        <v>0</v>
      </c>
      <c r="T136" s="680">
        <f t="shared" si="138"/>
        <v>0</v>
      </c>
      <c r="U136" s="680">
        <f t="shared" si="138"/>
        <v>0</v>
      </c>
      <c r="V136" s="680">
        <f t="shared" si="138"/>
        <v>0</v>
      </c>
      <c r="W136" s="680">
        <f t="shared" si="138"/>
        <v>0</v>
      </c>
      <c r="X136" s="680">
        <f t="shared" si="138"/>
        <v>0</v>
      </c>
      <c r="Y136" s="680">
        <f t="shared" si="138"/>
        <v>0</v>
      </c>
      <c r="Z136" s="680">
        <f t="shared" si="138"/>
        <v>0</v>
      </c>
      <c r="AA136" s="680">
        <f t="shared" si="138"/>
        <v>0</v>
      </c>
      <c r="AB136" s="680">
        <f t="shared" si="138"/>
        <v>0</v>
      </c>
      <c r="AC136" s="680">
        <f t="shared" si="138"/>
        <v>0</v>
      </c>
      <c r="AD136" s="680">
        <f t="shared" si="138"/>
        <v>0</v>
      </c>
      <c r="AE136" s="680">
        <f t="shared" si="138"/>
        <v>0</v>
      </c>
      <c r="AF136" s="680">
        <f t="shared" si="138"/>
        <v>0</v>
      </c>
      <c r="AG136" s="680">
        <f t="shared" si="138"/>
        <v>0</v>
      </c>
      <c r="AH136" s="680">
        <f t="shared" si="138"/>
        <v>0</v>
      </c>
      <c r="AI136" s="680">
        <f t="shared" si="138"/>
        <v>0</v>
      </c>
      <c r="AJ136" s="680">
        <f t="shared" si="138"/>
        <v>0</v>
      </c>
      <c r="AK136" s="680">
        <f t="shared" si="138"/>
        <v>0</v>
      </c>
      <c r="AL136" s="680">
        <f t="shared" si="138"/>
        <v>0</v>
      </c>
      <c r="AM136" s="680">
        <f t="shared" si="138"/>
        <v>0</v>
      </c>
      <c r="AN136" s="680">
        <f t="shared" si="138"/>
        <v>0</v>
      </c>
      <c r="AO136" s="680">
        <f t="shared" si="138"/>
        <v>0</v>
      </c>
      <c r="AP136" s="680">
        <f t="shared" si="138"/>
        <v>0</v>
      </c>
      <c r="AQ136" s="680">
        <f t="shared" si="138"/>
        <v>0</v>
      </c>
      <c r="AR136" s="680">
        <f t="shared" si="138"/>
        <v>0</v>
      </c>
      <c r="AS136" s="680">
        <f t="shared" si="138"/>
        <v>0</v>
      </c>
      <c r="AT136" s="680">
        <f t="shared" si="138"/>
        <v>0</v>
      </c>
      <c r="AU136" s="680">
        <f t="shared" si="138"/>
        <v>0</v>
      </c>
      <c r="AV136" s="680">
        <f t="shared" si="138"/>
        <v>0</v>
      </c>
      <c r="AW136" s="680">
        <f t="shared" si="138"/>
        <v>0</v>
      </c>
      <c r="AX136" s="680">
        <f t="shared" si="138"/>
        <v>0</v>
      </c>
      <c r="AY136" s="680">
        <f t="shared" si="138"/>
        <v>0</v>
      </c>
      <c r="AZ136" s="680">
        <f t="shared" si="138"/>
        <v>0</v>
      </c>
      <c r="BA136" s="680">
        <f t="shared" si="138"/>
        <v>0</v>
      </c>
      <c r="BB136" s="680">
        <f t="shared" si="138"/>
        <v>0</v>
      </c>
      <c r="BC136" s="680">
        <f t="shared" si="138"/>
        <v>0</v>
      </c>
      <c r="BD136" s="680">
        <f t="shared" si="138"/>
        <v>0</v>
      </c>
      <c r="BE136" s="680">
        <f t="shared" si="138"/>
        <v>0</v>
      </c>
      <c r="BF136" s="680">
        <f t="shared" si="138"/>
        <v>0</v>
      </c>
      <c r="BG136" s="680">
        <f t="shared" si="138"/>
        <v>0</v>
      </c>
      <c r="BH136" s="680">
        <f t="shared" si="138"/>
        <v>0</v>
      </c>
      <c r="BI136" s="680">
        <f t="shared" si="138"/>
        <v>0</v>
      </c>
      <c r="BJ136" s="680">
        <f t="shared" si="138"/>
        <v>0</v>
      </c>
      <c r="BK136" s="680">
        <f t="shared" si="138"/>
        <v>0</v>
      </c>
      <c r="BL136" s="680">
        <f t="shared" si="138"/>
        <v>0</v>
      </c>
      <c r="BM136" s="680">
        <f t="shared" si="138"/>
        <v>0</v>
      </c>
      <c r="BN136" s="680">
        <f t="shared" si="138"/>
        <v>0</v>
      </c>
      <c r="BO136" s="680">
        <f t="shared" si="138"/>
        <v>0</v>
      </c>
      <c r="BP136" s="680">
        <f t="shared" si="138"/>
        <v>0</v>
      </c>
      <c r="BQ136" s="680">
        <f t="shared" si="138"/>
        <v>0</v>
      </c>
      <c r="BR136" s="680">
        <f t="shared" si="138"/>
        <v>0</v>
      </c>
      <c r="BS136" s="680">
        <f t="shared" si="138"/>
        <v>0</v>
      </c>
      <c r="BT136" s="680">
        <f t="shared" si="138"/>
        <v>0</v>
      </c>
      <c r="BU136" s="680">
        <f t="shared" ref="BU136:DC136" si="139">BU127-BU132</f>
        <v>0</v>
      </c>
      <c r="BV136" s="680">
        <f t="shared" si="139"/>
        <v>0</v>
      </c>
      <c r="BW136" s="680">
        <f t="shared" si="139"/>
        <v>0</v>
      </c>
      <c r="BX136" s="680">
        <f t="shared" si="139"/>
        <v>0</v>
      </c>
      <c r="BY136" s="680">
        <f t="shared" si="139"/>
        <v>0</v>
      </c>
      <c r="BZ136" s="680">
        <f t="shared" si="139"/>
        <v>0</v>
      </c>
      <c r="CA136" s="680">
        <f t="shared" si="139"/>
        <v>0</v>
      </c>
      <c r="CB136" s="680">
        <f t="shared" si="139"/>
        <v>0</v>
      </c>
      <c r="CC136" s="680">
        <f t="shared" si="139"/>
        <v>0</v>
      </c>
      <c r="CD136" s="680">
        <f t="shared" si="139"/>
        <v>0</v>
      </c>
      <c r="CE136" s="680">
        <f t="shared" si="139"/>
        <v>0</v>
      </c>
      <c r="CF136" s="680">
        <f t="shared" si="139"/>
        <v>0</v>
      </c>
      <c r="CG136" s="680">
        <f t="shared" si="139"/>
        <v>0</v>
      </c>
      <c r="CH136" s="680">
        <f t="shared" si="139"/>
        <v>0</v>
      </c>
      <c r="CI136" s="680">
        <f t="shared" si="139"/>
        <v>0</v>
      </c>
      <c r="CJ136" s="680">
        <f t="shared" si="139"/>
        <v>0</v>
      </c>
      <c r="CK136" s="680">
        <f t="shared" si="139"/>
        <v>0</v>
      </c>
      <c r="CL136" s="680">
        <f t="shared" si="139"/>
        <v>0</v>
      </c>
      <c r="CM136" s="680">
        <f t="shared" si="139"/>
        <v>0</v>
      </c>
      <c r="CN136" s="680">
        <f t="shared" si="139"/>
        <v>0</v>
      </c>
      <c r="CO136" s="680">
        <f t="shared" si="139"/>
        <v>0</v>
      </c>
      <c r="CP136" s="680">
        <f t="shared" si="139"/>
        <v>0</v>
      </c>
      <c r="CQ136" s="680">
        <f t="shared" si="139"/>
        <v>0</v>
      </c>
      <c r="CR136" s="680">
        <f t="shared" si="139"/>
        <v>0</v>
      </c>
      <c r="CS136" s="680">
        <f t="shared" si="139"/>
        <v>0</v>
      </c>
      <c r="CT136" s="680">
        <f t="shared" si="139"/>
        <v>0</v>
      </c>
      <c r="CU136" s="680">
        <f t="shared" si="139"/>
        <v>0</v>
      </c>
      <c r="CV136" s="680">
        <f t="shared" si="139"/>
        <v>0</v>
      </c>
      <c r="CW136" s="680">
        <f t="shared" si="139"/>
        <v>0</v>
      </c>
      <c r="CX136" s="680">
        <f t="shared" si="139"/>
        <v>0</v>
      </c>
      <c r="CY136" s="680">
        <f t="shared" si="139"/>
        <v>0</v>
      </c>
      <c r="CZ136" s="680">
        <f t="shared" si="139"/>
        <v>0</v>
      </c>
      <c r="DA136" s="680">
        <f t="shared" si="139"/>
        <v>0</v>
      </c>
      <c r="DB136" s="680">
        <f t="shared" si="139"/>
        <v>0</v>
      </c>
      <c r="DC136" s="680">
        <f t="shared" si="139"/>
        <v>0</v>
      </c>
    </row>
    <row r="137" spans="2:107" ht="15" hidden="1" customHeight="1" x14ac:dyDescent="0.25">
      <c r="B137" s="94">
        <v>14</v>
      </c>
      <c r="C137" s="715" t="s">
        <v>5896</v>
      </c>
      <c r="E137" s="715" t="s">
        <v>3855</v>
      </c>
      <c r="G137" s="707">
        <f t="shared" ref="G137" si="140">G128-G133</f>
        <v>0</v>
      </c>
      <c r="H137" s="699">
        <f>H128-H133</f>
        <v>0</v>
      </c>
      <c r="I137" s="699">
        <f>I128-I133</f>
        <v>0</v>
      </c>
      <c r="J137" s="699">
        <f t="shared" ref="J137:BT137" si="141">J128-J133</f>
        <v>0</v>
      </c>
      <c r="K137" s="699">
        <f t="shared" si="141"/>
        <v>0</v>
      </c>
      <c r="L137" s="699">
        <f t="shared" si="141"/>
        <v>0</v>
      </c>
      <c r="M137" s="699">
        <f t="shared" si="141"/>
        <v>0</v>
      </c>
      <c r="N137" s="699">
        <f t="shared" si="141"/>
        <v>0</v>
      </c>
      <c r="O137" s="699">
        <f t="shared" si="141"/>
        <v>0</v>
      </c>
      <c r="P137" s="699">
        <f t="shared" si="141"/>
        <v>0</v>
      </c>
      <c r="Q137" s="699">
        <f t="shared" si="141"/>
        <v>0</v>
      </c>
      <c r="R137" s="699">
        <f t="shared" si="141"/>
        <v>0</v>
      </c>
      <c r="S137" s="699">
        <f t="shared" si="141"/>
        <v>0</v>
      </c>
      <c r="T137" s="699">
        <f t="shared" si="141"/>
        <v>0</v>
      </c>
      <c r="U137" s="699">
        <f t="shared" si="141"/>
        <v>0</v>
      </c>
      <c r="V137" s="699">
        <f t="shared" si="141"/>
        <v>0</v>
      </c>
      <c r="W137" s="699">
        <f t="shared" si="141"/>
        <v>0</v>
      </c>
      <c r="X137" s="699">
        <f t="shared" si="141"/>
        <v>0</v>
      </c>
      <c r="Y137" s="699">
        <f t="shared" si="141"/>
        <v>0</v>
      </c>
      <c r="Z137" s="699">
        <f t="shared" si="141"/>
        <v>0</v>
      </c>
      <c r="AA137" s="699">
        <f t="shared" si="141"/>
        <v>0</v>
      </c>
      <c r="AB137" s="699">
        <f t="shared" si="141"/>
        <v>0</v>
      </c>
      <c r="AC137" s="699">
        <f t="shared" si="141"/>
        <v>0</v>
      </c>
      <c r="AD137" s="699">
        <f t="shared" si="141"/>
        <v>0</v>
      </c>
      <c r="AE137" s="699">
        <f t="shared" si="141"/>
        <v>0</v>
      </c>
      <c r="AF137" s="699">
        <f t="shared" si="141"/>
        <v>0</v>
      </c>
      <c r="AG137" s="699">
        <f t="shared" si="141"/>
        <v>0</v>
      </c>
      <c r="AH137" s="699">
        <f t="shared" si="141"/>
        <v>0</v>
      </c>
      <c r="AI137" s="699">
        <f t="shared" si="141"/>
        <v>0</v>
      </c>
      <c r="AJ137" s="699">
        <f t="shared" si="141"/>
        <v>0</v>
      </c>
      <c r="AK137" s="699">
        <f t="shared" si="141"/>
        <v>0</v>
      </c>
      <c r="AL137" s="699">
        <f t="shared" si="141"/>
        <v>0</v>
      </c>
      <c r="AM137" s="699">
        <f t="shared" si="141"/>
        <v>0</v>
      </c>
      <c r="AN137" s="699">
        <f t="shared" si="141"/>
        <v>0</v>
      </c>
      <c r="AO137" s="699">
        <f t="shared" si="141"/>
        <v>0</v>
      </c>
      <c r="AP137" s="699">
        <f t="shared" si="141"/>
        <v>0</v>
      </c>
      <c r="AQ137" s="699">
        <f t="shared" si="141"/>
        <v>0</v>
      </c>
      <c r="AR137" s="699">
        <f t="shared" si="141"/>
        <v>0</v>
      </c>
      <c r="AS137" s="699">
        <f t="shared" si="141"/>
        <v>0</v>
      </c>
      <c r="AT137" s="699">
        <f t="shared" si="141"/>
        <v>0</v>
      </c>
      <c r="AU137" s="699">
        <f t="shared" si="141"/>
        <v>0</v>
      </c>
      <c r="AV137" s="699">
        <f t="shared" si="141"/>
        <v>0</v>
      </c>
      <c r="AW137" s="699">
        <f t="shared" si="141"/>
        <v>0</v>
      </c>
      <c r="AX137" s="699">
        <f t="shared" si="141"/>
        <v>0</v>
      </c>
      <c r="AY137" s="699">
        <f t="shared" si="141"/>
        <v>0</v>
      </c>
      <c r="AZ137" s="699">
        <f t="shared" si="141"/>
        <v>0</v>
      </c>
      <c r="BA137" s="699">
        <f t="shared" si="141"/>
        <v>0</v>
      </c>
      <c r="BB137" s="699">
        <f t="shared" si="141"/>
        <v>0</v>
      </c>
      <c r="BC137" s="699">
        <f t="shared" si="141"/>
        <v>0</v>
      </c>
      <c r="BD137" s="699">
        <f t="shared" si="141"/>
        <v>0</v>
      </c>
      <c r="BE137" s="699">
        <f t="shared" si="141"/>
        <v>0</v>
      </c>
      <c r="BF137" s="699">
        <f t="shared" si="141"/>
        <v>0</v>
      </c>
      <c r="BG137" s="699">
        <f t="shared" si="141"/>
        <v>0</v>
      </c>
      <c r="BH137" s="699">
        <f t="shared" si="141"/>
        <v>0</v>
      </c>
      <c r="BI137" s="699">
        <f t="shared" si="141"/>
        <v>0</v>
      </c>
      <c r="BJ137" s="699">
        <f t="shared" si="141"/>
        <v>0</v>
      </c>
      <c r="BK137" s="699">
        <f t="shared" si="141"/>
        <v>0</v>
      </c>
      <c r="BL137" s="699">
        <f t="shared" si="141"/>
        <v>0</v>
      </c>
      <c r="BM137" s="699">
        <f t="shared" si="141"/>
        <v>0</v>
      </c>
      <c r="BN137" s="699">
        <f t="shared" si="141"/>
        <v>0</v>
      </c>
      <c r="BO137" s="699">
        <f t="shared" si="141"/>
        <v>0</v>
      </c>
      <c r="BP137" s="699">
        <f t="shared" si="141"/>
        <v>0</v>
      </c>
      <c r="BQ137" s="699">
        <f t="shared" si="141"/>
        <v>0</v>
      </c>
      <c r="BR137" s="699">
        <f t="shared" si="141"/>
        <v>0</v>
      </c>
      <c r="BS137" s="699">
        <f t="shared" si="141"/>
        <v>0</v>
      </c>
      <c r="BT137" s="699">
        <f t="shared" si="141"/>
        <v>0</v>
      </c>
      <c r="BU137" s="699">
        <f t="shared" ref="BU137:DC137" si="142">BU128-BU133</f>
        <v>0</v>
      </c>
      <c r="BV137" s="699">
        <f t="shared" si="142"/>
        <v>0</v>
      </c>
      <c r="BW137" s="699">
        <f t="shared" si="142"/>
        <v>0</v>
      </c>
      <c r="BX137" s="699">
        <f t="shared" si="142"/>
        <v>0</v>
      </c>
      <c r="BY137" s="699">
        <f t="shared" si="142"/>
        <v>0</v>
      </c>
      <c r="BZ137" s="699">
        <f t="shared" si="142"/>
        <v>0</v>
      </c>
      <c r="CA137" s="699">
        <f t="shared" si="142"/>
        <v>0</v>
      </c>
      <c r="CB137" s="699">
        <f t="shared" si="142"/>
        <v>0</v>
      </c>
      <c r="CC137" s="699">
        <f t="shared" si="142"/>
        <v>0</v>
      </c>
      <c r="CD137" s="699">
        <f t="shared" si="142"/>
        <v>0</v>
      </c>
      <c r="CE137" s="699">
        <f t="shared" si="142"/>
        <v>0</v>
      </c>
      <c r="CF137" s="699">
        <f t="shared" si="142"/>
        <v>0</v>
      </c>
      <c r="CG137" s="699">
        <f t="shared" si="142"/>
        <v>0</v>
      </c>
      <c r="CH137" s="699">
        <f t="shared" si="142"/>
        <v>0</v>
      </c>
      <c r="CI137" s="699">
        <f t="shared" si="142"/>
        <v>0</v>
      </c>
      <c r="CJ137" s="699">
        <f t="shared" si="142"/>
        <v>0</v>
      </c>
      <c r="CK137" s="699">
        <f t="shared" si="142"/>
        <v>0</v>
      </c>
      <c r="CL137" s="699">
        <f t="shared" si="142"/>
        <v>0</v>
      </c>
      <c r="CM137" s="699">
        <f t="shared" si="142"/>
        <v>0</v>
      </c>
      <c r="CN137" s="699">
        <f t="shared" si="142"/>
        <v>0</v>
      </c>
      <c r="CO137" s="699">
        <f t="shared" si="142"/>
        <v>0</v>
      </c>
      <c r="CP137" s="699">
        <f t="shared" si="142"/>
        <v>0</v>
      </c>
      <c r="CQ137" s="699">
        <f t="shared" si="142"/>
        <v>0</v>
      </c>
      <c r="CR137" s="699">
        <f t="shared" si="142"/>
        <v>0</v>
      </c>
      <c r="CS137" s="699">
        <f t="shared" si="142"/>
        <v>0</v>
      </c>
      <c r="CT137" s="699">
        <f t="shared" si="142"/>
        <v>0</v>
      </c>
      <c r="CU137" s="699">
        <f t="shared" si="142"/>
        <v>0</v>
      </c>
      <c r="CV137" s="699">
        <f t="shared" si="142"/>
        <v>0</v>
      </c>
      <c r="CW137" s="699">
        <f t="shared" si="142"/>
        <v>0</v>
      </c>
      <c r="CX137" s="699">
        <f t="shared" si="142"/>
        <v>0</v>
      </c>
      <c r="CY137" s="699">
        <f t="shared" si="142"/>
        <v>0</v>
      </c>
      <c r="CZ137" s="699">
        <f t="shared" si="142"/>
        <v>0</v>
      </c>
      <c r="DA137" s="699">
        <f t="shared" si="142"/>
        <v>0</v>
      </c>
      <c r="DB137" s="699">
        <f t="shared" si="142"/>
        <v>0</v>
      </c>
      <c r="DC137" s="699">
        <f t="shared" si="142"/>
        <v>0</v>
      </c>
    </row>
    <row r="138" spans="2:107" ht="15" hidden="1" customHeight="1" x14ac:dyDescent="0.25">
      <c r="B138"/>
      <c r="C138" s="673"/>
      <c r="E138" s="673"/>
      <c r="H138" s="674"/>
      <c r="I138" s="674"/>
      <c r="J138" s="674"/>
      <c r="K138" s="674"/>
      <c r="L138" s="674"/>
      <c r="M138" s="674"/>
      <c r="N138" s="674"/>
      <c r="O138" s="674"/>
      <c r="P138" s="674"/>
      <c r="Q138" s="674"/>
      <c r="R138" s="674"/>
      <c r="S138" s="674"/>
      <c r="T138" s="674"/>
      <c r="U138" s="674"/>
      <c r="V138" s="674"/>
      <c r="W138" s="674"/>
      <c r="X138" s="674"/>
      <c r="Y138" s="674"/>
      <c r="Z138" s="674"/>
      <c r="AA138" s="674"/>
      <c r="AB138" s="674"/>
      <c r="AC138" s="674"/>
      <c r="AD138" s="674"/>
      <c r="AE138" s="674"/>
      <c r="AF138" s="674"/>
      <c r="AG138" s="674"/>
      <c r="AH138" s="674"/>
      <c r="AI138" s="674"/>
      <c r="AJ138" s="674"/>
      <c r="AK138" s="674"/>
      <c r="AL138" s="674"/>
      <c r="AM138" s="674"/>
      <c r="AN138" s="674"/>
      <c r="AO138" s="674"/>
      <c r="AP138" s="674"/>
      <c r="AQ138" s="674"/>
      <c r="AR138" s="674"/>
      <c r="AS138" s="674"/>
      <c r="AT138" s="674"/>
      <c r="AU138" s="674"/>
      <c r="AV138" s="674"/>
      <c r="AW138" s="674"/>
      <c r="AX138" s="674"/>
      <c r="AY138" s="674"/>
      <c r="AZ138" s="674"/>
      <c r="BA138" s="674"/>
      <c r="BB138" s="674"/>
      <c r="BC138" s="674"/>
      <c r="BD138" s="674"/>
      <c r="BE138" s="674"/>
      <c r="BF138" s="674"/>
      <c r="BG138" s="674"/>
      <c r="BH138" s="674"/>
      <c r="BI138" s="674"/>
      <c r="BJ138" s="674"/>
      <c r="BK138" s="674"/>
      <c r="BL138" s="674"/>
      <c r="BM138" s="674"/>
      <c r="BN138" s="674"/>
      <c r="BO138" s="674"/>
      <c r="BP138" s="674"/>
      <c r="BQ138" s="674"/>
      <c r="BR138" s="674"/>
      <c r="BS138" s="674"/>
      <c r="BT138" s="674"/>
      <c r="BU138" s="674"/>
      <c r="BV138" s="674"/>
      <c r="BW138" s="674"/>
      <c r="BX138" s="674"/>
      <c r="BY138" s="674"/>
      <c r="BZ138" s="674"/>
      <c r="CA138" s="674"/>
      <c r="CB138" s="674"/>
      <c r="CC138" s="674"/>
      <c r="CD138" s="674"/>
      <c r="CE138" s="674"/>
      <c r="CF138" s="674"/>
      <c r="CG138" s="674"/>
      <c r="CH138" s="674"/>
      <c r="CI138" s="674"/>
      <c r="CJ138" s="674"/>
      <c r="CK138" s="674"/>
      <c r="CL138" s="674"/>
      <c r="CM138" s="674"/>
      <c r="CN138" s="674"/>
      <c r="CO138" s="674"/>
      <c r="CP138" s="674"/>
      <c r="CQ138" s="674"/>
      <c r="CR138" s="674"/>
      <c r="CS138" s="674"/>
      <c r="CT138" s="674"/>
      <c r="CU138" s="674"/>
      <c r="CV138" s="674"/>
      <c r="CW138" s="674"/>
      <c r="CX138" s="674"/>
      <c r="CY138" s="674"/>
      <c r="CZ138" s="674"/>
      <c r="DA138" s="674"/>
      <c r="DB138" s="674"/>
      <c r="DC138" s="674"/>
    </row>
    <row r="139" spans="2:107" ht="15" hidden="1" customHeight="1" x14ac:dyDescent="0.25">
      <c r="B139" s="716"/>
      <c r="C139" s="718" t="s">
        <v>6087</v>
      </c>
      <c r="E139"/>
      <c r="H139" s="650"/>
      <c r="M139"/>
      <c r="N139"/>
    </row>
    <row r="140" spans="2:107" ht="15" hidden="1" customHeight="1" x14ac:dyDescent="0.25">
      <c r="B140" s="717"/>
      <c r="C140" s="719" t="s">
        <v>5866</v>
      </c>
      <c r="E140"/>
      <c r="H140" s="650"/>
      <c r="M140"/>
      <c r="N140"/>
    </row>
    <row r="141" spans="2:107" ht="15" hidden="1" customHeight="1" x14ac:dyDescent="0.25">
      <c r="B141" s="714">
        <v>15</v>
      </c>
      <c r="C141" s="715" t="s">
        <v>5899</v>
      </c>
      <c r="E141" s="715" t="s">
        <v>5901</v>
      </c>
      <c r="G141" s="707">
        <f t="shared" ref="G141:AL141" si="143">G100</f>
        <v>0</v>
      </c>
      <c r="H141" s="699">
        <f t="shared" si="143"/>
        <v>0</v>
      </c>
      <c r="I141" s="729">
        <f t="shared" si="143"/>
        <v>0</v>
      </c>
      <c r="J141" s="699">
        <f t="shared" si="143"/>
        <v>0</v>
      </c>
      <c r="K141" s="729">
        <f t="shared" si="143"/>
        <v>0</v>
      </c>
      <c r="L141" s="699">
        <f t="shared" si="143"/>
        <v>0</v>
      </c>
      <c r="M141" s="729">
        <f t="shared" si="143"/>
        <v>0</v>
      </c>
      <c r="N141" s="699">
        <f t="shared" si="143"/>
        <v>0</v>
      </c>
      <c r="O141" s="729">
        <f t="shared" si="143"/>
        <v>0</v>
      </c>
      <c r="P141" s="699">
        <f t="shared" si="143"/>
        <v>0</v>
      </c>
      <c r="Q141" s="729">
        <f t="shared" si="143"/>
        <v>0</v>
      </c>
      <c r="R141" s="699">
        <f t="shared" si="143"/>
        <v>0</v>
      </c>
      <c r="S141" s="729">
        <f t="shared" si="143"/>
        <v>0</v>
      </c>
      <c r="T141" s="699">
        <f t="shared" si="143"/>
        <v>0</v>
      </c>
      <c r="U141" s="729">
        <f t="shared" si="143"/>
        <v>0</v>
      </c>
      <c r="V141" s="699">
        <f t="shared" si="143"/>
        <v>0</v>
      </c>
      <c r="W141" s="729">
        <f t="shared" si="143"/>
        <v>0</v>
      </c>
      <c r="X141" s="699">
        <f t="shared" si="143"/>
        <v>0</v>
      </c>
      <c r="Y141" s="729">
        <f t="shared" si="143"/>
        <v>0</v>
      </c>
      <c r="Z141" s="699">
        <f t="shared" si="143"/>
        <v>0</v>
      </c>
      <c r="AA141" s="729">
        <f t="shared" si="143"/>
        <v>0</v>
      </c>
      <c r="AB141" s="699">
        <f t="shared" si="143"/>
        <v>0</v>
      </c>
      <c r="AC141" s="729">
        <f t="shared" si="143"/>
        <v>0</v>
      </c>
      <c r="AD141" s="699">
        <f t="shared" si="143"/>
        <v>0</v>
      </c>
      <c r="AE141" s="729">
        <f t="shared" si="143"/>
        <v>0</v>
      </c>
      <c r="AF141" s="699">
        <f t="shared" si="143"/>
        <v>0</v>
      </c>
      <c r="AG141" s="729">
        <f t="shared" si="143"/>
        <v>0</v>
      </c>
      <c r="AH141" s="699">
        <f t="shared" si="143"/>
        <v>0</v>
      </c>
      <c r="AI141" s="729">
        <f t="shared" si="143"/>
        <v>0</v>
      </c>
      <c r="AJ141" s="699">
        <f t="shared" si="143"/>
        <v>0</v>
      </c>
      <c r="AK141" s="699">
        <f t="shared" si="143"/>
        <v>0</v>
      </c>
      <c r="AL141" s="729">
        <f t="shared" si="143"/>
        <v>0</v>
      </c>
      <c r="AM141" s="699">
        <f t="shared" ref="AM141:BR141" si="144">AM100</f>
        <v>0</v>
      </c>
      <c r="AN141" s="729">
        <f t="shared" si="144"/>
        <v>0</v>
      </c>
      <c r="AO141" s="699">
        <f t="shared" si="144"/>
        <v>0</v>
      </c>
      <c r="AP141" s="729">
        <f t="shared" si="144"/>
        <v>0</v>
      </c>
      <c r="AQ141" s="699">
        <f t="shared" si="144"/>
        <v>0</v>
      </c>
      <c r="AR141" s="699">
        <f t="shared" si="144"/>
        <v>0</v>
      </c>
      <c r="AS141" s="729">
        <f t="shared" si="144"/>
        <v>0</v>
      </c>
      <c r="AT141" s="699">
        <f t="shared" si="144"/>
        <v>0</v>
      </c>
      <c r="AU141" s="729">
        <f t="shared" si="144"/>
        <v>0</v>
      </c>
      <c r="AV141" s="699">
        <f t="shared" si="144"/>
        <v>0</v>
      </c>
      <c r="AW141" s="729">
        <f t="shared" si="144"/>
        <v>0</v>
      </c>
      <c r="AX141" s="699">
        <f t="shared" si="144"/>
        <v>0</v>
      </c>
      <c r="AY141" s="729">
        <f t="shared" si="144"/>
        <v>0</v>
      </c>
      <c r="AZ141" s="699">
        <f t="shared" si="144"/>
        <v>0</v>
      </c>
      <c r="BA141" s="729">
        <f t="shared" si="144"/>
        <v>0</v>
      </c>
      <c r="BB141" s="699">
        <f t="shared" si="144"/>
        <v>0</v>
      </c>
      <c r="BC141" s="729">
        <f t="shared" si="144"/>
        <v>0</v>
      </c>
      <c r="BD141" s="699">
        <f t="shared" si="144"/>
        <v>0</v>
      </c>
      <c r="BE141" s="729">
        <f t="shared" si="144"/>
        <v>0</v>
      </c>
      <c r="BF141" s="699">
        <f t="shared" si="144"/>
        <v>0</v>
      </c>
      <c r="BG141" s="729">
        <f t="shared" si="144"/>
        <v>0</v>
      </c>
      <c r="BH141" s="699">
        <f t="shared" si="144"/>
        <v>0</v>
      </c>
      <c r="BI141" s="699">
        <f t="shared" si="144"/>
        <v>0</v>
      </c>
      <c r="BJ141" s="729">
        <f t="shared" si="144"/>
        <v>0</v>
      </c>
      <c r="BK141" s="699">
        <f t="shared" si="144"/>
        <v>0</v>
      </c>
      <c r="BL141" s="729">
        <f t="shared" si="144"/>
        <v>0</v>
      </c>
      <c r="BM141" s="699">
        <f t="shared" si="144"/>
        <v>0</v>
      </c>
      <c r="BN141" s="729">
        <f t="shared" si="144"/>
        <v>0</v>
      </c>
      <c r="BO141" s="699">
        <f t="shared" si="144"/>
        <v>0</v>
      </c>
      <c r="BP141" s="729">
        <f t="shared" si="144"/>
        <v>0</v>
      </c>
      <c r="BQ141" s="699">
        <f t="shared" si="144"/>
        <v>0</v>
      </c>
      <c r="BR141" s="729">
        <f t="shared" si="144"/>
        <v>0</v>
      </c>
      <c r="BS141" s="699">
        <f t="shared" ref="BS141:DC141" si="145">BS100</f>
        <v>0</v>
      </c>
      <c r="BT141" s="729">
        <f t="shared" si="145"/>
        <v>0</v>
      </c>
      <c r="BU141" s="699">
        <f t="shared" si="145"/>
        <v>0</v>
      </c>
      <c r="BV141" s="729">
        <f t="shared" si="145"/>
        <v>0</v>
      </c>
      <c r="BW141" s="699">
        <f t="shared" si="145"/>
        <v>0</v>
      </c>
      <c r="BX141" s="729">
        <f t="shared" si="145"/>
        <v>0</v>
      </c>
      <c r="BY141" s="699">
        <f t="shared" si="145"/>
        <v>0</v>
      </c>
      <c r="BZ141" s="729">
        <f t="shared" si="145"/>
        <v>0</v>
      </c>
      <c r="CA141" s="699">
        <f t="shared" si="145"/>
        <v>0</v>
      </c>
      <c r="CB141" s="729">
        <f t="shared" si="145"/>
        <v>0</v>
      </c>
      <c r="CC141" s="699">
        <f t="shared" si="145"/>
        <v>0</v>
      </c>
      <c r="CD141" s="729">
        <f t="shared" si="145"/>
        <v>0</v>
      </c>
      <c r="CE141" s="699">
        <f t="shared" si="145"/>
        <v>0</v>
      </c>
      <c r="CF141" s="729">
        <f t="shared" si="145"/>
        <v>0</v>
      </c>
      <c r="CG141" s="699">
        <f t="shared" si="145"/>
        <v>0</v>
      </c>
      <c r="CH141" s="729">
        <f t="shared" si="145"/>
        <v>0</v>
      </c>
      <c r="CI141" s="699">
        <f t="shared" si="145"/>
        <v>0</v>
      </c>
      <c r="CJ141" s="729">
        <f t="shared" si="145"/>
        <v>0</v>
      </c>
      <c r="CK141" s="699">
        <f t="shared" si="145"/>
        <v>0</v>
      </c>
      <c r="CL141" s="729">
        <f t="shared" si="145"/>
        <v>0</v>
      </c>
      <c r="CM141" s="699">
        <f t="shared" si="145"/>
        <v>0</v>
      </c>
      <c r="CN141" s="731">
        <f t="shared" si="145"/>
        <v>0</v>
      </c>
      <c r="CO141" s="699">
        <f t="shared" si="145"/>
        <v>0</v>
      </c>
      <c r="CP141" s="731">
        <f t="shared" si="145"/>
        <v>0</v>
      </c>
      <c r="CQ141" s="699">
        <f t="shared" si="145"/>
        <v>0</v>
      </c>
      <c r="CR141" s="731">
        <f t="shared" si="145"/>
        <v>0</v>
      </c>
      <c r="CS141" s="699">
        <f t="shared" si="145"/>
        <v>0</v>
      </c>
      <c r="CT141" s="731">
        <f t="shared" si="145"/>
        <v>0</v>
      </c>
      <c r="CU141" s="699">
        <f t="shared" si="145"/>
        <v>0</v>
      </c>
      <c r="CV141" s="731">
        <f t="shared" si="145"/>
        <v>0</v>
      </c>
      <c r="CW141" s="699">
        <f t="shared" si="145"/>
        <v>0</v>
      </c>
      <c r="CX141" s="731">
        <f t="shared" si="145"/>
        <v>0</v>
      </c>
      <c r="CY141" s="699">
        <f t="shared" si="145"/>
        <v>0</v>
      </c>
      <c r="CZ141" s="731">
        <f t="shared" si="145"/>
        <v>0</v>
      </c>
      <c r="DA141" s="699">
        <f t="shared" si="145"/>
        <v>0</v>
      </c>
      <c r="DB141" s="731">
        <f t="shared" si="145"/>
        <v>0</v>
      </c>
      <c r="DC141" s="699">
        <f t="shared" si="145"/>
        <v>0</v>
      </c>
    </row>
    <row r="142" spans="2:107" ht="15" hidden="1" customHeight="1" x14ac:dyDescent="0.25">
      <c r="B142" s="714">
        <v>16</v>
      </c>
      <c r="C142" s="715" t="s">
        <v>5902</v>
      </c>
      <c r="E142" s="715" t="s">
        <v>5901</v>
      </c>
      <c r="G142" s="680">
        <f t="shared" ref="G142:AL142" si="146">G101</f>
        <v>0</v>
      </c>
      <c r="H142" s="680">
        <f t="shared" si="146"/>
        <v>0</v>
      </c>
      <c r="I142" s="675">
        <f t="shared" si="146"/>
        <v>0</v>
      </c>
      <c r="J142" s="680">
        <f t="shared" si="146"/>
        <v>0</v>
      </c>
      <c r="K142" s="675">
        <f t="shared" si="146"/>
        <v>0</v>
      </c>
      <c r="L142" s="680">
        <f t="shared" si="146"/>
        <v>0</v>
      </c>
      <c r="M142" s="675">
        <f t="shared" si="146"/>
        <v>0</v>
      </c>
      <c r="N142" s="680">
        <f t="shared" si="146"/>
        <v>0</v>
      </c>
      <c r="O142" s="675">
        <f t="shared" si="146"/>
        <v>0</v>
      </c>
      <c r="P142" s="680">
        <f t="shared" si="146"/>
        <v>0</v>
      </c>
      <c r="Q142" s="675">
        <f t="shared" si="146"/>
        <v>0</v>
      </c>
      <c r="R142" s="680">
        <f t="shared" si="146"/>
        <v>0</v>
      </c>
      <c r="S142" s="675">
        <f t="shared" si="146"/>
        <v>0</v>
      </c>
      <c r="T142" s="680">
        <f t="shared" si="146"/>
        <v>0</v>
      </c>
      <c r="U142" s="675">
        <f t="shared" si="146"/>
        <v>0</v>
      </c>
      <c r="V142" s="680">
        <f t="shared" si="146"/>
        <v>0</v>
      </c>
      <c r="W142" s="675">
        <f t="shared" si="146"/>
        <v>0</v>
      </c>
      <c r="X142" s="680">
        <f t="shared" si="146"/>
        <v>0</v>
      </c>
      <c r="Y142" s="675">
        <f t="shared" si="146"/>
        <v>0</v>
      </c>
      <c r="Z142" s="680">
        <f t="shared" si="146"/>
        <v>0</v>
      </c>
      <c r="AA142" s="675">
        <f t="shared" si="146"/>
        <v>0</v>
      </c>
      <c r="AB142" s="680">
        <f t="shared" si="146"/>
        <v>0</v>
      </c>
      <c r="AC142" s="675">
        <f t="shared" si="146"/>
        <v>0</v>
      </c>
      <c r="AD142" s="680">
        <f t="shared" si="146"/>
        <v>0</v>
      </c>
      <c r="AE142" s="675">
        <f t="shared" si="146"/>
        <v>0</v>
      </c>
      <c r="AF142" s="680">
        <f t="shared" si="146"/>
        <v>0</v>
      </c>
      <c r="AG142" s="675">
        <f t="shared" si="146"/>
        <v>0</v>
      </c>
      <c r="AH142" s="680">
        <f t="shared" si="146"/>
        <v>0</v>
      </c>
      <c r="AI142" s="675">
        <f t="shared" si="146"/>
        <v>0</v>
      </c>
      <c r="AJ142" s="680">
        <f t="shared" si="146"/>
        <v>0</v>
      </c>
      <c r="AK142" s="680">
        <f t="shared" si="146"/>
        <v>0</v>
      </c>
      <c r="AL142" s="675">
        <f t="shared" si="146"/>
        <v>0</v>
      </c>
      <c r="AM142" s="680">
        <f t="shared" ref="AM142:BR142" si="147">AM101</f>
        <v>0</v>
      </c>
      <c r="AN142" s="675">
        <f t="shared" si="147"/>
        <v>0</v>
      </c>
      <c r="AO142" s="680">
        <f t="shared" si="147"/>
        <v>0</v>
      </c>
      <c r="AP142" s="675">
        <f t="shared" si="147"/>
        <v>0</v>
      </c>
      <c r="AQ142" s="680">
        <f t="shared" si="147"/>
        <v>0</v>
      </c>
      <c r="AR142" s="680">
        <f t="shared" si="147"/>
        <v>0</v>
      </c>
      <c r="AS142" s="675">
        <f t="shared" si="147"/>
        <v>0</v>
      </c>
      <c r="AT142" s="680">
        <f t="shared" si="147"/>
        <v>0</v>
      </c>
      <c r="AU142" s="675">
        <f t="shared" si="147"/>
        <v>0</v>
      </c>
      <c r="AV142" s="680">
        <f t="shared" si="147"/>
        <v>0</v>
      </c>
      <c r="AW142" s="675">
        <f t="shared" si="147"/>
        <v>0</v>
      </c>
      <c r="AX142" s="680">
        <f t="shared" si="147"/>
        <v>0</v>
      </c>
      <c r="AY142" s="675">
        <f t="shared" si="147"/>
        <v>0</v>
      </c>
      <c r="AZ142" s="680">
        <f t="shared" si="147"/>
        <v>0</v>
      </c>
      <c r="BA142" s="675">
        <f t="shared" si="147"/>
        <v>0</v>
      </c>
      <c r="BB142" s="680">
        <f t="shared" si="147"/>
        <v>0</v>
      </c>
      <c r="BC142" s="675">
        <f t="shared" si="147"/>
        <v>0</v>
      </c>
      <c r="BD142" s="680">
        <f t="shared" si="147"/>
        <v>0</v>
      </c>
      <c r="BE142" s="675">
        <f t="shared" si="147"/>
        <v>0</v>
      </c>
      <c r="BF142" s="680">
        <f t="shared" si="147"/>
        <v>0</v>
      </c>
      <c r="BG142" s="675">
        <f t="shared" si="147"/>
        <v>0</v>
      </c>
      <c r="BH142" s="680">
        <f t="shared" si="147"/>
        <v>0</v>
      </c>
      <c r="BI142" s="680">
        <f t="shared" si="147"/>
        <v>0</v>
      </c>
      <c r="BJ142" s="675">
        <f t="shared" si="147"/>
        <v>0</v>
      </c>
      <c r="BK142" s="680">
        <f t="shared" si="147"/>
        <v>0</v>
      </c>
      <c r="BL142" s="675">
        <f t="shared" si="147"/>
        <v>0</v>
      </c>
      <c r="BM142" s="680">
        <f t="shared" si="147"/>
        <v>0</v>
      </c>
      <c r="BN142" s="675">
        <f t="shared" si="147"/>
        <v>0</v>
      </c>
      <c r="BO142" s="680">
        <f t="shared" si="147"/>
        <v>0</v>
      </c>
      <c r="BP142" s="675">
        <f t="shared" si="147"/>
        <v>0</v>
      </c>
      <c r="BQ142" s="680">
        <f t="shared" si="147"/>
        <v>0</v>
      </c>
      <c r="BR142" s="675">
        <f t="shared" si="147"/>
        <v>0</v>
      </c>
      <c r="BS142" s="680">
        <f t="shared" ref="BS142:DC142" si="148">BS101</f>
        <v>0</v>
      </c>
      <c r="BT142" s="675">
        <f t="shared" si="148"/>
        <v>0</v>
      </c>
      <c r="BU142" s="680">
        <f t="shared" si="148"/>
        <v>0</v>
      </c>
      <c r="BV142" s="675">
        <f t="shared" si="148"/>
        <v>0</v>
      </c>
      <c r="BW142" s="680">
        <f t="shared" si="148"/>
        <v>0</v>
      </c>
      <c r="BX142" s="675">
        <f t="shared" si="148"/>
        <v>0</v>
      </c>
      <c r="BY142" s="680">
        <f t="shared" si="148"/>
        <v>0</v>
      </c>
      <c r="BZ142" s="675">
        <f t="shared" si="148"/>
        <v>0</v>
      </c>
      <c r="CA142" s="680">
        <f t="shared" si="148"/>
        <v>0</v>
      </c>
      <c r="CB142" s="675">
        <f t="shared" si="148"/>
        <v>0</v>
      </c>
      <c r="CC142" s="680">
        <f t="shared" si="148"/>
        <v>0</v>
      </c>
      <c r="CD142" s="675">
        <f t="shared" si="148"/>
        <v>0</v>
      </c>
      <c r="CE142" s="680">
        <f t="shared" si="148"/>
        <v>0</v>
      </c>
      <c r="CF142" s="675">
        <f t="shared" si="148"/>
        <v>0</v>
      </c>
      <c r="CG142" s="680">
        <f t="shared" si="148"/>
        <v>0</v>
      </c>
      <c r="CH142" s="675">
        <f t="shared" si="148"/>
        <v>0</v>
      </c>
      <c r="CI142" s="680">
        <f t="shared" si="148"/>
        <v>0</v>
      </c>
      <c r="CJ142" s="675">
        <f t="shared" si="148"/>
        <v>0</v>
      </c>
      <c r="CK142" s="680">
        <f t="shared" si="148"/>
        <v>0</v>
      </c>
      <c r="CL142" s="675">
        <f t="shared" si="148"/>
        <v>0</v>
      </c>
      <c r="CM142" s="680">
        <f t="shared" si="148"/>
        <v>0</v>
      </c>
      <c r="CN142" s="675">
        <f t="shared" si="148"/>
        <v>0</v>
      </c>
      <c r="CO142" s="680">
        <f t="shared" si="148"/>
        <v>0</v>
      </c>
      <c r="CP142" s="675">
        <f t="shared" si="148"/>
        <v>0</v>
      </c>
      <c r="CQ142" s="680">
        <f t="shared" si="148"/>
        <v>0</v>
      </c>
      <c r="CR142" s="675">
        <f t="shared" si="148"/>
        <v>0</v>
      </c>
      <c r="CS142" s="680">
        <f t="shared" si="148"/>
        <v>0</v>
      </c>
      <c r="CT142" s="675">
        <f t="shared" si="148"/>
        <v>0</v>
      </c>
      <c r="CU142" s="682">
        <f t="shared" si="148"/>
        <v>0</v>
      </c>
      <c r="CV142" s="675">
        <f t="shared" si="148"/>
        <v>0</v>
      </c>
      <c r="CW142" s="680">
        <f t="shared" si="148"/>
        <v>0</v>
      </c>
      <c r="CX142" s="675">
        <f t="shared" si="148"/>
        <v>0</v>
      </c>
      <c r="CY142" s="680">
        <f t="shared" si="148"/>
        <v>0</v>
      </c>
      <c r="CZ142" s="675">
        <f t="shared" si="148"/>
        <v>0</v>
      </c>
      <c r="DA142" s="680">
        <f t="shared" si="148"/>
        <v>0</v>
      </c>
      <c r="DB142" s="675">
        <f t="shared" si="148"/>
        <v>0</v>
      </c>
      <c r="DC142" s="680">
        <f t="shared" si="148"/>
        <v>0</v>
      </c>
    </row>
    <row r="143" spans="2:107" ht="15" hidden="1" customHeight="1" x14ac:dyDescent="0.25">
      <c r="B143" s="714">
        <v>17</v>
      </c>
      <c r="C143" s="715" t="s">
        <v>5904</v>
      </c>
      <c r="E143" s="715" t="s">
        <v>5901</v>
      </c>
      <c r="G143" s="707">
        <f>SUM(G141:G142)</f>
        <v>0</v>
      </c>
      <c r="H143" s="699">
        <f>SUM(H141:H142)</f>
        <v>0</v>
      </c>
      <c r="I143" s="729">
        <f t="shared" ref="I143:BT143" si="149">SUM(I141:I142)</f>
        <v>0</v>
      </c>
      <c r="J143" s="699">
        <f t="shared" si="149"/>
        <v>0</v>
      </c>
      <c r="K143" s="729">
        <f t="shared" si="149"/>
        <v>0</v>
      </c>
      <c r="L143" s="699">
        <f t="shared" si="149"/>
        <v>0</v>
      </c>
      <c r="M143" s="729">
        <f t="shared" si="149"/>
        <v>0</v>
      </c>
      <c r="N143" s="699">
        <f t="shared" si="149"/>
        <v>0</v>
      </c>
      <c r="O143" s="729">
        <f t="shared" si="149"/>
        <v>0</v>
      </c>
      <c r="P143" s="699">
        <f t="shared" si="149"/>
        <v>0</v>
      </c>
      <c r="Q143" s="729">
        <f t="shared" si="149"/>
        <v>0</v>
      </c>
      <c r="R143" s="699">
        <f t="shared" si="149"/>
        <v>0</v>
      </c>
      <c r="S143" s="729">
        <f t="shared" si="149"/>
        <v>0</v>
      </c>
      <c r="T143" s="699">
        <f t="shared" si="149"/>
        <v>0</v>
      </c>
      <c r="U143" s="729">
        <f t="shared" si="149"/>
        <v>0</v>
      </c>
      <c r="V143" s="699">
        <f t="shared" si="149"/>
        <v>0</v>
      </c>
      <c r="W143" s="729">
        <f t="shared" si="149"/>
        <v>0</v>
      </c>
      <c r="X143" s="699">
        <f t="shared" si="149"/>
        <v>0</v>
      </c>
      <c r="Y143" s="729">
        <f t="shared" si="149"/>
        <v>0</v>
      </c>
      <c r="Z143" s="699">
        <f t="shared" si="149"/>
        <v>0</v>
      </c>
      <c r="AA143" s="729">
        <f t="shared" si="149"/>
        <v>0</v>
      </c>
      <c r="AB143" s="699">
        <f t="shared" si="149"/>
        <v>0</v>
      </c>
      <c r="AC143" s="729">
        <f t="shared" si="149"/>
        <v>0</v>
      </c>
      <c r="AD143" s="699">
        <f t="shared" si="149"/>
        <v>0</v>
      </c>
      <c r="AE143" s="729">
        <f t="shared" si="149"/>
        <v>0</v>
      </c>
      <c r="AF143" s="699">
        <f t="shared" si="149"/>
        <v>0</v>
      </c>
      <c r="AG143" s="729">
        <f t="shared" si="149"/>
        <v>0</v>
      </c>
      <c r="AH143" s="699">
        <f t="shared" si="149"/>
        <v>0</v>
      </c>
      <c r="AI143" s="729">
        <f t="shared" si="149"/>
        <v>0</v>
      </c>
      <c r="AJ143" s="699">
        <f t="shared" si="149"/>
        <v>0</v>
      </c>
      <c r="AK143" s="699">
        <f t="shared" si="149"/>
        <v>0</v>
      </c>
      <c r="AL143" s="729">
        <f t="shared" si="149"/>
        <v>0</v>
      </c>
      <c r="AM143" s="699">
        <f t="shared" si="149"/>
        <v>0</v>
      </c>
      <c r="AN143" s="729">
        <f t="shared" si="149"/>
        <v>0</v>
      </c>
      <c r="AO143" s="699">
        <f t="shared" si="149"/>
        <v>0</v>
      </c>
      <c r="AP143" s="729">
        <f t="shared" si="149"/>
        <v>0</v>
      </c>
      <c r="AQ143" s="699">
        <f t="shared" si="149"/>
        <v>0</v>
      </c>
      <c r="AR143" s="699">
        <f t="shared" si="149"/>
        <v>0</v>
      </c>
      <c r="AS143" s="729">
        <f t="shared" si="149"/>
        <v>0</v>
      </c>
      <c r="AT143" s="699">
        <f t="shared" si="149"/>
        <v>0</v>
      </c>
      <c r="AU143" s="729">
        <f t="shared" si="149"/>
        <v>0</v>
      </c>
      <c r="AV143" s="699">
        <f t="shared" si="149"/>
        <v>0</v>
      </c>
      <c r="AW143" s="729">
        <f t="shared" si="149"/>
        <v>0</v>
      </c>
      <c r="AX143" s="699">
        <f t="shared" si="149"/>
        <v>0</v>
      </c>
      <c r="AY143" s="729">
        <f t="shared" si="149"/>
        <v>0</v>
      </c>
      <c r="AZ143" s="699">
        <f t="shared" si="149"/>
        <v>0</v>
      </c>
      <c r="BA143" s="729">
        <f t="shared" si="149"/>
        <v>0</v>
      </c>
      <c r="BB143" s="699">
        <f t="shared" si="149"/>
        <v>0</v>
      </c>
      <c r="BC143" s="729">
        <f t="shared" si="149"/>
        <v>0</v>
      </c>
      <c r="BD143" s="699">
        <f t="shared" si="149"/>
        <v>0</v>
      </c>
      <c r="BE143" s="729">
        <f t="shared" si="149"/>
        <v>0</v>
      </c>
      <c r="BF143" s="699">
        <f t="shared" si="149"/>
        <v>0</v>
      </c>
      <c r="BG143" s="729">
        <f t="shared" si="149"/>
        <v>0</v>
      </c>
      <c r="BH143" s="699">
        <f t="shared" si="149"/>
        <v>0</v>
      </c>
      <c r="BI143" s="699">
        <f t="shared" si="149"/>
        <v>0</v>
      </c>
      <c r="BJ143" s="729">
        <f t="shared" si="149"/>
        <v>0</v>
      </c>
      <c r="BK143" s="699">
        <f t="shared" si="149"/>
        <v>0</v>
      </c>
      <c r="BL143" s="729">
        <f t="shared" si="149"/>
        <v>0</v>
      </c>
      <c r="BM143" s="699">
        <f t="shared" si="149"/>
        <v>0</v>
      </c>
      <c r="BN143" s="729">
        <f t="shared" si="149"/>
        <v>0</v>
      </c>
      <c r="BO143" s="699">
        <f t="shared" si="149"/>
        <v>0</v>
      </c>
      <c r="BP143" s="729">
        <f t="shared" si="149"/>
        <v>0</v>
      </c>
      <c r="BQ143" s="699">
        <f t="shared" si="149"/>
        <v>0</v>
      </c>
      <c r="BR143" s="729">
        <f t="shared" si="149"/>
        <v>0</v>
      </c>
      <c r="BS143" s="699">
        <f t="shared" si="149"/>
        <v>0</v>
      </c>
      <c r="BT143" s="729">
        <f t="shared" si="149"/>
        <v>0</v>
      </c>
      <c r="BU143" s="699">
        <f t="shared" ref="BU143:DC143" si="150">SUM(BU141:BU142)</f>
        <v>0</v>
      </c>
      <c r="BV143" s="729">
        <f t="shared" si="150"/>
        <v>0</v>
      </c>
      <c r="BW143" s="699">
        <f t="shared" si="150"/>
        <v>0</v>
      </c>
      <c r="BX143" s="729">
        <f t="shared" si="150"/>
        <v>0</v>
      </c>
      <c r="BY143" s="699">
        <f t="shared" si="150"/>
        <v>0</v>
      </c>
      <c r="BZ143" s="729">
        <f t="shared" si="150"/>
        <v>0</v>
      </c>
      <c r="CA143" s="699">
        <f t="shared" si="150"/>
        <v>0</v>
      </c>
      <c r="CB143" s="729">
        <f t="shared" si="150"/>
        <v>0</v>
      </c>
      <c r="CC143" s="699">
        <f t="shared" si="150"/>
        <v>0</v>
      </c>
      <c r="CD143" s="729">
        <f t="shared" si="150"/>
        <v>0</v>
      </c>
      <c r="CE143" s="699">
        <f t="shared" si="150"/>
        <v>0</v>
      </c>
      <c r="CF143" s="729">
        <f t="shared" si="150"/>
        <v>0</v>
      </c>
      <c r="CG143" s="699">
        <f t="shared" si="150"/>
        <v>0</v>
      </c>
      <c r="CH143" s="729">
        <f t="shared" si="150"/>
        <v>0</v>
      </c>
      <c r="CI143" s="699">
        <f t="shared" si="150"/>
        <v>0</v>
      </c>
      <c r="CJ143" s="729">
        <f t="shared" si="150"/>
        <v>0</v>
      </c>
      <c r="CK143" s="699">
        <f t="shared" si="150"/>
        <v>0</v>
      </c>
      <c r="CL143" s="729">
        <f t="shared" si="150"/>
        <v>0</v>
      </c>
      <c r="CM143" s="699">
        <f t="shared" si="150"/>
        <v>0</v>
      </c>
      <c r="CN143" s="731">
        <f t="shared" si="150"/>
        <v>0</v>
      </c>
      <c r="CO143" s="699">
        <f t="shared" si="150"/>
        <v>0</v>
      </c>
      <c r="CP143" s="731">
        <f t="shared" si="150"/>
        <v>0</v>
      </c>
      <c r="CQ143" s="699">
        <f t="shared" si="150"/>
        <v>0</v>
      </c>
      <c r="CR143" s="731">
        <f t="shared" si="150"/>
        <v>0</v>
      </c>
      <c r="CS143" s="699">
        <f t="shared" si="150"/>
        <v>0</v>
      </c>
      <c r="CT143" s="731">
        <f t="shared" si="150"/>
        <v>0</v>
      </c>
      <c r="CU143" s="699">
        <f t="shared" si="150"/>
        <v>0</v>
      </c>
      <c r="CV143" s="731">
        <f t="shared" si="150"/>
        <v>0</v>
      </c>
      <c r="CW143" s="699">
        <f t="shared" si="150"/>
        <v>0</v>
      </c>
      <c r="CX143" s="731">
        <f t="shared" si="150"/>
        <v>0</v>
      </c>
      <c r="CY143" s="699">
        <f t="shared" si="150"/>
        <v>0</v>
      </c>
      <c r="CZ143" s="731">
        <f t="shared" si="150"/>
        <v>0</v>
      </c>
      <c r="DA143" s="699">
        <f t="shared" si="150"/>
        <v>0</v>
      </c>
      <c r="DB143" s="731">
        <f t="shared" si="150"/>
        <v>0</v>
      </c>
      <c r="DC143" s="699">
        <f t="shared" si="150"/>
        <v>0</v>
      </c>
    </row>
    <row r="144" spans="2:107" ht="15" hidden="1" customHeight="1" x14ac:dyDescent="0.25">
      <c r="B144" s="714">
        <v>18</v>
      </c>
      <c r="C144" s="715" t="s">
        <v>5906</v>
      </c>
      <c r="E144" s="715" t="s">
        <v>5901</v>
      </c>
      <c r="G144" s="680">
        <f t="shared" ref="G144:AL144" si="151">G113</f>
        <v>0</v>
      </c>
      <c r="H144" s="680">
        <f>H113</f>
        <v>0</v>
      </c>
      <c r="I144" s="675">
        <f t="shared" si="151"/>
        <v>0</v>
      </c>
      <c r="J144" s="680">
        <f t="shared" si="151"/>
        <v>0</v>
      </c>
      <c r="K144" s="675">
        <f t="shared" si="151"/>
        <v>0</v>
      </c>
      <c r="L144" s="680">
        <f t="shared" si="151"/>
        <v>0</v>
      </c>
      <c r="M144" s="675">
        <f t="shared" si="151"/>
        <v>0</v>
      </c>
      <c r="N144" s="680">
        <f t="shared" si="151"/>
        <v>0</v>
      </c>
      <c r="O144" s="675">
        <f t="shared" si="151"/>
        <v>0</v>
      </c>
      <c r="P144" s="680">
        <f t="shared" si="151"/>
        <v>0</v>
      </c>
      <c r="Q144" s="675">
        <f t="shared" si="151"/>
        <v>0</v>
      </c>
      <c r="R144" s="680">
        <f t="shared" si="151"/>
        <v>0</v>
      </c>
      <c r="S144" s="675">
        <f t="shared" si="151"/>
        <v>0</v>
      </c>
      <c r="T144" s="680">
        <f t="shared" si="151"/>
        <v>0</v>
      </c>
      <c r="U144" s="675">
        <f t="shared" si="151"/>
        <v>0</v>
      </c>
      <c r="V144" s="680">
        <f t="shared" si="151"/>
        <v>0</v>
      </c>
      <c r="W144" s="675">
        <f t="shared" si="151"/>
        <v>0</v>
      </c>
      <c r="X144" s="680">
        <f t="shared" si="151"/>
        <v>0</v>
      </c>
      <c r="Y144" s="675">
        <f t="shared" si="151"/>
        <v>0</v>
      </c>
      <c r="Z144" s="680">
        <f t="shared" si="151"/>
        <v>0</v>
      </c>
      <c r="AA144" s="675">
        <f t="shared" si="151"/>
        <v>0</v>
      </c>
      <c r="AB144" s="680">
        <f t="shared" si="151"/>
        <v>0</v>
      </c>
      <c r="AC144" s="675">
        <f t="shared" si="151"/>
        <v>0</v>
      </c>
      <c r="AD144" s="680">
        <f t="shared" si="151"/>
        <v>0</v>
      </c>
      <c r="AE144" s="675">
        <f t="shared" si="151"/>
        <v>0</v>
      </c>
      <c r="AF144" s="680">
        <f t="shared" si="151"/>
        <v>0</v>
      </c>
      <c r="AG144" s="675">
        <f t="shared" si="151"/>
        <v>0</v>
      </c>
      <c r="AH144" s="680">
        <f t="shared" si="151"/>
        <v>0</v>
      </c>
      <c r="AI144" s="675">
        <f t="shared" si="151"/>
        <v>0</v>
      </c>
      <c r="AJ144" s="680">
        <f t="shared" si="151"/>
        <v>0</v>
      </c>
      <c r="AK144" s="680">
        <f t="shared" si="151"/>
        <v>0</v>
      </c>
      <c r="AL144" s="675">
        <f t="shared" si="151"/>
        <v>0</v>
      </c>
      <c r="AM144" s="680">
        <f t="shared" ref="AM144:BR144" si="152">AM113</f>
        <v>0</v>
      </c>
      <c r="AN144" s="675">
        <f t="shared" si="152"/>
        <v>0</v>
      </c>
      <c r="AO144" s="680">
        <f t="shared" si="152"/>
        <v>0</v>
      </c>
      <c r="AP144" s="675">
        <f t="shared" si="152"/>
        <v>0</v>
      </c>
      <c r="AQ144" s="680">
        <f t="shared" si="152"/>
        <v>0</v>
      </c>
      <c r="AR144" s="680">
        <f t="shared" si="152"/>
        <v>0</v>
      </c>
      <c r="AS144" s="675">
        <f t="shared" si="152"/>
        <v>0</v>
      </c>
      <c r="AT144" s="680">
        <f t="shared" si="152"/>
        <v>0</v>
      </c>
      <c r="AU144" s="675">
        <f t="shared" si="152"/>
        <v>0</v>
      </c>
      <c r="AV144" s="680">
        <f t="shared" si="152"/>
        <v>0</v>
      </c>
      <c r="AW144" s="675">
        <f t="shared" si="152"/>
        <v>0</v>
      </c>
      <c r="AX144" s="680">
        <f t="shared" si="152"/>
        <v>0</v>
      </c>
      <c r="AY144" s="675">
        <f t="shared" si="152"/>
        <v>0</v>
      </c>
      <c r="AZ144" s="680">
        <f t="shared" si="152"/>
        <v>0</v>
      </c>
      <c r="BA144" s="675">
        <f t="shared" si="152"/>
        <v>0</v>
      </c>
      <c r="BB144" s="680">
        <f t="shared" si="152"/>
        <v>0</v>
      </c>
      <c r="BC144" s="675">
        <f t="shared" si="152"/>
        <v>0</v>
      </c>
      <c r="BD144" s="680">
        <f t="shared" si="152"/>
        <v>0</v>
      </c>
      <c r="BE144" s="675">
        <f t="shared" si="152"/>
        <v>0</v>
      </c>
      <c r="BF144" s="680">
        <f t="shared" si="152"/>
        <v>0</v>
      </c>
      <c r="BG144" s="675">
        <f t="shared" si="152"/>
        <v>0</v>
      </c>
      <c r="BH144" s="680">
        <f t="shared" si="152"/>
        <v>0</v>
      </c>
      <c r="BI144" s="680">
        <f t="shared" si="152"/>
        <v>0</v>
      </c>
      <c r="BJ144" s="675">
        <f t="shared" si="152"/>
        <v>0</v>
      </c>
      <c r="BK144" s="680">
        <f t="shared" si="152"/>
        <v>0</v>
      </c>
      <c r="BL144" s="675">
        <f t="shared" si="152"/>
        <v>0</v>
      </c>
      <c r="BM144" s="680">
        <f t="shared" si="152"/>
        <v>0</v>
      </c>
      <c r="BN144" s="675">
        <f t="shared" si="152"/>
        <v>0</v>
      </c>
      <c r="BO144" s="680">
        <f t="shared" si="152"/>
        <v>0</v>
      </c>
      <c r="BP144" s="675">
        <f t="shared" si="152"/>
        <v>0</v>
      </c>
      <c r="BQ144" s="680">
        <f t="shared" si="152"/>
        <v>0</v>
      </c>
      <c r="BR144" s="675">
        <f t="shared" si="152"/>
        <v>0</v>
      </c>
      <c r="BS144" s="680">
        <f t="shared" ref="BS144:DC144" si="153">BS113</f>
        <v>0</v>
      </c>
      <c r="BT144" s="675">
        <f t="shared" si="153"/>
        <v>0</v>
      </c>
      <c r="BU144" s="680">
        <f t="shared" si="153"/>
        <v>0</v>
      </c>
      <c r="BV144" s="675">
        <f t="shared" si="153"/>
        <v>0</v>
      </c>
      <c r="BW144" s="680">
        <f t="shared" si="153"/>
        <v>0</v>
      </c>
      <c r="BX144" s="675">
        <f t="shared" si="153"/>
        <v>0</v>
      </c>
      <c r="BY144" s="680">
        <f t="shared" si="153"/>
        <v>0</v>
      </c>
      <c r="BZ144" s="675">
        <f t="shared" si="153"/>
        <v>0</v>
      </c>
      <c r="CA144" s="680">
        <f t="shared" si="153"/>
        <v>0</v>
      </c>
      <c r="CB144" s="675">
        <f t="shared" si="153"/>
        <v>0</v>
      </c>
      <c r="CC144" s="680">
        <f t="shared" si="153"/>
        <v>0</v>
      </c>
      <c r="CD144" s="675">
        <f t="shared" si="153"/>
        <v>0</v>
      </c>
      <c r="CE144" s="680">
        <f t="shared" si="153"/>
        <v>0</v>
      </c>
      <c r="CF144" s="675">
        <f t="shared" si="153"/>
        <v>0</v>
      </c>
      <c r="CG144" s="680">
        <f t="shared" si="153"/>
        <v>0</v>
      </c>
      <c r="CH144" s="675">
        <f t="shared" si="153"/>
        <v>0</v>
      </c>
      <c r="CI144" s="680">
        <f t="shared" si="153"/>
        <v>0</v>
      </c>
      <c r="CJ144" s="675">
        <f t="shared" si="153"/>
        <v>0</v>
      </c>
      <c r="CK144" s="680">
        <f t="shared" si="153"/>
        <v>0</v>
      </c>
      <c r="CL144" s="675">
        <f t="shared" si="153"/>
        <v>0</v>
      </c>
      <c r="CM144" s="680">
        <f t="shared" si="153"/>
        <v>0</v>
      </c>
      <c r="CN144" s="675">
        <f t="shared" si="153"/>
        <v>0</v>
      </c>
      <c r="CO144" s="680">
        <f t="shared" si="153"/>
        <v>0</v>
      </c>
      <c r="CP144" s="675">
        <f t="shared" si="153"/>
        <v>0</v>
      </c>
      <c r="CQ144" s="680">
        <f t="shared" si="153"/>
        <v>0</v>
      </c>
      <c r="CR144" s="675">
        <f t="shared" si="153"/>
        <v>0</v>
      </c>
      <c r="CS144" s="680">
        <f t="shared" si="153"/>
        <v>0</v>
      </c>
      <c r="CT144" s="675">
        <f t="shared" si="153"/>
        <v>0</v>
      </c>
      <c r="CU144" s="680">
        <f t="shared" si="153"/>
        <v>0</v>
      </c>
      <c r="CV144" s="675">
        <f t="shared" si="153"/>
        <v>0</v>
      </c>
      <c r="CW144" s="680">
        <f t="shared" si="153"/>
        <v>0</v>
      </c>
      <c r="CX144" s="675">
        <f t="shared" si="153"/>
        <v>0</v>
      </c>
      <c r="CY144" s="680">
        <f t="shared" si="153"/>
        <v>0</v>
      </c>
      <c r="CZ144" s="675">
        <f t="shared" si="153"/>
        <v>0</v>
      </c>
      <c r="DA144" s="680">
        <f t="shared" si="153"/>
        <v>0</v>
      </c>
      <c r="DB144" s="675">
        <f t="shared" si="153"/>
        <v>0</v>
      </c>
      <c r="DC144" s="680">
        <f t="shared" si="153"/>
        <v>0</v>
      </c>
    </row>
    <row r="145" spans="2:108" ht="15" hidden="1" customHeight="1" x14ac:dyDescent="0.25">
      <c r="B145" s="714">
        <v>19</v>
      </c>
      <c r="C145" s="715" t="s">
        <v>5908</v>
      </c>
      <c r="E145" s="715" t="s">
        <v>5901</v>
      </c>
      <c r="G145" s="680">
        <f t="shared" ref="G145:AL145" si="154">G114</f>
        <v>0</v>
      </c>
      <c r="H145" s="680">
        <f t="shared" si="154"/>
        <v>0</v>
      </c>
      <c r="I145" s="675">
        <f t="shared" si="154"/>
        <v>0</v>
      </c>
      <c r="J145" s="680">
        <f t="shared" si="154"/>
        <v>0</v>
      </c>
      <c r="K145" s="675">
        <f t="shared" si="154"/>
        <v>0</v>
      </c>
      <c r="L145" s="680">
        <f t="shared" si="154"/>
        <v>0</v>
      </c>
      <c r="M145" s="675">
        <f t="shared" si="154"/>
        <v>0</v>
      </c>
      <c r="N145" s="680">
        <f t="shared" si="154"/>
        <v>0</v>
      </c>
      <c r="O145" s="675">
        <f t="shared" si="154"/>
        <v>0</v>
      </c>
      <c r="P145" s="680">
        <f t="shared" si="154"/>
        <v>0</v>
      </c>
      <c r="Q145" s="675">
        <f t="shared" si="154"/>
        <v>0</v>
      </c>
      <c r="R145" s="680">
        <f t="shared" si="154"/>
        <v>0</v>
      </c>
      <c r="S145" s="675">
        <f t="shared" si="154"/>
        <v>0</v>
      </c>
      <c r="T145" s="680">
        <f t="shared" si="154"/>
        <v>0</v>
      </c>
      <c r="U145" s="675">
        <f t="shared" si="154"/>
        <v>0</v>
      </c>
      <c r="V145" s="680">
        <f t="shared" si="154"/>
        <v>0</v>
      </c>
      <c r="W145" s="675">
        <f t="shared" si="154"/>
        <v>0</v>
      </c>
      <c r="X145" s="680">
        <f t="shared" si="154"/>
        <v>0</v>
      </c>
      <c r="Y145" s="675">
        <f t="shared" si="154"/>
        <v>0</v>
      </c>
      <c r="Z145" s="680">
        <f t="shared" si="154"/>
        <v>0</v>
      </c>
      <c r="AA145" s="675">
        <f t="shared" si="154"/>
        <v>0</v>
      </c>
      <c r="AB145" s="680">
        <f t="shared" si="154"/>
        <v>0</v>
      </c>
      <c r="AC145" s="675">
        <f t="shared" si="154"/>
        <v>0</v>
      </c>
      <c r="AD145" s="680">
        <f t="shared" si="154"/>
        <v>0</v>
      </c>
      <c r="AE145" s="675">
        <f t="shared" si="154"/>
        <v>0</v>
      </c>
      <c r="AF145" s="680">
        <f t="shared" si="154"/>
        <v>0</v>
      </c>
      <c r="AG145" s="675">
        <f t="shared" si="154"/>
        <v>0</v>
      </c>
      <c r="AH145" s="680">
        <f t="shared" si="154"/>
        <v>0</v>
      </c>
      <c r="AI145" s="675">
        <f t="shared" si="154"/>
        <v>0</v>
      </c>
      <c r="AJ145" s="680">
        <f t="shared" si="154"/>
        <v>0</v>
      </c>
      <c r="AK145" s="680">
        <f t="shared" si="154"/>
        <v>0</v>
      </c>
      <c r="AL145" s="675">
        <f t="shared" si="154"/>
        <v>0</v>
      </c>
      <c r="AM145" s="680">
        <f t="shared" ref="AM145:BR145" si="155">AM114</f>
        <v>0</v>
      </c>
      <c r="AN145" s="675">
        <f t="shared" si="155"/>
        <v>0</v>
      </c>
      <c r="AO145" s="680">
        <f t="shared" si="155"/>
        <v>0</v>
      </c>
      <c r="AP145" s="675">
        <f t="shared" si="155"/>
        <v>0</v>
      </c>
      <c r="AQ145" s="680">
        <f t="shared" si="155"/>
        <v>0</v>
      </c>
      <c r="AR145" s="680">
        <f t="shared" si="155"/>
        <v>0</v>
      </c>
      <c r="AS145" s="675">
        <f t="shared" si="155"/>
        <v>0</v>
      </c>
      <c r="AT145" s="680">
        <f t="shared" si="155"/>
        <v>0</v>
      </c>
      <c r="AU145" s="675">
        <f t="shared" si="155"/>
        <v>0</v>
      </c>
      <c r="AV145" s="680">
        <f t="shared" si="155"/>
        <v>0</v>
      </c>
      <c r="AW145" s="675">
        <f t="shared" si="155"/>
        <v>0</v>
      </c>
      <c r="AX145" s="680">
        <f t="shared" si="155"/>
        <v>0</v>
      </c>
      <c r="AY145" s="675">
        <f t="shared" si="155"/>
        <v>0</v>
      </c>
      <c r="AZ145" s="680">
        <f t="shared" si="155"/>
        <v>0</v>
      </c>
      <c r="BA145" s="675">
        <f t="shared" si="155"/>
        <v>0</v>
      </c>
      <c r="BB145" s="680">
        <f t="shared" si="155"/>
        <v>0</v>
      </c>
      <c r="BC145" s="675">
        <f t="shared" si="155"/>
        <v>0</v>
      </c>
      <c r="BD145" s="680">
        <f t="shared" si="155"/>
        <v>0</v>
      </c>
      <c r="BE145" s="675">
        <f t="shared" si="155"/>
        <v>0</v>
      </c>
      <c r="BF145" s="680">
        <f t="shared" si="155"/>
        <v>0</v>
      </c>
      <c r="BG145" s="675">
        <f t="shared" si="155"/>
        <v>0</v>
      </c>
      <c r="BH145" s="680">
        <f t="shared" si="155"/>
        <v>0</v>
      </c>
      <c r="BI145" s="680">
        <f t="shared" si="155"/>
        <v>0</v>
      </c>
      <c r="BJ145" s="675">
        <f t="shared" si="155"/>
        <v>0</v>
      </c>
      <c r="BK145" s="680">
        <f t="shared" si="155"/>
        <v>0</v>
      </c>
      <c r="BL145" s="675">
        <f t="shared" si="155"/>
        <v>0</v>
      </c>
      <c r="BM145" s="680">
        <f t="shared" si="155"/>
        <v>0</v>
      </c>
      <c r="BN145" s="675">
        <f t="shared" si="155"/>
        <v>0</v>
      </c>
      <c r="BO145" s="680">
        <f t="shared" si="155"/>
        <v>0</v>
      </c>
      <c r="BP145" s="675">
        <f t="shared" si="155"/>
        <v>0</v>
      </c>
      <c r="BQ145" s="680">
        <f t="shared" si="155"/>
        <v>0</v>
      </c>
      <c r="BR145" s="675">
        <f t="shared" si="155"/>
        <v>0</v>
      </c>
      <c r="BS145" s="680">
        <f t="shared" ref="BS145:DC145" si="156">BS114</f>
        <v>0</v>
      </c>
      <c r="BT145" s="675">
        <f t="shared" si="156"/>
        <v>0</v>
      </c>
      <c r="BU145" s="680">
        <f t="shared" si="156"/>
        <v>0</v>
      </c>
      <c r="BV145" s="675">
        <f t="shared" si="156"/>
        <v>0</v>
      </c>
      <c r="BW145" s="680">
        <f t="shared" si="156"/>
        <v>0</v>
      </c>
      <c r="BX145" s="675">
        <f t="shared" si="156"/>
        <v>0</v>
      </c>
      <c r="BY145" s="680">
        <f t="shared" si="156"/>
        <v>0</v>
      </c>
      <c r="BZ145" s="675">
        <f t="shared" si="156"/>
        <v>0</v>
      </c>
      <c r="CA145" s="680">
        <f t="shared" si="156"/>
        <v>0</v>
      </c>
      <c r="CB145" s="675">
        <f t="shared" si="156"/>
        <v>0</v>
      </c>
      <c r="CC145" s="680">
        <f t="shared" si="156"/>
        <v>0</v>
      </c>
      <c r="CD145" s="675">
        <f t="shared" si="156"/>
        <v>0</v>
      </c>
      <c r="CE145" s="680">
        <f t="shared" si="156"/>
        <v>0</v>
      </c>
      <c r="CF145" s="675">
        <f t="shared" si="156"/>
        <v>0</v>
      </c>
      <c r="CG145" s="680">
        <f t="shared" si="156"/>
        <v>0</v>
      </c>
      <c r="CH145" s="675">
        <f t="shared" si="156"/>
        <v>0</v>
      </c>
      <c r="CI145" s="680">
        <f t="shared" si="156"/>
        <v>0</v>
      </c>
      <c r="CJ145" s="675">
        <f t="shared" si="156"/>
        <v>0</v>
      </c>
      <c r="CK145" s="680">
        <f t="shared" si="156"/>
        <v>0</v>
      </c>
      <c r="CL145" s="675">
        <f t="shared" si="156"/>
        <v>0</v>
      </c>
      <c r="CM145" s="680">
        <f t="shared" si="156"/>
        <v>0</v>
      </c>
      <c r="CN145" s="675">
        <f t="shared" si="156"/>
        <v>0</v>
      </c>
      <c r="CO145" s="680">
        <f t="shared" si="156"/>
        <v>0</v>
      </c>
      <c r="CP145" s="675">
        <f t="shared" si="156"/>
        <v>0</v>
      </c>
      <c r="CQ145" s="680">
        <f t="shared" si="156"/>
        <v>0</v>
      </c>
      <c r="CR145" s="675">
        <f t="shared" si="156"/>
        <v>0</v>
      </c>
      <c r="CS145" s="680">
        <f t="shared" si="156"/>
        <v>0</v>
      </c>
      <c r="CT145" s="675">
        <f t="shared" si="156"/>
        <v>0</v>
      </c>
      <c r="CU145" s="680">
        <f t="shared" si="156"/>
        <v>0</v>
      </c>
      <c r="CV145" s="675">
        <f t="shared" si="156"/>
        <v>0</v>
      </c>
      <c r="CW145" s="680">
        <f t="shared" si="156"/>
        <v>0</v>
      </c>
      <c r="CX145" s="675">
        <f t="shared" si="156"/>
        <v>0</v>
      </c>
      <c r="CY145" s="680">
        <f t="shared" si="156"/>
        <v>0</v>
      </c>
      <c r="CZ145" s="675">
        <f t="shared" si="156"/>
        <v>0</v>
      </c>
      <c r="DA145" s="680">
        <f t="shared" si="156"/>
        <v>0</v>
      </c>
      <c r="DB145" s="675">
        <f t="shared" si="156"/>
        <v>0</v>
      </c>
      <c r="DC145" s="680">
        <f t="shared" si="156"/>
        <v>0</v>
      </c>
    </row>
    <row r="146" spans="2:108" ht="15" hidden="1" customHeight="1" x14ac:dyDescent="0.25">
      <c r="B146" s="714">
        <v>20</v>
      </c>
      <c r="C146" s="715" t="s">
        <v>5910</v>
      </c>
      <c r="E146" s="715" t="s">
        <v>5901</v>
      </c>
      <c r="G146" s="707">
        <f>SUM(G144:G145)</f>
        <v>0</v>
      </c>
      <c r="H146" s="699">
        <f>SUM(H144:H145)</f>
        <v>0</v>
      </c>
      <c r="I146" s="729">
        <f t="shared" ref="I146:BT146" si="157">SUM(I144:I145)</f>
        <v>0</v>
      </c>
      <c r="J146" s="699">
        <f t="shared" si="157"/>
        <v>0</v>
      </c>
      <c r="K146" s="729">
        <f t="shared" si="157"/>
        <v>0</v>
      </c>
      <c r="L146" s="699">
        <f t="shared" si="157"/>
        <v>0</v>
      </c>
      <c r="M146" s="729">
        <f t="shared" si="157"/>
        <v>0</v>
      </c>
      <c r="N146" s="699">
        <f t="shared" si="157"/>
        <v>0</v>
      </c>
      <c r="O146" s="729">
        <f t="shared" si="157"/>
        <v>0</v>
      </c>
      <c r="P146" s="699">
        <f t="shared" si="157"/>
        <v>0</v>
      </c>
      <c r="Q146" s="729">
        <f t="shared" si="157"/>
        <v>0</v>
      </c>
      <c r="R146" s="699">
        <f t="shared" si="157"/>
        <v>0</v>
      </c>
      <c r="S146" s="729">
        <f t="shared" si="157"/>
        <v>0</v>
      </c>
      <c r="T146" s="699">
        <f t="shared" si="157"/>
        <v>0</v>
      </c>
      <c r="U146" s="729">
        <f t="shared" si="157"/>
        <v>0</v>
      </c>
      <c r="V146" s="699">
        <f t="shared" si="157"/>
        <v>0</v>
      </c>
      <c r="W146" s="729">
        <f t="shared" si="157"/>
        <v>0</v>
      </c>
      <c r="X146" s="699">
        <f t="shared" si="157"/>
        <v>0</v>
      </c>
      <c r="Y146" s="729">
        <f t="shared" si="157"/>
        <v>0</v>
      </c>
      <c r="Z146" s="699">
        <f t="shared" si="157"/>
        <v>0</v>
      </c>
      <c r="AA146" s="729">
        <f t="shared" si="157"/>
        <v>0</v>
      </c>
      <c r="AB146" s="699">
        <f t="shared" si="157"/>
        <v>0</v>
      </c>
      <c r="AC146" s="729">
        <f t="shared" si="157"/>
        <v>0</v>
      </c>
      <c r="AD146" s="699">
        <f t="shared" si="157"/>
        <v>0</v>
      </c>
      <c r="AE146" s="729">
        <f t="shared" si="157"/>
        <v>0</v>
      </c>
      <c r="AF146" s="699">
        <f t="shared" si="157"/>
        <v>0</v>
      </c>
      <c r="AG146" s="729">
        <f t="shared" si="157"/>
        <v>0</v>
      </c>
      <c r="AH146" s="699">
        <f t="shared" si="157"/>
        <v>0</v>
      </c>
      <c r="AI146" s="729">
        <f t="shared" si="157"/>
        <v>0</v>
      </c>
      <c r="AJ146" s="699">
        <f t="shared" si="157"/>
        <v>0</v>
      </c>
      <c r="AK146" s="699">
        <f t="shared" si="157"/>
        <v>0</v>
      </c>
      <c r="AL146" s="729">
        <f t="shared" si="157"/>
        <v>0</v>
      </c>
      <c r="AM146" s="699">
        <f t="shared" si="157"/>
        <v>0</v>
      </c>
      <c r="AN146" s="729">
        <f t="shared" si="157"/>
        <v>0</v>
      </c>
      <c r="AO146" s="699">
        <f t="shared" si="157"/>
        <v>0</v>
      </c>
      <c r="AP146" s="729">
        <f t="shared" si="157"/>
        <v>0</v>
      </c>
      <c r="AQ146" s="699">
        <f t="shared" si="157"/>
        <v>0</v>
      </c>
      <c r="AR146" s="699">
        <f t="shared" si="157"/>
        <v>0</v>
      </c>
      <c r="AS146" s="729">
        <f t="shared" si="157"/>
        <v>0</v>
      </c>
      <c r="AT146" s="699">
        <f t="shared" si="157"/>
        <v>0</v>
      </c>
      <c r="AU146" s="729">
        <f t="shared" si="157"/>
        <v>0</v>
      </c>
      <c r="AV146" s="699">
        <f t="shared" si="157"/>
        <v>0</v>
      </c>
      <c r="AW146" s="729">
        <f t="shared" si="157"/>
        <v>0</v>
      </c>
      <c r="AX146" s="699">
        <f t="shared" si="157"/>
        <v>0</v>
      </c>
      <c r="AY146" s="729">
        <f t="shared" si="157"/>
        <v>0</v>
      </c>
      <c r="AZ146" s="699">
        <f t="shared" si="157"/>
        <v>0</v>
      </c>
      <c r="BA146" s="729">
        <f t="shared" si="157"/>
        <v>0</v>
      </c>
      <c r="BB146" s="699">
        <f t="shared" si="157"/>
        <v>0</v>
      </c>
      <c r="BC146" s="729">
        <f t="shared" si="157"/>
        <v>0</v>
      </c>
      <c r="BD146" s="699">
        <f t="shared" si="157"/>
        <v>0</v>
      </c>
      <c r="BE146" s="729">
        <f t="shared" si="157"/>
        <v>0</v>
      </c>
      <c r="BF146" s="699">
        <f t="shared" si="157"/>
        <v>0</v>
      </c>
      <c r="BG146" s="729">
        <f t="shared" si="157"/>
        <v>0</v>
      </c>
      <c r="BH146" s="699">
        <f t="shared" si="157"/>
        <v>0</v>
      </c>
      <c r="BI146" s="699">
        <f t="shared" si="157"/>
        <v>0</v>
      </c>
      <c r="BJ146" s="729">
        <f t="shared" si="157"/>
        <v>0</v>
      </c>
      <c r="BK146" s="699">
        <f t="shared" si="157"/>
        <v>0</v>
      </c>
      <c r="BL146" s="729">
        <f t="shared" si="157"/>
        <v>0</v>
      </c>
      <c r="BM146" s="699">
        <f t="shared" si="157"/>
        <v>0</v>
      </c>
      <c r="BN146" s="729">
        <f t="shared" si="157"/>
        <v>0</v>
      </c>
      <c r="BO146" s="699">
        <f t="shared" si="157"/>
        <v>0</v>
      </c>
      <c r="BP146" s="729">
        <f t="shared" si="157"/>
        <v>0</v>
      </c>
      <c r="BQ146" s="699">
        <f t="shared" si="157"/>
        <v>0</v>
      </c>
      <c r="BR146" s="729">
        <f t="shared" si="157"/>
        <v>0</v>
      </c>
      <c r="BS146" s="699">
        <f t="shared" si="157"/>
        <v>0</v>
      </c>
      <c r="BT146" s="729">
        <f t="shared" si="157"/>
        <v>0</v>
      </c>
      <c r="BU146" s="699">
        <f t="shared" ref="BU146:DC146" si="158">SUM(BU144:BU145)</f>
        <v>0</v>
      </c>
      <c r="BV146" s="729">
        <f t="shared" si="158"/>
        <v>0</v>
      </c>
      <c r="BW146" s="699">
        <f t="shared" si="158"/>
        <v>0</v>
      </c>
      <c r="BX146" s="729">
        <f t="shared" si="158"/>
        <v>0</v>
      </c>
      <c r="BY146" s="699">
        <f t="shared" si="158"/>
        <v>0</v>
      </c>
      <c r="BZ146" s="729">
        <f t="shared" si="158"/>
        <v>0</v>
      </c>
      <c r="CA146" s="699">
        <f t="shared" si="158"/>
        <v>0</v>
      </c>
      <c r="CB146" s="729">
        <f t="shared" si="158"/>
        <v>0</v>
      </c>
      <c r="CC146" s="699">
        <f t="shared" si="158"/>
        <v>0</v>
      </c>
      <c r="CD146" s="729">
        <f t="shared" si="158"/>
        <v>0</v>
      </c>
      <c r="CE146" s="699">
        <f t="shared" si="158"/>
        <v>0</v>
      </c>
      <c r="CF146" s="729">
        <f t="shared" si="158"/>
        <v>0</v>
      </c>
      <c r="CG146" s="699">
        <f t="shared" si="158"/>
        <v>0</v>
      </c>
      <c r="CH146" s="729">
        <f t="shared" si="158"/>
        <v>0</v>
      </c>
      <c r="CI146" s="699">
        <f t="shared" si="158"/>
        <v>0</v>
      </c>
      <c r="CJ146" s="729">
        <f t="shared" si="158"/>
        <v>0</v>
      </c>
      <c r="CK146" s="699">
        <f t="shared" si="158"/>
        <v>0</v>
      </c>
      <c r="CL146" s="729">
        <f t="shared" si="158"/>
        <v>0</v>
      </c>
      <c r="CM146" s="699">
        <f t="shared" si="158"/>
        <v>0</v>
      </c>
      <c r="CN146" s="731">
        <f t="shared" si="158"/>
        <v>0</v>
      </c>
      <c r="CO146" s="699">
        <f t="shared" si="158"/>
        <v>0</v>
      </c>
      <c r="CP146" s="731">
        <f t="shared" si="158"/>
        <v>0</v>
      </c>
      <c r="CQ146" s="699">
        <f t="shared" si="158"/>
        <v>0</v>
      </c>
      <c r="CR146" s="731">
        <f t="shared" si="158"/>
        <v>0</v>
      </c>
      <c r="CS146" s="699">
        <f t="shared" si="158"/>
        <v>0</v>
      </c>
      <c r="CT146" s="731">
        <f t="shared" si="158"/>
        <v>0</v>
      </c>
      <c r="CU146" s="699">
        <f t="shared" si="158"/>
        <v>0</v>
      </c>
      <c r="CV146" s="731">
        <f t="shared" si="158"/>
        <v>0</v>
      </c>
      <c r="CW146" s="699">
        <f t="shared" si="158"/>
        <v>0</v>
      </c>
      <c r="CX146" s="731">
        <f t="shared" si="158"/>
        <v>0</v>
      </c>
      <c r="CY146" s="699">
        <f t="shared" si="158"/>
        <v>0</v>
      </c>
      <c r="CZ146" s="731">
        <f t="shared" si="158"/>
        <v>0</v>
      </c>
      <c r="DA146" s="699">
        <f t="shared" si="158"/>
        <v>0</v>
      </c>
      <c r="DB146" s="731">
        <f t="shared" si="158"/>
        <v>0</v>
      </c>
      <c r="DC146" s="699">
        <f t="shared" si="158"/>
        <v>0</v>
      </c>
    </row>
    <row r="147" spans="2:108" ht="15" hidden="1" customHeight="1" x14ac:dyDescent="0.25">
      <c r="B147" s="714">
        <v>21</v>
      </c>
      <c r="C147" s="715" t="s">
        <v>5912</v>
      </c>
      <c r="E147" s="715" t="s">
        <v>3908</v>
      </c>
      <c r="G147" s="707">
        <f>IFERROR(CustoContabil!C54*IlumCusto!Y116/RCB!I38,0)</f>
        <v>0</v>
      </c>
      <c r="M147"/>
      <c r="N147"/>
    </row>
    <row r="148" spans="2:108" ht="15" hidden="1" customHeight="1" x14ac:dyDescent="0.25">
      <c r="B148" s="714">
        <v>22</v>
      </c>
      <c r="C148" s="715" t="s">
        <v>5913</v>
      </c>
      <c r="E148" s="715" t="s">
        <v>5901</v>
      </c>
      <c r="G148" s="683">
        <f>IlumCusto!Y116</f>
        <v>0</v>
      </c>
      <c r="M148"/>
      <c r="N148"/>
    </row>
    <row r="149" spans="2:108" ht="15" hidden="1" customHeight="1" x14ac:dyDescent="0.25">
      <c r="B149" s="714">
        <v>23</v>
      </c>
      <c r="C149" s="715" t="s">
        <v>5915</v>
      </c>
      <c r="E149" s="715" t="s">
        <v>3908</v>
      </c>
      <c r="G149" s="683">
        <f>IFERROR(CustoContabil!E54*IlumCusto!X116/RCB!E38,0)</f>
        <v>0</v>
      </c>
      <c r="M149"/>
      <c r="N149"/>
    </row>
    <row r="150" spans="2:108" ht="15" hidden="1" customHeight="1" x14ac:dyDescent="0.25">
      <c r="B150" s="714">
        <v>24</v>
      </c>
      <c r="C150" s="715" t="s">
        <v>5916</v>
      </c>
      <c r="E150" s="715" t="s">
        <v>5901</v>
      </c>
      <c r="G150" s="707">
        <f>IlumCusto!X116</f>
        <v>0</v>
      </c>
      <c r="I150" s="859"/>
      <c r="J150" s="859"/>
      <c r="M150"/>
      <c r="N150"/>
    </row>
    <row r="151" spans="2:108" ht="15" hidden="1" customHeight="1" x14ac:dyDescent="0.25">
      <c r="B151" s="714">
        <v>25</v>
      </c>
      <c r="C151" s="715" t="s">
        <v>5919</v>
      </c>
      <c r="E151" s="715" t="s">
        <v>5870</v>
      </c>
      <c r="G151" s="707">
        <f>IFERROR(G148/G143,0)</f>
        <v>0</v>
      </c>
      <c r="M151"/>
      <c r="N151"/>
    </row>
    <row r="152" spans="2:108" ht="15" hidden="1" customHeight="1" x14ac:dyDescent="0.25">
      <c r="B152" s="714">
        <v>26</v>
      </c>
      <c r="C152" s="715" t="s">
        <v>5921</v>
      </c>
      <c r="E152" s="715" t="s">
        <v>5870</v>
      </c>
      <c r="G152" s="683">
        <f>IFERROR(G150/G143,0)</f>
        <v>0</v>
      </c>
      <c r="M152"/>
      <c r="N152"/>
    </row>
    <row r="153" spans="2:108" ht="15" hidden="1" customHeight="1" x14ac:dyDescent="0.25">
      <c r="B153" s="714">
        <v>27</v>
      </c>
      <c r="C153" s="715" t="s">
        <v>5923</v>
      </c>
      <c r="E153" s="715" t="s">
        <v>5870</v>
      </c>
      <c r="G153" s="683">
        <f>IFERROR(G148/G146,0)</f>
        <v>0</v>
      </c>
      <c r="M153"/>
      <c r="N153"/>
    </row>
    <row r="154" spans="2:108" ht="15" hidden="1" customHeight="1" x14ac:dyDescent="0.25">
      <c r="B154" s="714">
        <v>28</v>
      </c>
      <c r="C154" s="715" t="s">
        <v>5925</v>
      </c>
      <c r="E154" s="715" t="s">
        <v>5870</v>
      </c>
      <c r="G154" s="707">
        <f>IFERROR(G150/G146,0)</f>
        <v>0</v>
      </c>
      <c r="J154" s="860"/>
      <c r="M154"/>
      <c r="N154"/>
    </row>
    <row r="155" spans="2:108" ht="15" hidden="1" customHeight="1" x14ac:dyDescent="0.25">
      <c r="B155" s="714">
        <v>29</v>
      </c>
      <c r="C155" s="715" t="s">
        <v>4054</v>
      </c>
      <c r="E155" s="715" t="s">
        <v>3947</v>
      </c>
      <c r="G155" s="707">
        <f>IFERROR(SUMPRODUCT(IlumCusto!H65:H114,IlumCusto!I65:I114)/SUM(IlumCusto!I65:I114),0)</f>
        <v>0</v>
      </c>
      <c r="M155"/>
      <c r="N155"/>
    </row>
    <row r="156" spans="2:108" ht="15" hidden="1" customHeight="1" x14ac:dyDescent="0.25">
      <c r="B156"/>
      <c r="E156"/>
      <c r="H156"/>
      <c r="M156"/>
      <c r="N156"/>
    </row>
    <row r="157" spans="2:108" ht="15" hidden="1" customHeight="1" x14ac:dyDescent="0.25">
      <c r="B157" s="716"/>
      <c r="C157" s="718" t="s">
        <v>6085</v>
      </c>
      <c r="E157"/>
      <c r="G157" s="709"/>
      <c r="H157"/>
      <c r="M157"/>
      <c r="N157"/>
    </row>
    <row r="158" spans="2:108" ht="15" hidden="1" customHeight="1" x14ac:dyDescent="0.25">
      <c r="B158" s="717"/>
      <c r="C158" s="719" t="s">
        <v>5866</v>
      </c>
      <c r="E158"/>
      <c r="H158"/>
      <c r="M158"/>
      <c r="N158"/>
    </row>
    <row r="159" spans="2:108" ht="15" hidden="1" customHeight="1" x14ac:dyDescent="0.25">
      <c r="B159" s="714">
        <v>30</v>
      </c>
      <c r="C159" s="715" t="s">
        <v>5871</v>
      </c>
      <c r="E159" s="715" t="s">
        <v>5930</v>
      </c>
      <c r="G159" s="694">
        <f>IFERROR(G126/G124,0)</f>
        <v>0</v>
      </c>
      <c r="H159" s="752">
        <f>H125*(H61/10^3)</f>
        <v>0</v>
      </c>
      <c r="I159" s="752">
        <f t="shared" ref="I159:BT159" si="159">I125*(I61/10^3)</f>
        <v>0</v>
      </c>
      <c r="J159" s="752">
        <f t="shared" si="159"/>
        <v>0</v>
      </c>
      <c r="K159" s="752">
        <f t="shared" si="159"/>
        <v>0</v>
      </c>
      <c r="L159" s="752">
        <f t="shared" si="159"/>
        <v>0</v>
      </c>
      <c r="M159" s="752">
        <f t="shared" si="159"/>
        <v>0</v>
      </c>
      <c r="N159" s="677">
        <f t="shared" si="159"/>
        <v>0</v>
      </c>
      <c r="O159" s="677">
        <f t="shared" si="159"/>
        <v>0</v>
      </c>
      <c r="P159" s="677">
        <f t="shared" si="159"/>
        <v>0</v>
      </c>
      <c r="Q159" s="677">
        <f t="shared" si="159"/>
        <v>0</v>
      </c>
      <c r="R159" s="677">
        <f t="shared" si="159"/>
        <v>0</v>
      </c>
      <c r="S159" s="677">
        <f t="shared" si="159"/>
        <v>0</v>
      </c>
      <c r="T159" s="677">
        <f t="shared" si="159"/>
        <v>0</v>
      </c>
      <c r="U159" s="677">
        <f t="shared" si="159"/>
        <v>0</v>
      </c>
      <c r="V159" s="677">
        <f t="shared" si="159"/>
        <v>0</v>
      </c>
      <c r="W159" s="677">
        <f t="shared" si="159"/>
        <v>0</v>
      </c>
      <c r="X159" s="677">
        <f t="shared" si="159"/>
        <v>0</v>
      </c>
      <c r="Y159" s="677">
        <f t="shared" si="159"/>
        <v>0</v>
      </c>
      <c r="Z159" s="677">
        <f t="shared" si="159"/>
        <v>0</v>
      </c>
      <c r="AA159" s="677">
        <f t="shared" si="159"/>
        <v>0</v>
      </c>
      <c r="AB159" s="677">
        <f t="shared" si="159"/>
        <v>0</v>
      </c>
      <c r="AC159" s="677">
        <f t="shared" si="159"/>
        <v>0</v>
      </c>
      <c r="AD159" s="677">
        <f t="shared" si="159"/>
        <v>0</v>
      </c>
      <c r="AE159" s="677">
        <f t="shared" si="159"/>
        <v>0</v>
      </c>
      <c r="AF159" s="677">
        <f t="shared" si="159"/>
        <v>0</v>
      </c>
      <c r="AG159" s="677">
        <f t="shared" si="159"/>
        <v>0</v>
      </c>
      <c r="AH159" s="677">
        <f t="shared" si="159"/>
        <v>0</v>
      </c>
      <c r="AI159" s="677">
        <f t="shared" si="159"/>
        <v>0</v>
      </c>
      <c r="AJ159" s="677">
        <f t="shared" si="159"/>
        <v>0</v>
      </c>
      <c r="AK159" s="677">
        <f t="shared" si="159"/>
        <v>0</v>
      </c>
      <c r="AL159" s="677">
        <f t="shared" si="159"/>
        <v>0</v>
      </c>
      <c r="AM159" s="677">
        <f t="shared" si="159"/>
        <v>0</v>
      </c>
      <c r="AN159" s="677">
        <f t="shared" si="159"/>
        <v>0</v>
      </c>
      <c r="AO159" s="677">
        <f t="shared" si="159"/>
        <v>0</v>
      </c>
      <c r="AP159" s="677">
        <f t="shared" si="159"/>
        <v>0</v>
      </c>
      <c r="AQ159" s="677">
        <f t="shared" si="159"/>
        <v>0</v>
      </c>
      <c r="AR159" s="677">
        <f t="shared" si="159"/>
        <v>0</v>
      </c>
      <c r="AS159" s="677">
        <f t="shared" si="159"/>
        <v>0</v>
      </c>
      <c r="AT159" s="677">
        <f t="shared" si="159"/>
        <v>0</v>
      </c>
      <c r="AU159" s="677">
        <f t="shared" si="159"/>
        <v>0</v>
      </c>
      <c r="AV159" s="677">
        <f t="shared" si="159"/>
        <v>0</v>
      </c>
      <c r="AW159" s="677">
        <f t="shared" si="159"/>
        <v>0</v>
      </c>
      <c r="AX159" s="677">
        <f t="shared" si="159"/>
        <v>0</v>
      </c>
      <c r="AY159" s="677">
        <f t="shared" si="159"/>
        <v>0</v>
      </c>
      <c r="AZ159" s="677">
        <f t="shared" si="159"/>
        <v>0</v>
      </c>
      <c r="BA159" s="677">
        <f t="shared" si="159"/>
        <v>0</v>
      </c>
      <c r="BB159" s="677">
        <f t="shared" si="159"/>
        <v>0</v>
      </c>
      <c r="BC159" s="677">
        <f t="shared" si="159"/>
        <v>0</v>
      </c>
      <c r="BD159" s="677">
        <f t="shared" si="159"/>
        <v>0</v>
      </c>
      <c r="BE159" s="677">
        <f t="shared" si="159"/>
        <v>0</v>
      </c>
      <c r="BF159" s="677">
        <f t="shared" si="159"/>
        <v>0</v>
      </c>
      <c r="BG159" s="677">
        <f t="shared" si="159"/>
        <v>0</v>
      </c>
      <c r="BH159" s="677">
        <f t="shared" si="159"/>
        <v>0</v>
      </c>
      <c r="BI159" s="677">
        <f t="shared" si="159"/>
        <v>0</v>
      </c>
      <c r="BJ159" s="677">
        <f t="shared" si="159"/>
        <v>0</v>
      </c>
      <c r="BK159" s="677">
        <f t="shared" si="159"/>
        <v>0</v>
      </c>
      <c r="BL159" s="677">
        <f t="shared" si="159"/>
        <v>0</v>
      </c>
      <c r="BM159" s="677">
        <f t="shared" si="159"/>
        <v>0</v>
      </c>
      <c r="BN159" s="677">
        <f t="shared" si="159"/>
        <v>0</v>
      </c>
      <c r="BO159" s="677">
        <f t="shared" si="159"/>
        <v>0</v>
      </c>
      <c r="BP159" s="677">
        <f t="shared" si="159"/>
        <v>0</v>
      </c>
      <c r="BQ159" s="677">
        <f t="shared" si="159"/>
        <v>0</v>
      </c>
      <c r="BR159" s="677">
        <f t="shared" si="159"/>
        <v>0</v>
      </c>
      <c r="BS159" s="677">
        <f t="shared" si="159"/>
        <v>0</v>
      </c>
      <c r="BT159" s="677">
        <f t="shared" si="159"/>
        <v>0</v>
      </c>
      <c r="BU159" s="677">
        <f t="shared" ref="BU159:DC159" si="160">BU125*(BU61/10^3)</f>
        <v>0</v>
      </c>
      <c r="BV159" s="677">
        <f t="shared" si="160"/>
        <v>0</v>
      </c>
      <c r="BW159" s="677">
        <f t="shared" si="160"/>
        <v>0</v>
      </c>
      <c r="BX159" s="677">
        <f t="shared" si="160"/>
        <v>0</v>
      </c>
      <c r="BY159" s="677">
        <f t="shared" si="160"/>
        <v>0</v>
      </c>
      <c r="BZ159" s="677">
        <f t="shared" si="160"/>
        <v>0</v>
      </c>
      <c r="CA159" s="677">
        <f t="shared" si="160"/>
        <v>0</v>
      </c>
      <c r="CB159" s="677">
        <f t="shared" si="160"/>
        <v>0</v>
      </c>
      <c r="CC159" s="677">
        <f t="shared" si="160"/>
        <v>0</v>
      </c>
      <c r="CD159" s="677">
        <f t="shared" si="160"/>
        <v>0</v>
      </c>
      <c r="CE159" s="677">
        <f t="shared" si="160"/>
        <v>0</v>
      </c>
      <c r="CF159" s="677">
        <f t="shared" si="160"/>
        <v>0</v>
      </c>
      <c r="CG159" s="677">
        <f t="shared" si="160"/>
        <v>0</v>
      </c>
      <c r="CH159" s="677">
        <f t="shared" si="160"/>
        <v>0</v>
      </c>
      <c r="CI159" s="677">
        <f t="shared" si="160"/>
        <v>0</v>
      </c>
      <c r="CJ159" s="677">
        <f t="shared" si="160"/>
        <v>0</v>
      </c>
      <c r="CK159" s="677">
        <f t="shared" si="160"/>
        <v>0</v>
      </c>
      <c r="CL159" s="677">
        <f t="shared" si="160"/>
        <v>0</v>
      </c>
      <c r="CM159" s="677">
        <f t="shared" si="160"/>
        <v>0</v>
      </c>
      <c r="CN159" s="677">
        <f t="shared" si="160"/>
        <v>0</v>
      </c>
      <c r="CO159" s="677">
        <f t="shared" si="160"/>
        <v>0</v>
      </c>
      <c r="CP159" s="677">
        <f t="shared" si="160"/>
        <v>0</v>
      </c>
      <c r="CQ159" s="677">
        <f t="shared" si="160"/>
        <v>0</v>
      </c>
      <c r="CR159" s="677">
        <f t="shared" si="160"/>
        <v>0</v>
      </c>
      <c r="CS159" s="677">
        <f t="shared" si="160"/>
        <v>0</v>
      </c>
      <c r="CT159" s="677">
        <f t="shared" si="160"/>
        <v>0</v>
      </c>
      <c r="CU159" s="677">
        <f t="shared" si="160"/>
        <v>0</v>
      </c>
      <c r="CV159" s="677">
        <f t="shared" si="160"/>
        <v>0</v>
      </c>
      <c r="CW159" s="677">
        <f t="shared" si="160"/>
        <v>0</v>
      </c>
      <c r="CX159" s="677">
        <f t="shared" si="160"/>
        <v>0</v>
      </c>
      <c r="CY159" s="677">
        <f t="shared" si="160"/>
        <v>0</v>
      </c>
      <c r="CZ159" s="677">
        <f t="shared" si="160"/>
        <v>0</v>
      </c>
      <c r="DA159" s="677">
        <f t="shared" si="160"/>
        <v>0</v>
      </c>
      <c r="DB159" s="677">
        <f t="shared" si="160"/>
        <v>0</v>
      </c>
      <c r="DC159" s="677">
        <f t="shared" si="160"/>
        <v>0</v>
      </c>
      <c r="DD159" s="674"/>
    </row>
    <row r="160" spans="2:108" ht="15" hidden="1" customHeight="1" x14ac:dyDescent="0.25">
      <c r="B160" s="714">
        <v>31</v>
      </c>
      <c r="C160" s="715" t="s">
        <v>5876</v>
      </c>
      <c r="E160" s="715" t="s">
        <v>5932</v>
      </c>
      <c r="G160" s="758">
        <f>G127</f>
        <v>0</v>
      </c>
      <c r="H160" s="759">
        <f>H127</f>
        <v>0</v>
      </c>
      <c r="I160" s="759">
        <f t="shared" ref="I160:BT160" si="161">I127</f>
        <v>0</v>
      </c>
      <c r="J160" s="759">
        <f t="shared" si="161"/>
        <v>0</v>
      </c>
      <c r="K160" s="759">
        <f t="shared" si="161"/>
        <v>0</v>
      </c>
      <c r="L160" s="759">
        <f t="shared" si="161"/>
        <v>0</v>
      </c>
      <c r="M160" s="759">
        <f t="shared" si="161"/>
        <v>0</v>
      </c>
      <c r="N160" s="681">
        <f t="shared" si="161"/>
        <v>0</v>
      </c>
      <c r="O160" s="681">
        <f t="shared" si="161"/>
        <v>0</v>
      </c>
      <c r="P160" s="681">
        <f t="shared" si="161"/>
        <v>0</v>
      </c>
      <c r="Q160" s="681">
        <f t="shared" si="161"/>
        <v>0</v>
      </c>
      <c r="R160" s="681">
        <f t="shared" si="161"/>
        <v>0</v>
      </c>
      <c r="S160" s="681">
        <f t="shared" si="161"/>
        <v>0</v>
      </c>
      <c r="T160" s="681">
        <f t="shared" si="161"/>
        <v>0</v>
      </c>
      <c r="U160" s="681">
        <f t="shared" si="161"/>
        <v>0</v>
      </c>
      <c r="V160" s="681">
        <f t="shared" si="161"/>
        <v>0</v>
      </c>
      <c r="W160" s="681">
        <f t="shared" si="161"/>
        <v>0</v>
      </c>
      <c r="X160" s="681">
        <f t="shared" si="161"/>
        <v>0</v>
      </c>
      <c r="Y160" s="681">
        <f t="shared" si="161"/>
        <v>0</v>
      </c>
      <c r="Z160" s="681">
        <f t="shared" si="161"/>
        <v>0</v>
      </c>
      <c r="AA160" s="681">
        <f t="shared" si="161"/>
        <v>0</v>
      </c>
      <c r="AB160" s="681">
        <f t="shared" si="161"/>
        <v>0</v>
      </c>
      <c r="AC160" s="681">
        <f t="shared" si="161"/>
        <v>0</v>
      </c>
      <c r="AD160" s="681">
        <f t="shared" si="161"/>
        <v>0</v>
      </c>
      <c r="AE160" s="681">
        <f t="shared" si="161"/>
        <v>0</v>
      </c>
      <c r="AF160" s="681">
        <f t="shared" si="161"/>
        <v>0</v>
      </c>
      <c r="AG160" s="681">
        <f t="shared" si="161"/>
        <v>0</v>
      </c>
      <c r="AH160" s="681">
        <f t="shared" si="161"/>
        <v>0</v>
      </c>
      <c r="AI160" s="681">
        <f t="shared" si="161"/>
        <v>0</v>
      </c>
      <c r="AJ160" s="681">
        <f t="shared" si="161"/>
        <v>0</v>
      </c>
      <c r="AK160" s="681">
        <f t="shared" si="161"/>
        <v>0</v>
      </c>
      <c r="AL160" s="681">
        <f t="shared" si="161"/>
        <v>0</v>
      </c>
      <c r="AM160" s="681">
        <f t="shared" si="161"/>
        <v>0</v>
      </c>
      <c r="AN160" s="681">
        <f t="shared" si="161"/>
        <v>0</v>
      </c>
      <c r="AO160" s="681">
        <f t="shared" si="161"/>
        <v>0</v>
      </c>
      <c r="AP160" s="681">
        <f t="shared" si="161"/>
        <v>0</v>
      </c>
      <c r="AQ160" s="681">
        <f t="shared" si="161"/>
        <v>0</v>
      </c>
      <c r="AR160" s="681">
        <f t="shared" si="161"/>
        <v>0</v>
      </c>
      <c r="AS160" s="681">
        <f t="shared" si="161"/>
        <v>0</v>
      </c>
      <c r="AT160" s="681">
        <f t="shared" si="161"/>
        <v>0</v>
      </c>
      <c r="AU160" s="681">
        <f t="shared" si="161"/>
        <v>0</v>
      </c>
      <c r="AV160" s="681">
        <f t="shared" si="161"/>
        <v>0</v>
      </c>
      <c r="AW160" s="681">
        <f t="shared" si="161"/>
        <v>0</v>
      </c>
      <c r="AX160" s="681">
        <f t="shared" si="161"/>
        <v>0</v>
      </c>
      <c r="AY160" s="681">
        <f t="shared" si="161"/>
        <v>0</v>
      </c>
      <c r="AZ160" s="681">
        <f t="shared" si="161"/>
        <v>0</v>
      </c>
      <c r="BA160" s="681">
        <f t="shared" si="161"/>
        <v>0</v>
      </c>
      <c r="BB160" s="681">
        <f t="shared" si="161"/>
        <v>0</v>
      </c>
      <c r="BC160" s="681">
        <f t="shared" si="161"/>
        <v>0</v>
      </c>
      <c r="BD160" s="681">
        <f t="shared" si="161"/>
        <v>0</v>
      </c>
      <c r="BE160" s="681">
        <f t="shared" si="161"/>
        <v>0</v>
      </c>
      <c r="BF160" s="681">
        <f t="shared" si="161"/>
        <v>0</v>
      </c>
      <c r="BG160" s="681">
        <f t="shared" si="161"/>
        <v>0</v>
      </c>
      <c r="BH160" s="681">
        <f t="shared" si="161"/>
        <v>0</v>
      </c>
      <c r="BI160" s="681">
        <f t="shared" si="161"/>
        <v>0</v>
      </c>
      <c r="BJ160" s="681">
        <f t="shared" si="161"/>
        <v>0</v>
      </c>
      <c r="BK160" s="681">
        <f t="shared" si="161"/>
        <v>0</v>
      </c>
      <c r="BL160" s="681">
        <f t="shared" si="161"/>
        <v>0</v>
      </c>
      <c r="BM160" s="681">
        <f t="shared" si="161"/>
        <v>0</v>
      </c>
      <c r="BN160" s="681">
        <f t="shared" si="161"/>
        <v>0</v>
      </c>
      <c r="BO160" s="681">
        <f t="shared" si="161"/>
        <v>0</v>
      </c>
      <c r="BP160" s="681">
        <f t="shared" si="161"/>
        <v>0</v>
      </c>
      <c r="BQ160" s="681">
        <f t="shared" si="161"/>
        <v>0</v>
      </c>
      <c r="BR160" s="681">
        <f t="shared" si="161"/>
        <v>0</v>
      </c>
      <c r="BS160" s="681">
        <f t="shared" si="161"/>
        <v>0</v>
      </c>
      <c r="BT160" s="681">
        <f t="shared" si="161"/>
        <v>0</v>
      </c>
      <c r="BU160" s="681">
        <f t="shared" ref="BU160:DC160" si="162">BU127</f>
        <v>0</v>
      </c>
      <c r="BV160" s="681">
        <f t="shared" si="162"/>
        <v>0</v>
      </c>
      <c r="BW160" s="681">
        <f t="shared" si="162"/>
        <v>0</v>
      </c>
      <c r="BX160" s="681">
        <f t="shared" si="162"/>
        <v>0</v>
      </c>
      <c r="BY160" s="681">
        <f t="shared" si="162"/>
        <v>0</v>
      </c>
      <c r="BZ160" s="681">
        <f t="shared" si="162"/>
        <v>0</v>
      </c>
      <c r="CA160" s="681">
        <f t="shared" si="162"/>
        <v>0</v>
      </c>
      <c r="CB160" s="681">
        <f t="shared" si="162"/>
        <v>0</v>
      </c>
      <c r="CC160" s="681">
        <f t="shared" si="162"/>
        <v>0</v>
      </c>
      <c r="CD160" s="681">
        <f t="shared" si="162"/>
        <v>0</v>
      </c>
      <c r="CE160" s="681">
        <f t="shared" si="162"/>
        <v>0</v>
      </c>
      <c r="CF160" s="681">
        <f t="shared" si="162"/>
        <v>0</v>
      </c>
      <c r="CG160" s="681">
        <f t="shared" si="162"/>
        <v>0</v>
      </c>
      <c r="CH160" s="681">
        <f t="shared" si="162"/>
        <v>0</v>
      </c>
      <c r="CI160" s="681">
        <f t="shared" si="162"/>
        <v>0</v>
      </c>
      <c r="CJ160" s="681">
        <f t="shared" si="162"/>
        <v>0</v>
      </c>
      <c r="CK160" s="681">
        <f t="shared" si="162"/>
        <v>0</v>
      </c>
      <c r="CL160" s="681">
        <f t="shared" si="162"/>
        <v>0</v>
      </c>
      <c r="CM160" s="681">
        <f t="shared" si="162"/>
        <v>0</v>
      </c>
      <c r="CN160" s="681">
        <f t="shared" si="162"/>
        <v>0</v>
      </c>
      <c r="CO160" s="681">
        <f t="shared" si="162"/>
        <v>0</v>
      </c>
      <c r="CP160" s="681">
        <f t="shared" si="162"/>
        <v>0</v>
      </c>
      <c r="CQ160" s="681">
        <f t="shared" si="162"/>
        <v>0</v>
      </c>
      <c r="CR160" s="681">
        <f t="shared" si="162"/>
        <v>0</v>
      </c>
      <c r="CS160" s="681">
        <f t="shared" si="162"/>
        <v>0</v>
      </c>
      <c r="CT160" s="681">
        <f t="shared" si="162"/>
        <v>0</v>
      </c>
      <c r="CU160" s="681">
        <f t="shared" si="162"/>
        <v>0</v>
      </c>
      <c r="CV160" s="681">
        <f t="shared" si="162"/>
        <v>0</v>
      </c>
      <c r="CW160" s="681">
        <f t="shared" si="162"/>
        <v>0</v>
      </c>
      <c r="CX160" s="681">
        <f t="shared" si="162"/>
        <v>0</v>
      </c>
      <c r="CY160" s="681">
        <f t="shared" si="162"/>
        <v>0</v>
      </c>
      <c r="CZ160" s="681">
        <f t="shared" si="162"/>
        <v>0</v>
      </c>
      <c r="DA160" s="681">
        <f t="shared" si="162"/>
        <v>0</v>
      </c>
      <c r="DB160" s="681">
        <f t="shared" si="162"/>
        <v>0</v>
      </c>
      <c r="DC160" s="681">
        <f t="shared" si="162"/>
        <v>0</v>
      </c>
      <c r="DD160" s="674"/>
    </row>
    <row r="161" spans="2:108" ht="15" hidden="1" customHeight="1" x14ac:dyDescent="0.25">
      <c r="B161" s="714">
        <v>32</v>
      </c>
      <c r="C161" s="715" t="s">
        <v>5882</v>
      </c>
      <c r="E161" s="715" t="s">
        <v>5930</v>
      </c>
      <c r="G161" s="694">
        <f>IFERROR(G131/G129,0)</f>
        <v>0</v>
      </c>
      <c r="H161" s="752">
        <f>H130*(H81/10^3)</f>
        <v>0</v>
      </c>
      <c r="I161" s="752">
        <f t="shared" ref="I161:BT161" si="163">I130*(I81/10^3)</f>
        <v>0</v>
      </c>
      <c r="J161" s="752">
        <f t="shared" si="163"/>
        <v>0</v>
      </c>
      <c r="K161" s="752">
        <f t="shared" si="163"/>
        <v>0</v>
      </c>
      <c r="L161" s="752">
        <f t="shared" si="163"/>
        <v>0</v>
      </c>
      <c r="M161" s="752">
        <f t="shared" si="163"/>
        <v>0</v>
      </c>
      <c r="N161" s="677">
        <f t="shared" si="163"/>
        <v>0</v>
      </c>
      <c r="O161" s="677">
        <f t="shared" si="163"/>
        <v>0</v>
      </c>
      <c r="P161" s="677">
        <f t="shared" si="163"/>
        <v>0</v>
      </c>
      <c r="Q161" s="677">
        <f t="shared" si="163"/>
        <v>0</v>
      </c>
      <c r="R161" s="677">
        <f t="shared" si="163"/>
        <v>0</v>
      </c>
      <c r="S161" s="677">
        <f t="shared" si="163"/>
        <v>0</v>
      </c>
      <c r="T161" s="677">
        <f t="shared" si="163"/>
        <v>0</v>
      </c>
      <c r="U161" s="677">
        <f t="shared" si="163"/>
        <v>0</v>
      </c>
      <c r="V161" s="677">
        <f t="shared" si="163"/>
        <v>0</v>
      </c>
      <c r="W161" s="677">
        <f t="shared" si="163"/>
        <v>0</v>
      </c>
      <c r="X161" s="677">
        <f t="shared" si="163"/>
        <v>0</v>
      </c>
      <c r="Y161" s="677">
        <f t="shared" si="163"/>
        <v>0</v>
      </c>
      <c r="Z161" s="677">
        <f t="shared" si="163"/>
        <v>0</v>
      </c>
      <c r="AA161" s="677">
        <f t="shared" si="163"/>
        <v>0</v>
      </c>
      <c r="AB161" s="677">
        <f t="shared" si="163"/>
        <v>0</v>
      </c>
      <c r="AC161" s="677">
        <f t="shared" si="163"/>
        <v>0</v>
      </c>
      <c r="AD161" s="677">
        <f t="shared" si="163"/>
        <v>0</v>
      </c>
      <c r="AE161" s="677">
        <f t="shared" si="163"/>
        <v>0</v>
      </c>
      <c r="AF161" s="677">
        <f t="shared" si="163"/>
        <v>0</v>
      </c>
      <c r="AG161" s="677">
        <f t="shared" si="163"/>
        <v>0</v>
      </c>
      <c r="AH161" s="677">
        <f t="shared" si="163"/>
        <v>0</v>
      </c>
      <c r="AI161" s="677">
        <f t="shared" si="163"/>
        <v>0</v>
      </c>
      <c r="AJ161" s="677">
        <f t="shared" si="163"/>
        <v>0</v>
      </c>
      <c r="AK161" s="677">
        <f t="shared" si="163"/>
        <v>0</v>
      </c>
      <c r="AL161" s="677">
        <f t="shared" si="163"/>
        <v>0</v>
      </c>
      <c r="AM161" s="677">
        <f t="shared" si="163"/>
        <v>0</v>
      </c>
      <c r="AN161" s="677">
        <f t="shared" si="163"/>
        <v>0</v>
      </c>
      <c r="AO161" s="677">
        <f t="shared" si="163"/>
        <v>0</v>
      </c>
      <c r="AP161" s="677">
        <f t="shared" si="163"/>
        <v>0</v>
      </c>
      <c r="AQ161" s="677">
        <f t="shared" si="163"/>
        <v>0</v>
      </c>
      <c r="AR161" s="677">
        <f t="shared" si="163"/>
        <v>0</v>
      </c>
      <c r="AS161" s="677">
        <f t="shared" si="163"/>
        <v>0</v>
      </c>
      <c r="AT161" s="677">
        <f t="shared" si="163"/>
        <v>0</v>
      </c>
      <c r="AU161" s="677">
        <f t="shared" si="163"/>
        <v>0</v>
      </c>
      <c r="AV161" s="677">
        <f t="shared" si="163"/>
        <v>0</v>
      </c>
      <c r="AW161" s="677">
        <f t="shared" si="163"/>
        <v>0</v>
      </c>
      <c r="AX161" s="677">
        <f t="shared" si="163"/>
        <v>0</v>
      </c>
      <c r="AY161" s="677">
        <f t="shared" si="163"/>
        <v>0</v>
      </c>
      <c r="AZ161" s="677">
        <f t="shared" si="163"/>
        <v>0</v>
      </c>
      <c r="BA161" s="677">
        <f t="shared" si="163"/>
        <v>0</v>
      </c>
      <c r="BB161" s="677">
        <f t="shared" si="163"/>
        <v>0</v>
      </c>
      <c r="BC161" s="677">
        <f t="shared" si="163"/>
        <v>0</v>
      </c>
      <c r="BD161" s="677">
        <f t="shared" si="163"/>
        <v>0</v>
      </c>
      <c r="BE161" s="677">
        <f t="shared" si="163"/>
        <v>0</v>
      </c>
      <c r="BF161" s="677">
        <f t="shared" si="163"/>
        <v>0</v>
      </c>
      <c r="BG161" s="677">
        <f t="shared" si="163"/>
        <v>0</v>
      </c>
      <c r="BH161" s="677">
        <f t="shared" si="163"/>
        <v>0</v>
      </c>
      <c r="BI161" s="677">
        <f t="shared" si="163"/>
        <v>0</v>
      </c>
      <c r="BJ161" s="677">
        <f t="shared" si="163"/>
        <v>0</v>
      </c>
      <c r="BK161" s="677">
        <f t="shared" si="163"/>
        <v>0</v>
      </c>
      <c r="BL161" s="677">
        <f t="shared" si="163"/>
        <v>0</v>
      </c>
      <c r="BM161" s="677">
        <f t="shared" si="163"/>
        <v>0</v>
      </c>
      <c r="BN161" s="677">
        <f t="shared" si="163"/>
        <v>0</v>
      </c>
      <c r="BO161" s="677">
        <f t="shared" si="163"/>
        <v>0</v>
      </c>
      <c r="BP161" s="677">
        <f t="shared" si="163"/>
        <v>0</v>
      </c>
      <c r="BQ161" s="677">
        <f t="shared" si="163"/>
        <v>0</v>
      </c>
      <c r="BR161" s="677">
        <f t="shared" si="163"/>
        <v>0</v>
      </c>
      <c r="BS161" s="677">
        <f t="shared" si="163"/>
        <v>0</v>
      </c>
      <c r="BT161" s="677">
        <f t="shared" si="163"/>
        <v>0</v>
      </c>
      <c r="BU161" s="677">
        <f t="shared" ref="BU161:DC161" si="164">BU130*(BU81/10^3)</f>
        <v>0</v>
      </c>
      <c r="BV161" s="677">
        <f t="shared" si="164"/>
        <v>0</v>
      </c>
      <c r="BW161" s="677">
        <f t="shared" si="164"/>
        <v>0</v>
      </c>
      <c r="BX161" s="677">
        <f t="shared" si="164"/>
        <v>0</v>
      </c>
      <c r="BY161" s="677">
        <f t="shared" si="164"/>
        <v>0</v>
      </c>
      <c r="BZ161" s="677">
        <f t="shared" si="164"/>
        <v>0</v>
      </c>
      <c r="CA161" s="677">
        <f t="shared" si="164"/>
        <v>0</v>
      </c>
      <c r="CB161" s="677">
        <f t="shared" si="164"/>
        <v>0</v>
      </c>
      <c r="CC161" s="677">
        <f t="shared" si="164"/>
        <v>0</v>
      </c>
      <c r="CD161" s="677">
        <f t="shared" si="164"/>
        <v>0</v>
      </c>
      <c r="CE161" s="677">
        <f t="shared" si="164"/>
        <v>0</v>
      </c>
      <c r="CF161" s="677">
        <f t="shared" si="164"/>
        <v>0</v>
      </c>
      <c r="CG161" s="677">
        <f t="shared" si="164"/>
        <v>0</v>
      </c>
      <c r="CH161" s="677">
        <f t="shared" si="164"/>
        <v>0</v>
      </c>
      <c r="CI161" s="677">
        <f t="shared" si="164"/>
        <v>0</v>
      </c>
      <c r="CJ161" s="677">
        <f t="shared" si="164"/>
        <v>0</v>
      </c>
      <c r="CK161" s="677">
        <f t="shared" si="164"/>
        <v>0</v>
      </c>
      <c r="CL161" s="677">
        <f t="shared" si="164"/>
        <v>0</v>
      </c>
      <c r="CM161" s="677">
        <f t="shared" si="164"/>
        <v>0</v>
      </c>
      <c r="CN161" s="677">
        <f t="shared" si="164"/>
        <v>0</v>
      </c>
      <c r="CO161" s="677">
        <f t="shared" si="164"/>
        <v>0</v>
      </c>
      <c r="CP161" s="677">
        <f t="shared" si="164"/>
        <v>0</v>
      </c>
      <c r="CQ161" s="677">
        <f t="shared" si="164"/>
        <v>0</v>
      </c>
      <c r="CR161" s="677">
        <f t="shared" si="164"/>
        <v>0</v>
      </c>
      <c r="CS161" s="677">
        <f t="shared" si="164"/>
        <v>0</v>
      </c>
      <c r="CT161" s="677">
        <f t="shared" si="164"/>
        <v>0</v>
      </c>
      <c r="CU161" s="677">
        <f t="shared" si="164"/>
        <v>0</v>
      </c>
      <c r="CV161" s="677">
        <f t="shared" si="164"/>
        <v>0</v>
      </c>
      <c r="CW161" s="677">
        <f t="shared" si="164"/>
        <v>0</v>
      </c>
      <c r="CX161" s="677">
        <f t="shared" si="164"/>
        <v>0</v>
      </c>
      <c r="CY161" s="677">
        <f t="shared" si="164"/>
        <v>0</v>
      </c>
      <c r="CZ161" s="677">
        <f t="shared" si="164"/>
        <v>0</v>
      </c>
      <c r="DA161" s="677">
        <f t="shared" si="164"/>
        <v>0</v>
      </c>
      <c r="DB161" s="677">
        <f t="shared" si="164"/>
        <v>0</v>
      </c>
      <c r="DC161" s="677">
        <f t="shared" si="164"/>
        <v>0</v>
      </c>
      <c r="DD161" s="674"/>
    </row>
    <row r="162" spans="2:108" ht="15" hidden="1" customHeight="1" x14ac:dyDescent="0.25">
      <c r="B162" s="714">
        <v>33</v>
      </c>
      <c r="C162" s="715" t="s">
        <v>5886</v>
      </c>
      <c r="E162" s="715" t="s">
        <v>5932</v>
      </c>
      <c r="G162" s="758">
        <f t="shared" ref="G162" si="165">G132</f>
        <v>0</v>
      </c>
      <c r="H162" s="759">
        <f>H132</f>
        <v>0</v>
      </c>
      <c r="I162" s="759">
        <f t="shared" ref="I162:BT162" si="166">I132</f>
        <v>0</v>
      </c>
      <c r="J162" s="759">
        <f t="shared" si="166"/>
        <v>0</v>
      </c>
      <c r="K162" s="759">
        <f t="shared" si="166"/>
        <v>0</v>
      </c>
      <c r="L162" s="759">
        <f t="shared" si="166"/>
        <v>0</v>
      </c>
      <c r="M162" s="759">
        <f t="shared" si="166"/>
        <v>0</v>
      </c>
      <c r="N162" s="681">
        <f t="shared" si="166"/>
        <v>0</v>
      </c>
      <c r="O162" s="681">
        <f t="shared" si="166"/>
        <v>0</v>
      </c>
      <c r="P162" s="681">
        <f t="shared" si="166"/>
        <v>0</v>
      </c>
      <c r="Q162" s="681">
        <f t="shared" si="166"/>
        <v>0</v>
      </c>
      <c r="R162" s="681">
        <f t="shared" si="166"/>
        <v>0</v>
      </c>
      <c r="S162" s="681">
        <f t="shared" si="166"/>
        <v>0</v>
      </c>
      <c r="T162" s="681">
        <f t="shared" si="166"/>
        <v>0</v>
      </c>
      <c r="U162" s="681">
        <f t="shared" si="166"/>
        <v>0</v>
      </c>
      <c r="V162" s="681">
        <f t="shared" si="166"/>
        <v>0</v>
      </c>
      <c r="W162" s="681">
        <f t="shared" si="166"/>
        <v>0</v>
      </c>
      <c r="X162" s="681">
        <f t="shared" si="166"/>
        <v>0</v>
      </c>
      <c r="Y162" s="681">
        <f t="shared" si="166"/>
        <v>0</v>
      </c>
      <c r="Z162" s="681">
        <f t="shared" si="166"/>
        <v>0</v>
      </c>
      <c r="AA162" s="681">
        <f t="shared" si="166"/>
        <v>0</v>
      </c>
      <c r="AB162" s="681">
        <f t="shared" si="166"/>
        <v>0</v>
      </c>
      <c r="AC162" s="681">
        <f t="shared" si="166"/>
        <v>0</v>
      </c>
      <c r="AD162" s="681">
        <f t="shared" si="166"/>
        <v>0</v>
      </c>
      <c r="AE162" s="681">
        <f t="shared" si="166"/>
        <v>0</v>
      </c>
      <c r="AF162" s="681">
        <f t="shared" si="166"/>
        <v>0</v>
      </c>
      <c r="AG162" s="681">
        <f t="shared" si="166"/>
        <v>0</v>
      </c>
      <c r="AH162" s="681">
        <f t="shared" si="166"/>
        <v>0</v>
      </c>
      <c r="AI162" s="681">
        <f t="shared" si="166"/>
        <v>0</v>
      </c>
      <c r="AJ162" s="681">
        <f t="shared" si="166"/>
        <v>0</v>
      </c>
      <c r="AK162" s="681">
        <f t="shared" si="166"/>
        <v>0</v>
      </c>
      <c r="AL162" s="681">
        <f t="shared" si="166"/>
        <v>0</v>
      </c>
      <c r="AM162" s="681">
        <f t="shared" si="166"/>
        <v>0</v>
      </c>
      <c r="AN162" s="681">
        <f t="shared" si="166"/>
        <v>0</v>
      </c>
      <c r="AO162" s="681">
        <f t="shared" si="166"/>
        <v>0</v>
      </c>
      <c r="AP162" s="681">
        <f t="shared" si="166"/>
        <v>0</v>
      </c>
      <c r="AQ162" s="681">
        <f t="shared" si="166"/>
        <v>0</v>
      </c>
      <c r="AR162" s="681">
        <f t="shared" si="166"/>
        <v>0</v>
      </c>
      <c r="AS162" s="681">
        <f t="shared" si="166"/>
        <v>0</v>
      </c>
      <c r="AT162" s="681">
        <f t="shared" si="166"/>
        <v>0</v>
      </c>
      <c r="AU162" s="681">
        <f t="shared" si="166"/>
        <v>0</v>
      </c>
      <c r="AV162" s="681">
        <f t="shared" si="166"/>
        <v>0</v>
      </c>
      <c r="AW162" s="681">
        <f t="shared" si="166"/>
        <v>0</v>
      </c>
      <c r="AX162" s="681">
        <f t="shared" si="166"/>
        <v>0</v>
      </c>
      <c r="AY162" s="681">
        <f t="shared" si="166"/>
        <v>0</v>
      </c>
      <c r="AZ162" s="681">
        <f t="shared" si="166"/>
        <v>0</v>
      </c>
      <c r="BA162" s="681">
        <f t="shared" si="166"/>
        <v>0</v>
      </c>
      <c r="BB162" s="681">
        <f t="shared" si="166"/>
        <v>0</v>
      </c>
      <c r="BC162" s="681">
        <f t="shared" si="166"/>
        <v>0</v>
      </c>
      <c r="BD162" s="681">
        <f t="shared" si="166"/>
        <v>0</v>
      </c>
      <c r="BE162" s="681">
        <f t="shared" si="166"/>
        <v>0</v>
      </c>
      <c r="BF162" s="681">
        <f t="shared" si="166"/>
        <v>0</v>
      </c>
      <c r="BG162" s="681">
        <f t="shared" si="166"/>
        <v>0</v>
      </c>
      <c r="BH162" s="681">
        <f t="shared" si="166"/>
        <v>0</v>
      </c>
      <c r="BI162" s="681">
        <f t="shared" si="166"/>
        <v>0</v>
      </c>
      <c r="BJ162" s="681">
        <f t="shared" si="166"/>
        <v>0</v>
      </c>
      <c r="BK162" s="681">
        <f t="shared" si="166"/>
        <v>0</v>
      </c>
      <c r="BL162" s="681">
        <f t="shared" si="166"/>
        <v>0</v>
      </c>
      <c r="BM162" s="681">
        <f t="shared" si="166"/>
        <v>0</v>
      </c>
      <c r="BN162" s="681">
        <f t="shared" si="166"/>
        <v>0</v>
      </c>
      <c r="BO162" s="681">
        <f t="shared" si="166"/>
        <v>0</v>
      </c>
      <c r="BP162" s="681">
        <f t="shared" si="166"/>
        <v>0</v>
      </c>
      <c r="BQ162" s="681">
        <f t="shared" si="166"/>
        <v>0</v>
      </c>
      <c r="BR162" s="681">
        <f t="shared" si="166"/>
        <v>0</v>
      </c>
      <c r="BS162" s="681">
        <f t="shared" si="166"/>
        <v>0</v>
      </c>
      <c r="BT162" s="681">
        <f t="shared" si="166"/>
        <v>0</v>
      </c>
      <c r="BU162" s="681">
        <f t="shared" ref="BU162:DC162" si="167">BU132</f>
        <v>0</v>
      </c>
      <c r="BV162" s="681">
        <f t="shared" si="167"/>
        <v>0</v>
      </c>
      <c r="BW162" s="681">
        <f t="shared" si="167"/>
        <v>0</v>
      </c>
      <c r="BX162" s="681">
        <f t="shared" si="167"/>
        <v>0</v>
      </c>
      <c r="BY162" s="681">
        <f t="shared" si="167"/>
        <v>0</v>
      </c>
      <c r="BZ162" s="681">
        <f t="shared" si="167"/>
        <v>0</v>
      </c>
      <c r="CA162" s="681">
        <f t="shared" si="167"/>
        <v>0</v>
      </c>
      <c r="CB162" s="681">
        <f t="shared" si="167"/>
        <v>0</v>
      </c>
      <c r="CC162" s="681">
        <f t="shared" si="167"/>
        <v>0</v>
      </c>
      <c r="CD162" s="681">
        <f t="shared" si="167"/>
        <v>0</v>
      </c>
      <c r="CE162" s="681">
        <f t="shared" si="167"/>
        <v>0</v>
      </c>
      <c r="CF162" s="681">
        <f t="shared" si="167"/>
        <v>0</v>
      </c>
      <c r="CG162" s="681">
        <f t="shared" si="167"/>
        <v>0</v>
      </c>
      <c r="CH162" s="681">
        <f t="shared" si="167"/>
        <v>0</v>
      </c>
      <c r="CI162" s="681">
        <f t="shared" si="167"/>
        <v>0</v>
      </c>
      <c r="CJ162" s="681">
        <f t="shared" si="167"/>
        <v>0</v>
      </c>
      <c r="CK162" s="681">
        <f t="shared" si="167"/>
        <v>0</v>
      </c>
      <c r="CL162" s="681">
        <f t="shared" si="167"/>
        <v>0</v>
      </c>
      <c r="CM162" s="681">
        <f t="shared" si="167"/>
        <v>0</v>
      </c>
      <c r="CN162" s="681">
        <f t="shared" si="167"/>
        <v>0</v>
      </c>
      <c r="CO162" s="681">
        <f t="shared" si="167"/>
        <v>0</v>
      </c>
      <c r="CP162" s="681">
        <f t="shared" si="167"/>
        <v>0</v>
      </c>
      <c r="CQ162" s="681">
        <f t="shared" si="167"/>
        <v>0</v>
      </c>
      <c r="CR162" s="681">
        <f t="shared" si="167"/>
        <v>0</v>
      </c>
      <c r="CS162" s="681">
        <f t="shared" si="167"/>
        <v>0</v>
      </c>
      <c r="CT162" s="681">
        <f t="shared" si="167"/>
        <v>0</v>
      </c>
      <c r="CU162" s="681">
        <f t="shared" si="167"/>
        <v>0</v>
      </c>
      <c r="CV162" s="681">
        <f t="shared" si="167"/>
        <v>0</v>
      </c>
      <c r="CW162" s="681">
        <f t="shared" si="167"/>
        <v>0</v>
      </c>
      <c r="CX162" s="681">
        <f t="shared" si="167"/>
        <v>0</v>
      </c>
      <c r="CY162" s="681">
        <f t="shared" si="167"/>
        <v>0</v>
      </c>
      <c r="CZ162" s="681">
        <f t="shared" si="167"/>
        <v>0</v>
      </c>
      <c r="DA162" s="681">
        <f t="shared" si="167"/>
        <v>0</v>
      </c>
      <c r="DB162" s="681">
        <f t="shared" si="167"/>
        <v>0</v>
      </c>
      <c r="DC162" s="681">
        <f t="shared" si="167"/>
        <v>0</v>
      </c>
      <c r="DD162" s="674"/>
    </row>
    <row r="163" spans="2:108" ht="15" hidden="1" customHeight="1" x14ac:dyDescent="0.25">
      <c r="B163" s="714">
        <v>34</v>
      </c>
      <c r="C163" s="715" t="s">
        <v>5890</v>
      </c>
      <c r="E163" s="715" t="s">
        <v>5930</v>
      </c>
      <c r="G163" s="760">
        <f>G159-G161</f>
        <v>0</v>
      </c>
      <c r="H163" s="752">
        <f>H134*(H81/10^3)</f>
        <v>0</v>
      </c>
      <c r="I163" s="752">
        <f t="shared" ref="I163:BT163" si="168">I134*(I81/10^3)</f>
        <v>0</v>
      </c>
      <c r="J163" s="752">
        <f t="shared" si="168"/>
        <v>0</v>
      </c>
      <c r="K163" s="752">
        <f t="shared" si="168"/>
        <v>0</v>
      </c>
      <c r="L163" s="752">
        <f t="shared" si="168"/>
        <v>0</v>
      </c>
      <c r="M163" s="752">
        <f t="shared" si="168"/>
        <v>0</v>
      </c>
      <c r="N163" s="677">
        <f t="shared" si="168"/>
        <v>0</v>
      </c>
      <c r="O163" s="677">
        <f t="shared" si="168"/>
        <v>0</v>
      </c>
      <c r="P163" s="677">
        <f t="shared" si="168"/>
        <v>0</v>
      </c>
      <c r="Q163" s="677">
        <f t="shared" si="168"/>
        <v>0</v>
      </c>
      <c r="R163" s="677">
        <f t="shared" si="168"/>
        <v>0</v>
      </c>
      <c r="S163" s="677">
        <f t="shared" si="168"/>
        <v>0</v>
      </c>
      <c r="T163" s="677">
        <f t="shared" si="168"/>
        <v>0</v>
      </c>
      <c r="U163" s="677">
        <f t="shared" si="168"/>
        <v>0</v>
      </c>
      <c r="V163" s="677">
        <f t="shared" si="168"/>
        <v>0</v>
      </c>
      <c r="W163" s="677">
        <f t="shared" si="168"/>
        <v>0</v>
      </c>
      <c r="X163" s="677">
        <f t="shared" si="168"/>
        <v>0</v>
      </c>
      <c r="Y163" s="677">
        <f t="shared" si="168"/>
        <v>0</v>
      </c>
      <c r="Z163" s="677">
        <f t="shared" si="168"/>
        <v>0</v>
      </c>
      <c r="AA163" s="677">
        <f t="shared" si="168"/>
        <v>0</v>
      </c>
      <c r="AB163" s="677">
        <f t="shared" si="168"/>
        <v>0</v>
      </c>
      <c r="AC163" s="677">
        <f t="shared" si="168"/>
        <v>0</v>
      </c>
      <c r="AD163" s="677">
        <f t="shared" si="168"/>
        <v>0</v>
      </c>
      <c r="AE163" s="677">
        <f t="shared" si="168"/>
        <v>0</v>
      </c>
      <c r="AF163" s="677">
        <f t="shared" si="168"/>
        <v>0</v>
      </c>
      <c r="AG163" s="677">
        <f t="shared" si="168"/>
        <v>0</v>
      </c>
      <c r="AH163" s="677">
        <f t="shared" si="168"/>
        <v>0</v>
      </c>
      <c r="AI163" s="677">
        <f t="shared" si="168"/>
        <v>0</v>
      </c>
      <c r="AJ163" s="677">
        <f t="shared" si="168"/>
        <v>0</v>
      </c>
      <c r="AK163" s="677">
        <f t="shared" si="168"/>
        <v>0</v>
      </c>
      <c r="AL163" s="677">
        <f t="shared" si="168"/>
        <v>0</v>
      </c>
      <c r="AM163" s="677">
        <f t="shared" si="168"/>
        <v>0</v>
      </c>
      <c r="AN163" s="677">
        <f t="shared" si="168"/>
        <v>0</v>
      </c>
      <c r="AO163" s="677">
        <f t="shared" si="168"/>
        <v>0</v>
      </c>
      <c r="AP163" s="677">
        <f t="shared" si="168"/>
        <v>0</v>
      </c>
      <c r="AQ163" s="677">
        <f t="shared" si="168"/>
        <v>0</v>
      </c>
      <c r="AR163" s="677">
        <f t="shared" si="168"/>
        <v>0</v>
      </c>
      <c r="AS163" s="677">
        <f t="shared" si="168"/>
        <v>0</v>
      </c>
      <c r="AT163" s="677">
        <f t="shared" si="168"/>
        <v>0</v>
      </c>
      <c r="AU163" s="677">
        <f t="shared" si="168"/>
        <v>0</v>
      </c>
      <c r="AV163" s="677">
        <f t="shared" si="168"/>
        <v>0</v>
      </c>
      <c r="AW163" s="677">
        <f t="shared" si="168"/>
        <v>0</v>
      </c>
      <c r="AX163" s="677">
        <f t="shared" si="168"/>
        <v>0</v>
      </c>
      <c r="AY163" s="677">
        <f t="shared" si="168"/>
        <v>0</v>
      </c>
      <c r="AZ163" s="677">
        <f t="shared" si="168"/>
        <v>0</v>
      </c>
      <c r="BA163" s="677">
        <f t="shared" si="168"/>
        <v>0</v>
      </c>
      <c r="BB163" s="677">
        <f t="shared" si="168"/>
        <v>0</v>
      </c>
      <c r="BC163" s="677">
        <f t="shared" si="168"/>
        <v>0</v>
      </c>
      <c r="BD163" s="677">
        <f t="shared" si="168"/>
        <v>0</v>
      </c>
      <c r="BE163" s="677">
        <f t="shared" si="168"/>
        <v>0</v>
      </c>
      <c r="BF163" s="677">
        <f t="shared" si="168"/>
        <v>0</v>
      </c>
      <c r="BG163" s="677">
        <f t="shared" si="168"/>
        <v>0</v>
      </c>
      <c r="BH163" s="677">
        <f t="shared" si="168"/>
        <v>0</v>
      </c>
      <c r="BI163" s="677">
        <f t="shared" si="168"/>
        <v>0</v>
      </c>
      <c r="BJ163" s="677">
        <f t="shared" si="168"/>
        <v>0</v>
      </c>
      <c r="BK163" s="677">
        <f t="shared" si="168"/>
        <v>0</v>
      </c>
      <c r="BL163" s="677">
        <f t="shared" si="168"/>
        <v>0</v>
      </c>
      <c r="BM163" s="677">
        <f t="shared" si="168"/>
        <v>0</v>
      </c>
      <c r="BN163" s="677">
        <f t="shared" si="168"/>
        <v>0</v>
      </c>
      <c r="BO163" s="677">
        <f t="shared" si="168"/>
        <v>0</v>
      </c>
      <c r="BP163" s="677">
        <f t="shared" si="168"/>
        <v>0</v>
      </c>
      <c r="BQ163" s="677">
        <f t="shared" si="168"/>
        <v>0</v>
      </c>
      <c r="BR163" s="677">
        <f t="shared" si="168"/>
        <v>0</v>
      </c>
      <c r="BS163" s="677">
        <f t="shared" si="168"/>
        <v>0</v>
      </c>
      <c r="BT163" s="677">
        <f t="shared" si="168"/>
        <v>0</v>
      </c>
      <c r="BU163" s="677">
        <f t="shared" ref="BU163:DC163" si="169">BU134*(BU81/10^3)</f>
        <v>0</v>
      </c>
      <c r="BV163" s="677">
        <f t="shared" si="169"/>
        <v>0</v>
      </c>
      <c r="BW163" s="677">
        <f t="shared" si="169"/>
        <v>0</v>
      </c>
      <c r="BX163" s="677">
        <f t="shared" si="169"/>
        <v>0</v>
      </c>
      <c r="BY163" s="677">
        <f t="shared" si="169"/>
        <v>0</v>
      </c>
      <c r="BZ163" s="677">
        <f t="shared" si="169"/>
        <v>0</v>
      </c>
      <c r="CA163" s="677">
        <f t="shared" si="169"/>
        <v>0</v>
      </c>
      <c r="CB163" s="677">
        <f t="shared" si="169"/>
        <v>0</v>
      </c>
      <c r="CC163" s="677">
        <f t="shared" si="169"/>
        <v>0</v>
      </c>
      <c r="CD163" s="677">
        <f t="shared" si="169"/>
        <v>0</v>
      </c>
      <c r="CE163" s="677">
        <f t="shared" si="169"/>
        <v>0</v>
      </c>
      <c r="CF163" s="677">
        <f t="shared" si="169"/>
        <v>0</v>
      </c>
      <c r="CG163" s="677">
        <f t="shared" si="169"/>
        <v>0</v>
      </c>
      <c r="CH163" s="677">
        <f t="shared" si="169"/>
        <v>0</v>
      </c>
      <c r="CI163" s="677">
        <f t="shared" si="169"/>
        <v>0</v>
      </c>
      <c r="CJ163" s="677">
        <f t="shared" si="169"/>
        <v>0</v>
      </c>
      <c r="CK163" s="677">
        <f t="shared" si="169"/>
        <v>0</v>
      </c>
      <c r="CL163" s="677">
        <f t="shared" si="169"/>
        <v>0</v>
      </c>
      <c r="CM163" s="677">
        <f t="shared" si="169"/>
        <v>0</v>
      </c>
      <c r="CN163" s="677">
        <f t="shared" si="169"/>
        <v>0</v>
      </c>
      <c r="CO163" s="677">
        <f t="shared" si="169"/>
        <v>0</v>
      </c>
      <c r="CP163" s="677">
        <f t="shared" si="169"/>
        <v>0</v>
      </c>
      <c r="CQ163" s="677">
        <f t="shared" si="169"/>
        <v>0</v>
      </c>
      <c r="CR163" s="677">
        <f t="shared" si="169"/>
        <v>0</v>
      </c>
      <c r="CS163" s="677">
        <f t="shared" si="169"/>
        <v>0</v>
      </c>
      <c r="CT163" s="677">
        <f t="shared" si="169"/>
        <v>0</v>
      </c>
      <c r="CU163" s="677">
        <f t="shared" si="169"/>
        <v>0</v>
      </c>
      <c r="CV163" s="677">
        <f t="shared" si="169"/>
        <v>0</v>
      </c>
      <c r="CW163" s="677">
        <f t="shared" si="169"/>
        <v>0</v>
      </c>
      <c r="CX163" s="677">
        <f t="shared" si="169"/>
        <v>0</v>
      </c>
      <c r="CY163" s="677">
        <f t="shared" si="169"/>
        <v>0</v>
      </c>
      <c r="CZ163" s="677">
        <f t="shared" si="169"/>
        <v>0</v>
      </c>
      <c r="DA163" s="677">
        <f t="shared" si="169"/>
        <v>0</v>
      </c>
      <c r="DB163" s="677">
        <f t="shared" si="169"/>
        <v>0</v>
      </c>
      <c r="DC163" s="677">
        <f t="shared" si="169"/>
        <v>0</v>
      </c>
      <c r="DD163" s="674"/>
    </row>
    <row r="164" spans="2:108" ht="15" hidden="1" customHeight="1" x14ac:dyDescent="0.25">
      <c r="B164" s="714">
        <v>35</v>
      </c>
      <c r="C164" s="715" t="s">
        <v>5999</v>
      </c>
      <c r="E164" s="715" t="s">
        <v>5932</v>
      </c>
      <c r="G164" s="694">
        <f>G160-G162</f>
        <v>0</v>
      </c>
      <c r="H164" s="752">
        <f>H136</f>
        <v>0</v>
      </c>
      <c r="I164" s="752">
        <f t="shared" ref="I164:BT164" si="170">I136</f>
        <v>0</v>
      </c>
      <c r="J164" s="752">
        <f t="shared" si="170"/>
        <v>0</v>
      </c>
      <c r="K164" s="752">
        <f t="shared" si="170"/>
        <v>0</v>
      </c>
      <c r="L164" s="752">
        <f t="shared" si="170"/>
        <v>0</v>
      </c>
      <c r="M164" s="752">
        <f t="shared" si="170"/>
        <v>0</v>
      </c>
      <c r="N164" s="677">
        <f t="shared" si="170"/>
        <v>0</v>
      </c>
      <c r="O164" s="677">
        <f t="shared" si="170"/>
        <v>0</v>
      </c>
      <c r="P164" s="677">
        <f t="shared" si="170"/>
        <v>0</v>
      </c>
      <c r="Q164" s="677">
        <f t="shared" si="170"/>
        <v>0</v>
      </c>
      <c r="R164" s="677">
        <f t="shared" si="170"/>
        <v>0</v>
      </c>
      <c r="S164" s="677">
        <f t="shared" si="170"/>
        <v>0</v>
      </c>
      <c r="T164" s="677">
        <f t="shared" si="170"/>
        <v>0</v>
      </c>
      <c r="U164" s="677">
        <f t="shared" si="170"/>
        <v>0</v>
      </c>
      <c r="V164" s="677">
        <f t="shared" si="170"/>
        <v>0</v>
      </c>
      <c r="W164" s="677">
        <f t="shared" si="170"/>
        <v>0</v>
      </c>
      <c r="X164" s="677">
        <f t="shared" si="170"/>
        <v>0</v>
      </c>
      <c r="Y164" s="677">
        <f t="shared" si="170"/>
        <v>0</v>
      </c>
      <c r="Z164" s="677">
        <f t="shared" si="170"/>
        <v>0</v>
      </c>
      <c r="AA164" s="677">
        <f t="shared" si="170"/>
        <v>0</v>
      </c>
      <c r="AB164" s="677">
        <f t="shared" si="170"/>
        <v>0</v>
      </c>
      <c r="AC164" s="677">
        <f t="shared" si="170"/>
        <v>0</v>
      </c>
      <c r="AD164" s="677">
        <f t="shared" si="170"/>
        <v>0</v>
      </c>
      <c r="AE164" s="677">
        <f t="shared" si="170"/>
        <v>0</v>
      </c>
      <c r="AF164" s="677">
        <f t="shared" si="170"/>
        <v>0</v>
      </c>
      <c r="AG164" s="677">
        <f t="shared" si="170"/>
        <v>0</v>
      </c>
      <c r="AH164" s="677">
        <f t="shared" si="170"/>
        <v>0</v>
      </c>
      <c r="AI164" s="677">
        <f t="shared" si="170"/>
        <v>0</v>
      </c>
      <c r="AJ164" s="677">
        <f t="shared" si="170"/>
        <v>0</v>
      </c>
      <c r="AK164" s="677">
        <f t="shared" si="170"/>
        <v>0</v>
      </c>
      <c r="AL164" s="677">
        <f t="shared" si="170"/>
        <v>0</v>
      </c>
      <c r="AM164" s="677">
        <f t="shared" si="170"/>
        <v>0</v>
      </c>
      <c r="AN164" s="677">
        <f t="shared" si="170"/>
        <v>0</v>
      </c>
      <c r="AO164" s="677">
        <f t="shared" si="170"/>
        <v>0</v>
      </c>
      <c r="AP164" s="677">
        <f t="shared" si="170"/>
        <v>0</v>
      </c>
      <c r="AQ164" s="677">
        <f t="shared" si="170"/>
        <v>0</v>
      </c>
      <c r="AR164" s="677">
        <f t="shared" si="170"/>
        <v>0</v>
      </c>
      <c r="AS164" s="677">
        <f t="shared" si="170"/>
        <v>0</v>
      </c>
      <c r="AT164" s="677">
        <f t="shared" si="170"/>
        <v>0</v>
      </c>
      <c r="AU164" s="677">
        <f t="shared" si="170"/>
        <v>0</v>
      </c>
      <c r="AV164" s="677">
        <f t="shared" si="170"/>
        <v>0</v>
      </c>
      <c r="AW164" s="677">
        <f t="shared" si="170"/>
        <v>0</v>
      </c>
      <c r="AX164" s="677">
        <f t="shared" si="170"/>
        <v>0</v>
      </c>
      <c r="AY164" s="677">
        <f t="shared" si="170"/>
        <v>0</v>
      </c>
      <c r="AZ164" s="677">
        <f t="shared" si="170"/>
        <v>0</v>
      </c>
      <c r="BA164" s="677">
        <f t="shared" si="170"/>
        <v>0</v>
      </c>
      <c r="BB164" s="677">
        <f t="shared" si="170"/>
        <v>0</v>
      </c>
      <c r="BC164" s="677">
        <f t="shared" si="170"/>
        <v>0</v>
      </c>
      <c r="BD164" s="677">
        <f t="shared" si="170"/>
        <v>0</v>
      </c>
      <c r="BE164" s="677">
        <f t="shared" si="170"/>
        <v>0</v>
      </c>
      <c r="BF164" s="677">
        <f t="shared" si="170"/>
        <v>0</v>
      </c>
      <c r="BG164" s="677">
        <f t="shared" si="170"/>
        <v>0</v>
      </c>
      <c r="BH164" s="677">
        <f t="shared" si="170"/>
        <v>0</v>
      </c>
      <c r="BI164" s="677">
        <f t="shared" si="170"/>
        <v>0</v>
      </c>
      <c r="BJ164" s="677">
        <f t="shared" si="170"/>
        <v>0</v>
      </c>
      <c r="BK164" s="677">
        <f t="shared" si="170"/>
        <v>0</v>
      </c>
      <c r="BL164" s="677">
        <f t="shared" si="170"/>
        <v>0</v>
      </c>
      <c r="BM164" s="677">
        <f t="shared" si="170"/>
        <v>0</v>
      </c>
      <c r="BN164" s="677">
        <f t="shared" si="170"/>
        <v>0</v>
      </c>
      <c r="BO164" s="677">
        <f t="shared" si="170"/>
        <v>0</v>
      </c>
      <c r="BP164" s="677">
        <f t="shared" si="170"/>
        <v>0</v>
      </c>
      <c r="BQ164" s="677">
        <f t="shared" si="170"/>
        <v>0</v>
      </c>
      <c r="BR164" s="677">
        <f t="shared" si="170"/>
        <v>0</v>
      </c>
      <c r="BS164" s="677">
        <f t="shared" si="170"/>
        <v>0</v>
      </c>
      <c r="BT164" s="677">
        <f t="shared" si="170"/>
        <v>0</v>
      </c>
      <c r="BU164" s="677">
        <f t="shared" ref="BU164:DC164" si="171">BU136</f>
        <v>0</v>
      </c>
      <c r="BV164" s="677">
        <f t="shared" si="171"/>
        <v>0</v>
      </c>
      <c r="BW164" s="677">
        <f t="shared" si="171"/>
        <v>0</v>
      </c>
      <c r="BX164" s="677">
        <f t="shared" si="171"/>
        <v>0</v>
      </c>
      <c r="BY164" s="677">
        <f t="shared" si="171"/>
        <v>0</v>
      </c>
      <c r="BZ164" s="677">
        <f t="shared" si="171"/>
        <v>0</v>
      </c>
      <c r="CA164" s="677">
        <f t="shared" si="171"/>
        <v>0</v>
      </c>
      <c r="CB164" s="677">
        <f t="shared" si="171"/>
        <v>0</v>
      </c>
      <c r="CC164" s="677">
        <f t="shared" si="171"/>
        <v>0</v>
      </c>
      <c r="CD164" s="677">
        <f t="shared" si="171"/>
        <v>0</v>
      </c>
      <c r="CE164" s="677">
        <f t="shared" si="171"/>
        <v>0</v>
      </c>
      <c r="CF164" s="677">
        <f t="shared" si="171"/>
        <v>0</v>
      </c>
      <c r="CG164" s="677">
        <f t="shared" si="171"/>
        <v>0</v>
      </c>
      <c r="CH164" s="677">
        <f t="shared" si="171"/>
        <v>0</v>
      </c>
      <c r="CI164" s="677">
        <f t="shared" si="171"/>
        <v>0</v>
      </c>
      <c r="CJ164" s="677">
        <f t="shared" si="171"/>
        <v>0</v>
      </c>
      <c r="CK164" s="677">
        <f t="shared" si="171"/>
        <v>0</v>
      </c>
      <c r="CL164" s="677">
        <f t="shared" si="171"/>
        <v>0</v>
      </c>
      <c r="CM164" s="677">
        <f t="shared" si="171"/>
        <v>0</v>
      </c>
      <c r="CN164" s="677">
        <f t="shared" si="171"/>
        <v>0</v>
      </c>
      <c r="CO164" s="677">
        <f t="shared" si="171"/>
        <v>0</v>
      </c>
      <c r="CP164" s="677">
        <f t="shared" si="171"/>
        <v>0</v>
      </c>
      <c r="CQ164" s="677">
        <f t="shared" si="171"/>
        <v>0</v>
      </c>
      <c r="CR164" s="677">
        <f t="shared" si="171"/>
        <v>0</v>
      </c>
      <c r="CS164" s="677">
        <f t="shared" si="171"/>
        <v>0</v>
      </c>
      <c r="CT164" s="677">
        <f t="shared" si="171"/>
        <v>0</v>
      </c>
      <c r="CU164" s="677">
        <f t="shared" si="171"/>
        <v>0</v>
      </c>
      <c r="CV164" s="677">
        <f t="shared" si="171"/>
        <v>0</v>
      </c>
      <c r="CW164" s="677">
        <f t="shared" si="171"/>
        <v>0</v>
      </c>
      <c r="CX164" s="677">
        <f t="shared" si="171"/>
        <v>0</v>
      </c>
      <c r="CY164" s="677">
        <f t="shared" si="171"/>
        <v>0</v>
      </c>
      <c r="CZ164" s="677">
        <f t="shared" si="171"/>
        <v>0</v>
      </c>
      <c r="DA164" s="677">
        <f t="shared" si="171"/>
        <v>0</v>
      </c>
      <c r="DB164" s="677">
        <f t="shared" si="171"/>
        <v>0</v>
      </c>
      <c r="DC164" s="677">
        <f t="shared" si="171"/>
        <v>0</v>
      </c>
      <c r="DD164" s="674"/>
    </row>
    <row r="165" spans="2:108" ht="15" hidden="1" customHeight="1" x14ac:dyDescent="0.25">
      <c r="B165" s="714">
        <v>36</v>
      </c>
      <c r="C165" s="715" t="s">
        <v>5937</v>
      </c>
      <c r="E165" s="715" t="s">
        <v>5939</v>
      </c>
      <c r="G165" s="758">
        <f t="shared" ref="G165" si="172">IFERROR(G141/G129,0)</f>
        <v>0</v>
      </c>
      <c r="H165" s="759">
        <f>IFERROR(H141/H129,0)</f>
        <v>0</v>
      </c>
      <c r="I165" s="759">
        <f>IFERROR(I141/I129,0)</f>
        <v>0</v>
      </c>
      <c r="J165" s="759">
        <f>IFERROR(J141/J129,0)</f>
        <v>0</v>
      </c>
      <c r="K165" s="759">
        <f t="shared" ref="K165:M165" si="173">IFERROR(K141/K129,0)</f>
        <v>0</v>
      </c>
      <c r="L165" s="759">
        <f t="shared" si="173"/>
        <v>0</v>
      </c>
      <c r="M165" s="759">
        <f t="shared" si="173"/>
        <v>0</v>
      </c>
      <c r="N165" s="681">
        <f t="shared" ref="N165:BT165" si="174">IFERROR(N141/N129,0)</f>
        <v>0</v>
      </c>
      <c r="O165" s="681">
        <f t="shared" si="174"/>
        <v>0</v>
      </c>
      <c r="P165" s="681">
        <f t="shared" si="174"/>
        <v>0</v>
      </c>
      <c r="Q165" s="681">
        <f t="shared" si="174"/>
        <v>0</v>
      </c>
      <c r="R165" s="681">
        <f t="shared" si="174"/>
        <v>0</v>
      </c>
      <c r="S165" s="681">
        <f t="shared" si="174"/>
        <v>0</v>
      </c>
      <c r="T165" s="681">
        <f t="shared" si="174"/>
        <v>0</v>
      </c>
      <c r="U165" s="681">
        <f t="shared" si="174"/>
        <v>0</v>
      </c>
      <c r="V165" s="681">
        <f t="shared" si="174"/>
        <v>0</v>
      </c>
      <c r="W165" s="681">
        <f t="shared" si="174"/>
        <v>0</v>
      </c>
      <c r="X165" s="681">
        <f t="shared" si="174"/>
        <v>0</v>
      </c>
      <c r="Y165" s="681">
        <f t="shared" si="174"/>
        <v>0</v>
      </c>
      <c r="Z165" s="681">
        <f t="shared" si="174"/>
        <v>0</v>
      </c>
      <c r="AA165" s="681">
        <f t="shared" si="174"/>
        <v>0</v>
      </c>
      <c r="AB165" s="681">
        <f t="shared" si="174"/>
        <v>0</v>
      </c>
      <c r="AC165" s="681">
        <f t="shared" si="174"/>
        <v>0</v>
      </c>
      <c r="AD165" s="681">
        <f t="shared" si="174"/>
        <v>0</v>
      </c>
      <c r="AE165" s="681">
        <f t="shared" si="174"/>
        <v>0</v>
      </c>
      <c r="AF165" s="681">
        <f t="shared" si="174"/>
        <v>0</v>
      </c>
      <c r="AG165" s="681">
        <f t="shared" si="174"/>
        <v>0</v>
      </c>
      <c r="AH165" s="681">
        <f t="shared" si="174"/>
        <v>0</v>
      </c>
      <c r="AI165" s="681">
        <f t="shared" si="174"/>
        <v>0</v>
      </c>
      <c r="AJ165" s="681">
        <f t="shared" si="174"/>
        <v>0</v>
      </c>
      <c r="AK165" s="681">
        <f t="shared" si="174"/>
        <v>0</v>
      </c>
      <c r="AL165" s="681">
        <f t="shared" si="174"/>
        <v>0</v>
      </c>
      <c r="AM165" s="681">
        <f t="shared" si="174"/>
        <v>0</v>
      </c>
      <c r="AN165" s="681">
        <f t="shared" si="174"/>
        <v>0</v>
      </c>
      <c r="AO165" s="681">
        <f t="shared" si="174"/>
        <v>0</v>
      </c>
      <c r="AP165" s="681">
        <f t="shared" si="174"/>
        <v>0</v>
      </c>
      <c r="AQ165" s="681">
        <f t="shared" si="174"/>
        <v>0</v>
      </c>
      <c r="AR165" s="681">
        <f t="shared" si="174"/>
        <v>0</v>
      </c>
      <c r="AS165" s="681">
        <f t="shared" si="174"/>
        <v>0</v>
      </c>
      <c r="AT165" s="681">
        <f t="shared" si="174"/>
        <v>0</v>
      </c>
      <c r="AU165" s="681">
        <f t="shared" si="174"/>
        <v>0</v>
      </c>
      <c r="AV165" s="681">
        <f t="shared" si="174"/>
        <v>0</v>
      </c>
      <c r="AW165" s="681">
        <f t="shared" si="174"/>
        <v>0</v>
      </c>
      <c r="AX165" s="681">
        <f t="shared" si="174"/>
        <v>0</v>
      </c>
      <c r="AY165" s="681">
        <f t="shared" si="174"/>
        <v>0</v>
      </c>
      <c r="AZ165" s="681">
        <f t="shared" si="174"/>
        <v>0</v>
      </c>
      <c r="BA165" s="681">
        <f t="shared" si="174"/>
        <v>0</v>
      </c>
      <c r="BB165" s="681">
        <f t="shared" si="174"/>
        <v>0</v>
      </c>
      <c r="BC165" s="681">
        <f t="shared" si="174"/>
        <v>0</v>
      </c>
      <c r="BD165" s="681">
        <f t="shared" si="174"/>
        <v>0</v>
      </c>
      <c r="BE165" s="681">
        <f t="shared" si="174"/>
        <v>0</v>
      </c>
      <c r="BF165" s="681">
        <f t="shared" si="174"/>
        <v>0</v>
      </c>
      <c r="BG165" s="681">
        <f t="shared" si="174"/>
        <v>0</v>
      </c>
      <c r="BH165" s="681">
        <f t="shared" si="174"/>
        <v>0</v>
      </c>
      <c r="BI165" s="681">
        <f t="shared" si="174"/>
        <v>0</v>
      </c>
      <c r="BJ165" s="681">
        <f t="shared" si="174"/>
        <v>0</v>
      </c>
      <c r="BK165" s="681">
        <f t="shared" si="174"/>
        <v>0</v>
      </c>
      <c r="BL165" s="681">
        <f t="shared" si="174"/>
        <v>0</v>
      </c>
      <c r="BM165" s="681">
        <f t="shared" si="174"/>
        <v>0</v>
      </c>
      <c r="BN165" s="681">
        <f t="shared" si="174"/>
        <v>0</v>
      </c>
      <c r="BO165" s="681">
        <f t="shared" si="174"/>
        <v>0</v>
      </c>
      <c r="BP165" s="681">
        <f t="shared" si="174"/>
        <v>0</v>
      </c>
      <c r="BQ165" s="681">
        <f t="shared" si="174"/>
        <v>0</v>
      </c>
      <c r="BR165" s="681">
        <f t="shared" si="174"/>
        <v>0</v>
      </c>
      <c r="BS165" s="681">
        <f t="shared" si="174"/>
        <v>0</v>
      </c>
      <c r="BT165" s="681">
        <f t="shared" si="174"/>
        <v>0</v>
      </c>
      <c r="BU165" s="681">
        <f t="shared" ref="BU165:DC165" si="175">IFERROR(BU141/BU129,0)</f>
        <v>0</v>
      </c>
      <c r="BV165" s="681">
        <f t="shared" si="175"/>
        <v>0</v>
      </c>
      <c r="BW165" s="681">
        <f t="shared" si="175"/>
        <v>0</v>
      </c>
      <c r="BX165" s="681">
        <f t="shared" si="175"/>
        <v>0</v>
      </c>
      <c r="BY165" s="681">
        <f t="shared" si="175"/>
        <v>0</v>
      </c>
      <c r="BZ165" s="681">
        <f t="shared" si="175"/>
        <v>0</v>
      </c>
      <c r="CA165" s="681">
        <f t="shared" si="175"/>
        <v>0</v>
      </c>
      <c r="CB165" s="681">
        <f t="shared" si="175"/>
        <v>0</v>
      </c>
      <c r="CC165" s="681">
        <f t="shared" si="175"/>
        <v>0</v>
      </c>
      <c r="CD165" s="681">
        <f t="shared" si="175"/>
        <v>0</v>
      </c>
      <c r="CE165" s="681">
        <f t="shared" si="175"/>
        <v>0</v>
      </c>
      <c r="CF165" s="681">
        <f t="shared" si="175"/>
        <v>0</v>
      </c>
      <c r="CG165" s="681">
        <f t="shared" si="175"/>
        <v>0</v>
      </c>
      <c r="CH165" s="681">
        <f t="shared" si="175"/>
        <v>0</v>
      </c>
      <c r="CI165" s="681">
        <f t="shared" si="175"/>
        <v>0</v>
      </c>
      <c r="CJ165" s="681">
        <f t="shared" si="175"/>
        <v>0</v>
      </c>
      <c r="CK165" s="681">
        <f t="shared" si="175"/>
        <v>0</v>
      </c>
      <c r="CL165" s="681">
        <f t="shared" si="175"/>
        <v>0</v>
      </c>
      <c r="CM165" s="681">
        <f t="shared" si="175"/>
        <v>0</v>
      </c>
      <c r="CN165" s="681">
        <f t="shared" si="175"/>
        <v>0</v>
      </c>
      <c r="CO165" s="681">
        <f t="shared" si="175"/>
        <v>0</v>
      </c>
      <c r="CP165" s="681">
        <f t="shared" si="175"/>
        <v>0</v>
      </c>
      <c r="CQ165" s="681">
        <f t="shared" si="175"/>
        <v>0</v>
      </c>
      <c r="CR165" s="681">
        <f t="shared" si="175"/>
        <v>0</v>
      </c>
      <c r="CS165" s="681">
        <f t="shared" si="175"/>
        <v>0</v>
      </c>
      <c r="CT165" s="681">
        <f t="shared" si="175"/>
        <v>0</v>
      </c>
      <c r="CU165" s="681">
        <f t="shared" si="175"/>
        <v>0</v>
      </c>
      <c r="CV165" s="681">
        <f t="shared" si="175"/>
        <v>0</v>
      </c>
      <c r="CW165" s="681">
        <f t="shared" si="175"/>
        <v>0</v>
      </c>
      <c r="CX165" s="681">
        <f t="shared" si="175"/>
        <v>0</v>
      </c>
      <c r="CY165" s="681">
        <f t="shared" si="175"/>
        <v>0</v>
      </c>
      <c r="CZ165" s="681">
        <f t="shared" si="175"/>
        <v>0</v>
      </c>
      <c r="DA165" s="681">
        <f t="shared" si="175"/>
        <v>0</v>
      </c>
      <c r="DB165" s="681">
        <f t="shared" si="175"/>
        <v>0</v>
      </c>
      <c r="DC165" s="681">
        <f t="shared" si="175"/>
        <v>0</v>
      </c>
      <c r="DD165" s="674"/>
    </row>
    <row r="166" spans="2:108" ht="15" hidden="1" customHeight="1" x14ac:dyDescent="0.25">
      <c r="B166" s="714">
        <v>37</v>
      </c>
      <c r="C166" s="715" t="s">
        <v>5940</v>
      </c>
      <c r="E166" s="715" t="s">
        <v>5939</v>
      </c>
      <c r="G166" s="758">
        <f t="shared" ref="G166" si="176">IFERROR(G142/G129,0)</f>
        <v>0</v>
      </c>
      <c r="H166" s="759">
        <f>IFERROR(H142/H129,0)</f>
        <v>0</v>
      </c>
      <c r="I166" s="759">
        <f t="shared" ref="I166:BT166" si="177">IFERROR(I142/I129,0)</f>
        <v>0</v>
      </c>
      <c r="J166" s="759">
        <f t="shared" si="177"/>
        <v>0</v>
      </c>
      <c r="K166" s="759">
        <f t="shared" si="177"/>
        <v>0</v>
      </c>
      <c r="L166" s="759">
        <f t="shared" si="177"/>
        <v>0</v>
      </c>
      <c r="M166" s="759">
        <f t="shared" si="177"/>
        <v>0</v>
      </c>
      <c r="N166" s="681">
        <f t="shared" si="177"/>
        <v>0</v>
      </c>
      <c r="O166" s="681">
        <f t="shared" si="177"/>
        <v>0</v>
      </c>
      <c r="P166" s="681">
        <f t="shared" si="177"/>
        <v>0</v>
      </c>
      <c r="Q166" s="681">
        <f t="shared" si="177"/>
        <v>0</v>
      </c>
      <c r="R166" s="681">
        <f t="shared" si="177"/>
        <v>0</v>
      </c>
      <c r="S166" s="681">
        <f t="shared" si="177"/>
        <v>0</v>
      </c>
      <c r="T166" s="681">
        <f t="shared" si="177"/>
        <v>0</v>
      </c>
      <c r="U166" s="681">
        <f t="shared" si="177"/>
        <v>0</v>
      </c>
      <c r="V166" s="681">
        <f t="shared" si="177"/>
        <v>0</v>
      </c>
      <c r="W166" s="681">
        <f t="shared" si="177"/>
        <v>0</v>
      </c>
      <c r="X166" s="681">
        <f t="shared" si="177"/>
        <v>0</v>
      </c>
      <c r="Y166" s="681">
        <f t="shared" si="177"/>
        <v>0</v>
      </c>
      <c r="Z166" s="681">
        <f t="shared" si="177"/>
        <v>0</v>
      </c>
      <c r="AA166" s="681">
        <f t="shared" si="177"/>
        <v>0</v>
      </c>
      <c r="AB166" s="681">
        <f t="shared" si="177"/>
        <v>0</v>
      </c>
      <c r="AC166" s="681">
        <f t="shared" si="177"/>
        <v>0</v>
      </c>
      <c r="AD166" s="681">
        <f t="shared" si="177"/>
        <v>0</v>
      </c>
      <c r="AE166" s="681">
        <f t="shared" si="177"/>
        <v>0</v>
      </c>
      <c r="AF166" s="681">
        <f t="shared" si="177"/>
        <v>0</v>
      </c>
      <c r="AG166" s="681">
        <f t="shared" si="177"/>
        <v>0</v>
      </c>
      <c r="AH166" s="681">
        <f t="shared" si="177"/>
        <v>0</v>
      </c>
      <c r="AI166" s="681">
        <f t="shared" si="177"/>
        <v>0</v>
      </c>
      <c r="AJ166" s="681">
        <f t="shared" si="177"/>
        <v>0</v>
      </c>
      <c r="AK166" s="681">
        <f t="shared" si="177"/>
        <v>0</v>
      </c>
      <c r="AL166" s="681">
        <f t="shared" si="177"/>
        <v>0</v>
      </c>
      <c r="AM166" s="681">
        <f t="shared" si="177"/>
        <v>0</v>
      </c>
      <c r="AN166" s="681">
        <f t="shared" si="177"/>
        <v>0</v>
      </c>
      <c r="AO166" s="681">
        <f t="shared" si="177"/>
        <v>0</v>
      </c>
      <c r="AP166" s="681">
        <f t="shared" si="177"/>
        <v>0</v>
      </c>
      <c r="AQ166" s="681">
        <f t="shared" si="177"/>
        <v>0</v>
      </c>
      <c r="AR166" s="681">
        <f t="shared" si="177"/>
        <v>0</v>
      </c>
      <c r="AS166" s="681">
        <f t="shared" si="177"/>
        <v>0</v>
      </c>
      <c r="AT166" s="681">
        <f t="shared" si="177"/>
        <v>0</v>
      </c>
      <c r="AU166" s="681">
        <f t="shared" si="177"/>
        <v>0</v>
      </c>
      <c r="AV166" s="681">
        <f t="shared" si="177"/>
        <v>0</v>
      </c>
      <c r="AW166" s="681">
        <f t="shared" si="177"/>
        <v>0</v>
      </c>
      <c r="AX166" s="681">
        <f t="shared" si="177"/>
        <v>0</v>
      </c>
      <c r="AY166" s="681">
        <f t="shared" si="177"/>
        <v>0</v>
      </c>
      <c r="AZ166" s="681">
        <f t="shared" si="177"/>
        <v>0</v>
      </c>
      <c r="BA166" s="681">
        <f t="shared" si="177"/>
        <v>0</v>
      </c>
      <c r="BB166" s="681">
        <f t="shared" si="177"/>
        <v>0</v>
      </c>
      <c r="BC166" s="681">
        <f t="shared" si="177"/>
        <v>0</v>
      </c>
      <c r="BD166" s="681">
        <f t="shared" si="177"/>
        <v>0</v>
      </c>
      <c r="BE166" s="681">
        <f t="shared" si="177"/>
        <v>0</v>
      </c>
      <c r="BF166" s="681">
        <f t="shared" si="177"/>
        <v>0</v>
      </c>
      <c r="BG166" s="681">
        <f t="shared" si="177"/>
        <v>0</v>
      </c>
      <c r="BH166" s="681">
        <f t="shared" si="177"/>
        <v>0</v>
      </c>
      <c r="BI166" s="681">
        <f t="shared" si="177"/>
        <v>0</v>
      </c>
      <c r="BJ166" s="681">
        <f t="shared" si="177"/>
        <v>0</v>
      </c>
      <c r="BK166" s="681">
        <f t="shared" si="177"/>
        <v>0</v>
      </c>
      <c r="BL166" s="681">
        <f t="shared" si="177"/>
        <v>0</v>
      </c>
      <c r="BM166" s="681">
        <f t="shared" si="177"/>
        <v>0</v>
      </c>
      <c r="BN166" s="681">
        <f t="shared" si="177"/>
        <v>0</v>
      </c>
      <c r="BO166" s="681">
        <f t="shared" si="177"/>
        <v>0</v>
      </c>
      <c r="BP166" s="681">
        <f t="shared" si="177"/>
        <v>0</v>
      </c>
      <c r="BQ166" s="681">
        <f t="shared" si="177"/>
        <v>0</v>
      </c>
      <c r="BR166" s="681">
        <f t="shared" si="177"/>
        <v>0</v>
      </c>
      <c r="BS166" s="681">
        <f t="shared" si="177"/>
        <v>0</v>
      </c>
      <c r="BT166" s="681">
        <f t="shared" si="177"/>
        <v>0</v>
      </c>
      <c r="BU166" s="681">
        <f t="shared" ref="BU166:DC166" si="178">IFERROR(BU142/BU129,0)</f>
        <v>0</v>
      </c>
      <c r="BV166" s="681">
        <f t="shared" si="178"/>
        <v>0</v>
      </c>
      <c r="BW166" s="681">
        <f t="shared" si="178"/>
        <v>0</v>
      </c>
      <c r="BX166" s="681">
        <f t="shared" si="178"/>
        <v>0</v>
      </c>
      <c r="BY166" s="681">
        <f t="shared" si="178"/>
        <v>0</v>
      </c>
      <c r="BZ166" s="681">
        <f t="shared" si="178"/>
        <v>0</v>
      </c>
      <c r="CA166" s="681">
        <f t="shared" si="178"/>
        <v>0</v>
      </c>
      <c r="CB166" s="681">
        <f t="shared" si="178"/>
        <v>0</v>
      </c>
      <c r="CC166" s="681">
        <f t="shared" si="178"/>
        <v>0</v>
      </c>
      <c r="CD166" s="681">
        <f t="shared" si="178"/>
        <v>0</v>
      </c>
      <c r="CE166" s="681">
        <f t="shared" si="178"/>
        <v>0</v>
      </c>
      <c r="CF166" s="681">
        <f t="shared" si="178"/>
        <v>0</v>
      </c>
      <c r="CG166" s="681">
        <f t="shared" si="178"/>
        <v>0</v>
      </c>
      <c r="CH166" s="681">
        <f t="shared" si="178"/>
        <v>0</v>
      </c>
      <c r="CI166" s="681">
        <f t="shared" si="178"/>
        <v>0</v>
      </c>
      <c r="CJ166" s="681">
        <f t="shared" si="178"/>
        <v>0</v>
      </c>
      <c r="CK166" s="681">
        <f t="shared" si="178"/>
        <v>0</v>
      </c>
      <c r="CL166" s="681">
        <f t="shared" si="178"/>
        <v>0</v>
      </c>
      <c r="CM166" s="681">
        <f t="shared" si="178"/>
        <v>0</v>
      </c>
      <c r="CN166" s="681">
        <f t="shared" si="178"/>
        <v>0</v>
      </c>
      <c r="CO166" s="681">
        <f t="shared" si="178"/>
        <v>0</v>
      </c>
      <c r="CP166" s="681">
        <f t="shared" si="178"/>
        <v>0</v>
      </c>
      <c r="CQ166" s="681">
        <f t="shared" si="178"/>
        <v>0</v>
      </c>
      <c r="CR166" s="681">
        <f t="shared" si="178"/>
        <v>0</v>
      </c>
      <c r="CS166" s="681">
        <f t="shared" si="178"/>
        <v>0</v>
      </c>
      <c r="CT166" s="681">
        <f t="shared" si="178"/>
        <v>0</v>
      </c>
      <c r="CU166" s="681">
        <f t="shared" si="178"/>
        <v>0</v>
      </c>
      <c r="CV166" s="681">
        <f t="shared" si="178"/>
        <v>0</v>
      </c>
      <c r="CW166" s="681">
        <f t="shared" si="178"/>
        <v>0</v>
      </c>
      <c r="CX166" s="681">
        <f t="shared" si="178"/>
        <v>0</v>
      </c>
      <c r="CY166" s="681">
        <f t="shared" si="178"/>
        <v>0</v>
      </c>
      <c r="CZ166" s="681">
        <f t="shared" si="178"/>
        <v>0</v>
      </c>
      <c r="DA166" s="681">
        <f t="shared" si="178"/>
        <v>0</v>
      </c>
      <c r="DB166" s="681">
        <f t="shared" si="178"/>
        <v>0</v>
      </c>
      <c r="DC166" s="681">
        <f t="shared" si="178"/>
        <v>0</v>
      </c>
      <c r="DD166" s="674"/>
    </row>
    <row r="167" spans="2:108" ht="15" hidden="1" customHeight="1" x14ac:dyDescent="0.25">
      <c r="B167" s="714">
        <v>38</v>
      </c>
      <c r="C167" s="715" t="s">
        <v>5942</v>
      </c>
      <c r="E167" s="715" t="s">
        <v>5939</v>
      </c>
      <c r="G167" s="694">
        <f>SUM(G165:G166)</f>
        <v>0</v>
      </c>
      <c r="H167" s="752">
        <f>SUM(H165:H166)</f>
        <v>0</v>
      </c>
      <c r="I167" s="752">
        <f t="shared" ref="I167:BT167" si="179">SUM(I165:I166)</f>
        <v>0</v>
      </c>
      <c r="J167" s="752">
        <f t="shared" si="179"/>
        <v>0</v>
      </c>
      <c r="K167" s="752">
        <f t="shared" si="179"/>
        <v>0</v>
      </c>
      <c r="L167" s="752">
        <f t="shared" si="179"/>
        <v>0</v>
      </c>
      <c r="M167" s="752">
        <f t="shared" si="179"/>
        <v>0</v>
      </c>
      <c r="N167" s="677">
        <f t="shared" si="179"/>
        <v>0</v>
      </c>
      <c r="O167" s="677">
        <f t="shared" si="179"/>
        <v>0</v>
      </c>
      <c r="P167" s="677">
        <f t="shared" si="179"/>
        <v>0</v>
      </c>
      <c r="Q167" s="677">
        <f t="shared" si="179"/>
        <v>0</v>
      </c>
      <c r="R167" s="677">
        <f t="shared" si="179"/>
        <v>0</v>
      </c>
      <c r="S167" s="677">
        <f t="shared" si="179"/>
        <v>0</v>
      </c>
      <c r="T167" s="677">
        <f t="shared" si="179"/>
        <v>0</v>
      </c>
      <c r="U167" s="677">
        <f t="shared" si="179"/>
        <v>0</v>
      </c>
      <c r="V167" s="677">
        <f t="shared" si="179"/>
        <v>0</v>
      </c>
      <c r="W167" s="677">
        <f t="shared" si="179"/>
        <v>0</v>
      </c>
      <c r="X167" s="677">
        <f t="shared" si="179"/>
        <v>0</v>
      </c>
      <c r="Y167" s="677">
        <f t="shared" si="179"/>
        <v>0</v>
      </c>
      <c r="Z167" s="677">
        <f t="shared" si="179"/>
        <v>0</v>
      </c>
      <c r="AA167" s="677">
        <f t="shared" si="179"/>
        <v>0</v>
      </c>
      <c r="AB167" s="677">
        <f t="shared" si="179"/>
        <v>0</v>
      </c>
      <c r="AC167" s="677">
        <f t="shared" si="179"/>
        <v>0</v>
      </c>
      <c r="AD167" s="677">
        <f t="shared" si="179"/>
        <v>0</v>
      </c>
      <c r="AE167" s="677">
        <f t="shared" si="179"/>
        <v>0</v>
      </c>
      <c r="AF167" s="677">
        <f t="shared" si="179"/>
        <v>0</v>
      </c>
      <c r="AG167" s="677">
        <f t="shared" si="179"/>
        <v>0</v>
      </c>
      <c r="AH167" s="677">
        <f t="shared" si="179"/>
        <v>0</v>
      </c>
      <c r="AI167" s="677">
        <f t="shared" si="179"/>
        <v>0</v>
      </c>
      <c r="AJ167" s="677">
        <f t="shared" si="179"/>
        <v>0</v>
      </c>
      <c r="AK167" s="677">
        <f t="shared" si="179"/>
        <v>0</v>
      </c>
      <c r="AL167" s="677">
        <f t="shared" si="179"/>
        <v>0</v>
      </c>
      <c r="AM167" s="677">
        <f t="shared" si="179"/>
        <v>0</v>
      </c>
      <c r="AN167" s="677">
        <f t="shared" si="179"/>
        <v>0</v>
      </c>
      <c r="AO167" s="677">
        <f t="shared" si="179"/>
        <v>0</v>
      </c>
      <c r="AP167" s="677">
        <f t="shared" si="179"/>
        <v>0</v>
      </c>
      <c r="AQ167" s="677">
        <f t="shared" si="179"/>
        <v>0</v>
      </c>
      <c r="AR167" s="677">
        <f t="shared" si="179"/>
        <v>0</v>
      </c>
      <c r="AS167" s="677">
        <f t="shared" si="179"/>
        <v>0</v>
      </c>
      <c r="AT167" s="677">
        <f t="shared" si="179"/>
        <v>0</v>
      </c>
      <c r="AU167" s="677">
        <f t="shared" si="179"/>
        <v>0</v>
      </c>
      <c r="AV167" s="677">
        <f t="shared" si="179"/>
        <v>0</v>
      </c>
      <c r="AW167" s="677">
        <f t="shared" si="179"/>
        <v>0</v>
      </c>
      <c r="AX167" s="677">
        <f t="shared" si="179"/>
        <v>0</v>
      </c>
      <c r="AY167" s="677">
        <f t="shared" si="179"/>
        <v>0</v>
      </c>
      <c r="AZ167" s="677">
        <f t="shared" si="179"/>
        <v>0</v>
      </c>
      <c r="BA167" s="677">
        <f t="shared" si="179"/>
        <v>0</v>
      </c>
      <c r="BB167" s="677">
        <f t="shared" si="179"/>
        <v>0</v>
      </c>
      <c r="BC167" s="677">
        <f t="shared" si="179"/>
        <v>0</v>
      </c>
      <c r="BD167" s="677">
        <f t="shared" si="179"/>
        <v>0</v>
      </c>
      <c r="BE167" s="677">
        <f t="shared" si="179"/>
        <v>0</v>
      </c>
      <c r="BF167" s="677">
        <f t="shared" si="179"/>
        <v>0</v>
      </c>
      <c r="BG167" s="677">
        <f t="shared" si="179"/>
        <v>0</v>
      </c>
      <c r="BH167" s="677">
        <f t="shared" si="179"/>
        <v>0</v>
      </c>
      <c r="BI167" s="677">
        <f t="shared" si="179"/>
        <v>0</v>
      </c>
      <c r="BJ167" s="677">
        <f t="shared" si="179"/>
        <v>0</v>
      </c>
      <c r="BK167" s="677">
        <f t="shared" si="179"/>
        <v>0</v>
      </c>
      <c r="BL167" s="677">
        <f t="shared" si="179"/>
        <v>0</v>
      </c>
      <c r="BM167" s="677">
        <f t="shared" si="179"/>
        <v>0</v>
      </c>
      <c r="BN167" s="677">
        <f t="shared" si="179"/>
        <v>0</v>
      </c>
      <c r="BO167" s="677">
        <f t="shared" si="179"/>
        <v>0</v>
      </c>
      <c r="BP167" s="677">
        <f t="shared" si="179"/>
        <v>0</v>
      </c>
      <c r="BQ167" s="677">
        <f t="shared" si="179"/>
        <v>0</v>
      </c>
      <c r="BR167" s="677">
        <f t="shared" si="179"/>
        <v>0</v>
      </c>
      <c r="BS167" s="677">
        <f t="shared" si="179"/>
        <v>0</v>
      </c>
      <c r="BT167" s="677">
        <f t="shared" si="179"/>
        <v>0</v>
      </c>
      <c r="BU167" s="677">
        <f t="shared" ref="BU167:DC167" si="180">SUM(BU165:BU166)</f>
        <v>0</v>
      </c>
      <c r="BV167" s="677">
        <f t="shared" si="180"/>
        <v>0</v>
      </c>
      <c r="BW167" s="677">
        <f t="shared" si="180"/>
        <v>0</v>
      </c>
      <c r="BX167" s="677">
        <f t="shared" si="180"/>
        <v>0</v>
      </c>
      <c r="BY167" s="677">
        <f t="shared" si="180"/>
        <v>0</v>
      </c>
      <c r="BZ167" s="677">
        <f t="shared" si="180"/>
        <v>0</v>
      </c>
      <c r="CA167" s="677">
        <f t="shared" si="180"/>
        <v>0</v>
      </c>
      <c r="CB167" s="677">
        <f t="shared" si="180"/>
        <v>0</v>
      </c>
      <c r="CC167" s="677">
        <f t="shared" si="180"/>
        <v>0</v>
      </c>
      <c r="CD167" s="677">
        <f t="shared" si="180"/>
        <v>0</v>
      </c>
      <c r="CE167" s="677">
        <f t="shared" si="180"/>
        <v>0</v>
      </c>
      <c r="CF167" s="677">
        <f t="shared" si="180"/>
        <v>0</v>
      </c>
      <c r="CG167" s="677">
        <f t="shared" si="180"/>
        <v>0</v>
      </c>
      <c r="CH167" s="677">
        <f t="shared" si="180"/>
        <v>0</v>
      </c>
      <c r="CI167" s="677">
        <f t="shared" si="180"/>
        <v>0</v>
      </c>
      <c r="CJ167" s="677">
        <f t="shared" si="180"/>
        <v>0</v>
      </c>
      <c r="CK167" s="677">
        <f t="shared" si="180"/>
        <v>0</v>
      </c>
      <c r="CL167" s="677">
        <f t="shared" si="180"/>
        <v>0</v>
      </c>
      <c r="CM167" s="677">
        <f t="shared" si="180"/>
        <v>0</v>
      </c>
      <c r="CN167" s="677">
        <f t="shared" si="180"/>
        <v>0</v>
      </c>
      <c r="CO167" s="677">
        <f t="shared" si="180"/>
        <v>0</v>
      </c>
      <c r="CP167" s="677">
        <f t="shared" si="180"/>
        <v>0</v>
      </c>
      <c r="CQ167" s="677">
        <f t="shared" si="180"/>
        <v>0</v>
      </c>
      <c r="CR167" s="677">
        <f t="shared" si="180"/>
        <v>0</v>
      </c>
      <c r="CS167" s="677">
        <f t="shared" si="180"/>
        <v>0</v>
      </c>
      <c r="CT167" s="677">
        <f t="shared" si="180"/>
        <v>0</v>
      </c>
      <c r="CU167" s="677">
        <f t="shared" si="180"/>
        <v>0</v>
      </c>
      <c r="CV167" s="677">
        <f t="shared" si="180"/>
        <v>0</v>
      </c>
      <c r="CW167" s="677">
        <f t="shared" si="180"/>
        <v>0</v>
      </c>
      <c r="CX167" s="677">
        <f t="shared" si="180"/>
        <v>0</v>
      </c>
      <c r="CY167" s="677">
        <f t="shared" si="180"/>
        <v>0</v>
      </c>
      <c r="CZ167" s="677">
        <f t="shared" si="180"/>
        <v>0</v>
      </c>
      <c r="DA167" s="677">
        <f t="shared" si="180"/>
        <v>0</v>
      </c>
      <c r="DB167" s="677">
        <f t="shared" si="180"/>
        <v>0</v>
      </c>
      <c r="DC167" s="677">
        <f t="shared" si="180"/>
        <v>0</v>
      </c>
      <c r="DD167" s="674"/>
    </row>
    <row r="168" spans="2:108" ht="15" hidden="1" customHeight="1" x14ac:dyDescent="0.25">
      <c r="B168" s="714">
        <v>39</v>
      </c>
      <c r="C168" s="715" t="s">
        <v>5944</v>
      </c>
      <c r="E168" s="715" t="s">
        <v>5939</v>
      </c>
      <c r="G168" s="758">
        <f t="shared" ref="G168:H168" si="181">IFERROR(G144/G129,0)</f>
        <v>0</v>
      </c>
      <c r="H168" s="759">
        <f t="shared" si="181"/>
        <v>0</v>
      </c>
      <c r="I168" s="759">
        <f t="shared" ref="I168:BT168" si="182">IFERROR(I144/I129,0)</f>
        <v>0</v>
      </c>
      <c r="J168" s="759">
        <f t="shared" si="182"/>
        <v>0</v>
      </c>
      <c r="K168" s="759">
        <f t="shared" si="182"/>
        <v>0</v>
      </c>
      <c r="L168" s="759">
        <f t="shared" si="182"/>
        <v>0</v>
      </c>
      <c r="M168" s="759">
        <f t="shared" si="182"/>
        <v>0</v>
      </c>
      <c r="N168" s="681">
        <f t="shared" si="182"/>
        <v>0</v>
      </c>
      <c r="O168" s="681">
        <f t="shared" si="182"/>
        <v>0</v>
      </c>
      <c r="P168" s="681">
        <f t="shared" si="182"/>
        <v>0</v>
      </c>
      <c r="Q168" s="681">
        <f t="shared" si="182"/>
        <v>0</v>
      </c>
      <c r="R168" s="681">
        <f t="shared" si="182"/>
        <v>0</v>
      </c>
      <c r="S168" s="681">
        <f t="shared" si="182"/>
        <v>0</v>
      </c>
      <c r="T168" s="681">
        <f t="shared" si="182"/>
        <v>0</v>
      </c>
      <c r="U168" s="681">
        <f t="shared" si="182"/>
        <v>0</v>
      </c>
      <c r="V168" s="681">
        <f t="shared" si="182"/>
        <v>0</v>
      </c>
      <c r="W168" s="681">
        <f t="shared" si="182"/>
        <v>0</v>
      </c>
      <c r="X168" s="681">
        <f t="shared" si="182"/>
        <v>0</v>
      </c>
      <c r="Y168" s="681">
        <f t="shared" si="182"/>
        <v>0</v>
      </c>
      <c r="Z168" s="681">
        <f t="shared" si="182"/>
        <v>0</v>
      </c>
      <c r="AA168" s="681">
        <f t="shared" si="182"/>
        <v>0</v>
      </c>
      <c r="AB168" s="681">
        <f t="shared" si="182"/>
        <v>0</v>
      </c>
      <c r="AC168" s="681">
        <f t="shared" si="182"/>
        <v>0</v>
      </c>
      <c r="AD168" s="681">
        <f t="shared" si="182"/>
        <v>0</v>
      </c>
      <c r="AE168" s="681">
        <f t="shared" si="182"/>
        <v>0</v>
      </c>
      <c r="AF168" s="681">
        <f t="shared" si="182"/>
        <v>0</v>
      </c>
      <c r="AG168" s="681">
        <f t="shared" si="182"/>
        <v>0</v>
      </c>
      <c r="AH168" s="681">
        <f t="shared" si="182"/>
        <v>0</v>
      </c>
      <c r="AI168" s="681">
        <f t="shared" si="182"/>
        <v>0</v>
      </c>
      <c r="AJ168" s="681">
        <f t="shared" si="182"/>
        <v>0</v>
      </c>
      <c r="AK168" s="681">
        <f t="shared" si="182"/>
        <v>0</v>
      </c>
      <c r="AL168" s="681">
        <f t="shared" si="182"/>
        <v>0</v>
      </c>
      <c r="AM168" s="681">
        <f t="shared" si="182"/>
        <v>0</v>
      </c>
      <c r="AN168" s="681">
        <f t="shared" si="182"/>
        <v>0</v>
      </c>
      <c r="AO168" s="681">
        <f t="shared" si="182"/>
        <v>0</v>
      </c>
      <c r="AP168" s="681">
        <f t="shared" si="182"/>
        <v>0</v>
      </c>
      <c r="AQ168" s="681">
        <f t="shared" si="182"/>
        <v>0</v>
      </c>
      <c r="AR168" s="681">
        <f t="shared" si="182"/>
        <v>0</v>
      </c>
      <c r="AS168" s="681">
        <f t="shared" si="182"/>
        <v>0</v>
      </c>
      <c r="AT168" s="681">
        <f t="shared" si="182"/>
        <v>0</v>
      </c>
      <c r="AU168" s="681">
        <f t="shared" si="182"/>
        <v>0</v>
      </c>
      <c r="AV168" s="681">
        <f t="shared" si="182"/>
        <v>0</v>
      </c>
      <c r="AW168" s="681">
        <f t="shared" si="182"/>
        <v>0</v>
      </c>
      <c r="AX168" s="681">
        <f t="shared" si="182"/>
        <v>0</v>
      </c>
      <c r="AY168" s="681">
        <f t="shared" si="182"/>
        <v>0</v>
      </c>
      <c r="AZ168" s="681">
        <f t="shared" si="182"/>
        <v>0</v>
      </c>
      <c r="BA168" s="681">
        <f t="shared" si="182"/>
        <v>0</v>
      </c>
      <c r="BB168" s="681">
        <f t="shared" si="182"/>
        <v>0</v>
      </c>
      <c r="BC168" s="681">
        <f t="shared" si="182"/>
        <v>0</v>
      </c>
      <c r="BD168" s="681">
        <f t="shared" si="182"/>
        <v>0</v>
      </c>
      <c r="BE168" s="681">
        <f t="shared" si="182"/>
        <v>0</v>
      </c>
      <c r="BF168" s="681">
        <f t="shared" si="182"/>
        <v>0</v>
      </c>
      <c r="BG168" s="681">
        <f t="shared" si="182"/>
        <v>0</v>
      </c>
      <c r="BH168" s="681">
        <f t="shared" si="182"/>
        <v>0</v>
      </c>
      <c r="BI168" s="681">
        <f t="shared" si="182"/>
        <v>0</v>
      </c>
      <c r="BJ168" s="681">
        <f t="shared" si="182"/>
        <v>0</v>
      </c>
      <c r="BK168" s="681">
        <f t="shared" si="182"/>
        <v>0</v>
      </c>
      <c r="BL168" s="681">
        <f t="shared" si="182"/>
        <v>0</v>
      </c>
      <c r="BM168" s="681">
        <f t="shared" si="182"/>
        <v>0</v>
      </c>
      <c r="BN168" s="681">
        <f t="shared" si="182"/>
        <v>0</v>
      </c>
      <c r="BO168" s="681">
        <f t="shared" si="182"/>
        <v>0</v>
      </c>
      <c r="BP168" s="681">
        <f t="shared" si="182"/>
        <v>0</v>
      </c>
      <c r="BQ168" s="681">
        <f t="shared" si="182"/>
        <v>0</v>
      </c>
      <c r="BR168" s="681">
        <f t="shared" si="182"/>
        <v>0</v>
      </c>
      <c r="BS168" s="681">
        <f t="shared" si="182"/>
        <v>0</v>
      </c>
      <c r="BT168" s="681">
        <f t="shared" si="182"/>
        <v>0</v>
      </c>
      <c r="BU168" s="681">
        <f t="shared" ref="BU168:DC168" si="183">IFERROR(BU144/BU129,0)</f>
        <v>0</v>
      </c>
      <c r="BV168" s="681">
        <f t="shared" si="183"/>
        <v>0</v>
      </c>
      <c r="BW168" s="681">
        <f t="shared" si="183"/>
        <v>0</v>
      </c>
      <c r="BX168" s="681">
        <f t="shared" si="183"/>
        <v>0</v>
      </c>
      <c r="BY168" s="681">
        <f t="shared" si="183"/>
        <v>0</v>
      </c>
      <c r="BZ168" s="681">
        <f t="shared" si="183"/>
        <v>0</v>
      </c>
      <c r="CA168" s="681">
        <f t="shared" si="183"/>
        <v>0</v>
      </c>
      <c r="CB168" s="681">
        <f t="shared" si="183"/>
        <v>0</v>
      </c>
      <c r="CC168" s="681">
        <f t="shared" si="183"/>
        <v>0</v>
      </c>
      <c r="CD168" s="681">
        <f t="shared" si="183"/>
        <v>0</v>
      </c>
      <c r="CE168" s="681">
        <f t="shared" si="183"/>
        <v>0</v>
      </c>
      <c r="CF168" s="681">
        <f t="shared" si="183"/>
        <v>0</v>
      </c>
      <c r="CG168" s="681">
        <f t="shared" si="183"/>
        <v>0</v>
      </c>
      <c r="CH168" s="681">
        <f t="shared" si="183"/>
        <v>0</v>
      </c>
      <c r="CI168" s="681">
        <f t="shared" si="183"/>
        <v>0</v>
      </c>
      <c r="CJ168" s="681">
        <f t="shared" si="183"/>
        <v>0</v>
      </c>
      <c r="CK168" s="681">
        <f t="shared" si="183"/>
        <v>0</v>
      </c>
      <c r="CL168" s="681">
        <f t="shared" si="183"/>
        <v>0</v>
      </c>
      <c r="CM168" s="681">
        <f t="shared" si="183"/>
        <v>0</v>
      </c>
      <c r="CN168" s="681">
        <f t="shared" si="183"/>
        <v>0</v>
      </c>
      <c r="CO168" s="681">
        <f t="shared" si="183"/>
        <v>0</v>
      </c>
      <c r="CP168" s="681">
        <f t="shared" si="183"/>
        <v>0</v>
      </c>
      <c r="CQ168" s="681">
        <f t="shared" si="183"/>
        <v>0</v>
      </c>
      <c r="CR168" s="681">
        <f t="shared" si="183"/>
        <v>0</v>
      </c>
      <c r="CS168" s="681">
        <f t="shared" si="183"/>
        <v>0</v>
      </c>
      <c r="CT168" s="681">
        <f t="shared" si="183"/>
        <v>0</v>
      </c>
      <c r="CU168" s="681">
        <f t="shared" si="183"/>
        <v>0</v>
      </c>
      <c r="CV168" s="681">
        <f t="shared" si="183"/>
        <v>0</v>
      </c>
      <c r="CW168" s="681">
        <f t="shared" si="183"/>
        <v>0</v>
      </c>
      <c r="CX168" s="681">
        <f t="shared" si="183"/>
        <v>0</v>
      </c>
      <c r="CY168" s="681">
        <f t="shared" si="183"/>
        <v>0</v>
      </c>
      <c r="CZ168" s="681">
        <f t="shared" si="183"/>
        <v>0</v>
      </c>
      <c r="DA168" s="681">
        <f t="shared" si="183"/>
        <v>0</v>
      </c>
      <c r="DB168" s="681">
        <f t="shared" si="183"/>
        <v>0</v>
      </c>
      <c r="DC168" s="681">
        <f t="shared" si="183"/>
        <v>0</v>
      </c>
      <c r="DD168" s="674"/>
    </row>
    <row r="169" spans="2:108" ht="15" hidden="1" customHeight="1" x14ac:dyDescent="0.25">
      <c r="B169" s="714">
        <v>40</v>
      </c>
      <c r="C169" s="715" t="s">
        <v>5946</v>
      </c>
      <c r="E169" s="715" t="s">
        <v>5939</v>
      </c>
      <c r="G169" s="758">
        <f t="shared" ref="G169" si="184">IFERROR(G145/G129,0)</f>
        <v>0</v>
      </c>
      <c r="H169" s="759">
        <f>IFERROR(H145/H129,0)</f>
        <v>0</v>
      </c>
      <c r="I169" s="759">
        <f t="shared" ref="I169:BT169" si="185">IFERROR(I145/I129,0)</f>
        <v>0</v>
      </c>
      <c r="J169" s="759">
        <f t="shared" si="185"/>
        <v>0</v>
      </c>
      <c r="K169" s="759">
        <f t="shared" si="185"/>
        <v>0</v>
      </c>
      <c r="L169" s="759">
        <f t="shared" si="185"/>
        <v>0</v>
      </c>
      <c r="M169" s="759">
        <f t="shared" si="185"/>
        <v>0</v>
      </c>
      <c r="N169" s="681">
        <f t="shared" si="185"/>
        <v>0</v>
      </c>
      <c r="O169" s="681">
        <f t="shared" si="185"/>
        <v>0</v>
      </c>
      <c r="P169" s="681">
        <f t="shared" si="185"/>
        <v>0</v>
      </c>
      <c r="Q169" s="681">
        <f t="shared" si="185"/>
        <v>0</v>
      </c>
      <c r="R169" s="681">
        <f t="shared" si="185"/>
        <v>0</v>
      </c>
      <c r="S169" s="681">
        <f t="shared" si="185"/>
        <v>0</v>
      </c>
      <c r="T169" s="681">
        <f t="shared" si="185"/>
        <v>0</v>
      </c>
      <c r="U169" s="681">
        <f t="shared" si="185"/>
        <v>0</v>
      </c>
      <c r="V169" s="681">
        <f t="shared" si="185"/>
        <v>0</v>
      </c>
      <c r="W169" s="681">
        <f t="shared" si="185"/>
        <v>0</v>
      </c>
      <c r="X169" s="681">
        <f t="shared" si="185"/>
        <v>0</v>
      </c>
      <c r="Y169" s="681">
        <f t="shared" si="185"/>
        <v>0</v>
      </c>
      <c r="Z169" s="681">
        <f t="shared" si="185"/>
        <v>0</v>
      </c>
      <c r="AA169" s="681">
        <f t="shared" si="185"/>
        <v>0</v>
      </c>
      <c r="AB169" s="681">
        <f t="shared" si="185"/>
        <v>0</v>
      </c>
      <c r="AC169" s="681">
        <f t="shared" si="185"/>
        <v>0</v>
      </c>
      <c r="AD169" s="681">
        <f t="shared" si="185"/>
        <v>0</v>
      </c>
      <c r="AE169" s="681">
        <f t="shared" si="185"/>
        <v>0</v>
      </c>
      <c r="AF169" s="681">
        <f t="shared" si="185"/>
        <v>0</v>
      </c>
      <c r="AG169" s="681">
        <f t="shared" si="185"/>
        <v>0</v>
      </c>
      <c r="AH169" s="681">
        <f t="shared" si="185"/>
        <v>0</v>
      </c>
      <c r="AI169" s="681">
        <f t="shared" si="185"/>
        <v>0</v>
      </c>
      <c r="AJ169" s="681">
        <f t="shared" si="185"/>
        <v>0</v>
      </c>
      <c r="AK169" s="681">
        <f t="shared" si="185"/>
        <v>0</v>
      </c>
      <c r="AL169" s="681">
        <f t="shared" si="185"/>
        <v>0</v>
      </c>
      <c r="AM169" s="681">
        <f t="shared" si="185"/>
        <v>0</v>
      </c>
      <c r="AN169" s="681">
        <f t="shared" si="185"/>
        <v>0</v>
      </c>
      <c r="AO169" s="681">
        <f t="shared" si="185"/>
        <v>0</v>
      </c>
      <c r="AP169" s="681">
        <f t="shared" si="185"/>
        <v>0</v>
      </c>
      <c r="AQ169" s="681">
        <f t="shared" si="185"/>
        <v>0</v>
      </c>
      <c r="AR169" s="681">
        <f t="shared" si="185"/>
        <v>0</v>
      </c>
      <c r="AS169" s="681">
        <f t="shared" si="185"/>
        <v>0</v>
      </c>
      <c r="AT169" s="681">
        <f t="shared" si="185"/>
        <v>0</v>
      </c>
      <c r="AU169" s="681">
        <f t="shared" si="185"/>
        <v>0</v>
      </c>
      <c r="AV169" s="681">
        <f t="shared" si="185"/>
        <v>0</v>
      </c>
      <c r="AW169" s="681">
        <f t="shared" si="185"/>
        <v>0</v>
      </c>
      <c r="AX169" s="681">
        <f t="shared" si="185"/>
        <v>0</v>
      </c>
      <c r="AY169" s="681">
        <f t="shared" si="185"/>
        <v>0</v>
      </c>
      <c r="AZ169" s="681">
        <f t="shared" si="185"/>
        <v>0</v>
      </c>
      <c r="BA169" s="681">
        <f t="shared" si="185"/>
        <v>0</v>
      </c>
      <c r="BB169" s="681">
        <f t="shared" si="185"/>
        <v>0</v>
      </c>
      <c r="BC169" s="681">
        <f t="shared" si="185"/>
        <v>0</v>
      </c>
      <c r="BD169" s="681">
        <f t="shared" si="185"/>
        <v>0</v>
      </c>
      <c r="BE169" s="681">
        <f t="shared" si="185"/>
        <v>0</v>
      </c>
      <c r="BF169" s="681">
        <f t="shared" si="185"/>
        <v>0</v>
      </c>
      <c r="BG169" s="681">
        <f t="shared" si="185"/>
        <v>0</v>
      </c>
      <c r="BH169" s="681">
        <f t="shared" si="185"/>
        <v>0</v>
      </c>
      <c r="BI169" s="681">
        <f t="shared" si="185"/>
        <v>0</v>
      </c>
      <c r="BJ169" s="681">
        <f t="shared" si="185"/>
        <v>0</v>
      </c>
      <c r="BK169" s="681">
        <f t="shared" si="185"/>
        <v>0</v>
      </c>
      <c r="BL169" s="681">
        <f t="shared" si="185"/>
        <v>0</v>
      </c>
      <c r="BM169" s="681">
        <f t="shared" si="185"/>
        <v>0</v>
      </c>
      <c r="BN169" s="681">
        <f t="shared" si="185"/>
        <v>0</v>
      </c>
      <c r="BO169" s="681">
        <f t="shared" si="185"/>
        <v>0</v>
      </c>
      <c r="BP169" s="681">
        <f t="shared" si="185"/>
        <v>0</v>
      </c>
      <c r="BQ169" s="681">
        <f t="shared" si="185"/>
        <v>0</v>
      </c>
      <c r="BR169" s="681">
        <f t="shared" si="185"/>
        <v>0</v>
      </c>
      <c r="BS169" s="681">
        <f t="shared" si="185"/>
        <v>0</v>
      </c>
      <c r="BT169" s="681">
        <f t="shared" si="185"/>
        <v>0</v>
      </c>
      <c r="BU169" s="681">
        <f t="shared" ref="BU169:DC169" si="186">IFERROR(BU145/BU129,0)</f>
        <v>0</v>
      </c>
      <c r="BV169" s="681">
        <f t="shared" si="186"/>
        <v>0</v>
      </c>
      <c r="BW169" s="681">
        <f t="shared" si="186"/>
        <v>0</v>
      </c>
      <c r="BX169" s="681">
        <f t="shared" si="186"/>
        <v>0</v>
      </c>
      <c r="BY169" s="681">
        <f t="shared" si="186"/>
        <v>0</v>
      </c>
      <c r="BZ169" s="681">
        <f t="shared" si="186"/>
        <v>0</v>
      </c>
      <c r="CA169" s="681">
        <f t="shared" si="186"/>
        <v>0</v>
      </c>
      <c r="CB169" s="681">
        <f t="shared" si="186"/>
        <v>0</v>
      </c>
      <c r="CC169" s="681">
        <f t="shared" si="186"/>
        <v>0</v>
      </c>
      <c r="CD169" s="681">
        <f t="shared" si="186"/>
        <v>0</v>
      </c>
      <c r="CE169" s="681">
        <f t="shared" si="186"/>
        <v>0</v>
      </c>
      <c r="CF169" s="681">
        <f t="shared" si="186"/>
        <v>0</v>
      </c>
      <c r="CG169" s="681">
        <f t="shared" si="186"/>
        <v>0</v>
      </c>
      <c r="CH169" s="681">
        <f t="shared" si="186"/>
        <v>0</v>
      </c>
      <c r="CI169" s="681">
        <f t="shared" si="186"/>
        <v>0</v>
      </c>
      <c r="CJ169" s="681">
        <f t="shared" si="186"/>
        <v>0</v>
      </c>
      <c r="CK169" s="681">
        <f t="shared" si="186"/>
        <v>0</v>
      </c>
      <c r="CL169" s="681">
        <f t="shared" si="186"/>
        <v>0</v>
      </c>
      <c r="CM169" s="681">
        <f t="shared" si="186"/>
        <v>0</v>
      </c>
      <c r="CN169" s="681">
        <f t="shared" si="186"/>
        <v>0</v>
      </c>
      <c r="CO169" s="681">
        <f t="shared" si="186"/>
        <v>0</v>
      </c>
      <c r="CP169" s="681">
        <f t="shared" si="186"/>
        <v>0</v>
      </c>
      <c r="CQ169" s="681">
        <f t="shared" si="186"/>
        <v>0</v>
      </c>
      <c r="CR169" s="681">
        <f t="shared" si="186"/>
        <v>0</v>
      </c>
      <c r="CS169" s="681">
        <f t="shared" si="186"/>
        <v>0</v>
      </c>
      <c r="CT169" s="681">
        <f t="shared" si="186"/>
        <v>0</v>
      </c>
      <c r="CU169" s="681">
        <f t="shared" si="186"/>
        <v>0</v>
      </c>
      <c r="CV169" s="681">
        <f t="shared" si="186"/>
        <v>0</v>
      </c>
      <c r="CW169" s="681">
        <f t="shared" si="186"/>
        <v>0</v>
      </c>
      <c r="CX169" s="681">
        <f t="shared" si="186"/>
        <v>0</v>
      </c>
      <c r="CY169" s="681">
        <f t="shared" si="186"/>
        <v>0</v>
      </c>
      <c r="CZ169" s="681">
        <f t="shared" si="186"/>
        <v>0</v>
      </c>
      <c r="DA169" s="681">
        <f t="shared" si="186"/>
        <v>0</v>
      </c>
      <c r="DB169" s="681">
        <f t="shared" si="186"/>
        <v>0</v>
      </c>
      <c r="DC169" s="681">
        <f t="shared" si="186"/>
        <v>0</v>
      </c>
      <c r="DD169" s="674"/>
    </row>
    <row r="170" spans="2:108" ht="15" hidden="1" customHeight="1" x14ac:dyDescent="0.25">
      <c r="B170" s="714">
        <v>41</v>
      </c>
      <c r="C170" s="715" t="s">
        <v>5948</v>
      </c>
      <c r="E170" s="715" t="s">
        <v>5939</v>
      </c>
      <c r="G170" s="694">
        <f>SUM(G168:G169)</f>
        <v>0</v>
      </c>
      <c r="H170" s="752">
        <f>SUM(H168:H169)</f>
        <v>0</v>
      </c>
      <c r="I170" s="752">
        <f t="shared" ref="I170:BT170" si="187">SUM(I168:I169)</f>
        <v>0</v>
      </c>
      <c r="J170" s="752">
        <f t="shared" si="187"/>
        <v>0</v>
      </c>
      <c r="K170" s="752">
        <f t="shared" si="187"/>
        <v>0</v>
      </c>
      <c r="L170" s="752">
        <f t="shared" si="187"/>
        <v>0</v>
      </c>
      <c r="M170" s="752">
        <f t="shared" si="187"/>
        <v>0</v>
      </c>
      <c r="N170" s="677">
        <f t="shared" si="187"/>
        <v>0</v>
      </c>
      <c r="O170" s="677">
        <f t="shared" si="187"/>
        <v>0</v>
      </c>
      <c r="P170" s="677">
        <f t="shared" si="187"/>
        <v>0</v>
      </c>
      <c r="Q170" s="677">
        <f t="shared" si="187"/>
        <v>0</v>
      </c>
      <c r="R170" s="677">
        <f t="shared" si="187"/>
        <v>0</v>
      </c>
      <c r="S170" s="677">
        <f t="shared" si="187"/>
        <v>0</v>
      </c>
      <c r="T170" s="677">
        <f t="shared" si="187"/>
        <v>0</v>
      </c>
      <c r="U170" s="677">
        <f t="shared" si="187"/>
        <v>0</v>
      </c>
      <c r="V170" s="677">
        <f t="shared" si="187"/>
        <v>0</v>
      </c>
      <c r="W170" s="677">
        <f t="shared" si="187"/>
        <v>0</v>
      </c>
      <c r="X170" s="677">
        <f t="shared" si="187"/>
        <v>0</v>
      </c>
      <c r="Y170" s="677">
        <f t="shared" si="187"/>
        <v>0</v>
      </c>
      <c r="Z170" s="677">
        <f t="shared" si="187"/>
        <v>0</v>
      </c>
      <c r="AA170" s="677">
        <f t="shared" si="187"/>
        <v>0</v>
      </c>
      <c r="AB170" s="677">
        <f t="shared" si="187"/>
        <v>0</v>
      </c>
      <c r="AC170" s="677">
        <f t="shared" si="187"/>
        <v>0</v>
      </c>
      <c r="AD170" s="677">
        <f t="shared" si="187"/>
        <v>0</v>
      </c>
      <c r="AE170" s="677">
        <f t="shared" si="187"/>
        <v>0</v>
      </c>
      <c r="AF170" s="677">
        <f t="shared" si="187"/>
        <v>0</v>
      </c>
      <c r="AG170" s="677">
        <f t="shared" si="187"/>
        <v>0</v>
      </c>
      <c r="AH170" s="677">
        <f t="shared" si="187"/>
        <v>0</v>
      </c>
      <c r="AI170" s="677">
        <f t="shared" si="187"/>
        <v>0</v>
      </c>
      <c r="AJ170" s="677">
        <f t="shared" si="187"/>
        <v>0</v>
      </c>
      <c r="AK170" s="677">
        <f t="shared" si="187"/>
        <v>0</v>
      </c>
      <c r="AL170" s="677">
        <f t="shared" si="187"/>
        <v>0</v>
      </c>
      <c r="AM170" s="677">
        <f t="shared" si="187"/>
        <v>0</v>
      </c>
      <c r="AN170" s="677">
        <f t="shared" si="187"/>
        <v>0</v>
      </c>
      <c r="AO170" s="677">
        <f t="shared" si="187"/>
        <v>0</v>
      </c>
      <c r="AP170" s="677">
        <f t="shared" si="187"/>
        <v>0</v>
      </c>
      <c r="AQ170" s="677">
        <f t="shared" si="187"/>
        <v>0</v>
      </c>
      <c r="AR170" s="677">
        <f t="shared" si="187"/>
        <v>0</v>
      </c>
      <c r="AS170" s="677">
        <f t="shared" si="187"/>
        <v>0</v>
      </c>
      <c r="AT170" s="677">
        <f t="shared" si="187"/>
        <v>0</v>
      </c>
      <c r="AU170" s="677">
        <f t="shared" si="187"/>
        <v>0</v>
      </c>
      <c r="AV170" s="677">
        <f t="shared" si="187"/>
        <v>0</v>
      </c>
      <c r="AW170" s="677">
        <f t="shared" si="187"/>
        <v>0</v>
      </c>
      <c r="AX170" s="677">
        <f t="shared" si="187"/>
        <v>0</v>
      </c>
      <c r="AY170" s="677">
        <f t="shared" si="187"/>
        <v>0</v>
      </c>
      <c r="AZ170" s="677">
        <f t="shared" si="187"/>
        <v>0</v>
      </c>
      <c r="BA170" s="677">
        <f t="shared" si="187"/>
        <v>0</v>
      </c>
      <c r="BB170" s="677">
        <f t="shared" si="187"/>
        <v>0</v>
      </c>
      <c r="BC170" s="677">
        <f t="shared" si="187"/>
        <v>0</v>
      </c>
      <c r="BD170" s="677">
        <f t="shared" si="187"/>
        <v>0</v>
      </c>
      <c r="BE170" s="677">
        <f t="shared" si="187"/>
        <v>0</v>
      </c>
      <c r="BF170" s="677">
        <f t="shared" si="187"/>
        <v>0</v>
      </c>
      <c r="BG170" s="677">
        <f t="shared" si="187"/>
        <v>0</v>
      </c>
      <c r="BH170" s="677">
        <f t="shared" si="187"/>
        <v>0</v>
      </c>
      <c r="BI170" s="677">
        <f t="shared" si="187"/>
        <v>0</v>
      </c>
      <c r="BJ170" s="677">
        <f t="shared" si="187"/>
        <v>0</v>
      </c>
      <c r="BK170" s="677">
        <f t="shared" si="187"/>
        <v>0</v>
      </c>
      <c r="BL170" s="677">
        <f t="shared" si="187"/>
        <v>0</v>
      </c>
      <c r="BM170" s="677">
        <f t="shared" si="187"/>
        <v>0</v>
      </c>
      <c r="BN170" s="677">
        <f t="shared" si="187"/>
        <v>0</v>
      </c>
      <c r="BO170" s="677">
        <f t="shared" si="187"/>
        <v>0</v>
      </c>
      <c r="BP170" s="677">
        <f t="shared" si="187"/>
        <v>0</v>
      </c>
      <c r="BQ170" s="677">
        <f t="shared" si="187"/>
        <v>0</v>
      </c>
      <c r="BR170" s="677">
        <f t="shared" si="187"/>
        <v>0</v>
      </c>
      <c r="BS170" s="677">
        <f t="shared" si="187"/>
        <v>0</v>
      </c>
      <c r="BT170" s="677">
        <f t="shared" si="187"/>
        <v>0</v>
      </c>
      <c r="BU170" s="677">
        <f t="shared" ref="BU170:DC170" si="188">SUM(BU168:BU169)</f>
        <v>0</v>
      </c>
      <c r="BV170" s="677">
        <f t="shared" si="188"/>
        <v>0</v>
      </c>
      <c r="BW170" s="677">
        <f t="shared" si="188"/>
        <v>0</v>
      </c>
      <c r="BX170" s="677">
        <f t="shared" si="188"/>
        <v>0</v>
      </c>
      <c r="BY170" s="677">
        <f t="shared" si="188"/>
        <v>0</v>
      </c>
      <c r="BZ170" s="677">
        <f t="shared" si="188"/>
        <v>0</v>
      </c>
      <c r="CA170" s="677">
        <f t="shared" si="188"/>
        <v>0</v>
      </c>
      <c r="CB170" s="677">
        <f t="shared" si="188"/>
        <v>0</v>
      </c>
      <c r="CC170" s="677">
        <f t="shared" si="188"/>
        <v>0</v>
      </c>
      <c r="CD170" s="677">
        <f t="shared" si="188"/>
        <v>0</v>
      </c>
      <c r="CE170" s="677">
        <f t="shared" si="188"/>
        <v>0</v>
      </c>
      <c r="CF170" s="677">
        <f t="shared" si="188"/>
        <v>0</v>
      </c>
      <c r="CG170" s="677">
        <f t="shared" si="188"/>
        <v>0</v>
      </c>
      <c r="CH170" s="677">
        <f t="shared" si="188"/>
        <v>0</v>
      </c>
      <c r="CI170" s="677">
        <f t="shared" si="188"/>
        <v>0</v>
      </c>
      <c r="CJ170" s="677">
        <f t="shared" si="188"/>
        <v>0</v>
      </c>
      <c r="CK170" s="677">
        <f t="shared" si="188"/>
        <v>0</v>
      </c>
      <c r="CL170" s="677">
        <f t="shared" si="188"/>
        <v>0</v>
      </c>
      <c r="CM170" s="677">
        <f t="shared" si="188"/>
        <v>0</v>
      </c>
      <c r="CN170" s="677">
        <f t="shared" si="188"/>
        <v>0</v>
      </c>
      <c r="CO170" s="677">
        <f t="shared" si="188"/>
        <v>0</v>
      </c>
      <c r="CP170" s="677">
        <f t="shared" si="188"/>
        <v>0</v>
      </c>
      <c r="CQ170" s="677">
        <f t="shared" si="188"/>
        <v>0</v>
      </c>
      <c r="CR170" s="677">
        <f t="shared" si="188"/>
        <v>0</v>
      </c>
      <c r="CS170" s="677">
        <f t="shared" si="188"/>
        <v>0</v>
      </c>
      <c r="CT170" s="677">
        <f t="shared" si="188"/>
        <v>0</v>
      </c>
      <c r="CU170" s="677">
        <f t="shared" si="188"/>
        <v>0</v>
      </c>
      <c r="CV170" s="677">
        <f t="shared" si="188"/>
        <v>0</v>
      </c>
      <c r="CW170" s="677">
        <f t="shared" si="188"/>
        <v>0</v>
      </c>
      <c r="CX170" s="677">
        <f t="shared" si="188"/>
        <v>0</v>
      </c>
      <c r="CY170" s="677">
        <f t="shared" si="188"/>
        <v>0</v>
      </c>
      <c r="CZ170" s="677">
        <f t="shared" si="188"/>
        <v>0</v>
      </c>
      <c r="DA170" s="677">
        <f t="shared" si="188"/>
        <v>0</v>
      </c>
      <c r="DB170" s="677">
        <f t="shared" si="188"/>
        <v>0</v>
      </c>
      <c r="DC170" s="677">
        <f t="shared" si="188"/>
        <v>0</v>
      </c>
      <c r="DD170" s="674"/>
    </row>
    <row r="171" spans="2:108" ht="15" hidden="1" customHeight="1" x14ac:dyDescent="0.25">
      <c r="B171" s="714">
        <v>42</v>
      </c>
      <c r="C171" s="715" t="s">
        <v>5950</v>
      </c>
      <c r="E171" s="715" t="s">
        <v>5952</v>
      </c>
      <c r="G171" s="688">
        <f>IFERROR(G147/G129,0)</f>
        <v>0</v>
      </c>
      <c r="I171" s="674"/>
      <c r="J171" s="674"/>
      <c r="K171" s="674"/>
      <c r="L171" s="674"/>
      <c r="M171" s="674"/>
      <c r="N171" s="674"/>
      <c r="O171" s="674"/>
      <c r="P171" s="674"/>
      <c r="Q171" s="674"/>
      <c r="R171" s="674"/>
      <c r="S171" s="674"/>
      <c r="T171" s="674"/>
      <c r="U171" s="674"/>
      <c r="V171" s="674"/>
      <c r="W171" s="674"/>
      <c r="X171" s="674"/>
      <c r="Y171" s="674"/>
      <c r="Z171" s="674"/>
      <c r="AA171" s="674"/>
      <c r="AB171" s="674"/>
      <c r="AC171" s="674"/>
      <c r="AD171" s="674"/>
      <c r="AE171" s="674"/>
      <c r="AF171" s="674"/>
      <c r="AG171" s="674"/>
      <c r="AH171" s="674"/>
      <c r="AI171" s="674"/>
      <c r="AJ171" s="674"/>
      <c r="AK171" s="674"/>
      <c r="AL171" s="674"/>
      <c r="AM171" s="674"/>
      <c r="AN171" s="674"/>
      <c r="AO171" s="674"/>
      <c r="AP171" s="674"/>
      <c r="AQ171" s="674"/>
      <c r="AR171" s="674"/>
      <c r="AS171" s="674"/>
      <c r="AT171" s="674"/>
      <c r="AU171" s="674"/>
      <c r="AV171" s="674"/>
      <c r="AW171" s="674"/>
      <c r="AX171" s="674"/>
      <c r="AY171" s="674"/>
      <c r="AZ171" s="674"/>
      <c r="BA171" s="674"/>
      <c r="BB171" s="674"/>
      <c r="BC171" s="674"/>
      <c r="BD171" s="674"/>
      <c r="BE171" s="674"/>
      <c r="BF171" s="674"/>
      <c r="BG171" s="674"/>
      <c r="BH171" s="674"/>
      <c r="BI171" s="674"/>
      <c r="BJ171" s="674"/>
      <c r="BK171" s="674"/>
      <c r="BL171" s="674"/>
      <c r="BM171" s="674"/>
      <c r="BN171" s="674"/>
      <c r="BO171" s="674"/>
      <c r="BP171" s="674"/>
      <c r="BQ171" s="674"/>
      <c r="BR171" s="674"/>
      <c r="BS171" s="674"/>
      <c r="BT171" s="674"/>
      <c r="BU171" s="674"/>
      <c r="BV171" s="674"/>
      <c r="BW171" s="674"/>
      <c r="BX171" s="674"/>
      <c r="BY171" s="674"/>
      <c r="BZ171" s="674"/>
      <c r="CA171" s="674"/>
      <c r="CB171" s="674"/>
      <c r="CC171" s="674"/>
      <c r="CD171" s="674"/>
      <c r="CE171" s="674"/>
      <c r="CF171" s="674"/>
      <c r="CG171" s="674"/>
      <c r="CH171" s="674"/>
      <c r="CI171" s="674"/>
      <c r="CJ171" s="674"/>
      <c r="CK171" s="674"/>
      <c r="CL171" s="674"/>
      <c r="CM171" s="674"/>
      <c r="CN171" s="674"/>
      <c r="CO171" s="674"/>
      <c r="CP171" s="674"/>
      <c r="CQ171" s="674"/>
      <c r="CR171" s="674"/>
      <c r="CS171" s="674"/>
      <c r="CT171" s="674"/>
      <c r="CU171" s="674"/>
      <c r="CV171" s="674"/>
      <c r="CW171" s="674"/>
      <c r="CX171" s="674"/>
      <c r="CY171" s="674"/>
      <c r="CZ171" s="674"/>
      <c r="DA171" s="674"/>
      <c r="DB171" s="674"/>
      <c r="DC171" s="674"/>
      <c r="DD171" s="674"/>
    </row>
    <row r="172" spans="2:108" ht="15" hidden="1" customHeight="1" x14ac:dyDescent="0.25">
      <c r="B172" s="714">
        <v>43</v>
      </c>
      <c r="C172" s="715" t="s">
        <v>5953</v>
      </c>
      <c r="E172" s="715" t="s">
        <v>5952</v>
      </c>
      <c r="G172" s="688">
        <f>IFERROR(G149/G129,0)</f>
        <v>0</v>
      </c>
      <c r="I172" s="674"/>
      <c r="J172" s="674"/>
      <c r="K172" s="674"/>
      <c r="L172" s="674"/>
      <c r="M172" s="674"/>
      <c r="N172" s="674"/>
      <c r="O172" s="674"/>
      <c r="P172" s="674"/>
      <c r="Q172" s="674"/>
      <c r="R172" s="674"/>
      <c r="S172" s="674"/>
      <c r="T172" s="674"/>
      <c r="U172" s="674"/>
      <c r="V172" s="674"/>
      <c r="W172" s="674"/>
      <c r="X172" s="674"/>
      <c r="Y172" s="674"/>
      <c r="Z172" s="674"/>
      <c r="AA172" s="674"/>
      <c r="AB172" s="674"/>
      <c r="AC172" s="674"/>
      <c r="AD172" s="674"/>
      <c r="AE172" s="674"/>
      <c r="AF172" s="674"/>
      <c r="AG172" s="674"/>
      <c r="AH172" s="674"/>
      <c r="AI172" s="674"/>
      <c r="AJ172" s="674"/>
      <c r="AK172" s="674"/>
      <c r="AL172" s="674"/>
      <c r="AM172" s="674"/>
      <c r="AN172" s="674"/>
      <c r="AO172" s="674"/>
      <c r="AP172" s="674"/>
      <c r="AQ172" s="674"/>
      <c r="AR172" s="674"/>
      <c r="AS172" s="674"/>
      <c r="AT172" s="674"/>
      <c r="AU172" s="674"/>
      <c r="AV172" s="674"/>
      <c r="AW172" s="674"/>
      <c r="AX172" s="674"/>
      <c r="AY172" s="674"/>
      <c r="AZ172" s="674"/>
      <c r="BA172" s="674"/>
      <c r="BB172" s="674"/>
      <c r="BC172" s="674"/>
      <c r="BD172" s="674"/>
      <c r="BE172" s="674"/>
      <c r="BF172" s="674"/>
      <c r="BG172" s="674"/>
      <c r="BH172" s="674"/>
      <c r="BI172" s="674"/>
      <c r="BJ172" s="674"/>
      <c r="BK172" s="674"/>
      <c r="BL172" s="674"/>
      <c r="BM172" s="674"/>
      <c r="BN172" s="674"/>
      <c r="BO172" s="674"/>
      <c r="BP172" s="674"/>
      <c r="BQ172" s="674"/>
      <c r="BR172" s="674"/>
      <c r="BS172" s="674"/>
      <c r="BT172" s="674"/>
      <c r="BU172" s="674"/>
      <c r="BV172" s="674"/>
      <c r="BW172" s="674"/>
      <c r="BX172" s="674"/>
      <c r="BY172" s="674"/>
      <c r="BZ172" s="674"/>
      <c r="CA172" s="674"/>
      <c r="CB172" s="674"/>
      <c r="CC172" s="674"/>
      <c r="CD172" s="674"/>
      <c r="CE172" s="674"/>
      <c r="CF172" s="674"/>
      <c r="CG172" s="674"/>
      <c r="CH172" s="674"/>
      <c r="CI172" s="674"/>
      <c r="CJ172" s="674"/>
      <c r="CK172" s="674"/>
      <c r="CL172" s="674"/>
      <c r="CM172" s="674"/>
      <c r="CN172" s="674"/>
      <c r="CO172" s="674"/>
      <c r="CP172" s="674"/>
      <c r="CQ172" s="674"/>
      <c r="CR172" s="674"/>
      <c r="CS172" s="674"/>
      <c r="CT172" s="674"/>
      <c r="CU172" s="674"/>
      <c r="CV172" s="674"/>
      <c r="CW172" s="674"/>
      <c r="CX172" s="674"/>
      <c r="CY172" s="674"/>
      <c r="CZ172" s="674"/>
      <c r="DA172" s="674"/>
      <c r="DB172" s="674"/>
      <c r="DC172" s="674"/>
      <c r="DD172" s="674"/>
    </row>
    <row r="173" spans="2:108" ht="15" hidden="1" customHeight="1" x14ac:dyDescent="0.25">
      <c r="B173"/>
      <c r="C173" s="673"/>
      <c r="E173" s="673"/>
      <c r="H173" s="674"/>
      <c r="I173" s="674"/>
      <c r="J173" s="674"/>
      <c r="K173" s="674"/>
      <c r="L173" s="674"/>
      <c r="M173" s="674"/>
      <c r="N173" s="674"/>
      <c r="O173" s="674"/>
      <c r="P173" s="674"/>
      <c r="Q173" s="674"/>
      <c r="R173" s="674"/>
      <c r="S173" s="674"/>
      <c r="T173" s="674"/>
      <c r="U173" s="674"/>
      <c r="V173" s="674"/>
      <c r="W173" s="674"/>
      <c r="X173" s="674"/>
      <c r="Y173" s="674"/>
      <c r="Z173" s="674"/>
      <c r="AA173" s="674"/>
      <c r="AB173" s="674"/>
      <c r="AC173" s="674"/>
      <c r="AD173" s="674"/>
      <c r="AE173" s="674"/>
      <c r="AF173" s="674"/>
      <c r="AG173" s="674"/>
      <c r="AH173" s="674"/>
      <c r="AI173" s="674"/>
      <c r="AJ173" s="674"/>
      <c r="AK173" s="674"/>
      <c r="AL173" s="674"/>
      <c r="AM173" s="674"/>
      <c r="AN173" s="674"/>
      <c r="AO173" s="674"/>
      <c r="AP173" s="674"/>
      <c r="AQ173" s="674"/>
      <c r="AR173" s="674"/>
      <c r="AS173" s="674"/>
      <c r="AT173" s="674"/>
      <c r="AU173" s="674"/>
      <c r="AV173" s="674"/>
      <c r="AW173" s="674"/>
      <c r="AX173" s="674"/>
      <c r="AY173" s="674"/>
      <c r="AZ173" s="674"/>
      <c r="BA173" s="674"/>
      <c r="BB173" s="674"/>
      <c r="BC173" s="674"/>
      <c r="BD173" s="674"/>
      <c r="BE173" s="674"/>
      <c r="BF173" s="674"/>
      <c r="BG173" s="674"/>
      <c r="BH173" s="674"/>
      <c r="BI173" s="674"/>
      <c r="BJ173" s="674"/>
      <c r="BK173" s="674"/>
      <c r="BL173" s="674"/>
      <c r="BM173" s="674"/>
      <c r="BN173" s="674"/>
      <c r="BO173" s="674"/>
      <c r="BP173" s="674"/>
      <c r="BQ173" s="674"/>
      <c r="BR173" s="674"/>
      <c r="BS173" s="674"/>
      <c r="BT173" s="674"/>
      <c r="BU173" s="674"/>
      <c r="BV173" s="674"/>
      <c r="BW173" s="674"/>
      <c r="BX173" s="674"/>
      <c r="BY173" s="674"/>
      <c r="BZ173" s="674"/>
      <c r="CA173" s="674"/>
      <c r="CB173" s="674"/>
      <c r="CC173" s="674"/>
      <c r="CD173" s="674"/>
      <c r="CE173" s="674"/>
      <c r="CF173" s="674"/>
      <c r="CG173" s="674"/>
      <c r="CH173" s="674"/>
      <c r="CI173" s="674"/>
      <c r="CJ173" s="674"/>
      <c r="CK173" s="674"/>
      <c r="CL173" s="674"/>
      <c r="CM173" s="674"/>
      <c r="CN173" s="674"/>
      <c r="CO173" s="674"/>
      <c r="CP173" s="674"/>
      <c r="CQ173" s="674"/>
      <c r="CR173" s="674"/>
      <c r="CS173" s="674"/>
      <c r="CT173" s="674"/>
      <c r="CU173" s="674"/>
      <c r="CV173" s="674"/>
      <c r="CW173" s="674"/>
      <c r="CX173" s="674"/>
      <c r="CY173" s="674"/>
      <c r="CZ173" s="674"/>
      <c r="DA173" s="674"/>
      <c r="DB173" s="674"/>
      <c r="DC173" s="674"/>
      <c r="DD173" s="674"/>
    </row>
    <row r="174" spans="2:108" ht="15" hidden="1" customHeight="1" x14ac:dyDescent="0.25">
      <c r="B174" s="716"/>
      <c r="C174" s="718" t="s">
        <v>6084</v>
      </c>
      <c r="E174"/>
      <c r="H174" s="650"/>
      <c r="M174"/>
      <c r="N174"/>
    </row>
    <row r="175" spans="2:108" ht="15" hidden="1" customHeight="1" x14ac:dyDescent="0.25">
      <c r="B175" s="717"/>
      <c r="C175" s="719" t="s">
        <v>5866</v>
      </c>
      <c r="E175"/>
      <c r="H175" s="650"/>
      <c r="M175"/>
      <c r="N175"/>
    </row>
    <row r="176" spans="2:108" ht="15" hidden="1" customHeight="1" x14ac:dyDescent="0.25">
      <c r="B176" s="714">
        <v>44</v>
      </c>
      <c r="C176" s="715" t="s">
        <v>5956</v>
      </c>
      <c r="E176"/>
      <c r="H176" s="650"/>
      <c r="M176"/>
      <c r="N176"/>
    </row>
    <row r="177" spans="2:107" ht="15" hidden="1" customHeight="1" x14ac:dyDescent="0.25">
      <c r="B177" s="714">
        <v>45</v>
      </c>
      <c r="C177" s="715" t="s">
        <v>5958</v>
      </c>
      <c r="E177" s="715" t="s">
        <v>4192</v>
      </c>
      <c r="F177" s="751"/>
      <c r="G177" s="692">
        <f>IFERROR(SUMPRODUCT(H56:DC56,H57:DC57)/G57,0)</f>
        <v>0</v>
      </c>
      <c r="H177" s="677">
        <f>H56</f>
        <v>0</v>
      </c>
      <c r="I177" s="677">
        <f t="shared" ref="I177:BT177" si="189">I56</f>
        <v>0</v>
      </c>
      <c r="J177" s="677">
        <f t="shared" si="189"/>
        <v>0</v>
      </c>
      <c r="K177" s="677">
        <f t="shared" si="189"/>
        <v>0</v>
      </c>
      <c r="L177" s="677">
        <f t="shared" si="189"/>
        <v>0</v>
      </c>
      <c r="M177" s="677">
        <f t="shared" si="189"/>
        <v>0</v>
      </c>
      <c r="N177" s="677">
        <f t="shared" si="189"/>
        <v>0</v>
      </c>
      <c r="O177" s="677">
        <f t="shared" si="189"/>
        <v>0</v>
      </c>
      <c r="P177" s="677">
        <f t="shared" si="189"/>
        <v>0</v>
      </c>
      <c r="Q177" s="677">
        <f t="shared" si="189"/>
        <v>0</v>
      </c>
      <c r="R177" s="677">
        <f t="shared" si="189"/>
        <v>0</v>
      </c>
      <c r="S177" s="677">
        <f t="shared" si="189"/>
        <v>0</v>
      </c>
      <c r="T177" s="677">
        <f t="shared" si="189"/>
        <v>0</v>
      </c>
      <c r="U177" s="677">
        <f t="shared" si="189"/>
        <v>0</v>
      </c>
      <c r="V177" s="677">
        <f t="shared" si="189"/>
        <v>0</v>
      </c>
      <c r="W177" s="677">
        <f t="shared" si="189"/>
        <v>0</v>
      </c>
      <c r="X177" s="677">
        <f t="shared" si="189"/>
        <v>0</v>
      </c>
      <c r="Y177" s="677">
        <f t="shared" si="189"/>
        <v>0</v>
      </c>
      <c r="Z177" s="677">
        <f t="shared" si="189"/>
        <v>0</v>
      </c>
      <c r="AA177" s="677">
        <f t="shared" si="189"/>
        <v>0</v>
      </c>
      <c r="AB177" s="677">
        <f t="shared" si="189"/>
        <v>0</v>
      </c>
      <c r="AC177" s="677">
        <f t="shared" si="189"/>
        <v>0</v>
      </c>
      <c r="AD177" s="677">
        <f t="shared" si="189"/>
        <v>0</v>
      </c>
      <c r="AE177" s="677">
        <f t="shared" si="189"/>
        <v>0</v>
      </c>
      <c r="AF177" s="677">
        <f t="shared" si="189"/>
        <v>0</v>
      </c>
      <c r="AG177" s="677">
        <f t="shared" si="189"/>
        <v>0</v>
      </c>
      <c r="AH177" s="677">
        <f t="shared" si="189"/>
        <v>0</v>
      </c>
      <c r="AI177" s="677">
        <f t="shared" si="189"/>
        <v>0</v>
      </c>
      <c r="AJ177" s="677">
        <f t="shared" si="189"/>
        <v>0</v>
      </c>
      <c r="AK177" s="677">
        <f t="shared" si="189"/>
        <v>0</v>
      </c>
      <c r="AL177" s="677">
        <f t="shared" si="189"/>
        <v>0</v>
      </c>
      <c r="AM177" s="677">
        <f t="shared" si="189"/>
        <v>0</v>
      </c>
      <c r="AN177" s="677">
        <f t="shared" si="189"/>
        <v>0</v>
      </c>
      <c r="AO177" s="677">
        <f t="shared" si="189"/>
        <v>0</v>
      </c>
      <c r="AP177" s="677">
        <f t="shared" si="189"/>
        <v>0</v>
      </c>
      <c r="AQ177" s="677">
        <f t="shared" si="189"/>
        <v>0</v>
      </c>
      <c r="AR177" s="677">
        <f t="shared" si="189"/>
        <v>0</v>
      </c>
      <c r="AS177" s="677">
        <f t="shared" si="189"/>
        <v>0</v>
      </c>
      <c r="AT177" s="677">
        <f t="shared" si="189"/>
        <v>0</v>
      </c>
      <c r="AU177" s="677">
        <f t="shared" si="189"/>
        <v>0</v>
      </c>
      <c r="AV177" s="677">
        <f t="shared" si="189"/>
        <v>0</v>
      </c>
      <c r="AW177" s="677">
        <f t="shared" si="189"/>
        <v>0</v>
      </c>
      <c r="AX177" s="677">
        <f t="shared" si="189"/>
        <v>0</v>
      </c>
      <c r="AY177" s="677">
        <f t="shared" si="189"/>
        <v>0</v>
      </c>
      <c r="AZ177" s="677">
        <f t="shared" si="189"/>
        <v>0</v>
      </c>
      <c r="BA177" s="677">
        <f t="shared" si="189"/>
        <v>0</v>
      </c>
      <c r="BB177" s="677">
        <f t="shared" si="189"/>
        <v>0</v>
      </c>
      <c r="BC177" s="677">
        <f t="shared" si="189"/>
        <v>0</v>
      </c>
      <c r="BD177" s="677">
        <f t="shared" si="189"/>
        <v>0</v>
      </c>
      <c r="BE177" s="677">
        <f t="shared" si="189"/>
        <v>0</v>
      </c>
      <c r="BF177" s="677">
        <f t="shared" si="189"/>
        <v>0</v>
      </c>
      <c r="BG177" s="677">
        <f t="shared" si="189"/>
        <v>0</v>
      </c>
      <c r="BH177" s="677">
        <f t="shared" si="189"/>
        <v>0</v>
      </c>
      <c r="BI177" s="677">
        <f t="shared" si="189"/>
        <v>0</v>
      </c>
      <c r="BJ177" s="677">
        <f t="shared" si="189"/>
        <v>0</v>
      </c>
      <c r="BK177" s="677">
        <f t="shared" si="189"/>
        <v>0</v>
      </c>
      <c r="BL177" s="677">
        <f t="shared" si="189"/>
        <v>0</v>
      </c>
      <c r="BM177" s="677">
        <f t="shared" si="189"/>
        <v>0</v>
      </c>
      <c r="BN177" s="677">
        <f t="shared" si="189"/>
        <v>0</v>
      </c>
      <c r="BO177" s="677">
        <f t="shared" si="189"/>
        <v>0</v>
      </c>
      <c r="BP177" s="677">
        <f t="shared" si="189"/>
        <v>0</v>
      </c>
      <c r="BQ177" s="677">
        <f t="shared" si="189"/>
        <v>0</v>
      </c>
      <c r="BR177" s="677">
        <f t="shared" si="189"/>
        <v>0</v>
      </c>
      <c r="BS177" s="677">
        <f t="shared" si="189"/>
        <v>0</v>
      </c>
      <c r="BT177" s="677">
        <f t="shared" si="189"/>
        <v>0</v>
      </c>
      <c r="BU177" s="677">
        <f t="shared" ref="BU177:DC177" si="190">BU56</f>
        <v>0</v>
      </c>
      <c r="BV177" s="677">
        <f t="shared" si="190"/>
        <v>0</v>
      </c>
      <c r="BW177" s="677">
        <f t="shared" si="190"/>
        <v>0</v>
      </c>
      <c r="BX177" s="677">
        <f t="shared" si="190"/>
        <v>0</v>
      </c>
      <c r="BY177" s="677">
        <f t="shared" si="190"/>
        <v>0</v>
      </c>
      <c r="BZ177" s="677">
        <f t="shared" si="190"/>
        <v>0</v>
      </c>
      <c r="CA177" s="677">
        <f t="shared" si="190"/>
        <v>0</v>
      </c>
      <c r="CB177" s="677">
        <f t="shared" si="190"/>
        <v>0</v>
      </c>
      <c r="CC177" s="677">
        <f t="shared" si="190"/>
        <v>0</v>
      </c>
      <c r="CD177" s="677">
        <f t="shared" si="190"/>
        <v>0</v>
      </c>
      <c r="CE177" s="677">
        <f t="shared" si="190"/>
        <v>0</v>
      </c>
      <c r="CF177" s="677">
        <f t="shared" si="190"/>
        <v>0</v>
      </c>
      <c r="CG177" s="677">
        <f t="shared" si="190"/>
        <v>0</v>
      </c>
      <c r="CH177" s="677">
        <f t="shared" si="190"/>
        <v>0</v>
      </c>
      <c r="CI177" s="677">
        <f t="shared" si="190"/>
        <v>0</v>
      </c>
      <c r="CJ177" s="677">
        <f t="shared" si="190"/>
        <v>0</v>
      </c>
      <c r="CK177" s="677">
        <f t="shared" si="190"/>
        <v>0</v>
      </c>
      <c r="CL177" s="677">
        <f t="shared" si="190"/>
        <v>0</v>
      </c>
      <c r="CM177" s="677">
        <f t="shared" si="190"/>
        <v>0</v>
      </c>
      <c r="CN177" s="677">
        <f t="shared" si="190"/>
        <v>0</v>
      </c>
      <c r="CO177" s="677">
        <f t="shared" si="190"/>
        <v>0</v>
      </c>
      <c r="CP177" s="677">
        <f t="shared" si="190"/>
        <v>0</v>
      </c>
      <c r="CQ177" s="677">
        <f t="shared" si="190"/>
        <v>0</v>
      </c>
      <c r="CR177" s="677">
        <f t="shared" si="190"/>
        <v>0</v>
      </c>
      <c r="CS177" s="677">
        <f t="shared" si="190"/>
        <v>0</v>
      </c>
      <c r="CT177" s="677">
        <f t="shared" si="190"/>
        <v>0</v>
      </c>
      <c r="CU177" s="677">
        <f t="shared" si="190"/>
        <v>0</v>
      </c>
      <c r="CV177" s="677">
        <f t="shared" si="190"/>
        <v>0</v>
      </c>
      <c r="CW177" s="677">
        <f t="shared" si="190"/>
        <v>0</v>
      </c>
      <c r="CX177" s="677">
        <f t="shared" si="190"/>
        <v>0</v>
      </c>
      <c r="CY177" s="677">
        <f t="shared" si="190"/>
        <v>0</v>
      </c>
      <c r="CZ177" s="677">
        <f t="shared" si="190"/>
        <v>0</v>
      </c>
      <c r="DA177" s="677">
        <f t="shared" si="190"/>
        <v>0</v>
      </c>
      <c r="DB177" s="677">
        <f t="shared" si="190"/>
        <v>0</v>
      </c>
      <c r="DC177" s="677">
        <f t="shared" si="190"/>
        <v>0</v>
      </c>
    </row>
    <row r="178" spans="2:107" ht="15" hidden="1" customHeight="1" x14ac:dyDescent="0.25">
      <c r="B178" s="714">
        <v>46</v>
      </c>
      <c r="C178" s="715" t="s">
        <v>5961</v>
      </c>
      <c r="E178" s="715" t="s">
        <v>4192</v>
      </c>
      <c r="F178" s="751"/>
      <c r="G178" s="692">
        <f>IFERROR(SUMPRODUCT(H77:DC77,H76:DC76)/G77,0)</f>
        <v>0</v>
      </c>
      <c r="H178" s="677">
        <f>H76</f>
        <v>0</v>
      </c>
      <c r="I178" s="677">
        <f t="shared" ref="I178:BT178" si="191">I76</f>
        <v>0</v>
      </c>
      <c r="J178" s="677">
        <f t="shared" si="191"/>
        <v>0</v>
      </c>
      <c r="K178" s="677">
        <f t="shared" si="191"/>
        <v>0</v>
      </c>
      <c r="L178" s="677">
        <f t="shared" si="191"/>
        <v>0</v>
      </c>
      <c r="M178" s="677">
        <f t="shared" si="191"/>
        <v>0</v>
      </c>
      <c r="N178" s="677">
        <f t="shared" si="191"/>
        <v>0</v>
      </c>
      <c r="O178" s="677">
        <f t="shared" si="191"/>
        <v>0</v>
      </c>
      <c r="P178" s="677">
        <f t="shared" si="191"/>
        <v>0</v>
      </c>
      <c r="Q178" s="677">
        <f t="shared" si="191"/>
        <v>0</v>
      </c>
      <c r="R178" s="677">
        <f t="shared" si="191"/>
        <v>0</v>
      </c>
      <c r="S178" s="677">
        <f t="shared" si="191"/>
        <v>0</v>
      </c>
      <c r="T178" s="677">
        <f t="shared" si="191"/>
        <v>0</v>
      </c>
      <c r="U178" s="677">
        <f t="shared" si="191"/>
        <v>0</v>
      </c>
      <c r="V178" s="677">
        <f t="shared" si="191"/>
        <v>0</v>
      </c>
      <c r="W178" s="677">
        <f t="shared" si="191"/>
        <v>0</v>
      </c>
      <c r="X178" s="677">
        <f t="shared" si="191"/>
        <v>0</v>
      </c>
      <c r="Y178" s="677">
        <f t="shared" si="191"/>
        <v>0</v>
      </c>
      <c r="Z178" s="677">
        <f t="shared" si="191"/>
        <v>0</v>
      </c>
      <c r="AA178" s="677">
        <f t="shared" si="191"/>
        <v>0</v>
      </c>
      <c r="AB178" s="677">
        <f t="shared" si="191"/>
        <v>0</v>
      </c>
      <c r="AC178" s="677">
        <f t="shared" si="191"/>
        <v>0</v>
      </c>
      <c r="AD178" s="677">
        <f t="shared" si="191"/>
        <v>0</v>
      </c>
      <c r="AE178" s="677">
        <f t="shared" si="191"/>
        <v>0</v>
      </c>
      <c r="AF178" s="677">
        <f t="shared" si="191"/>
        <v>0</v>
      </c>
      <c r="AG178" s="677">
        <f t="shared" si="191"/>
        <v>0</v>
      </c>
      <c r="AH178" s="677">
        <f t="shared" si="191"/>
        <v>0</v>
      </c>
      <c r="AI178" s="677">
        <f t="shared" si="191"/>
        <v>0</v>
      </c>
      <c r="AJ178" s="677">
        <f t="shared" si="191"/>
        <v>0</v>
      </c>
      <c r="AK178" s="677">
        <f t="shared" si="191"/>
        <v>0</v>
      </c>
      <c r="AL178" s="677">
        <f t="shared" si="191"/>
        <v>0</v>
      </c>
      <c r="AM178" s="677">
        <f t="shared" si="191"/>
        <v>0</v>
      </c>
      <c r="AN178" s="677">
        <f t="shared" si="191"/>
        <v>0</v>
      </c>
      <c r="AO178" s="677">
        <f t="shared" si="191"/>
        <v>0</v>
      </c>
      <c r="AP178" s="677">
        <f t="shared" si="191"/>
        <v>0</v>
      </c>
      <c r="AQ178" s="677">
        <f t="shared" si="191"/>
        <v>0</v>
      </c>
      <c r="AR178" s="677">
        <f t="shared" si="191"/>
        <v>0</v>
      </c>
      <c r="AS178" s="677">
        <f t="shared" si="191"/>
        <v>0</v>
      </c>
      <c r="AT178" s="677">
        <f t="shared" si="191"/>
        <v>0</v>
      </c>
      <c r="AU178" s="677">
        <f t="shared" si="191"/>
        <v>0</v>
      </c>
      <c r="AV178" s="677">
        <f t="shared" si="191"/>
        <v>0</v>
      </c>
      <c r="AW178" s="677">
        <f t="shared" si="191"/>
        <v>0</v>
      </c>
      <c r="AX178" s="677">
        <f t="shared" si="191"/>
        <v>0</v>
      </c>
      <c r="AY178" s="677">
        <f t="shared" si="191"/>
        <v>0</v>
      </c>
      <c r="AZ178" s="677">
        <f t="shared" si="191"/>
        <v>0</v>
      </c>
      <c r="BA178" s="677">
        <f t="shared" si="191"/>
        <v>0</v>
      </c>
      <c r="BB178" s="677">
        <f t="shared" si="191"/>
        <v>0</v>
      </c>
      <c r="BC178" s="677">
        <f t="shared" si="191"/>
        <v>0</v>
      </c>
      <c r="BD178" s="677">
        <f t="shared" si="191"/>
        <v>0</v>
      </c>
      <c r="BE178" s="677">
        <f t="shared" si="191"/>
        <v>0</v>
      </c>
      <c r="BF178" s="677">
        <f t="shared" si="191"/>
        <v>0</v>
      </c>
      <c r="BG178" s="677">
        <f t="shared" si="191"/>
        <v>0</v>
      </c>
      <c r="BH178" s="677">
        <f t="shared" si="191"/>
        <v>0</v>
      </c>
      <c r="BI178" s="677">
        <f t="shared" si="191"/>
        <v>0</v>
      </c>
      <c r="BJ178" s="677">
        <f t="shared" si="191"/>
        <v>0</v>
      </c>
      <c r="BK178" s="677">
        <f t="shared" si="191"/>
        <v>0</v>
      </c>
      <c r="BL178" s="677">
        <f t="shared" si="191"/>
        <v>0</v>
      </c>
      <c r="BM178" s="677">
        <f t="shared" si="191"/>
        <v>0</v>
      </c>
      <c r="BN178" s="677">
        <f t="shared" si="191"/>
        <v>0</v>
      </c>
      <c r="BO178" s="677">
        <f t="shared" si="191"/>
        <v>0</v>
      </c>
      <c r="BP178" s="677">
        <f t="shared" si="191"/>
        <v>0</v>
      </c>
      <c r="BQ178" s="677">
        <f t="shared" si="191"/>
        <v>0</v>
      </c>
      <c r="BR178" s="677">
        <f t="shared" si="191"/>
        <v>0</v>
      </c>
      <c r="BS178" s="677">
        <f t="shared" si="191"/>
        <v>0</v>
      </c>
      <c r="BT178" s="677">
        <f t="shared" si="191"/>
        <v>0</v>
      </c>
      <c r="BU178" s="677">
        <f t="shared" ref="BU178:DC178" si="192">BU76</f>
        <v>0</v>
      </c>
      <c r="BV178" s="677">
        <f t="shared" si="192"/>
        <v>0</v>
      </c>
      <c r="BW178" s="677">
        <f t="shared" si="192"/>
        <v>0</v>
      </c>
      <c r="BX178" s="677">
        <f t="shared" si="192"/>
        <v>0</v>
      </c>
      <c r="BY178" s="677">
        <f t="shared" si="192"/>
        <v>0</v>
      </c>
      <c r="BZ178" s="677">
        <f t="shared" si="192"/>
        <v>0</v>
      </c>
      <c r="CA178" s="677">
        <f t="shared" si="192"/>
        <v>0</v>
      </c>
      <c r="CB178" s="677">
        <f t="shared" si="192"/>
        <v>0</v>
      </c>
      <c r="CC178" s="677">
        <f t="shared" si="192"/>
        <v>0</v>
      </c>
      <c r="CD178" s="677">
        <f t="shared" si="192"/>
        <v>0</v>
      </c>
      <c r="CE178" s="677">
        <f t="shared" si="192"/>
        <v>0</v>
      </c>
      <c r="CF178" s="677">
        <f t="shared" si="192"/>
        <v>0</v>
      </c>
      <c r="CG178" s="677">
        <f t="shared" si="192"/>
        <v>0</v>
      </c>
      <c r="CH178" s="677">
        <f t="shared" si="192"/>
        <v>0</v>
      </c>
      <c r="CI178" s="677">
        <f t="shared" si="192"/>
        <v>0</v>
      </c>
      <c r="CJ178" s="677">
        <f t="shared" si="192"/>
        <v>0</v>
      </c>
      <c r="CK178" s="677">
        <f t="shared" si="192"/>
        <v>0</v>
      </c>
      <c r="CL178" s="677">
        <f t="shared" si="192"/>
        <v>0</v>
      </c>
      <c r="CM178" s="677">
        <f t="shared" si="192"/>
        <v>0</v>
      </c>
      <c r="CN178" s="677">
        <f t="shared" si="192"/>
        <v>0</v>
      </c>
      <c r="CO178" s="677">
        <f t="shared" si="192"/>
        <v>0</v>
      </c>
      <c r="CP178" s="677">
        <f t="shared" si="192"/>
        <v>0</v>
      </c>
      <c r="CQ178" s="677">
        <f t="shared" si="192"/>
        <v>0</v>
      </c>
      <c r="CR178" s="677">
        <f t="shared" si="192"/>
        <v>0</v>
      </c>
      <c r="CS178" s="677">
        <f t="shared" si="192"/>
        <v>0</v>
      </c>
      <c r="CT178" s="677">
        <f t="shared" si="192"/>
        <v>0</v>
      </c>
      <c r="CU178" s="677">
        <f t="shared" si="192"/>
        <v>0</v>
      </c>
      <c r="CV178" s="677">
        <f t="shared" si="192"/>
        <v>0</v>
      </c>
      <c r="CW178" s="677">
        <f t="shared" si="192"/>
        <v>0</v>
      </c>
      <c r="CX178" s="677">
        <f t="shared" si="192"/>
        <v>0</v>
      </c>
      <c r="CY178" s="677">
        <f t="shared" si="192"/>
        <v>0</v>
      </c>
      <c r="CZ178" s="677">
        <f t="shared" si="192"/>
        <v>0</v>
      </c>
      <c r="DA178" s="677">
        <f t="shared" si="192"/>
        <v>0</v>
      </c>
      <c r="DB178" s="677">
        <f t="shared" si="192"/>
        <v>0</v>
      </c>
      <c r="DC178" s="677">
        <f t="shared" si="192"/>
        <v>0</v>
      </c>
    </row>
    <row r="179" spans="2:107" ht="15" hidden="1" customHeight="1" x14ac:dyDescent="0.25">
      <c r="B179" s="714">
        <v>47</v>
      </c>
      <c r="C179" s="715" t="s">
        <v>5962</v>
      </c>
      <c r="E179" s="715" t="s">
        <v>6120</v>
      </c>
      <c r="F179" s="751"/>
      <c r="G179" s="755">
        <f>IFERROR(G159/G177,0)</f>
        <v>0</v>
      </c>
      <c r="H179" s="759">
        <f>IFERROR(H159/H177,0)</f>
        <v>0</v>
      </c>
      <c r="I179" s="769">
        <f t="shared" ref="I179:BT179" si="193">IFERROR(I159/I177,0)</f>
        <v>0</v>
      </c>
      <c r="J179" s="769">
        <f t="shared" si="193"/>
        <v>0</v>
      </c>
      <c r="K179" s="769">
        <f t="shared" si="193"/>
        <v>0</v>
      </c>
      <c r="L179" s="769">
        <f t="shared" si="193"/>
        <v>0</v>
      </c>
      <c r="M179" s="769">
        <f t="shared" si="193"/>
        <v>0</v>
      </c>
      <c r="N179" s="681">
        <f t="shared" si="193"/>
        <v>0</v>
      </c>
      <c r="O179" s="681">
        <f t="shared" si="193"/>
        <v>0</v>
      </c>
      <c r="P179" s="681">
        <f t="shared" si="193"/>
        <v>0</v>
      </c>
      <c r="Q179" s="681">
        <f t="shared" si="193"/>
        <v>0</v>
      </c>
      <c r="R179" s="681">
        <f t="shared" si="193"/>
        <v>0</v>
      </c>
      <c r="S179" s="681">
        <f t="shared" si="193"/>
        <v>0</v>
      </c>
      <c r="T179" s="681">
        <f t="shared" si="193"/>
        <v>0</v>
      </c>
      <c r="U179" s="681">
        <f t="shared" si="193"/>
        <v>0</v>
      </c>
      <c r="V179" s="681">
        <f t="shared" si="193"/>
        <v>0</v>
      </c>
      <c r="W179" s="681">
        <f t="shared" si="193"/>
        <v>0</v>
      </c>
      <c r="X179" s="681">
        <f t="shared" si="193"/>
        <v>0</v>
      </c>
      <c r="Y179" s="681">
        <f t="shared" si="193"/>
        <v>0</v>
      </c>
      <c r="Z179" s="681">
        <f t="shared" si="193"/>
        <v>0</v>
      </c>
      <c r="AA179" s="681">
        <f t="shared" si="193"/>
        <v>0</v>
      </c>
      <c r="AB179" s="681">
        <f t="shared" si="193"/>
        <v>0</v>
      </c>
      <c r="AC179" s="681">
        <f t="shared" si="193"/>
        <v>0</v>
      </c>
      <c r="AD179" s="681">
        <f t="shared" si="193"/>
        <v>0</v>
      </c>
      <c r="AE179" s="681">
        <f t="shared" si="193"/>
        <v>0</v>
      </c>
      <c r="AF179" s="681">
        <f t="shared" si="193"/>
        <v>0</v>
      </c>
      <c r="AG179" s="681">
        <f t="shared" si="193"/>
        <v>0</v>
      </c>
      <c r="AH179" s="681">
        <f t="shared" si="193"/>
        <v>0</v>
      </c>
      <c r="AI179" s="681">
        <f t="shared" si="193"/>
        <v>0</v>
      </c>
      <c r="AJ179" s="681">
        <f t="shared" si="193"/>
        <v>0</v>
      </c>
      <c r="AK179" s="681">
        <f t="shared" si="193"/>
        <v>0</v>
      </c>
      <c r="AL179" s="681">
        <f t="shared" si="193"/>
        <v>0</v>
      </c>
      <c r="AM179" s="681">
        <f t="shared" si="193"/>
        <v>0</v>
      </c>
      <c r="AN179" s="681">
        <f t="shared" si="193"/>
        <v>0</v>
      </c>
      <c r="AO179" s="681">
        <f t="shared" si="193"/>
        <v>0</v>
      </c>
      <c r="AP179" s="681">
        <f t="shared" si="193"/>
        <v>0</v>
      </c>
      <c r="AQ179" s="681">
        <f t="shared" si="193"/>
        <v>0</v>
      </c>
      <c r="AR179" s="681">
        <f t="shared" si="193"/>
        <v>0</v>
      </c>
      <c r="AS179" s="681">
        <f t="shared" si="193"/>
        <v>0</v>
      </c>
      <c r="AT179" s="681">
        <f t="shared" si="193"/>
        <v>0</v>
      </c>
      <c r="AU179" s="681">
        <f t="shared" si="193"/>
        <v>0</v>
      </c>
      <c r="AV179" s="681">
        <f t="shared" si="193"/>
        <v>0</v>
      </c>
      <c r="AW179" s="681">
        <f t="shared" si="193"/>
        <v>0</v>
      </c>
      <c r="AX179" s="681">
        <f t="shared" si="193"/>
        <v>0</v>
      </c>
      <c r="AY179" s="681">
        <f t="shared" si="193"/>
        <v>0</v>
      </c>
      <c r="AZ179" s="681">
        <f t="shared" si="193"/>
        <v>0</v>
      </c>
      <c r="BA179" s="681">
        <f t="shared" si="193"/>
        <v>0</v>
      </c>
      <c r="BB179" s="681">
        <f t="shared" si="193"/>
        <v>0</v>
      </c>
      <c r="BC179" s="681">
        <f t="shared" si="193"/>
        <v>0</v>
      </c>
      <c r="BD179" s="681">
        <f t="shared" si="193"/>
        <v>0</v>
      </c>
      <c r="BE179" s="681">
        <f t="shared" si="193"/>
        <v>0</v>
      </c>
      <c r="BF179" s="681">
        <f t="shared" si="193"/>
        <v>0</v>
      </c>
      <c r="BG179" s="681">
        <f t="shared" si="193"/>
        <v>0</v>
      </c>
      <c r="BH179" s="681">
        <f t="shared" si="193"/>
        <v>0</v>
      </c>
      <c r="BI179" s="681">
        <f t="shared" si="193"/>
        <v>0</v>
      </c>
      <c r="BJ179" s="681">
        <f t="shared" si="193"/>
        <v>0</v>
      </c>
      <c r="BK179" s="681">
        <f t="shared" si="193"/>
        <v>0</v>
      </c>
      <c r="BL179" s="681">
        <f t="shared" si="193"/>
        <v>0</v>
      </c>
      <c r="BM179" s="681">
        <f t="shared" si="193"/>
        <v>0</v>
      </c>
      <c r="BN179" s="681">
        <f t="shared" si="193"/>
        <v>0</v>
      </c>
      <c r="BO179" s="681">
        <f t="shared" si="193"/>
        <v>0</v>
      </c>
      <c r="BP179" s="681">
        <f t="shared" si="193"/>
        <v>0</v>
      </c>
      <c r="BQ179" s="681">
        <f t="shared" si="193"/>
        <v>0</v>
      </c>
      <c r="BR179" s="681">
        <f t="shared" si="193"/>
        <v>0</v>
      </c>
      <c r="BS179" s="681">
        <f t="shared" si="193"/>
        <v>0</v>
      </c>
      <c r="BT179" s="681">
        <f t="shared" si="193"/>
        <v>0</v>
      </c>
      <c r="BU179" s="681">
        <f t="shared" ref="BU179:DC179" si="194">IFERROR(BU159/BU177,0)</f>
        <v>0</v>
      </c>
      <c r="BV179" s="681">
        <f t="shared" si="194"/>
        <v>0</v>
      </c>
      <c r="BW179" s="681">
        <f t="shared" si="194"/>
        <v>0</v>
      </c>
      <c r="BX179" s="681">
        <f t="shared" si="194"/>
        <v>0</v>
      </c>
      <c r="BY179" s="681">
        <f t="shared" si="194"/>
        <v>0</v>
      </c>
      <c r="BZ179" s="681">
        <f t="shared" si="194"/>
        <v>0</v>
      </c>
      <c r="CA179" s="681">
        <f t="shared" si="194"/>
        <v>0</v>
      </c>
      <c r="CB179" s="681">
        <f t="shared" si="194"/>
        <v>0</v>
      </c>
      <c r="CC179" s="681">
        <f t="shared" si="194"/>
        <v>0</v>
      </c>
      <c r="CD179" s="681">
        <f t="shared" si="194"/>
        <v>0</v>
      </c>
      <c r="CE179" s="681">
        <f t="shared" si="194"/>
        <v>0</v>
      </c>
      <c r="CF179" s="681">
        <f t="shared" si="194"/>
        <v>0</v>
      </c>
      <c r="CG179" s="681">
        <f t="shared" si="194"/>
        <v>0</v>
      </c>
      <c r="CH179" s="681">
        <f t="shared" si="194"/>
        <v>0</v>
      </c>
      <c r="CI179" s="681">
        <f t="shared" si="194"/>
        <v>0</v>
      </c>
      <c r="CJ179" s="681">
        <f t="shared" si="194"/>
        <v>0</v>
      </c>
      <c r="CK179" s="681">
        <f t="shared" si="194"/>
        <v>0</v>
      </c>
      <c r="CL179" s="681">
        <f t="shared" si="194"/>
        <v>0</v>
      </c>
      <c r="CM179" s="681">
        <f t="shared" si="194"/>
        <v>0</v>
      </c>
      <c r="CN179" s="681">
        <f t="shared" si="194"/>
        <v>0</v>
      </c>
      <c r="CO179" s="681">
        <f t="shared" si="194"/>
        <v>0</v>
      </c>
      <c r="CP179" s="681">
        <f t="shared" si="194"/>
        <v>0</v>
      </c>
      <c r="CQ179" s="681">
        <f t="shared" si="194"/>
        <v>0</v>
      </c>
      <c r="CR179" s="681">
        <f t="shared" si="194"/>
        <v>0</v>
      </c>
      <c r="CS179" s="681">
        <f t="shared" si="194"/>
        <v>0</v>
      </c>
      <c r="CT179" s="681">
        <f t="shared" si="194"/>
        <v>0</v>
      </c>
      <c r="CU179" s="681">
        <f t="shared" si="194"/>
        <v>0</v>
      </c>
      <c r="CV179" s="681">
        <f t="shared" si="194"/>
        <v>0</v>
      </c>
      <c r="CW179" s="681">
        <f t="shared" si="194"/>
        <v>0</v>
      </c>
      <c r="CX179" s="681">
        <f t="shared" si="194"/>
        <v>0</v>
      </c>
      <c r="CY179" s="681">
        <f t="shared" si="194"/>
        <v>0</v>
      </c>
      <c r="CZ179" s="681">
        <f t="shared" si="194"/>
        <v>0</v>
      </c>
      <c r="DA179" s="681">
        <f t="shared" si="194"/>
        <v>0</v>
      </c>
      <c r="DB179" s="681">
        <f t="shared" si="194"/>
        <v>0</v>
      </c>
      <c r="DC179" s="681">
        <f t="shared" si="194"/>
        <v>0</v>
      </c>
    </row>
    <row r="180" spans="2:107" ht="15" hidden="1" customHeight="1" x14ac:dyDescent="0.25">
      <c r="B180" s="714">
        <v>48</v>
      </c>
      <c r="C180" s="715" t="s">
        <v>5965</v>
      </c>
      <c r="E180" s="715" t="s">
        <v>6121</v>
      </c>
      <c r="F180" s="751"/>
      <c r="G180" s="755">
        <f>IFERROR(G160/G177,0)</f>
        <v>0</v>
      </c>
      <c r="H180" s="759">
        <f>IFERROR(H160/H177,0)</f>
        <v>0</v>
      </c>
      <c r="I180" s="769">
        <f t="shared" ref="I180:BT180" si="195">IFERROR(I160/I177,0)</f>
        <v>0</v>
      </c>
      <c r="J180" s="769">
        <f t="shared" si="195"/>
        <v>0</v>
      </c>
      <c r="K180" s="769">
        <f t="shared" si="195"/>
        <v>0</v>
      </c>
      <c r="L180" s="769">
        <f t="shared" si="195"/>
        <v>0</v>
      </c>
      <c r="M180" s="769">
        <f t="shared" si="195"/>
        <v>0</v>
      </c>
      <c r="N180" s="681">
        <f t="shared" si="195"/>
        <v>0</v>
      </c>
      <c r="O180" s="681">
        <f t="shared" si="195"/>
        <v>0</v>
      </c>
      <c r="P180" s="681">
        <f t="shared" si="195"/>
        <v>0</v>
      </c>
      <c r="Q180" s="681">
        <f t="shared" si="195"/>
        <v>0</v>
      </c>
      <c r="R180" s="681">
        <f t="shared" si="195"/>
        <v>0</v>
      </c>
      <c r="S180" s="681">
        <f t="shared" si="195"/>
        <v>0</v>
      </c>
      <c r="T180" s="681">
        <f t="shared" si="195"/>
        <v>0</v>
      </c>
      <c r="U180" s="681">
        <f t="shared" si="195"/>
        <v>0</v>
      </c>
      <c r="V180" s="681">
        <f t="shared" si="195"/>
        <v>0</v>
      </c>
      <c r="W180" s="681">
        <f t="shared" si="195"/>
        <v>0</v>
      </c>
      <c r="X180" s="681">
        <f t="shared" si="195"/>
        <v>0</v>
      </c>
      <c r="Y180" s="681">
        <f t="shared" si="195"/>
        <v>0</v>
      </c>
      <c r="Z180" s="681">
        <f t="shared" si="195"/>
        <v>0</v>
      </c>
      <c r="AA180" s="681">
        <f t="shared" si="195"/>
        <v>0</v>
      </c>
      <c r="AB180" s="681">
        <f t="shared" si="195"/>
        <v>0</v>
      </c>
      <c r="AC180" s="681">
        <f t="shared" si="195"/>
        <v>0</v>
      </c>
      <c r="AD180" s="681">
        <f t="shared" si="195"/>
        <v>0</v>
      </c>
      <c r="AE180" s="681">
        <f t="shared" si="195"/>
        <v>0</v>
      </c>
      <c r="AF180" s="681">
        <f t="shared" si="195"/>
        <v>0</v>
      </c>
      <c r="AG180" s="681">
        <f t="shared" si="195"/>
        <v>0</v>
      </c>
      <c r="AH180" s="681">
        <f t="shared" si="195"/>
        <v>0</v>
      </c>
      <c r="AI180" s="681">
        <f t="shared" si="195"/>
        <v>0</v>
      </c>
      <c r="AJ180" s="681">
        <f t="shared" si="195"/>
        <v>0</v>
      </c>
      <c r="AK180" s="681">
        <f t="shared" si="195"/>
        <v>0</v>
      </c>
      <c r="AL180" s="681">
        <f t="shared" si="195"/>
        <v>0</v>
      </c>
      <c r="AM180" s="681">
        <f t="shared" si="195"/>
        <v>0</v>
      </c>
      <c r="AN180" s="681">
        <f t="shared" si="195"/>
        <v>0</v>
      </c>
      <c r="AO180" s="681">
        <f t="shared" si="195"/>
        <v>0</v>
      </c>
      <c r="AP180" s="681">
        <f t="shared" si="195"/>
        <v>0</v>
      </c>
      <c r="AQ180" s="681">
        <f t="shared" si="195"/>
        <v>0</v>
      </c>
      <c r="AR180" s="681">
        <f t="shared" si="195"/>
        <v>0</v>
      </c>
      <c r="AS180" s="681">
        <f t="shared" si="195"/>
        <v>0</v>
      </c>
      <c r="AT180" s="681">
        <f t="shared" si="195"/>
        <v>0</v>
      </c>
      <c r="AU180" s="681">
        <f t="shared" si="195"/>
        <v>0</v>
      </c>
      <c r="AV180" s="681">
        <f t="shared" si="195"/>
        <v>0</v>
      </c>
      <c r="AW180" s="681">
        <f t="shared" si="195"/>
        <v>0</v>
      </c>
      <c r="AX180" s="681">
        <f t="shared" si="195"/>
        <v>0</v>
      </c>
      <c r="AY180" s="681">
        <f t="shared" si="195"/>
        <v>0</v>
      </c>
      <c r="AZ180" s="681">
        <f t="shared" si="195"/>
        <v>0</v>
      </c>
      <c r="BA180" s="681">
        <f t="shared" si="195"/>
        <v>0</v>
      </c>
      <c r="BB180" s="681">
        <f t="shared" si="195"/>
        <v>0</v>
      </c>
      <c r="BC180" s="681">
        <f t="shared" si="195"/>
        <v>0</v>
      </c>
      <c r="BD180" s="681">
        <f t="shared" si="195"/>
        <v>0</v>
      </c>
      <c r="BE180" s="681">
        <f t="shared" si="195"/>
        <v>0</v>
      </c>
      <c r="BF180" s="681">
        <f t="shared" si="195"/>
        <v>0</v>
      </c>
      <c r="BG180" s="681">
        <f t="shared" si="195"/>
        <v>0</v>
      </c>
      <c r="BH180" s="681">
        <f t="shared" si="195"/>
        <v>0</v>
      </c>
      <c r="BI180" s="681">
        <f t="shared" si="195"/>
        <v>0</v>
      </c>
      <c r="BJ180" s="681">
        <f t="shared" si="195"/>
        <v>0</v>
      </c>
      <c r="BK180" s="681">
        <f t="shared" si="195"/>
        <v>0</v>
      </c>
      <c r="BL180" s="681">
        <f t="shared" si="195"/>
        <v>0</v>
      </c>
      <c r="BM180" s="681">
        <f t="shared" si="195"/>
        <v>0</v>
      </c>
      <c r="BN180" s="681">
        <f t="shared" si="195"/>
        <v>0</v>
      </c>
      <c r="BO180" s="681">
        <f t="shared" si="195"/>
        <v>0</v>
      </c>
      <c r="BP180" s="681">
        <f t="shared" si="195"/>
        <v>0</v>
      </c>
      <c r="BQ180" s="681">
        <f t="shared" si="195"/>
        <v>0</v>
      </c>
      <c r="BR180" s="681">
        <f t="shared" si="195"/>
        <v>0</v>
      </c>
      <c r="BS180" s="681">
        <f t="shared" si="195"/>
        <v>0</v>
      </c>
      <c r="BT180" s="681">
        <f t="shared" si="195"/>
        <v>0</v>
      </c>
      <c r="BU180" s="681">
        <f t="shared" ref="BU180:DC180" si="196">IFERROR(BU160/BU177,0)</f>
        <v>0</v>
      </c>
      <c r="BV180" s="681">
        <f t="shared" si="196"/>
        <v>0</v>
      </c>
      <c r="BW180" s="681">
        <f t="shared" si="196"/>
        <v>0</v>
      </c>
      <c r="BX180" s="681">
        <f t="shared" si="196"/>
        <v>0</v>
      </c>
      <c r="BY180" s="681">
        <f t="shared" si="196"/>
        <v>0</v>
      </c>
      <c r="BZ180" s="681">
        <f t="shared" si="196"/>
        <v>0</v>
      </c>
      <c r="CA180" s="681">
        <f t="shared" si="196"/>
        <v>0</v>
      </c>
      <c r="CB180" s="681">
        <f t="shared" si="196"/>
        <v>0</v>
      </c>
      <c r="CC180" s="681">
        <f t="shared" si="196"/>
        <v>0</v>
      </c>
      <c r="CD180" s="681">
        <f t="shared" si="196"/>
        <v>0</v>
      </c>
      <c r="CE180" s="681">
        <f t="shared" si="196"/>
        <v>0</v>
      </c>
      <c r="CF180" s="681">
        <f t="shared" si="196"/>
        <v>0</v>
      </c>
      <c r="CG180" s="681">
        <f t="shared" si="196"/>
        <v>0</v>
      </c>
      <c r="CH180" s="681">
        <f t="shared" si="196"/>
        <v>0</v>
      </c>
      <c r="CI180" s="681">
        <f t="shared" si="196"/>
        <v>0</v>
      </c>
      <c r="CJ180" s="681">
        <f t="shared" si="196"/>
        <v>0</v>
      </c>
      <c r="CK180" s="681">
        <f t="shared" si="196"/>
        <v>0</v>
      </c>
      <c r="CL180" s="681">
        <f t="shared" si="196"/>
        <v>0</v>
      </c>
      <c r="CM180" s="681">
        <f t="shared" si="196"/>
        <v>0</v>
      </c>
      <c r="CN180" s="681">
        <f t="shared" si="196"/>
        <v>0</v>
      </c>
      <c r="CO180" s="681">
        <f t="shared" si="196"/>
        <v>0</v>
      </c>
      <c r="CP180" s="681">
        <f t="shared" si="196"/>
        <v>0</v>
      </c>
      <c r="CQ180" s="681">
        <f t="shared" si="196"/>
        <v>0</v>
      </c>
      <c r="CR180" s="681">
        <f t="shared" si="196"/>
        <v>0</v>
      </c>
      <c r="CS180" s="681">
        <f t="shared" si="196"/>
        <v>0</v>
      </c>
      <c r="CT180" s="681">
        <f t="shared" si="196"/>
        <v>0</v>
      </c>
      <c r="CU180" s="681">
        <f t="shared" si="196"/>
        <v>0</v>
      </c>
      <c r="CV180" s="681">
        <f t="shared" si="196"/>
        <v>0</v>
      </c>
      <c r="CW180" s="681">
        <f t="shared" si="196"/>
        <v>0</v>
      </c>
      <c r="CX180" s="681">
        <f t="shared" si="196"/>
        <v>0</v>
      </c>
      <c r="CY180" s="681">
        <f t="shared" si="196"/>
        <v>0</v>
      </c>
      <c r="CZ180" s="681">
        <f t="shared" si="196"/>
        <v>0</v>
      </c>
      <c r="DA180" s="681">
        <f t="shared" si="196"/>
        <v>0</v>
      </c>
      <c r="DB180" s="681">
        <f t="shared" si="196"/>
        <v>0</v>
      </c>
      <c r="DC180" s="681">
        <f t="shared" si="196"/>
        <v>0</v>
      </c>
    </row>
    <row r="181" spans="2:107" ht="15" hidden="1" customHeight="1" x14ac:dyDescent="0.25">
      <c r="B181" s="714">
        <v>49</v>
      </c>
      <c r="C181" s="715" t="s">
        <v>5968</v>
      </c>
      <c r="E181" s="715" t="s">
        <v>6120</v>
      </c>
      <c r="F181" s="751"/>
      <c r="G181" s="755">
        <f>IFERROR(G161/G178,0)</f>
        <v>0</v>
      </c>
      <c r="H181" s="759">
        <f>IFERROR(H161/H178,0)</f>
        <v>0</v>
      </c>
      <c r="I181" s="769">
        <f t="shared" ref="I181:BT181" si="197">IFERROR(I161/I178,0)</f>
        <v>0</v>
      </c>
      <c r="J181" s="769">
        <f t="shared" si="197"/>
        <v>0</v>
      </c>
      <c r="K181" s="769">
        <f t="shared" si="197"/>
        <v>0</v>
      </c>
      <c r="L181" s="769">
        <f t="shared" si="197"/>
        <v>0</v>
      </c>
      <c r="M181" s="769">
        <f t="shared" si="197"/>
        <v>0</v>
      </c>
      <c r="N181" s="681">
        <f t="shared" si="197"/>
        <v>0</v>
      </c>
      <c r="O181" s="681">
        <f t="shared" si="197"/>
        <v>0</v>
      </c>
      <c r="P181" s="681">
        <f t="shared" si="197"/>
        <v>0</v>
      </c>
      <c r="Q181" s="681">
        <f t="shared" si="197"/>
        <v>0</v>
      </c>
      <c r="R181" s="681">
        <f t="shared" si="197"/>
        <v>0</v>
      </c>
      <c r="S181" s="681">
        <f t="shared" si="197"/>
        <v>0</v>
      </c>
      <c r="T181" s="681">
        <f t="shared" si="197"/>
        <v>0</v>
      </c>
      <c r="U181" s="681">
        <f t="shared" si="197"/>
        <v>0</v>
      </c>
      <c r="V181" s="681">
        <f t="shared" si="197"/>
        <v>0</v>
      </c>
      <c r="W181" s="681">
        <f t="shared" si="197"/>
        <v>0</v>
      </c>
      <c r="X181" s="681">
        <f t="shared" si="197"/>
        <v>0</v>
      </c>
      <c r="Y181" s="681">
        <f t="shared" si="197"/>
        <v>0</v>
      </c>
      <c r="Z181" s="681">
        <f t="shared" si="197"/>
        <v>0</v>
      </c>
      <c r="AA181" s="681">
        <f t="shared" si="197"/>
        <v>0</v>
      </c>
      <c r="AB181" s="681">
        <f t="shared" si="197"/>
        <v>0</v>
      </c>
      <c r="AC181" s="681">
        <f t="shared" si="197"/>
        <v>0</v>
      </c>
      <c r="AD181" s="681">
        <f t="shared" si="197"/>
        <v>0</v>
      </c>
      <c r="AE181" s="681">
        <f t="shared" si="197"/>
        <v>0</v>
      </c>
      <c r="AF181" s="681">
        <f t="shared" si="197"/>
        <v>0</v>
      </c>
      <c r="AG181" s="681">
        <f t="shared" si="197"/>
        <v>0</v>
      </c>
      <c r="AH181" s="681">
        <f t="shared" si="197"/>
        <v>0</v>
      </c>
      <c r="AI181" s="681">
        <f t="shared" si="197"/>
        <v>0</v>
      </c>
      <c r="AJ181" s="681">
        <f t="shared" si="197"/>
        <v>0</v>
      </c>
      <c r="AK181" s="681">
        <f t="shared" si="197"/>
        <v>0</v>
      </c>
      <c r="AL181" s="681">
        <f t="shared" si="197"/>
        <v>0</v>
      </c>
      <c r="AM181" s="681">
        <f t="shared" si="197"/>
        <v>0</v>
      </c>
      <c r="AN181" s="681">
        <f t="shared" si="197"/>
        <v>0</v>
      </c>
      <c r="AO181" s="681">
        <f t="shared" si="197"/>
        <v>0</v>
      </c>
      <c r="AP181" s="681">
        <f t="shared" si="197"/>
        <v>0</v>
      </c>
      <c r="AQ181" s="681">
        <f t="shared" si="197"/>
        <v>0</v>
      </c>
      <c r="AR181" s="681">
        <f t="shared" si="197"/>
        <v>0</v>
      </c>
      <c r="AS181" s="681">
        <f t="shared" si="197"/>
        <v>0</v>
      </c>
      <c r="AT181" s="681">
        <f t="shared" si="197"/>
        <v>0</v>
      </c>
      <c r="AU181" s="681">
        <f t="shared" si="197"/>
        <v>0</v>
      </c>
      <c r="AV181" s="681">
        <f t="shared" si="197"/>
        <v>0</v>
      </c>
      <c r="AW181" s="681">
        <f t="shared" si="197"/>
        <v>0</v>
      </c>
      <c r="AX181" s="681">
        <f t="shared" si="197"/>
        <v>0</v>
      </c>
      <c r="AY181" s="681">
        <f t="shared" si="197"/>
        <v>0</v>
      </c>
      <c r="AZ181" s="681">
        <f t="shared" si="197"/>
        <v>0</v>
      </c>
      <c r="BA181" s="681">
        <f t="shared" si="197"/>
        <v>0</v>
      </c>
      <c r="BB181" s="681">
        <f t="shared" si="197"/>
        <v>0</v>
      </c>
      <c r="BC181" s="681">
        <f t="shared" si="197"/>
        <v>0</v>
      </c>
      <c r="BD181" s="681">
        <f t="shared" si="197"/>
        <v>0</v>
      </c>
      <c r="BE181" s="681">
        <f t="shared" si="197"/>
        <v>0</v>
      </c>
      <c r="BF181" s="681">
        <f t="shared" si="197"/>
        <v>0</v>
      </c>
      <c r="BG181" s="681">
        <f t="shared" si="197"/>
        <v>0</v>
      </c>
      <c r="BH181" s="681">
        <f t="shared" si="197"/>
        <v>0</v>
      </c>
      <c r="BI181" s="681">
        <f t="shared" si="197"/>
        <v>0</v>
      </c>
      <c r="BJ181" s="681">
        <f t="shared" si="197"/>
        <v>0</v>
      </c>
      <c r="BK181" s="681">
        <f t="shared" si="197"/>
        <v>0</v>
      </c>
      <c r="BL181" s="681">
        <f t="shared" si="197"/>
        <v>0</v>
      </c>
      <c r="BM181" s="681">
        <f t="shared" si="197"/>
        <v>0</v>
      </c>
      <c r="BN181" s="681">
        <f t="shared" si="197"/>
        <v>0</v>
      </c>
      <c r="BO181" s="681">
        <f t="shared" si="197"/>
        <v>0</v>
      </c>
      <c r="BP181" s="681">
        <f t="shared" si="197"/>
        <v>0</v>
      </c>
      <c r="BQ181" s="681">
        <f t="shared" si="197"/>
        <v>0</v>
      </c>
      <c r="BR181" s="681">
        <f t="shared" si="197"/>
        <v>0</v>
      </c>
      <c r="BS181" s="681">
        <f t="shared" si="197"/>
        <v>0</v>
      </c>
      <c r="BT181" s="681">
        <f t="shared" si="197"/>
        <v>0</v>
      </c>
      <c r="BU181" s="681">
        <f t="shared" ref="BU181:DC181" si="198">IFERROR(BU161/BU178,0)</f>
        <v>0</v>
      </c>
      <c r="BV181" s="681">
        <f t="shared" si="198"/>
        <v>0</v>
      </c>
      <c r="BW181" s="681">
        <f t="shared" si="198"/>
        <v>0</v>
      </c>
      <c r="BX181" s="681">
        <f t="shared" si="198"/>
        <v>0</v>
      </c>
      <c r="BY181" s="681">
        <f t="shared" si="198"/>
        <v>0</v>
      </c>
      <c r="BZ181" s="681">
        <f t="shared" si="198"/>
        <v>0</v>
      </c>
      <c r="CA181" s="681">
        <f t="shared" si="198"/>
        <v>0</v>
      </c>
      <c r="CB181" s="681">
        <f t="shared" si="198"/>
        <v>0</v>
      </c>
      <c r="CC181" s="681">
        <f t="shared" si="198"/>
        <v>0</v>
      </c>
      <c r="CD181" s="681">
        <f t="shared" si="198"/>
        <v>0</v>
      </c>
      <c r="CE181" s="681">
        <f t="shared" si="198"/>
        <v>0</v>
      </c>
      <c r="CF181" s="681">
        <f t="shared" si="198"/>
        <v>0</v>
      </c>
      <c r="CG181" s="681">
        <f t="shared" si="198"/>
        <v>0</v>
      </c>
      <c r="CH181" s="681">
        <f t="shared" si="198"/>
        <v>0</v>
      </c>
      <c r="CI181" s="681">
        <f t="shared" si="198"/>
        <v>0</v>
      </c>
      <c r="CJ181" s="681">
        <f t="shared" si="198"/>
        <v>0</v>
      </c>
      <c r="CK181" s="681">
        <f t="shared" si="198"/>
        <v>0</v>
      </c>
      <c r="CL181" s="681">
        <f t="shared" si="198"/>
        <v>0</v>
      </c>
      <c r="CM181" s="681">
        <f t="shared" si="198"/>
        <v>0</v>
      </c>
      <c r="CN181" s="681">
        <f t="shared" si="198"/>
        <v>0</v>
      </c>
      <c r="CO181" s="681">
        <f t="shared" si="198"/>
        <v>0</v>
      </c>
      <c r="CP181" s="681">
        <f t="shared" si="198"/>
        <v>0</v>
      </c>
      <c r="CQ181" s="681">
        <f t="shared" si="198"/>
        <v>0</v>
      </c>
      <c r="CR181" s="681">
        <f t="shared" si="198"/>
        <v>0</v>
      </c>
      <c r="CS181" s="681">
        <f t="shared" si="198"/>
        <v>0</v>
      </c>
      <c r="CT181" s="681">
        <f t="shared" si="198"/>
        <v>0</v>
      </c>
      <c r="CU181" s="681">
        <f t="shared" si="198"/>
        <v>0</v>
      </c>
      <c r="CV181" s="681">
        <f t="shared" si="198"/>
        <v>0</v>
      </c>
      <c r="CW181" s="681">
        <f t="shared" si="198"/>
        <v>0</v>
      </c>
      <c r="CX181" s="681">
        <f t="shared" si="198"/>
        <v>0</v>
      </c>
      <c r="CY181" s="681">
        <f t="shared" si="198"/>
        <v>0</v>
      </c>
      <c r="CZ181" s="681">
        <f t="shared" si="198"/>
        <v>0</v>
      </c>
      <c r="DA181" s="681">
        <f t="shared" si="198"/>
        <v>0</v>
      </c>
      <c r="DB181" s="681">
        <f t="shared" si="198"/>
        <v>0</v>
      </c>
      <c r="DC181" s="681">
        <f t="shared" si="198"/>
        <v>0</v>
      </c>
    </row>
    <row r="182" spans="2:107" ht="15" hidden="1" customHeight="1" x14ac:dyDescent="0.25">
      <c r="B182" s="714">
        <v>50</v>
      </c>
      <c r="C182" s="715" t="s">
        <v>5970</v>
      </c>
      <c r="E182" s="715" t="s">
        <v>5967</v>
      </c>
      <c r="F182" s="751"/>
      <c r="G182" s="755">
        <f>IFERROR(G162/G178,0)</f>
        <v>0</v>
      </c>
      <c r="H182" s="759">
        <f>IFERROR(H162/H178,0)</f>
        <v>0</v>
      </c>
      <c r="I182" s="769">
        <f t="shared" ref="I182:BT182" si="199">IFERROR(I162/I178,0)</f>
        <v>0</v>
      </c>
      <c r="J182" s="769">
        <f t="shared" si="199"/>
        <v>0</v>
      </c>
      <c r="K182" s="769">
        <f t="shared" si="199"/>
        <v>0</v>
      </c>
      <c r="L182" s="769">
        <f t="shared" si="199"/>
        <v>0</v>
      </c>
      <c r="M182" s="769">
        <f t="shared" si="199"/>
        <v>0</v>
      </c>
      <c r="N182" s="681">
        <f t="shared" si="199"/>
        <v>0</v>
      </c>
      <c r="O182" s="681">
        <f t="shared" si="199"/>
        <v>0</v>
      </c>
      <c r="P182" s="681">
        <f t="shared" si="199"/>
        <v>0</v>
      </c>
      <c r="Q182" s="681">
        <f t="shared" si="199"/>
        <v>0</v>
      </c>
      <c r="R182" s="681">
        <f t="shared" si="199"/>
        <v>0</v>
      </c>
      <c r="S182" s="681">
        <f t="shared" si="199"/>
        <v>0</v>
      </c>
      <c r="T182" s="681">
        <f t="shared" si="199"/>
        <v>0</v>
      </c>
      <c r="U182" s="681">
        <f t="shared" si="199"/>
        <v>0</v>
      </c>
      <c r="V182" s="681">
        <f t="shared" si="199"/>
        <v>0</v>
      </c>
      <c r="W182" s="681">
        <f t="shared" si="199"/>
        <v>0</v>
      </c>
      <c r="X182" s="681">
        <f t="shared" si="199"/>
        <v>0</v>
      </c>
      <c r="Y182" s="681">
        <f t="shared" si="199"/>
        <v>0</v>
      </c>
      <c r="Z182" s="681">
        <f t="shared" si="199"/>
        <v>0</v>
      </c>
      <c r="AA182" s="681">
        <f t="shared" si="199"/>
        <v>0</v>
      </c>
      <c r="AB182" s="681">
        <f t="shared" si="199"/>
        <v>0</v>
      </c>
      <c r="AC182" s="681">
        <f t="shared" si="199"/>
        <v>0</v>
      </c>
      <c r="AD182" s="681">
        <f t="shared" si="199"/>
        <v>0</v>
      </c>
      <c r="AE182" s="681">
        <f t="shared" si="199"/>
        <v>0</v>
      </c>
      <c r="AF182" s="681">
        <f t="shared" si="199"/>
        <v>0</v>
      </c>
      <c r="AG182" s="681">
        <f t="shared" si="199"/>
        <v>0</v>
      </c>
      <c r="AH182" s="681">
        <f t="shared" si="199"/>
        <v>0</v>
      </c>
      <c r="AI182" s="681">
        <f t="shared" si="199"/>
        <v>0</v>
      </c>
      <c r="AJ182" s="681">
        <f t="shared" si="199"/>
        <v>0</v>
      </c>
      <c r="AK182" s="681">
        <f t="shared" si="199"/>
        <v>0</v>
      </c>
      <c r="AL182" s="681">
        <f t="shared" si="199"/>
        <v>0</v>
      </c>
      <c r="AM182" s="681">
        <f t="shared" si="199"/>
        <v>0</v>
      </c>
      <c r="AN182" s="681">
        <f t="shared" si="199"/>
        <v>0</v>
      </c>
      <c r="AO182" s="681">
        <f t="shared" si="199"/>
        <v>0</v>
      </c>
      <c r="AP182" s="681">
        <f t="shared" si="199"/>
        <v>0</v>
      </c>
      <c r="AQ182" s="681">
        <f t="shared" si="199"/>
        <v>0</v>
      </c>
      <c r="AR182" s="681">
        <f t="shared" si="199"/>
        <v>0</v>
      </c>
      <c r="AS182" s="681">
        <f t="shared" si="199"/>
        <v>0</v>
      </c>
      <c r="AT182" s="681">
        <f t="shared" si="199"/>
        <v>0</v>
      </c>
      <c r="AU182" s="681">
        <f t="shared" si="199"/>
        <v>0</v>
      </c>
      <c r="AV182" s="681">
        <f t="shared" si="199"/>
        <v>0</v>
      </c>
      <c r="AW182" s="681">
        <f t="shared" si="199"/>
        <v>0</v>
      </c>
      <c r="AX182" s="681">
        <f t="shared" si="199"/>
        <v>0</v>
      </c>
      <c r="AY182" s="681">
        <f t="shared" si="199"/>
        <v>0</v>
      </c>
      <c r="AZ182" s="681">
        <f t="shared" si="199"/>
        <v>0</v>
      </c>
      <c r="BA182" s="681">
        <f t="shared" si="199"/>
        <v>0</v>
      </c>
      <c r="BB182" s="681">
        <f t="shared" si="199"/>
        <v>0</v>
      </c>
      <c r="BC182" s="681">
        <f t="shared" si="199"/>
        <v>0</v>
      </c>
      <c r="BD182" s="681">
        <f t="shared" si="199"/>
        <v>0</v>
      </c>
      <c r="BE182" s="681">
        <f t="shared" si="199"/>
        <v>0</v>
      </c>
      <c r="BF182" s="681">
        <f t="shared" si="199"/>
        <v>0</v>
      </c>
      <c r="BG182" s="681">
        <f t="shared" si="199"/>
        <v>0</v>
      </c>
      <c r="BH182" s="681">
        <f t="shared" si="199"/>
        <v>0</v>
      </c>
      <c r="BI182" s="681">
        <f t="shared" si="199"/>
        <v>0</v>
      </c>
      <c r="BJ182" s="681">
        <f t="shared" si="199"/>
        <v>0</v>
      </c>
      <c r="BK182" s="681">
        <f t="shared" si="199"/>
        <v>0</v>
      </c>
      <c r="BL182" s="681">
        <f t="shared" si="199"/>
        <v>0</v>
      </c>
      <c r="BM182" s="681">
        <f t="shared" si="199"/>
        <v>0</v>
      </c>
      <c r="BN182" s="681">
        <f t="shared" si="199"/>
        <v>0</v>
      </c>
      <c r="BO182" s="681">
        <f t="shared" si="199"/>
        <v>0</v>
      </c>
      <c r="BP182" s="681">
        <f t="shared" si="199"/>
        <v>0</v>
      </c>
      <c r="BQ182" s="681">
        <f t="shared" si="199"/>
        <v>0</v>
      </c>
      <c r="BR182" s="681">
        <f t="shared" si="199"/>
        <v>0</v>
      </c>
      <c r="BS182" s="681">
        <f t="shared" si="199"/>
        <v>0</v>
      </c>
      <c r="BT182" s="681">
        <f t="shared" si="199"/>
        <v>0</v>
      </c>
      <c r="BU182" s="681">
        <f t="shared" ref="BU182:DC182" si="200">IFERROR(BU162/BU178,0)</f>
        <v>0</v>
      </c>
      <c r="BV182" s="681">
        <f t="shared" si="200"/>
        <v>0</v>
      </c>
      <c r="BW182" s="681">
        <f t="shared" si="200"/>
        <v>0</v>
      </c>
      <c r="BX182" s="681">
        <f t="shared" si="200"/>
        <v>0</v>
      </c>
      <c r="BY182" s="681">
        <f t="shared" si="200"/>
        <v>0</v>
      </c>
      <c r="BZ182" s="681">
        <f t="shared" si="200"/>
        <v>0</v>
      </c>
      <c r="CA182" s="681">
        <f t="shared" si="200"/>
        <v>0</v>
      </c>
      <c r="CB182" s="681">
        <f t="shared" si="200"/>
        <v>0</v>
      </c>
      <c r="CC182" s="681">
        <f t="shared" si="200"/>
        <v>0</v>
      </c>
      <c r="CD182" s="681">
        <f t="shared" si="200"/>
        <v>0</v>
      </c>
      <c r="CE182" s="681">
        <f t="shared" si="200"/>
        <v>0</v>
      </c>
      <c r="CF182" s="681">
        <f t="shared" si="200"/>
        <v>0</v>
      </c>
      <c r="CG182" s="681">
        <f t="shared" si="200"/>
        <v>0</v>
      </c>
      <c r="CH182" s="681">
        <f t="shared" si="200"/>
        <v>0</v>
      </c>
      <c r="CI182" s="681">
        <f t="shared" si="200"/>
        <v>0</v>
      </c>
      <c r="CJ182" s="681">
        <f t="shared" si="200"/>
        <v>0</v>
      </c>
      <c r="CK182" s="681">
        <f t="shared" si="200"/>
        <v>0</v>
      </c>
      <c r="CL182" s="681">
        <f t="shared" si="200"/>
        <v>0</v>
      </c>
      <c r="CM182" s="681">
        <f t="shared" si="200"/>
        <v>0</v>
      </c>
      <c r="CN182" s="681">
        <f t="shared" si="200"/>
        <v>0</v>
      </c>
      <c r="CO182" s="681">
        <f t="shared" si="200"/>
        <v>0</v>
      </c>
      <c r="CP182" s="681">
        <f t="shared" si="200"/>
        <v>0</v>
      </c>
      <c r="CQ182" s="681">
        <f t="shared" si="200"/>
        <v>0</v>
      </c>
      <c r="CR182" s="681">
        <f t="shared" si="200"/>
        <v>0</v>
      </c>
      <c r="CS182" s="681">
        <f t="shared" si="200"/>
        <v>0</v>
      </c>
      <c r="CT182" s="681">
        <f t="shared" si="200"/>
        <v>0</v>
      </c>
      <c r="CU182" s="681">
        <f t="shared" si="200"/>
        <v>0</v>
      </c>
      <c r="CV182" s="681">
        <f t="shared" si="200"/>
        <v>0</v>
      </c>
      <c r="CW182" s="681">
        <f t="shared" si="200"/>
        <v>0</v>
      </c>
      <c r="CX182" s="681">
        <f t="shared" si="200"/>
        <v>0</v>
      </c>
      <c r="CY182" s="681">
        <f t="shared" si="200"/>
        <v>0</v>
      </c>
      <c r="CZ182" s="681">
        <f t="shared" si="200"/>
        <v>0</v>
      </c>
      <c r="DA182" s="681">
        <f t="shared" si="200"/>
        <v>0</v>
      </c>
      <c r="DB182" s="681">
        <f t="shared" si="200"/>
        <v>0</v>
      </c>
      <c r="DC182" s="681">
        <f t="shared" si="200"/>
        <v>0</v>
      </c>
    </row>
    <row r="183" spans="2:107" ht="15" hidden="1" customHeight="1" x14ac:dyDescent="0.25">
      <c r="B183" s="714">
        <v>51</v>
      </c>
      <c r="C183" s="715" t="s">
        <v>5972</v>
      </c>
      <c r="E183" s="715" t="s">
        <v>6120</v>
      </c>
      <c r="F183" s="751"/>
      <c r="G183" s="760">
        <f>IFERROR(G163/G177,0)</f>
        <v>0</v>
      </c>
      <c r="H183" s="767">
        <f>IFERROR(H163/H177,0)</f>
        <v>0</v>
      </c>
      <c r="I183" s="767">
        <f t="shared" ref="I183:BT183" si="201">IFERROR(I163/I177,0)</f>
        <v>0</v>
      </c>
      <c r="J183" s="767">
        <f t="shared" si="201"/>
        <v>0</v>
      </c>
      <c r="K183" s="767">
        <f t="shared" si="201"/>
        <v>0</v>
      </c>
      <c r="L183" s="767">
        <f t="shared" si="201"/>
        <v>0</v>
      </c>
      <c r="M183" s="767">
        <f t="shared" si="201"/>
        <v>0</v>
      </c>
      <c r="N183" s="677">
        <f t="shared" si="201"/>
        <v>0</v>
      </c>
      <c r="O183" s="677">
        <f t="shared" si="201"/>
        <v>0</v>
      </c>
      <c r="P183" s="677">
        <f t="shared" si="201"/>
        <v>0</v>
      </c>
      <c r="Q183" s="677">
        <f t="shared" si="201"/>
        <v>0</v>
      </c>
      <c r="R183" s="677">
        <f t="shared" si="201"/>
        <v>0</v>
      </c>
      <c r="S183" s="677">
        <f t="shared" si="201"/>
        <v>0</v>
      </c>
      <c r="T183" s="677">
        <f t="shared" si="201"/>
        <v>0</v>
      </c>
      <c r="U183" s="677">
        <f t="shared" si="201"/>
        <v>0</v>
      </c>
      <c r="V183" s="677">
        <f t="shared" si="201"/>
        <v>0</v>
      </c>
      <c r="W183" s="677">
        <f t="shared" si="201"/>
        <v>0</v>
      </c>
      <c r="X183" s="677">
        <f t="shared" si="201"/>
        <v>0</v>
      </c>
      <c r="Y183" s="677">
        <f t="shared" si="201"/>
        <v>0</v>
      </c>
      <c r="Z183" s="677">
        <f t="shared" si="201"/>
        <v>0</v>
      </c>
      <c r="AA183" s="677">
        <f t="shared" si="201"/>
        <v>0</v>
      </c>
      <c r="AB183" s="677">
        <f t="shared" si="201"/>
        <v>0</v>
      </c>
      <c r="AC183" s="677">
        <f t="shared" si="201"/>
        <v>0</v>
      </c>
      <c r="AD183" s="677">
        <f t="shared" si="201"/>
        <v>0</v>
      </c>
      <c r="AE183" s="677">
        <f t="shared" si="201"/>
        <v>0</v>
      </c>
      <c r="AF183" s="677">
        <f t="shared" si="201"/>
        <v>0</v>
      </c>
      <c r="AG183" s="677">
        <f t="shared" si="201"/>
        <v>0</v>
      </c>
      <c r="AH183" s="677">
        <f t="shared" si="201"/>
        <v>0</v>
      </c>
      <c r="AI183" s="677">
        <f t="shared" si="201"/>
        <v>0</v>
      </c>
      <c r="AJ183" s="677">
        <f t="shared" si="201"/>
        <v>0</v>
      </c>
      <c r="AK183" s="677">
        <f t="shared" si="201"/>
        <v>0</v>
      </c>
      <c r="AL183" s="677">
        <f t="shared" si="201"/>
        <v>0</v>
      </c>
      <c r="AM183" s="677">
        <f t="shared" si="201"/>
        <v>0</v>
      </c>
      <c r="AN183" s="677">
        <f t="shared" si="201"/>
        <v>0</v>
      </c>
      <c r="AO183" s="677">
        <f t="shared" si="201"/>
        <v>0</v>
      </c>
      <c r="AP183" s="677">
        <f t="shared" si="201"/>
        <v>0</v>
      </c>
      <c r="AQ183" s="677">
        <f t="shared" si="201"/>
        <v>0</v>
      </c>
      <c r="AR183" s="677">
        <f t="shared" si="201"/>
        <v>0</v>
      </c>
      <c r="AS183" s="677">
        <f t="shared" si="201"/>
        <v>0</v>
      </c>
      <c r="AT183" s="677">
        <f t="shared" si="201"/>
        <v>0</v>
      </c>
      <c r="AU183" s="677">
        <f t="shared" si="201"/>
        <v>0</v>
      </c>
      <c r="AV183" s="677">
        <f t="shared" si="201"/>
        <v>0</v>
      </c>
      <c r="AW183" s="677">
        <f t="shared" si="201"/>
        <v>0</v>
      </c>
      <c r="AX183" s="677">
        <f t="shared" si="201"/>
        <v>0</v>
      </c>
      <c r="AY183" s="677">
        <f t="shared" si="201"/>
        <v>0</v>
      </c>
      <c r="AZ183" s="677">
        <f t="shared" si="201"/>
        <v>0</v>
      </c>
      <c r="BA183" s="677">
        <f t="shared" si="201"/>
        <v>0</v>
      </c>
      <c r="BB183" s="677">
        <f t="shared" si="201"/>
        <v>0</v>
      </c>
      <c r="BC183" s="677">
        <f t="shared" si="201"/>
        <v>0</v>
      </c>
      <c r="BD183" s="677">
        <f t="shared" si="201"/>
        <v>0</v>
      </c>
      <c r="BE183" s="677">
        <f t="shared" si="201"/>
        <v>0</v>
      </c>
      <c r="BF183" s="677">
        <f t="shared" si="201"/>
        <v>0</v>
      </c>
      <c r="BG183" s="677">
        <f t="shared" si="201"/>
        <v>0</v>
      </c>
      <c r="BH183" s="677">
        <f t="shared" si="201"/>
        <v>0</v>
      </c>
      <c r="BI183" s="677">
        <f t="shared" si="201"/>
        <v>0</v>
      </c>
      <c r="BJ183" s="677">
        <f t="shared" si="201"/>
        <v>0</v>
      </c>
      <c r="BK183" s="677">
        <f t="shared" si="201"/>
        <v>0</v>
      </c>
      <c r="BL183" s="677">
        <f t="shared" si="201"/>
        <v>0</v>
      </c>
      <c r="BM183" s="677">
        <f t="shared" si="201"/>
        <v>0</v>
      </c>
      <c r="BN183" s="677">
        <f t="shared" si="201"/>
        <v>0</v>
      </c>
      <c r="BO183" s="677">
        <f t="shared" si="201"/>
        <v>0</v>
      </c>
      <c r="BP183" s="677">
        <f t="shared" si="201"/>
        <v>0</v>
      </c>
      <c r="BQ183" s="677">
        <f t="shared" si="201"/>
        <v>0</v>
      </c>
      <c r="BR183" s="677">
        <f t="shared" si="201"/>
        <v>0</v>
      </c>
      <c r="BS183" s="677">
        <f t="shared" si="201"/>
        <v>0</v>
      </c>
      <c r="BT183" s="677">
        <f t="shared" si="201"/>
        <v>0</v>
      </c>
      <c r="BU183" s="677">
        <f t="shared" ref="BU183:DC183" si="202">IFERROR(BU163/BU177,0)</f>
        <v>0</v>
      </c>
      <c r="BV183" s="677">
        <f t="shared" si="202"/>
        <v>0</v>
      </c>
      <c r="BW183" s="677">
        <f t="shared" si="202"/>
        <v>0</v>
      </c>
      <c r="BX183" s="677">
        <f t="shared" si="202"/>
        <v>0</v>
      </c>
      <c r="BY183" s="677">
        <f t="shared" si="202"/>
        <v>0</v>
      </c>
      <c r="BZ183" s="677">
        <f t="shared" si="202"/>
        <v>0</v>
      </c>
      <c r="CA183" s="677">
        <f t="shared" si="202"/>
        <v>0</v>
      </c>
      <c r="CB183" s="677">
        <f t="shared" si="202"/>
        <v>0</v>
      </c>
      <c r="CC183" s="677">
        <f t="shared" si="202"/>
        <v>0</v>
      </c>
      <c r="CD183" s="677">
        <f t="shared" si="202"/>
        <v>0</v>
      </c>
      <c r="CE183" s="677">
        <f t="shared" si="202"/>
        <v>0</v>
      </c>
      <c r="CF183" s="677">
        <f t="shared" si="202"/>
        <v>0</v>
      </c>
      <c r="CG183" s="677">
        <f t="shared" si="202"/>
        <v>0</v>
      </c>
      <c r="CH183" s="677">
        <f t="shared" si="202"/>
        <v>0</v>
      </c>
      <c r="CI183" s="677">
        <f t="shared" si="202"/>
        <v>0</v>
      </c>
      <c r="CJ183" s="677">
        <f t="shared" si="202"/>
        <v>0</v>
      </c>
      <c r="CK183" s="677">
        <f t="shared" si="202"/>
        <v>0</v>
      </c>
      <c r="CL183" s="677">
        <f t="shared" si="202"/>
        <v>0</v>
      </c>
      <c r="CM183" s="677">
        <f t="shared" si="202"/>
        <v>0</v>
      </c>
      <c r="CN183" s="677">
        <f t="shared" si="202"/>
        <v>0</v>
      </c>
      <c r="CO183" s="677">
        <f t="shared" si="202"/>
        <v>0</v>
      </c>
      <c r="CP183" s="677">
        <f t="shared" si="202"/>
        <v>0</v>
      </c>
      <c r="CQ183" s="677">
        <f t="shared" si="202"/>
        <v>0</v>
      </c>
      <c r="CR183" s="677">
        <f t="shared" si="202"/>
        <v>0</v>
      </c>
      <c r="CS183" s="677">
        <f t="shared" si="202"/>
        <v>0</v>
      </c>
      <c r="CT183" s="677">
        <f t="shared" si="202"/>
        <v>0</v>
      </c>
      <c r="CU183" s="677">
        <f t="shared" si="202"/>
        <v>0</v>
      </c>
      <c r="CV183" s="677">
        <f t="shared" si="202"/>
        <v>0</v>
      </c>
      <c r="CW183" s="677">
        <f t="shared" si="202"/>
        <v>0</v>
      </c>
      <c r="CX183" s="677">
        <f t="shared" si="202"/>
        <v>0</v>
      </c>
      <c r="CY183" s="677">
        <f t="shared" si="202"/>
        <v>0</v>
      </c>
      <c r="CZ183" s="677">
        <f t="shared" si="202"/>
        <v>0</v>
      </c>
      <c r="DA183" s="677">
        <f t="shared" si="202"/>
        <v>0</v>
      </c>
      <c r="DB183" s="677">
        <f t="shared" si="202"/>
        <v>0</v>
      </c>
      <c r="DC183" s="677">
        <f t="shared" si="202"/>
        <v>0</v>
      </c>
    </row>
    <row r="184" spans="2:107" ht="15" hidden="1" customHeight="1" x14ac:dyDescent="0.25">
      <c r="B184" s="714">
        <v>52</v>
      </c>
      <c r="C184" s="715" t="s">
        <v>5974</v>
      </c>
      <c r="E184" s="715" t="s">
        <v>6121</v>
      </c>
      <c r="F184" s="751"/>
      <c r="G184" s="760">
        <f>IFERROR(G164/G177,0)</f>
        <v>0</v>
      </c>
      <c r="H184" s="767">
        <f>IFERROR(H164/H177,0)</f>
        <v>0</v>
      </c>
      <c r="I184" s="767">
        <f t="shared" ref="I184:BT184" si="203">IFERROR(I164/I177,0)</f>
        <v>0</v>
      </c>
      <c r="J184" s="767">
        <f t="shared" si="203"/>
        <v>0</v>
      </c>
      <c r="K184" s="767">
        <f t="shared" si="203"/>
        <v>0</v>
      </c>
      <c r="L184" s="767">
        <f t="shared" si="203"/>
        <v>0</v>
      </c>
      <c r="M184" s="767">
        <f t="shared" si="203"/>
        <v>0</v>
      </c>
      <c r="N184" s="677">
        <f t="shared" si="203"/>
        <v>0</v>
      </c>
      <c r="O184" s="677">
        <f t="shared" si="203"/>
        <v>0</v>
      </c>
      <c r="P184" s="677">
        <f t="shared" si="203"/>
        <v>0</v>
      </c>
      <c r="Q184" s="677">
        <f t="shared" si="203"/>
        <v>0</v>
      </c>
      <c r="R184" s="677">
        <f t="shared" si="203"/>
        <v>0</v>
      </c>
      <c r="S184" s="677">
        <f t="shared" si="203"/>
        <v>0</v>
      </c>
      <c r="T184" s="677">
        <f t="shared" si="203"/>
        <v>0</v>
      </c>
      <c r="U184" s="677">
        <f t="shared" si="203"/>
        <v>0</v>
      </c>
      <c r="V184" s="677">
        <f t="shared" si="203"/>
        <v>0</v>
      </c>
      <c r="W184" s="677">
        <f t="shared" si="203"/>
        <v>0</v>
      </c>
      <c r="X184" s="677">
        <f t="shared" si="203"/>
        <v>0</v>
      </c>
      <c r="Y184" s="677">
        <f t="shared" si="203"/>
        <v>0</v>
      </c>
      <c r="Z184" s="677">
        <f t="shared" si="203"/>
        <v>0</v>
      </c>
      <c r="AA184" s="677">
        <f t="shared" si="203"/>
        <v>0</v>
      </c>
      <c r="AB184" s="677">
        <f t="shared" si="203"/>
        <v>0</v>
      </c>
      <c r="AC184" s="677">
        <f t="shared" si="203"/>
        <v>0</v>
      </c>
      <c r="AD184" s="677">
        <f t="shared" si="203"/>
        <v>0</v>
      </c>
      <c r="AE184" s="677">
        <f t="shared" si="203"/>
        <v>0</v>
      </c>
      <c r="AF184" s="677">
        <f t="shared" si="203"/>
        <v>0</v>
      </c>
      <c r="AG184" s="677">
        <f t="shared" si="203"/>
        <v>0</v>
      </c>
      <c r="AH184" s="677">
        <f t="shared" si="203"/>
        <v>0</v>
      </c>
      <c r="AI184" s="677">
        <f t="shared" si="203"/>
        <v>0</v>
      </c>
      <c r="AJ184" s="677">
        <f t="shared" si="203"/>
        <v>0</v>
      </c>
      <c r="AK184" s="677">
        <f t="shared" si="203"/>
        <v>0</v>
      </c>
      <c r="AL184" s="677">
        <f t="shared" si="203"/>
        <v>0</v>
      </c>
      <c r="AM184" s="677">
        <f t="shared" si="203"/>
        <v>0</v>
      </c>
      <c r="AN184" s="677">
        <f t="shared" si="203"/>
        <v>0</v>
      </c>
      <c r="AO184" s="677">
        <f t="shared" si="203"/>
        <v>0</v>
      </c>
      <c r="AP184" s="677">
        <f t="shared" si="203"/>
        <v>0</v>
      </c>
      <c r="AQ184" s="677">
        <f t="shared" si="203"/>
        <v>0</v>
      </c>
      <c r="AR184" s="677">
        <f t="shared" si="203"/>
        <v>0</v>
      </c>
      <c r="AS184" s="677">
        <f t="shared" si="203"/>
        <v>0</v>
      </c>
      <c r="AT184" s="677">
        <f t="shared" si="203"/>
        <v>0</v>
      </c>
      <c r="AU184" s="677">
        <f t="shared" si="203"/>
        <v>0</v>
      </c>
      <c r="AV184" s="677">
        <f t="shared" si="203"/>
        <v>0</v>
      </c>
      <c r="AW184" s="677">
        <f t="shared" si="203"/>
        <v>0</v>
      </c>
      <c r="AX184" s="677">
        <f t="shared" si="203"/>
        <v>0</v>
      </c>
      <c r="AY184" s="677">
        <f t="shared" si="203"/>
        <v>0</v>
      </c>
      <c r="AZ184" s="677">
        <f t="shared" si="203"/>
        <v>0</v>
      </c>
      <c r="BA184" s="677">
        <f t="shared" si="203"/>
        <v>0</v>
      </c>
      <c r="BB184" s="677">
        <f t="shared" si="203"/>
        <v>0</v>
      </c>
      <c r="BC184" s="677">
        <f t="shared" si="203"/>
        <v>0</v>
      </c>
      <c r="BD184" s="677">
        <f t="shared" si="203"/>
        <v>0</v>
      </c>
      <c r="BE184" s="677">
        <f t="shared" si="203"/>
        <v>0</v>
      </c>
      <c r="BF184" s="677">
        <f t="shared" si="203"/>
        <v>0</v>
      </c>
      <c r="BG184" s="677">
        <f t="shared" si="203"/>
        <v>0</v>
      </c>
      <c r="BH184" s="677">
        <f t="shared" si="203"/>
        <v>0</v>
      </c>
      <c r="BI184" s="677">
        <f t="shared" si="203"/>
        <v>0</v>
      </c>
      <c r="BJ184" s="677">
        <f t="shared" si="203"/>
        <v>0</v>
      </c>
      <c r="BK184" s="677">
        <f t="shared" si="203"/>
        <v>0</v>
      </c>
      <c r="BL184" s="677">
        <f t="shared" si="203"/>
        <v>0</v>
      </c>
      <c r="BM184" s="677">
        <f t="shared" si="203"/>
        <v>0</v>
      </c>
      <c r="BN184" s="677">
        <f t="shared" si="203"/>
        <v>0</v>
      </c>
      <c r="BO184" s="677">
        <f t="shared" si="203"/>
        <v>0</v>
      </c>
      <c r="BP184" s="677">
        <f t="shared" si="203"/>
        <v>0</v>
      </c>
      <c r="BQ184" s="677">
        <f t="shared" si="203"/>
        <v>0</v>
      </c>
      <c r="BR184" s="677">
        <f t="shared" si="203"/>
        <v>0</v>
      </c>
      <c r="BS184" s="677">
        <f t="shared" si="203"/>
        <v>0</v>
      </c>
      <c r="BT184" s="677">
        <f t="shared" si="203"/>
        <v>0</v>
      </c>
      <c r="BU184" s="677">
        <f t="shared" ref="BU184:DC184" si="204">IFERROR(BU164/BU177,0)</f>
        <v>0</v>
      </c>
      <c r="BV184" s="677">
        <f t="shared" si="204"/>
        <v>0</v>
      </c>
      <c r="BW184" s="677">
        <f t="shared" si="204"/>
        <v>0</v>
      </c>
      <c r="BX184" s="677">
        <f t="shared" si="204"/>
        <v>0</v>
      </c>
      <c r="BY184" s="677">
        <f t="shared" si="204"/>
        <v>0</v>
      </c>
      <c r="BZ184" s="677">
        <f t="shared" si="204"/>
        <v>0</v>
      </c>
      <c r="CA184" s="677">
        <f t="shared" si="204"/>
        <v>0</v>
      </c>
      <c r="CB184" s="677">
        <f t="shared" si="204"/>
        <v>0</v>
      </c>
      <c r="CC184" s="677">
        <f t="shared" si="204"/>
        <v>0</v>
      </c>
      <c r="CD184" s="677">
        <f t="shared" si="204"/>
        <v>0</v>
      </c>
      <c r="CE184" s="677">
        <f t="shared" si="204"/>
        <v>0</v>
      </c>
      <c r="CF184" s="677">
        <f t="shared" si="204"/>
        <v>0</v>
      </c>
      <c r="CG184" s="677">
        <f t="shared" si="204"/>
        <v>0</v>
      </c>
      <c r="CH184" s="677">
        <f t="shared" si="204"/>
        <v>0</v>
      </c>
      <c r="CI184" s="677">
        <f t="shared" si="204"/>
        <v>0</v>
      </c>
      <c r="CJ184" s="677">
        <f t="shared" si="204"/>
        <v>0</v>
      </c>
      <c r="CK184" s="677">
        <f t="shared" si="204"/>
        <v>0</v>
      </c>
      <c r="CL184" s="677">
        <f t="shared" si="204"/>
        <v>0</v>
      </c>
      <c r="CM184" s="677">
        <f t="shared" si="204"/>
        <v>0</v>
      </c>
      <c r="CN184" s="677">
        <f t="shared" si="204"/>
        <v>0</v>
      </c>
      <c r="CO184" s="677">
        <f t="shared" si="204"/>
        <v>0</v>
      </c>
      <c r="CP184" s="677">
        <f t="shared" si="204"/>
        <v>0</v>
      </c>
      <c r="CQ184" s="677">
        <f t="shared" si="204"/>
        <v>0</v>
      </c>
      <c r="CR184" s="677">
        <f t="shared" si="204"/>
        <v>0</v>
      </c>
      <c r="CS184" s="677">
        <f t="shared" si="204"/>
        <v>0</v>
      </c>
      <c r="CT184" s="677">
        <f t="shared" si="204"/>
        <v>0</v>
      </c>
      <c r="CU184" s="677">
        <f t="shared" si="204"/>
        <v>0</v>
      </c>
      <c r="CV184" s="677">
        <f t="shared" si="204"/>
        <v>0</v>
      </c>
      <c r="CW184" s="677">
        <f t="shared" si="204"/>
        <v>0</v>
      </c>
      <c r="CX184" s="677">
        <f t="shared" si="204"/>
        <v>0</v>
      </c>
      <c r="CY184" s="677">
        <f t="shared" si="204"/>
        <v>0</v>
      </c>
      <c r="CZ184" s="677">
        <f t="shared" si="204"/>
        <v>0</v>
      </c>
      <c r="DA184" s="677">
        <f t="shared" si="204"/>
        <v>0</v>
      </c>
      <c r="DB184" s="677">
        <f t="shared" si="204"/>
        <v>0</v>
      </c>
      <c r="DC184" s="677">
        <f t="shared" si="204"/>
        <v>0</v>
      </c>
    </row>
    <row r="185" spans="2:107" ht="15" hidden="1" customHeight="1" x14ac:dyDescent="0.25">
      <c r="B185" s="714">
        <v>53</v>
      </c>
      <c r="C185" s="715" t="s">
        <v>5976</v>
      </c>
      <c r="E185" s="715" t="s">
        <v>6122</v>
      </c>
      <c r="F185" s="751"/>
      <c r="G185" s="680">
        <f>G183*$D$98</f>
        <v>0</v>
      </c>
      <c r="H185" s="681">
        <f>H183*$D$98</f>
        <v>0</v>
      </c>
      <c r="I185" s="681">
        <f t="shared" ref="I185:BT185" si="205">I183*$D$98</f>
        <v>0</v>
      </c>
      <c r="J185" s="681">
        <f t="shared" si="205"/>
        <v>0</v>
      </c>
      <c r="K185" s="681">
        <f t="shared" si="205"/>
        <v>0</v>
      </c>
      <c r="L185" s="681">
        <f t="shared" si="205"/>
        <v>0</v>
      </c>
      <c r="M185" s="681">
        <f t="shared" si="205"/>
        <v>0</v>
      </c>
      <c r="N185" s="681">
        <f t="shared" si="205"/>
        <v>0</v>
      </c>
      <c r="O185" s="681">
        <f t="shared" si="205"/>
        <v>0</v>
      </c>
      <c r="P185" s="681">
        <f t="shared" si="205"/>
        <v>0</v>
      </c>
      <c r="Q185" s="681">
        <f t="shared" si="205"/>
        <v>0</v>
      </c>
      <c r="R185" s="681">
        <f t="shared" si="205"/>
        <v>0</v>
      </c>
      <c r="S185" s="681">
        <f t="shared" si="205"/>
        <v>0</v>
      </c>
      <c r="T185" s="681">
        <f t="shared" si="205"/>
        <v>0</v>
      </c>
      <c r="U185" s="681">
        <f t="shared" si="205"/>
        <v>0</v>
      </c>
      <c r="V185" s="681">
        <f t="shared" si="205"/>
        <v>0</v>
      </c>
      <c r="W185" s="681">
        <f t="shared" si="205"/>
        <v>0</v>
      </c>
      <c r="X185" s="681">
        <f t="shared" si="205"/>
        <v>0</v>
      </c>
      <c r="Y185" s="681">
        <f t="shared" si="205"/>
        <v>0</v>
      </c>
      <c r="Z185" s="681">
        <f t="shared" si="205"/>
        <v>0</v>
      </c>
      <c r="AA185" s="681">
        <f t="shared" si="205"/>
        <v>0</v>
      </c>
      <c r="AB185" s="681">
        <f t="shared" si="205"/>
        <v>0</v>
      </c>
      <c r="AC185" s="681">
        <f t="shared" si="205"/>
        <v>0</v>
      </c>
      <c r="AD185" s="681">
        <f t="shared" si="205"/>
        <v>0</v>
      </c>
      <c r="AE185" s="681">
        <f t="shared" si="205"/>
        <v>0</v>
      </c>
      <c r="AF185" s="681">
        <f t="shared" si="205"/>
        <v>0</v>
      </c>
      <c r="AG185" s="681">
        <f t="shared" si="205"/>
        <v>0</v>
      </c>
      <c r="AH185" s="681">
        <f t="shared" si="205"/>
        <v>0</v>
      </c>
      <c r="AI185" s="681">
        <f t="shared" si="205"/>
        <v>0</v>
      </c>
      <c r="AJ185" s="681">
        <f t="shared" si="205"/>
        <v>0</v>
      </c>
      <c r="AK185" s="681">
        <f t="shared" si="205"/>
        <v>0</v>
      </c>
      <c r="AL185" s="681">
        <f t="shared" si="205"/>
        <v>0</v>
      </c>
      <c r="AM185" s="681">
        <f t="shared" si="205"/>
        <v>0</v>
      </c>
      <c r="AN185" s="681">
        <f t="shared" si="205"/>
        <v>0</v>
      </c>
      <c r="AO185" s="681">
        <f t="shared" si="205"/>
        <v>0</v>
      </c>
      <c r="AP185" s="681">
        <f t="shared" si="205"/>
        <v>0</v>
      </c>
      <c r="AQ185" s="681">
        <f t="shared" si="205"/>
        <v>0</v>
      </c>
      <c r="AR185" s="681">
        <f t="shared" si="205"/>
        <v>0</v>
      </c>
      <c r="AS185" s="681">
        <f t="shared" si="205"/>
        <v>0</v>
      </c>
      <c r="AT185" s="681">
        <f t="shared" si="205"/>
        <v>0</v>
      </c>
      <c r="AU185" s="681">
        <f t="shared" si="205"/>
        <v>0</v>
      </c>
      <c r="AV185" s="681">
        <f t="shared" si="205"/>
        <v>0</v>
      </c>
      <c r="AW185" s="681">
        <f t="shared" si="205"/>
        <v>0</v>
      </c>
      <c r="AX185" s="681">
        <f t="shared" si="205"/>
        <v>0</v>
      </c>
      <c r="AY185" s="681">
        <f t="shared" si="205"/>
        <v>0</v>
      </c>
      <c r="AZ185" s="681">
        <f t="shared" si="205"/>
        <v>0</v>
      </c>
      <c r="BA185" s="681">
        <f t="shared" si="205"/>
        <v>0</v>
      </c>
      <c r="BB185" s="681">
        <f t="shared" si="205"/>
        <v>0</v>
      </c>
      <c r="BC185" s="681">
        <f t="shared" si="205"/>
        <v>0</v>
      </c>
      <c r="BD185" s="681">
        <f t="shared" si="205"/>
        <v>0</v>
      </c>
      <c r="BE185" s="681">
        <f t="shared" si="205"/>
        <v>0</v>
      </c>
      <c r="BF185" s="681">
        <f t="shared" si="205"/>
        <v>0</v>
      </c>
      <c r="BG185" s="681">
        <f t="shared" si="205"/>
        <v>0</v>
      </c>
      <c r="BH185" s="681">
        <f t="shared" si="205"/>
        <v>0</v>
      </c>
      <c r="BI185" s="681">
        <f t="shared" si="205"/>
        <v>0</v>
      </c>
      <c r="BJ185" s="681">
        <f t="shared" si="205"/>
        <v>0</v>
      </c>
      <c r="BK185" s="681">
        <f t="shared" si="205"/>
        <v>0</v>
      </c>
      <c r="BL185" s="681">
        <f t="shared" si="205"/>
        <v>0</v>
      </c>
      <c r="BM185" s="681">
        <f t="shared" si="205"/>
        <v>0</v>
      </c>
      <c r="BN185" s="681">
        <f t="shared" si="205"/>
        <v>0</v>
      </c>
      <c r="BO185" s="681">
        <f t="shared" si="205"/>
        <v>0</v>
      </c>
      <c r="BP185" s="681">
        <f t="shared" si="205"/>
        <v>0</v>
      </c>
      <c r="BQ185" s="681">
        <f t="shared" si="205"/>
        <v>0</v>
      </c>
      <c r="BR185" s="681">
        <f t="shared" si="205"/>
        <v>0</v>
      </c>
      <c r="BS185" s="681">
        <f t="shared" si="205"/>
        <v>0</v>
      </c>
      <c r="BT185" s="681">
        <f t="shared" si="205"/>
        <v>0</v>
      </c>
      <c r="BU185" s="681">
        <f t="shared" ref="BU185:DC185" si="206">BU183*$D$98</f>
        <v>0</v>
      </c>
      <c r="BV185" s="681">
        <f t="shared" si="206"/>
        <v>0</v>
      </c>
      <c r="BW185" s="681">
        <f t="shared" si="206"/>
        <v>0</v>
      </c>
      <c r="BX185" s="681">
        <f t="shared" si="206"/>
        <v>0</v>
      </c>
      <c r="BY185" s="681">
        <f t="shared" si="206"/>
        <v>0</v>
      </c>
      <c r="BZ185" s="681">
        <f t="shared" si="206"/>
        <v>0</v>
      </c>
      <c r="CA185" s="681">
        <f t="shared" si="206"/>
        <v>0</v>
      </c>
      <c r="CB185" s="681">
        <f t="shared" si="206"/>
        <v>0</v>
      </c>
      <c r="CC185" s="681">
        <f t="shared" si="206"/>
        <v>0</v>
      </c>
      <c r="CD185" s="681">
        <f t="shared" si="206"/>
        <v>0</v>
      </c>
      <c r="CE185" s="681">
        <f t="shared" si="206"/>
        <v>0</v>
      </c>
      <c r="CF185" s="681">
        <f t="shared" si="206"/>
        <v>0</v>
      </c>
      <c r="CG185" s="681">
        <f t="shared" si="206"/>
        <v>0</v>
      </c>
      <c r="CH185" s="681">
        <f t="shared" si="206"/>
        <v>0</v>
      </c>
      <c r="CI185" s="681">
        <f t="shared" si="206"/>
        <v>0</v>
      </c>
      <c r="CJ185" s="681">
        <f t="shared" si="206"/>
        <v>0</v>
      </c>
      <c r="CK185" s="681">
        <f t="shared" si="206"/>
        <v>0</v>
      </c>
      <c r="CL185" s="681">
        <f t="shared" si="206"/>
        <v>0</v>
      </c>
      <c r="CM185" s="681">
        <f t="shared" si="206"/>
        <v>0</v>
      </c>
      <c r="CN185" s="681">
        <f t="shared" si="206"/>
        <v>0</v>
      </c>
      <c r="CO185" s="681">
        <f t="shared" si="206"/>
        <v>0</v>
      </c>
      <c r="CP185" s="681">
        <f t="shared" si="206"/>
        <v>0</v>
      </c>
      <c r="CQ185" s="681">
        <f t="shared" si="206"/>
        <v>0</v>
      </c>
      <c r="CR185" s="681">
        <f t="shared" si="206"/>
        <v>0</v>
      </c>
      <c r="CS185" s="681">
        <f t="shared" si="206"/>
        <v>0</v>
      </c>
      <c r="CT185" s="681">
        <f t="shared" si="206"/>
        <v>0</v>
      </c>
      <c r="CU185" s="681">
        <f t="shared" si="206"/>
        <v>0</v>
      </c>
      <c r="CV185" s="681">
        <f t="shared" si="206"/>
        <v>0</v>
      </c>
      <c r="CW185" s="681">
        <f t="shared" si="206"/>
        <v>0</v>
      </c>
      <c r="CX185" s="681">
        <f t="shared" si="206"/>
        <v>0</v>
      </c>
      <c r="CY185" s="681">
        <f t="shared" si="206"/>
        <v>0</v>
      </c>
      <c r="CZ185" s="681">
        <f t="shared" si="206"/>
        <v>0</v>
      </c>
      <c r="DA185" s="681">
        <f t="shared" si="206"/>
        <v>0</v>
      </c>
      <c r="DB185" s="681">
        <f t="shared" si="206"/>
        <v>0</v>
      </c>
      <c r="DC185" s="681">
        <f t="shared" si="206"/>
        <v>0</v>
      </c>
    </row>
    <row r="186" spans="2:107" ht="15" hidden="1" customHeight="1" x14ac:dyDescent="0.25">
      <c r="B186" s="714">
        <v>54</v>
      </c>
      <c r="C186" s="715" t="s">
        <v>5979</v>
      </c>
      <c r="E186" s="715" t="s">
        <v>6122</v>
      </c>
      <c r="F186" s="751"/>
      <c r="G186" s="680">
        <f>G184*$D$96</f>
        <v>0</v>
      </c>
      <c r="H186" s="681">
        <f>H184*$D$96</f>
        <v>0</v>
      </c>
      <c r="I186" s="681">
        <f t="shared" ref="I186:BT186" si="207">I184*$D$96</f>
        <v>0</v>
      </c>
      <c r="J186" s="681">
        <f t="shared" si="207"/>
        <v>0</v>
      </c>
      <c r="K186" s="681">
        <f t="shared" si="207"/>
        <v>0</v>
      </c>
      <c r="L186" s="681">
        <f t="shared" si="207"/>
        <v>0</v>
      </c>
      <c r="M186" s="681">
        <f t="shared" si="207"/>
        <v>0</v>
      </c>
      <c r="N186" s="681">
        <f t="shared" si="207"/>
        <v>0</v>
      </c>
      <c r="O186" s="681">
        <f t="shared" si="207"/>
        <v>0</v>
      </c>
      <c r="P186" s="681">
        <f t="shared" si="207"/>
        <v>0</v>
      </c>
      <c r="Q186" s="681">
        <f t="shared" si="207"/>
        <v>0</v>
      </c>
      <c r="R186" s="681">
        <f t="shared" si="207"/>
        <v>0</v>
      </c>
      <c r="S186" s="681">
        <f t="shared" si="207"/>
        <v>0</v>
      </c>
      <c r="T186" s="681">
        <f t="shared" si="207"/>
        <v>0</v>
      </c>
      <c r="U186" s="681">
        <f t="shared" si="207"/>
        <v>0</v>
      </c>
      <c r="V186" s="681">
        <f t="shared" si="207"/>
        <v>0</v>
      </c>
      <c r="W186" s="681">
        <f t="shared" si="207"/>
        <v>0</v>
      </c>
      <c r="X186" s="681">
        <f t="shared" si="207"/>
        <v>0</v>
      </c>
      <c r="Y186" s="681">
        <f t="shared" si="207"/>
        <v>0</v>
      </c>
      <c r="Z186" s="681">
        <f t="shared" si="207"/>
        <v>0</v>
      </c>
      <c r="AA186" s="681">
        <f t="shared" si="207"/>
        <v>0</v>
      </c>
      <c r="AB186" s="681">
        <f t="shared" si="207"/>
        <v>0</v>
      </c>
      <c r="AC186" s="681">
        <f t="shared" si="207"/>
        <v>0</v>
      </c>
      <c r="AD186" s="681">
        <f t="shared" si="207"/>
        <v>0</v>
      </c>
      <c r="AE186" s="681">
        <f t="shared" si="207"/>
        <v>0</v>
      </c>
      <c r="AF186" s="681">
        <f t="shared" si="207"/>
        <v>0</v>
      </c>
      <c r="AG186" s="681">
        <f t="shared" si="207"/>
        <v>0</v>
      </c>
      <c r="AH186" s="681">
        <f t="shared" si="207"/>
        <v>0</v>
      </c>
      <c r="AI186" s="681">
        <f t="shared" si="207"/>
        <v>0</v>
      </c>
      <c r="AJ186" s="681">
        <f t="shared" si="207"/>
        <v>0</v>
      </c>
      <c r="AK186" s="681">
        <f t="shared" si="207"/>
        <v>0</v>
      </c>
      <c r="AL186" s="681">
        <f t="shared" si="207"/>
        <v>0</v>
      </c>
      <c r="AM186" s="681">
        <f t="shared" si="207"/>
        <v>0</v>
      </c>
      <c r="AN186" s="681">
        <f t="shared" si="207"/>
        <v>0</v>
      </c>
      <c r="AO186" s="681">
        <f t="shared" si="207"/>
        <v>0</v>
      </c>
      <c r="AP186" s="681">
        <f t="shared" si="207"/>
        <v>0</v>
      </c>
      <c r="AQ186" s="681">
        <f t="shared" si="207"/>
        <v>0</v>
      </c>
      <c r="AR186" s="681">
        <f t="shared" si="207"/>
        <v>0</v>
      </c>
      <c r="AS186" s="681">
        <f t="shared" si="207"/>
        <v>0</v>
      </c>
      <c r="AT186" s="681">
        <f t="shared" si="207"/>
        <v>0</v>
      </c>
      <c r="AU186" s="681">
        <f t="shared" si="207"/>
        <v>0</v>
      </c>
      <c r="AV186" s="681">
        <f t="shared" si="207"/>
        <v>0</v>
      </c>
      <c r="AW186" s="681">
        <f t="shared" si="207"/>
        <v>0</v>
      </c>
      <c r="AX186" s="681">
        <f t="shared" si="207"/>
        <v>0</v>
      </c>
      <c r="AY186" s="681">
        <f t="shared" si="207"/>
        <v>0</v>
      </c>
      <c r="AZ186" s="681">
        <f t="shared" si="207"/>
        <v>0</v>
      </c>
      <c r="BA186" s="681">
        <f t="shared" si="207"/>
        <v>0</v>
      </c>
      <c r="BB186" s="681">
        <f t="shared" si="207"/>
        <v>0</v>
      </c>
      <c r="BC186" s="681">
        <f t="shared" si="207"/>
        <v>0</v>
      </c>
      <c r="BD186" s="681">
        <f t="shared" si="207"/>
        <v>0</v>
      </c>
      <c r="BE186" s="681">
        <f t="shared" si="207"/>
        <v>0</v>
      </c>
      <c r="BF186" s="681">
        <f t="shared" si="207"/>
        <v>0</v>
      </c>
      <c r="BG186" s="681">
        <f t="shared" si="207"/>
        <v>0</v>
      </c>
      <c r="BH186" s="681">
        <f t="shared" si="207"/>
        <v>0</v>
      </c>
      <c r="BI186" s="681">
        <f t="shared" si="207"/>
        <v>0</v>
      </c>
      <c r="BJ186" s="681">
        <f t="shared" si="207"/>
        <v>0</v>
      </c>
      <c r="BK186" s="681">
        <f t="shared" si="207"/>
        <v>0</v>
      </c>
      <c r="BL186" s="681">
        <f t="shared" si="207"/>
        <v>0</v>
      </c>
      <c r="BM186" s="681">
        <f t="shared" si="207"/>
        <v>0</v>
      </c>
      <c r="BN186" s="681">
        <f t="shared" si="207"/>
        <v>0</v>
      </c>
      <c r="BO186" s="681">
        <f t="shared" si="207"/>
        <v>0</v>
      </c>
      <c r="BP186" s="681">
        <f t="shared" si="207"/>
        <v>0</v>
      </c>
      <c r="BQ186" s="681">
        <f t="shared" si="207"/>
        <v>0</v>
      </c>
      <c r="BR186" s="681">
        <f t="shared" si="207"/>
        <v>0</v>
      </c>
      <c r="BS186" s="681">
        <f t="shared" si="207"/>
        <v>0</v>
      </c>
      <c r="BT186" s="681">
        <f t="shared" si="207"/>
        <v>0</v>
      </c>
      <c r="BU186" s="681">
        <f t="shared" ref="BU186:DC186" si="208">BU184*$D$96</f>
        <v>0</v>
      </c>
      <c r="BV186" s="681">
        <f t="shared" si="208"/>
        <v>0</v>
      </c>
      <c r="BW186" s="681">
        <f t="shared" si="208"/>
        <v>0</v>
      </c>
      <c r="BX186" s="681">
        <f t="shared" si="208"/>
        <v>0</v>
      </c>
      <c r="BY186" s="681">
        <f t="shared" si="208"/>
        <v>0</v>
      </c>
      <c r="BZ186" s="681">
        <f t="shared" si="208"/>
        <v>0</v>
      </c>
      <c r="CA186" s="681">
        <f t="shared" si="208"/>
        <v>0</v>
      </c>
      <c r="CB186" s="681">
        <f t="shared" si="208"/>
        <v>0</v>
      </c>
      <c r="CC186" s="681">
        <f t="shared" si="208"/>
        <v>0</v>
      </c>
      <c r="CD186" s="681">
        <f t="shared" si="208"/>
        <v>0</v>
      </c>
      <c r="CE186" s="681">
        <f t="shared" si="208"/>
        <v>0</v>
      </c>
      <c r="CF186" s="681">
        <f t="shared" si="208"/>
        <v>0</v>
      </c>
      <c r="CG186" s="681">
        <f t="shared" si="208"/>
        <v>0</v>
      </c>
      <c r="CH186" s="681">
        <f t="shared" si="208"/>
        <v>0</v>
      </c>
      <c r="CI186" s="681">
        <f t="shared" si="208"/>
        <v>0</v>
      </c>
      <c r="CJ186" s="681">
        <f t="shared" si="208"/>
        <v>0</v>
      </c>
      <c r="CK186" s="681">
        <f t="shared" si="208"/>
        <v>0</v>
      </c>
      <c r="CL186" s="681">
        <f t="shared" si="208"/>
        <v>0</v>
      </c>
      <c r="CM186" s="681">
        <f t="shared" si="208"/>
        <v>0</v>
      </c>
      <c r="CN186" s="681">
        <f t="shared" si="208"/>
        <v>0</v>
      </c>
      <c r="CO186" s="681">
        <f t="shared" si="208"/>
        <v>0</v>
      </c>
      <c r="CP186" s="681">
        <f t="shared" si="208"/>
        <v>0</v>
      </c>
      <c r="CQ186" s="681">
        <f t="shared" si="208"/>
        <v>0</v>
      </c>
      <c r="CR186" s="681">
        <f t="shared" si="208"/>
        <v>0</v>
      </c>
      <c r="CS186" s="681">
        <f t="shared" si="208"/>
        <v>0</v>
      </c>
      <c r="CT186" s="681">
        <f t="shared" si="208"/>
        <v>0</v>
      </c>
      <c r="CU186" s="681">
        <f t="shared" si="208"/>
        <v>0</v>
      </c>
      <c r="CV186" s="681">
        <f t="shared" si="208"/>
        <v>0</v>
      </c>
      <c r="CW186" s="681">
        <f t="shared" si="208"/>
        <v>0</v>
      </c>
      <c r="CX186" s="681">
        <f t="shared" si="208"/>
        <v>0</v>
      </c>
      <c r="CY186" s="681">
        <f t="shared" si="208"/>
        <v>0</v>
      </c>
      <c r="CZ186" s="681">
        <f t="shared" si="208"/>
        <v>0</v>
      </c>
      <c r="DA186" s="681">
        <f t="shared" si="208"/>
        <v>0</v>
      </c>
      <c r="DB186" s="681">
        <f t="shared" si="208"/>
        <v>0</v>
      </c>
      <c r="DC186" s="681">
        <f t="shared" si="208"/>
        <v>0</v>
      </c>
    </row>
    <row r="187" spans="2:107" ht="15" hidden="1" customHeight="1" x14ac:dyDescent="0.25">
      <c r="B187" s="714">
        <v>55</v>
      </c>
      <c r="C187" s="715" t="s">
        <v>5981</v>
      </c>
      <c r="E187" s="715" t="s">
        <v>6122</v>
      </c>
      <c r="F187" s="751"/>
      <c r="G187" s="688">
        <f>SUM(G185:G186)</f>
        <v>0</v>
      </c>
      <c r="H187" s="677">
        <f>SUM(H185:H186)</f>
        <v>0</v>
      </c>
      <c r="I187" s="677">
        <f t="shared" ref="I187:BT187" si="209">SUM(I185:I186)</f>
        <v>0</v>
      </c>
      <c r="J187" s="677">
        <f t="shared" si="209"/>
        <v>0</v>
      </c>
      <c r="K187" s="677">
        <f t="shared" si="209"/>
        <v>0</v>
      </c>
      <c r="L187" s="677">
        <f t="shared" si="209"/>
        <v>0</v>
      </c>
      <c r="M187" s="677">
        <f t="shared" si="209"/>
        <v>0</v>
      </c>
      <c r="N187" s="677">
        <f t="shared" si="209"/>
        <v>0</v>
      </c>
      <c r="O187" s="677">
        <f t="shared" si="209"/>
        <v>0</v>
      </c>
      <c r="P187" s="677">
        <f t="shared" si="209"/>
        <v>0</v>
      </c>
      <c r="Q187" s="677">
        <f t="shared" si="209"/>
        <v>0</v>
      </c>
      <c r="R187" s="677">
        <f t="shared" si="209"/>
        <v>0</v>
      </c>
      <c r="S187" s="677">
        <f t="shared" si="209"/>
        <v>0</v>
      </c>
      <c r="T187" s="677">
        <f t="shared" si="209"/>
        <v>0</v>
      </c>
      <c r="U187" s="677">
        <f t="shared" si="209"/>
        <v>0</v>
      </c>
      <c r="V187" s="677">
        <f t="shared" si="209"/>
        <v>0</v>
      </c>
      <c r="W187" s="677">
        <f t="shared" si="209"/>
        <v>0</v>
      </c>
      <c r="X187" s="677">
        <f t="shared" si="209"/>
        <v>0</v>
      </c>
      <c r="Y187" s="677">
        <f t="shared" si="209"/>
        <v>0</v>
      </c>
      <c r="Z187" s="677">
        <f t="shared" si="209"/>
        <v>0</v>
      </c>
      <c r="AA187" s="677">
        <f t="shared" si="209"/>
        <v>0</v>
      </c>
      <c r="AB187" s="677">
        <f t="shared" si="209"/>
        <v>0</v>
      </c>
      <c r="AC187" s="677">
        <f t="shared" si="209"/>
        <v>0</v>
      </c>
      <c r="AD187" s="677">
        <f t="shared" si="209"/>
        <v>0</v>
      </c>
      <c r="AE187" s="677">
        <f t="shared" si="209"/>
        <v>0</v>
      </c>
      <c r="AF187" s="677">
        <f t="shared" si="209"/>
        <v>0</v>
      </c>
      <c r="AG187" s="677">
        <f t="shared" si="209"/>
        <v>0</v>
      </c>
      <c r="AH187" s="677">
        <f t="shared" si="209"/>
        <v>0</v>
      </c>
      <c r="AI187" s="677">
        <f t="shared" si="209"/>
        <v>0</v>
      </c>
      <c r="AJ187" s="677">
        <f t="shared" si="209"/>
        <v>0</v>
      </c>
      <c r="AK187" s="677">
        <f t="shared" si="209"/>
        <v>0</v>
      </c>
      <c r="AL187" s="677">
        <f t="shared" si="209"/>
        <v>0</v>
      </c>
      <c r="AM187" s="677">
        <f t="shared" si="209"/>
        <v>0</v>
      </c>
      <c r="AN187" s="677">
        <f t="shared" si="209"/>
        <v>0</v>
      </c>
      <c r="AO187" s="677">
        <f t="shared" si="209"/>
        <v>0</v>
      </c>
      <c r="AP187" s="677">
        <f t="shared" si="209"/>
        <v>0</v>
      </c>
      <c r="AQ187" s="677">
        <f t="shared" si="209"/>
        <v>0</v>
      </c>
      <c r="AR187" s="677">
        <f t="shared" si="209"/>
        <v>0</v>
      </c>
      <c r="AS187" s="677">
        <f t="shared" si="209"/>
        <v>0</v>
      </c>
      <c r="AT187" s="677">
        <f t="shared" si="209"/>
        <v>0</v>
      </c>
      <c r="AU187" s="677">
        <f t="shared" si="209"/>
        <v>0</v>
      </c>
      <c r="AV187" s="677">
        <f t="shared" si="209"/>
        <v>0</v>
      </c>
      <c r="AW187" s="677">
        <f t="shared" si="209"/>
        <v>0</v>
      </c>
      <c r="AX187" s="677">
        <f t="shared" si="209"/>
        <v>0</v>
      </c>
      <c r="AY187" s="677">
        <f t="shared" si="209"/>
        <v>0</v>
      </c>
      <c r="AZ187" s="677">
        <f t="shared" si="209"/>
        <v>0</v>
      </c>
      <c r="BA187" s="677">
        <f t="shared" si="209"/>
        <v>0</v>
      </c>
      <c r="BB187" s="677">
        <f t="shared" si="209"/>
        <v>0</v>
      </c>
      <c r="BC187" s="677">
        <f t="shared" si="209"/>
        <v>0</v>
      </c>
      <c r="BD187" s="677">
        <f t="shared" si="209"/>
        <v>0</v>
      </c>
      <c r="BE187" s="677">
        <f t="shared" si="209"/>
        <v>0</v>
      </c>
      <c r="BF187" s="677">
        <f t="shared" si="209"/>
        <v>0</v>
      </c>
      <c r="BG187" s="677">
        <f t="shared" si="209"/>
        <v>0</v>
      </c>
      <c r="BH187" s="677">
        <f t="shared" si="209"/>
        <v>0</v>
      </c>
      <c r="BI187" s="677">
        <f t="shared" si="209"/>
        <v>0</v>
      </c>
      <c r="BJ187" s="677">
        <f t="shared" si="209"/>
        <v>0</v>
      </c>
      <c r="BK187" s="677">
        <f t="shared" si="209"/>
        <v>0</v>
      </c>
      <c r="BL187" s="677">
        <f t="shared" si="209"/>
        <v>0</v>
      </c>
      <c r="BM187" s="677">
        <f t="shared" si="209"/>
        <v>0</v>
      </c>
      <c r="BN187" s="677">
        <f t="shared" si="209"/>
        <v>0</v>
      </c>
      <c r="BO187" s="677">
        <f t="shared" si="209"/>
        <v>0</v>
      </c>
      <c r="BP187" s="677">
        <f t="shared" si="209"/>
        <v>0</v>
      </c>
      <c r="BQ187" s="677">
        <f t="shared" si="209"/>
        <v>0</v>
      </c>
      <c r="BR187" s="677">
        <f t="shared" si="209"/>
        <v>0</v>
      </c>
      <c r="BS187" s="677">
        <f t="shared" si="209"/>
        <v>0</v>
      </c>
      <c r="BT187" s="677">
        <f t="shared" si="209"/>
        <v>0</v>
      </c>
      <c r="BU187" s="677">
        <f t="shared" ref="BU187:DC187" si="210">SUM(BU185:BU186)</f>
        <v>0</v>
      </c>
      <c r="BV187" s="677">
        <f t="shared" si="210"/>
        <v>0</v>
      </c>
      <c r="BW187" s="677">
        <f t="shared" si="210"/>
        <v>0</v>
      </c>
      <c r="BX187" s="677">
        <f t="shared" si="210"/>
        <v>0</v>
      </c>
      <c r="BY187" s="677">
        <f t="shared" si="210"/>
        <v>0</v>
      </c>
      <c r="BZ187" s="677">
        <f t="shared" si="210"/>
        <v>0</v>
      </c>
      <c r="CA187" s="677">
        <f t="shared" si="210"/>
        <v>0</v>
      </c>
      <c r="CB187" s="677">
        <f t="shared" si="210"/>
        <v>0</v>
      </c>
      <c r="CC187" s="677">
        <f t="shared" si="210"/>
        <v>0</v>
      </c>
      <c r="CD187" s="677">
        <f t="shared" si="210"/>
        <v>0</v>
      </c>
      <c r="CE187" s="677">
        <f t="shared" si="210"/>
        <v>0</v>
      </c>
      <c r="CF187" s="677">
        <f t="shared" si="210"/>
        <v>0</v>
      </c>
      <c r="CG187" s="677">
        <f t="shared" si="210"/>
        <v>0</v>
      </c>
      <c r="CH187" s="677">
        <f t="shared" si="210"/>
        <v>0</v>
      </c>
      <c r="CI187" s="677">
        <f t="shared" si="210"/>
        <v>0</v>
      </c>
      <c r="CJ187" s="677">
        <f t="shared" si="210"/>
        <v>0</v>
      </c>
      <c r="CK187" s="677">
        <f t="shared" si="210"/>
        <v>0</v>
      </c>
      <c r="CL187" s="677">
        <f t="shared" si="210"/>
        <v>0</v>
      </c>
      <c r="CM187" s="677">
        <f t="shared" si="210"/>
        <v>0</v>
      </c>
      <c r="CN187" s="677">
        <f t="shared" si="210"/>
        <v>0</v>
      </c>
      <c r="CO187" s="677">
        <f t="shared" si="210"/>
        <v>0</v>
      </c>
      <c r="CP187" s="677">
        <f t="shared" si="210"/>
        <v>0</v>
      </c>
      <c r="CQ187" s="677">
        <f t="shared" si="210"/>
        <v>0</v>
      </c>
      <c r="CR187" s="677">
        <f t="shared" si="210"/>
        <v>0</v>
      </c>
      <c r="CS187" s="677">
        <f t="shared" si="210"/>
        <v>0</v>
      </c>
      <c r="CT187" s="677">
        <f t="shared" si="210"/>
        <v>0</v>
      </c>
      <c r="CU187" s="677">
        <f t="shared" si="210"/>
        <v>0</v>
      </c>
      <c r="CV187" s="677">
        <f t="shared" si="210"/>
        <v>0</v>
      </c>
      <c r="CW187" s="677">
        <f t="shared" si="210"/>
        <v>0</v>
      </c>
      <c r="CX187" s="677">
        <f t="shared" si="210"/>
        <v>0</v>
      </c>
      <c r="CY187" s="677">
        <f t="shared" si="210"/>
        <v>0</v>
      </c>
      <c r="CZ187" s="677">
        <f t="shared" si="210"/>
        <v>0</v>
      </c>
      <c r="DA187" s="677">
        <f t="shared" si="210"/>
        <v>0</v>
      </c>
      <c r="DB187" s="677">
        <f t="shared" si="210"/>
        <v>0</v>
      </c>
      <c r="DC187" s="677">
        <f t="shared" si="210"/>
        <v>0</v>
      </c>
    </row>
    <row r="188" spans="2:107" ht="15" hidden="1" customHeight="1" x14ac:dyDescent="0.25">
      <c r="B188" s="714">
        <v>56</v>
      </c>
      <c r="C188" s="715" t="s">
        <v>5983</v>
      </c>
      <c r="E188" s="715" t="s">
        <v>6122</v>
      </c>
      <c r="F188" s="751"/>
      <c r="G188" s="680">
        <f>G183*$D$111</f>
        <v>0</v>
      </c>
      <c r="H188" s="681">
        <f>H183*$D$111</f>
        <v>0</v>
      </c>
      <c r="I188" s="681">
        <f t="shared" ref="I188:BT188" si="211">I183*$D$111</f>
        <v>0</v>
      </c>
      <c r="J188" s="681">
        <f t="shared" si="211"/>
        <v>0</v>
      </c>
      <c r="K188" s="681">
        <f t="shared" si="211"/>
        <v>0</v>
      </c>
      <c r="L188" s="681">
        <f t="shared" si="211"/>
        <v>0</v>
      </c>
      <c r="M188" s="681">
        <f t="shared" si="211"/>
        <v>0</v>
      </c>
      <c r="N188" s="681">
        <f t="shared" si="211"/>
        <v>0</v>
      </c>
      <c r="O188" s="681">
        <f t="shared" si="211"/>
        <v>0</v>
      </c>
      <c r="P188" s="681">
        <f t="shared" si="211"/>
        <v>0</v>
      </c>
      <c r="Q188" s="681">
        <f t="shared" si="211"/>
        <v>0</v>
      </c>
      <c r="R188" s="681">
        <f t="shared" si="211"/>
        <v>0</v>
      </c>
      <c r="S188" s="681">
        <f t="shared" si="211"/>
        <v>0</v>
      </c>
      <c r="T188" s="681">
        <f t="shared" si="211"/>
        <v>0</v>
      </c>
      <c r="U188" s="681">
        <f t="shared" si="211"/>
        <v>0</v>
      </c>
      <c r="V188" s="681">
        <f t="shared" si="211"/>
        <v>0</v>
      </c>
      <c r="W188" s="681">
        <f t="shared" si="211"/>
        <v>0</v>
      </c>
      <c r="X188" s="681">
        <f t="shared" si="211"/>
        <v>0</v>
      </c>
      <c r="Y188" s="681">
        <f t="shared" si="211"/>
        <v>0</v>
      </c>
      <c r="Z188" s="681">
        <f t="shared" si="211"/>
        <v>0</v>
      </c>
      <c r="AA188" s="681">
        <f t="shared" si="211"/>
        <v>0</v>
      </c>
      <c r="AB188" s="681">
        <f t="shared" si="211"/>
        <v>0</v>
      </c>
      <c r="AC188" s="681">
        <f t="shared" si="211"/>
        <v>0</v>
      </c>
      <c r="AD188" s="681">
        <f t="shared" si="211"/>
        <v>0</v>
      </c>
      <c r="AE188" s="681">
        <f t="shared" si="211"/>
        <v>0</v>
      </c>
      <c r="AF188" s="681">
        <f t="shared" si="211"/>
        <v>0</v>
      </c>
      <c r="AG188" s="681">
        <f t="shared" si="211"/>
        <v>0</v>
      </c>
      <c r="AH188" s="681">
        <f t="shared" si="211"/>
        <v>0</v>
      </c>
      <c r="AI188" s="681">
        <f t="shared" si="211"/>
        <v>0</v>
      </c>
      <c r="AJ188" s="681">
        <f t="shared" si="211"/>
        <v>0</v>
      </c>
      <c r="AK188" s="681">
        <f t="shared" si="211"/>
        <v>0</v>
      </c>
      <c r="AL188" s="681">
        <f t="shared" si="211"/>
        <v>0</v>
      </c>
      <c r="AM188" s="681">
        <f t="shared" si="211"/>
        <v>0</v>
      </c>
      <c r="AN188" s="681">
        <f t="shared" si="211"/>
        <v>0</v>
      </c>
      <c r="AO188" s="681">
        <f t="shared" si="211"/>
        <v>0</v>
      </c>
      <c r="AP188" s="681">
        <f t="shared" si="211"/>
        <v>0</v>
      </c>
      <c r="AQ188" s="681">
        <f t="shared" si="211"/>
        <v>0</v>
      </c>
      <c r="AR188" s="681">
        <f t="shared" si="211"/>
        <v>0</v>
      </c>
      <c r="AS188" s="681">
        <f t="shared" si="211"/>
        <v>0</v>
      </c>
      <c r="AT188" s="681">
        <f t="shared" si="211"/>
        <v>0</v>
      </c>
      <c r="AU188" s="681">
        <f t="shared" si="211"/>
        <v>0</v>
      </c>
      <c r="AV188" s="681">
        <f t="shared" si="211"/>
        <v>0</v>
      </c>
      <c r="AW188" s="681">
        <f t="shared" si="211"/>
        <v>0</v>
      </c>
      <c r="AX188" s="681">
        <f t="shared" si="211"/>
        <v>0</v>
      </c>
      <c r="AY188" s="681">
        <f t="shared" si="211"/>
        <v>0</v>
      </c>
      <c r="AZ188" s="681">
        <f t="shared" si="211"/>
        <v>0</v>
      </c>
      <c r="BA188" s="681">
        <f t="shared" si="211"/>
        <v>0</v>
      </c>
      <c r="BB188" s="681">
        <f t="shared" si="211"/>
        <v>0</v>
      </c>
      <c r="BC188" s="681">
        <f t="shared" si="211"/>
        <v>0</v>
      </c>
      <c r="BD188" s="681">
        <f t="shared" si="211"/>
        <v>0</v>
      </c>
      <c r="BE188" s="681">
        <f t="shared" si="211"/>
        <v>0</v>
      </c>
      <c r="BF188" s="681">
        <f t="shared" si="211"/>
        <v>0</v>
      </c>
      <c r="BG188" s="681">
        <f t="shared" si="211"/>
        <v>0</v>
      </c>
      <c r="BH188" s="681">
        <f t="shared" si="211"/>
        <v>0</v>
      </c>
      <c r="BI188" s="681">
        <f t="shared" si="211"/>
        <v>0</v>
      </c>
      <c r="BJ188" s="681">
        <f t="shared" si="211"/>
        <v>0</v>
      </c>
      <c r="BK188" s="681">
        <f t="shared" si="211"/>
        <v>0</v>
      </c>
      <c r="BL188" s="681">
        <f t="shared" si="211"/>
        <v>0</v>
      </c>
      <c r="BM188" s="681">
        <f t="shared" si="211"/>
        <v>0</v>
      </c>
      <c r="BN188" s="681">
        <f t="shared" si="211"/>
        <v>0</v>
      </c>
      <c r="BO188" s="681">
        <f t="shared" si="211"/>
        <v>0</v>
      </c>
      <c r="BP188" s="681">
        <f t="shared" si="211"/>
        <v>0</v>
      </c>
      <c r="BQ188" s="681">
        <f t="shared" si="211"/>
        <v>0</v>
      </c>
      <c r="BR188" s="681">
        <f t="shared" si="211"/>
        <v>0</v>
      </c>
      <c r="BS188" s="681">
        <f t="shared" si="211"/>
        <v>0</v>
      </c>
      <c r="BT188" s="681">
        <f t="shared" si="211"/>
        <v>0</v>
      </c>
      <c r="BU188" s="681">
        <f t="shared" ref="BU188:DC188" si="212">BU183*$D$111</f>
        <v>0</v>
      </c>
      <c r="BV188" s="681">
        <f t="shared" si="212"/>
        <v>0</v>
      </c>
      <c r="BW188" s="681">
        <f t="shared" si="212"/>
        <v>0</v>
      </c>
      <c r="BX188" s="681">
        <f t="shared" si="212"/>
        <v>0</v>
      </c>
      <c r="BY188" s="681">
        <f t="shared" si="212"/>
        <v>0</v>
      </c>
      <c r="BZ188" s="681">
        <f t="shared" si="212"/>
        <v>0</v>
      </c>
      <c r="CA188" s="681">
        <f t="shared" si="212"/>
        <v>0</v>
      </c>
      <c r="CB188" s="681">
        <f t="shared" si="212"/>
        <v>0</v>
      </c>
      <c r="CC188" s="681">
        <f t="shared" si="212"/>
        <v>0</v>
      </c>
      <c r="CD188" s="681">
        <f t="shared" si="212"/>
        <v>0</v>
      </c>
      <c r="CE188" s="681">
        <f t="shared" si="212"/>
        <v>0</v>
      </c>
      <c r="CF188" s="681">
        <f t="shared" si="212"/>
        <v>0</v>
      </c>
      <c r="CG188" s="681">
        <f t="shared" si="212"/>
        <v>0</v>
      </c>
      <c r="CH188" s="681">
        <f t="shared" si="212"/>
        <v>0</v>
      </c>
      <c r="CI188" s="681">
        <f t="shared" si="212"/>
        <v>0</v>
      </c>
      <c r="CJ188" s="681">
        <f t="shared" si="212"/>
        <v>0</v>
      </c>
      <c r="CK188" s="681">
        <f t="shared" si="212"/>
        <v>0</v>
      </c>
      <c r="CL188" s="681">
        <f t="shared" si="212"/>
        <v>0</v>
      </c>
      <c r="CM188" s="681">
        <f t="shared" si="212"/>
        <v>0</v>
      </c>
      <c r="CN188" s="681">
        <f t="shared" si="212"/>
        <v>0</v>
      </c>
      <c r="CO188" s="681">
        <f t="shared" si="212"/>
        <v>0</v>
      </c>
      <c r="CP188" s="681">
        <f t="shared" si="212"/>
        <v>0</v>
      </c>
      <c r="CQ188" s="681">
        <f t="shared" si="212"/>
        <v>0</v>
      </c>
      <c r="CR188" s="681">
        <f t="shared" si="212"/>
        <v>0</v>
      </c>
      <c r="CS188" s="681">
        <f t="shared" si="212"/>
        <v>0</v>
      </c>
      <c r="CT188" s="681">
        <f t="shared" si="212"/>
        <v>0</v>
      </c>
      <c r="CU188" s="681">
        <f t="shared" si="212"/>
        <v>0</v>
      </c>
      <c r="CV188" s="681">
        <f t="shared" si="212"/>
        <v>0</v>
      </c>
      <c r="CW188" s="681">
        <f t="shared" si="212"/>
        <v>0</v>
      </c>
      <c r="CX188" s="681">
        <f t="shared" si="212"/>
        <v>0</v>
      </c>
      <c r="CY188" s="681">
        <f t="shared" si="212"/>
        <v>0</v>
      </c>
      <c r="CZ188" s="681">
        <f t="shared" si="212"/>
        <v>0</v>
      </c>
      <c r="DA188" s="681">
        <f t="shared" si="212"/>
        <v>0</v>
      </c>
      <c r="DB188" s="681">
        <f t="shared" si="212"/>
        <v>0</v>
      </c>
      <c r="DC188" s="681">
        <f t="shared" si="212"/>
        <v>0</v>
      </c>
    </row>
    <row r="189" spans="2:107" ht="15" hidden="1" customHeight="1" x14ac:dyDescent="0.25">
      <c r="B189" s="714">
        <v>57</v>
      </c>
      <c r="C189" s="715" t="s">
        <v>5985</v>
      </c>
      <c r="E189" s="715" t="s">
        <v>6122</v>
      </c>
      <c r="F189" s="751"/>
      <c r="G189" s="680">
        <f>G184*$D$109</f>
        <v>0</v>
      </c>
      <c r="H189" s="681">
        <f>H184*$D$109</f>
        <v>0</v>
      </c>
      <c r="I189" s="681">
        <f t="shared" ref="I189:BT189" si="213">I184*$D$109</f>
        <v>0</v>
      </c>
      <c r="J189" s="681">
        <f t="shared" si="213"/>
        <v>0</v>
      </c>
      <c r="K189" s="681">
        <f t="shared" si="213"/>
        <v>0</v>
      </c>
      <c r="L189" s="681">
        <f t="shared" si="213"/>
        <v>0</v>
      </c>
      <c r="M189" s="681">
        <f t="shared" si="213"/>
        <v>0</v>
      </c>
      <c r="N189" s="681">
        <f t="shared" si="213"/>
        <v>0</v>
      </c>
      <c r="O189" s="681">
        <f t="shared" si="213"/>
        <v>0</v>
      </c>
      <c r="P189" s="681">
        <f t="shared" si="213"/>
        <v>0</v>
      </c>
      <c r="Q189" s="681">
        <f t="shared" si="213"/>
        <v>0</v>
      </c>
      <c r="R189" s="681">
        <f t="shared" si="213"/>
        <v>0</v>
      </c>
      <c r="S189" s="681">
        <f t="shared" si="213"/>
        <v>0</v>
      </c>
      <c r="T189" s="681">
        <f t="shared" si="213"/>
        <v>0</v>
      </c>
      <c r="U189" s="681">
        <f t="shared" si="213"/>
        <v>0</v>
      </c>
      <c r="V189" s="681">
        <f t="shared" si="213"/>
        <v>0</v>
      </c>
      <c r="W189" s="681">
        <f t="shared" si="213"/>
        <v>0</v>
      </c>
      <c r="X189" s="681">
        <f t="shared" si="213"/>
        <v>0</v>
      </c>
      <c r="Y189" s="681">
        <f t="shared" si="213"/>
        <v>0</v>
      </c>
      <c r="Z189" s="681">
        <f t="shared" si="213"/>
        <v>0</v>
      </c>
      <c r="AA189" s="681">
        <f t="shared" si="213"/>
        <v>0</v>
      </c>
      <c r="AB189" s="681">
        <f t="shared" si="213"/>
        <v>0</v>
      </c>
      <c r="AC189" s="681">
        <f t="shared" si="213"/>
        <v>0</v>
      </c>
      <c r="AD189" s="681">
        <f t="shared" si="213"/>
        <v>0</v>
      </c>
      <c r="AE189" s="681">
        <f t="shared" si="213"/>
        <v>0</v>
      </c>
      <c r="AF189" s="681">
        <f t="shared" si="213"/>
        <v>0</v>
      </c>
      <c r="AG189" s="681">
        <f t="shared" si="213"/>
        <v>0</v>
      </c>
      <c r="AH189" s="681">
        <f t="shared" si="213"/>
        <v>0</v>
      </c>
      <c r="AI189" s="681">
        <f t="shared" si="213"/>
        <v>0</v>
      </c>
      <c r="AJ189" s="681">
        <f t="shared" si="213"/>
        <v>0</v>
      </c>
      <c r="AK189" s="681">
        <f t="shared" si="213"/>
        <v>0</v>
      </c>
      <c r="AL189" s="681">
        <f t="shared" si="213"/>
        <v>0</v>
      </c>
      <c r="AM189" s="681">
        <f t="shared" si="213"/>
        <v>0</v>
      </c>
      <c r="AN189" s="681">
        <f t="shared" si="213"/>
        <v>0</v>
      </c>
      <c r="AO189" s="681">
        <f t="shared" si="213"/>
        <v>0</v>
      </c>
      <c r="AP189" s="681">
        <f t="shared" si="213"/>
        <v>0</v>
      </c>
      <c r="AQ189" s="681">
        <f t="shared" si="213"/>
        <v>0</v>
      </c>
      <c r="AR189" s="681">
        <f t="shared" si="213"/>
        <v>0</v>
      </c>
      <c r="AS189" s="681">
        <f t="shared" si="213"/>
        <v>0</v>
      </c>
      <c r="AT189" s="681">
        <f t="shared" si="213"/>
        <v>0</v>
      </c>
      <c r="AU189" s="681">
        <f t="shared" si="213"/>
        <v>0</v>
      </c>
      <c r="AV189" s="681">
        <f t="shared" si="213"/>
        <v>0</v>
      </c>
      <c r="AW189" s="681">
        <f t="shared" si="213"/>
        <v>0</v>
      </c>
      <c r="AX189" s="681">
        <f t="shared" si="213"/>
        <v>0</v>
      </c>
      <c r="AY189" s="681">
        <f t="shared" si="213"/>
        <v>0</v>
      </c>
      <c r="AZ189" s="681">
        <f t="shared" si="213"/>
        <v>0</v>
      </c>
      <c r="BA189" s="681">
        <f t="shared" si="213"/>
        <v>0</v>
      </c>
      <c r="BB189" s="681">
        <f t="shared" si="213"/>
        <v>0</v>
      </c>
      <c r="BC189" s="681">
        <f t="shared" si="213"/>
        <v>0</v>
      </c>
      <c r="BD189" s="681">
        <f t="shared" si="213"/>
        <v>0</v>
      </c>
      <c r="BE189" s="681">
        <f t="shared" si="213"/>
        <v>0</v>
      </c>
      <c r="BF189" s="681">
        <f t="shared" si="213"/>
        <v>0</v>
      </c>
      <c r="BG189" s="681">
        <f t="shared" si="213"/>
        <v>0</v>
      </c>
      <c r="BH189" s="681">
        <f t="shared" si="213"/>
        <v>0</v>
      </c>
      <c r="BI189" s="681">
        <f t="shared" si="213"/>
        <v>0</v>
      </c>
      <c r="BJ189" s="681">
        <f t="shared" si="213"/>
        <v>0</v>
      </c>
      <c r="BK189" s="681">
        <f t="shared" si="213"/>
        <v>0</v>
      </c>
      <c r="BL189" s="681">
        <f t="shared" si="213"/>
        <v>0</v>
      </c>
      <c r="BM189" s="681">
        <f t="shared" si="213"/>
        <v>0</v>
      </c>
      <c r="BN189" s="681">
        <f t="shared" si="213"/>
        <v>0</v>
      </c>
      <c r="BO189" s="681">
        <f t="shared" si="213"/>
        <v>0</v>
      </c>
      <c r="BP189" s="681">
        <f t="shared" si="213"/>
        <v>0</v>
      </c>
      <c r="BQ189" s="681">
        <f t="shared" si="213"/>
        <v>0</v>
      </c>
      <c r="BR189" s="681">
        <f t="shared" si="213"/>
        <v>0</v>
      </c>
      <c r="BS189" s="681">
        <f t="shared" si="213"/>
        <v>0</v>
      </c>
      <c r="BT189" s="681">
        <f t="shared" si="213"/>
        <v>0</v>
      </c>
      <c r="BU189" s="681">
        <f t="shared" ref="BU189:DC189" si="214">BU184*$D$109</f>
        <v>0</v>
      </c>
      <c r="BV189" s="681">
        <f t="shared" si="214"/>
        <v>0</v>
      </c>
      <c r="BW189" s="681">
        <f t="shared" si="214"/>
        <v>0</v>
      </c>
      <c r="BX189" s="681">
        <f t="shared" si="214"/>
        <v>0</v>
      </c>
      <c r="BY189" s="681">
        <f t="shared" si="214"/>
        <v>0</v>
      </c>
      <c r="BZ189" s="681">
        <f t="shared" si="214"/>
        <v>0</v>
      </c>
      <c r="CA189" s="681">
        <f t="shared" si="214"/>
        <v>0</v>
      </c>
      <c r="CB189" s="681">
        <f t="shared" si="214"/>
        <v>0</v>
      </c>
      <c r="CC189" s="681">
        <f t="shared" si="214"/>
        <v>0</v>
      </c>
      <c r="CD189" s="681">
        <f t="shared" si="214"/>
        <v>0</v>
      </c>
      <c r="CE189" s="681">
        <f t="shared" si="214"/>
        <v>0</v>
      </c>
      <c r="CF189" s="681">
        <f t="shared" si="214"/>
        <v>0</v>
      </c>
      <c r="CG189" s="681">
        <f t="shared" si="214"/>
        <v>0</v>
      </c>
      <c r="CH189" s="681">
        <f t="shared" si="214"/>
        <v>0</v>
      </c>
      <c r="CI189" s="681">
        <f t="shared" si="214"/>
        <v>0</v>
      </c>
      <c r="CJ189" s="681">
        <f t="shared" si="214"/>
        <v>0</v>
      </c>
      <c r="CK189" s="681">
        <f t="shared" si="214"/>
        <v>0</v>
      </c>
      <c r="CL189" s="681">
        <f t="shared" si="214"/>
        <v>0</v>
      </c>
      <c r="CM189" s="681">
        <f t="shared" si="214"/>
        <v>0</v>
      </c>
      <c r="CN189" s="681">
        <f t="shared" si="214"/>
        <v>0</v>
      </c>
      <c r="CO189" s="681">
        <f t="shared" si="214"/>
        <v>0</v>
      </c>
      <c r="CP189" s="681">
        <f t="shared" si="214"/>
        <v>0</v>
      </c>
      <c r="CQ189" s="681">
        <f t="shared" si="214"/>
        <v>0</v>
      </c>
      <c r="CR189" s="681">
        <f t="shared" si="214"/>
        <v>0</v>
      </c>
      <c r="CS189" s="681">
        <f t="shared" si="214"/>
        <v>0</v>
      </c>
      <c r="CT189" s="681">
        <f t="shared" si="214"/>
        <v>0</v>
      </c>
      <c r="CU189" s="681">
        <f t="shared" si="214"/>
        <v>0</v>
      </c>
      <c r="CV189" s="681">
        <f t="shared" si="214"/>
        <v>0</v>
      </c>
      <c r="CW189" s="681">
        <f t="shared" si="214"/>
        <v>0</v>
      </c>
      <c r="CX189" s="681">
        <f t="shared" si="214"/>
        <v>0</v>
      </c>
      <c r="CY189" s="681">
        <f t="shared" si="214"/>
        <v>0</v>
      </c>
      <c r="CZ189" s="681">
        <f t="shared" si="214"/>
        <v>0</v>
      </c>
      <c r="DA189" s="681">
        <f t="shared" si="214"/>
        <v>0</v>
      </c>
      <c r="DB189" s="681">
        <f t="shared" si="214"/>
        <v>0</v>
      </c>
      <c r="DC189" s="681">
        <f t="shared" si="214"/>
        <v>0</v>
      </c>
    </row>
    <row r="190" spans="2:107" ht="15" hidden="1" customHeight="1" x14ac:dyDescent="0.25">
      <c r="B190" s="714">
        <v>58</v>
      </c>
      <c r="C190" s="715" t="s">
        <v>5987</v>
      </c>
      <c r="E190" s="715" t="s">
        <v>6122</v>
      </c>
      <c r="F190" s="751"/>
      <c r="G190" s="688">
        <f>SUM(G188:G189)</f>
        <v>0</v>
      </c>
      <c r="H190" s="677">
        <f>SUM(H188:H189)</f>
        <v>0</v>
      </c>
      <c r="I190" s="677">
        <f t="shared" ref="I190:BT190" si="215">SUM(I188:I189)</f>
        <v>0</v>
      </c>
      <c r="J190" s="677">
        <f t="shared" si="215"/>
        <v>0</v>
      </c>
      <c r="K190" s="677">
        <f t="shared" si="215"/>
        <v>0</v>
      </c>
      <c r="L190" s="677">
        <f t="shared" si="215"/>
        <v>0</v>
      </c>
      <c r="M190" s="677">
        <f t="shared" si="215"/>
        <v>0</v>
      </c>
      <c r="N190" s="677">
        <f t="shared" si="215"/>
        <v>0</v>
      </c>
      <c r="O190" s="677">
        <f t="shared" si="215"/>
        <v>0</v>
      </c>
      <c r="P190" s="677">
        <f t="shared" si="215"/>
        <v>0</v>
      </c>
      <c r="Q190" s="677">
        <f t="shared" si="215"/>
        <v>0</v>
      </c>
      <c r="R190" s="677">
        <f t="shared" si="215"/>
        <v>0</v>
      </c>
      <c r="S190" s="677">
        <f t="shared" si="215"/>
        <v>0</v>
      </c>
      <c r="T190" s="677">
        <f t="shared" si="215"/>
        <v>0</v>
      </c>
      <c r="U190" s="677">
        <f t="shared" si="215"/>
        <v>0</v>
      </c>
      <c r="V190" s="677">
        <f t="shared" si="215"/>
        <v>0</v>
      </c>
      <c r="W190" s="677">
        <f t="shared" si="215"/>
        <v>0</v>
      </c>
      <c r="X190" s="677">
        <f t="shared" si="215"/>
        <v>0</v>
      </c>
      <c r="Y190" s="677">
        <f t="shared" si="215"/>
        <v>0</v>
      </c>
      <c r="Z190" s="677">
        <f t="shared" si="215"/>
        <v>0</v>
      </c>
      <c r="AA190" s="677">
        <f t="shared" si="215"/>
        <v>0</v>
      </c>
      <c r="AB190" s="677">
        <f t="shared" si="215"/>
        <v>0</v>
      </c>
      <c r="AC190" s="677">
        <f t="shared" si="215"/>
        <v>0</v>
      </c>
      <c r="AD190" s="677">
        <f t="shared" si="215"/>
        <v>0</v>
      </c>
      <c r="AE190" s="677">
        <f t="shared" si="215"/>
        <v>0</v>
      </c>
      <c r="AF190" s="677">
        <f t="shared" si="215"/>
        <v>0</v>
      </c>
      <c r="AG190" s="677">
        <f t="shared" si="215"/>
        <v>0</v>
      </c>
      <c r="AH190" s="677">
        <f t="shared" si="215"/>
        <v>0</v>
      </c>
      <c r="AI190" s="677">
        <f t="shared" si="215"/>
        <v>0</v>
      </c>
      <c r="AJ190" s="677">
        <f t="shared" si="215"/>
        <v>0</v>
      </c>
      <c r="AK190" s="677">
        <f t="shared" si="215"/>
        <v>0</v>
      </c>
      <c r="AL190" s="677">
        <f t="shared" si="215"/>
        <v>0</v>
      </c>
      <c r="AM190" s="677">
        <f t="shared" si="215"/>
        <v>0</v>
      </c>
      <c r="AN190" s="677">
        <f t="shared" si="215"/>
        <v>0</v>
      </c>
      <c r="AO190" s="677">
        <f t="shared" si="215"/>
        <v>0</v>
      </c>
      <c r="AP190" s="677">
        <f t="shared" si="215"/>
        <v>0</v>
      </c>
      <c r="AQ190" s="677">
        <f t="shared" si="215"/>
        <v>0</v>
      </c>
      <c r="AR190" s="677">
        <f t="shared" si="215"/>
        <v>0</v>
      </c>
      <c r="AS190" s="677">
        <f t="shared" si="215"/>
        <v>0</v>
      </c>
      <c r="AT190" s="677">
        <f t="shared" si="215"/>
        <v>0</v>
      </c>
      <c r="AU190" s="677">
        <f t="shared" si="215"/>
        <v>0</v>
      </c>
      <c r="AV190" s="677">
        <f t="shared" si="215"/>
        <v>0</v>
      </c>
      <c r="AW190" s="677">
        <f t="shared" si="215"/>
        <v>0</v>
      </c>
      <c r="AX190" s="677">
        <f t="shared" si="215"/>
        <v>0</v>
      </c>
      <c r="AY190" s="677">
        <f t="shared" si="215"/>
        <v>0</v>
      </c>
      <c r="AZ190" s="677">
        <f t="shared" si="215"/>
        <v>0</v>
      </c>
      <c r="BA190" s="677">
        <f t="shared" si="215"/>
        <v>0</v>
      </c>
      <c r="BB190" s="677">
        <f t="shared" si="215"/>
        <v>0</v>
      </c>
      <c r="BC190" s="677">
        <f t="shared" si="215"/>
        <v>0</v>
      </c>
      <c r="BD190" s="677">
        <f t="shared" si="215"/>
        <v>0</v>
      </c>
      <c r="BE190" s="677">
        <f t="shared" si="215"/>
        <v>0</v>
      </c>
      <c r="BF190" s="677">
        <f t="shared" si="215"/>
        <v>0</v>
      </c>
      <c r="BG190" s="677">
        <f t="shared" si="215"/>
        <v>0</v>
      </c>
      <c r="BH190" s="677">
        <f t="shared" si="215"/>
        <v>0</v>
      </c>
      <c r="BI190" s="677">
        <f t="shared" si="215"/>
        <v>0</v>
      </c>
      <c r="BJ190" s="677">
        <f t="shared" si="215"/>
        <v>0</v>
      </c>
      <c r="BK190" s="677">
        <f t="shared" si="215"/>
        <v>0</v>
      </c>
      <c r="BL190" s="677">
        <f t="shared" si="215"/>
        <v>0</v>
      </c>
      <c r="BM190" s="677">
        <f t="shared" si="215"/>
        <v>0</v>
      </c>
      <c r="BN190" s="677">
        <f t="shared" si="215"/>
        <v>0</v>
      </c>
      <c r="BO190" s="677">
        <f t="shared" si="215"/>
        <v>0</v>
      </c>
      <c r="BP190" s="677">
        <f t="shared" si="215"/>
        <v>0</v>
      </c>
      <c r="BQ190" s="677">
        <f t="shared" si="215"/>
        <v>0</v>
      </c>
      <c r="BR190" s="677">
        <f t="shared" si="215"/>
        <v>0</v>
      </c>
      <c r="BS190" s="677">
        <f t="shared" si="215"/>
        <v>0</v>
      </c>
      <c r="BT190" s="677">
        <f t="shared" si="215"/>
        <v>0</v>
      </c>
      <c r="BU190" s="677">
        <f t="shared" ref="BU190:DC190" si="216">SUM(BU188:BU189)</f>
        <v>0</v>
      </c>
      <c r="BV190" s="677">
        <f t="shared" si="216"/>
        <v>0</v>
      </c>
      <c r="BW190" s="677">
        <f t="shared" si="216"/>
        <v>0</v>
      </c>
      <c r="BX190" s="677">
        <f t="shared" si="216"/>
        <v>0</v>
      </c>
      <c r="BY190" s="677">
        <f t="shared" si="216"/>
        <v>0</v>
      </c>
      <c r="BZ190" s="677">
        <f t="shared" si="216"/>
        <v>0</v>
      </c>
      <c r="CA190" s="677">
        <f t="shared" si="216"/>
        <v>0</v>
      </c>
      <c r="CB190" s="677">
        <f t="shared" si="216"/>
        <v>0</v>
      </c>
      <c r="CC190" s="677">
        <f t="shared" si="216"/>
        <v>0</v>
      </c>
      <c r="CD190" s="677">
        <f t="shared" si="216"/>
        <v>0</v>
      </c>
      <c r="CE190" s="677">
        <f t="shared" si="216"/>
        <v>0</v>
      </c>
      <c r="CF190" s="677">
        <f t="shared" si="216"/>
        <v>0</v>
      </c>
      <c r="CG190" s="677">
        <f t="shared" si="216"/>
        <v>0</v>
      </c>
      <c r="CH190" s="677">
        <f t="shared" si="216"/>
        <v>0</v>
      </c>
      <c r="CI190" s="677">
        <f t="shared" si="216"/>
        <v>0</v>
      </c>
      <c r="CJ190" s="677">
        <f t="shared" si="216"/>
        <v>0</v>
      </c>
      <c r="CK190" s="677">
        <f t="shared" si="216"/>
        <v>0</v>
      </c>
      <c r="CL190" s="677">
        <f t="shared" si="216"/>
        <v>0</v>
      </c>
      <c r="CM190" s="677">
        <f t="shared" si="216"/>
        <v>0</v>
      </c>
      <c r="CN190" s="677">
        <f t="shared" si="216"/>
        <v>0</v>
      </c>
      <c r="CO190" s="677">
        <f t="shared" si="216"/>
        <v>0</v>
      </c>
      <c r="CP190" s="677">
        <f t="shared" si="216"/>
        <v>0</v>
      </c>
      <c r="CQ190" s="677">
        <f t="shared" si="216"/>
        <v>0</v>
      </c>
      <c r="CR190" s="677">
        <f t="shared" si="216"/>
        <v>0</v>
      </c>
      <c r="CS190" s="677">
        <f t="shared" si="216"/>
        <v>0</v>
      </c>
      <c r="CT190" s="677">
        <f t="shared" si="216"/>
        <v>0</v>
      </c>
      <c r="CU190" s="677">
        <f t="shared" si="216"/>
        <v>0</v>
      </c>
      <c r="CV190" s="677">
        <f t="shared" si="216"/>
        <v>0</v>
      </c>
      <c r="CW190" s="677">
        <f t="shared" si="216"/>
        <v>0</v>
      </c>
      <c r="CX190" s="677">
        <f t="shared" si="216"/>
        <v>0</v>
      </c>
      <c r="CY190" s="677">
        <f t="shared" si="216"/>
        <v>0</v>
      </c>
      <c r="CZ190" s="677">
        <f t="shared" si="216"/>
        <v>0</v>
      </c>
      <c r="DA190" s="677">
        <f t="shared" si="216"/>
        <v>0</v>
      </c>
      <c r="DB190" s="677">
        <f t="shared" si="216"/>
        <v>0</v>
      </c>
      <c r="DC190" s="677">
        <f t="shared" si="216"/>
        <v>0</v>
      </c>
    </row>
    <row r="191" spans="2:107" ht="15" hidden="1" customHeight="1" x14ac:dyDescent="0.25">
      <c r="B191" s="714">
        <v>59</v>
      </c>
      <c r="C191" s="715" t="s">
        <v>5989</v>
      </c>
      <c r="E191" s="715" t="s">
        <v>6123</v>
      </c>
      <c r="F191" s="751"/>
      <c r="G191" s="707">
        <f>IFERROR(G171/G177,0)</f>
        <v>0</v>
      </c>
      <c r="M191"/>
      <c r="N191"/>
    </row>
    <row r="192" spans="2:107" ht="15" hidden="1" customHeight="1" x14ac:dyDescent="0.25">
      <c r="B192" s="714">
        <v>60</v>
      </c>
      <c r="C192" s="715" t="s">
        <v>5992</v>
      </c>
      <c r="E192" s="715" t="s">
        <v>6123</v>
      </c>
      <c r="F192" s="751"/>
      <c r="G192" s="707">
        <f>IFERROR(G172/(G177),0)</f>
        <v>0</v>
      </c>
      <c r="M192"/>
      <c r="N192"/>
    </row>
    <row r="193" spans="13:14" ht="15" customHeight="1" x14ac:dyDescent="0.25">
      <c r="M193"/>
      <c r="N193"/>
    </row>
  </sheetData>
  <sheetProtection algorithmName="SHA-512" hashValue="zESCUHS97JNHvpJLBHvRMXqKDw/Wj7v//dTPim0t1xgzKEZNs7rTTcRAAooZlD95X4zEjxed6PVRTcvCD28Rlg==" saltValue="U+hbHBtiyknPTUxjOjOhAg==" spinCount="100000" sheet="1" objects="1" scenarios="1"/>
  <mergeCells count="20">
    <mergeCell ref="B106:F106"/>
    <mergeCell ref="B32:B36"/>
    <mergeCell ref="B53:F53"/>
    <mergeCell ref="B40:F40"/>
    <mergeCell ref="B73:F73"/>
    <mergeCell ref="B58:B59"/>
    <mergeCell ref="B93:F93"/>
    <mergeCell ref="B60:B62"/>
    <mergeCell ref="B80:B82"/>
    <mergeCell ref="B78:B79"/>
    <mergeCell ref="B63:B67"/>
    <mergeCell ref="B83:B87"/>
    <mergeCell ref="B2:F2"/>
    <mergeCell ref="B22:F22"/>
    <mergeCell ref="C26:C27"/>
    <mergeCell ref="B29:B31"/>
    <mergeCell ref="B11:B13"/>
    <mergeCell ref="C6:C7"/>
    <mergeCell ref="C8:C9"/>
    <mergeCell ref="B14:B18"/>
  </mergeCells>
  <phoneticPr fontId="67" type="noConversion"/>
  <conditionalFormatting sqref="G5:G20 G25:G38 G95:G101">
    <cfRule type="expression" dxfId="116" priority="30">
      <formula>G5="ERRO"</formula>
    </cfRule>
  </conditionalFormatting>
  <conditionalFormatting sqref="G42:G48">
    <cfRule type="expression" dxfId="115" priority="15">
      <formula>G42="ERRO"</formula>
    </cfRule>
  </conditionalFormatting>
  <conditionalFormatting sqref="G55:G71">
    <cfRule type="expression" dxfId="114" priority="1">
      <formula>G55="ERRO"</formula>
    </cfRule>
  </conditionalFormatting>
  <conditionalFormatting sqref="G75:G91">
    <cfRule type="expression" dxfId="113" priority="2">
      <formula>G75="ERRO"</formula>
    </cfRule>
  </conditionalFormatting>
  <conditionalFormatting sqref="G108:G114">
    <cfRule type="expression" dxfId="112" priority="3">
      <formula>G108="ERRO"</formula>
    </cfRule>
  </conditionalFormatting>
  <conditionalFormatting sqref="H12:DC12">
    <cfRule type="expression" dxfId="111" priority="9">
      <formula>OR(H12&gt;365,H12&lt;0)</formula>
    </cfRule>
  </conditionalFormatting>
  <conditionalFormatting sqref="H13:DC13 H31:DC31 H62:DC65 H82:DC85">
    <cfRule type="expression" dxfId="110" priority="29">
      <formula>OR(H13&gt;8760,H13&lt;0)</formula>
    </cfRule>
  </conditionalFormatting>
  <conditionalFormatting sqref="H14:DC14">
    <cfRule type="expression" dxfId="109" priority="7">
      <formula>OR(H14&gt;3,H14&lt;0)</formula>
    </cfRule>
  </conditionalFormatting>
  <conditionalFormatting sqref="H15:DC15">
    <cfRule type="expression" dxfId="108" priority="6">
      <formula>OR(H15&gt;22,H15&lt;0)</formula>
    </cfRule>
  </conditionalFormatting>
  <conditionalFormatting sqref="H16:DC16">
    <cfRule type="expression" dxfId="107" priority="5">
      <formula>OR(H16&gt;12,H16&lt;0)</formula>
    </cfRule>
  </conditionalFormatting>
  <conditionalFormatting sqref="H18:DC18 H36:DC36 H67:DC67 H87:DC87">
    <cfRule type="expression" dxfId="106" priority="31">
      <formula>OR(H18&gt;1,H18&lt;0)</formula>
    </cfRule>
  </conditionalFormatting>
  <conditionalFormatting sqref="H30:DC30">
    <cfRule type="expression" dxfId="105" priority="10">
      <formula>OR(H30&gt;365,H30&lt;0)</formula>
    </cfRule>
  </conditionalFormatting>
  <conditionalFormatting sqref="H32:DC32">
    <cfRule type="expression" dxfId="104" priority="21">
      <formula>OR(H32&gt;3,H32&lt;0)</formula>
    </cfRule>
  </conditionalFormatting>
  <conditionalFormatting sqref="H33:DC33">
    <cfRule type="expression" dxfId="103" priority="20">
      <formula>OR(H33&gt;22,H33&lt;0)</formula>
    </cfRule>
  </conditionalFormatting>
  <conditionalFormatting sqref="H34:DC34">
    <cfRule type="expression" dxfId="102" priority="19">
      <formula>OR(H34&gt;12,H34&lt;0)</formula>
    </cfRule>
  </conditionalFormatting>
  <conditionalFormatting sqref="H61:DC61 H81:DC81">
    <cfRule type="expression" dxfId="101" priority="32">
      <formula>OR(H61&gt;365,H61&lt;0)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ignoredErrors>
    <ignoredError sqref="A18:F18 DC1:IV1 A13:G13 A12:G12 A17:G17 A14 A15:B15 A16:G16 DC102:IV105 E43:F43 A49:F50 E45:F45 E96:F96 E98:F98 A46:F46 I25:BD25 H39:BD40 H92:BD94 H82 H79 H72:BD74 H62 H49:BD49 I8:BD9 A102:BD102 A5:A11 A30:F31 F26 DD2:IV3 A1:BD1 C5:G5 C6:G6 C7:G7 C8:G8 C9:G9 C10:G11 C14:G14 A21:F23 A19:A20 C19:F20 C25:F25 C26:D26 C27:F27 C28:F29 A33:F36 A32 C32:F32 A39:F40 A37:A38 C37:F38 C42:F42 C43 C44:F44 C45 DD5:IV23 H21:BD23 H24:DC24 D15:G15 DD25:IV46 A25:A29 A99:H99 DC49:IV53 DC95:IV95 DD94:IV94 DC77:IV78 DD74:IV74 A54:A55 N55:BD55 DC57:IV58 DD54:IV54 DC60:IV61 DD59:IV59 DD62:IV62 DC72:IV73 DD66:IV71 DD82:IV82 DC80:IV81 DD79:IV79 H89 DC92:IV93 DD86:IV91 DC118:IV122 DD106:IV117 A118:BD121 A106:A117 A94:F94 A93 C93:F93 I95:BD95 A194:BD65540 A139:A146 O122:BD122 A193:E193 I193:J193 O139:BD140 DC139:IV140 DD141:IV146 O174:BD176 DC174:IV176 DE159:IV172 A175:A192 O191:BD193 DC191:IV65540 DD177:IV190 DD123:IV137 A123:A137 A148:A172 O147:BD158 DC147:IV158 A92:F92 D57:F57 A59:F59 H52:BD53 L51:BD51 A72:F74 A52:F53 A51:D51 A41:A45 C55:F55 A57:A58 C58:F58 A61:F62 A60 C60:F60 A66:A71 C67:F71 A79:F79 A77:A78 C77:F78 A81:F82 A80 C80:F80 A86:A91 C87:F91 A95:A98 C95:F95 C96 C97:F97 C98 DD98:IV99 DC97:IV97 DD96:IV96 I97:BD97 N57:BD58 N77:BD78 N60:BD61 H91 N80:BD81 A104:BD105 A103:L103 N103:BD103 H50:L50 N50:BD50 DC55:IV55 C75:F75 A75 DC75:IV75 A3:BD3 A2 C2:BD2 D86 F86 D66 F66 N75:BD75" unlockedFormula="1"/>
    <ignoredError sqref="G49:G50 G18:G23 G25:G40 G87:G95 G97 G57:G62 G77:G82 G52:G53 G55 G67:G75" formula="1" unlockedFormula="1"/>
    <ignoredError sqref="G43:G45 L31:AC31 G132:H132 G126 G96 G98 G109 G111 G127:H127 I127:DC128 I130:DC132 J129:DC129 H179:H182" formula="1"/>
    <ignoredError sqref="G155" formulaRange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1100-000000000000}">
          <x14:formula1>
            <xm:f>'Referencias UC'!$A$2:$A$21</xm:f>
          </x14:formula1>
          <xm:sqref>H4:AA4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16"/>
  <dimension ref="B2:Z121"/>
  <sheetViews>
    <sheetView zoomScaleNormal="100" workbookViewId="0">
      <selection activeCell="I54" sqref="I54:J54"/>
    </sheetView>
  </sheetViews>
  <sheetFormatPr defaultColWidth="9.140625" defaultRowHeight="15" customHeight="1" x14ac:dyDescent="0.25"/>
  <cols>
    <col min="1" max="1" width="3.7109375" style="48" customWidth="1"/>
    <col min="2" max="2" width="3.28515625" style="48" bestFit="1" customWidth="1"/>
    <col min="3" max="7" width="10.7109375" style="48" customWidth="1"/>
    <col min="8" max="9" width="11.42578125" style="48" bestFit="1" customWidth="1"/>
    <col min="10" max="11" width="18.85546875" style="48" bestFit="1" customWidth="1"/>
    <col min="12" max="12" width="16.140625" style="48" customWidth="1"/>
    <col min="13" max="13" width="18" style="48" bestFit="1" customWidth="1"/>
    <col min="14" max="14" width="18.85546875" style="48" bestFit="1" customWidth="1"/>
    <col min="15" max="15" width="3.7109375" style="48" customWidth="1"/>
    <col min="16" max="16" width="7.85546875" style="48" customWidth="1"/>
    <col min="17" max="17" width="19.140625" style="48" customWidth="1"/>
    <col min="18" max="18" width="13.85546875" style="48" bestFit="1" customWidth="1"/>
    <col min="19" max="19" width="10.7109375" style="48" customWidth="1"/>
    <col min="20" max="20" width="14.42578125" style="48" bestFit="1" customWidth="1"/>
    <col min="21" max="21" width="10.7109375" style="48" customWidth="1"/>
    <col min="22" max="22" width="13.85546875" style="48" bestFit="1" customWidth="1"/>
    <col min="23" max="23" width="8.28515625" style="48" bestFit="1" customWidth="1"/>
    <col min="24" max="25" width="17.7109375" style="48" bestFit="1" customWidth="1"/>
    <col min="26" max="16384" width="9.140625" style="48"/>
  </cols>
  <sheetData>
    <row r="2" spans="2:26" ht="15" customHeight="1" x14ac:dyDescent="0.25">
      <c r="B2" s="893" t="s">
        <v>4263</v>
      </c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894"/>
      <c r="N2" s="895"/>
      <c r="P2" s="1027" t="str">
        <f>B2</f>
        <v>EQUIPAMENTOS SOLAR FOTOVOLTAICO - EX ANTE</v>
      </c>
      <c r="Q2" s="1027"/>
      <c r="R2" s="1027"/>
      <c r="S2" s="1027"/>
      <c r="T2" s="1027"/>
      <c r="U2" s="1027"/>
      <c r="V2" s="1027"/>
      <c r="W2" s="1027"/>
      <c r="X2" s="1027"/>
      <c r="Y2" s="1027"/>
    </row>
    <row r="3" spans="2:26" ht="15" customHeight="1" x14ac:dyDescent="0.25">
      <c r="B3" s="893" t="s">
        <v>3915</v>
      </c>
      <c r="C3" s="894"/>
      <c r="D3" s="894"/>
      <c r="E3" s="894"/>
      <c r="F3" s="894"/>
      <c r="G3" s="894"/>
      <c r="H3" s="894"/>
      <c r="I3" s="894"/>
      <c r="J3" s="894"/>
      <c r="K3" s="894"/>
      <c r="L3" s="894"/>
      <c r="M3" s="894"/>
      <c r="N3" s="895"/>
      <c r="P3" s="1027" t="s">
        <v>4050</v>
      </c>
      <c r="Q3" s="1027"/>
      <c r="R3" s="1027"/>
      <c r="S3" s="1027"/>
      <c r="T3" s="1027"/>
      <c r="U3" s="1027"/>
      <c r="V3" s="1027"/>
      <c r="W3" s="1027"/>
      <c r="X3" s="1027"/>
      <c r="Y3" s="1027"/>
    </row>
    <row r="4" spans="2:26" ht="15" customHeight="1" x14ac:dyDescent="0.25">
      <c r="B4" s="1152" t="s">
        <v>4051</v>
      </c>
      <c r="C4" s="1153"/>
      <c r="D4" s="1153"/>
      <c r="E4" s="1153"/>
      <c r="F4" s="1153"/>
      <c r="G4" s="1153"/>
      <c r="H4" s="1153"/>
      <c r="I4" s="1153"/>
      <c r="J4" s="1153"/>
      <c r="K4" s="1080" t="s">
        <v>3906</v>
      </c>
      <c r="L4" s="1080"/>
      <c r="M4" s="1080"/>
      <c r="N4" s="1080"/>
      <c r="P4" s="1152" t="s">
        <v>4052</v>
      </c>
      <c r="Q4" s="1153"/>
      <c r="R4" s="1153"/>
      <c r="S4" s="1153"/>
      <c r="T4" s="1153"/>
      <c r="U4" s="1153"/>
      <c r="V4" s="1153"/>
      <c r="W4" s="1153"/>
      <c r="X4" s="1157"/>
      <c r="Y4" s="506" t="s">
        <v>4053</v>
      </c>
    </row>
    <row r="5" spans="2:26" ht="15" customHeight="1" x14ac:dyDescent="0.25">
      <c r="B5" s="1158" t="s">
        <v>3916</v>
      </c>
      <c r="C5" s="1158"/>
      <c r="D5" s="1158"/>
      <c r="E5" s="1159"/>
      <c r="F5" s="1159"/>
      <c r="G5" s="1159"/>
      <c r="H5" s="515" t="s">
        <v>4054</v>
      </c>
      <c r="I5" s="515" t="s">
        <v>3976</v>
      </c>
      <c r="J5" s="515" t="s">
        <v>3977</v>
      </c>
      <c r="K5" s="155" t="s">
        <v>3978</v>
      </c>
      <c r="L5" s="127" t="s">
        <v>4055</v>
      </c>
      <c r="M5" s="127" t="s">
        <v>4056</v>
      </c>
      <c r="N5" s="128" t="s">
        <v>4057</v>
      </c>
      <c r="P5" s="1158" t="str">
        <f>B5</f>
        <v>Materiais e equipamentos</v>
      </c>
      <c r="Q5" s="1158"/>
      <c r="R5" s="1158"/>
      <c r="S5" s="1159"/>
      <c r="T5" s="1159"/>
      <c r="U5" s="1159"/>
      <c r="V5" s="515" t="s">
        <v>4054</v>
      </c>
      <c r="W5" s="155" t="s">
        <v>4058</v>
      </c>
      <c r="X5" s="155" t="s">
        <v>4059</v>
      </c>
      <c r="Y5" s="128" t="s">
        <v>4060</v>
      </c>
    </row>
    <row r="6" spans="2:26" ht="15" customHeight="1" x14ac:dyDescent="0.25">
      <c r="B6" s="156">
        <v>1</v>
      </c>
      <c r="C6" s="1104"/>
      <c r="D6" s="1104"/>
      <c r="E6" s="1104"/>
      <c r="F6" s="1104"/>
      <c r="G6" s="1105"/>
      <c r="H6" s="18"/>
      <c r="I6" s="2"/>
      <c r="J6" s="1"/>
      <c r="K6" s="133">
        <f>N6-L6-M6</f>
        <v>0</v>
      </c>
      <c r="L6" s="1"/>
      <c r="M6" s="1"/>
      <c r="N6" s="133">
        <f>I6*J6</f>
        <v>0</v>
      </c>
      <c r="P6" s="156">
        <f>B6</f>
        <v>1</v>
      </c>
      <c r="Q6" s="1097" t="str">
        <f t="shared" ref="Q6:Q24" si="0">IF(OR(C6=0,C6=""),"",C6)</f>
        <v/>
      </c>
      <c r="R6" s="1097"/>
      <c r="S6" s="1097"/>
      <c r="T6" s="1097"/>
      <c r="U6" s="1098"/>
      <c r="V6" s="159" t="str">
        <f>IF(N6=0,"",H6)</f>
        <v/>
      </c>
      <c r="W6" s="160">
        <f>IF(OR(V6="",V6=0),0,(Projeto!$AD$8*((1+Projeto!$AD$8)^V6))/(((1+Projeto!$AD$8)^V6)-1))</f>
        <v>0</v>
      </c>
      <c r="X6" s="161">
        <f>IF(AND(K6&gt;0,CustoContabil!$E$6&gt;0),K6*(CustoContabil!$E$20/CustoContabil!$E$6)*W6,0)</f>
        <v>0</v>
      </c>
      <c r="Y6" s="161">
        <f>IF(AND(N6&gt;0,CustoContabil!$C$6&gt;0),N6*(CustoContabil!$C$20/CustoContabil!$C$6)*W6,0)</f>
        <v>0</v>
      </c>
      <c r="Z6" s="162"/>
    </row>
    <row r="7" spans="2:26" ht="15" customHeight="1" x14ac:dyDescent="0.25">
      <c r="B7" s="156">
        <v>2</v>
      </c>
      <c r="C7" s="1104"/>
      <c r="D7" s="1104"/>
      <c r="E7" s="1104"/>
      <c r="F7" s="1104"/>
      <c r="G7" s="1105"/>
      <c r="H7" s="5"/>
      <c r="I7" s="3"/>
      <c r="J7" s="1"/>
      <c r="K7" s="133">
        <f t="shared" ref="K7:K26" si="1">N7-L7-M7</f>
        <v>0</v>
      </c>
      <c r="L7" s="1"/>
      <c r="M7" s="1"/>
      <c r="N7" s="133">
        <f t="shared" ref="N7:N26" si="2">I7*J7</f>
        <v>0</v>
      </c>
      <c r="P7" s="156">
        <f t="shared" ref="P7:P25" si="3">B7</f>
        <v>2</v>
      </c>
      <c r="Q7" s="1097" t="str">
        <f t="shared" si="0"/>
        <v/>
      </c>
      <c r="R7" s="1097"/>
      <c r="S7" s="1097"/>
      <c r="T7" s="1097"/>
      <c r="U7" s="1098"/>
      <c r="V7" s="159" t="str">
        <f t="shared" ref="V7:V26" si="4">IF(N7=0,"",H7)</f>
        <v/>
      </c>
      <c r="W7" s="160">
        <f>IF(OR(V7="",V7=0),0,(Projeto!$AD$8*((1+Projeto!$AD$8)^V7))/(((1+Projeto!$AD$8)^V7)-1))</f>
        <v>0</v>
      </c>
      <c r="X7" s="161">
        <f>IF(AND(K7&gt;0,CustoContabil!$E$6&gt;0),K7*(CustoContabil!$E$20/CustoContabil!$E$6)*W7,0)</f>
        <v>0</v>
      </c>
      <c r="Y7" s="161">
        <f>IF(AND(N7&gt;0,CustoContabil!$C$6&gt;0),N7*(CustoContabil!$C$20/CustoContabil!$C$6)*W7,0)</f>
        <v>0</v>
      </c>
    </row>
    <row r="8" spans="2:26" ht="15" customHeight="1" x14ac:dyDescent="0.25">
      <c r="B8" s="156">
        <v>3</v>
      </c>
      <c r="C8" s="1104"/>
      <c r="D8" s="1104"/>
      <c r="E8" s="1104"/>
      <c r="F8" s="1104"/>
      <c r="G8" s="1105"/>
      <c r="H8" s="5"/>
      <c r="I8" s="3"/>
      <c r="J8" s="1"/>
      <c r="K8" s="133">
        <f t="shared" si="1"/>
        <v>0</v>
      </c>
      <c r="L8" s="1"/>
      <c r="M8" s="1"/>
      <c r="N8" s="133">
        <f t="shared" si="2"/>
        <v>0</v>
      </c>
      <c r="P8" s="156">
        <f t="shared" si="3"/>
        <v>3</v>
      </c>
      <c r="Q8" s="1097" t="str">
        <f t="shared" si="0"/>
        <v/>
      </c>
      <c r="R8" s="1097"/>
      <c r="S8" s="1097"/>
      <c r="T8" s="1097"/>
      <c r="U8" s="1098"/>
      <c r="V8" s="159" t="str">
        <f t="shared" si="4"/>
        <v/>
      </c>
      <c r="W8" s="160">
        <f>IF(OR(V8="",V8=0),0,(Projeto!$AD$8*((1+Projeto!$AD$8)^V8))/(((1+Projeto!$AD$8)^V8)-1))</f>
        <v>0</v>
      </c>
      <c r="X8" s="161">
        <f>IF(AND(K8&gt;0,CustoContabil!$E$6&gt;0),K8*(CustoContabil!$E$20/CustoContabil!$E$6)*W8,0)</f>
        <v>0</v>
      </c>
      <c r="Y8" s="161">
        <f>IF(AND(N8&gt;0,CustoContabil!$C$6&gt;0),N8*(CustoContabil!$C$20/CustoContabil!$C$6)*W8,0)</f>
        <v>0</v>
      </c>
    </row>
    <row r="9" spans="2:26" ht="15" customHeight="1" x14ac:dyDescent="0.25">
      <c r="B9" s="156">
        <v>4</v>
      </c>
      <c r="C9" s="1104"/>
      <c r="D9" s="1104"/>
      <c r="E9" s="1104"/>
      <c r="F9" s="1104"/>
      <c r="G9" s="1105"/>
      <c r="H9" s="5"/>
      <c r="I9" s="3"/>
      <c r="J9" s="1"/>
      <c r="K9" s="133">
        <f t="shared" si="1"/>
        <v>0</v>
      </c>
      <c r="L9" s="1"/>
      <c r="M9" s="1"/>
      <c r="N9" s="133">
        <f t="shared" si="2"/>
        <v>0</v>
      </c>
      <c r="P9" s="156">
        <f t="shared" si="3"/>
        <v>4</v>
      </c>
      <c r="Q9" s="1097" t="str">
        <f t="shared" si="0"/>
        <v/>
      </c>
      <c r="R9" s="1097"/>
      <c r="S9" s="1097"/>
      <c r="T9" s="1097"/>
      <c r="U9" s="1098"/>
      <c r="V9" s="159" t="str">
        <f t="shared" si="4"/>
        <v/>
      </c>
      <c r="W9" s="160">
        <f>IF(OR(V9="",V9=0),0,(Projeto!$AD$8*((1+Projeto!$AD$8)^V9))/(((1+Projeto!$AD$8)^V9)-1))</f>
        <v>0</v>
      </c>
      <c r="X9" s="161">
        <f>IF(AND(K9&gt;0,CustoContabil!$E$6&gt;0),K9*(CustoContabil!$E$20/CustoContabil!$E$6)*W9,0)</f>
        <v>0</v>
      </c>
      <c r="Y9" s="161">
        <f>IF(AND(N9&gt;0,CustoContabil!$C$6&gt;0),N9*(CustoContabil!$C$20/CustoContabil!$C$6)*W9,0)</f>
        <v>0</v>
      </c>
    </row>
    <row r="10" spans="2:26" ht="15" customHeight="1" x14ac:dyDescent="0.25">
      <c r="B10" s="156">
        <v>5</v>
      </c>
      <c r="C10" s="1104"/>
      <c r="D10" s="1104"/>
      <c r="E10" s="1104"/>
      <c r="F10" s="1104"/>
      <c r="G10" s="1105"/>
      <c r="H10" s="5"/>
      <c r="I10" s="3"/>
      <c r="J10" s="1"/>
      <c r="K10" s="133">
        <f t="shared" si="1"/>
        <v>0</v>
      </c>
      <c r="L10" s="441"/>
      <c r="M10" s="1"/>
      <c r="N10" s="133">
        <f t="shared" si="2"/>
        <v>0</v>
      </c>
      <c r="P10" s="156">
        <f t="shared" si="3"/>
        <v>5</v>
      </c>
      <c r="Q10" s="1097" t="str">
        <f t="shared" si="0"/>
        <v/>
      </c>
      <c r="R10" s="1097"/>
      <c r="S10" s="1097"/>
      <c r="T10" s="1097"/>
      <c r="U10" s="1098"/>
      <c r="V10" s="159" t="str">
        <f t="shared" si="4"/>
        <v/>
      </c>
      <c r="W10" s="160">
        <f>IF(OR(V10="",V10=0),0,(Projeto!$AD$8*((1+Projeto!$AD$8)^V10))/(((1+Projeto!$AD$8)^V10)-1))</f>
        <v>0</v>
      </c>
      <c r="X10" s="161">
        <f>IF(AND(K10&gt;0,CustoContabil!$E$6&gt;0),K10*(CustoContabil!$E$20/CustoContabil!$E$6)*W10,0)</f>
        <v>0</v>
      </c>
      <c r="Y10" s="161">
        <f>IF(AND(N10&gt;0,CustoContabil!$C$6&gt;0),N10*(CustoContabil!$C$20/CustoContabil!$C$6)*W10,0)</f>
        <v>0</v>
      </c>
    </row>
    <row r="11" spans="2:26" ht="15" customHeight="1" x14ac:dyDescent="0.25">
      <c r="B11" s="156">
        <v>6</v>
      </c>
      <c r="C11" s="1104"/>
      <c r="D11" s="1104"/>
      <c r="E11" s="1104"/>
      <c r="F11" s="1104"/>
      <c r="G11" s="1105"/>
      <c r="H11" s="5"/>
      <c r="I11" s="3"/>
      <c r="J11" s="491"/>
      <c r="K11" s="133">
        <f t="shared" si="1"/>
        <v>0</v>
      </c>
      <c r="L11" s="441"/>
      <c r="M11" s="441"/>
      <c r="N11" s="133">
        <f t="shared" si="2"/>
        <v>0</v>
      </c>
      <c r="P11" s="156">
        <f t="shared" si="3"/>
        <v>6</v>
      </c>
      <c r="Q11" s="1097" t="str">
        <f t="shared" si="0"/>
        <v/>
      </c>
      <c r="R11" s="1097"/>
      <c r="S11" s="1097"/>
      <c r="T11" s="1097"/>
      <c r="U11" s="1098"/>
      <c r="V11" s="159" t="str">
        <f t="shared" si="4"/>
        <v/>
      </c>
      <c r="W11" s="160">
        <f>IF(OR(V11="",V11=0),0,(Projeto!$AD$8*((1+Projeto!$AD$8)^V11))/(((1+Projeto!$AD$8)^V11)-1))</f>
        <v>0</v>
      </c>
      <c r="X11" s="161">
        <f>IF(AND(K11&gt;0,CustoContabil!$E$6&gt;0),K11*(CustoContabil!$E$20/CustoContabil!$E$6)*W11,0)</f>
        <v>0</v>
      </c>
      <c r="Y11" s="161">
        <f>IF(AND(N11&gt;0,CustoContabil!$C$6&gt;0),N11*(CustoContabil!$C$20/CustoContabil!$C$6)*W11,0)</f>
        <v>0</v>
      </c>
    </row>
    <row r="12" spans="2:26" ht="15" customHeight="1" x14ac:dyDescent="0.25">
      <c r="B12" s="156">
        <v>7</v>
      </c>
      <c r="C12" s="1104"/>
      <c r="D12" s="1104"/>
      <c r="E12" s="1104"/>
      <c r="F12" s="1104"/>
      <c r="G12" s="1105"/>
      <c r="H12" s="5"/>
      <c r="I12" s="3"/>
      <c r="J12" s="1"/>
      <c r="K12" s="133">
        <f t="shared" si="1"/>
        <v>0</v>
      </c>
      <c r="L12" s="1"/>
      <c r="M12" s="1"/>
      <c r="N12" s="133">
        <f t="shared" si="2"/>
        <v>0</v>
      </c>
      <c r="P12" s="156">
        <f t="shared" si="3"/>
        <v>7</v>
      </c>
      <c r="Q12" s="1097" t="str">
        <f t="shared" si="0"/>
        <v/>
      </c>
      <c r="R12" s="1097"/>
      <c r="S12" s="1097"/>
      <c r="T12" s="1097"/>
      <c r="U12" s="1098"/>
      <c r="V12" s="159" t="str">
        <f t="shared" si="4"/>
        <v/>
      </c>
      <c r="W12" s="160">
        <f>IF(OR(V12="",V12=0),0,(Projeto!$AD$8*((1+Projeto!$AD$8)^V12))/(((1+Projeto!$AD$8)^V12)-1))</f>
        <v>0</v>
      </c>
      <c r="X12" s="161">
        <f>IF(AND(K12&gt;0,CustoContabil!$E$6&gt;0),K12*(CustoContabil!$E$20/CustoContabil!$E$6)*W12,0)</f>
        <v>0</v>
      </c>
      <c r="Y12" s="161">
        <f>IF(AND(N12&gt;0,CustoContabil!$C$6&gt;0),N12*(CustoContabil!$C$20/CustoContabil!$C$6)*W12,0)</f>
        <v>0</v>
      </c>
    </row>
    <row r="13" spans="2:26" ht="15" customHeight="1" x14ac:dyDescent="0.25">
      <c r="B13" s="156">
        <v>8</v>
      </c>
      <c r="C13" s="1104"/>
      <c r="D13" s="1104"/>
      <c r="E13" s="1104"/>
      <c r="F13" s="1104"/>
      <c r="G13" s="1105"/>
      <c r="H13" s="5"/>
      <c r="I13" s="3"/>
      <c r="J13" s="1"/>
      <c r="K13" s="133">
        <f t="shared" si="1"/>
        <v>0</v>
      </c>
      <c r="L13" s="1"/>
      <c r="M13" s="1"/>
      <c r="N13" s="133">
        <f t="shared" si="2"/>
        <v>0</v>
      </c>
      <c r="P13" s="156">
        <f t="shared" si="3"/>
        <v>8</v>
      </c>
      <c r="Q13" s="1097" t="str">
        <f t="shared" si="0"/>
        <v/>
      </c>
      <c r="R13" s="1097"/>
      <c r="S13" s="1097"/>
      <c r="T13" s="1097"/>
      <c r="U13" s="1098"/>
      <c r="V13" s="159" t="str">
        <f t="shared" si="4"/>
        <v/>
      </c>
      <c r="W13" s="160">
        <f>IF(OR(V13="",V13=0),0,(Projeto!$AD$8*((1+Projeto!$AD$8)^V13))/(((1+Projeto!$AD$8)^V13)-1))</f>
        <v>0</v>
      </c>
      <c r="X13" s="161">
        <f>IF(AND(K13&gt;0,CustoContabil!$E$6&gt;0),K13*(CustoContabil!$E$20/CustoContabil!$E$6)*W13,0)</f>
        <v>0</v>
      </c>
      <c r="Y13" s="161">
        <f>IF(AND(N13&gt;0,CustoContabil!$C$6&gt;0),N13*(CustoContabil!$C$20/CustoContabil!$C$6)*W13,0)</f>
        <v>0</v>
      </c>
    </row>
    <row r="14" spans="2:26" ht="15" customHeight="1" x14ac:dyDescent="0.25">
      <c r="B14" s="156">
        <v>9</v>
      </c>
      <c r="C14" s="1104"/>
      <c r="D14" s="1104"/>
      <c r="E14" s="1104"/>
      <c r="F14" s="1104"/>
      <c r="G14" s="1105"/>
      <c r="H14" s="5"/>
      <c r="I14" s="3"/>
      <c r="J14" s="1"/>
      <c r="K14" s="133">
        <f t="shared" si="1"/>
        <v>0</v>
      </c>
      <c r="L14" s="1"/>
      <c r="M14" s="1"/>
      <c r="N14" s="133">
        <f t="shared" si="2"/>
        <v>0</v>
      </c>
      <c r="P14" s="156">
        <f t="shared" si="3"/>
        <v>9</v>
      </c>
      <c r="Q14" s="1097" t="str">
        <f t="shared" si="0"/>
        <v/>
      </c>
      <c r="R14" s="1097"/>
      <c r="S14" s="1097"/>
      <c r="T14" s="1097"/>
      <c r="U14" s="1098"/>
      <c r="V14" s="159" t="str">
        <f t="shared" si="4"/>
        <v/>
      </c>
      <c r="W14" s="160">
        <f>IF(OR(V14="",V14=0),0,(Projeto!$AD$8*((1+Projeto!$AD$8)^V14))/(((1+Projeto!$AD$8)^V14)-1))</f>
        <v>0</v>
      </c>
      <c r="X14" s="161">
        <f>IF(AND(K14&gt;0,CustoContabil!$E$6&gt;0),K14*(CustoContabil!$E$20/CustoContabil!$E$6)*W14,0)</f>
        <v>0</v>
      </c>
      <c r="Y14" s="161">
        <f>IF(AND(N14&gt;0,CustoContabil!$C$6&gt;0),N14*(CustoContabil!$C$20/CustoContabil!$C$6)*W14,0)</f>
        <v>0</v>
      </c>
    </row>
    <row r="15" spans="2:26" ht="15" customHeight="1" x14ac:dyDescent="0.25">
      <c r="B15" s="156">
        <v>10</v>
      </c>
      <c r="C15" s="1104"/>
      <c r="D15" s="1104"/>
      <c r="E15" s="1104"/>
      <c r="F15" s="1104"/>
      <c r="G15" s="1105"/>
      <c r="H15" s="4"/>
      <c r="I15" s="3"/>
      <c r="J15" s="1"/>
      <c r="K15" s="133">
        <f t="shared" si="1"/>
        <v>0</v>
      </c>
      <c r="L15" s="1"/>
      <c r="M15" s="1"/>
      <c r="N15" s="133">
        <f t="shared" si="2"/>
        <v>0</v>
      </c>
      <c r="P15" s="156">
        <f t="shared" si="3"/>
        <v>10</v>
      </c>
      <c r="Q15" s="1097" t="str">
        <f t="shared" si="0"/>
        <v/>
      </c>
      <c r="R15" s="1097"/>
      <c r="S15" s="1097"/>
      <c r="T15" s="1097"/>
      <c r="U15" s="1098"/>
      <c r="V15" s="159" t="str">
        <f t="shared" si="4"/>
        <v/>
      </c>
      <c r="W15" s="160">
        <f>IF(OR(V15="",V15=0),0,(Projeto!$AD$8*((1+Projeto!$AD$8)^V15))/(((1+Projeto!$AD$8)^V15)-1))</f>
        <v>0</v>
      </c>
      <c r="X15" s="161">
        <f>IF(AND(K15&gt;0,CustoContabil!$E$6&gt;0),K15*(CustoContabil!$E$20/CustoContabil!$E$6)*W15,0)</f>
        <v>0</v>
      </c>
      <c r="Y15" s="161">
        <f>IF(AND(N15&gt;0,CustoContabil!$C$6&gt;0),N15*(CustoContabil!$C$20/CustoContabil!$C$6)*W15,0)</f>
        <v>0</v>
      </c>
    </row>
    <row r="16" spans="2:26" ht="15" customHeight="1" x14ac:dyDescent="0.25">
      <c r="B16" s="156">
        <v>11</v>
      </c>
      <c r="C16" s="1104"/>
      <c r="D16" s="1104"/>
      <c r="E16" s="1104"/>
      <c r="F16" s="1104"/>
      <c r="G16" s="1105"/>
      <c r="H16" s="5"/>
      <c r="I16" s="3"/>
      <c r="J16" s="1"/>
      <c r="K16" s="133">
        <f t="shared" si="1"/>
        <v>0</v>
      </c>
      <c r="L16" s="1"/>
      <c r="M16" s="1"/>
      <c r="N16" s="133">
        <f t="shared" si="2"/>
        <v>0</v>
      </c>
      <c r="P16" s="156">
        <f t="shared" si="3"/>
        <v>11</v>
      </c>
      <c r="Q16" s="1097" t="str">
        <f t="shared" si="0"/>
        <v/>
      </c>
      <c r="R16" s="1097"/>
      <c r="S16" s="1097"/>
      <c r="T16" s="1097"/>
      <c r="U16" s="1098"/>
      <c r="V16" s="159" t="str">
        <f t="shared" si="4"/>
        <v/>
      </c>
      <c r="W16" s="160">
        <f>IF(OR(V16="",V16=0),0,(Projeto!$AD$8*((1+Projeto!$AD$8)^V16))/(((1+Projeto!$AD$8)^V16)-1))</f>
        <v>0</v>
      </c>
      <c r="X16" s="161">
        <f>IF(AND(K16&gt;0,CustoContabil!$E$6&gt;0),K16*(CustoContabil!$E$20/CustoContabil!$E$6)*W16,0)</f>
        <v>0</v>
      </c>
      <c r="Y16" s="161">
        <f>IF(AND(N16&gt;0,CustoContabil!$C$6&gt;0),N16*(CustoContabil!$C$20/CustoContabil!$C$6)*W16,0)</f>
        <v>0</v>
      </c>
    </row>
    <row r="17" spans="2:25" ht="15" customHeight="1" x14ac:dyDescent="0.25">
      <c r="B17" s="156">
        <v>12</v>
      </c>
      <c r="C17" s="1104"/>
      <c r="D17" s="1104"/>
      <c r="E17" s="1104"/>
      <c r="F17" s="1104"/>
      <c r="G17" s="1105"/>
      <c r="H17" s="5"/>
      <c r="I17" s="3"/>
      <c r="J17" s="1"/>
      <c r="K17" s="133">
        <f t="shared" si="1"/>
        <v>0</v>
      </c>
      <c r="L17" s="1"/>
      <c r="M17" s="1"/>
      <c r="N17" s="133">
        <f t="shared" si="2"/>
        <v>0</v>
      </c>
      <c r="P17" s="156">
        <f t="shared" si="3"/>
        <v>12</v>
      </c>
      <c r="Q17" s="1097" t="str">
        <f t="shared" si="0"/>
        <v/>
      </c>
      <c r="R17" s="1097"/>
      <c r="S17" s="1097"/>
      <c r="T17" s="1097"/>
      <c r="U17" s="1098"/>
      <c r="V17" s="159" t="str">
        <f t="shared" si="4"/>
        <v/>
      </c>
      <c r="W17" s="160">
        <f>IF(OR(V17="",V17=0),0,(Projeto!$AD$8*((1+Projeto!$AD$8)^V17))/(((1+Projeto!$AD$8)^V17)-1))</f>
        <v>0</v>
      </c>
      <c r="X17" s="161">
        <f>IF(AND(K17&gt;0,CustoContabil!$E$6&gt;0),K17*(CustoContabil!$E$20/CustoContabil!$E$6)*W17,0)</f>
        <v>0</v>
      </c>
      <c r="Y17" s="161">
        <f>IF(AND(N17&gt;0,CustoContabil!$C$6&gt;0),N17*(CustoContabil!$C$20/CustoContabil!$C$6)*W17,0)</f>
        <v>0</v>
      </c>
    </row>
    <row r="18" spans="2:25" ht="15" customHeight="1" x14ac:dyDescent="0.25">
      <c r="B18" s="156">
        <v>13</v>
      </c>
      <c r="C18" s="1104"/>
      <c r="D18" s="1104"/>
      <c r="E18" s="1104"/>
      <c r="F18" s="1104"/>
      <c r="G18" s="1105"/>
      <c r="H18" s="4"/>
      <c r="I18" s="3"/>
      <c r="J18" s="1"/>
      <c r="K18" s="133">
        <f t="shared" si="1"/>
        <v>0</v>
      </c>
      <c r="L18" s="1"/>
      <c r="M18" s="1"/>
      <c r="N18" s="133">
        <f t="shared" si="2"/>
        <v>0</v>
      </c>
      <c r="P18" s="156">
        <f t="shared" si="3"/>
        <v>13</v>
      </c>
      <c r="Q18" s="1097" t="str">
        <f t="shared" si="0"/>
        <v/>
      </c>
      <c r="R18" s="1097"/>
      <c r="S18" s="1097"/>
      <c r="T18" s="1097"/>
      <c r="U18" s="1098"/>
      <c r="V18" s="159" t="str">
        <f t="shared" si="4"/>
        <v/>
      </c>
      <c r="W18" s="160">
        <f>IF(OR(V18="",V18=0),0,(Projeto!$AD$8*((1+Projeto!$AD$8)^V18))/(((1+Projeto!$AD$8)^V18)-1))</f>
        <v>0</v>
      </c>
      <c r="X18" s="161">
        <f>IF(AND(K18&gt;0,CustoContabil!$E$6&gt;0),K18*(CustoContabil!$E$20/CustoContabil!$E$6)*W18,0)</f>
        <v>0</v>
      </c>
      <c r="Y18" s="161">
        <f>IF(AND(N18&gt;0,CustoContabil!$C$6&gt;0),N18*(CustoContabil!$C$20/CustoContabil!$C$6)*W18,0)</f>
        <v>0</v>
      </c>
    </row>
    <row r="19" spans="2:25" ht="15" customHeight="1" x14ac:dyDescent="0.25">
      <c r="B19" s="156">
        <v>14</v>
      </c>
      <c r="C19" s="1104"/>
      <c r="D19" s="1104"/>
      <c r="E19" s="1104"/>
      <c r="F19" s="1104"/>
      <c r="G19" s="1105"/>
      <c r="H19" s="5"/>
      <c r="I19" s="3"/>
      <c r="J19" s="1"/>
      <c r="K19" s="133">
        <f t="shared" si="1"/>
        <v>0</v>
      </c>
      <c r="L19" s="1"/>
      <c r="M19" s="1"/>
      <c r="N19" s="133">
        <f t="shared" si="2"/>
        <v>0</v>
      </c>
      <c r="P19" s="156">
        <f t="shared" si="3"/>
        <v>14</v>
      </c>
      <c r="Q19" s="1097" t="str">
        <f t="shared" si="0"/>
        <v/>
      </c>
      <c r="R19" s="1097"/>
      <c r="S19" s="1097"/>
      <c r="T19" s="1097"/>
      <c r="U19" s="1098"/>
      <c r="V19" s="159" t="str">
        <f t="shared" si="4"/>
        <v/>
      </c>
      <c r="W19" s="160">
        <f>IF(OR(V19="",V19=0),0,(Projeto!$AD$8*((1+Projeto!$AD$8)^V19))/(((1+Projeto!$AD$8)^V19)-1))</f>
        <v>0</v>
      </c>
      <c r="X19" s="161">
        <f>IF(AND(K19&gt;0,CustoContabil!$E$6&gt;0),K19*(CustoContabil!$E$20/CustoContabil!$E$6)*W19,0)</f>
        <v>0</v>
      </c>
      <c r="Y19" s="161">
        <f>IF(AND(N19&gt;0,CustoContabil!$C$6&gt;0),N19*(CustoContabil!$C$20/CustoContabil!$C$6)*W19,0)</f>
        <v>0</v>
      </c>
    </row>
    <row r="20" spans="2:25" ht="15" customHeight="1" x14ac:dyDescent="0.25">
      <c r="B20" s="156">
        <v>15</v>
      </c>
      <c r="C20" s="1104"/>
      <c r="D20" s="1104"/>
      <c r="E20" s="1104"/>
      <c r="F20" s="1104"/>
      <c r="G20" s="1105"/>
      <c r="H20" s="5"/>
      <c r="I20" s="3"/>
      <c r="J20" s="1"/>
      <c r="K20" s="133">
        <f t="shared" si="1"/>
        <v>0</v>
      </c>
      <c r="L20" s="1"/>
      <c r="M20" s="1"/>
      <c r="N20" s="133">
        <f t="shared" si="2"/>
        <v>0</v>
      </c>
      <c r="P20" s="156">
        <f t="shared" si="3"/>
        <v>15</v>
      </c>
      <c r="Q20" s="1097" t="str">
        <f t="shared" si="0"/>
        <v/>
      </c>
      <c r="R20" s="1097"/>
      <c r="S20" s="1097"/>
      <c r="T20" s="1097"/>
      <c r="U20" s="1098"/>
      <c r="V20" s="159" t="str">
        <f t="shared" si="4"/>
        <v/>
      </c>
      <c r="W20" s="160">
        <f>IF(OR(V20="",V20=0),0,(Projeto!$AD$8*((1+Projeto!$AD$8)^V20))/(((1+Projeto!$AD$8)^V20)-1))</f>
        <v>0</v>
      </c>
      <c r="X20" s="161">
        <f>IF(AND(K20&gt;0,CustoContabil!$E$6&gt;0),K20*(CustoContabil!$E$20/CustoContabil!$E$6)*W20,0)</f>
        <v>0</v>
      </c>
      <c r="Y20" s="161">
        <f>IF(AND(N20&gt;0,CustoContabil!$C$6&gt;0),N20*(CustoContabil!$C$20/CustoContabil!$C$6)*W20,0)</f>
        <v>0</v>
      </c>
    </row>
    <row r="21" spans="2:25" ht="15" customHeight="1" x14ac:dyDescent="0.25">
      <c r="B21" s="156">
        <v>16</v>
      </c>
      <c r="C21" s="1104"/>
      <c r="D21" s="1104"/>
      <c r="E21" s="1104"/>
      <c r="F21" s="1104"/>
      <c r="G21" s="1105"/>
      <c r="H21" s="5"/>
      <c r="I21" s="3"/>
      <c r="J21" s="1"/>
      <c r="K21" s="133">
        <f t="shared" si="1"/>
        <v>0</v>
      </c>
      <c r="L21" s="1"/>
      <c r="M21" s="1"/>
      <c r="N21" s="133">
        <f t="shared" si="2"/>
        <v>0</v>
      </c>
      <c r="P21" s="156">
        <f t="shared" si="3"/>
        <v>16</v>
      </c>
      <c r="Q21" s="1097" t="str">
        <f t="shared" si="0"/>
        <v/>
      </c>
      <c r="R21" s="1097"/>
      <c r="S21" s="1097"/>
      <c r="T21" s="1097"/>
      <c r="U21" s="1098"/>
      <c r="V21" s="159" t="str">
        <f t="shared" si="4"/>
        <v/>
      </c>
      <c r="W21" s="160">
        <f>IF(OR(V21="",V21=0),0,(Projeto!$AD$8*((1+Projeto!$AD$8)^V21))/(((1+Projeto!$AD$8)^V21)-1))</f>
        <v>0</v>
      </c>
      <c r="X21" s="161">
        <f>IF(AND(K21&gt;0,CustoContabil!$E$6&gt;0),K21*(CustoContabil!$E$20/CustoContabil!$E$6)*W21,0)</f>
        <v>0</v>
      </c>
      <c r="Y21" s="161">
        <f>IF(AND(N21&gt;0,CustoContabil!$C$6&gt;0),N21*(CustoContabil!$C$20/CustoContabil!$C$6)*W21,0)</f>
        <v>0</v>
      </c>
    </row>
    <row r="22" spans="2:25" ht="15" customHeight="1" x14ac:dyDescent="0.25">
      <c r="B22" s="156">
        <v>17</v>
      </c>
      <c r="C22" s="1104"/>
      <c r="D22" s="1104"/>
      <c r="E22" s="1104"/>
      <c r="F22" s="1104"/>
      <c r="G22" s="1105"/>
      <c r="H22" s="5"/>
      <c r="I22" s="3"/>
      <c r="J22" s="1"/>
      <c r="K22" s="133">
        <f t="shared" si="1"/>
        <v>0</v>
      </c>
      <c r="L22" s="1"/>
      <c r="M22" s="1"/>
      <c r="N22" s="133">
        <f t="shared" si="2"/>
        <v>0</v>
      </c>
      <c r="P22" s="156">
        <f t="shared" si="3"/>
        <v>17</v>
      </c>
      <c r="Q22" s="1097" t="str">
        <f t="shared" si="0"/>
        <v/>
      </c>
      <c r="R22" s="1097"/>
      <c r="S22" s="1097"/>
      <c r="T22" s="1097"/>
      <c r="U22" s="1098"/>
      <c r="V22" s="159" t="str">
        <f t="shared" si="4"/>
        <v/>
      </c>
      <c r="W22" s="160">
        <f>IF(OR(V22="",V22=0),0,(Projeto!$AD$8*((1+Projeto!$AD$8)^V22))/(((1+Projeto!$AD$8)^V22)-1))</f>
        <v>0</v>
      </c>
      <c r="X22" s="161">
        <f>IF(AND(K22&gt;0,CustoContabil!$E$6&gt;0),K22*(CustoContabil!$E$20/CustoContabil!$E$6)*W22,0)</f>
        <v>0</v>
      </c>
      <c r="Y22" s="161">
        <f>IF(AND(N22&gt;0,CustoContabil!$C$6&gt;0),N22*(CustoContabil!$C$20/CustoContabil!$C$6)*W22,0)</f>
        <v>0</v>
      </c>
    </row>
    <row r="23" spans="2:25" ht="15" customHeight="1" x14ac:dyDescent="0.25">
      <c r="B23" s="156">
        <v>18</v>
      </c>
      <c r="C23" s="1104"/>
      <c r="D23" s="1104"/>
      <c r="E23" s="1104"/>
      <c r="F23" s="1104"/>
      <c r="G23" s="1105"/>
      <c r="H23" s="5"/>
      <c r="I23" s="3"/>
      <c r="J23" s="1"/>
      <c r="K23" s="133">
        <f t="shared" si="1"/>
        <v>0</v>
      </c>
      <c r="L23" s="1"/>
      <c r="M23" s="1"/>
      <c r="N23" s="133">
        <f t="shared" si="2"/>
        <v>0</v>
      </c>
      <c r="P23" s="156">
        <f t="shared" si="3"/>
        <v>18</v>
      </c>
      <c r="Q23" s="1097" t="str">
        <f t="shared" si="0"/>
        <v/>
      </c>
      <c r="R23" s="1097"/>
      <c r="S23" s="1097"/>
      <c r="T23" s="1097"/>
      <c r="U23" s="1098"/>
      <c r="V23" s="159" t="str">
        <f t="shared" si="4"/>
        <v/>
      </c>
      <c r="W23" s="160">
        <f>IF(OR(V23="",V23=0),0,(Projeto!$AD$8*((1+Projeto!$AD$8)^V23))/(((1+Projeto!$AD$8)^V23)-1))</f>
        <v>0</v>
      </c>
      <c r="X23" s="161">
        <f>IF(AND(K23&gt;0,CustoContabil!$E$6&gt;0),K23*(CustoContabil!$E$20/CustoContabil!$E$6)*W23,0)</f>
        <v>0</v>
      </c>
      <c r="Y23" s="161">
        <f>IF(AND(N23&gt;0,CustoContabil!$C$6&gt;0),N23*(CustoContabil!$C$20/CustoContabil!$C$6)*W23,0)</f>
        <v>0</v>
      </c>
    </row>
    <row r="24" spans="2:25" ht="15" customHeight="1" x14ac:dyDescent="0.25">
      <c r="B24" s="156">
        <v>19</v>
      </c>
      <c r="C24" s="1104"/>
      <c r="D24" s="1104"/>
      <c r="E24" s="1104"/>
      <c r="F24" s="1104"/>
      <c r="G24" s="1105"/>
      <c r="H24" s="5"/>
      <c r="I24" s="3"/>
      <c r="J24" s="1"/>
      <c r="K24" s="133">
        <f t="shared" si="1"/>
        <v>0</v>
      </c>
      <c r="L24" s="1"/>
      <c r="M24" s="1"/>
      <c r="N24" s="133">
        <f t="shared" si="2"/>
        <v>0</v>
      </c>
      <c r="P24" s="156">
        <f t="shared" si="3"/>
        <v>19</v>
      </c>
      <c r="Q24" s="1097" t="str">
        <f t="shared" si="0"/>
        <v/>
      </c>
      <c r="R24" s="1097"/>
      <c r="S24" s="1097"/>
      <c r="T24" s="1097"/>
      <c r="U24" s="1098"/>
      <c r="V24" s="159" t="str">
        <f t="shared" si="4"/>
        <v/>
      </c>
      <c r="W24" s="160">
        <f>IF(OR(V24="",V24=0),0,(Projeto!$AD$8*((1+Projeto!$AD$8)^V24))/(((1+Projeto!$AD$8)^V24)-1))</f>
        <v>0</v>
      </c>
      <c r="X24" s="161">
        <f>IF(AND(K24&gt;0,CustoContabil!$E$6&gt;0),K24*(CustoContabil!$E$20/CustoContabil!$E$6)*W24,0)</f>
        <v>0</v>
      </c>
      <c r="Y24" s="161">
        <f>IF(AND(N24&gt;0,CustoContabil!$C$6&gt;0),N24*(CustoContabil!$C$20/CustoContabil!$C$6)*W24,0)</f>
        <v>0</v>
      </c>
    </row>
    <row r="25" spans="2:25" ht="15" customHeight="1" x14ac:dyDescent="0.25">
      <c r="B25" s="156">
        <v>20</v>
      </c>
      <c r="C25" s="519"/>
      <c r="D25" s="519"/>
      <c r="E25" s="519"/>
      <c r="F25" s="519"/>
      <c r="G25" s="514"/>
      <c r="H25" s="5"/>
      <c r="I25" s="3"/>
      <c r="J25" s="1"/>
      <c r="K25" s="133">
        <f t="shared" si="1"/>
        <v>0</v>
      </c>
      <c r="L25" s="1"/>
      <c r="M25" s="1"/>
      <c r="N25" s="133">
        <f t="shared" si="2"/>
        <v>0</v>
      </c>
      <c r="P25" s="156">
        <f t="shared" si="3"/>
        <v>20</v>
      </c>
      <c r="Q25" s="1097" t="str">
        <f>IF(OR(C25=0,C25=""),"",C25)</f>
        <v/>
      </c>
      <c r="R25" s="1097"/>
      <c r="S25" s="1097"/>
      <c r="T25" s="1097"/>
      <c r="U25" s="1098"/>
      <c r="V25" s="159" t="str">
        <f t="shared" si="4"/>
        <v/>
      </c>
      <c r="W25" s="160">
        <f>IF(OR(V25="",V25=0),0,(Projeto!$AD$8*((1+Projeto!$AD$8)^V25))/(((1+Projeto!$AD$8)^V25)-1))</f>
        <v>0</v>
      </c>
      <c r="X25" s="161">
        <f>IF(AND(K25&gt;0,CustoContabil!$E$6&gt;0),K25*(CustoContabil!$E$20/CustoContabil!$E$6)*W25,0)</f>
        <v>0</v>
      </c>
      <c r="Y25" s="161">
        <f>IF(AND(N25&gt;0,CustoContabil!$C$6&gt;0),N25*(CustoContabil!$C$20/CustoContabil!$C$6)*W25,0)</f>
        <v>0</v>
      </c>
    </row>
    <row r="26" spans="2:25" ht="15" customHeight="1" x14ac:dyDescent="0.25">
      <c r="B26" s="156"/>
      <c r="C26" s="1130" t="s">
        <v>4061</v>
      </c>
      <c r="D26" s="1131"/>
      <c r="E26" s="1131"/>
      <c r="F26" s="1131"/>
      <c r="G26" s="1131"/>
      <c r="H26" s="167">
        <v>20</v>
      </c>
      <c r="I26" s="3"/>
      <c r="J26" s="1"/>
      <c r="K26" s="133">
        <f t="shared" si="1"/>
        <v>0</v>
      </c>
      <c r="L26" s="1"/>
      <c r="M26" s="1"/>
      <c r="N26" s="133">
        <f t="shared" si="2"/>
        <v>0</v>
      </c>
      <c r="P26" s="156"/>
      <c r="Q26" s="1097" t="str">
        <f>IF(OR(C26=0,C26=""),"",C26)</f>
        <v>Acessórios</v>
      </c>
      <c r="R26" s="1097"/>
      <c r="S26" s="1097"/>
      <c r="T26" s="1097"/>
      <c r="U26" s="1098"/>
      <c r="V26" s="159" t="str">
        <f t="shared" si="4"/>
        <v/>
      </c>
      <c r="W26" s="160">
        <f>IF(OR(V26="",V26=0),0,(Projeto!$AD$8*((1+Projeto!$AD$8)^V26))/(((1+Projeto!$AD$8)^V26)-1))</f>
        <v>0</v>
      </c>
      <c r="X26" s="161">
        <f>IF(AND(K26&gt;0,CustoContabil!$E$6&gt;0),K26*(CustoContabil!$E$20/CustoContabil!$E$6)*W26,0)</f>
        <v>0</v>
      </c>
      <c r="Y26" s="161">
        <f>IF(AND(N26&gt;0,CustoContabil!$C$6&gt;0),N26*(CustoContabil!$C$20/CustoContabil!$C$6)*W26,0)</f>
        <v>0</v>
      </c>
    </row>
    <row r="27" spans="2:25" ht="15" customHeight="1" x14ac:dyDescent="0.25">
      <c r="B27" s="168"/>
      <c r="C27" s="1117" t="s">
        <v>4264</v>
      </c>
      <c r="D27" s="1117"/>
      <c r="E27" s="1117"/>
      <c r="F27" s="1117"/>
      <c r="G27" s="1117"/>
      <c r="H27" s="1117"/>
      <c r="I27" s="1117"/>
      <c r="J27" s="1118"/>
      <c r="K27" s="169">
        <f>SUM(K6:K26)</f>
        <v>0</v>
      </c>
      <c r="L27" s="169">
        <f>SUM(L6:L26)</f>
        <v>0</v>
      </c>
      <c r="M27" s="169">
        <f>SUM(M6:M26)</f>
        <v>0</v>
      </c>
      <c r="N27" s="169">
        <f>SUM(N6:N26)</f>
        <v>0</v>
      </c>
      <c r="P27" s="1124" t="s">
        <v>5027</v>
      </c>
      <c r="Q27" s="1125"/>
      <c r="R27" s="1125"/>
      <c r="S27" s="1125"/>
      <c r="T27" s="1125"/>
      <c r="U27" s="1125"/>
      <c r="V27" s="1126"/>
      <c r="W27" s="170" t="s">
        <v>4265</v>
      </c>
      <c r="X27" s="171">
        <f>SUM(X6:X26)</f>
        <v>0</v>
      </c>
      <c r="Y27" s="171">
        <f>SUM(Y6:Y26)</f>
        <v>0</v>
      </c>
    </row>
    <row r="28" spans="2:25" ht="15" customHeight="1" x14ac:dyDescent="0.25">
      <c r="B28" s="1152" t="s">
        <v>4065</v>
      </c>
      <c r="C28" s="1153"/>
      <c r="D28" s="1153"/>
      <c r="E28" s="1153"/>
      <c r="F28" s="1153"/>
      <c r="G28" s="1153"/>
      <c r="H28" s="1153"/>
      <c r="I28" s="1153"/>
      <c r="J28" s="1157"/>
      <c r="K28" s="1152" t="s">
        <v>3906</v>
      </c>
      <c r="L28" s="1153"/>
      <c r="M28" s="1153"/>
      <c r="N28" s="1157"/>
      <c r="P28" s="172"/>
      <c r="Q28" s="172"/>
      <c r="R28" s="173"/>
      <c r="S28" s="174"/>
      <c r="T28" s="174"/>
      <c r="U28" s="174"/>
      <c r="V28" s="175"/>
      <c r="W28" s="176"/>
    </row>
    <row r="29" spans="2:25" ht="15" customHeight="1" x14ac:dyDescent="0.35">
      <c r="B29" s="829"/>
      <c r="C29" s="1171" t="s">
        <v>12</v>
      </c>
      <c r="D29" s="1171"/>
      <c r="E29" s="1171"/>
      <c r="F29" s="1171"/>
      <c r="G29" s="1171"/>
      <c r="H29" s="1171"/>
      <c r="I29" s="1171"/>
      <c r="J29" s="1172"/>
      <c r="K29" s="804">
        <f>IFERROR(CustoContabil!E7*K27/CustoContabil!E6,0)</f>
        <v>0</v>
      </c>
      <c r="L29" s="805"/>
      <c r="M29" s="805"/>
      <c r="N29" s="817">
        <f>K29</f>
        <v>0</v>
      </c>
      <c r="P29" s="177" t="s">
        <v>4266</v>
      </c>
      <c r="Q29" s="178"/>
      <c r="R29" s="179">
        <f>RCB!$G$12</f>
        <v>0</v>
      </c>
      <c r="T29" s="177" t="s">
        <v>4267</v>
      </c>
      <c r="U29" s="178"/>
      <c r="V29" s="179">
        <f>RCB!$J$12</f>
        <v>0</v>
      </c>
    </row>
    <row r="30" spans="2:25" ht="15" customHeight="1" x14ac:dyDescent="0.35">
      <c r="B30" s="1110" t="s">
        <v>3917</v>
      </c>
      <c r="C30" s="1166"/>
      <c r="D30" s="1166"/>
      <c r="E30" s="1166"/>
      <c r="F30" s="1166"/>
      <c r="G30" s="1167"/>
      <c r="H30" s="127" t="s">
        <v>3976</v>
      </c>
      <c r="I30" s="515" t="s">
        <v>695</v>
      </c>
      <c r="J30" s="515" t="s">
        <v>4068</v>
      </c>
      <c r="K30" s="155" t="s">
        <v>3978</v>
      </c>
      <c r="L30" s="127" t="s">
        <v>4055</v>
      </c>
      <c r="M30" s="127" t="s">
        <v>4056</v>
      </c>
      <c r="N30" s="128" t="s">
        <v>4057</v>
      </c>
      <c r="P30" s="177" t="s">
        <v>4069</v>
      </c>
      <c r="Q30" s="178"/>
      <c r="R30" s="179">
        <f>RCB!$H$7</f>
        <v>0</v>
      </c>
      <c r="T30" s="177" t="s">
        <v>4070</v>
      </c>
      <c r="U30" s="178"/>
      <c r="V30" s="179">
        <f>RCB!$K$7</f>
        <v>0</v>
      </c>
    </row>
    <row r="31" spans="2:25" ht="15" customHeight="1" x14ac:dyDescent="0.25">
      <c r="B31" s="156">
        <v>1</v>
      </c>
      <c r="C31" s="1122" t="s">
        <v>4071</v>
      </c>
      <c r="D31" s="1122"/>
      <c r="E31" s="1122"/>
      <c r="F31" s="1122"/>
      <c r="G31" s="1123"/>
      <c r="H31" s="19"/>
      <c r="I31" s="2"/>
      <c r="J31" s="441"/>
      <c r="K31" s="133">
        <f t="shared" ref="K31:K37" si="5">N31-L31-M31</f>
        <v>0</v>
      </c>
      <c r="L31" s="133">
        <v>0</v>
      </c>
      <c r="M31" s="133">
        <v>0</v>
      </c>
      <c r="N31" s="133">
        <f t="shared" ref="N31:N37" si="6">H31*I31*J31</f>
        <v>0</v>
      </c>
    </row>
    <row r="32" spans="2:25" ht="15" customHeight="1" x14ac:dyDescent="0.25">
      <c r="B32" s="163">
        <v>2</v>
      </c>
      <c r="C32" s="1122" t="s">
        <v>4072</v>
      </c>
      <c r="D32" s="1122"/>
      <c r="E32" s="1122"/>
      <c r="F32" s="1122"/>
      <c r="G32" s="1123"/>
      <c r="H32" s="6"/>
      <c r="I32" s="3"/>
      <c r="J32" s="1"/>
      <c r="K32" s="133">
        <f t="shared" si="5"/>
        <v>0</v>
      </c>
      <c r="L32" s="133">
        <v>0</v>
      </c>
      <c r="M32" s="133">
        <v>0</v>
      </c>
      <c r="N32" s="133">
        <f t="shared" si="6"/>
        <v>0</v>
      </c>
      <c r="P32" s="1168" t="s">
        <v>3890</v>
      </c>
      <c r="Q32" s="1169"/>
      <c r="R32" s="1170"/>
      <c r="T32" s="1168" t="s">
        <v>3792</v>
      </c>
      <c r="U32" s="1169"/>
      <c r="V32" s="1170"/>
    </row>
    <row r="33" spans="2:22" ht="15" customHeight="1" x14ac:dyDescent="0.25">
      <c r="B33" s="156">
        <v>3</v>
      </c>
      <c r="C33" s="1122" t="s">
        <v>4073</v>
      </c>
      <c r="D33" s="1122"/>
      <c r="E33" s="1122"/>
      <c r="F33" s="1122"/>
      <c r="G33" s="1123"/>
      <c r="H33" s="6"/>
      <c r="I33" s="3"/>
      <c r="J33" s="441"/>
      <c r="K33" s="133">
        <f t="shared" si="5"/>
        <v>0</v>
      </c>
      <c r="L33" s="133">
        <v>0</v>
      </c>
      <c r="M33" s="133">
        <v>0</v>
      </c>
      <c r="N33" s="133">
        <f t="shared" si="6"/>
        <v>0</v>
      </c>
      <c r="P33" s="177" t="s">
        <v>4268</v>
      </c>
      <c r="Q33" s="178"/>
      <c r="R33" s="473">
        <f>IF(N27=0,0,K59/'FI-FVBenef'!G9)</f>
        <v>0</v>
      </c>
      <c r="T33" s="177" t="s">
        <v>4268</v>
      </c>
      <c r="U33" s="178"/>
      <c r="V33" s="472">
        <f>IF(N27=0,0,N59/'FI-FVBenef'!G9)</f>
        <v>0</v>
      </c>
    </row>
    <row r="34" spans="2:22" ht="15" customHeight="1" x14ac:dyDescent="0.25">
      <c r="B34" s="163">
        <v>4</v>
      </c>
      <c r="C34" s="1104"/>
      <c r="D34" s="1104"/>
      <c r="E34" s="1104"/>
      <c r="F34" s="1104"/>
      <c r="G34" s="1105"/>
      <c r="H34" s="6"/>
      <c r="I34" s="3"/>
      <c r="J34" s="1"/>
      <c r="K34" s="133">
        <f t="shared" si="5"/>
        <v>0</v>
      </c>
      <c r="L34" s="133">
        <v>0</v>
      </c>
      <c r="M34" s="133">
        <v>0</v>
      </c>
      <c r="N34" s="133">
        <f t="shared" si="6"/>
        <v>0</v>
      </c>
      <c r="P34" s="177" t="s">
        <v>4269</v>
      </c>
      <c r="Q34" s="178"/>
      <c r="R34" s="472">
        <f>IF(N27=0,0,K59/'FI-FVBenef'!G11)</f>
        <v>0</v>
      </c>
      <c r="T34" s="177" t="s">
        <v>4269</v>
      </c>
      <c r="U34" s="178"/>
      <c r="V34" s="472">
        <f>IF(N27=0,0,N59/'FI-FVBenef'!G11)</f>
        <v>0</v>
      </c>
    </row>
    <row r="35" spans="2:22" ht="15" customHeight="1" x14ac:dyDescent="0.25">
      <c r="B35" s="156">
        <v>5</v>
      </c>
      <c r="C35" s="1104"/>
      <c r="D35" s="1104"/>
      <c r="E35" s="1104"/>
      <c r="F35" s="1104"/>
      <c r="G35" s="1105"/>
      <c r="H35" s="6"/>
      <c r="I35" s="3"/>
      <c r="J35" s="1"/>
      <c r="K35" s="133">
        <f t="shared" si="5"/>
        <v>0</v>
      </c>
      <c r="L35" s="133">
        <v>0</v>
      </c>
      <c r="M35" s="133">
        <v>0</v>
      </c>
      <c r="N35" s="133">
        <f t="shared" si="6"/>
        <v>0</v>
      </c>
    </row>
    <row r="36" spans="2:22" ht="15" customHeight="1" x14ac:dyDescent="0.25">
      <c r="B36" s="163">
        <v>6</v>
      </c>
      <c r="C36" s="1104"/>
      <c r="D36" s="1104"/>
      <c r="E36" s="1104"/>
      <c r="F36" s="1104"/>
      <c r="G36" s="1105"/>
      <c r="H36" s="6"/>
      <c r="I36" s="3"/>
      <c r="J36" s="1"/>
      <c r="K36" s="133">
        <f t="shared" si="5"/>
        <v>0</v>
      </c>
      <c r="L36" s="133">
        <v>0</v>
      </c>
      <c r="M36" s="133">
        <v>0</v>
      </c>
      <c r="N36" s="133">
        <f t="shared" si="6"/>
        <v>0</v>
      </c>
    </row>
    <row r="37" spans="2:22" ht="15" customHeight="1" x14ac:dyDescent="0.25">
      <c r="B37" s="156">
        <v>7</v>
      </c>
      <c r="C37" s="1104"/>
      <c r="D37" s="1104"/>
      <c r="E37" s="1104"/>
      <c r="F37" s="1104"/>
      <c r="G37" s="1105"/>
      <c r="H37" s="6"/>
      <c r="I37" s="3"/>
      <c r="J37" s="1"/>
      <c r="K37" s="133">
        <f t="shared" si="5"/>
        <v>0</v>
      </c>
      <c r="L37" s="133">
        <v>0</v>
      </c>
      <c r="M37" s="133">
        <v>0</v>
      </c>
      <c r="N37" s="133">
        <f t="shared" si="6"/>
        <v>0</v>
      </c>
    </row>
    <row r="38" spans="2:22" ht="15" customHeight="1" x14ac:dyDescent="0.25">
      <c r="B38" s="183"/>
      <c r="C38" s="1115" t="s">
        <v>4270</v>
      </c>
      <c r="D38" s="1115"/>
      <c r="E38" s="1115"/>
      <c r="F38" s="1115"/>
      <c r="G38" s="1115"/>
      <c r="H38" s="1115"/>
      <c r="I38" s="1115"/>
      <c r="J38" s="1116"/>
      <c r="K38" s="133">
        <f>SUM(K31:K37)</f>
        <v>0</v>
      </c>
      <c r="L38" s="133">
        <f>SUM(L31:L37)</f>
        <v>0</v>
      </c>
      <c r="M38" s="133">
        <f>SUM(M31:M37)</f>
        <v>0</v>
      </c>
      <c r="N38" s="133">
        <f>SUM(N31:N37)</f>
        <v>0</v>
      </c>
    </row>
    <row r="39" spans="2:22" ht="15" customHeight="1" x14ac:dyDescent="0.25">
      <c r="B39" s="818"/>
      <c r="C39" s="1108" t="s">
        <v>14</v>
      </c>
      <c r="D39" s="1108"/>
      <c r="E39" s="1108"/>
      <c r="F39" s="1108"/>
      <c r="G39" s="1108"/>
      <c r="H39" s="1108"/>
      <c r="I39" s="1108"/>
      <c r="J39" s="1109"/>
      <c r="K39" s="133">
        <f>IFERROR(CustoContabil!E9*K27/CustoContabil!E6,0)</f>
        <v>0</v>
      </c>
      <c r="L39" s="133">
        <v>0</v>
      </c>
      <c r="M39" s="133">
        <v>0</v>
      </c>
      <c r="N39" s="133">
        <f>K39</f>
        <v>0</v>
      </c>
    </row>
    <row r="40" spans="2:22" x14ac:dyDescent="0.25">
      <c r="B40" s="168"/>
      <c r="C40" s="1117" t="s">
        <v>4271</v>
      </c>
      <c r="D40" s="1117"/>
      <c r="E40" s="1117"/>
      <c r="F40" s="1117"/>
      <c r="G40" s="1117"/>
      <c r="H40" s="1117"/>
      <c r="I40" s="1117"/>
      <c r="J40" s="1118"/>
      <c r="K40" s="169">
        <f>SUM(K27,K29,K38,K39)</f>
        <v>0</v>
      </c>
      <c r="L40" s="169">
        <f t="shared" ref="L40:N40" si="7">SUM(L27,L29,L38,L39)</f>
        <v>0</v>
      </c>
      <c r="M40" s="169">
        <f t="shared" si="7"/>
        <v>0</v>
      </c>
      <c r="N40" s="169">
        <f t="shared" si="7"/>
        <v>0</v>
      </c>
    </row>
    <row r="41" spans="2:22" ht="15" customHeight="1" x14ac:dyDescent="0.25">
      <c r="B41" s="893" t="s">
        <v>3919</v>
      </c>
      <c r="C41" s="894"/>
      <c r="D41" s="894"/>
      <c r="E41" s="894"/>
      <c r="F41" s="894"/>
      <c r="G41" s="894"/>
      <c r="H41" s="894"/>
      <c r="I41" s="894"/>
      <c r="J41" s="894"/>
      <c r="K41" s="894"/>
      <c r="L41" s="894"/>
      <c r="M41" s="894"/>
      <c r="N41" s="895"/>
    </row>
    <row r="42" spans="2:22" ht="15" customHeight="1" x14ac:dyDescent="0.25">
      <c r="B42" s="1152" t="s">
        <v>4076</v>
      </c>
      <c r="C42" s="1153"/>
      <c r="D42" s="1153"/>
      <c r="E42" s="1153"/>
      <c r="F42" s="1153"/>
      <c r="G42" s="1153"/>
      <c r="H42" s="1153"/>
      <c r="I42" s="1153"/>
      <c r="J42" s="1153"/>
      <c r="K42" s="1080" t="s">
        <v>3906</v>
      </c>
      <c r="L42" s="1080"/>
      <c r="M42" s="1080"/>
      <c r="N42" s="1080"/>
    </row>
    <row r="43" spans="2:22" ht="15" customHeight="1" x14ac:dyDescent="0.25">
      <c r="B43" s="820"/>
      <c r="C43" s="1113" t="s">
        <v>3921</v>
      </c>
      <c r="D43" s="1113"/>
      <c r="E43" s="1113"/>
      <c r="F43" s="1113"/>
      <c r="G43" s="1113"/>
      <c r="H43" s="1113"/>
      <c r="I43" s="1113"/>
      <c r="J43" s="1114"/>
      <c r="K43" s="803">
        <f>IFERROR(CustoContabil!E13*K27/CustoContabil!E6,0)</f>
        <v>0</v>
      </c>
      <c r="L43" s="804">
        <v>0</v>
      </c>
      <c r="M43" s="804">
        <v>0</v>
      </c>
      <c r="N43" s="804">
        <f>K43</f>
        <v>0</v>
      </c>
    </row>
    <row r="44" spans="2:22" ht="15" customHeight="1" x14ac:dyDescent="0.25">
      <c r="B44" s="820"/>
      <c r="C44" s="793" t="s">
        <v>3920</v>
      </c>
      <c r="D44" s="793"/>
      <c r="E44" s="793"/>
      <c r="F44" s="793"/>
      <c r="G44" s="793"/>
      <c r="H44" s="793"/>
      <c r="I44" s="807"/>
      <c r="J44" s="808"/>
      <c r="K44" s="803">
        <f>IFERROR(CustoContabil!E12*K27/CustoContabil!E6,0)</f>
        <v>0</v>
      </c>
      <c r="L44" s="804">
        <v>0</v>
      </c>
      <c r="M44" s="804">
        <v>0</v>
      </c>
      <c r="N44" s="804">
        <f t="shared" ref="N44:N45" si="8">K44</f>
        <v>0</v>
      </c>
    </row>
    <row r="45" spans="2:22" ht="15" customHeight="1" x14ac:dyDescent="0.25">
      <c r="B45" s="820"/>
      <c r="C45" s="1113" t="s">
        <v>5003</v>
      </c>
      <c r="D45" s="1113"/>
      <c r="E45" s="1113"/>
      <c r="F45" s="1113"/>
      <c r="G45" s="1113"/>
      <c r="H45" s="1113"/>
      <c r="I45" s="1113"/>
      <c r="J45" s="1114"/>
      <c r="K45" s="803">
        <f>IFERROR(CustoContabil!E17*K27/CustoContabil!E6,0)</f>
        <v>0</v>
      </c>
      <c r="L45" s="804">
        <v>0</v>
      </c>
      <c r="M45" s="804">
        <v>0</v>
      </c>
      <c r="N45" s="804">
        <f t="shared" si="8"/>
        <v>0</v>
      </c>
    </row>
    <row r="46" spans="2:22" ht="15" customHeight="1" x14ac:dyDescent="0.25">
      <c r="B46" s="1110" t="s">
        <v>3922</v>
      </c>
      <c r="C46" s="1111"/>
      <c r="D46" s="1111"/>
      <c r="E46" s="1111"/>
      <c r="F46" s="1111"/>
      <c r="G46" s="1111"/>
      <c r="H46" s="1112"/>
      <c r="I46" s="515" t="s">
        <v>3976</v>
      </c>
      <c r="J46" s="515" t="s">
        <v>3977</v>
      </c>
      <c r="K46" s="155" t="s">
        <v>3978</v>
      </c>
      <c r="L46" s="127" t="s">
        <v>4055</v>
      </c>
      <c r="M46" s="127" t="s">
        <v>4056</v>
      </c>
      <c r="N46" s="128" t="s">
        <v>4057</v>
      </c>
      <c r="P46" s="68"/>
    </row>
    <row r="47" spans="2:22" ht="15" customHeight="1" x14ac:dyDescent="0.25">
      <c r="B47" s="184">
        <v>1</v>
      </c>
      <c r="C47" s="1106"/>
      <c r="D47" s="1106"/>
      <c r="E47" s="1106"/>
      <c r="F47" s="1106"/>
      <c r="G47" s="1106"/>
      <c r="H47" s="1107"/>
      <c r="I47" s="3"/>
      <c r="J47" s="1"/>
      <c r="K47" s="133">
        <f>N47-L47-M47</f>
        <v>0</v>
      </c>
      <c r="L47" s="133">
        <v>0</v>
      </c>
      <c r="M47" s="133">
        <v>0</v>
      </c>
      <c r="N47" s="133">
        <f>I47*J47</f>
        <v>0</v>
      </c>
    </row>
    <row r="48" spans="2:22" ht="15" customHeight="1" x14ac:dyDescent="0.25">
      <c r="B48" s="184">
        <v>2</v>
      </c>
      <c r="C48" s="1106"/>
      <c r="D48" s="1106"/>
      <c r="E48" s="1106"/>
      <c r="F48" s="1106"/>
      <c r="G48" s="1106"/>
      <c r="H48" s="1107"/>
      <c r="I48" s="3"/>
      <c r="J48" s="1"/>
      <c r="K48" s="133">
        <f>N48-L48-M48</f>
        <v>0</v>
      </c>
      <c r="L48" s="133">
        <v>0</v>
      </c>
      <c r="M48" s="133">
        <v>0</v>
      </c>
      <c r="N48" s="133">
        <f>I48*J48</f>
        <v>0</v>
      </c>
    </row>
    <row r="49" spans="2:25" ht="15" customHeight="1" x14ac:dyDescent="0.25">
      <c r="B49" s="184">
        <v>3</v>
      </c>
      <c r="C49" s="1106"/>
      <c r="D49" s="1106"/>
      <c r="E49" s="1106"/>
      <c r="F49" s="1106"/>
      <c r="G49" s="1106"/>
      <c r="H49" s="1107"/>
      <c r="I49" s="3"/>
      <c r="J49" s="1"/>
      <c r="K49" s="133">
        <f>N49-L49-M49</f>
        <v>0</v>
      </c>
      <c r="L49" s="133">
        <v>0</v>
      </c>
      <c r="M49" s="133">
        <v>0</v>
      </c>
      <c r="N49" s="133">
        <f>I49*J49</f>
        <v>0</v>
      </c>
    </row>
    <row r="50" spans="2:25" x14ac:dyDescent="0.25">
      <c r="B50" s="183"/>
      <c r="C50" s="1108" t="s">
        <v>3922</v>
      </c>
      <c r="D50" s="1108"/>
      <c r="E50" s="1108"/>
      <c r="F50" s="1108"/>
      <c r="G50" s="1108"/>
      <c r="H50" s="1108"/>
      <c r="I50" s="1108"/>
      <c r="J50" s="1109"/>
      <c r="K50" s="133">
        <f>SUM(K47:K49)</f>
        <v>0</v>
      </c>
      <c r="L50" s="133">
        <v>0</v>
      </c>
      <c r="M50" s="133">
        <v>0</v>
      </c>
      <c r="N50" s="133">
        <f>SUM(N47:N49)</f>
        <v>0</v>
      </c>
    </row>
    <row r="51" spans="2:25" x14ac:dyDescent="0.25">
      <c r="B51" s="183"/>
      <c r="C51" s="1108" t="s">
        <v>3923</v>
      </c>
      <c r="D51" s="1108"/>
      <c r="E51" s="1108"/>
      <c r="F51" s="1108"/>
      <c r="G51" s="1108"/>
      <c r="H51" s="1108"/>
      <c r="I51" s="1108"/>
      <c r="J51" s="1109"/>
      <c r="K51" s="133">
        <f>Descarte!K80</f>
        <v>0</v>
      </c>
      <c r="L51" s="133">
        <v>0</v>
      </c>
      <c r="M51" s="133">
        <v>0</v>
      </c>
      <c r="N51" s="133">
        <f>Descarte!L80</f>
        <v>0</v>
      </c>
    </row>
    <row r="52" spans="2:25" ht="15" customHeight="1" x14ac:dyDescent="0.25">
      <c r="B52" s="183"/>
      <c r="C52" s="1108" t="s">
        <v>3924</v>
      </c>
      <c r="D52" s="1108"/>
      <c r="E52" s="1108"/>
      <c r="F52" s="1108"/>
      <c r="G52" s="1108"/>
      <c r="H52" s="1108"/>
      <c r="I52" s="1108"/>
      <c r="J52" s="1109"/>
      <c r="K52" s="133">
        <f>'M&amp;V'!M344</f>
        <v>0</v>
      </c>
      <c r="L52" s="133">
        <v>0</v>
      </c>
      <c r="M52" s="133">
        <v>0</v>
      </c>
      <c r="N52" s="133">
        <f>'M&amp;V'!N344</f>
        <v>0</v>
      </c>
    </row>
    <row r="53" spans="2:25" ht="15" customHeight="1" x14ac:dyDescent="0.25">
      <c r="B53" s="1110" t="s">
        <v>3926</v>
      </c>
      <c r="C53" s="1111"/>
      <c r="D53" s="1111"/>
      <c r="E53" s="1111"/>
      <c r="F53" s="1111"/>
      <c r="G53" s="1111"/>
      <c r="H53" s="1112"/>
      <c r="I53" s="515" t="s">
        <v>3976</v>
      </c>
      <c r="J53" s="515" t="s">
        <v>3977</v>
      </c>
      <c r="K53" s="155" t="s">
        <v>3978</v>
      </c>
      <c r="L53" s="127" t="s">
        <v>4055</v>
      </c>
      <c r="M53" s="127" t="s">
        <v>4056</v>
      </c>
      <c r="N53" s="128" t="s">
        <v>4057</v>
      </c>
      <c r="P53" s="68"/>
    </row>
    <row r="54" spans="2:25" ht="15" customHeight="1" x14ac:dyDescent="0.25">
      <c r="B54" s="184">
        <v>1</v>
      </c>
      <c r="C54" s="1106"/>
      <c r="D54" s="1106"/>
      <c r="E54" s="1106"/>
      <c r="F54" s="1106"/>
      <c r="G54" s="1106"/>
      <c r="H54" s="1107"/>
      <c r="I54" s="3"/>
      <c r="J54" s="1"/>
      <c r="K54" s="133">
        <f>N54-L54-M54</f>
        <v>0</v>
      </c>
      <c r="L54" s="133">
        <v>0</v>
      </c>
      <c r="M54" s="133">
        <v>0</v>
      </c>
      <c r="N54" s="133">
        <f>I54*J54</f>
        <v>0</v>
      </c>
    </row>
    <row r="55" spans="2:25" ht="15" customHeight="1" x14ac:dyDescent="0.25">
      <c r="B55" s="184">
        <v>2</v>
      </c>
      <c r="C55" s="1106"/>
      <c r="D55" s="1106"/>
      <c r="E55" s="1106"/>
      <c r="F55" s="1106"/>
      <c r="G55" s="1106"/>
      <c r="H55" s="1107"/>
      <c r="I55" s="3"/>
      <c r="J55" s="1"/>
      <c r="K55" s="133">
        <f>N55-L55-M55</f>
        <v>0</v>
      </c>
      <c r="L55" s="133">
        <v>0</v>
      </c>
      <c r="M55" s="133">
        <v>0</v>
      </c>
      <c r="N55" s="133">
        <f>I55*J55</f>
        <v>0</v>
      </c>
    </row>
    <row r="56" spans="2:25" ht="15" customHeight="1" x14ac:dyDescent="0.25">
      <c r="B56" s="184">
        <v>3</v>
      </c>
      <c r="C56" s="1106"/>
      <c r="D56" s="1106"/>
      <c r="E56" s="1106"/>
      <c r="F56" s="1106"/>
      <c r="G56" s="1106"/>
      <c r="H56" s="1107"/>
      <c r="I56" s="3"/>
      <c r="J56" s="1"/>
      <c r="K56" s="133">
        <f>N56-L56-M56</f>
        <v>0</v>
      </c>
      <c r="L56" s="133">
        <v>0</v>
      </c>
      <c r="M56" s="133">
        <v>0</v>
      </c>
      <c r="N56" s="133">
        <f>I56*J56</f>
        <v>0</v>
      </c>
    </row>
    <row r="57" spans="2:25" ht="15" customHeight="1" x14ac:dyDescent="0.25">
      <c r="B57" s="183"/>
      <c r="C57" s="1108" t="s">
        <v>3926</v>
      </c>
      <c r="D57" s="1108"/>
      <c r="E57" s="1108"/>
      <c r="F57" s="1108"/>
      <c r="G57" s="1108"/>
      <c r="H57" s="1108"/>
      <c r="I57" s="1108"/>
      <c r="J57" s="1109"/>
      <c r="K57" s="133">
        <f>SUM(K54:K56)</f>
        <v>0</v>
      </c>
      <c r="L57" s="133">
        <f>SUM(L54:L56)</f>
        <v>0</v>
      </c>
      <c r="M57" s="133">
        <f>SUM(M54:M56)</f>
        <v>0</v>
      </c>
      <c r="N57" s="133">
        <f>SUM(N54:N56)</f>
        <v>0</v>
      </c>
    </row>
    <row r="58" spans="2:25" ht="15" customHeight="1" x14ac:dyDescent="0.25">
      <c r="B58" s="185"/>
      <c r="C58" s="1102" t="s">
        <v>4272</v>
      </c>
      <c r="D58" s="1102"/>
      <c r="E58" s="1102"/>
      <c r="F58" s="1102"/>
      <c r="G58" s="1102"/>
      <c r="H58" s="1102"/>
      <c r="I58" s="1102"/>
      <c r="J58" s="1103"/>
      <c r="K58" s="138">
        <f>SUM(K43,K44,K45,K50:K52,K57)</f>
        <v>0</v>
      </c>
      <c r="L58" s="138">
        <f t="shared" ref="L58:N58" si="9">SUM(L43,L44,L45,L50:L52,L57)</f>
        <v>0</v>
      </c>
      <c r="M58" s="138">
        <f t="shared" si="9"/>
        <v>0</v>
      </c>
      <c r="N58" s="138">
        <f t="shared" si="9"/>
        <v>0</v>
      </c>
    </row>
    <row r="59" spans="2:25" ht="15" customHeight="1" x14ac:dyDescent="0.25">
      <c r="B59" s="186"/>
      <c r="C59" s="1085" t="s">
        <v>4273</v>
      </c>
      <c r="D59" s="1085"/>
      <c r="E59" s="1085"/>
      <c r="F59" s="1085"/>
      <c r="G59" s="1085"/>
      <c r="H59" s="1085"/>
      <c r="I59" s="1085"/>
      <c r="J59" s="1086"/>
      <c r="K59" s="171">
        <f>SUM(K40,K58)</f>
        <v>0</v>
      </c>
      <c r="L59" s="171">
        <f>SUM(L40,L58)</f>
        <v>0</v>
      </c>
      <c r="M59" s="171">
        <f>SUM(M40,M58)</f>
        <v>0</v>
      </c>
      <c r="N59" s="171">
        <f>SUM(N40,N58)</f>
        <v>0</v>
      </c>
    </row>
    <row r="60" spans="2:25" ht="15" customHeight="1" x14ac:dyDescent="0.25">
      <c r="I60" s="187"/>
      <c r="K60" s="162"/>
      <c r="N60" s="162"/>
    </row>
    <row r="61" spans="2:25" ht="15" hidden="1" customHeight="1" x14ac:dyDescent="0.25">
      <c r="B61" s="1032" t="s">
        <v>4274</v>
      </c>
      <c r="C61" s="1033"/>
      <c r="D61" s="1033"/>
      <c r="E61" s="1033"/>
      <c r="F61" s="1033"/>
      <c r="G61" s="1033"/>
      <c r="H61" s="1033"/>
      <c r="I61" s="1033"/>
      <c r="J61" s="1033"/>
      <c r="K61" s="1033"/>
      <c r="L61" s="1033"/>
      <c r="M61" s="1033"/>
      <c r="N61" s="1034"/>
      <c r="P61" s="1031" t="str">
        <f>B61</f>
        <v>EQUIPAMENTOS HSOLAR FOTOVOLTAICOS - EX POST</v>
      </c>
      <c r="Q61" s="1031"/>
      <c r="R61" s="1031"/>
      <c r="S61" s="1031"/>
      <c r="T61" s="1031"/>
      <c r="U61" s="1031"/>
      <c r="V61" s="1031"/>
      <c r="W61" s="1031"/>
      <c r="X61" s="1031"/>
      <c r="Y61" s="1031"/>
    </row>
    <row r="62" spans="2:25" ht="15" hidden="1" customHeight="1" x14ac:dyDescent="0.25">
      <c r="B62" s="1032" t="s">
        <v>3929</v>
      </c>
      <c r="C62" s="1033"/>
      <c r="D62" s="1033"/>
      <c r="E62" s="1033"/>
      <c r="F62" s="1033"/>
      <c r="G62" s="1033"/>
      <c r="H62" s="1033"/>
      <c r="I62" s="1033"/>
      <c r="J62" s="1033"/>
      <c r="K62" s="1033"/>
      <c r="L62" s="1033"/>
      <c r="M62" s="1033"/>
      <c r="N62" s="1034"/>
      <c r="P62" s="1031" t="s">
        <v>4080</v>
      </c>
      <c r="Q62" s="1031"/>
      <c r="R62" s="1031"/>
      <c r="S62" s="1031"/>
      <c r="T62" s="1031"/>
      <c r="U62" s="1031"/>
      <c r="V62" s="1031"/>
      <c r="W62" s="1031"/>
      <c r="X62" s="1031"/>
      <c r="Y62" s="1031"/>
    </row>
    <row r="63" spans="2:25" ht="15" hidden="1" customHeight="1" x14ac:dyDescent="0.25">
      <c r="B63" s="1099" t="s">
        <v>4051</v>
      </c>
      <c r="C63" s="1100"/>
      <c r="D63" s="1100"/>
      <c r="E63" s="1100"/>
      <c r="F63" s="1100"/>
      <c r="G63" s="1100"/>
      <c r="H63" s="1100"/>
      <c r="I63" s="1100"/>
      <c r="J63" s="1100"/>
      <c r="K63" s="1154" t="s">
        <v>3906</v>
      </c>
      <c r="L63" s="1154"/>
      <c r="M63" s="1154"/>
      <c r="N63" s="1154"/>
      <c r="P63" s="1099" t="s">
        <v>4052</v>
      </c>
      <c r="Q63" s="1100"/>
      <c r="R63" s="1100"/>
      <c r="S63" s="1100"/>
      <c r="T63" s="1100"/>
      <c r="U63" s="1100"/>
      <c r="V63" s="1100"/>
      <c r="W63" s="1100"/>
      <c r="X63" s="1101"/>
      <c r="Y63" s="504" t="s">
        <v>4053</v>
      </c>
    </row>
    <row r="64" spans="2:25" ht="15" hidden="1" customHeight="1" x14ac:dyDescent="0.25">
      <c r="B64" s="1091" t="s">
        <v>3916</v>
      </c>
      <c r="C64" s="1091"/>
      <c r="D64" s="1091"/>
      <c r="E64" s="1092"/>
      <c r="F64" s="1092"/>
      <c r="G64" s="1092"/>
      <c r="H64" s="523" t="s">
        <v>4054</v>
      </c>
      <c r="I64" s="523" t="s">
        <v>3976</v>
      </c>
      <c r="J64" s="523" t="s">
        <v>3977</v>
      </c>
      <c r="K64" s="188" t="s">
        <v>3978</v>
      </c>
      <c r="L64" s="141" t="s">
        <v>4081</v>
      </c>
      <c r="M64" s="141" t="s">
        <v>4082</v>
      </c>
      <c r="N64" s="142" t="s">
        <v>4057</v>
      </c>
      <c r="P64" s="1091" t="str">
        <f>B64</f>
        <v>Materiais e equipamentos</v>
      </c>
      <c r="Q64" s="1091"/>
      <c r="R64" s="1091"/>
      <c r="S64" s="1092"/>
      <c r="T64" s="1092"/>
      <c r="U64" s="1092"/>
      <c r="V64" s="523" t="s">
        <v>4054</v>
      </c>
      <c r="W64" s="188" t="s">
        <v>4058</v>
      </c>
      <c r="X64" s="142" t="s">
        <v>4059</v>
      </c>
      <c r="Y64" s="142" t="s">
        <v>4060</v>
      </c>
    </row>
    <row r="65" spans="2:25" ht="15" hidden="1" customHeight="1" x14ac:dyDescent="0.25">
      <c r="B65" s="189">
        <v>1</v>
      </c>
      <c r="C65" s="1095"/>
      <c r="D65" s="1096"/>
      <c r="E65" s="1096"/>
      <c r="F65" s="1096"/>
      <c r="G65" s="1096"/>
      <c r="H65" s="157"/>
      <c r="I65" s="158"/>
      <c r="J65" s="132"/>
      <c r="K65" s="146">
        <f>N65-L65-M65</f>
        <v>0</v>
      </c>
      <c r="L65" s="132"/>
      <c r="M65" s="132"/>
      <c r="N65" s="146">
        <f>I65*J65</f>
        <v>0</v>
      </c>
      <c r="P65" s="189">
        <f>B65</f>
        <v>1</v>
      </c>
      <c r="Q65" s="1093" t="str">
        <f>IF(OR(C65=0,C65=""),"",C65)</f>
        <v/>
      </c>
      <c r="R65" s="1093"/>
      <c r="S65" s="1093"/>
      <c r="T65" s="1093"/>
      <c r="U65" s="1094"/>
      <c r="V65" s="190" t="str">
        <f>IF(N65=0,"",H65)</f>
        <v/>
      </c>
      <c r="W65" s="191">
        <f>IF(OR(V65="",V65=0),0,(Projeto!$AD$8*((1+Projeto!$AD$8)^V65))/(((1+Projeto!$AD$8)^V65)-1))</f>
        <v>0</v>
      </c>
      <c r="X65" s="192">
        <f>IF(AND(K65&gt;0,CustoContabil!$E$40&gt;0),K65*(CustoContabil!$E$54/CustoContabil!$E$40)*W65,0)</f>
        <v>0</v>
      </c>
      <c r="Y65" s="192">
        <f>IF(AND(N65&gt;0,CustoContabil!$C$40&gt;0),N65*(CustoContabil!$C$54/CustoContabil!$C$40)*W65,0)</f>
        <v>0</v>
      </c>
    </row>
    <row r="66" spans="2:25" ht="15" hidden="1" customHeight="1" x14ac:dyDescent="0.25">
      <c r="B66" s="533">
        <v>2</v>
      </c>
      <c r="C66" s="1095"/>
      <c r="D66" s="1096"/>
      <c r="E66" s="1096"/>
      <c r="F66" s="1096"/>
      <c r="G66" s="1096"/>
      <c r="H66" s="164"/>
      <c r="I66" s="165"/>
      <c r="J66" s="132"/>
      <c r="K66" s="146">
        <f t="shared" ref="K66:K85" si="10">N66-L66-M66</f>
        <v>0</v>
      </c>
      <c r="L66" s="132"/>
      <c r="M66" s="132"/>
      <c r="N66" s="146">
        <f t="shared" ref="N66:N85" si="11">I66*J66</f>
        <v>0</v>
      </c>
      <c r="P66" s="189">
        <f t="shared" ref="P66:P84" si="12">B66</f>
        <v>2</v>
      </c>
      <c r="Q66" s="1093" t="str">
        <f t="shared" ref="Q66:Q85" si="13">IF(OR(C66=0,C66=""),"",C66)</f>
        <v/>
      </c>
      <c r="R66" s="1093"/>
      <c r="S66" s="1093"/>
      <c r="T66" s="1093"/>
      <c r="U66" s="1094"/>
      <c r="V66" s="190" t="str">
        <f t="shared" ref="V66:V85" si="14">IF(N66=0,"",H66)</f>
        <v/>
      </c>
      <c r="W66" s="191">
        <f>IF(OR(V66="",V66=0),0,(Projeto!$AD$8*((1+Projeto!$AD$8)^V66))/(((1+Projeto!$AD$8)^V66)-1))</f>
        <v>0</v>
      </c>
      <c r="X66" s="192">
        <f>IF(AND(K66&gt;0,CustoContabil!$E$40&gt;0),K66*(CustoContabil!$E$54/CustoContabil!$E$40)*W66,0)</f>
        <v>0</v>
      </c>
      <c r="Y66" s="192">
        <f>IF(AND(N66&gt;0,CustoContabil!$C$40&gt;0),N66*(CustoContabil!$C$54/CustoContabil!$C$40)*W66,0)</f>
        <v>0</v>
      </c>
    </row>
    <row r="67" spans="2:25" ht="15" hidden="1" customHeight="1" x14ac:dyDescent="0.25">
      <c r="B67" s="189">
        <v>3</v>
      </c>
      <c r="C67" s="1095"/>
      <c r="D67" s="1096"/>
      <c r="E67" s="1096"/>
      <c r="F67" s="1096"/>
      <c r="G67" s="1096"/>
      <c r="H67" s="164"/>
      <c r="I67" s="165"/>
      <c r="J67" s="132"/>
      <c r="K67" s="146">
        <f t="shared" si="10"/>
        <v>0</v>
      </c>
      <c r="L67" s="132"/>
      <c r="M67" s="132"/>
      <c r="N67" s="146">
        <f t="shared" si="11"/>
        <v>0</v>
      </c>
      <c r="P67" s="189">
        <f t="shared" si="12"/>
        <v>3</v>
      </c>
      <c r="Q67" s="1093" t="str">
        <f t="shared" si="13"/>
        <v/>
      </c>
      <c r="R67" s="1093"/>
      <c r="S67" s="1093"/>
      <c r="T67" s="1093"/>
      <c r="U67" s="1094"/>
      <c r="V67" s="190" t="str">
        <f t="shared" si="14"/>
        <v/>
      </c>
      <c r="W67" s="191">
        <f>IF(OR(V67="",V67=0),0,(Projeto!$AD$8*((1+Projeto!$AD$8)^V67))/(((1+Projeto!$AD$8)^V67)-1))</f>
        <v>0</v>
      </c>
      <c r="X67" s="192">
        <f>IF(AND(K67&gt;0,CustoContabil!$E$40&gt;0),K67*(CustoContabil!$E$54/CustoContabil!$E$40)*W67,0)</f>
        <v>0</v>
      </c>
      <c r="Y67" s="192">
        <f>IF(AND(N67&gt;0,CustoContabil!$C$40&gt;0),N67*(CustoContabil!$C$54/CustoContabil!$C$40)*W67,0)</f>
        <v>0</v>
      </c>
    </row>
    <row r="68" spans="2:25" ht="15" hidden="1" customHeight="1" x14ac:dyDescent="0.25">
      <c r="B68" s="533">
        <v>4</v>
      </c>
      <c r="C68" s="1095"/>
      <c r="D68" s="1096"/>
      <c r="E68" s="1096"/>
      <c r="F68" s="1096"/>
      <c r="G68" s="1096"/>
      <c r="H68" s="164"/>
      <c r="I68" s="165"/>
      <c r="J68" s="132"/>
      <c r="K68" s="146">
        <f t="shared" si="10"/>
        <v>0</v>
      </c>
      <c r="L68" s="132"/>
      <c r="M68" s="132"/>
      <c r="N68" s="146">
        <f t="shared" si="11"/>
        <v>0</v>
      </c>
      <c r="P68" s="189">
        <f t="shared" si="12"/>
        <v>4</v>
      </c>
      <c r="Q68" s="1093" t="str">
        <f t="shared" si="13"/>
        <v/>
      </c>
      <c r="R68" s="1093"/>
      <c r="S68" s="1093"/>
      <c r="T68" s="1093"/>
      <c r="U68" s="1094"/>
      <c r="V68" s="190" t="str">
        <f t="shared" si="14"/>
        <v/>
      </c>
      <c r="W68" s="191">
        <f>IF(OR(V68="",V68=0),0,(Projeto!$AD$8*((1+Projeto!$AD$8)^V68))/(((1+Projeto!$AD$8)^V68)-1))</f>
        <v>0</v>
      </c>
      <c r="X68" s="192">
        <f>IF(AND(K68&gt;0,CustoContabil!$E$40&gt;0),K68*(CustoContabil!$E$54/CustoContabil!$E$40)*W68,0)</f>
        <v>0</v>
      </c>
      <c r="Y68" s="192">
        <f>IF(AND(N68&gt;0,CustoContabil!$C$40&gt;0),N68*(CustoContabil!$C$54/CustoContabil!$C$40)*W68,0)</f>
        <v>0</v>
      </c>
    </row>
    <row r="69" spans="2:25" ht="15" hidden="1" customHeight="1" x14ac:dyDescent="0.25">
      <c r="B69" s="189">
        <v>5</v>
      </c>
      <c r="C69" s="1095"/>
      <c r="D69" s="1096"/>
      <c r="E69" s="1096"/>
      <c r="F69" s="1096"/>
      <c r="G69" s="1096"/>
      <c r="H69" s="164"/>
      <c r="I69" s="165"/>
      <c r="J69" s="132"/>
      <c r="K69" s="146">
        <f t="shared" si="10"/>
        <v>0</v>
      </c>
      <c r="L69" s="132"/>
      <c r="M69" s="132"/>
      <c r="N69" s="146">
        <f t="shared" si="11"/>
        <v>0</v>
      </c>
      <c r="P69" s="189">
        <f t="shared" si="12"/>
        <v>5</v>
      </c>
      <c r="Q69" s="1093" t="str">
        <f t="shared" si="13"/>
        <v/>
      </c>
      <c r="R69" s="1093"/>
      <c r="S69" s="1093"/>
      <c r="T69" s="1093"/>
      <c r="U69" s="1094"/>
      <c r="V69" s="190" t="str">
        <f t="shared" si="14"/>
        <v/>
      </c>
      <c r="W69" s="191">
        <f>IF(OR(V69="",V69=0),0,(Projeto!$AD$8*((1+Projeto!$AD$8)^V69))/(((1+Projeto!$AD$8)^V69)-1))</f>
        <v>0</v>
      </c>
      <c r="X69" s="192">
        <f>IF(AND(K69&gt;0,CustoContabil!$E$40&gt;0),K69*(CustoContabil!$E$54/CustoContabil!$E$40)*W69,0)</f>
        <v>0</v>
      </c>
      <c r="Y69" s="192">
        <f>IF(AND(N69&gt;0,CustoContabil!$C$40&gt;0),N69*(CustoContabil!$C$54/CustoContabil!$C$40)*W69,0)</f>
        <v>0</v>
      </c>
    </row>
    <row r="70" spans="2:25" ht="15" hidden="1" customHeight="1" x14ac:dyDescent="0.25">
      <c r="B70" s="533">
        <v>6</v>
      </c>
      <c r="C70" s="1095"/>
      <c r="D70" s="1096"/>
      <c r="E70" s="1096"/>
      <c r="F70" s="1096"/>
      <c r="G70" s="1096"/>
      <c r="H70" s="164"/>
      <c r="I70" s="165"/>
      <c r="J70" s="132"/>
      <c r="K70" s="146">
        <f t="shared" si="10"/>
        <v>0</v>
      </c>
      <c r="L70" s="132"/>
      <c r="M70" s="132"/>
      <c r="N70" s="146">
        <f t="shared" si="11"/>
        <v>0</v>
      </c>
      <c r="P70" s="189">
        <f t="shared" si="12"/>
        <v>6</v>
      </c>
      <c r="Q70" s="1093" t="str">
        <f t="shared" si="13"/>
        <v/>
      </c>
      <c r="R70" s="1093"/>
      <c r="S70" s="1093"/>
      <c r="T70" s="1093"/>
      <c r="U70" s="1094"/>
      <c r="V70" s="190" t="str">
        <f t="shared" si="14"/>
        <v/>
      </c>
      <c r="W70" s="191">
        <f>IF(OR(V70="",V70=0),0,(Projeto!$AD$8*((1+Projeto!$AD$8)^V70))/(((1+Projeto!$AD$8)^V70)-1))</f>
        <v>0</v>
      </c>
      <c r="X70" s="192">
        <f>IF(AND(K70&gt;0,CustoContabil!$E$40&gt;0),K70*(CustoContabil!$E$54/CustoContabil!$E$40)*W70,0)</f>
        <v>0</v>
      </c>
      <c r="Y70" s="192">
        <f>IF(AND(N70&gt;0,CustoContabil!$C$40&gt;0),N70*(CustoContabil!$C$54/CustoContabil!$C$40)*W70,0)</f>
        <v>0</v>
      </c>
    </row>
    <row r="71" spans="2:25" ht="15" hidden="1" customHeight="1" x14ac:dyDescent="0.25">
      <c r="B71" s="189">
        <v>7</v>
      </c>
      <c r="C71" s="1095"/>
      <c r="D71" s="1096"/>
      <c r="E71" s="1096"/>
      <c r="F71" s="1096"/>
      <c r="G71" s="1096"/>
      <c r="H71" s="164"/>
      <c r="I71" s="165"/>
      <c r="J71" s="132"/>
      <c r="K71" s="146">
        <f t="shared" si="10"/>
        <v>0</v>
      </c>
      <c r="L71" s="132"/>
      <c r="M71" s="132"/>
      <c r="N71" s="146">
        <f t="shared" si="11"/>
        <v>0</v>
      </c>
      <c r="P71" s="189">
        <f t="shared" si="12"/>
        <v>7</v>
      </c>
      <c r="Q71" s="1093" t="str">
        <f t="shared" si="13"/>
        <v/>
      </c>
      <c r="R71" s="1093"/>
      <c r="S71" s="1093"/>
      <c r="T71" s="1093"/>
      <c r="U71" s="1094"/>
      <c r="V71" s="190" t="str">
        <f t="shared" si="14"/>
        <v/>
      </c>
      <c r="W71" s="191">
        <f>IF(OR(V71="",V71=0),0,(Projeto!$AD$8*((1+Projeto!$AD$8)^V71))/(((1+Projeto!$AD$8)^V71)-1))</f>
        <v>0</v>
      </c>
      <c r="X71" s="192">
        <f>IF(AND(K71&gt;0,CustoContabil!$E$40&gt;0),K71*(CustoContabil!$E$54/CustoContabil!$E$40)*W71,0)</f>
        <v>0</v>
      </c>
      <c r="Y71" s="192">
        <f>IF(AND(N71&gt;0,CustoContabil!$C$40&gt;0),N71*(CustoContabil!$C$54/CustoContabil!$C$40)*W71,0)</f>
        <v>0</v>
      </c>
    </row>
    <row r="72" spans="2:25" ht="15" hidden="1" customHeight="1" x14ac:dyDescent="0.25">
      <c r="B72" s="533">
        <v>8</v>
      </c>
      <c r="C72" s="1095"/>
      <c r="D72" s="1096"/>
      <c r="E72" s="1096"/>
      <c r="F72" s="1096"/>
      <c r="G72" s="1096"/>
      <c r="H72" s="164"/>
      <c r="I72" s="165"/>
      <c r="J72" s="132"/>
      <c r="K72" s="146">
        <f t="shared" si="10"/>
        <v>0</v>
      </c>
      <c r="L72" s="132"/>
      <c r="M72" s="132"/>
      <c r="N72" s="146">
        <f t="shared" si="11"/>
        <v>0</v>
      </c>
      <c r="P72" s="189">
        <f t="shared" si="12"/>
        <v>8</v>
      </c>
      <c r="Q72" s="1093" t="str">
        <f t="shared" si="13"/>
        <v/>
      </c>
      <c r="R72" s="1093"/>
      <c r="S72" s="1093"/>
      <c r="T72" s="1093"/>
      <c r="U72" s="1094"/>
      <c r="V72" s="190" t="str">
        <f t="shared" si="14"/>
        <v/>
      </c>
      <c r="W72" s="191">
        <f>IF(OR(V72="",V72=0),0,(Projeto!$AD$8*((1+Projeto!$AD$8)^V72))/(((1+Projeto!$AD$8)^V72)-1))</f>
        <v>0</v>
      </c>
      <c r="X72" s="192">
        <f>IF(AND(K72&gt;0,CustoContabil!$E$40&gt;0),K72*(CustoContabil!$E$54/CustoContabil!$E$40)*W72,0)</f>
        <v>0</v>
      </c>
      <c r="Y72" s="192">
        <f>IF(AND(N72&gt;0,CustoContabil!$C$40&gt;0),N72*(CustoContabil!$C$54/CustoContabil!$C$40)*W72,0)</f>
        <v>0</v>
      </c>
    </row>
    <row r="73" spans="2:25" ht="15" hidden="1" customHeight="1" x14ac:dyDescent="0.25">
      <c r="B73" s="189">
        <v>9</v>
      </c>
      <c r="C73" s="1095"/>
      <c r="D73" s="1096"/>
      <c r="E73" s="1096"/>
      <c r="F73" s="1096"/>
      <c r="G73" s="1096"/>
      <c r="H73" s="164"/>
      <c r="I73" s="165"/>
      <c r="J73" s="132"/>
      <c r="K73" s="146">
        <f t="shared" si="10"/>
        <v>0</v>
      </c>
      <c r="L73" s="132"/>
      <c r="M73" s="132"/>
      <c r="N73" s="146">
        <f t="shared" si="11"/>
        <v>0</v>
      </c>
      <c r="P73" s="189">
        <f t="shared" si="12"/>
        <v>9</v>
      </c>
      <c r="Q73" s="1093" t="str">
        <f t="shared" si="13"/>
        <v/>
      </c>
      <c r="R73" s="1093"/>
      <c r="S73" s="1093"/>
      <c r="T73" s="1093"/>
      <c r="U73" s="1094"/>
      <c r="V73" s="190" t="str">
        <f t="shared" si="14"/>
        <v/>
      </c>
      <c r="W73" s="191">
        <f>IF(OR(V73="",V73=0),0,(Projeto!$AD$8*((1+Projeto!$AD$8)^V73))/(((1+Projeto!$AD$8)^V73)-1))</f>
        <v>0</v>
      </c>
      <c r="X73" s="192">
        <f>IF(AND(K73&gt;0,CustoContabil!$E$40&gt;0),K73*(CustoContabil!$E$54/CustoContabil!$E$40)*W73,0)</f>
        <v>0</v>
      </c>
      <c r="Y73" s="192">
        <f>IF(AND(N73&gt;0,CustoContabil!$C$40&gt;0),N73*(CustoContabil!$C$54/CustoContabil!$C$40)*W73,0)</f>
        <v>0</v>
      </c>
    </row>
    <row r="74" spans="2:25" ht="15" hidden="1" customHeight="1" x14ac:dyDescent="0.25">
      <c r="B74" s="533">
        <v>10</v>
      </c>
      <c r="C74" s="1095"/>
      <c r="D74" s="1096"/>
      <c r="E74" s="1096"/>
      <c r="F74" s="1096"/>
      <c r="G74" s="1096"/>
      <c r="H74" s="166"/>
      <c r="I74" s="165"/>
      <c r="J74" s="132"/>
      <c r="K74" s="146">
        <f t="shared" si="10"/>
        <v>0</v>
      </c>
      <c r="L74" s="132"/>
      <c r="M74" s="132"/>
      <c r="N74" s="146">
        <f t="shared" si="11"/>
        <v>0</v>
      </c>
      <c r="P74" s="189">
        <f t="shared" si="12"/>
        <v>10</v>
      </c>
      <c r="Q74" s="1093" t="str">
        <f t="shared" si="13"/>
        <v/>
      </c>
      <c r="R74" s="1093"/>
      <c r="S74" s="1093"/>
      <c r="T74" s="1093"/>
      <c r="U74" s="1094"/>
      <c r="V74" s="190" t="str">
        <f t="shared" si="14"/>
        <v/>
      </c>
      <c r="W74" s="191">
        <f>IF(OR(V74="",V74=0),0,(Projeto!$AD$8*((1+Projeto!$AD$8)^V74))/(((1+Projeto!$AD$8)^V74)-1))</f>
        <v>0</v>
      </c>
      <c r="X74" s="192">
        <f>IF(AND(K74&gt;0,CustoContabil!$E$40&gt;0),K74*(CustoContabil!$E$54/CustoContabil!$E$40)*W74,0)</f>
        <v>0</v>
      </c>
      <c r="Y74" s="192">
        <f>IF(AND(N74&gt;0,CustoContabil!$C$40&gt;0),N74*(CustoContabil!$C$54/CustoContabil!$C$40)*W74,0)</f>
        <v>0</v>
      </c>
    </row>
    <row r="75" spans="2:25" ht="15" hidden="1" customHeight="1" x14ac:dyDescent="0.25">
      <c r="B75" s="189">
        <v>11</v>
      </c>
      <c r="C75" s="1095"/>
      <c r="D75" s="1096"/>
      <c r="E75" s="1096"/>
      <c r="F75" s="1096"/>
      <c r="G75" s="1096"/>
      <c r="H75" s="164"/>
      <c r="I75" s="165"/>
      <c r="J75" s="132"/>
      <c r="K75" s="146">
        <f t="shared" si="10"/>
        <v>0</v>
      </c>
      <c r="L75" s="132"/>
      <c r="M75" s="132"/>
      <c r="N75" s="146">
        <f t="shared" si="11"/>
        <v>0</v>
      </c>
      <c r="P75" s="189">
        <f t="shared" si="12"/>
        <v>11</v>
      </c>
      <c r="Q75" s="1093" t="str">
        <f t="shared" si="13"/>
        <v/>
      </c>
      <c r="R75" s="1093"/>
      <c r="S75" s="1093"/>
      <c r="T75" s="1093"/>
      <c r="U75" s="1094"/>
      <c r="V75" s="190" t="str">
        <f t="shared" si="14"/>
        <v/>
      </c>
      <c r="W75" s="191">
        <f>IF(OR(V75="",V75=0),0,(Projeto!$AD$8*((1+Projeto!$AD$8)^V75))/(((1+Projeto!$AD$8)^V75)-1))</f>
        <v>0</v>
      </c>
      <c r="X75" s="192">
        <f>IF(AND(K75&gt;0,CustoContabil!$E$40&gt;0),K75*(CustoContabil!$E$54/CustoContabil!$E$40)*W75,0)</f>
        <v>0</v>
      </c>
      <c r="Y75" s="192">
        <f>IF(AND(N75&gt;0,CustoContabil!$C$40&gt;0),N75*(CustoContabil!$C$54/CustoContabil!$C$40)*W75,0)</f>
        <v>0</v>
      </c>
    </row>
    <row r="76" spans="2:25" ht="15" hidden="1" customHeight="1" x14ac:dyDescent="0.25">
      <c r="B76" s="533">
        <v>12</v>
      </c>
      <c r="C76" s="1095"/>
      <c r="D76" s="1096"/>
      <c r="E76" s="1096"/>
      <c r="F76" s="1096"/>
      <c r="G76" s="1096"/>
      <c r="H76" s="164"/>
      <c r="I76" s="165"/>
      <c r="J76" s="132"/>
      <c r="K76" s="146">
        <f t="shared" si="10"/>
        <v>0</v>
      </c>
      <c r="L76" s="132"/>
      <c r="M76" s="132"/>
      <c r="N76" s="146">
        <f t="shared" si="11"/>
        <v>0</v>
      </c>
      <c r="P76" s="189">
        <f t="shared" si="12"/>
        <v>12</v>
      </c>
      <c r="Q76" s="1093" t="str">
        <f t="shared" si="13"/>
        <v/>
      </c>
      <c r="R76" s="1093"/>
      <c r="S76" s="1093"/>
      <c r="T76" s="1093"/>
      <c r="U76" s="1094"/>
      <c r="V76" s="190" t="str">
        <f t="shared" si="14"/>
        <v/>
      </c>
      <c r="W76" s="191">
        <f>IF(OR(V76="",V76=0),0,(Projeto!$AD$8*((1+Projeto!$AD$8)^V76))/(((1+Projeto!$AD$8)^V76)-1))</f>
        <v>0</v>
      </c>
      <c r="X76" s="192">
        <f>IF(AND(K76&gt;0,CustoContabil!$E$40&gt;0),K76*(CustoContabil!$E$54/CustoContabil!$E$40)*W76,0)</f>
        <v>0</v>
      </c>
      <c r="Y76" s="192">
        <f>IF(AND(N76&gt;0,CustoContabil!$C$40&gt;0),N76*(CustoContabil!$C$54/CustoContabil!$C$40)*W76,0)</f>
        <v>0</v>
      </c>
    </row>
    <row r="77" spans="2:25" ht="15" hidden="1" customHeight="1" x14ac:dyDescent="0.25">
      <c r="B77" s="189">
        <v>13</v>
      </c>
      <c r="C77" s="1095"/>
      <c r="D77" s="1096"/>
      <c r="E77" s="1096"/>
      <c r="F77" s="1096"/>
      <c r="G77" s="1096"/>
      <c r="H77" s="166"/>
      <c r="I77" s="165"/>
      <c r="J77" s="132"/>
      <c r="K77" s="146">
        <f t="shared" si="10"/>
        <v>0</v>
      </c>
      <c r="L77" s="132"/>
      <c r="M77" s="132"/>
      <c r="N77" s="146">
        <f t="shared" si="11"/>
        <v>0</v>
      </c>
      <c r="P77" s="189">
        <f t="shared" si="12"/>
        <v>13</v>
      </c>
      <c r="Q77" s="1093" t="str">
        <f t="shared" si="13"/>
        <v/>
      </c>
      <c r="R77" s="1093"/>
      <c r="S77" s="1093"/>
      <c r="T77" s="1093"/>
      <c r="U77" s="1094"/>
      <c r="V77" s="190" t="str">
        <f t="shared" si="14"/>
        <v/>
      </c>
      <c r="W77" s="191">
        <f>IF(OR(V77="",V77=0),0,(Projeto!$AD$8*((1+Projeto!$AD$8)^V77))/(((1+Projeto!$AD$8)^V77)-1))</f>
        <v>0</v>
      </c>
      <c r="X77" s="192">
        <f>IF(AND(K77&gt;0,CustoContabil!$E$40&gt;0),K77*(CustoContabil!$E$54/CustoContabil!$E$40)*W77,0)</f>
        <v>0</v>
      </c>
      <c r="Y77" s="192">
        <f>IF(AND(N77&gt;0,CustoContabil!$C$40&gt;0),N77*(CustoContabil!$C$54/CustoContabil!$C$40)*W77,0)</f>
        <v>0</v>
      </c>
    </row>
    <row r="78" spans="2:25" ht="15" hidden="1" customHeight="1" x14ac:dyDescent="0.25">
      <c r="B78" s="533">
        <v>14</v>
      </c>
      <c r="C78" s="1095"/>
      <c r="D78" s="1096"/>
      <c r="E78" s="1096"/>
      <c r="F78" s="1096"/>
      <c r="G78" s="1096"/>
      <c r="H78" s="164"/>
      <c r="I78" s="165"/>
      <c r="J78" s="132"/>
      <c r="K78" s="146">
        <f t="shared" si="10"/>
        <v>0</v>
      </c>
      <c r="L78" s="132"/>
      <c r="M78" s="132"/>
      <c r="N78" s="146">
        <f t="shared" si="11"/>
        <v>0</v>
      </c>
      <c r="P78" s="189">
        <f t="shared" si="12"/>
        <v>14</v>
      </c>
      <c r="Q78" s="1093" t="str">
        <f t="shared" si="13"/>
        <v/>
      </c>
      <c r="R78" s="1093"/>
      <c r="S78" s="1093"/>
      <c r="T78" s="1093"/>
      <c r="U78" s="1094"/>
      <c r="V78" s="190" t="str">
        <f t="shared" si="14"/>
        <v/>
      </c>
      <c r="W78" s="191">
        <f>IF(OR(V78="",V78=0),0,(Projeto!$AD$8*((1+Projeto!$AD$8)^V78))/(((1+Projeto!$AD$8)^V78)-1))</f>
        <v>0</v>
      </c>
      <c r="X78" s="192">
        <f>IF(AND(K78&gt;0,CustoContabil!$E$40&gt;0),K78*(CustoContabil!$E$54/CustoContabil!$E$40)*W78,0)</f>
        <v>0</v>
      </c>
      <c r="Y78" s="192">
        <f>IF(AND(N78&gt;0,CustoContabil!$C$40&gt;0),N78*(CustoContabil!$C$54/CustoContabil!$C$40)*W78,0)</f>
        <v>0</v>
      </c>
    </row>
    <row r="79" spans="2:25" ht="15" hidden="1" customHeight="1" x14ac:dyDescent="0.25">
      <c r="B79" s="189">
        <v>15</v>
      </c>
      <c r="C79" s="1095"/>
      <c r="D79" s="1096"/>
      <c r="E79" s="1096"/>
      <c r="F79" s="1096"/>
      <c r="G79" s="1096"/>
      <c r="H79" s="164"/>
      <c r="I79" s="165"/>
      <c r="J79" s="132"/>
      <c r="K79" s="146">
        <f t="shared" si="10"/>
        <v>0</v>
      </c>
      <c r="L79" s="132"/>
      <c r="M79" s="132"/>
      <c r="N79" s="146">
        <f t="shared" si="11"/>
        <v>0</v>
      </c>
      <c r="P79" s="189">
        <f t="shared" si="12"/>
        <v>15</v>
      </c>
      <c r="Q79" s="1093" t="str">
        <f t="shared" si="13"/>
        <v/>
      </c>
      <c r="R79" s="1093"/>
      <c r="S79" s="1093"/>
      <c r="T79" s="1093"/>
      <c r="U79" s="1094"/>
      <c r="V79" s="190" t="str">
        <f t="shared" si="14"/>
        <v/>
      </c>
      <c r="W79" s="191">
        <f>IF(OR(V79="",V79=0),0,(Projeto!$AD$8*((1+Projeto!$AD$8)^V79))/(((1+Projeto!$AD$8)^V79)-1))</f>
        <v>0</v>
      </c>
      <c r="X79" s="192">
        <f>IF(AND(K79&gt;0,CustoContabil!$E$40&gt;0),K79*(CustoContabil!$E$54/CustoContabil!$E$40)*W79,0)</f>
        <v>0</v>
      </c>
      <c r="Y79" s="192">
        <f>IF(AND(N79&gt;0,CustoContabil!$C$40&gt;0),N79*(CustoContabil!$C$54/CustoContabil!$C$40)*W79,0)</f>
        <v>0</v>
      </c>
    </row>
    <row r="80" spans="2:25" ht="15" hidden="1" customHeight="1" x14ac:dyDescent="0.25">
      <c r="B80" s="533">
        <v>16</v>
      </c>
      <c r="C80" s="1095"/>
      <c r="D80" s="1096"/>
      <c r="E80" s="1096"/>
      <c r="F80" s="1096"/>
      <c r="G80" s="1096"/>
      <c r="H80" s="164"/>
      <c r="I80" s="165"/>
      <c r="J80" s="132"/>
      <c r="K80" s="146">
        <f t="shared" si="10"/>
        <v>0</v>
      </c>
      <c r="L80" s="132"/>
      <c r="M80" s="132"/>
      <c r="N80" s="146">
        <f t="shared" si="11"/>
        <v>0</v>
      </c>
      <c r="P80" s="189">
        <f t="shared" si="12"/>
        <v>16</v>
      </c>
      <c r="Q80" s="1093" t="str">
        <f t="shared" si="13"/>
        <v/>
      </c>
      <c r="R80" s="1093"/>
      <c r="S80" s="1093"/>
      <c r="T80" s="1093"/>
      <c r="U80" s="1094"/>
      <c r="V80" s="190" t="str">
        <f t="shared" si="14"/>
        <v/>
      </c>
      <c r="W80" s="191">
        <f>IF(OR(V80="",V80=0),0,(Projeto!$AD$8*((1+Projeto!$AD$8)^V80))/(((1+Projeto!$AD$8)^V80)-1))</f>
        <v>0</v>
      </c>
      <c r="X80" s="192">
        <f>IF(AND(K80&gt;0,CustoContabil!$E$40&gt;0),K80*(CustoContabil!$E$54/CustoContabil!$E$40)*W80,0)</f>
        <v>0</v>
      </c>
      <c r="Y80" s="192">
        <f>IF(AND(N80&gt;0,CustoContabil!$C$40&gt;0),N80*(CustoContabil!$C$54/CustoContabil!$C$40)*W80,0)</f>
        <v>0</v>
      </c>
    </row>
    <row r="81" spans="2:25" ht="15" hidden="1" customHeight="1" x14ac:dyDescent="0.25">
      <c r="B81" s="189">
        <v>17</v>
      </c>
      <c r="C81" s="1095"/>
      <c r="D81" s="1096"/>
      <c r="E81" s="1096"/>
      <c r="F81" s="1096"/>
      <c r="G81" s="1096"/>
      <c r="H81" s="164"/>
      <c r="I81" s="165"/>
      <c r="J81" s="132"/>
      <c r="K81" s="146">
        <f t="shared" si="10"/>
        <v>0</v>
      </c>
      <c r="L81" s="132"/>
      <c r="M81" s="132"/>
      <c r="N81" s="146">
        <f t="shared" si="11"/>
        <v>0</v>
      </c>
      <c r="P81" s="189">
        <f t="shared" si="12"/>
        <v>17</v>
      </c>
      <c r="Q81" s="1093" t="str">
        <f t="shared" si="13"/>
        <v/>
      </c>
      <c r="R81" s="1093"/>
      <c r="S81" s="1093"/>
      <c r="T81" s="1093"/>
      <c r="U81" s="1094"/>
      <c r="V81" s="190" t="str">
        <f t="shared" si="14"/>
        <v/>
      </c>
      <c r="W81" s="191">
        <f>IF(OR(V81="",V81=0),0,(Projeto!$AD$8*((1+Projeto!$AD$8)^V81))/(((1+Projeto!$AD$8)^V81)-1))</f>
        <v>0</v>
      </c>
      <c r="X81" s="192">
        <f>IF(AND(K81&gt;0,CustoContabil!$E$40&gt;0),K81*(CustoContabil!$E$54/CustoContabil!$E$40)*W81,0)</f>
        <v>0</v>
      </c>
      <c r="Y81" s="192">
        <f>IF(AND(N81&gt;0,CustoContabil!$C$40&gt;0),N81*(CustoContabil!$C$54/CustoContabil!$C$40)*W81,0)</f>
        <v>0</v>
      </c>
    </row>
    <row r="82" spans="2:25" ht="15" hidden="1" customHeight="1" x14ac:dyDescent="0.25">
      <c r="B82" s="533">
        <v>18</v>
      </c>
      <c r="C82" s="1095"/>
      <c r="D82" s="1096"/>
      <c r="E82" s="1096"/>
      <c r="F82" s="1096"/>
      <c r="G82" s="1096"/>
      <c r="H82" s="164"/>
      <c r="I82" s="165"/>
      <c r="J82" s="132"/>
      <c r="K82" s="146">
        <f t="shared" si="10"/>
        <v>0</v>
      </c>
      <c r="L82" s="132"/>
      <c r="M82" s="132"/>
      <c r="N82" s="146">
        <f t="shared" si="11"/>
        <v>0</v>
      </c>
      <c r="P82" s="189">
        <f t="shared" si="12"/>
        <v>18</v>
      </c>
      <c r="Q82" s="1093" t="str">
        <f t="shared" si="13"/>
        <v/>
      </c>
      <c r="R82" s="1093"/>
      <c r="S82" s="1093"/>
      <c r="T82" s="1093"/>
      <c r="U82" s="1094"/>
      <c r="V82" s="190" t="str">
        <f t="shared" si="14"/>
        <v/>
      </c>
      <c r="W82" s="191">
        <f>IF(OR(V82="",V82=0),0,(Projeto!$AD$8*((1+Projeto!$AD$8)^V82))/(((1+Projeto!$AD$8)^V82)-1))</f>
        <v>0</v>
      </c>
      <c r="X82" s="192">
        <f>IF(AND(K82&gt;0,CustoContabil!$E$40&gt;0),K82*(CustoContabil!$E$54/CustoContabil!$E$40)*W82,0)</f>
        <v>0</v>
      </c>
      <c r="Y82" s="192">
        <f>IF(AND(N82&gt;0,CustoContabil!$C$40&gt;0),N82*(CustoContabil!$C$54/CustoContabil!$C$40)*W82,0)</f>
        <v>0</v>
      </c>
    </row>
    <row r="83" spans="2:25" ht="15" hidden="1" customHeight="1" x14ac:dyDescent="0.25">
      <c r="B83" s="189">
        <v>19</v>
      </c>
      <c r="C83" s="1095"/>
      <c r="D83" s="1096"/>
      <c r="E83" s="1096"/>
      <c r="F83" s="1096"/>
      <c r="G83" s="1096"/>
      <c r="H83" s="164"/>
      <c r="I83" s="165"/>
      <c r="J83" s="132"/>
      <c r="K83" s="146">
        <f t="shared" si="10"/>
        <v>0</v>
      </c>
      <c r="L83" s="132"/>
      <c r="M83" s="132"/>
      <c r="N83" s="146">
        <f t="shared" si="11"/>
        <v>0</v>
      </c>
      <c r="P83" s="189">
        <f t="shared" si="12"/>
        <v>19</v>
      </c>
      <c r="Q83" s="1093" t="str">
        <f t="shared" si="13"/>
        <v/>
      </c>
      <c r="R83" s="1093"/>
      <c r="S83" s="1093"/>
      <c r="T83" s="1093"/>
      <c r="U83" s="1094"/>
      <c r="V83" s="190" t="str">
        <f t="shared" si="14"/>
        <v/>
      </c>
      <c r="W83" s="191">
        <f>IF(OR(V83="",V83=0),0,(Projeto!$AD$8*((1+Projeto!$AD$8)^V83))/(((1+Projeto!$AD$8)^V83)-1))</f>
        <v>0</v>
      </c>
      <c r="X83" s="192">
        <f>IF(AND(K83&gt;0,CustoContabil!$E$40&gt;0),K83*(CustoContabil!$E$54/CustoContabil!$E$40)*W83,0)</f>
        <v>0</v>
      </c>
      <c r="Y83" s="192">
        <f>IF(AND(N83&gt;0,CustoContabil!$C$40&gt;0),N83*(CustoContabil!$C$54/CustoContabil!$C$40)*W83,0)</f>
        <v>0</v>
      </c>
    </row>
    <row r="84" spans="2:25" ht="15" hidden="1" customHeight="1" x14ac:dyDescent="0.25">
      <c r="B84" s="189">
        <v>20</v>
      </c>
      <c r="C84" s="1095"/>
      <c r="D84" s="1096"/>
      <c r="E84" s="1096"/>
      <c r="F84" s="1096"/>
      <c r="G84" s="1096"/>
      <c r="H84" s="164"/>
      <c r="I84" s="165"/>
      <c r="J84" s="132"/>
      <c r="K84" s="146">
        <f t="shared" si="10"/>
        <v>0</v>
      </c>
      <c r="L84" s="132"/>
      <c r="M84" s="132"/>
      <c r="N84" s="146">
        <f t="shared" si="11"/>
        <v>0</v>
      </c>
      <c r="P84" s="189">
        <f t="shared" si="12"/>
        <v>20</v>
      </c>
      <c r="Q84" s="1093" t="str">
        <f t="shared" si="13"/>
        <v/>
      </c>
      <c r="R84" s="1093"/>
      <c r="S84" s="1093"/>
      <c r="T84" s="1093"/>
      <c r="U84" s="1094"/>
      <c r="V84" s="190" t="str">
        <f t="shared" si="14"/>
        <v/>
      </c>
      <c r="W84" s="191">
        <f>IF(OR(V84="",V84=0),0,(Projeto!$AD$8*((1+Projeto!$AD$8)^V84))/(((1+Projeto!$AD$8)^V84)-1))</f>
        <v>0</v>
      </c>
      <c r="X84" s="192">
        <f>IF(AND(K84&gt;0,CustoContabil!$E$40&gt;0),K84*(CustoContabil!$E$54/CustoContabil!$E$40)*W84,0)</f>
        <v>0</v>
      </c>
      <c r="Y84" s="192">
        <f>IF(AND(N84&gt;0,CustoContabil!$C$40&gt;0),N84*(CustoContabil!$C$54/CustoContabil!$C$40)*W84,0)</f>
        <v>0</v>
      </c>
    </row>
    <row r="85" spans="2:25" ht="15" hidden="1" customHeight="1" x14ac:dyDescent="0.25">
      <c r="B85" s="189"/>
      <c r="C85" s="1141" t="s">
        <v>4061</v>
      </c>
      <c r="D85" s="1142"/>
      <c r="E85" s="1142"/>
      <c r="F85" s="1142"/>
      <c r="G85" s="1142"/>
      <c r="H85" s="193">
        <v>20</v>
      </c>
      <c r="I85" s="165"/>
      <c r="J85" s="132"/>
      <c r="K85" s="146">
        <f t="shared" si="10"/>
        <v>0</v>
      </c>
      <c r="L85" s="132"/>
      <c r="M85" s="132"/>
      <c r="N85" s="146">
        <f t="shared" si="11"/>
        <v>0</v>
      </c>
      <c r="P85" s="189"/>
      <c r="Q85" s="1093" t="str">
        <f t="shared" si="13"/>
        <v>Acessórios</v>
      </c>
      <c r="R85" s="1093"/>
      <c r="S85" s="1093"/>
      <c r="T85" s="1093"/>
      <c r="U85" s="1094"/>
      <c r="V85" s="190" t="str">
        <f t="shared" si="14"/>
        <v/>
      </c>
      <c r="W85" s="191">
        <f>IF(OR(V85="",V85=0),0,(Projeto!$AD$8*((1+Projeto!$AD$8)^V85))/(((1+Projeto!$AD$8)^V85)-1))</f>
        <v>0</v>
      </c>
      <c r="X85" s="192">
        <f>IF(AND(K85&gt;0,CustoContabil!$E$40&gt;0),K85*(CustoContabil!$E$54/CustoContabil!$E$40)*W85,0)</f>
        <v>0</v>
      </c>
      <c r="Y85" s="192">
        <f>IF(AND(N85&gt;0,CustoContabil!$C$40&gt;0),N85*(CustoContabil!$C$54/CustoContabil!$C$40)*W85,0)</f>
        <v>0</v>
      </c>
    </row>
    <row r="86" spans="2:25" ht="15" hidden="1" customHeight="1" x14ac:dyDescent="0.25">
      <c r="B86" s="194"/>
      <c r="C86" s="1136" t="s">
        <v>6091</v>
      </c>
      <c r="D86" s="1136"/>
      <c r="E86" s="1136"/>
      <c r="F86" s="1136"/>
      <c r="G86" s="1136"/>
      <c r="H86" s="1136"/>
      <c r="I86" s="1136"/>
      <c r="J86" s="1137"/>
      <c r="K86" s="195">
        <f>SUM(K65:K85)</f>
        <v>0</v>
      </c>
      <c r="L86" s="195">
        <f>SUM(L65:L85)</f>
        <v>0</v>
      </c>
      <c r="M86" s="195">
        <f>SUM(M65:M85)</f>
        <v>0</v>
      </c>
      <c r="N86" s="195">
        <f>SUM(N65:N85)</f>
        <v>0</v>
      </c>
      <c r="P86" s="1144" t="s">
        <v>4275</v>
      </c>
      <c r="Q86" s="1145"/>
      <c r="R86" s="1145"/>
      <c r="S86" s="1145"/>
      <c r="T86" s="1145"/>
      <c r="U86" s="1145"/>
      <c r="V86" s="1146"/>
      <c r="W86" s="196" t="s">
        <v>4265</v>
      </c>
      <c r="X86" s="197">
        <f>SUM(X65:X85)</f>
        <v>0</v>
      </c>
      <c r="Y86" s="197">
        <f>SUM(Y65:Y85)</f>
        <v>0</v>
      </c>
    </row>
    <row r="87" spans="2:25" ht="15" hidden="1" customHeight="1" x14ac:dyDescent="0.25">
      <c r="B87" s="1099" t="s">
        <v>4065</v>
      </c>
      <c r="C87" s="1100"/>
      <c r="D87" s="1100"/>
      <c r="E87" s="1100"/>
      <c r="F87" s="1100"/>
      <c r="G87" s="1100"/>
      <c r="H87" s="1100"/>
      <c r="I87" s="1100"/>
      <c r="J87" s="1100"/>
      <c r="K87" s="1154" t="s">
        <v>3906</v>
      </c>
      <c r="L87" s="1154"/>
      <c r="M87" s="1154"/>
      <c r="N87" s="1154"/>
      <c r="P87" s="172"/>
      <c r="Q87" s="172"/>
      <c r="R87" s="173"/>
      <c r="S87" s="174"/>
      <c r="T87" s="174"/>
      <c r="U87" s="174"/>
      <c r="V87" s="175"/>
      <c r="W87" s="176"/>
    </row>
    <row r="88" spans="2:25" ht="15" hidden="1" customHeight="1" x14ac:dyDescent="0.35">
      <c r="B88" s="198"/>
      <c r="C88" s="1132" t="s">
        <v>12</v>
      </c>
      <c r="D88" s="1132"/>
      <c r="E88" s="1132"/>
      <c r="F88" s="1132"/>
      <c r="G88" s="1132"/>
      <c r="H88" s="1132"/>
      <c r="I88" s="1132"/>
      <c r="J88" s="1133"/>
      <c r="K88" s="146">
        <v>0</v>
      </c>
      <c r="L88" s="199"/>
      <c r="M88" s="200"/>
      <c r="N88" s="146">
        <f>K88</f>
        <v>0</v>
      </c>
      <c r="P88" s="201" t="s">
        <v>6098</v>
      </c>
      <c r="Q88" s="202"/>
      <c r="R88" s="203">
        <f>RCB!$G$35</f>
        <v>0</v>
      </c>
      <c r="T88" s="201" t="s">
        <v>4267</v>
      </c>
      <c r="U88" s="202"/>
      <c r="V88" s="203">
        <f>RCB!$J$35</f>
        <v>0</v>
      </c>
    </row>
    <row r="89" spans="2:25" ht="15" hidden="1" customHeight="1" x14ac:dyDescent="0.35">
      <c r="B89" s="1138" t="s">
        <v>3917</v>
      </c>
      <c r="C89" s="1155"/>
      <c r="D89" s="1155"/>
      <c r="E89" s="1155"/>
      <c r="F89" s="1155"/>
      <c r="G89" s="1156"/>
      <c r="H89" s="141" t="s">
        <v>3976</v>
      </c>
      <c r="I89" s="523" t="s">
        <v>695</v>
      </c>
      <c r="J89" s="523" t="s">
        <v>4068</v>
      </c>
      <c r="K89" s="188" t="s">
        <v>3978</v>
      </c>
      <c r="L89" s="141" t="s">
        <v>4081</v>
      </c>
      <c r="M89" s="141" t="s">
        <v>4082</v>
      </c>
      <c r="N89" s="142" t="s">
        <v>4057</v>
      </c>
      <c r="P89" s="201" t="s">
        <v>4069</v>
      </c>
      <c r="Q89" s="202"/>
      <c r="R89" s="203">
        <f>RCB!$H$30</f>
        <v>0</v>
      </c>
      <c r="T89" s="201" t="s">
        <v>4070</v>
      </c>
      <c r="U89" s="202"/>
      <c r="V89" s="203">
        <f>RCB!$K$30</f>
        <v>0</v>
      </c>
    </row>
    <row r="90" spans="2:25" ht="15" hidden="1" customHeight="1" x14ac:dyDescent="0.25">
      <c r="B90" s="189">
        <v>1</v>
      </c>
      <c r="C90" s="1143"/>
      <c r="D90" s="1143"/>
      <c r="E90" s="1143"/>
      <c r="F90" s="1143"/>
      <c r="G90" s="1095"/>
      <c r="H90" s="180"/>
      <c r="I90" s="158"/>
      <c r="J90" s="132"/>
      <c r="K90" s="146">
        <f>N90-L90-M90</f>
        <v>0</v>
      </c>
      <c r="L90" s="132"/>
      <c r="M90" s="132"/>
      <c r="N90" s="146">
        <f>H90*I90*J90</f>
        <v>0</v>
      </c>
    </row>
    <row r="91" spans="2:25" ht="15" hidden="1" customHeight="1" x14ac:dyDescent="0.25">
      <c r="B91" s="533">
        <v>2</v>
      </c>
      <c r="C91" s="1143"/>
      <c r="D91" s="1143"/>
      <c r="E91" s="1143"/>
      <c r="F91" s="1143"/>
      <c r="G91" s="1095"/>
      <c r="H91" s="181"/>
      <c r="I91" s="165"/>
      <c r="J91" s="132"/>
      <c r="K91" s="146">
        <f>N91-L91-M91</f>
        <v>0</v>
      </c>
      <c r="L91" s="132"/>
      <c r="M91" s="132"/>
      <c r="N91" s="146">
        <f>H91*I91*J91</f>
        <v>0</v>
      </c>
    </row>
    <row r="92" spans="2:25" ht="15" hidden="1" customHeight="1" x14ac:dyDescent="0.25">
      <c r="B92" s="189">
        <v>3</v>
      </c>
      <c r="C92" s="1143"/>
      <c r="D92" s="1143"/>
      <c r="E92" s="1143"/>
      <c r="F92" s="1143"/>
      <c r="G92" s="1095"/>
      <c r="H92" s="181"/>
      <c r="I92" s="165"/>
      <c r="J92" s="132"/>
      <c r="K92" s="146">
        <f>N92-L92-M92</f>
        <v>0</v>
      </c>
      <c r="L92" s="132"/>
      <c r="M92" s="132"/>
      <c r="N92" s="146">
        <f>H92*I92*J92</f>
        <v>0</v>
      </c>
    </row>
    <row r="93" spans="2:25" ht="15" hidden="1" customHeight="1" x14ac:dyDescent="0.25">
      <c r="B93" s="533">
        <v>4</v>
      </c>
      <c r="C93" s="1143"/>
      <c r="D93" s="1143"/>
      <c r="E93" s="1143"/>
      <c r="F93" s="1143"/>
      <c r="G93" s="1095"/>
      <c r="H93" s="181"/>
      <c r="I93" s="165"/>
      <c r="J93" s="132"/>
      <c r="K93" s="146">
        <f>N93-L93-M93</f>
        <v>0</v>
      </c>
      <c r="L93" s="132"/>
      <c r="M93" s="132"/>
      <c r="N93" s="146">
        <f>H93*I93*J93</f>
        <v>0</v>
      </c>
    </row>
    <row r="94" spans="2:25" ht="15" hidden="1" customHeight="1" x14ac:dyDescent="0.25">
      <c r="B94" s="189">
        <v>5</v>
      </c>
      <c r="C94" s="1143"/>
      <c r="D94" s="1143"/>
      <c r="E94" s="1143"/>
      <c r="F94" s="1143"/>
      <c r="G94" s="1095"/>
      <c r="H94" s="181"/>
      <c r="I94" s="165"/>
      <c r="J94" s="132"/>
      <c r="K94" s="146">
        <f>N94-L94-M94</f>
        <v>0</v>
      </c>
      <c r="L94" s="132"/>
      <c r="M94" s="132"/>
      <c r="N94" s="146">
        <f>H94*I94*J94</f>
        <v>0</v>
      </c>
    </row>
    <row r="95" spans="2:25" ht="15" hidden="1" customHeight="1" x14ac:dyDescent="0.25">
      <c r="B95" s="198"/>
      <c r="C95" s="1147" t="s">
        <v>6094</v>
      </c>
      <c r="D95" s="1147"/>
      <c r="E95" s="1147"/>
      <c r="F95" s="1147"/>
      <c r="G95" s="1147"/>
      <c r="H95" s="1147"/>
      <c r="I95" s="1147"/>
      <c r="J95" s="1148"/>
      <c r="K95" s="146">
        <f>SUM(K90:K94)</f>
        <v>0</v>
      </c>
      <c r="L95" s="146">
        <f>SUM(L90:L94)</f>
        <v>0</v>
      </c>
      <c r="M95" s="146">
        <f>SUM(M90:M94)</f>
        <v>0</v>
      </c>
      <c r="N95" s="146">
        <f>SUM(N90:N94)</f>
        <v>0</v>
      </c>
    </row>
    <row r="96" spans="2:25" ht="15" hidden="1" customHeight="1" x14ac:dyDescent="0.25">
      <c r="B96" s="194"/>
      <c r="C96" s="1136" t="s">
        <v>6095</v>
      </c>
      <c r="D96" s="1136"/>
      <c r="E96" s="1136"/>
      <c r="F96" s="1136"/>
      <c r="G96" s="1136"/>
      <c r="H96" s="1136"/>
      <c r="I96" s="1136"/>
      <c r="J96" s="1137"/>
      <c r="K96" s="195">
        <f>SUM(K88,K95)</f>
        <v>0</v>
      </c>
      <c r="L96" s="195">
        <f t="shared" ref="L96:N96" si="15">SUM(L88,L95)</f>
        <v>0</v>
      </c>
      <c r="M96" s="195">
        <f t="shared" si="15"/>
        <v>0</v>
      </c>
      <c r="N96" s="195">
        <f t="shared" si="15"/>
        <v>0</v>
      </c>
    </row>
    <row r="97" spans="2:16" ht="15" hidden="1" customHeight="1" x14ac:dyDescent="0.25">
      <c r="B97" s="198"/>
      <c r="C97" s="1132" t="s">
        <v>14</v>
      </c>
      <c r="D97" s="1132"/>
      <c r="E97" s="1132"/>
      <c r="F97" s="1132"/>
      <c r="G97" s="1132"/>
      <c r="H97" s="1132"/>
      <c r="I97" s="1132"/>
      <c r="J97" s="1133"/>
      <c r="K97" s="146">
        <v>0</v>
      </c>
      <c r="L97" s="278"/>
      <c r="M97" s="279"/>
      <c r="N97" s="146">
        <f>K97</f>
        <v>0</v>
      </c>
    </row>
    <row r="98" spans="2:16" ht="15" hidden="1" customHeight="1" x14ac:dyDescent="0.25">
      <c r="B98" s="205"/>
      <c r="C98" s="1149" t="s">
        <v>6096</v>
      </c>
      <c r="D98" s="1149"/>
      <c r="E98" s="1149"/>
      <c r="F98" s="1149"/>
      <c r="G98" s="1149"/>
      <c r="H98" s="1149"/>
      <c r="I98" s="1149"/>
      <c r="J98" s="1150"/>
      <c r="K98" s="152">
        <f>SUM(K86,K96,K97)</f>
        <v>0</v>
      </c>
      <c r="L98" s="152">
        <f t="shared" ref="L98:N98" si="16">SUM(L86,L96,L97)</f>
        <v>0</v>
      </c>
      <c r="M98" s="152">
        <f t="shared" si="16"/>
        <v>0</v>
      </c>
      <c r="N98" s="152">
        <f t="shared" si="16"/>
        <v>0</v>
      </c>
    </row>
    <row r="99" spans="2:16" ht="15" hidden="1" customHeight="1" x14ac:dyDescent="0.25">
      <c r="B99" s="1032" t="s">
        <v>3930</v>
      </c>
      <c r="C99" s="1033"/>
      <c r="D99" s="1033"/>
      <c r="E99" s="1033"/>
      <c r="F99" s="1033"/>
      <c r="G99" s="1033"/>
      <c r="H99" s="1033"/>
      <c r="I99" s="1033"/>
      <c r="J99" s="1033"/>
      <c r="K99" s="1033"/>
      <c r="L99" s="1033"/>
      <c r="M99" s="1033"/>
      <c r="N99" s="1034"/>
    </row>
    <row r="100" spans="2:16" ht="15" hidden="1" customHeight="1" x14ac:dyDescent="0.25">
      <c r="B100" s="1099" t="s">
        <v>4076</v>
      </c>
      <c r="C100" s="1100"/>
      <c r="D100" s="1100"/>
      <c r="E100" s="1100"/>
      <c r="F100" s="1100"/>
      <c r="G100" s="1100"/>
      <c r="H100" s="1100"/>
      <c r="I100" s="1100"/>
      <c r="J100" s="1100"/>
      <c r="K100" s="1154" t="s">
        <v>3906</v>
      </c>
      <c r="L100" s="1154"/>
      <c r="M100" s="1154"/>
      <c r="N100" s="1154"/>
    </row>
    <row r="101" spans="2:16" ht="15" hidden="1" customHeight="1" x14ac:dyDescent="0.25">
      <c r="B101" s="198"/>
      <c r="C101" s="1132" t="s">
        <v>3931</v>
      </c>
      <c r="D101" s="1132"/>
      <c r="E101" s="1132"/>
      <c r="F101" s="1132"/>
      <c r="G101" s="1132"/>
      <c r="H101" s="1132"/>
      <c r="I101" s="1132"/>
      <c r="J101" s="1133"/>
      <c r="K101" s="146">
        <v>0</v>
      </c>
      <c r="L101" s="278"/>
      <c r="M101" s="279"/>
      <c r="N101" s="146">
        <f>K101</f>
        <v>0</v>
      </c>
    </row>
    <row r="102" spans="2:16" ht="15" hidden="1" customHeight="1" x14ac:dyDescent="0.25">
      <c r="B102" s="1138" t="s">
        <v>3920</v>
      </c>
      <c r="C102" s="1139"/>
      <c r="D102" s="1139"/>
      <c r="E102" s="1139"/>
      <c r="F102" s="1139"/>
      <c r="G102" s="1139"/>
      <c r="H102" s="1140"/>
      <c r="I102" s="523" t="s">
        <v>3976</v>
      </c>
      <c r="J102" s="523" t="s">
        <v>3977</v>
      </c>
      <c r="K102" s="188" t="s">
        <v>3978</v>
      </c>
      <c r="L102" s="141" t="s">
        <v>4081</v>
      </c>
      <c r="M102" s="141" t="s">
        <v>4082</v>
      </c>
      <c r="N102" s="142" t="s">
        <v>4057</v>
      </c>
      <c r="P102" s="68"/>
    </row>
    <row r="103" spans="2:16" ht="15" hidden="1" customHeight="1" x14ac:dyDescent="0.25">
      <c r="B103" s="204">
        <v>1</v>
      </c>
      <c r="C103" s="1134"/>
      <c r="D103" s="1134"/>
      <c r="E103" s="1134"/>
      <c r="F103" s="1134"/>
      <c r="G103" s="1134"/>
      <c r="H103" s="1135"/>
      <c r="I103" s="165"/>
      <c r="J103" s="132"/>
      <c r="K103" s="146">
        <f>N103-L103-M103</f>
        <v>0</v>
      </c>
      <c r="L103" s="132"/>
      <c r="M103" s="132"/>
      <c r="N103" s="146">
        <f>I103*J103</f>
        <v>0</v>
      </c>
    </row>
    <row r="104" spans="2:16" ht="15" hidden="1" customHeight="1" x14ac:dyDescent="0.25">
      <c r="B104" s="204">
        <v>2</v>
      </c>
      <c r="C104" s="1134"/>
      <c r="D104" s="1134"/>
      <c r="E104" s="1134"/>
      <c r="F104" s="1134"/>
      <c r="G104" s="1134"/>
      <c r="H104" s="1135"/>
      <c r="I104" s="165"/>
      <c r="J104" s="132"/>
      <c r="K104" s="146">
        <f>N104-L104-M104</f>
        <v>0</v>
      </c>
      <c r="L104" s="132"/>
      <c r="M104" s="132"/>
      <c r="N104" s="146">
        <f>I104*J104</f>
        <v>0</v>
      </c>
    </row>
    <row r="105" spans="2:16" ht="15" hidden="1" customHeight="1" x14ac:dyDescent="0.25">
      <c r="B105" s="204">
        <v>3</v>
      </c>
      <c r="C105" s="1134"/>
      <c r="D105" s="1134"/>
      <c r="E105" s="1134"/>
      <c r="F105" s="1134"/>
      <c r="G105" s="1134"/>
      <c r="H105" s="1135"/>
      <c r="I105" s="165"/>
      <c r="J105" s="132"/>
      <c r="K105" s="146">
        <f>N105-L105-M105</f>
        <v>0</v>
      </c>
      <c r="L105" s="132"/>
      <c r="M105" s="132"/>
      <c r="N105" s="146">
        <f>I105*J105</f>
        <v>0</v>
      </c>
    </row>
    <row r="106" spans="2:16" ht="15" hidden="1" customHeight="1" x14ac:dyDescent="0.25">
      <c r="B106" s="198"/>
      <c r="C106" s="1132" t="s">
        <v>3920</v>
      </c>
      <c r="D106" s="1132"/>
      <c r="E106" s="1132"/>
      <c r="F106" s="1132"/>
      <c r="G106" s="1132"/>
      <c r="H106" s="1132"/>
      <c r="I106" s="1132"/>
      <c r="J106" s="1133"/>
      <c r="K106" s="146">
        <f>SUM(K103:K105)</f>
        <v>0</v>
      </c>
      <c r="L106" s="146">
        <f>SUM(L103:L105)</f>
        <v>0</v>
      </c>
      <c r="M106" s="146">
        <f>SUM(M103:M105)</f>
        <v>0</v>
      </c>
      <c r="N106" s="146">
        <f>SUM(N103:N105)</f>
        <v>0</v>
      </c>
    </row>
    <row r="107" spans="2:16" ht="15" hidden="1" customHeight="1" x14ac:dyDescent="0.25">
      <c r="B107" s="1138" t="s">
        <v>3922</v>
      </c>
      <c r="C107" s="1139"/>
      <c r="D107" s="1139"/>
      <c r="E107" s="1139"/>
      <c r="F107" s="1139"/>
      <c r="G107" s="1139"/>
      <c r="H107" s="1140"/>
      <c r="I107" s="523" t="s">
        <v>3976</v>
      </c>
      <c r="J107" s="523" t="s">
        <v>3977</v>
      </c>
      <c r="K107" s="188" t="s">
        <v>3978</v>
      </c>
      <c r="L107" s="141" t="s">
        <v>4081</v>
      </c>
      <c r="M107" s="141" t="s">
        <v>4082</v>
      </c>
      <c r="N107" s="142" t="s">
        <v>4057</v>
      </c>
      <c r="P107" s="68"/>
    </row>
    <row r="108" spans="2:16" ht="15" hidden="1" customHeight="1" x14ac:dyDescent="0.25">
      <c r="B108" s="204">
        <v>1</v>
      </c>
      <c r="C108" s="1134"/>
      <c r="D108" s="1134"/>
      <c r="E108" s="1134"/>
      <c r="F108" s="1134"/>
      <c r="G108" s="1134"/>
      <c r="H108" s="1135"/>
      <c r="I108" s="165"/>
      <c r="J108" s="132"/>
      <c r="K108" s="146">
        <f>N108-L108-M108</f>
        <v>0</v>
      </c>
      <c r="L108" s="132"/>
      <c r="M108" s="132"/>
      <c r="N108" s="146">
        <f>I108*J108</f>
        <v>0</v>
      </c>
    </row>
    <row r="109" spans="2:16" ht="15" hidden="1" customHeight="1" x14ac:dyDescent="0.25">
      <c r="B109" s="204">
        <v>2</v>
      </c>
      <c r="C109" s="1134"/>
      <c r="D109" s="1134"/>
      <c r="E109" s="1134"/>
      <c r="F109" s="1134"/>
      <c r="G109" s="1134"/>
      <c r="H109" s="1135"/>
      <c r="I109" s="165"/>
      <c r="J109" s="132"/>
      <c r="K109" s="146">
        <f>N109-L109-M109</f>
        <v>0</v>
      </c>
      <c r="L109" s="132"/>
      <c r="M109" s="132"/>
      <c r="N109" s="146">
        <f>I109*J109</f>
        <v>0</v>
      </c>
    </row>
    <row r="110" spans="2:16" ht="15" hidden="1" customHeight="1" x14ac:dyDescent="0.25">
      <c r="B110" s="204">
        <v>3</v>
      </c>
      <c r="C110" s="1134"/>
      <c r="D110" s="1134"/>
      <c r="E110" s="1134"/>
      <c r="F110" s="1134"/>
      <c r="G110" s="1134"/>
      <c r="H110" s="1135"/>
      <c r="I110" s="165"/>
      <c r="J110" s="132"/>
      <c r="K110" s="146">
        <f>N110-L110-M110</f>
        <v>0</v>
      </c>
      <c r="L110" s="132"/>
      <c r="M110" s="132"/>
      <c r="N110" s="146">
        <f>I110*J110</f>
        <v>0</v>
      </c>
    </row>
    <row r="111" spans="2:16" ht="15" hidden="1" customHeight="1" x14ac:dyDescent="0.25">
      <c r="B111" s="198"/>
      <c r="C111" s="1132" t="s">
        <v>3922</v>
      </c>
      <c r="D111" s="1132"/>
      <c r="E111" s="1132"/>
      <c r="F111" s="1132"/>
      <c r="G111" s="1132"/>
      <c r="H111" s="1132"/>
      <c r="I111" s="1132"/>
      <c r="J111" s="1133"/>
      <c r="K111" s="146">
        <f>SUM(K108:K110)</f>
        <v>0</v>
      </c>
      <c r="L111" s="146">
        <f>SUM(L108:L110)</f>
        <v>0</v>
      </c>
      <c r="M111" s="146">
        <f>SUM(M108:M110)</f>
        <v>0</v>
      </c>
      <c r="N111" s="146">
        <f>SUM(N108:N110)</f>
        <v>0</v>
      </c>
    </row>
    <row r="112" spans="2:16" ht="15" hidden="1" customHeight="1" x14ac:dyDescent="0.25">
      <c r="B112" s="198"/>
      <c r="C112" s="1132" t="s">
        <v>3923</v>
      </c>
      <c r="D112" s="1132"/>
      <c r="E112" s="1132"/>
      <c r="F112" s="1132"/>
      <c r="G112" s="1132"/>
      <c r="H112" s="1132"/>
      <c r="I112" s="1132"/>
      <c r="J112" s="1133"/>
      <c r="K112" s="146">
        <f>Descarte!K174</f>
        <v>0</v>
      </c>
      <c r="L112" s="146">
        <v>0</v>
      </c>
      <c r="M112" s="146">
        <v>0</v>
      </c>
      <c r="N112" s="146">
        <f>Descarte!L174</f>
        <v>0</v>
      </c>
    </row>
    <row r="113" spans="2:16" ht="15" hidden="1" customHeight="1" x14ac:dyDescent="0.25">
      <c r="B113" s="198"/>
      <c r="C113" s="1132" t="s">
        <v>3924</v>
      </c>
      <c r="D113" s="1132"/>
      <c r="E113" s="1132"/>
      <c r="F113" s="1132"/>
      <c r="G113" s="1132"/>
      <c r="H113" s="1132"/>
      <c r="I113" s="1132"/>
      <c r="J113" s="1133"/>
      <c r="K113" s="146">
        <f>'M&amp;V'!M611</f>
        <v>0</v>
      </c>
      <c r="L113" s="146">
        <v>0</v>
      </c>
      <c r="M113" s="146">
        <v>0</v>
      </c>
      <c r="N113" s="146">
        <f>'M&amp;V'!N611</f>
        <v>0</v>
      </c>
    </row>
    <row r="114" spans="2:16" ht="15" hidden="1" customHeight="1" x14ac:dyDescent="0.25">
      <c r="B114" s="1138" t="s">
        <v>3926</v>
      </c>
      <c r="C114" s="1139"/>
      <c r="D114" s="1139"/>
      <c r="E114" s="1139"/>
      <c r="F114" s="1139"/>
      <c r="G114" s="1139"/>
      <c r="H114" s="1140"/>
      <c r="I114" s="523" t="s">
        <v>3976</v>
      </c>
      <c r="J114" s="523" t="s">
        <v>3977</v>
      </c>
      <c r="K114" s="188" t="s">
        <v>3978</v>
      </c>
      <c r="L114" s="141" t="s">
        <v>4081</v>
      </c>
      <c r="M114" s="141" t="s">
        <v>4082</v>
      </c>
      <c r="N114" s="142" t="s">
        <v>4057</v>
      </c>
      <c r="P114" s="68"/>
    </row>
    <row r="115" spans="2:16" ht="15" hidden="1" customHeight="1" x14ac:dyDescent="0.25">
      <c r="B115" s="204">
        <v>1</v>
      </c>
      <c r="C115" s="1134"/>
      <c r="D115" s="1134"/>
      <c r="E115" s="1134"/>
      <c r="F115" s="1134"/>
      <c r="G115" s="1134"/>
      <c r="H115" s="1135"/>
      <c r="I115" s="165"/>
      <c r="J115" s="132"/>
      <c r="K115" s="146">
        <f>N115-L115-M115</f>
        <v>0</v>
      </c>
      <c r="L115" s="132"/>
      <c r="M115" s="132"/>
      <c r="N115" s="146">
        <f>I115*J115</f>
        <v>0</v>
      </c>
    </row>
    <row r="116" spans="2:16" ht="15" hidden="1" customHeight="1" x14ac:dyDescent="0.25">
      <c r="B116" s="204">
        <v>2</v>
      </c>
      <c r="C116" s="1134"/>
      <c r="D116" s="1134"/>
      <c r="E116" s="1134"/>
      <c r="F116" s="1134"/>
      <c r="G116" s="1134"/>
      <c r="H116" s="1135"/>
      <c r="I116" s="165"/>
      <c r="J116" s="132"/>
      <c r="K116" s="146">
        <f>N116-L116-M116</f>
        <v>0</v>
      </c>
      <c r="L116" s="132"/>
      <c r="M116" s="132"/>
      <c r="N116" s="146">
        <f>I116*J116</f>
        <v>0</v>
      </c>
    </row>
    <row r="117" spans="2:16" ht="15" hidden="1" customHeight="1" x14ac:dyDescent="0.25">
      <c r="B117" s="204">
        <v>3</v>
      </c>
      <c r="C117" s="1134"/>
      <c r="D117" s="1134"/>
      <c r="E117" s="1134"/>
      <c r="F117" s="1134"/>
      <c r="G117" s="1134"/>
      <c r="H117" s="1135"/>
      <c r="I117" s="165"/>
      <c r="J117" s="132"/>
      <c r="K117" s="146">
        <f>N117-L117-M117</f>
        <v>0</v>
      </c>
      <c r="L117" s="132"/>
      <c r="M117" s="132"/>
      <c r="N117" s="146">
        <f>I117*J117</f>
        <v>0</v>
      </c>
    </row>
    <row r="118" spans="2:16" ht="15" hidden="1" customHeight="1" x14ac:dyDescent="0.25">
      <c r="B118" s="198"/>
      <c r="C118" s="1132" t="s">
        <v>3926</v>
      </c>
      <c r="D118" s="1132"/>
      <c r="E118" s="1132"/>
      <c r="F118" s="1132"/>
      <c r="G118" s="1132"/>
      <c r="H118" s="1132"/>
      <c r="I118" s="1132"/>
      <c r="J118" s="1133"/>
      <c r="K118" s="146">
        <f>SUM(K115:K117)</f>
        <v>0</v>
      </c>
      <c r="L118" s="146">
        <f>SUM(L115:L117)</f>
        <v>0</v>
      </c>
      <c r="M118" s="146">
        <f>SUM(M115:M117)</f>
        <v>0</v>
      </c>
      <c r="N118" s="146">
        <f>SUM(N115:N117)</f>
        <v>0</v>
      </c>
    </row>
    <row r="119" spans="2:16" ht="15" hidden="1" customHeight="1" x14ac:dyDescent="0.25">
      <c r="B119" s="198"/>
      <c r="C119" s="1132" t="s">
        <v>5003</v>
      </c>
      <c r="D119" s="1132"/>
      <c r="E119" s="1132"/>
      <c r="F119" s="1132"/>
      <c r="G119" s="1132"/>
      <c r="H119" s="1132"/>
      <c r="I119" s="1132"/>
      <c r="J119" s="1133"/>
      <c r="K119" s="146">
        <v>0</v>
      </c>
      <c r="L119" s="146"/>
      <c r="M119" s="146"/>
      <c r="N119" s="146">
        <f>K119</f>
        <v>0</v>
      </c>
    </row>
    <row r="120" spans="2:16" ht="15" hidden="1" customHeight="1" x14ac:dyDescent="0.25">
      <c r="B120" s="205"/>
      <c r="C120" s="1149" t="s">
        <v>6093</v>
      </c>
      <c r="D120" s="1149"/>
      <c r="E120" s="1149"/>
      <c r="F120" s="1149"/>
      <c r="G120" s="1149"/>
      <c r="H120" s="1149"/>
      <c r="I120" s="1149"/>
      <c r="J120" s="1150"/>
      <c r="K120" s="152">
        <f>SUM(K101,K106,K111:K113,K118,K119)</f>
        <v>0</v>
      </c>
      <c r="L120" s="152">
        <f t="shared" ref="L120:N120" si="17">SUM(L101,L106,L111:L113,L118,L119)</f>
        <v>0</v>
      </c>
      <c r="M120" s="152">
        <f t="shared" si="17"/>
        <v>0</v>
      </c>
      <c r="N120" s="152">
        <f t="shared" si="17"/>
        <v>0</v>
      </c>
    </row>
    <row r="121" spans="2:16" ht="15" hidden="1" customHeight="1" x14ac:dyDescent="0.25">
      <c r="B121" s="206"/>
      <c r="C121" s="1087" t="s">
        <v>6092</v>
      </c>
      <c r="D121" s="1087"/>
      <c r="E121" s="1087"/>
      <c r="F121" s="1087"/>
      <c r="G121" s="1087"/>
      <c r="H121" s="1087"/>
      <c r="I121" s="1087"/>
      <c r="J121" s="1088"/>
      <c r="K121" s="197">
        <f>SUM(K98,K120)</f>
        <v>0</v>
      </c>
      <c r="L121" s="197">
        <f>SUM(L98,L120)</f>
        <v>0</v>
      </c>
      <c r="M121" s="197">
        <f>SUM(M98,M120)</f>
        <v>0</v>
      </c>
      <c r="N121" s="197">
        <f>SUM(N98,N120)</f>
        <v>0</v>
      </c>
    </row>
  </sheetData>
  <sheetProtection algorithmName="SHA-512" hashValue="gmRIn49nJuflVbiHuB+jHqhzfpSe0kJx/EJOopUMtSRIEhSoWPwdeER4wj8Vuwi3jLvRYr0I8iU/UivD9xY5IA==" saltValue="hapNZSEk5LkWPCQ4ttJ2pg==" spinCount="100000" sheet="1" objects="1" scenarios="1"/>
  <mergeCells count="177">
    <mergeCell ref="B99:N99"/>
    <mergeCell ref="C121:J121"/>
    <mergeCell ref="C115:H115"/>
    <mergeCell ref="C116:H116"/>
    <mergeCell ref="C117:H117"/>
    <mergeCell ref="C118:J118"/>
    <mergeCell ref="C120:J120"/>
    <mergeCell ref="C101:J101"/>
    <mergeCell ref="C106:J106"/>
    <mergeCell ref="C109:H109"/>
    <mergeCell ref="C110:H110"/>
    <mergeCell ref="B100:J100"/>
    <mergeCell ref="K100:N100"/>
    <mergeCell ref="C111:J111"/>
    <mergeCell ref="C112:J112"/>
    <mergeCell ref="C113:J113"/>
    <mergeCell ref="B114:H114"/>
    <mergeCell ref="B102:H102"/>
    <mergeCell ref="C103:H103"/>
    <mergeCell ref="C104:H104"/>
    <mergeCell ref="C105:H105"/>
    <mergeCell ref="B107:H107"/>
    <mergeCell ref="C108:H108"/>
    <mergeCell ref="C119:J119"/>
    <mergeCell ref="C98:J98"/>
    <mergeCell ref="C97:J97"/>
    <mergeCell ref="B87:J87"/>
    <mergeCell ref="K87:N87"/>
    <mergeCell ref="C94:G94"/>
    <mergeCell ref="C95:J95"/>
    <mergeCell ref="C96:J96"/>
    <mergeCell ref="C88:J88"/>
    <mergeCell ref="B89:G89"/>
    <mergeCell ref="C90:G90"/>
    <mergeCell ref="C91:G91"/>
    <mergeCell ref="C92:G92"/>
    <mergeCell ref="C93:G93"/>
    <mergeCell ref="C80:G80"/>
    <mergeCell ref="Q80:U80"/>
    <mergeCell ref="C85:G85"/>
    <mergeCell ref="Q85:U85"/>
    <mergeCell ref="C86:J86"/>
    <mergeCell ref="P86:V86"/>
    <mergeCell ref="C82:G82"/>
    <mergeCell ref="Q82:U82"/>
    <mergeCell ref="C83:G83"/>
    <mergeCell ref="Q83:U83"/>
    <mergeCell ref="C84:G84"/>
    <mergeCell ref="Q84:U84"/>
    <mergeCell ref="C68:G68"/>
    <mergeCell ref="Q68:U68"/>
    <mergeCell ref="C81:G81"/>
    <mergeCell ref="Q81:U81"/>
    <mergeCell ref="C70:G70"/>
    <mergeCell ref="Q70:U70"/>
    <mergeCell ref="C71:G71"/>
    <mergeCell ref="Q71:U71"/>
    <mergeCell ref="C72:G72"/>
    <mergeCell ref="Q72:U72"/>
    <mergeCell ref="C73:G73"/>
    <mergeCell ref="Q73:U73"/>
    <mergeCell ref="C74:G74"/>
    <mergeCell ref="Q74:U74"/>
    <mergeCell ref="C75:G75"/>
    <mergeCell ref="Q75:U75"/>
    <mergeCell ref="C76:G76"/>
    <mergeCell ref="Q76:U76"/>
    <mergeCell ref="C77:G77"/>
    <mergeCell ref="Q77:U77"/>
    <mergeCell ref="C78:G78"/>
    <mergeCell ref="Q78:U78"/>
    <mergeCell ref="C79:G79"/>
    <mergeCell ref="Q79:U79"/>
    <mergeCell ref="C69:G69"/>
    <mergeCell ref="Q69:U69"/>
    <mergeCell ref="C50:J50"/>
    <mergeCell ref="C51:J51"/>
    <mergeCell ref="B46:H46"/>
    <mergeCell ref="C47:H47"/>
    <mergeCell ref="C48:H48"/>
    <mergeCell ref="C49:H49"/>
    <mergeCell ref="B63:J63"/>
    <mergeCell ref="K63:N63"/>
    <mergeCell ref="C52:J52"/>
    <mergeCell ref="B53:H53"/>
    <mergeCell ref="C54:H54"/>
    <mergeCell ref="C55:H55"/>
    <mergeCell ref="C56:H56"/>
    <mergeCell ref="C57:J57"/>
    <mergeCell ref="B64:G64"/>
    <mergeCell ref="P64:U64"/>
    <mergeCell ref="C65:G65"/>
    <mergeCell ref="Q65:U65"/>
    <mergeCell ref="C66:G66"/>
    <mergeCell ref="Q66:U66"/>
    <mergeCell ref="C67:G67"/>
    <mergeCell ref="Q67:U67"/>
    <mergeCell ref="B41:N41"/>
    <mergeCell ref="B42:J42"/>
    <mergeCell ref="K42:N42"/>
    <mergeCell ref="P63:X63"/>
    <mergeCell ref="C58:J58"/>
    <mergeCell ref="C59:J59"/>
    <mergeCell ref="B61:N61"/>
    <mergeCell ref="B62:N62"/>
    <mergeCell ref="P61:Y61"/>
    <mergeCell ref="P62:Y62"/>
    <mergeCell ref="C43:J43"/>
    <mergeCell ref="C45:J45"/>
    <mergeCell ref="Q25:U25"/>
    <mergeCell ref="C36:G36"/>
    <mergeCell ref="C37:G37"/>
    <mergeCell ref="C33:G33"/>
    <mergeCell ref="C34:G34"/>
    <mergeCell ref="C38:J38"/>
    <mergeCell ref="C40:J40"/>
    <mergeCell ref="B30:G30"/>
    <mergeCell ref="C31:G31"/>
    <mergeCell ref="C32:G32"/>
    <mergeCell ref="C35:G35"/>
    <mergeCell ref="C26:G26"/>
    <mergeCell ref="Q26:U26"/>
    <mergeCell ref="C27:J27"/>
    <mergeCell ref="P27:V27"/>
    <mergeCell ref="P32:R32"/>
    <mergeCell ref="T32:V32"/>
    <mergeCell ref="B28:J28"/>
    <mergeCell ref="K28:N28"/>
    <mergeCell ref="C29:J29"/>
    <mergeCell ref="C39:J39"/>
    <mergeCell ref="C23:G23"/>
    <mergeCell ref="Q23:U23"/>
    <mergeCell ref="C24:G24"/>
    <mergeCell ref="Q24:U24"/>
    <mergeCell ref="C21:G21"/>
    <mergeCell ref="Q21:U21"/>
    <mergeCell ref="C16:G16"/>
    <mergeCell ref="Q16:U16"/>
    <mergeCell ref="C17:G17"/>
    <mergeCell ref="Q17:U17"/>
    <mergeCell ref="C18:G18"/>
    <mergeCell ref="Q18:U18"/>
    <mergeCell ref="C19:G19"/>
    <mergeCell ref="Q19:U19"/>
    <mergeCell ref="C20:G20"/>
    <mergeCell ref="Q20:U20"/>
    <mergeCell ref="Q22:U22"/>
    <mergeCell ref="C22:G22"/>
    <mergeCell ref="C15:G15"/>
    <mergeCell ref="C14:G14"/>
    <mergeCell ref="C13:G13"/>
    <mergeCell ref="Q13:U13"/>
    <mergeCell ref="Q6:U6"/>
    <mergeCell ref="C7:G7"/>
    <mergeCell ref="Q15:U15"/>
    <mergeCell ref="C10:G10"/>
    <mergeCell ref="Q10:U10"/>
    <mergeCell ref="C11:G11"/>
    <mergeCell ref="Q11:U11"/>
    <mergeCell ref="Q14:U14"/>
    <mergeCell ref="B2:N2"/>
    <mergeCell ref="B3:N3"/>
    <mergeCell ref="P2:Y2"/>
    <mergeCell ref="P3:Y3"/>
    <mergeCell ref="B4:J4"/>
    <mergeCell ref="K4:N4"/>
    <mergeCell ref="C12:G12"/>
    <mergeCell ref="Q12:U12"/>
    <mergeCell ref="C6:G6"/>
    <mergeCell ref="P4:X4"/>
    <mergeCell ref="B5:G5"/>
    <mergeCell ref="Q7:U7"/>
    <mergeCell ref="C8:G8"/>
    <mergeCell ref="Q8:U8"/>
    <mergeCell ref="C9:G9"/>
    <mergeCell ref="Q9:U9"/>
    <mergeCell ref="P5:U5"/>
  </mergeCells>
  <conditionalFormatting sqref="K6:K27 K31:K37 K40:N40 K47:K52 N52 K54:K59 L57:M57 L58:N59 K65:K86 K88 K90:K97 L96:N96 K98:N98 K101 K103:K106 K108:K113">
    <cfRule type="cellIs" dxfId="100" priority="10" operator="lessThan">
      <formula>0</formula>
    </cfRule>
  </conditionalFormatting>
  <conditionalFormatting sqref="K115:K121 L120:N120">
    <cfRule type="cellIs" dxfId="99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ignoredErrors>
    <ignoredError sqref="A1:IV1 A107:IV111 A106:N106 O106:IV106 A26:J26 A3:IV4 A2 C2:IV2 A62:IV64 A61 C61:IV61 A30:K30 A27:B27 D27:J27 A87:IV87 D38:J38 A40:B40 D40:J40 A41:IV42 A65:B65 A60:IV60 D58:J58 A58:B59 D59:J59 A51:K51 A72:V85 O28:IV28 Z26:IV26 K6:L6 K7:U7 A28:B28 K28 A29 K8:U8 O29 Q29:S29 U29:IV29 D31:G31 A31:B33 H34:K34 W7:IV24 A12:K12 A34 L26:M26 O26:U26 A56:K56 A52:J52 O52:IV52 D10:K10 A5:K5 N5:IV5 N51:IV51 A46:K46 A53:K53 N53:IV53 O27 O40:IV40 N30:IV31 A47:H47 A48:J49 A50:J50 A57:J57 O57:IV59 N46:IV49 O50:IV50 N32:O34 S32:S34 W32:IV34 N6:V6 A14:U24 A13:K13 N13:U13 A6:B11 N11:U11 N10:U10 K11 N12:U12 N9:U9 Q27:IV27 K9 K31:K32 A114:IV118 A112:J112 N112:IV112 A113:J113 O113:IV113 Z65:IV85 A90:B94 A88:O88 S88 Q88 U88 A89:Q89 W88:IV89 S89:U89 A86:B86 Y86:IV86 A99:IV105 A98:B98 D98:J98 A97:IV97 D95:J95 A95:B96 D96:J96 D86:W86 A122:IV65496 D120:J120 A120:B121 D121:IV121 O98:IV98 L95:IV95 O96:IV96 O38:IV38 A38:B38 O120:IV120 W6 Y6:IV6 K65:V65 A66:B71 K66:V70 K71:L71 N71:V71 K90:IV94 A54:H54 N54:IV54 A55:K55 N55:IV55 N56:IV56 K54 K33" unlockedFormula="1"/>
    <ignoredError sqref="L58:M58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17"/>
  <dimension ref="A1:AA246"/>
  <sheetViews>
    <sheetView showGridLines="0" zoomScaleNormal="100" workbookViewId="0">
      <selection activeCell="H12" sqref="H12:H13"/>
    </sheetView>
  </sheetViews>
  <sheetFormatPr defaultColWidth="9.140625" defaultRowHeight="15" customHeight="1" x14ac:dyDescent="0.25"/>
  <cols>
    <col min="1" max="1" width="3.7109375" style="72" customWidth="1"/>
    <col min="2" max="2" width="3.7109375" style="99" customWidth="1"/>
    <col min="3" max="3" width="53.140625" style="72" customWidth="1"/>
    <col min="4" max="4" width="14.5703125" style="72" customWidth="1"/>
    <col min="5" max="5" width="19.140625" style="207" customWidth="1"/>
    <col min="6" max="6" width="11.42578125" style="208" customWidth="1"/>
    <col min="7" max="7" width="18.85546875" style="72" customWidth="1"/>
    <col min="8" max="27" width="11.7109375" style="72" customWidth="1"/>
    <col min="28" max="16384" width="9.140625" style="72"/>
  </cols>
  <sheetData>
    <row r="1" spans="1:27" ht="15" customHeight="1" x14ac:dyDescent="0.25">
      <c r="A1" s="48"/>
    </row>
    <row r="2" spans="1:27" ht="15" customHeight="1" x14ac:dyDescent="0.25">
      <c r="B2" s="893" t="s">
        <v>4276</v>
      </c>
      <c r="C2" s="894"/>
      <c r="D2" s="894"/>
      <c r="E2" s="894"/>
      <c r="F2" s="894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</row>
    <row r="3" spans="1:27" s="99" customFormat="1" ht="15" customHeight="1" x14ac:dyDescent="0.25">
      <c r="B3" s="495"/>
      <c r="C3" s="496"/>
      <c r="D3" s="496"/>
      <c r="E3" s="496"/>
      <c r="F3" s="210"/>
      <c r="G3" s="211" t="s">
        <v>76</v>
      </c>
      <c r="H3" s="212" t="s">
        <v>4277</v>
      </c>
      <c r="I3" s="212" t="s">
        <v>4278</v>
      </c>
      <c r="J3" s="212" t="s">
        <v>4279</v>
      </c>
      <c r="K3" s="212" t="s">
        <v>4280</v>
      </c>
      <c r="L3" s="212" t="s">
        <v>4281</v>
      </c>
      <c r="M3" s="212" t="s">
        <v>4282</v>
      </c>
      <c r="N3" s="212" t="s">
        <v>4283</v>
      </c>
      <c r="O3" s="212" t="s">
        <v>4284</v>
      </c>
      <c r="P3" s="212" t="s">
        <v>4285</v>
      </c>
      <c r="Q3" s="212" t="s">
        <v>4286</v>
      </c>
      <c r="R3" s="212" t="s">
        <v>4287</v>
      </c>
      <c r="S3" s="212" t="s">
        <v>4288</v>
      </c>
      <c r="T3" s="212" t="s">
        <v>4289</v>
      </c>
      <c r="U3" s="212" t="s">
        <v>4290</v>
      </c>
      <c r="V3" s="212" t="s">
        <v>4291</v>
      </c>
      <c r="W3" s="212" t="s">
        <v>4292</v>
      </c>
      <c r="X3" s="212" t="s">
        <v>4293</v>
      </c>
      <c r="Y3" s="212" t="s">
        <v>4294</v>
      </c>
      <c r="Z3" s="212" t="s">
        <v>4295</v>
      </c>
      <c r="AA3" s="212" t="s">
        <v>4296</v>
      </c>
    </row>
    <row r="4" spans="1:27" s="99" customFormat="1" ht="15" customHeight="1" x14ac:dyDescent="0.25">
      <c r="B4" s="495">
        <v>1</v>
      </c>
      <c r="C4" s="295" t="s">
        <v>4188</v>
      </c>
      <c r="D4" s="496"/>
      <c r="E4" s="496"/>
      <c r="F4" s="210"/>
      <c r="G4" s="211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442"/>
      <c r="S4" s="442"/>
      <c r="T4" s="442"/>
      <c r="U4" s="442"/>
      <c r="V4" s="442"/>
      <c r="W4" s="442"/>
      <c r="X4" s="442"/>
      <c r="Y4" s="442"/>
      <c r="Z4" s="442"/>
      <c r="AA4" s="442"/>
    </row>
    <row r="5" spans="1:27" ht="15" customHeight="1" x14ac:dyDescent="0.25">
      <c r="B5" s="495">
        <v>2</v>
      </c>
      <c r="C5" s="213" t="s">
        <v>4189</v>
      </c>
      <c r="D5" s="213"/>
      <c r="E5" s="214"/>
      <c r="F5" s="215"/>
      <c r="G5" s="216"/>
      <c r="H5" s="399"/>
      <c r="I5" s="399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15" customHeight="1" x14ac:dyDescent="0.25">
      <c r="B6" s="495">
        <v>3</v>
      </c>
      <c r="C6" s="213" t="s">
        <v>4297</v>
      </c>
      <c r="D6" s="213"/>
      <c r="E6" s="219" t="s">
        <v>4298</v>
      </c>
      <c r="F6" s="220" t="s">
        <v>4252</v>
      </c>
      <c r="G6" s="534">
        <f>SUM(H6:AA6)</f>
        <v>0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ht="15" customHeight="1" x14ac:dyDescent="0.25">
      <c r="B7" s="495">
        <v>4</v>
      </c>
      <c r="C7" s="213" t="s">
        <v>3976</v>
      </c>
      <c r="D7" s="213"/>
      <c r="E7" s="219"/>
      <c r="F7" s="220" t="s">
        <v>4250</v>
      </c>
      <c r="G7" s="223">
        <f>SUM(H7:AA7)</f>
        <v>0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ht="15" customHeight="1" x14ac:dyDescent="0.25">
      <c r="B8" s="524">
        <v>5</v>
      </c>
      <c r="C8" s="213" t="s">
        <v>5055</v>
      </c>
      <c r="D8" s="213"/>
      <c r="E8" s="219" t="s">
        <v>3855</v>
      </c>
      <c r="F8" s="220"/>
      <c r="G8" s="560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</row>
    <row r="9" spans="1:27" ht="15" customHeight="1" x14ac:dyDescent="0.25">
      <c r="B9" s="524">
        <v>7</v>
      </c>
      <c r="C9" s="213" t="s">
        <v>4198</v>
      </c>
      <c r="D9" s="213"/>
      <c r="E9" s="219" t="s">
        <v>4299</v>
      </c>
      <c r="F9" s="220" t="s">
        <v>4199</v>
      </c>
      <c r="G9" s="534">
        <f>SUM(H9:AA9)</f>
        <v>0</v>
      </c>
      <c r="H9" s="224">
        <f>(H6*H7)/1000</f>
        <v>0</v>
      </c>
      <c r="I9" s="224">
        <f t="shared" ref="I9:AA9" si="0">(I6*I7)/1000</f>
        <v>0</v>
      </c>
      <c r="J9" s="224">
        <f t="shared" si="0"/>
        <v>0</v>
      </c>
      <c r="K9" s="224">
        <f t="shared" si="0"/>
        <v>0</v>
      </c>
      <c r="L9" s="224">
        <f t="shared" si="0"/>
        <v>0</v>
      </c>
      <c r="M9" s="224">
        <f t="shared" si="0"/>
        <v>0</v>
      </c>
      <c r="N9" s="224">
        <f t="shared" si="0"/>
        <v>0</v>
      </c>
      <c r="O9" s="224">
        <f t="shared" si="0"/>
        <v>0</v>
      </c>
      <c r="P9" s="224">
        <f t="shared" si="0"/>
        <v>0</v>
      </c>
      <c r="Q9" s="224">
        <f t="shared" si="0"/>
        <v>0</v>
      </c>
      <c r="R9" s="224">
        <f t="shared" si="0"/>
        <v>0</v>
      </c>
      <c r="S9" s="224">
        <f t="shared" si="0"/>
        <v>0</v>
      </c>
      <c r="T9" s="224">
        <f t="shared" si="0"/>
        <v>0</v>
      </c>
      <c r="U9" s="224">
        <f t="shared" si="0"/>
        <v>0</v>
      </c>
      <c r="V9" s="224">
        <f t="shared" si="0"/>
        <v>0</v>
      </c>
      <c r="W9" s="224">
        <f t="shared" si="0"/>
        <v>0</v>
      </c>
      <c r="X9" s="224">
        <f t="shared" si="0"/>
        <v>0</v>
      </c>
      <c r="Y9" s="224">
        <f t="shared" si="0"/>
        <v>0</v>
      </c>
      <c r="Z9" s="224">
        <f t="shared" si="0"/>
        <v>0</v>
      </c>
      <c r="AA9" s="224">
        <f t="shared" si="0"/>
        <v>0</v>
      </c>
    </row>
    <row r="10" spans="1:27" ht="15" customHeight="1" x14ac:dyDescent="0.25">
      <c r="B10" s="1162">
        <v>8</v>
      </c>
      <c r="C10" s="213" t="s">
        <v>4300</v>
      </c>
      <c r="D10" s="213"/>
      <c r="E10" s="219"/>
      <c r="F10" s="220" t="s">
        <v>4301</v>
      </c>
      <c r="G10" s="225" t="str">
        <f>IF(COUNTA(H10:AA10)=0,"",IF(OR(LARGE(H10:AA10,1)&gt;1,SMALL(H10:AA10,1)&lt;0),"ERRO",""))</f>
        <v/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 spans="1:27" ht="15" customHeight="1" x14ac:dyDescent="0.25">
      <c r="B11" s="1164"/>
      <c r="C11" s="213" t="s">
        <v>4302</v>
      </c>
      <c r="D11" s="213"/>
      <c r="E11" s="219" t="s">
        <v>4299</v>
      </c>
      <c r="F11" s="220" t="s">
        <v>4303</v>
      </c>
      <c r="G11" s="534">
        <f>SUM(H11:AA11)</f>
        <v>0</v>
      </c>
      <c r="H11" s="224">
        <f>H9*H10</f>
        <v>0</v>
      </c>
      <c r="I11" s="224">
        <f t="shared" ref="I11:Y11" si="1">I9*I10</f>
        <v>0</v>
      </c>
      <c r="J11" s="224">
        <f t="shared" si="1"/>
        <v>0</v>
      </c>
      <c r="K11" s="224">
        <f t="shared" si="1"/>
        <v>0</v>
      </c>
      <c r="L11" s="224">
        <f t="shared" si="1"/>
        <v>0</v>
      </c>
      <c r="M11" s="224">
        <f t="shared" si="1"/>
        <v>0</v>
      </c>
      <c r="N11" s="224">
        <f t="shared" si="1"/>
        <v>0</v>
      </c>
      <c r="O11" s="224">
        <f t="shared" si="1"/>
        <v>0</v>
      </c>
      <c r="P11" s="224">
        <f t="shared" si="1"/>
        <v>0</v>
      </c>
      <c r="Q11" s="224">
        <f t="shared" si="1"/>
        <v>0</v>
      </c>
      <c r="R11" s="224">
        <f t="shared" si="1"/>
        <v>0</v>
      </c>
      <c r="S11" s="224">
        <f t="shared" si="1"/>
        <v>0</v>
      </c>
      <c r="T11" s="224">
        <f t="shared" si="1"/>
        <v>0</v>
      </c>
      <c r="U11" s="224">
        <f t="shared" si="1"/>
        <v>0</v>
      </c>
      <c r="V11" s="224">
        <f t="shared" si="1"/>
        <v>0</v>
      </c>
      <c r="W11" s="224">
        <f t="shared" si="1"/>
        <v>0</v>
      </c>
      <c r="X11" s="224">
        <f t="shared" si="1"/>
        <v>0</v>
      </c>
      <c r="Y11" s="224">
        <f t="shared" si="1"/>
        <v>0</v>
      </c>
      <c r="Z11" s="224">
        <f>Z9*Z10</f>
        <v>0</v>
      </c>
      <c r="AA11" s="224">
        <f>AA9*AA10</f>
        <v>0</v>
      </c>
    </row>
    <row r="12" spans="1:27" ht="15" customHeight="1" x14ac:dyDescent="0.25">
      <c r="B12" s="1162">
        <v>9</v>
      </c>
      <c r="C12" s="213" t="s">
        <v>4304</v>
      </c>
      <c r="D12" s="213"/>
      <c r="E12" s="219" t="s">
        <v>4201</v>
      </c>
      <c r="F12" s="220"/>
      <c r="G12" s="225" t="str">
        <f>IF(COUNTA(H12:AA12)=0,"",IF(SMALL(H12:AA12,1)&lt;0,"ERRO",""))</f>
        <v/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1:27" ht="15" customHeight="1" x14ac:dyDescent="0.25">
      <c r="B13" s="1163"/>
      <c r="C13" s="227" t="s">
        <v>4202</v>
      </c>
      <c r="D13" s="227"/>
      <c r="E13" s="538" t="s">
        <v>4203</v>
      </c>
      <c r="F13" s="220"/>
      <c r="G13" s="225" t="str">
        <f>IF(COUNTA(H13:AA13)=0,"",IF(OR(LARGE(H13:AA13,1)&gt;365,SMALL(H13:AA13,1)&lt;0),"ERRO",""))</f>
        <v/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5" customHeight="1" x14ac:dyDescent="0.25">
      <c r="B14" s="1164"/>
      <c r="C14" s="213" t="s">
        <v>4204</v>
      </c>
      <c r="D14" s="213"/>
      <c r="E14" s="219" t="s">
        <v>4205</v>
      </c>
      <c r="F14" s="220" t="s">
        <v>4206</v>
      </c>
      <c r="G14" s="225" t="str">
        <f>IF(COUNTA(H14:AA14)=0,"",IF(OR(LARGE(H14:AA14,1)&gt;8760,SMALL(H14:AA14,1)&lt;0),"ERRO",""))</f>
        <v/>
      </c>
      <c r="H14" s="229">
        <f>H12*H13</f>
        <v>0</v>
      </c>
      <c r="I14" s="229">
        <f t="shared" ref="I14:Y14" si="2">I12*I13</f>
        <v>0</v>
      </c>
      <c r="J14" s="229">
        <f t="shared" si="2"/>
        <v>0</v>
      </c>
      <c r="K14" s="229">
        <f t="shared" si="2"/>
        <v>0</v>
      </c>
      <c r="L14" s="229">
        <f t="shared" si="2"/>
        <v>0</v>
      </c>
      <c r="M14" s="229">
        <f t="shared" si="2"/>
        <v>0</v>
      </c>
      <c r="N14" s="229">
        <f t="shared" si="2"/>
        <v>0</v>
      </c>
      <c r="O14" s="229">
        <f t="shared" si="2"/>
        <v>0</v>
      </c>
      <c r="P14" s="229">
        <f t="shared" si="2"/>
        <v>0</v>
      </c>
      <c r="Q14" s="229">
        <f t="shared" si="2"/>
        <v>0</v>
      </c>
      <c r="R14" s="229">
        <f t="shared" si="2"/>
        <v>0</v>
      </c>
      <c r="S14" s="229">
        <f t="shared" si="2"/>
        <v>0</v>
      </c>
      <c r="T14" s="229">
        <f t="shared" si="2"/>
        <v>0</v>
      </c>
      <c r="U14" s="229">
        <f t="shared" si="2"/>
        <v>0</v>
      </c>
      <c r="V14" s="229">
        <f t="shared" si="2"/>
        <v>0</v>
      </c>
      <c r="W14" s="229">
        <f t="shared" si="2"/>
        <v>0</v>
      </c>
      <c r="X14" s="229">
        <f t="shared" si="2"/>
        <v>0</v>
      </c>
      <c r="Y14" s="229">
        <f t="shared" si="2"/>
        <v>0</v>
      </c>
      <c r="Z14" s="229">
        <f>Z12*Z13</f>
        <v>0</v>
      </c>
      <c r="AA14" s="229">
        <f>AA12*AA13</f>
        <v>0</v>
      </c>
    </row>
    <row r="15" spans="1:27" ht="15" customHeight="1" x14ac:dyDescent="0.25">
      <c r="B15" s="495">
        <v>10</v>
      </c>
      <c r="C15" s="213" t="s">
        <v>4305</v>
      </c>
      <c r="D15" s="213"/>
      <c r="E15" s="219" t="s">
        <v>3852</v>
      </c>
      <c r="F15" s="220" t="s">
        <v>4220</v>
      </c>
      <c r="G15" s="231">
        <f>SUM(H15:AA15)</f>
        <v>0</v>
      </c>
      <c r="H15" s="229">
        <f>(H11*H14)/1000</f>
        <v>0</v>
      </c>
      <c r="I15" s="229">
        <f t="shared" ref="I15:Y15" si="3">(I11*I14)/1000</f>
        <v>0</v>
      </c>
      <c r="J15" s="229">
        <f t="shared" si="3"/>
        <v>0</v>
      </c>
      <c r="K15" s="229">
        <f t="shared" si="3"/>
        <v>0</v>
      </c>
      <c r="L15" s="229">
        <f t="shared" si="3"/>
        <v>0</v>
      </c>
      <c r="M15" s="229">
        <f t="shared" si="3"/>
        <v>0</v>
      </c>
      <c r="N15" s="229">
        <f t="shared" si="3"/>
        <v>0</v>
      </c>
      <c r="O15" s="229">
        <f t="shared" si="3"/>
        <v>0</v>
      </c>
      <c r="P15" s="229">
        <f t="shared" si="3"/>
        <v>0</v>
      </c>
      <c r="Q15" s="229">
        <f t="shared" si="3"/>
        <v>0</v>
      </c>
      <c r="R15" s="229">
        <f t="shared" si="3"/>
        <v>0</v>
      </c>
      <c r="S15" s="229">
        <f t="shared" si="3"/>
        <v>0</v>
      </c>
      <c r="T15" s="229">
        <f t="shared" si="3"/>
        <v>0</v>
      </c>
      <c r="U15" s="229">
        <f t="shared" si="3"/>
        <v>0</v>
      </c>
      <c r="V15" s="229">
        <f t="shared" si="3"/>
        <v>0</v>
      </c>
      <c r="W15" s="229">
        <f t="shared" si="3"/>
        <v>0</v>
      </c>
      <c r="X15" s="229">
        <f t="shared" si="3"/>
        <v>0</v>
      </c>
      <c r="Y15" s="229">
        <f t="shared" si="3"/>
        <v>0</v>
      </c>
      <c r="Z15" s="229">
        <f>(Z11*Z14)/1000</f>
        <v>0</v>
      </c>
      <c r="AA15" s="229">
        <f>(AA11*AA14)/1000</f>
        <v>0</v>
      </c>
    </row>
    <row r="16" spans="1:27" ht="15" customHeight="1" x14ac:dyDescent="0.25">
      <c r="B16" s="495">
        <v>11</v>
      </c>
      <c r="C16" s="213" t="s">
        <v>5051</v>
      </c>
      <c r="D16" s="213"/>
      <c r="E16" s="219" t="s">
        <v>5007</v>
      </c>
      <c r="F16" s="220"/>
      <c r="G16" s="231"/>
      <c r="H16" s="229">
        <f>IFERROR(((H15/12)*1000)/H9,0)</f>
        <v>0</v>
      </c>
      <c r="I16" s="229">
        <f t="shared" ref="I16:AA16" si="4">IFERROR(((I15/12)*1000)/I9,0)</f>
        <v>0</v>
      </c>
      <c r="J16" s="229">
        <f t="shared" si="4"/>
        <v>0</v>
      </c>
      <c r="K16" s="229">
        <f t="shared" si="4"/>
        <v>0</v>
      </c>
      <c r="L16" s="229">
        <f t="shared" si="4"/>
        <v>0</v>
      </c>
      <c r="M16" s="229">
        <f t="shared" si="4"/>
        <v>0</v>
      </c>
      <c r="N16" s="229">
        <f t="shared" si="4"/>
        <v>0</v>
      </c>
      <c r="O16" s="229">
        <f t="shared" si="4"/>
        <v>0</v>
      </c>
      <c r="P16" s="229">
        <f t="shared" si="4"/>
        <v>0</v>
      </c>
      <c r="Q16" s="229">
        <f t="shared" si="4"/>
        <v>0</v>
      </c>
      <c r="R16" s="229">
        <f t="shared" si="4"/>
        <v>0</v>
      </c>
      <c r="S16" s="229">
        <f t="shared" si="4"/>
        <v>0</v>
      </c>
      <c r="T16" s="229">
        <f t="shared" si="4"/>
        <v>0</v>
      </c>
      <c r="U16" s="229">
        <f t="shared" si="4"/>
        <v>0</v>
      </c>
      <c r="V16" s="229">
        <f t="shared" si="4"/>
        <v>0</v>
      </c>
      <c r="W16" s="229">
        <f t="shared" si="4"/>
        <v>0</v>
      </c>
      <c r="X16" s="229">
        <f t="shared" si="4"/>
        <v>0</v>
      </c>
      <c r="Y16" s="229">
        <f t="shared" si="4"/>
        <v>0</v>
      </c>
      <c r="Z16" s="229">
        <f t="shared" si="4"/>
        <v>0</v>
      </c>
      <c r="AA16" s="229">
        <f t="shared" si="4"/>
        <v>0</v>
      </c>
    </row>
    <row r="18" spans="2:27" ht="15" customHeight="1" x14ac:dyDescent="0.25">
      <c r="B18" s="1027" t="s">
        <v>4306</v>
      </c>
      <c r="C18" s="1027"/>
      <c r="D18" s="1027"/>
      <c r="E18" s="1027"/>
      <c r="F18" s="1027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</row>
    <row r="19" spans="2:27" s="99" customFormat="1" ht="15" customHeight="1" x14ac:dyDescent="0.25">
      <c r="B19" s="495"/>
      <c r="C19" s="235"/>
      <c r="D19" s="235"/>
      <c r="E19" s="235"/>
      <c r="F19" s="233"/>
      <c r="G19" s="211" t="s">
        <v>76</v>
      </c>
      <c r="H19" s="212" t="s">
        <v>4277</v>
      </c>
      <c r="I19" s="212" t="s">
        <v>4278</v>
      </c>
      <c r="J19" s="212" t="s">
        <v>4279</v>
      </c>
      <c r="K19" s="212" t="s">
        <v>4280</v>
      </c>
      <c r="L19" s="212" t="s">
        <v>4281</v>
      </c>
      <c r="M19" s="212" t="s">
        <v>4282</v>
      </c>
      <c r="N19" s="212" t="s">
        <v>4283</v>
      </c>
      <c r="O19" s="212" t="s">
        <v>4284</v>
      </c>
      <c r="P19" s="212" t="s">
        <v>4285</v>
      </c>
      <c r="Q19" s="212" t="s">
        <v>4286</v>
      </c>
      <c r="R19" s="212" t="s">
        <v>4287</v>
      </c>
      <c r="S19" s="212" t="s">
        <v>4288</v>
      </c>
      <c r="T19" s="212" t="s">
        <v>4289</v>
      </c>
      <c r="U19" s="212" t="s">
        <v>4290</v>
      </c>
      <c r="V19" s="212" t="s">
        <v>4291</v>
      </c>
      <c r="W19" s="212" t="s">
        <v>4292</v>
      </c>
      <c r="X19" s="212" t="s">
        <v>4293</v>
      </c>
      <c r="Y19" s="212" t="s">
        <v>4294</v>
      </c>
      <c r="Z19" s="212" t="s">
        <v>4295</v>
      </c>
      <c r="AA19" s="212" t="s">
        <v>4296</v>
      </c>
    </row>
    <row r="20" spans="2:27" ht="15" customHeight="1" x14ac:dyDescent="0.25">
      <c r="B20" s="495">
        <v>12</v>
      </c>
      <c r="C20" s="236" t="s">
        <v>4305</v>
      </c>
      <c r="D20" s="236"/>
      <c r="E20" s="537" t="s">
        <v>3852</v>
      </c>
      <c r="F20" s="220" t="s">
        <v>4239</v>
      </c>
      <c r="G20" s="231">
        <f>SUM(H20:AA20)</f>
        <v>0</v>
      </c>
      <c r="H20" s="229">
        <f t="shared" ref="H20:AA20" si="5">H15</f>
        <v>0</v>
      </c>
      <c r="I20" s="229">
        <f t="shared" si="5"/>
        <v>0</v>
      </c>
      <c r="J20" s="229">
        <f t="shared" si="5"/>
        <v>0</v>
      </c>
      <c r="K20" s="229">
        <f t="shared" si="5"/>
        <v>0</v>
      </c>
      <c r="L20" s="229">
        <f t="shared" si="5"/>
        <v>0</v>
      </c>
      <c r="M20" s="229">
        <f t="shared" si="5"/>
        <v>0</v>
      </c>
      <c r="N20" s="229">
        <f t="shared" si="5"/>
        <v>0</v>
      </c>
      <c r="O20" s="229">
        <f t="shared" si="5"/>
        <v>0</v>
      </c>
      <c r="P20" s="229">
        <f t="shared" si="5"/>
        <v>0</v>
      </c>
      <c r="Q20" s="229">
        <f t="shared" si="5"/>
        <v>0</v>
      </c>
      <c r="R20" s="229">
        <f t="shared" si="5"/>
        <v>0</v>
      </c>
      <c r="S20" s="229">
        <f t="shared" si="5"/>
        <v>0</v>
      </c>
      <c r="T20" s="229">
        <f t="shared" si="5"/>
        <v>0</v>
      </c>
      <c r="U20" s="229">
        <f t="shared" si="5"/>
        <v>0</v>
      </c>
      <c r="V20" s="229">
        <f t="shared" si="5"/>
        <v>0</v>
      </c>
      <c r="W20" s="229">
        <f t="shared" si="5"/>
        <v>0</v>
      </c>
      <c r="X20" s="229">
        <f t="shared" si="5"/>
        <v>0</v>
      </c>
      <c r="Y20" s="229">
        <f t="shared" si="5"/>
        <v>0</v>
      </c>
      <c r="Z20" s="229">
        <f t="shared" si="5"/>
        <v>0</v>
      </c>
      <c r="AA20" s="229">
        <f t="shared" si="5"/>
        <v>0</v>
      </c>
    </row>
    <row r="21" spans="2:27" ht="15" customHeight="1" x14ac:dyDescent="0.25">
      <c r="B21" s="495">
        <v>13</v>
      </c>
      <c r="C21" s="237" t="s">
        <v>5821</v>
      </c>
      <c r="D21" s="238">
        <f>'Escolha tarifa'!F25</f>
        <v>830.36115294179808</v>
      </c>
      <c r="E21" s="538" t="s">
        <v>3909</v>
      </c>
      <c r="F21" s="696" t="s">
        <v>4241</v>
      </c>
      <c r="G21" s="239">
        <f t="shared" ref="G21:AA21" si="6">IF(G15=0,0,G20/G15)</f>
        <v>0</v>
      </c>
      <c r="H21" s="240">
        <f t="shared" si="6"/>
        <v>0</v>
      </c>
      <c r="I21" s="240">
        <f t="shared" si="6"/>
        <v>0</v>
      </c>
      <c r="J21" s="240">
        <f t="shared" si="6"/>
        <v>0</v>
      </c>
      <c r="K21" s="240">
        <f t="shared" si="6"/>
        <v>0</v>
      </c>
      <c r="L21" s="240">
        <f t="shared" si="6"/>
        <v>0</v>
      </c>
      <c r="M21" s="240">
        <f t="shared" si="6"/>
        <v>0</v>
      </c>
      <c r="N21" s="240">
        <f t="shared" si="6"/>
        <v>0</v>
      </c>
      <c r="O21" s="240">
        <f t="shared" si="6"/>
        <v>0</v>
      </c>
      <c r="P21" s="240">
        <f t="shared" si="6"/>
        <v>0</v>
      </c>
      <c r="Q21" s="240">
        <f t="shared" si="6"/>
        <v>0</v>
      </c>
      <c r="R21" s="240">
        <f t="shared" si="6"/>
        <v>0</v>
      </c>
      <c r="S21" s="240">
        <f t="shared" si="6"/>
        <v>0</v>
      </c>
      <c r="T21" s="240">
        <f t="shared" si="6"/>
        <v>0</v>
      </c>
      <c r="U21" s="240">
        <f t="shared" si="6"/>
        <v>0</v>
      </c>
      <c r="V21" s="240">
        <f t="shared" si="6"/>
        <v>0</v>
      </c>
      <c r="W21" s="240">
        <f t="shared" si="6"/>
        <v>0</v>
      </c>
      <c r="X21" s="240">
        <f t="shared" si="6"/>
        <v>0</v>
      </c>
      <c r="Y21" s="240">
        <f t="shared" si="6"/>
        <v>0</v>
      </c>
      <c r="Z21" s="240">
        <f t="shared" si="6"/>
        <v>0</v>
      </c>
      <c r="AA21" s="240">
        <f t="shared" si="6"/>
        <v>0</v>
      </c>
    </row>
    <row r="22" spans="2:27" ht="15" customHeight="1" x14ac:dyDescent="0.25">
      <c r="B22" s="241"/>
      <c r="C22" s="242" t="s">
        <v>4307</v>
      </c>
      <c r="D22" s="242"/>
      <c r="E22" s="522" t="s">
        <v>3908</v>
      </c>
      <c r="F22" s="243" t="s">
        <v>4308</v>
      </c>
      <c r="G22" s="244">
        <f>SUM(H22:AA22)</f>
        <v>0</v>
      </c>
      <c r="H22" s="245">
        <f>H20*$D$21</f>
        <v>0</v>
      </c>
      <c r="I22" s="245">
        <f t="shared" ref="I22:Y22" si="7">I20*$D$21</f>
        <v>0</v>
      </c>
      <c r="J22" s="245">
        <f t="shared" si="7"/>
        <v>0</v>
      </c>
      <c r="K22" s="245">
        <f t="shared" si="7"/>
        <v>0</v>
      </c>
      <c r="L22" s="245">
        <f t="shared" si="7"/>
        <v>0</v>
      </c>
      <c r="M22" s="245">
        <f t="shared" si="7"/>
        <v>0</v>
      </c>
      <c r="N22" s="245">
        <f t="shared" si="7"/>
        <v>0</v>
      </c>
      <c r="O22" s="245">
        <f t="shared" si="7"/>
        <v>0</v>
      </c>
      <c r="P22" s="245">
        <f t="shared" si="7"/>
        <v>0</v>
      </c>
      <c r="Q22" s="245">
        <f t="shared" si="7"/>
        <v>0</v>
      </c>
      <c r="R22" s="245">
        <f t="shared" si="7"/>
        <v>0</v>
      </c>
      <c r="S22" s="245">
        <f t="shared" si="7"/>
        <v>0</v>
      </c>
      <c r="T22" s="245">
        <f t="shared" si="7"/>
        <v>0</v>
      </c>
      <c r="U22" s="245">
        <f t="shared" si="7"/>
        <v>0</v>
      </c>
      <c r="V22" s="245">
        <f t="shared" si="7"/>
        <v>0</v>
      </c>
      <c r="W22" s="245">
        <f t="shared" si="7"/>
        <v>0</v>
      </c>
      <c r="X22" s="245">
        <f t="shared" si="7"/>
        <v>0</v>
      </c>
      <c r="Y22" s="245">
        <f t="shared" si="7"/>
        <v>0</v>
      </c>
      <c r="Z22" s="245">
        <f>Z20*$D$21</f>
        <v>0</v>
      </c>
      <c r="AA22" s="245">
        <f>AA20*$D$21</f>
        <v>0</v>
      </c>
    </row>
    <row r="23" spans="2:27" ht="15" customHeight="1" x14ac:dyDescent="0.25">
      <c r="B23" s="241"/>
      <c r="C23" s="242" t="s">
        <v>4309</v>
      </c>
      <c r="D23" s="242"/>
      <c r="E23" s="522" t="s">
        <v>3908</v>
      </c>
      <c r="F23" s="243" t="s">
        <v>4310</v>
      </c>
      <c r="G23" s="244">
        <f>G20*D21</f>
        <v>0</v>
      </c>
      <c r="H23" s="245">
        <f>H20*$D$21</f>
        <v>0</v>
      </c>
      <c r="I23" s="245">
        <f t="shared" ref="I23:Y23" si="8">I20*$D$21</f>
        <v>0</v>
      </c>
      <c r="J23" s="245">
        <f t="shared" si="8"/>
        <v>0</v>
      </c>
      <c r="K23" s="245">
        <f t="shared" si="8"/>
        <v>0</v>
      </c>
      <c r="L23" s="245">
        <f t="shared" si="8"/>
        <v>0</v>
      </c>
      <c r="M23" s="245">
        <f t="shared" si="8"/>
        <v>0</v>
      </c>
      <c r="N23" s="245">
        <f t="shared" si="8"/>
        <v>0</v>
      </c>
      <c r="O23" s="245">
        <f t="shared" si="8"/>
        <v>0</v>
      </c>
      <c r="P23" s="245">
        <f t="shared" si="8"/>
        <v>0</v>
      </c>
      <c r="Q23" s="245">
        <f t="shared" si="8"/>
        <v>0</v>
      </c>
      <c r="R23" s="245">
        <f t="shared" si="8"/>
        <v>0</v>
      </c>
      <c r="S23" s="245">
        <f t="shared" si="8"/>
        <v>0</v>
      </c>
      <c r="T23" s="245">
        <f t="shared" si="8"/>
        <v>0</v>
      </c>
      <c r="U23" s="245">
        <f t="shared" si="8"/>
        <v>0</v>
      </c>
      <c r="V23" s="245">
        <f t="shared" si="8"/>
        <v>0</v>
      </c>
      <c r="W23" s="245">
        <f t="shared" si="8"/>
        <v>0</v>
      </c>
      <c r="X23" s="245">
        <f t="shared" si="8"/>
        <v>0</v>
      </c>
      <c r="Y23" s="245">
        <f t="shared" si="8"/>
        <v>0</v>
      </c>
      <c r="Z23" s="245">
        <f>Z20*$D$21</f>
        <v>0</v>
      </c>
      <c r="AA23" s="245">
        <f>AA20*$D$21</f>
        <v>0</v>
      </c>
    </row>
    <row r="25" spans="2:27" ht="15" customHeight="1" x14ac:dyDescent="0.35">
      <c r="E25" s="177" t="s">
        <v>4311</v>
      </c>
      <c r="F25" s="178"/>
      <c r="G25" s="179">
        <f>RCB!$G$12</f>
        <v>0</v>
      </c>
      <c r="I25" s="177" t="s">
        <v>4312</v>
      </c>
      <c r="J25" s="178"/>
      <c r="K25" s="179">
        <f>RCB!$J$12</f>
        <v>0</v>
      </c>
    </row>
    <row r="26" spans="2:27" ht="15" customHeight="1" x14ac:dyDescent="0.35">
      <c r="E26" s="177" t="s">
        <v>4069</v>
      </c>
      <c r="F26" s="178"/>
      <c r="G26" s="179">
        <f>RCB!$H$7</f>
        <v>0</v>
      </c>
      <c r="I26" s="177" t="s">
        <v>4070</v>
      </c>
      <c r="J26" s="178"/>
      <c r="K26" s="179">
        <f>RCB!$K$7</f>
        <v>0</v>
      </c>
    </row>
    <row r="28" spans="2:27" ht="15" customHeight="1" x14ac:dyDescent="0.25">
      <c r="E28" s="72"/>
      <c r="F28" s="72"/>
    </row>
    <row r="29" spans="2:27" ht="15" customHeight="1" x14ac:dyDescent="0.25">
      <c r="B29" s="1027"/>
      <c r="C29" s="1027"/>
      <c r="D29" s="1027"/>
      <c r="E29" s="1027"/>
      <c r="F29" s="1027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</row>
    <row r="30" spans="2:27" ht="15" customHeight="1" x14ac:dyDescent="0.25">
      <c r="B30" s="218"/>
      <c r="C30" s="213"/>
      <c r="D30" s="213"/>
      <c r="E30" s="213"/>
      <c r="F30" s="287"/>
      <c r="G30" s="400" t="s">
        <v>76</v>
      </c>
      <c r="H30" s="212" t="str">
        <f t="shared" ref="H30:AA30" si="9">IF(H4="","",H4)</f>
        <v/>
      </c>
      <c r="I30" s="212" t="str">
        <f t="shared" si="9"/>
        <v/>
      </c>
      <c r="J30" s="212" t="str">
        <f t="shared" si="9"/>
        <v/>
      </c>
      <c r="K30" s="212" t="str">
        <f t="shared" si="9"/>
        <v/>
      </c>
      <c r="L30" s="212" t="str">
        <f t="shared" si="9"/>
        <v/>
      </c>
      <c r="M30" s="212" t="str">
        <f t="shared" si="9"/>
        <v/>
      </c>
      <c r="N30" s="212" t="str">
        <f t="shared" si="9"/>
        <v/>
      </c>
      <c r="O30" s="212" t="str">
        <f t="shared" si="9"/>
        <v/>
      </c>
      <c r="P30" s="212" t="str">
        <f t="shared" si="9"/>
        <v/>
      </c>
      <c r="Q30" s="212" t="str">
        <f t="shared" si="9"/>
        <v/>
      </c>
      <c r="R30" s="212" t="str">
        <f t="shared" si="9"/>
        <v/>
      </c>
      <c r="S30" s="212" t="str">
        <f t="shared" si="9"/>
        <v/>
      </c>
      <c r="T30" s="212" t="str">
        <f t="shared" si="9"/>
        <v/>
      </c>
      <c r="U30" s="212" t="str">
        <f t="shared" si="9"/>
        <v/>
      </c>
      <c r="V30" s="212" t="str">
        <f t="shared" si="9"/>
        <v/>
      </c>
      <c r="W30" s="212" t="str">
        <f t="shared" si="9"/>
        <v/>
      </c>
      <c r="X30" s="212" t="str">
        <f t="shared" si="9"/>
        <v/>
      </c>
      <c r="Y30" s="212" t="str">
        <f t="shared" si="9"/>
        <v/>
      </c>
      <c r="Z30" s="212" t="str">
        <f t="shared" si="9"/>
        <v/>
      </c>
      <c r="AA30" s="212" t="str">
        <f t="shared" si="9"/>
        <v/>
      </c>
    </row>
    <row r="31" spans="2:27" ht="15" customHeight="1" x14ac:dyDescent="0.25">
      <c r="B31" s="177">
        <v>14</v>
      </c>
      <c r="C31" s="178" t="s">
        <v>5052</v>
      </c>
      <c r="D31" s="213"/>
      <c r="E31" s="213"/>
      <c r="F31" s="525" t="s">
        <v>3852</v>
      </c>
      <c r="G31" s="423">
        <f>SUM(H31:AA31)</f>
        <v>0</v>
      </c>
      <c r="H31" s="454">
        <f>IFERROR(VLOOKUP(H$4,'Referencias UC'!$A$2:$C$21,3,FALSE),"")</f>
        <v>0</v>
      </c>
      <c r="I31" s="454">
        <f>IFERROR(VLOOKUP(I$4,'Referencias UC'!$A$2:$C$21,3,FALSE),"")</f>
        <v>0</v>
      </c>
      <c r="J31" s="454">
        <f>IFERROR(VLOOKUP(J$4,'Referencias UC'!$A$2:$C$21,3,FALSE),"")</f>
        <v>0</v>
      </c>
      <c r="K31" s="454">
        <f>IFERROR(VLOOKUP(K$4,'Referencias UC'!$A$2:$C$21,3,FALSE),"")</f>
        <v>0</v>
      </c>
      <c r="L31" s="454">
        <f>IFERROR(VLOOKUP(L$4,'Referencias UC'!$A$2:$C$21,3,FALSE),"")</f>
        <v>0</v>
      </c>
      <c r="M31" s="454">
        <f>IFERROR(VLOOKUP(M$4,'Referencias UC'!$A$2:$C$21,3,FALSE),"")</f>
        <v>0</v>
      </c>
      <c r="N31" s="454">
        <f>IFERROR(VLOOKUP(N$4,'Referencias UC'!$A$2:$C$21,3,FALSE),"")</f>
        <v>0</v>
      </c>
      <c r="O31" s="454">
        <f>IFERROR(VLOOKUP(O$4,'Referencias UC'!$A$2:$C$21,3,FALSE),"")</f>
        <v>0</v>
      </c>
      <c r="P31" s="454">
        <f>IFERROR(VLOOKUP(P$4,'Referencias UC'!$A$2:$C$21,3,FALSE),"")</f>
        <v>0</v>
      </c>
      <c r="Q31" s="454">
        <f>IFERROR(VLOOKUP(Q$4,'Referencias UC'!$A$2:$C$21,3,FALSE),"")</f>
        <v>0</v>
      </c>
      <c r="R31" s="454">
        <f>IFERROR(VLOOKUP(R$4,'Referencias UC'!$A$2:$C$21,3,FALSE),"")</f>
        <v>0</v>
      </c>
      <c r="S31" s="454">
        <f>IFERROR(VLOOKUP(S$4,'Referencias UC'!$A$2:$C$21,3,FALSE),"")</f>
        <v>0</v>
      </c>
      <c r="T31" s="454">
        <f>IFERROR(VLOOKUP(T$4,'Referencias UC'!$A$2:$C$21,3,FALSE),"")</f>
        <v>0</v>
      </c>
      <c r="U31" s="454">
        <f>IFERROR(VLOOKUP(U$4,'Referencias UC'!$A$2:$C$21,3,FALSE),"")</f>
        <v>0</v>
      </c>
      <c r="V31" s="454">
        <f>IFERROR(VLOOKUP(V$4,'Referencias UC'!$A$2:$C$21,3,FALSE),"")</f>
        <v>0</v>
      </c>
      <c r="W31" s="454">
        <f>IFERROR(VLOOKUP(W$4,'Referencias UC'!$A$2:$C$21,3,FALSE),"")</f>
        <v>0</v>
      </c>
      <c r="X31" s="454">
        <f>IFERROR(VLOOKUP(X$4,'Referencias UC'!$A$2:$C$21,3,FALSE),"")</f>
        <v>0</v>
      </c>
      <c r="Y31" s="454">
        <f>IFERROR(VLOOKUP(Y$4,'Referencias UC'!$A$2:$C$21,3,FALSE),"")</f>
        <v>0</v>
      </c>
      <c r="Z31" s="454">
        <f>IFERROR(VLOOKUP(Z$4,'Referencias UC'!$A$2:$C$21,3,FALSE),"")</f>
        <v>0</v>
      </c>
      <c r="AA31" s="475">
        <f>IFERROR(VLOOKUP(AA$4,'Referencias UC'!$A$2:$C$21,3,FALSE),"")</f>
        <v>0</v>
      </c>
    </row>
    <row r="32" spans="2:27" ht="15" customHeight="1" x14ac:dyDescent="0.25">
      <c r="B32" s="177">
        <v>15</v>
      </c>
      <c r="C32" s="178" t="s">
        <v>5053</v>
      </c>
      <c r="D32" s="213"/>
      <c r="E32" s="213"/>
      <c r="F32" s="525" t="s">
        <v>3852</v>
      </c>
      <c r="G32" s="402">
        <f>SUM(H32:AA32)</f>
        <v>0</v>
      </c>
      <c r="H32" s="454">
        <f>SUMIFS(IlumBenef!H44:DC44,IlumBenef!H24:DC24,H4)+SUMIFS(MotorBenef!H49:DC49,MotorBenef!H26:DC26,H4)+SUMIFS(CondAmbBenef!H48:DC48,CondAmbBenef!H25:DC25,H4)+SUMIFS(RefrigBenef!H44:DC44,RefrigBenef!H23:DC23,H4)+SUMIFS(OutrosBenef!H46:DC46,OutrosBenef!H24:DC24,H4)+SUMIFS(Solar[Energia],Solar[UC],H4)</f>
        <v>0</v>
      </c>
      <c r="I32" s="454">
        <f>SUMIFS(IlumBenef!$H$44:$DC$44,IlumBenef!$H$24:$DC$24,I4)+SUMIFS(MotorBenef!$H$49:$DC$49,MotorBenef!$H$26:$DC$26,I4)+SUMIFS(CondAmbBenef!$H$48:$DC$48,CondAmbBenef!$H$25:$DC$25,I4)+SUMIFS(RefrigBenef!$H$44:$DC$44,RefrigBenef!$H$23:$DC$23,I4)+SUMIFS(OutrosBenef!$H$46:$DC$46,OutrosBenef!$H$24:$DC$24,I4)+SUMIFS(Solar[Energia],Solar[UC],I4)</f>
        <v>0</v>
      </c>
      <c r="J32" s="454">
        <f>SUMIFS(IlumBenef!$H$44:$DC$44,IlumBenef!$H$24:$DC$24,J4)+SUMIFS(MotorBenef!$H$49:$DC$49,MotorBenef!$H$26:$DC$26,J4)+SUMIFS(CondAmbBenef!$H$48:$DC$48,CondAmbBenef!$H$25:$DC$25,J4)+SUMIFS(RefrigBenef!$H$44:$DC$44,RefrigBenef!$H$23:$DC$23,J4)+SUMIFS(OutrosBenef!$H$46:$DC$46,OutrosBenef!$H$24:$DC$24,J4)+SUMIFS(Solar[Energia],Solar[UC],J4)</f>
        <v>0</v>
      </c>
      <c r="K32" s="454">
        <f>SUMIFS(IlumBenef!$H$44:$DC$44,IlumBenef!$H$24:$DC$24,K4)+SUMIFS(MotorBenef!$H$49:$DC$49,MotorBenef!$H$26:$DC$26,K4)+SUMIFS(CondAmbBenef!$H$48:$DC$48,CondAmbBenef!$H$25:$DC$25,K4)+SUMIFS(RefrigBenef!$H$44:$DC$44,RefrigBenef!$H$23:$DC$23,K4)+SUMIFS(OutrosBenef!$H$46:$DC$46,OutrosBenef!$H$24:$DC$24,K4)+SUMIFS(Solar[Energia],Solar[UC],K4)</f>
        <v>0</v>
      </c>
      <c r="L32" s="454">
        <f>SUMIFS(IlumBenef!$H$44:$DC$44,IlumBenef!$H$24:$DC$24,L4)+SUMIFS(MotorBenef!$H$49:$DC$49,MotorBenef!$H$26:$DC$26,L4)+SUMIFS(CondAmbBenef!$H$48:$DC$48,CondAmbBenef!$H$25:$DC$25,L4)+SUMIFS(RefrigBenef!$H$44:$DC$44,RefrigBenef!$H$23:$DC$23,L4)+SUMIFS(OutrosBenef!$H$46:$DC$46,OutrosBenef!$H$24:$DC$24,L4)+SUMIFS(Solar[Energia],Solar[UC],L4)</f>
        <v>0</v>
      </c>
      <c r="M32" s="454">
        <f>SUMIFS(IlumBenef!$H$44:$DC$44,IlumBenef!$H$24:$DC$24,M4)+SUMIFS(MotorBenef!$H$49:$DC$49,MotorBenef!$H$26:$DC$26,M4)+SUMIFS(CondAmbBenef!$H$48:$DC$48,CondAmbBenef!$H$25:$DC$25,M4)+SUMIFS(RefrigBenef!$H$44:$DC$44,RefrigBenef!$H$23:$DC$23,M4)+SUMIFS(OutrosBenef!$H$46:$DC$46,OutrosBenef!$H$24:$DC$24,M4)+SUMIFS(Solar[Energia],Solar[UC],M4)</f>
        <v>0</v>
      </c>
      <c r="N32" s="454">
        <f>SUMIFS(IlumBenef!$H$44:$DC$44,IlumBenef!$H$24:$DC$24,N4)+SUMIFS(MotorBenef!$H$49:$DC$49,MotorBenef!$H$26:$DC$26,N4)+SUMIFS(CondAmbBenef!$H$48:$DC$48,CondAmbBenef!$H$25:$DC$25,N4)+SUMIFS(RefrigBenef!$H$44:$DC$44,RefrigBenef!$H$23:$DC$23,N4)+SUMIFS(OutrosBenef!$H$46:$DC$46,OutrosBenef!$H$24:$DC$24,N4)+SUMIFS(Solar[Energia],Solar[UC],N4)</f>
        <v>0</v>
      </c>
      <c r="O32" s="454">
        <f>SUMIFS(IlumBenef!$H$44:$DC$44,IlumBenef!$H$24:$DC$24,O4)+SUMIFS(MotorBenef!$H$49:$DC$49,MotorBenef!$H$26:$DC$26,O4)+SUMIFS(CondAmbBenef!$H$48:$DC$48,CondAmbBenef!$H$25:$DC$25,O4)+SUMIFS(RefrigBenef!$H$44:$DC$44,RefrigBenef!$H$23:$DC$23,O4)+SUMIFS(OutrosBenef!$H$46:$DC$46,OutrosBenef!$H$24:$DC$24,O4)+SUMIFS(Solar[Energia],Solar[UC],O4)</f>
        <v>0</v>
      </c>
      <c r="P32" s="454">
        <f>SUMIFS(IlumBenef!$H$44:$DC$44,IlumBenef!$H$24:$DC$24,P4)+SUMIFS(MotorBenef!$H$49:$DC$49,MotorBenef!$H$26:$DC$26,P4)+SUMIFS(CondAmbBenef!$H$48:$DC$48,CondAmbBenef!$H$25:$DC$25,P4)+SUMIFS(RefrigBenef!$H$44:$DC$44,RefrigBenef!$H$23:$DC$23,P4)+SUMIFS(OutrosBenef!$H$46:$DC$46,OutrosBenef!$H$24:$DC$24,P4)+SUMIFS(Solar[Energia],Solar[UC],P4)</f>
        <v>0</v>
      </c>
      <c r="Q32" s="454">
        <f>SUMIFS(IlumBenef!$H$44:$DC$44,IlumBenef!$H$24:$DC$24,Q4)+SUMIFS(MotorBenef!$H$49:$DC$49,MotorBenef!$H$26:$DC$26,Q4)+SUMIFS(CondAmbBenef!$H$48:$DC$48,CondAmbBenef!$H$25:$DC$25,Q4)+SUMIFS(RefrigBenef!$H$44:$DC$44,RefrigBenef!$H$23:$DC$23,Q4)+SUMIFS(OutrosBenef!$H$46:$DC$46,OutrosBenef!$H$24:$DC$24,Q4)+SUMIFS(Solar[Energia],Solar[UC],Q4)</f>
        <v>0</v>
      </c>
      <c r="R32" s="454">
        <f>SUMIFS(IlumBenef!$H$44:$DC$44,IlumBenef!$H$24:$DC$24,R4)+SUMIFS(MotorBenef!$H$49:$DC$49,MotorBenef!$H$26:$DC$26,R4)+SUMIFS(CondAmbBenef!$H$48:$DC$48,CondAmbBenef!$H$25:$DC$25,R4)+SUMIFS(RefrigBenef!$H$44:$DC$44,RefrigBenef!$H$23:$DC$23,R4)+SUMIFS(OutrosBenef!$H$46:$DC$46,OutrosBenef!$H$24:$DC$24,R4)+SUMIFS(Solar[Energia],Solar[UC],R4)</f>
        <v>0</v>
      </c>
      <c r="S32" s="454">
        <f>SUMIFS(IlumBenef!$H$44:$DC$44,IlumBenef!$H$24:$DC$24,S4)+SUMIFS(MotorBenef!$H$49:$DC$49,MotorBenef!$H$26:$DC$26,S4)+SUMIFS(CondAmbBenef!$H$48:$DC$48,CondAmbBenef!$H$25:$DC$25,S4)+SUMIFS(RefrigBenef!$H$44:$DC$44,RefrigBenef!$H$23:$DC$23,S4)+SUMIFS(OutrosBenef!$H$46:$DC$46,OutrosBenef!$H$24:$DC$24,S4)+SUMIFS(Solar[Energia],Solar[UC],S4)</f>
        <v>0</v>
      </c>
      <c r="T32" s="454">
        <f>SUMIFS(IlumBenef!$H$44:$DC$44,IlumBenef!$H$24:$DC$24,T4)+SUMIFS(MotorBenef!$H$49:$DC$49,MotorBenef!$H$26:$DC$26,T4)+SUMIFS(CondAmbBenef!$H$48:$DC$48,CondAmbBenef!$H$25:$DC$25,T4)+SUMIFS(RefrigBenef!$H$44:$DC$44,RefrigBenef!$H$23:$DC$23,T4)+SUMIFS(OutrosBenef!$H$46:$DC$46,OutrosBenef!$H$24:$DC$24,T4)+SUMIFS(Solar[Energia],Solar[UC],T4)</f>
        <v>0</v>
      </c>
      <c r="U32" s="454">
        <f>SUMIFS(IlumBenef!$H$44:$DC$44,IlumBenef!$H$24:$DC$24,U4)+SUMIFS(MotorBenef!$H$49:$DC$49,MotorBenef!$H$26:$DC$26,U4)+SUMIFS(CondAmbBenef!$H$48:$DC$48,CondAmbBenef!$H$25:$DC$25,U4)+SUMIFS(RefrigBenef!$H$44:$DC$44,RefrigBenef!$H$23:$DC$23,U4)+SUMIFS(OutrosBenef!$H$46:$DC$46,OutrosBenef!$H$24:$DC$24,U4)+SUMIFS(Solar[Energia],Solar[UC],U4)</f>
        <v>0</v>
      </c>
      <c r="V32" s="454">
        <f>SUMIFS(IlumBenef!$H$44:$DC$44,IlumBenef!$H$24:$DC$24,V4)+SUMIFS(MotorBenef!$H$49:$DC$49,MotorBenef!$H$26:$DC$26,V4)+SUMIFS(CondAmbBenef!$H$48:$DC$48,CondAmbBenef!$H$25:$DC$25,V4)+SUMIFS(RefrigBenef!$H$44:$DC$44,RefrigBenef!$H$23:$DC$23,V4)+SUMIFS(OutrosBenef!$H$46:$DC$46,OutrosBenef!$H$24:$DC$24,V4)+SUMIFS(Solar[Energia],Solar[UC],V4)</f>
        <v>0</v>
      </c>
      <c r="W32" s="454">
        <f>SUMIFS(IlumBenef!$H$44:$DC$44,IlumBenef!$H$24:$DC$24,W4)+SUMIFS(MotorBenef!$H$49:$DC$49,MotorBenef!$H$26:$DC$26,W4)+SUMIFS(CondAmbBenef!$H$48:$DC$48,CondAmbBenef!$H$25:$DC$25,W4)+SUMIFS(RefrigBenef!$H$44:$DC$44,RefrigBenef!$H$23:$DC$23,W4)+SUMIFS(OutrosBenef!$H$46:$DC$46,OutrosBenef!$H$24:$DC$24,W4)+SUMIFS(Solar[Energia],Solar[UC],W4)</f>
        <v>0</v>
      </c>
      <c r="X32" s="454">
        <f>SUMIFS(IlumBenef!$H$44:$DC$44,IlumBenef!$H$24:$DC$24,X4)+SUMIFS(MotorBenef!$H$49:$DC$49,MotorBenef!$H$26:$DC$26,X4)+SUMIFS(CondAmbBenef!$H$48:$DC$48,CondAmbBenef!$H$25:$DC$25,X4)+SUMIFS(RefrigBenef!$H$44:$DC$44,RefrigBenef!$H$23:$DC$23,X4)+SUMIFS(OutrosBenef!$H$46:$DC$46,OutrosBenef!$H$24:$DC$24,X4)+SUMIFS(Solar[Energia],Solar[UC],X4)</f>
        <v>0</v>
      </c>
      <c r="Y32" s="454">
        <f>SUMIFS(IlumBenef!$H$44:$DC$44,IlumBenef!$H$24:$DC$24,Y4)+SUMIFS(MotorBenef!$H$49:$DC$49,MotorBenef!$H$26:$DC$26,Y4)+SUMIFS(CondAmbBenef!$H$48:$DC$48,CondAmbBenef!$H$25:$DC$25,Y4)+SUMIFS(RefrigBenef!$H$44:$DC$44,RefrigBenef!$H$23:$DC$23,Y4)+SUMIFS(OutrosBenef!$H$46:$DC$46,OutrosBenef!$H$24:$DC$24,Y4)+SUMIFS(Solar[Energia],Solar[UC],Y4)</f>
        <v>0</v>
      </c>
      <c r="Z32" s="454">
        <f>SUMIFS(IlumBenef!$H$44:$DC$44,IlumBenef!$H$24:$DC$24,Z4)+SUMIFS(MotorBenef!$H$49:$DC$49,MotorBenef!$H$26:$DC$26,Z4)+SUMIFS(CondAmbBenef!$H$48:$DC$48,CondAmbBenef!$H$25:$DC$25,Z4)+SUMIFS(RefrigBenef!$H$44:$DC$44,RefrigBenef!$H$23:$DC$23,Z4)+SUMIFS(OutrosBenef!$H$46:$DC$46,OutrosBenef!$H$24:$DC$24,Z4)+SUMIFS(Solar[Energia],Solar[UC],Z4)</f>
        <v>0</v>
      </c>
      <c r="AA32" s="475">
        <f>SUMIFS(IlumBenef!$H$44:$DC$44,IlumBenef!$H$24:$DC$24,AA4)+SUMIFS(MotorBenef!$H$49:$DC$49,MotorBenef!$H$26:$DC$26,AA4)+SUMIFS(CondAmbBenef!$H$48:$DC$48,CondAmbBenef!$H$25:$DC$25,AA4)+SUMIFS(RefrigBenef!$H$44:$DC$44,RefrigBenef!$H$23:$DC$23,AA4)+SUMIFS(OutrosBenef!$H$46:$DC$46,OutrosBenef!$H$24:$DC$24,AA4)+SUMIFS(Solar[Energia],Solar[UC],AA4)</f>
        <v>0</v>
      </c>
    </row>
    <row r="33" spans="2:27" ht="15" customHeight="1" x14ac:dyDescent="0.25">
      <c r="B33" s="177">
        <v>16</v>
      </c>
      <c r="C33" s="178" t="s">
        <v>5054</v>
      </c>
      <c r="D33" s="213"/>
      <c r="E33" s="213"/>
      <c r="F33" s="525" t="s">
        <v>3852</v>
      </c>
      <c r="G33" s="402">
        <f>SUM(H33:AA33)</f>
        <v>0</v>
      </c>
      <c r="H33" s="454">
        <f t="shared" ref="H33:AA33" si="10">H20</f>
        <v>0</v>
      </c>
      <c r="I33" s="454">
        <f t="shared" si="10"/>
        <v>0</v>
      </c>
      <c r="J33" s="454">
        <f t="shared" si="10"/>
        <v>0</v>
      </c>
      <c r="K33" s="454">
        <f t="shared" si="10"/>
        <v>0</v>
      </c>
      <c r="L33" s="454">
        <f t="shared" si="10"/>
        <v>0</v>
      </c>
      <c r="M33" s="454">
        <f t="shared" si="10"/>
        <v>0</v>
      </c>
      <c r="N33" s="454">
        <f t="shared" si="10"/>
        <v>0</v>
      </c>
      <c r="O33" s="454">
        <f t="shared" si="10"/>
        <v>0</v>
      </c>
      <c r="P33" s="454">
        <f t="shared" si="10"/>
        <v>0</v>
      </c>
      <c r="Q33" s="454">
        <f t="shared" si="10"/>
        <v>0</v>
      </c>
      <c r="R33" s="454">
        <f t="shared" si="10"/>
        <v>0</v>
      </c>
      <c r="S33" s="454">
        <f t="shared" si="10"/>
        <v>0</v>
      </c>
      <c r="T33" s="454">
        <f t="shared" si="10"/>
        <v>0</v>
      </c>
      <c r="U33" s="454">
        <f t="shared" si="10"/>
        <v>0</v>
      </c>
      <c r="V33" s="454">
        <f t="shared" si="10"/>
        <v>0</v>
      </c>
      <c r="W33" s="454">
        <f t="shared" si="10"/>
        <v>0</v>
      </c>
      <c r="X33" s="454">
        <f t="shared" si="10"/>
        <v>0</v>
      </c>
      <c r="Y33" s="454">
        <f t="shared" si="10"/>
        <v>0</v>
      </c>
      <c r="Z33" s="454">
        <f t="shared" si="10"/>
        <v>0</v>
      </c>
      <c r="AA33" s="475">
        <f t="shared" si="10"/>
        <v>0</v>
      </c>
    </row>
    <row r="34" spans="2:27" ht="15" customHeight="1" x14ac:dyDescent="0.25">
      <c r="B34" s="177">
        <v>17</v>
      </c>
      <c r="C34" s="178" t="s">
        <v>5058</v>
      </c>
      <c r="D34" s="213"/>
      <c r="E34" s="525" t="s">
        <v>3909</v>
      </c>
      <c r="F34" s="401"/>
      <c r="G34" s="561"/>
      <c r="H34" s="562">
        <f>IFERROR(H33/(H31-H32),0)</f>
        <v>0</v>
      </c>
      <c r="I34" s="562">
        <f t="shared" ref="I34:AA34" si="11">IFERROR(I33/(I31-I32),0)</f>
        <v>0</v>
      </c>
      <c r="J34" s="562">
        <f t="shared" si="11"/>
        <v>0</v>
      </c>
      <c r="K34" s="562">
        <f t="shared" si="11"/>
        <v>0</v>
      </c>
      <c r="L34" s="562">
        <f t="shared" si="11"/>
        <v>0</v>
      </c>
      <c r="M34" s="562">
        <f t="shared" si="11"/>
        <v>0</v>
      </c>
      <c r="N34" s="562">
        <f t="shared" si="11"/>
        <v>0</v>
      </c>
      <c r="O34" s="562">
        <f t="shared" si="11"/>
        <v>0</v>
      </c>
      <c r="P34" s="562">
        <f t="shared" si="11"/>
        <v>0</v>
      </c>
      <c r="Q34" s="562">
        <f t="shared" si="11"/>
        <v>0</v>
      </c>
      <c r="R34" s="562">
        <f t="shared" si="11"/>
        <v>0</v>
      </c>
      <c r="S34" s="562">
        <f t="shared" si="11"/>
        <v>0</v>
      </c>
      <c r="T34" s="562">
        <f t="shared" si="11"/>
        <v>0</v>
      </c>
      <c r="U34" s="562">
        <f t="shared" si="11"/>
        <v>0</v>
      </c>
      <c r="V34" s="562">
        <f t="shared" si="11"/>
        <v>0</v>
      </c>
      <c r="W34" s="562">
        <f t="shared" si="11"/>
        <v>0</v>
      </c>
      <c r="X34" s="562">
        <f t="shared" si="11"/>
        <v>0</v>
      </c>
      <c r="Y34" s="562">
        <f t="shared" si="11"/>
        <v>0</v>
      </c>
      <c r="Z34" s="562">
        <f t="shared" si="11"/>
        <v>0</v>
      </c>
      <c r="AA34" s="562">
        <f t="shared" si="11"/>
        <v>0</v>
      </c>
    </row>
    <row r="35" spans="2:27" ht="15" customHeight="1" x14ac:dyDescent="0.25">
      <c r="B35" s="177">
        <v>18</v>
      </c>
      <c r="C35" s="178" t="s">
        <v>5039</v>
      </c>
      <c r="D35" s="213"/>
      <c r="E35" s="525" t="s">
        <v>3909</v>
      </c>
      <c r="F35" s="401"/>
      <c r="G35" s="563"/>
      <c r="H35" s="455">
        <f>IFERROR(H$8/VLOOKUP(H4,'Referencias UC'!$A$2:$B$21,2,FALSE),0)</f>
        <v>0</v>
      </c>
      <c r="I35" s="455">
        <f>IFERROR(I$8/VLOOKUP(I4,'Referencias UC'!$A$2:$B$21,2,FALSE),0)</f>
        <v>0</v>
      </c>
      <c r="J35" s="455">
        <f>IFERROR(J$8/VLOOKUP(J4,'Referencias UC'!$A$2:$B$21,2,FALSE),0)</f>
        <v>0</v>
      </c>
      <c r="K35" s="455">
        <f>IFERROR(K$8/VLOOKUP(K4,'Referencias UC'!$A$2:$B$21,2,FALSE),0)</f>
        <v>0</v>
      </c>
      <c r="L35" s="455">
        <f>IFERROR(L$8/VLOOKUP(L4,'Referencias UC'!$A$2:$B$21,2,FALSE),0)</f>
        <v>0</v>
      </c>
      <c r="M35" s="455">
        <f>IFERROR(M$8/VLOOKUP(M4,'Referencias UC'!$A$2:$B$21,2,FALSE),0)</f>
        <v>0</v>
      </c>
      <c r="N35" s="455">
        <f>IFERROR(N$8/VLOOKUP(N4,'Referencias UC'!$A$2:$B$21,2,FALSE),0)</f>
        <v>0</v>
      </c>
      <c r="O35" s="455">
        <f>IFERROR(O$8/VLOOKUP(O4,'Referencias UC'!$A$2:$B$21,2,FALSE),0)</f>
        <v>0</v>
      </c>
      <c r="P35" s="455">
        <f>IFERROR(P$8/VLOOKUP(P4,'Referencias UC'!$A$2:$B$21,2,FALSE),0)</f>
        <v>0</v>
      </c>
      <c r="Q35" s="455">
        <f>IFERROR(Q$8/VLOOKUP(Q4,'Referencias UC'!$A$2:$B$21,2,FALSE),0)</f>
        <v>0</v>
      </c>
      <c r="R35" s="455">
        <f>IFERROR(R$8/VLOOKUP(R4,'Referencias UC'!$A$2:$B$21,2,FALSE),0)</f>
        <v>0</v>
      </c>
      <c r="S35" s="455">
        <f>IFERROR(S$8/VLOOKUP(S4,'Referencias UC'!$A$2:$B$21,2,FALSE),0)</f>
        <v>0</v>
      </c>
      <c r="T35" s="455">
        <f>IFERROR(T$8/VLOOKUP(T4,'Referencias UC'!$A$2:$B$21,2,FALSE),0)</f>
        <v>0</v>
      </c>
      <c r="U35" s="455">
        <f>IFERROR(U$8/VLOOKUP(U4,'Referencias UC'!$A$2:$B$21,2,FALSE),0)</f>
        <v>0</v>
      </c>
      <c r="V35" s="455">
        <f>IFERROR(V$8/VLOOKUP(V4,'Referencias UC'!$A$2:$B$21,2,FALSE),0)</f>
        <v>0</v>
      </c>
      <c r="W35" s="455">
        <f>IFERROR(W$8/VLOOKUP(W4,'Referencias UC'!$A$2:$B$21,2,FALSE),0)</f>
        <v>0</v>
      </c>
      <c r="X35" s="455">
        <f>IFERROR(X$8/VLOOKUP(X4,'Referencias UC'!$A$2:$B$21,2,FALSE),0)</f>
        <v>0</v>
      </c>
      <c r="Y35" s="455">
        <f>IFERROR(Y$8/VLOOKUP(Y4,'Referencias UC'!$A$2:$B$21,2,FALSE),0)</f>
        <v>0</v>
      </c>
      <c r="Z35" s="455">
        <f>IFERROR(Z$8/VLOOKUP(Z4,'Referencias UC'!$A$2:$B$21,2,FALSE),0)</f>
        <v>0</v>
      </c>
      <c r="AA35" s="562">
        <f>IFERROR(AA$8/VLOOKUP(AA4,'Referencias UC'!$A$2:$B$21,2,FALSE),0)</f>
        <v>0</v>
      </c>
    </row>
    <row r="36" spans="2:27" ht="15" customHeight="1" x14ac:dyDescent="0.25">
      <c r="B36" s="177">
        <v>19</v>
      </c>
      <c r="C36" s="178" t="s">
        <v>5056</v>
      </c>
      <c r="D36" s="213"/>
      <c r="E36" s="525"/>
      <c r="F36" s="401"/>
      <c r="G36" s="402"/>
      <c r="H36" s="455">
        <f t="shared" ref="H36:AA36" si="12">IFERROR(1-(H8/H9),0)</f>
        <v>0</v>
      </c>
      <c r="I36" s="455">
        <f t="shared" si="12"/>
        <v>0</v>
      </c>
      <c r="J36" s="455">
        <f t="shared" si="12"/>
        <v>0</v>
      </c>
      <c r="K36" s="455">
        <f t="shared" si="12"/>
        <v>0</v>
      </c>
      <c r="L36" s="455">
        <f t="shared" si="12"/>
        <v>0</v>
      </c>
      <c r="M36" s="455">
        <f t="shared" si="12"/>
        <v>0</v>
      </c>
      <c r="N36" s="455">
        <f t="shared" si="12"/>
        <v>0</v>
      </c>
      <c r="O36" s="455">
        <f t="shared" si="12"/>
        <v>0</v>
      </c>
      <c r="P36" s="455">
        <f t="shared" si="12"/>
        <v>0</v>
      </c>
      <c r="Q36" s="455">
        <f t="shared" si="12"/>
        <v>0</v>
      </c>
      <c r="R36" s="455">
        <f t="shared" si="12"/>
        <v>0</v>
      </c>
      <c r="S36" s="455">
        <f t="shared" si="12"/>
        <v>0</v>
      </c>
      <c r="T36" s="455">
        <f t="shared" si="12"/>
        <v>0</v>
      </c>
      <c r="U36" s="455">
        <f t="shared" si="12"/>
        <v>0</v>
      </c>
      <c r="V36" s="455">
        <f t="shared" si="12"/>
        <v>0</v>
      </c>
      <c r="W36" s="455">
        <f t="shared" si="12"/>
        <v>0</v>
      </c>
      <c r="X36" s="455">
        <f t="shared" si="12"/>
        <v>0</v>
      </c>
      <c r="Y36" s="455">
        <f t="shared" si="12"/>
        <v>0</v>
      </c>
      <c r="Z36" s="455">
        <f t="shared" si="12"/>
        <v>0</v>
      </c>
      <c r="AA36" s="455">
        <f t="shared" si="12"/>
        <v>0</v>
      </c>
    </row>
    <row r="37" spans="2:27" ht="15" customHeight="1" x14ac:dyDescent="0.25">
      <c r="B37" s="177">
        <v>20</v>
      </c>
      <c r="C37" s="178" t="s">
        <v>5057</v>
      </c>
      <c r="D37" s="213"/>
      <c r="E37" s="525"/>
      <c r="F37" s="526" t="s">
        <v>3855</v>
      </c>
      <c r="G37" s="402"/>
      <c r="H37" s="567" t="str">
        <f>IFERROR(ROUNDUP((VLOOKUP(H$30,'Referencias UC'!$A$1:$D$21,4,FALSE))/(0.16*24*30)*VLOOKUP(H$30,'Referencias UC'!$A$1:$F$21,6,FALSE),0),"")</f>
        <v/>
      </c>
      <c r="I37" s="567" t="str">
        <f>IFERROR(ROUNDUP((VLOOKUP(I$30,'Referencias UC'!$A$1:$D$21,4,FALSE))/(0.16*24*30)*VLOOKUP(I$30,'Referencias UC'!$A$1:$F$21,6,FALSE),0),"")</f>
        <v/>
      </c>
      <c r="J37" s="567" t="str">
        <f>IFERROR(ROUNDUP((VLOOKUP(J$30,'Referencias UC'!$A$1:$D$21,4,FALSE))/(0.16*24*30)*VLOOKUP(J$30,'Referencias UC'!$A$1:$F$21,6,FALSE),0),"")</f>
        <v/>
      </c>
      <c r="K37" s="567" t="str">
        <f>IFERROR(ROUNDUP((VLOOKUP(K$30,'Referencias UC'!$A$1:$D$21,4,FALSE))/(0.16*24*30)*VLOOKUP(K$30,'Referencias UC'!$A$1:$F$21,6,FALSE),0),"")</f>
        <v/>
      </c>
      <c r="L37" s="567" t="str">
        <f>IFERROR(ROUNDUP((VLOOKUP(L$30,'Referencias UC'!$A$1:$D$21,4,FALSE))/(0.16*24*30)*VLOOKUP(L$30,'Referencias UC'!$A$1:$F$21,6,FALSE),0),"")</f>
        <v/>
      </c>
      <c r="M37" s="567" t="str">
        <f>IFERROR(ROUNDUP((VLOOKUP(M$30,'Referencias UC'!$A$1:$D$21,4,FALSE))/(0.16*24*30)*VLOOKUP(M$30,'Referencias UC'!$A$1:$F$21,6,FALSE),0),"")</f>
        <v/>
      </c>
      <c r="N37" s="567" t="str">
        <f>IFERROR(ROUNDUP((VLOOKUP(N$30,'Referencias UC'!$A$1:$D$21,4,FALSE))/(0.16*24*30)*VLOOKUP(N$30,'Referencias UC'!$A$1:$F$21,6,FALSE),0),"")</f>
        <v/>
      </c>
      <c r="O37" s="567" t="str">
        <f>IFERROR(ROUNDUP((VLOOKUP(O$30,'Referencias UC'!$A$1:$D$21,4,FALSE))/(0.16*24*30)*VLOOKUP(O$30,'Referencias UC'!$A$1:$F$21,6,FALSE),0),"")</f>
        <v/>
      </c>
      <c r="P37" s="567" t="str">
        <f>IFERROR(ROUNDUP((VLOOKUP(P$30,'Referencias UC'!$A$1:$D$21,4,FALSE))/(0.16*24*30)*VLOOKUP(P$30,'Referencias UC'!$A$1:$F$21,6,FALSE),0),"")</f>
        <v/>
      </c>
      <c r="Q37" s="567" t="str">
        <f>IFERROR(ROUNDUP((VLOOKUP(Q$30,'Referencias UC'!$A$1:$D$21,4,FALSE))/(0.16*24*30)*VLOOKUP(Q$30,'Referencias UC'!$A$1:$F$21,6,FALSE),0),"")</f>
        <v/>
      </c>
      <c r="R37" s="567" t="str">
        <f>IFERROR(ROUNDUP((VLOOKUP(R$30,'Referencias UC'!$A$1:$D$21,4,FALSE))/(0.16*24*30)*VLOOKUP(R$30,'Referencias UC'!$A$1:$F$21,6,FALSE),0),"")</f>
        <v/>
      </c>
      <c r="S37" s="567" t="str">
        <f>IFERROR(ROUNDUP((VLOOKUP(S$30,'Referencias UC'!$A$1:$D$21,4,FALSE))/(0.16*24*30)*VLOOKUP(S$30,'Referencias UC'!$A$1:$F$21,6,FALSE),0),"")</f>
        <v/>
      </c>
      <c r="T37" s="567" t="str">
        <f>IFERROR(ROUNDUP((VLOOKUP(T$30,'Referencias UC'!$A$1:$D$21,4,FALSE))/(0.16*24*30)*VLOOKUP(T$30,'Referencias UC'!$A$1:$F$21,6,FALSE),0),"")</f>
        <v/>
      </c>
      <c r="U37" s="567" t="str">
        <f>IFERROR(ROUNDUP((VLOOKUP(U$30,'Referencias UC'!$A$1:$D$21,4,FALSE))/(0.16*24*30)*VLOOKUP(U$30,'Referencias UC'!$A$1:$F$21,6,FALSE),0),"")</f>
        <v/>
      </c>
      <c r="V37" s="567" t="str">
        <f>IFERROR(ROUNDUP((VLOOKUP(V$30,'Referencias UC'!$A$1:$D$21,4,FALSE))/(0.16*24*30)*VLOOKUP(V$30,'Referencias UC'!$A$1:$F$21,6,FALSE),0),"")</f>
        <v/>
      </c>
      <c r="W37" s="567" t="str">
        <f>IFERROR(ROUNDUP((VLOOKUP(W$30,'Referencias UC'!$A$1:$D$21,4,FALSE))/(0.16*24*30)*VLOOKUP(W$30,'Referencias UC'!$A$1:$F$21,6,FALSE),0),"")</f>
        <v/>
      </c>
      <c r="X37" s="567" t="str">
        <f>IFERROR(ROUNDUP((VLOOKUP(X$30,'Referencias UC'!$A$1:$D$21,4,FALSE))/(0.16*24*30)*VLOOKUP(X$30,'Referencias UC'!$A$1:$F$21,6,FALSE),0),"")</f>
        <v/>
      </c>
      <c r="Y37" s="567" t="str">
        <f>IFERROR(ROUNDUP((VLOOKUP(Y$30,'Referencias UC'!$A$1:$D$21,4,FALSE))/(0.16*24*30)*VLOOKUP(Y$30,'Referencias UC'!$A$1:$F$21,6,FALSE),0),"")</f>
        <v/>
      </c>
      <c r="Z37" s="567" t="str">
        <f>IFERROR(ROUNDUP((VLOOKUP(Z$30,'Referencias UC'!$A$1:$D$21,4,FALSE))/(0.16*24*30)*VLOOKUP(Z$30,'Referencias UC'!$A$1:$F$21,6,FALSE),0),"")</f>
        <v/>
      </c>
      <c r="AA37" s="568" t="str">
        <f>IFERROR(ROUNDUP((VLOOKUP(AA$30,'Referencias UC'!$A$1:$D$21,4,FALSE))/(0.16*24*30)*VLOOKUP(AA$30,'Referencias UC'!$A$1:$F$21,6,FALSE),0),"")</f>
        <v/>
      </c>
    </row>
    <row r="38" spans="2:27" hidden="1" x14ac:dyDescent="0.25">
      <c r="B38" s="177">
        <v>18</v>
      </c>
      <c r="C38" s="178" t="s">
        <v>4319</v>
      </c>
      <c r="D38" s="213"/>
      <c r="E38" s="1175" t="s">
        <v>4320</v>
      </c>
      <c r="F38" s="1176"/>
      <c r="G38" s="474">
        <f>SUM(H38:AA38)</f>
        <v>0</v>
      </c>
      <c r="H38" s="474">
        <f t="shared" ref="H38:AA38" si="13">IF(H15=0,0,H15/H9)</f>
        <v>0</v>
      </c>
      <c r="I38" s="474">
        <f t="shared" si="13"/>
        <v>0</v>
      </c>
      <c r="J38" s="474">
        <f t="shared" si="13"/>
        <v>0</v>
      </c>
      <c r="K38" s="474">
        <f t="shared" si="13"/>
        <v>0</v>
      </c>
      <c r="L38" s="474">
        <f t="shared" si="13"/>
        <v>0</v>
      </c>
      <c r="M38" s="474">
        <f t="shared" si="13"/>
        <v>0</v>
      </c>
      <c r="N38" s="474">
        <f t="shared" si="13"/>
        <v>0</v>
      </c>
      <c r="O38" s="474">
        <f t="shared" si="13"/>
        <v>0</v>
      </c>
      <c r="P38" s="474">
        <f t="shared" si="13"/>
        <v>0</v>
      </c>
      <c r="Q38" s="474">
        <f t="shared" si="13"/>
        <v>0</v>
      </c>
      <c r="R38" s="474">
        <f t="shared" si="13"/>
        <v>0</v>
      </c>
      <c r="S38" s="474">
        <f t="shared" si="13"/>
        <v>0</v>
      </c>
      <c r="T38" s="474">
        <f t="shared" si="13"/>
        <v>0</v>
      </c>
      <c r="U38" s="474">
        <f t="shared" si="13"/>
        <v>0</v>
      </c>
      <c r="V38" s="474">
        <f t="shared" si="13"/>
        <v>0</v>
      </c>
      <c r="W38" s="474">
        <f t="shared" si="13"/>
        <v>0</v>
      </c>
      <c r="X38" s="474">
        <f t="shared" si="13"/>
        <v>0</v>
      </c>
      <c r="Y38" s="474">
        <f t="shared" si="13"/>
        <v>0</v>
      </c>
      <c r="Z38" s="474">
        <f t="shared" si="13"/>
        <v>0</v>
      </c>
      <c r="AA38" s="474">
        <f t="shared" si="13"/>
        <v>0</v>
      </c>
    </row>
    <row r="39" spans="2:27" hidden="1" x14ac:dyDescent="0.25">
      <c r="B39" s="177">
        <v>21</v>
      </c>
      <c r="C39" s="178" t="s">
        <v>4319</v>
      </c>
      <c r="D39" s="213"/>
      <c r="E39" s="1175" t="s">
        <v>5007</v>
      </c>
      <c r="F39" s="1176"/>
      <c r="G39" s="474">
        <f>SUM(H39:AA39)</f>
        <v>0</v>
      </c>
      <c r="H39" s="474">
        <f>(H38/12)*1000</f>
        <v>0</v>
      </c>
      <c r="I39" s="474">
        <f t="shared" ref="I39:AA39" si="14">(I38/12)*1000</f>
        <v>0</v>
      </c>
      <c r="J39" s="474">
        <f t="shared" si="14"/>
        <v>0</v>
      </c>
      <c r="K39" s="474">
        <f t="shared" si="14"/>
        <v>0</v>
      </c>
      <c r="L39" s="474">
        <f t="shared" si="14"/>
        <v>0</v>
      </c>
      <c r="M39" s="474">
        <f t="shared" si="14"/>
        <v>0</v>
      </c>
      <c r="N39" s="474">
        <f t="shared" si="14"/>
        <v>0</v>
      </c>
      <c r="O39" s="474">
        <f t="shared" si="14"/>
        <v>0</v>
      </c>
      <c r="P39" s="474">
        <f t="shared" si="14"/>
        <v>0</v>
      </c>
      <c r="Q39" s="474">
        <f t="shared" si="14"/>
        <v>0</v>
      </c>
      <c r="R39" s="474">
        <f t="shared" si="14"/>
        <v>0</v>
      </c>
      <c r="S39" s="474">
        <f t="shared" si="14"/>
        <v>0</v>
      </c>
      <c r="T39" s="474">
        <f t="shared" si="14"/>
        <v>0</v>
      </c>
      <c r="U39" s="474">
        <f t="shared" si="14"/>
        <v>0</v>
      </c>
      <c r="V39" s="474">
        <f t="shared" si="14"/>
        <v>0</v>
      </c>
      <c r="W39" s="474">
        <f t="shared" si="14"/>
        <v>0</v>
      </c>
      <c r="X39" s="474">
        <f t="shared" si="14"/>
        <v>0</v>
      </c>
      <c r="Y39" s="474">
        <f t="shared" si="14"/>
        <v>0</v>
      </c>
      <c r="Z39" s="474">
        <f t="shared" si="14"/>
        <v>0</v>
      </c>
      <c r="AA39" s="474">
        <f t="shared" si="14"/>
        <v>0</v>
      </c>
    </row>
    <row r="40" spans="2:27" ht="15" customHeight="1" x14ac:dyDescent="0.25">
      <c r="H40" s="277"/>
    </row>
    <row r="41" spans="2:27" ht="15" customHeight="1" x14ac:dyDescent="0.25">
      <c r="B41" s="1173" t="s">
        <v>5823</v>
      </c>
      <c r="C41" s="1174"/>
    </row>
    <row r="44" spans="2:27" customFormat="1" ht="15" hidden="1" customHeight="1" x14ac:dyDescent="0.25">
      <c r="B44" s="1032" t="s">
        <v>4313</v>
      </c>
      <c r="C44" s="1033"/>
      <c r="D44" s="1033"/>
      <c r="E44" s="1033"/>
      <c r="F44" s="1033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</row>
    <row r="45" spans="2:27" customFormat="1" ht="15" hidden="1" customHeight="1" x14ac:dyDescent="0.25">
      <c r="B45" s="247"/>
      <c r="C45" s="248"/>
      <c r="D45" s="248"/>
      <c r="E45" s="248"/>
      <c r="F45" s="249"/>
      <c r="G45" s="250" t="s">
        <v>76</v>
      </c>
      <c r="H45" s="251" t="s">
        <v>4277</v>
      </c>
      <c r="I45" s="251" t="s">
        <v>4278</v>
      </c>
      <c r="J45" s="251" t="s">
        <v>4279</v>
      </c>
      <c r="K45" s="251" t="s">
        <v>4280</v>
      </c>
      <c r="L45" s="251" t="s">
        <v>4281</v>
      </c>
      <c r="M45" s="251" t="s">
        <v>4282</v>
      </c>
      <c r="N45" s="251" t="s">
        <v>4283</v>
      </c>
      <c r="O45" s="251" t="s">
        <v>4284</v>
      </c>
      <c r="P45" s="251" t="s">
        <v>4285</v>
      </c>
      <c r="Q45" s="251" t="s">
        <v>4286</v>
      </c>
      <c r="R45" s="251" t="s">
        <v>4287</v>
      </c>
      <c r="S45" s="251" t="s">
        <v>4288</v>
      </c>
      <c r="T45" s="251" t="s">
        <v>4289</v>
      </c>
      <c r="U45" s="251" t="s">
        <v>4290</v>
      </c>
      <c r="V45" s="251" t="s">
        <v>4291</v>
      </c>
      <c r="W45" s="251" t="s">
        <v>4292</v>
      </c>
      <c r="X45" s="251" t="s">
        <v>4293</v>
      </c>
      <c r="Y45" s="251" t="s">
        <v>4294</v>
      </c>
      <c r="Z45" s="251" t="s">
        <v>4295</v>
      </c>
      <c r="AA45" s="251" t="s">
        <v>6090</v>
      </c>
    </row>
    <row r="46" spans="2:27" customFormat="1" ht="15" hidden="1" customHeight="1" x14ac:dyDescent="0.25">
      <c r="B46" s="247">
        <v>22</v>
      </c>
      <c r="C46" s="252" t="s">
        <v>4189</v>
      </c>
      <c r="D46" s="252"/>
      <c r="E46" s="253"/>
      <c r="F46" s="254"/>
      <c r="G46" s="255"/>
      <c r="H46" s="217"/>
      <c r="I46" s="217"/>
      <c r="J46" s="217"/>
      <c r="K46" s="217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  <c r="AA46" s="217"/>
    </row>
    <row r="47" spans="2:27" customFormat="1" ht="15" hidden="1" customHeight="1" x14ac:dyDescent="0.25">
      <c r="B47" s="500">
        <v>23</v>
      </c>
      <c r="C47" s="252" t="s">
        <v>4297</v>
      </c>
      <c r="D47" s="252"/>
      <c r="E47" s="253" t="s">
        <v>4298</v>
      </c>
      <c r="F47" s="264" t="s">
        <v>6257</v>
      </c>
      <c r="G47" s="259">
        <f>SUM(H47:AA47)</f>
        <v>0</v>
      </c>
      <c r="H47" s="861"/>
      <c r="I47" s="712"/>
      <c r="J47" s="712"/>
      <c r="K47" s="712"/>
      <c r="L47" s="712"/>
      <c r="M47" s="712"/>
      <c r="N47" s="712"/>
      <c r="O47" s="712"/>
      <c r="P47" s="712"/>
      <c r="Q47" s="712"/>
      <c r="R47" s="712"/>
      <c r="S47" s="712"/>
      <c r="T47" s="712"/>
      <c r="U47" s="712"/>
      <c r="V47" s="712"/>
      <c r="W47" s="712"/>
      <c r="X47" s="712"/>
      <c r="Y47" s="712"/>
      <c r="Z47" s="712"/>
      <c r="AA47" s="712"/>
    </row>
    <row r="48" spans="2:27" customFormat="1" ht="15" hidden="1" customHeight="1" x14ac:dyDescent="0.25">
      <c r="B48" s="247">
        <v>24</v>
      </c>
      <c r="C48" s="252" t="s">
        <v>3976</v>
      </c>
      <c r="D48" s="252"/>
      <c r="E48" s="253" t="s">
        <v>5870</v>
      </c>
      <c r="F48" s="264" t="s">
        <v>6258</v>
      </c>
      <c r="G48" s="257">
        <f>SUM(H48:AA48)</f>
        <v>0</v>
      </c>
      <c r="H48" s="258"/>
      <c r="I48" s="258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</row>
    <row r="49" spans="2:27" customFormat="1" ht="15" hidden="1" customHeight="1" x14ac:dyDescent="0.25">
      <c r="B49" s="247">
        <v>25</v>
      </c>
      <c r="C49" s="765" t="s">
        <v>4314</v>
      </c>
      <c r="D49" s="252"/>
      <c r="E49" s="261" t="s">
        <v>4299</v>
      </c>
      <c r="F49" s="662" t="s">
        <v>6259</v>
      </c>
      <c r="G49" s="281">
        <f>SUM(H49:AA49)</f>
        <v>0</v>
      </c>
      <c r="H49" s="663">
        <f>H48*H47/10^3</f>
        <v>0</v>
      </c>
      <c r="I49" s="663">
        <f t="shared" ref="I49:AA49" si="15">I48*I47/10^3</f>
        <v>0</v>
      </c>
      <c r="J49" s="663">
        <f t="shared" si="15"/>
        <v>0</v>
      </c>
      <c r="K49" s="663">
        <f t="shared" si="15"/>
        <v>0</v>
      </c>
      <c r="L49" s="663">
        <f t="shared" si="15"/>
        <v>0</v>
      </c>
      <c r="M49" s="663">
        <f t="shared" si="15"/>
        <v>0</v>
      </c>
      <c r="N49" s="663">
        <f t="shared" si="15"/>
        <v>0</v>
      </c>
      <c r="O49" s="663">
        <f t="shared" si="15"/>
        <v>0</v>
      </c>
      <c r="P49" s="663">
        <f t="shared" si="15"/>
        <v>0</v>
      </c>
      <c r="Q49" s="663">
        <f t="shared" si="15"/>
        <v>0</v>
      </c>
      <c r="R49" s="663">
        <f t="shared" si="15"/>
        <v>0</v>
      </c>
      <c r="S49" s="663">
        <f t="shared" si="15"/>
        <v>0</v>
      </c>
      <c r="T49" s="663">
        <f t="shared" si="15"/>
        <v>0</v>
      </c>
      <c r="U49" s="663">
        <f t="shared" si="15"/>
        <v>0</v>
      </c>
      <c r="V49" s="663">
        <f t="shared" si="15"/>
        <v>0</v>
      </c>
      <c r="W49" s="663">
        <f t="shared" si="15"/>
        <v>0</v>
      </c>
      <c r="X49" s="663">
        <f t="shared" si="15"/>
        <v>0</v>
      </c>
      <c r="Y49" s="663">
        <f t="shared" si="15"/>
        <v>0</v>
      </c>
      <c r="Z49" s="663">
        <f t="shared" si="15"/>
        <v>0</v>
      </c>
      <c r="AA49" s="663">
        <f t="shared" si="15"/>
        <v>0</v>
      </c>
    </row>
    <row r="50" spans="2:27" customFormat="1" ht="15" hidden="1" customHeight="1" x14ac:dyDescent="0.25">
      <c r="B50" s="764">
        <v>26</v>
      </c>
      <c r="C50" s="252" t="s">
        <v>4300</v>
      </c>
      <c r="D50" s="252"/>
      <c r="E50" s="253"/>
      <c r="F50" s="264" t="s">
        <v>6260</v>
      </c>
      <c r="G50" s="259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</row>
    <row r="51" spans="2:27" customFormat="1" ht="15" hidden="1" customHeight="1" x14ac:dyDescent="0.25">
      <c r="B51" s="764">
        <v>27</v>
      </c>
      <c r="C51" s="252" t="s">
        <v>4302</v>
      </c>
      <c r="D51" s="252"/>
      <c r="E51" s="253" t="s">
        <v>4299</v>
      </c>
      <c r="F51" s="264" t="s">
        <v>6261</v>
      </c>
      <c r="G51" s="259"/>
      <c r="H51" s="663">
        <f>H49*H50</f>
        <v>0</v>
      </c>
      <c r="I51" s="663">
        <f t="shared" ref="I51:AA51" si="16">I49*I50</f>
        <v>0</v>
      </c>
      <c r="J51" s="663">
        <f t="shared" si="16"/>
        <v>0</v>
      </c>
      <c r="K51" s="663">
        <f t="shared" si="16"/>
        <v>0</v>
      </c>
      <c r="L51" s="663">
        <f t="shared" si="16"/>
        <v>0</v>
      </c>
      <c r="M51" s="663">
        <f t="shared" si="16"/>
        <v>0</v>
      </c>
      <c r="N51" s="663">
        <f t="shared" si="16"/>
        <v>0</v>
      </c>
      <c r="O51" s="663">
        <f t="shared" si="16"/>
        <v>0</v>
      </c>
      <c r="P51" s="663">
        <f t="shared" si="16"/>
        <v>0</v>
      </c>
      <c r="Q51" s="663">
        <f t="shared" si="16"/>
        <v>0</v>
      </c>
      <c r="R51" s="663">
        <f t="shared" si="16"/>
        <v>0</v>
      </c>
      <c r="S51" s="663">
        <f t="shared" si="16"/>
        <v>0</v>
      </c>
      <c r="T51" s="663">
        <f t="shared" si="16"/>
        <v>0</v>
      </c>
      <c r="U51" s="663">
        <f t="shared" si="16"/>
        <v>0</v>
      </c>
      <c r="V51" s="663">
        <f t="shared" si="16"/>
        <v>0</v>
      </c>
      <c r="W51" s="663">
        <f t="shared" si="16"/>
        <v>0</v>
      </c>
      <c r="X51" s="663">
        <f t="shared" si="16"/>
        <v>0</v>
      </c>
      <c r="Y51" s="663">
        <f t="shared" si="16"/>
        <v>0</v>
      </c>
      <c r="Z51" s="663">
        <f t="shared" si="16"/>
        <v>0</v>
      </c>
      <c r="AA51" s="663">
        <f t="shared" si="16"/>
        <v>0</v>
      </c>
    </row>
    <row r="52" spans="2:27" customFormat="1" ht="15" hidden="1" customHeight="1" x14ac:dyDescent="0.25">
      <c r="B52" s="1165">
        <v>28</v>
      </c>
      <c r="C52" s="252" t="s">
        <v>6256</v>
      </c>
      <c r="D52" s="252"/>
      <c r="E52" s="253" t="s">
        <v>4201</v>
      </c>
      <c r="F52" s="264"/>
      <c r="G52" s="259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</row>
    <row r="53" spans="2:27" customFormat="1" ht="15" hidden="1" customHeight="1" x14ac:dyDescent="0.25">
      <c r="B53" s="993"/>
      <c r="C53" s="252" t="s">
        <v>4202</v>
      </c>
      <c r="D53" s="252"/>
      <c r="E53" s="253" t="s">
        <v>6142</v>
      </c>
      <c r="F53" s="264"/>
      <c r="G53" s="262"/>
      <c r="H53" s="864"/>
      <c r="I53" s="864"/>
      <c r="J53" s="864"/>
      <c r="K53" s="864"/>
      <c r="L53" s="864"/>
      <c r="M53" s="864"/>
      <c r="N53" s="864"/>
      <c r="O53" s="864"/>
      <c r="P53" s="864"/>
      <c r="Q53" s="864"/>
      <c r="R53" s="864"/>
      <c r="S53" s="864"/>
      <c r="T53" s="864"/>
      <c r="U53" s="864"/>
      <c r="V53" s="864"/>
      <c r="W53" s="864"/>
      <c r="X53" s="864"/>
      <c r="Y53" s="864"/>
      <c r="Z53" s="864"/>
      <c r="AA53" s="864"/>
    </row>
    <row r="54" spans="2:27" customFormat="1" ht="15" hidden="1" customHeight="1" x14ac:dyDescent="0.25">
      <c r="B54" s="995"/>
      <c r="C54" s="252" t="s">
        <v>4204</v>
      </c>
      <c r="D54" s="252"/>
      <c r="E54" s="253" t="s">
        <v>4205</v>
      </c>
      <c r="F54" s="264" t="s">
        <v>6262</v>
      </c>
      <c r="G54" s="262"/>
      <c r="H54" s="663">
        <f>H53*H52</f>
        <v>0</v>
      </c>
      <c r="I54" s="663">
        <f t="shared" ref="I54:AA54" si="17">I53*I52</f>
        <v>0</v>
      </c>
      <c r="J54" s="663">
        <f t="shared" si="17"/>
        <v>0</v>
      </c>
      <c r="K54" s="663">
        <f t="shared" si="17"/>
        <v>0</v>
      </c>
      <c r="L54" s="663">
        <f t="shared" si="17"/>
        <v>0</v>
      </c>
      <c r="M54" s="663">
        <f t="shared" si="17"/>
        <v>0</v>
      </c>
      <c r="N54" s="663">
        <f t="shared" si="17"/>
        <v>0</v>
      </c>
      <c r="O54" s="663">
        <f t="shared" si="17"/>
        <v>0</v>
      </c>
      <c r="P54" s="663">
        <f t="shared" si="17"/>
        <v>0</v>
      </c>
      <c r="Q54" s="663">
        <f t="shared" si="17"/>
        <v>0</v>
      </c>
      <c r="R54" s="663">
        <f t="shared" si="17"/>
        <v>0</v>
      </c>
      <c r="S54" s="663">
        <f t="shared" si="17"/>
        <v>0</v>
      </c>
      <c r="T54" s="663">
        <f t="shared" si="17"/>
        <v>0</v>
      </c>
      <c r="U54" s="663">
        <f t="shared" si="17"/>
        <v>0</v>
      </c>
      <c r="V54" s="663">
        <f t="shared" si="17"/>
        <v>0</v>
      </c>
      <c r="W54" s="663">
        <f t="shared" si="17"/>
        <v>0</v>
      </c>
      <c r="X54" s="663">
        <f t="shared" si="17"/>
        <v>0</v>
      </c>
      <c r="Y54" s="663">
        <f t="shared" si="17"/>
        <v>0</v>
      </c>
      <c r="Z54" s="663">
        <f t="shared" si="17"/>
        <v>0</v>
      </c>
      <c r="AA54" s="663">
        <f t="shared" si="17"/>
        <v>0</v>
      </c>
    </row>
    <row r="55" spans="2:27" customFormat="1" ht="15" hidden="1" customHeight="1" x14ac:dyDescent="0.25">
      <c r="B55" s="863">
        <v>29</v>
      </c>
      <c r="C55" s="252" t="s">
        <v>6249</v>
      </c>
      <c r="D55" s="252"/>
      <c r="E55" s="253" t="s">
        <v>6250</v>
      </c>
      <c r="F55" s="264"/>
      <c r="G55" s="259">
        <f>SUM(H55:AA55)</f>
        <v>0</v>
      </c>
      <c r="H55" s="663">
        <f>IFERROR((H57)/(H53),0)</f>
        <v>0</v>
      </c>
      <c r="I55" s="663">
        <f t="shared" ref="I55:AA55" si="18">IFERROR((I57)/(I53),0)</f>
        <v>0</v>
      </c>
      <c r="J55" s="663">
        <f t="shared" si="18"/>
        <v>0</v>
      </c>
      <c r="K55" s="663">
        <f t="shared" si="18"/>
        <v>0</v>
      </c>
      <c r="L55" s="663">
        <f t="shared" si="18"/>
        <v>0</v>
      </c>
      <c r="M55" s="663">
        <f t="shared" si="18"/>
        <v>0</v>
      </c>
      <c r="N55" s="663">
        <f t="shared" si="18"/>
        <v>0</v>
      </c>
      <c r="O55" s="663">
        <f t="shared" si="18"/>
        <v>0</v>
      </c>
      <c r="P55" s="663">
        <f t="shared" si="18"/>
        <v>0</v>
      </c>
      <c r="Q55" s="663">
        <f t="shared" si="18"/>
        <v>0</v>
      </c>
      <c r="R55" s="663">
        <f t="shared" si="18"/>
        <v>0</v>
      </c>
      <c r="S55" s="663">
        <f t="shared" si="18"/>
        <v>0</v>
      </c>
      <c r="T55" s="663">
        <f t="shared" si="18"/>
        <v>0</v>
      </c>
      <c r="U55" s="663">
        <f t="shared" si="18"/>
        <v>0</v>
      </c>
      <c r="V55" s="663">
        <f t="shared" si="18"/>
        <v>0</v>
      </c>
      <c r="W55" s="663">
        <f t="shared" si="18"/>
        <v>0</v>
      </c>
      <c r="X55" s="663">
        <f t="shared" si="18"/>
        <v>0</v>
      </c>
      <c r="Y55" s="663">
        <f t="shared" si="18"/>
        <v>0</v>
      </c>
      <c r="Z55" s="663">
        <f t="shared" si="18"/>
        <v>0</v>
      </c>
      <c r="AA55" s="663">
        <f t="shared" si="18"/>
        <v>0</v>
      </c>
    </row>
    <row r="56" spans="2:27" customFormat="1" ht="15" hidden="1" customHeight="1" x14ac:dyDescent="0.25">
      <c r="B56" s="764">
        <v>30</v>
      </c>
      <c r="C56" s="252" t="s">
        <v>6248</v>
      </c>
      <c r="D56" s="252"/>
      <c r="E56" s="253" t="s">
        <v>5873</v>
      </c>
      <c r="F56" s="264"/>
      <c r="G56" s="259">
        <f>AVERAGE(H56:AA56)</f>
        <v>0</v>
      </c>
      <c r="H56" s="663">
        <f>H55*10^3</f>
        <v>0</v>
      </c>
      <c r="I56" s="663">
        <f t="shared" ref="I56:AA56" si="19">I55*10^3</f>
        <v>0</v>
      </c>
      <c r="J56" s="663">
        <f t="shared" si="19"/>
        <v>0</v>
      </c>
      <c r="K56" s="663">
        <f t="shared" si="19"/>
        <v>0</v>
      </c>
      <c r="L56" s="663">
        <f t="shared" si="19"/>
        <v>0</v>
      </c>
      <c r="M56" s="663">
        <f t="shared" si="19"/>
        <v>0</v>
      </c>
      <c r="N56" s="663">
        <f t="shared" si="19"/>
        <v>0</v>
      </c>
      <c r="O56" s="663">
        <f t="shared" si="19"/>
        <v>0</v>
      </c>
      <c r="P56" s="663">
        <f t="shared" si="19"/>
        <v>0</v>
      </c>
      <c r="Q56" s="663">
        <f t="shared" si="19"/>
        <v>0</v>
      </c>
      <c r="R56" s="663">
        <f t="shared" si="19"/>
        <v>0</v>
      </c>
      <c r="S56" s="663">
        <f t="shared" si="19"/>
        <v>0</v>
      </c>
      <c r="T56" s="663">
        <f t="shared" si="19"/>
        <v>0</v>
      </c>
      <c r="U56" s="663">
        <f t="shared" si="19"/>
        <v>0</v>
      </c>
      <c r="V56" s="663">
        <f t="shared" si="19"/>
        <v>0</v>
      </c>
      <c r="W56" s="663">
        <f t="shared" si="19"/>
        <v>0</v>
      </c>
      <c r="X56" s="663">
        <f t="shared" si="19"/>
        <v>0</v>
      </c>
      <c r="Y56" s="663">
        <f t="shared" si="19"/>
        <v>0</v>
      </c>
      <c r="Z56" s="663">
        <f t="shared" si="19"/>
        <v>0</v>
      </c>
      <c r="AA56" s="663">
        <f t="shared" si="19"/>
        <v>0</v>
      </c>
    </row>
    <row r="57" spans="2:27" customFormat="1" ht="15" hidden="1" customHeight="1" x14ac:dyDescent="0.25">
      <c r="B57" s="247"/>
      <c r="C57" s="252" t="s">
        <v>4305</v>
      </c>
      <c r="D57" s="252"/>
      <c r="E57" s="253" t="s">
        <v>3852</v>
      </c>
      <c r="F57" s="264" t="s">
        <v>6263</v>
      </c>
      <c r="G57" s="259">
        <f>SUM(H57:AA57)</f>
        <v>0</v>
      </c>
      <c r="H57" s="663">
        <f>H54*H51/10^3</f>
        <v>0</v>
      </c>
      <c r="I57" s="663">
        <f t="shared" ref="I57:AA57" si="20">I54*I51/10^3</f>
        <v>0</v>
      </c>
      <c r="J57" s="663">
        <f t="shared" si="20"/>
        <v>0</v>
      </c>
      <c r="K57" s="663">
        <f t="shared" si="20"/>
        <v>0</v>
      </c>
      <c r="L57" s="663">
        <f t="shared" si="20"/>
        <v>0</v>
      </c>
      <c r="M57" s="663">
        <f t="shared" si="20"/>
        <v>0</v>
      </c>
      <c r="N57" s="663">
        <f t="shared" si="20"/>
        <v>0</v>
      </c>
      <c r="O57" s="663">
        <f t="shared" si="20"/>
        <v>0</v>
      </c>
      <c r="P57" s="663">
        <f t="shared" si="20"/>
        <v>0</v>
      </c>
      <c r="Q57" s="663">
        <f t="shared" si="20"/>
        <v>0</v>
      </c>
      <c r="R57" s="663">
        <f t="shared" si="20"/>
        <v>0</v>
      </c>
      <c r="S57" s="663">
        <f t="shared" si="20"/>
        <v>0</v>
      </c>
      <c r="T57" s="663">
        <f t="shared" si="20"/>
        <v>0</v>
      </c>
      <c r="U57" s="663">
        <f t="shared" si="20"/>
        <v>0</v>
      </c>
      <c r="V57" s="663">
        <f t="shared" si="20"/>
        <v>0</v>
      </c>
      <c r="W57" s="663">
        <f t="shared" si="20"/>
        <v>0</v>
      </c>
      <c r="X57" s="663">
        <f t="shared" si="20"/>
        <v>0</v>
      </c>
      <c r="Y57" s="663">
        <f t="shared" si="20"/>
        <v>0</v>
      </c>
      <c r="Z57" s="663">
        <f t="shared" si="20"/>
        <v>0</v>
      </c>
      <c r="AA57" s="663">
        <f t="shared" si="20"/>
        <v>0</v>
      </c>
    </row>
    <row r="58" spans="2:27" customFormat="1" ht="15" hidden="1" customHeight="1" x14ac:dyDescent="0.25">
      <c r="B58" s="247"/>
      <c r="C58" s="252" t="s">
        <v>4315</v>
      </c>
      <c r="D58" s="252"/>
      <c r="E58" s="253" t="s">
        <v>3909</v>
      </c>
      <c r="F58" s="264" t="s">
        <v>6264</v>
      </c>
      <c r="G58" s="266">
        <f t="shared" ref="G58:AA58" si="21">IF(OR(G15=0,G57=0),0,(G57-G15)/G15)</f>
        <v>0</v>
      </c>
      <c r="H58" s="267">
        <f t="shared" si="21"/>
        <v>0</v>
      </c>
      <c r="I58" s="267">
        <f t="shared" si="21"/>
        <v>0</v>
      </c>
      <c r="J58" s="267">
        <f t="shared" si="21"/>
        <v>0</v>
      </c>
      <c r="K58" s="267">
        <f t="shared" si="21"/>
        <v>0</v>
      </c>
      <c r="L58" s="267">
        <f t="shared" si="21"/>
        <v>0</v>
      </c>
      <c r="M58" s="267">
        <f t="shared" si="21"/>
        <v>0</v>
      </c>
      <c r="N58" s="267">
        <f t="shared" si="21"/>
        <v>0</v>
      </c>
      <c r="O58" s="267">
        <f t="shared" si="21"/>
        <v>0</v>
      </c>
      <c r="P58" s="267">
        <f t="shared" si="21"/>
        <v>0</v>
      </c>
      <c r="Q58" s="267">
        <f t="shared" si="21"/>
        <v>0</v>
      </c>
      <c r="R58" s="267">
        <f t="shared" si="21"/>
        <v>0</v>
      </c>
      <c r="S58" s="267">
        <f t="shared" si="21"/>
        <v>0</v>
      </c>
      <c r="T58" s="267">
        <f t="shared" si="21"/>
        <v>0</v>
      </c>
      <c r="U58" s="267">
        <f t="shared" si="21"/>
        <v>0</v>
      </c>
      <c r="V58" s="267">
        <f t="shared" si="21"/>
        <v>0</v>
      </c>
      <c r="W58" s="267">
        <f t="shared" si="21"/>
        <v>0</v>
      </c>
      <c r="X58" s="267">
        <f t="shared" si="21"/>
        <v>0</v>
      </c>
      <c r="Y58" s="267">
        <f t="shared" si="21"/>
        <v>0</v>
      </c>
      <c r="Z58" s="267">
        <f t="shared" si="21"/>
        <v>0</v>
      </c>
      <c r="AA58" s="267">
        <f t="shared" si="21"/>
        <v>0</v>
      </c>
    </row>
    <row r="59" spans="2:27" customFormat="1" ht="15" hidden="1" customHeight="1" x14ac:dyDescent="0.25">
      <c r="B59" s="99"/>
      <c r="C59" s="72"/>
      <c r="D59" s="72"/>
      <c r="E59" s="207"/>
      <c r="F59" s="208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</row>
    <row r="60" spans="2:27" customFormat="1" ht="15" hidden="1" customHeight="1" x14ac:dyDescent="0.25">
      <c r="B60" s="99"/>
      <c r="C60" s="72"/>
      <c r="D60" s="72"/>
      <c r="E60" s="207"/>
      <c r="F60" s="208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</row>
    <row r="61" spans="2:27" customFormat="1" ht="15" hidden="1" customHeight="1" x14ac:dyDescent="0.25">
      <c r="B61" s="1031" t="s">
        <v>4316</v>
      </c>
      <c r="C61" s="1031"/>
      <c r="D61" s="1031"/>
      <c r="E61" s="1031"/>
      <c r="F61" s="1031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</row>
    <row r="62" spans="2:27" customFormat="1" ht="15" hidden="1" customHeight="1" x14ac:dyDescent="0.25">
      <c r="B62" s="247"/>
      <c r="C62" s="248"/>
      <c r="D62" s="248"/>
      <c r="E62" s="248"/>
      <c r="F62" s="249"/>
      <c r="G62" s="250" t="s">
        <v>76</v>
      </c>
      <c r="H62" s="251" t="s">
        <v>4277</v>
      </c>
      <c r="I62" s="251" t="s">
        <v>4278</v>
      </c>
      <c r="J62" s="251" t="s">
        <v>4279</v>
      </c>
      <c r="K62" s="251" t="s">
        <v>4280</v>
      </c>
      <c r="L62" s="251" t="s">
        <v>4281</v>
      </c>
      <c r="M62" s="251" t="s">
        <v>4282</v>
      </c>
      <c r="N62" s="251" t="s">
        <v>4283</v>
      </c>
      <c r="O62" s="251" t="s">
        <v>4284</v>
      </c>
      <c r="P62" s="251" t="s">
        <v>4285</v>
      </c>
      <c r="Q62" s="251" t="s">
        <v>4286</v>
      </c>
      <c r="R62" s="251" t="s">
        <v>4287</v>
      </c>
      <c r="S62" s="251" t="s">
        <v>4288</v>
      </c>
      <c r="T62" s="251" t="s">
        <v>4289</v>
      </c>
      <c r="U62" s="251" t="s">
        <v>4290</v>
      </c>
      <c r="V62" s="251" t="s">
        <v>4291</v>
      </c>
      <c r="W62" s="251" t="s">
        <v>4292</v>
      </c>
      <c r="X62" s="251" t="s">
        <v>4293</v>
      </c>
      <c r="Y62" s="251" t="s">
        <v>4294</v>
      </c>
      <c r="Z62" s="251" t="s">
        <v>4295</v>
      </c>
      <c r="AA62" s="251" t="s">
        <v>6090</v>
      </c>
    </row>
    <row r="63" spans="2:27" customFormat="1" ht="15" hidden="1" customHeight="1" x14ac:dyDescent="0.25">
      <c r="B63" s="247">
        <v>31</v>
      </c>
      <c r="C63" s="268" t="s">
        <v>3897</v>
      </c>
      <c r="D63" s="268"/>
      <c r="E63" s="531" t="s">
        <v>3852</v>
      </c>
      <c r="F63" s="264" t="s">
        <v>4239</v>
      </c>
      <c r="G63" s="259">
        <f>SUM(H63:AA63)</f>
        <v>0</v>
      </c>
      <c r="H63" s="260">
        <f>H57</f>
        <v>0</v>
      </c>
      <c r="I63" s="260">
        <f t="shared" ref="I63:Y63" si="22">I57</f>
        <v>0</v>
      </c>
      <c r="J63" s="260">
        <f t="shared" si="22"/>
        <v>0</v>
      </c>
      <c r="K63" s="260">
        <f t="shared" si="22"/>
        <v>0</v>
      </c>
      <c r="L63" s="260">
        <f t="shared" si="22"/>
        <v>0</v>
      </c>
      <c r="M63" s="260">
        <f t="shared" si="22"/>
        <v>0</v>
      </c>
      <c r="N63" s="260">
        <f t="shared" si="22"/>
        <v>0</v>
      </c>
      <c r="O63" s="260">
        <f t="shared" si="22"/>
        <v>0</v>
      </c>
      <c r="P63" s="260">
        <f t="shared" si="22"/>
        <v>0</v>
      </c>
      <c r="Q63" s="260">
        <f t="shared" si="22"/>
        <v>0</v>
      </c>
      <c r="R63" s="260">
        <f t="shared" si="22"/>
        <v>0</v>
      </c>
      <c r="S63" s="260">
        <f t="shared" si="22"/>
        <v>0</v>
      </c>
      <c r="T63" s="260">
        <f t="shared" si="22"/>
        <v>0</v>
      </c>
      <c r="U63" s="260">
        <f t="shared" si="22"/>
        <v>0</v>
      </c>
      <c r="V63" s="260">
        <f t="shared" si="22"/>
        <v>0</v>
      </c>
      <c r="W63" s="260">
        <f t="shared" si="22"/>
        <v>0</v>
      </c>
      <c r="X63" s="260">
        <f t="shared" si="22"/>
        <v>0</v>
      </c>
      <c r="Y63" s="260">
        <f t="shared" si="22"/>
        <v>0</v>
      </c>
      <c r="Z63" s="260">
        <f t="shared" ref="Z63:AA63" si="23">Z57</f>
        <v>0</v>
      </c>
      <c r="AA63" s="260">
        <f t="shared" si="23"/>
        <v>0</v>
      </c>
    </row>
    <row r="64" spans="2:27" customFormat="1" ht="15" hidden="1" customHeight="1" x14ac:dyDescent="0.25">
      <c r="B64" s="247">
        <v>32</v>
      </c>
      <c r="C64" s="269" t="s">
        <v>4240</v>
      </c>
      <c r="D64" s="270">
        <f>D21</f>
        <v>830.36115294179808</v>
      </c>
      <c r="E64" s="532" t="s">
        <v>3909</v>
      </c>
      <c r="F64" s="695" t="s">
        <v>4241</v>
      </c>
      <c r="G64" s="271">
        <f t="shared" ref="G64:Y64" si="24">IF(G57=0,0,G63/G57)</f>
        <v>0</v>
      </c>
      <c r="H64" s="267">
        <f t="shared" si="24"/>
        <v>0</v>
      </c>
      <c r="I64" s="267">
        <f t="shared" si="24"/>
        <v>0</v>
      </c>
      <c r="J64" s="267">
        <f t="shared" si="24"/>
        <v>0</v>
      </c>
      <c r="K64" s="267">
        <f t="shared" si="24"/>
        <v>0</v>
      </c>
      <c r="L64" s="267">
        <f t="shared" si="24"/>
        <v>0</v>
      </c>
      <c r="M64" s="267">
        <f t="shared" si="24"/>
        <v>0</v>
      </c>
      <c r="N64" s="267">
        <f t="shared" si="24"/>
        <v>0</v>
      </c>
      <c r="O64" s="267">
        <f t="shared" si="24"/>
        <v>0</v>
      </c>
      <c r="P64" s="267">
        <f t="shared" si="24"/>
        <v>0</v>
      </c>
      <c r="Q64" s="267">
        <f t="shared" si="24"/>
        <v>0</v>
      </c>
      <c r="R64" s="267">
        <f t="shared" si="24"/>
        <v>0</v>
      </c>
      <c r="S64" s="267">
        <f t="shared" si="24"/>
        <v>0</v>
      </c>
      <c r="T64" s="267">
        <f t="shared" si="24"/>
        <v>0</v>
      </c>
      <c r="U64" s="267">
        <f t="shared" si="24"/>
        <v>0</v>
      </c>
      <c r="V64" s="267">
        <f t="shared" si="24"/>
        <v>0</v>
      </c>
      <c r="W64" s="267">
        <f t="shared" si="24"/>
        <v>0</v>
      </c>
      <c r="X64" s="267">
        <f t="shared" si="24"/>
        <v>0</v>
      </c>
      <c r="Y64" s="267">
        <f t="shared" si="24"/>
        <v>0</v>
      </c>
      <c r="Z64" s="267">
        <f t="shared" ref="Z64:AA64" si="25">IF(Z57=0,0,Z63/Z57)</f>
        <v>0</v>
      </c>
      <c r="AA64" s="267">
        <f t="shared" si="25"/>
        <v>0</v>
      </c>
    </row>
    <row r="65" spans="2:27" customFormat="1" ht="15" hidden="1" customHeight="1" x14ac:dyDescent="0.25">
      <c r="B65" s="272"/>
      <c r="C65" s="273" t="s">
        <v>4317</v>
      </c>
      <c r="D65" s="273"/>
      <c r="E65" s="517" t="s">
        <v>3908</v>
      </c>
      <c r="F65" s="274" t="s">
        <v>4308</v>
      </c>
      <c r="G65" s="275">
        <f>SUM(H65:AA65)</f>
        <v>0</v>
      </c>
      <c r="H65" s="276">
        <f t="shared" ref="H65:Y65" si="26">H63*$D$64</f>
        <v>0</v>
      </c>
      <c r="I65" s="276">
        <f t="shared" si="26"/>
        <v>0</v>
      </c>
      <c r="J65" s="276">
        <f t="shared" si="26"/>
        <v>0</v>
      </c>
      <c r="K65" s="276">
        <f t="shared" si="26"/>
        <v>0</v>
      </c>
      <c r="L65" s="276">
        <f t="shared" si="26"/>
        <v>0</v>
      </c>
      <c r="M65" s="276">
        <f t="shared" si="26"/>
        <v>0</v>
      </c>
      <c r="N65" s="276">
        <f t="shared" si="26"/>
        <v>0</v>
      </c>
      <c r="O65" s="276">
        <f t="shared" si="26"/>
        <v>0</v>
      </c>
      <c r="P65" s="276">
        <f t="shared" si="26"/>
        <v>0</v>
      </c>
      <c r="Q65" s="276">
        <f t="shared" si="26"/>
        <v>0</v>
      </c>
      <c r="R65" s="276">
        <f t="shared" si="26"/>
        <v>0</v>
      </c>
      <c r="S65" s="276">
        <f t="shared" si="26"/>
        <v>0</v>
      </c>
      <c r="T65" s="276">
        <f t="shared" si="26"/>
        <v>0</v>
      </c>
      <c r="U65" s="276">
        <f t="shared" si="26"/>
        <v>0</v>
      </c>
      <c r="V65" s="276">
        <f t="shared" si="26"/>
        <v>0</v>
      </c>
      <c r="W65" s="276">
        <f t="shared" si="26"/>
        <v>0</v>
      </c>
      <c r="X65" s="276">
        <f t="shared" si="26"/>
        <v>0</v>
      </c>
      <c r="Y65" s="276">
        <f t="shared" si="26"/>
        <v>0</v>
      </c>
      <c r="Z65" s="276">
        <f t="shared" ref="Z65:AA65" si="27">Z63*$D$64</f>
        <v>0</v>
      </c>
      <c r="AA65" s="276">
        <f t="shared" si="27"/>
        <v>0</v>
      </c>
    </row>
    <row r="66" spans="2:27" customFormat="1" ht="15" hidden="1" customHeight="1" x14ac:dyDescent="0.25">
      <c r="B66" s="702"/>
      <c r="C66" s="703"/>
      <c r="D66" s="703"/>
      <c r="E66" s="704"/>
      <c r="F66" s="678"/>
      <c r="G66" s="705"/>
      <c r="H66" s="706"/>
      <c r="I66" s="706"/>
      <c r="J66" s="706"/>
      <c r="K66" s="706"/>
      <c r="L66" s="706"/>
      <c r="M66" s="706"/>
      <c r="N66" s="706"/>
      <c r="O66" s="706"/>
      <c r="P66" s="706"/>
      <c r="Q66" s="706"/>
      <c r="R66" s="706"/>
      <c r="S66" s="706"/>
      <c r="T66" s="706"/>
      <c r="U66" s="706"/>
      <c r="V66" s="706"/>
      <c r="W66" s="706"/>
      <c r="X66" s="706"/>
      <c r="Y66" s="706"/>
      <c r="Z66" s="706"/>
      <c r="AA66" s="706"/>
    </row>
    <row r="67" spans="2:27" customFormat="1" ht="15" hidden="1" customHeight="1" x14ac:dyDescent="0.25">
      <c r="B67" s="99"/>
      <c r="C67" s="72"/>
      <c r="D67" s="72"/>
      <c r="E67" s="207"/>
      <c r="F67" s="208"/>
      <c r="G67" s="72"/>
      <c r="H67" s="277"/>
      <c r="I67" s="277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</row>
    <row r="68" spans="2:27" customFormat="1" ht="15" hidden="1" customHeight="1" x14ac:dyDescent="0.35">
      <c r="B68" s="99"/>
      <c r="C68" s="72"/>
      <c r="D68" s="72"/>
      <c r="E68" s="201" t="s">
        <v>4311</v>
      </c>
      <c r="F68" s="202"/>
      <c r="G68" s="203">
        <f>'FI-FVCusto'!R88</f>
        <v>0</v>
      </c>
      <c r="H68" s="277"/>
      <c r="I68" s="201" t="s">
        <v>4312</v>
      </c>
      <c r="J68" s="202"/>
      <c r="K68" s="203">
        <f>'FI-FVCusto'!V88</f>
        <v>0</v>
      </c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</row>
    <row r="69" spans="2:27" customFormat="1" ht="15" hidden="1" customHeight="1" x14ac:dyDescent="0.35">
      <c r="B69" s="99"/>
      <c r="C69" s="72"/>
      <c r="D69" s="72"/>
      <c r="E69" s="201" t="s">
        <v>4069</v>
      </c>
      <c r="F69" s="202"/>
      <c r="G69" s="203">
        <f>'FI-FVCusto'!R89</f>
        <v>0</v>
      </c>
      <c r="H69" s="277"/>
      <c r="I69" s="201" t="s">
        <v>4070</v>
      </c>
      <c r="J69" s="202"/>
      <c r="K69" s="203">
        <f>'FI-FVCusto'!V89</f>
        <v>0</v>
      </c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</row>
    <row r="70" spans="2:27" customFormat="1" ht="15" hidden="1" customHeight="1" x14ac:dyDescent="0.25"/>
    <row r="71" spans="2:27" ht="15" hidden="1" customHeight="1" x14ac:dyDescent="0.25"/>
    <row r="72" spans="2:27" ht="15" hidden="1" customHeight="1" x14ac:dyDescent="0.25"/>
    <row r="73" spans="2:27" ht="15" hidden="1" customHeight="1" x14ac:dyDescent="0.25">
      <c r="B73" s="716"/>
      <c r="C73" s="718" t="s">
        <v>6086</v>
      </c>
      <c r="E73" s="718" t="s">
        <v>5865</v>
      </c>
      <c r="G73" s="684" t="s">
        <v>6099</v>
      </c>
    </row>
    <row r="74" spans="2:27" ht="15" hidden="1" customHeight="1" x14ac:dyDescent="0.25">
      <c r="B74" s="717"/>
      <c r="C74" s="719" t="s">
        <v>5866</v>
      </c>
      <c r="E74"/>
      <c r="G74"/>
      <c r="H74"/>
    </row>
    <row r="75" spans="2:27" ht="15" hidden="1" customHeight="1" x14ac:dyDescent="0.25">
      <c r="B75" s="714">
        <v>1</v>
      </c>
      <c r="C75" s="715" t="s">
        <v>5868</v>
      </c>
      <c r="E75" s="715" t="s">
        <v>5870</v>
      </c>
      <c r="G75" s="707">
        <v>0</v>
      </c>
      <c r="H75" s="699">
        <v>0</v>
      </c>
      <c r="I75" s="699">
        <v>0</v>
      </c>
      <c r="J75" s="699">
        <v>0</v>
      </c>
      <c r="K75" s="699">
        <v>0</v>
      </c>
      <c r="L75" s="699">
        <v>0</v>
      </c>
      <c r="M75" s="699">
        <v>0</v>
      </c>
      <c r="N75" s="699">
        <v>0</v>
      </c>
      <c r="O75" s="699">
        <v>0</v>
      </c>
      <c r="P75" s="699">
        <v>0</v>
      </c>
      <c r="Q75" s="699">
        <v>0</v>
      </c>
      <c r="R75" s="699">
        <v>0</v>
      </c>
      <c r="S75" s="699">
        <v>0</v>
      </c>
      <c r="T75" s="699">
        <v>0</v>
      </c>
      <c r="U75" s="699">
        <v>0</v>
      </c>
      <c r="V75" s="699">
        <v>0</v>
      </c>
      <c r="W75" s="699">
        <v>0</v>
      </c>
      <c r="X75" s="699">
        <v>0</v>
      </c>
      <c r="Y75" s="699">
        <v>0</v>
      </c>
      <c r="Z75" s="699">
        <v>0</v>
      </c>
      <c r="AA75" s="699">
        <v>0</v>
      </c>
    </row>
    <row r="76" spans="2:27" ht="15" hidden="1" customHeight="1" x14ac:dyDescent="0.25">
      <c r="B76" s="94">
        <v>2</v>
      </c>
      <c r="C76" s="715" t="s">
        <v>5871</v>
      </c>
      <c r="E76" s="715" t="s">
        <v>5873</v>
      </c>
      <c r="G76" s="687">
        <f>IFERROR(SUM(H76:DC76)/G75,0)</f>
        <v>0</v>
      </c>
      <c r="H76" s="685">
        <v>0</v>
      </c>
      <c r="I76" s="685">
        <v>0</v>
      </c>
      <c r="J76" s="685">
        <v>0</v>
      </c>
      <c r="K76" s="685">
        <v>0</v>
      </c>
      <c r="L76" s="685">
        <v>0</v>
      </c>
      <c r="M76" s="685">
        <v>0</v>
      </c>
      <c r="N76" s="685">
        <v>0</v>
      </c>
      <c r="O76" s="685">
        <v>0</v>
      </c>
      <c r="P76" s="685">
        <v>0</v>
      </c>
      <c r="Q76" s="685">
        <v>0</v>
      </c>
      <c r="R76" s="685">
        <v>0</v>
      </c>
      <c r="S76" s="685">
        <v>0</v>
      </c>
      <c r="T76" s="685">
        <v>0</v>
      </c>
      <c r="U76" s="685">
        <v>0</v>
      </c>
      <c r="V76" s="685">
        <v>0</v>
      </c>
      <c r="W76" s="685">
        <v>0</v>
      </c>
      <c r="X76" s="685">
        <v>0</v>
      </c>
      <c r="Y76" s="685">
        <v>0</v>
      </c>
      <c r="Z76" s="685">
        <v>0</v>
      </c>
      <c r="AA76" s="685">
        <v>0</v>
      </c>
    </row>
    <row r="77" spans="2:27" ht="15" hidden="1" customHeight="1" x14ac:dyDescent="0.25">
      <c r="B77" s="94">
        <v>3</v>
      </c>
      <c r="C77" s="715" t="s">
        <v>5874</v>
      </c>
      <c r="E77" s="715" t="s">
        <v>3852</v>
      </c>
      <c r="G77" s="707">
        <v>0</v>
      </c>
      <c r="H77" s="699">
        <v>0</v>
      </c>
      <c r="I77" s="699">
        <v>0</v>
      </c>
      <c r="J77" s="699">
        <v>0</v>
      </c>
      <c r="K77" s="699">
        <v>0</v>
      </c>
      <c r="L77" s="699">
        <v>0</v>
      </c>
      <c r="M77" s="699">
        <v>0</v>
      </c>
      <c r="N77" s="699">
        <v>0</v>
      </c>
      <c r="O77" s="699">
        <v>0</v>
      </c>
      <c r="P77" s="699">
        <v>0</v>
      </c>
      <c r="Q77" s="699">
        <v>0</v>
      </c>
      <c r="R77" s="699">
        <v>0</v>
      </c>
      <c r="S77" s="699">
        <v>0</v>
      </c>
      <c r="T77" s="699">
        <v>0</v>
      </c>
      <c r="U77" s="699">
        <v>0</v>
      </c>
      <c r="V77" s="699">
        <v>0</v>
      </c>
      <c r="W77" s="699">
        <v>0</v>
      </c>
      <c r="X77" s="699">
        <v>0</v>
      </c>
      <c r="Y77" s="699">
        <v>0</v>
      </c>
      <c r="Z77" s="699">
        <v>0</v>
      </c>
      <c r="AA77" s="699">
        <v>0</v>
      </c>
    </row>
    <row r="78" spans="2:27" ht="15" hidden="1" customHeight="1" x14ac:dyDescent="0.25">
      <c r="B78" s="714">
        <v>4</v>
      </c>
      <c r="C78" s="715" t="s">
        <v>5876</v>
      </c>
      <c r="E78" s="715" t="s">
        <v>3855</v>
      </c>
      <c r="G78" s="687">
        <f>IFERROR(SUM(H78:DC78)/G75,0)</f>
        <v>0</v>
      </c>
      <c r="H78" s="685">
        <v>0</v>
      </c>
      <c r="I78" s="685">
        <v>0</v>
      </c>
      <c r="J78" s="685">
        <v>0</v>
      </c>
      <c r="K78" s="685">
        <v>0</v>
      </c>
      <c r="L78" s="685">
        <v>0</v>
      </c>
      <c r="M78" s="685">
        <v>0</v>
      </c>
      <c r="N78" s="685">
        <v>0</v>
      </c>
      <c r="O78" s="685">
        <v>0</v>
      </c>
      <c r="P78" s="685">
        <v>0</v>
      </c>
      <c r="Q78" s="685">
        <v>0</v>
      </c>
      <c r="R78" s="685">
        <v>0</v>
      </c>
      <c r="S78" s="685">
        <v>0</v>
      </c>
      <c r="T78" s="685">
        <v>0</v>
      </c>
      <c r="U78" s="685">
        <v>0</v>
      </c>
      <c r="V78" s="685">
        <v>0</v>
      </c>
      <c r="W78" s="685">
        <v>0</v>
      </c>
      <c r="X78" s="685">
        <v>0</v>
      </c>
      <c r="Y78" s="685">
        <v>0</v>
      </c>
      <c r="Z78" s="685">
        <v>0</v>
      </c>
      <c r="AA78" s="685">
        <v>0</v>
      </c>
    </row>
    <row r="79" spans="2:27" ht="15" hidden="1" customHeight="1" x14ac:dyDescent="0.25">
      <c r="B79" s="94">
        <v>5</v>
      </c>
      <c r="C79" s="715" t="s">
        <v>5878</v>
      </c>
      <c r="E79" s="715" t="s">
        <v>3855</v>
      </c>
      <c r="G79" s="707">
        <v>0</v>
      </c>
      <c r="H79" s="699">
        <v>0</v>
      </c>
      <c r="I79" s="699">
        <v>0</v>
      </c>
      <c r="J79" s="699">
        <v>0</v>
      </c>
      <c r="K79" s="699">
        <v>0</v>
      </c>
      <c r="L79" s="699">
        <v>0</v>
      </c>
      <c r="M79" s="699">
        <v>0</v>
      </c>
      <c r="N79" s="699">
        <v>0</v>
      </c>
      <c r="O79" s="699">
        <v>0</v>
      </c>
      <c r="P79" s="699">
        <v>0</v>
      </c>
      <c r="Q79" s="699">
        <v>0</v>
      </c>
      <c r="R79" s="699">
        <v>0</v>
      </c>
      <c r="S79" s="699">
        <v>0</v>
      </c>
      <c r="T79" s="699">
        <v>0</v>
      </c>
      <c r="U79" s="699">
        <v>0</v>
      </c>
      <c r="V79" s="699">
        <v>0</v>
      </c>
      <c r="W79" s="699">
        <v>0</v>
      </c>
      <c r="X79" s="699">
        <v>0</v>
      </c>
      <c r="Y79" s="699">
        <v>0</v>
      </c>
      <c r="Z79" s="699">
        <v>0</v>
      </c>
      <c r="AA79" s="699">
        <v>0</v>
      </c>
    </row>
    <row r="80" spans="2:27" ht="15" hidden="1" customHeight="1" x14ac:dyDescent="0.25">
      <c r="B80" s="94">
        <v>6</v>
      </c>
      <c r="C80" s="715" t="s">
        <v>5880</v>
      </c>
      <c r="E80" s="715" t="s">
        <v>5870</v>
      </c>
      <c r="G80" s="707">
        <f>SUM(H80:AA80)</f>
        <v>0</v>
      </c>
      <c r="H80" s="730">
        <f t="shared" ref="H80:AA80" si="28">IF(H48&gt;0,1,0)</f>
        <v>0</v>
      </c>
      <c r="I80" s="730">
        <f t="shared" si="28"/>
        <v>0</v>
      </c>
      <c r="J80" s="730">
        <f t="shared" si="28"/>
        <v>0</v>
      </c>
      <c r="K80" s="730">
        <f t="shared" si="28"/>
        <v>0</v>
      </c>
      <c r="L80" s="730">
        <f t="shared" si="28"/>
        <v>0</v>
      </c>
      <c r="M80" s="730">
        <f t="shared" si="28"/>
        <v>0</v>
      </c>
      <c r="N80" s="730">
        <f t="shared" si="28"/>
        <v>0</v>
      </c>
      <c r="O80" s="730">
        <f t="shared" si="28"/>
        <v>0</v>
      </c>
      <c r="P80" s="730">
        <f t="shared" si="28"/>
        <v>0</v>
      </c>
      <c r="Q80" s="730">
        <f t="shared" si="28"/>
        <v>0</v>
      </c>
      <c r="R80" s="730">
        <f t="shared" si="28"/>
        <v>0</v>
      </c>
      <c r="S80" s="730">
        <f t="shared" si="28"/>
        <v>0</v>
      </c>
      <c r="T80" s="730">
        <f t="shared" si="28"/>
        <v>0</v>
      </c>
      <c r="U80" s="730">
        <f t="shared" si="28"/>
        <v>0</v>
      </c>
      <c r="V80" s="730">
        <f t="shared" si="28"/>
        <v>0</v>
      </c>
      <c r="W80" s="730">
        <f t="shared" si="28"/>
        <v>0</v>
      </c>
      <c r="X80" s="730">
        <f t="shared" si="28"/>
        <v>0</v>
      </c>
      <c r="Y80" s="730">
        <f t="shared" si="28"/>
        <v>0</v>
      </c>
      <c r="Z80" s="730">
        <f t="shared" si="28"/>
        <v>0</v>
      </c>
      <c r="AA80" s="730">
        <f t="shared" si="28"/>
        <v>0</v>
      </c>
    </row>
    <row r="81" spans="2:27" ht="15" hidden="1" customHeight="1" x14ac:dyDescent="0.25">
      <c r="B81" s="714">
        <v>7</v>
      </c>
      <c r="C81" s="715" t="s">
        <v>5882</v>
      </c>
      <c r="E81" s="715" t="s">
        <v>5873</v>
      </c>
      <c r="G81" s="687">
        <f>IFERROR(SUMPRODUCT(H81:AA81,H80:AA80)/SUM(H80:AA80),0)</f>
        <v>0</v>
      </c>
      <c r="H81" s="685">
        <f t="shared" ref="H81:AA81" si="29">H56</f>
        <v>0</v>
      </c>
      <c r="I81" s="685">
        <f t="shared" si="29"/>
        <v>0</v>
      </c>
      <c r="J81" s="685">
        <f t="shared" si="29"/>
        <v>0</v>
      </c>
      <c r="K81" s="685">
        <f t="shared" si="29"/>
        <v>0</v>
      </c>
      <c r="L81" s="685">
        <f t="shared" si="29"/>
        <v>0</v>
      </c>
      <c r="M81" s="685">
        <f t="shared" si="29"/>
        <v>0</v>
      </c>
      <c r="N81" s="685">
        <f t="shared" si="29"/>
        <v>0</v>
      </c>
      <c r="O81" s="685">
        <f t="shared" si="29"/>
        <v>0</v>
      </c>
      <c r="P81" s="685">
        <f t="shared" si="29"/>
        <v>0</v>
      </c>
      <c r="Q81" s="685">
        <f t="shared" si="29"/>
        <v>0</v>
      </c>
      <c r="R81" s="685">
        <f t="shared" si="29"/>
        <v>0</v>
      </c>
      <c r="S81" s="685">
        <f t="shared" si="29"/>
        <v>0</v>
      </c>
      <c r="T81" s="685">
        <f t="shared" si="29"/>
        <v>0</v>
      </c>
      <c r="U81" s="685">
        <f t="shared" si="29"/>
        <v>0</v>
      </c>
      <c r="V81" s="685">
        <f t="shared" si="29"/>
        <v>0</v>
      </c>
      <c r="W81" s="685">
        <f t="shared" si="29"/>
        <v>0</v>
      </c>
      <c r="X81" s="685">
        <f t="shared" si="29"/>
        <v>0</v>
      </c>
      <c r="Y81" s="685">
        <f t="shared" si="29"/>
        <v>0</v>
      </c>
      <c r="Z81" s="685">
        <f t="shared" si="29"/>
        <v>0</v>
      </c>
      <c r="AA81" s="685">
        <f t="shared" si="29"/>
        <v>0</v>
      </c>
    </row>
    <row r="82" spans="2:27" ht="15" hidden="1" customHeight="1" x14ac:dyDescent="0.25">
      <c r="B82" s="94">
        <v>8</v>
      </c>
      <c r="C82" s="715" t="s">
        <v>5884</v>
      </c>
      <c r="E82" s="715" t="s">
        <v>3852</v>
      </c>
      <c r="G82" s="707">
        <f>G57</f>
        <v>0</v>
      </c>
      <c r="H82" s="699">
        <f>H57</f>
        <v>0</v>
      </c>
      <c r="I82" s="699">
        <f t="shared" ref="I82:AA82" si="30">I57</f>
        <v>0</v>
      </c>
      <c r="J82" s="699">
        <f t="shared" si="30"/>
        <v>0</v>
      </c>
      <c r="K82" s="699">
        <f t="shared" si="30"/>
        <v>0</v>
      </c>
      <c r="L82" s="699">
        <f t="shared" si="30"/>
        <v>0</v>
      </c>
      <c r="M82" s="699">
        <f t="shared" si="30"/>
        <v>0</v>
      </c>
      <c r="N82" s="699">
        <f t="shared" si="30"/>
        <v>0</v>
      </c>
      <c r="O82" s="699">
        <f t="shared" si="30"/>
        <v>0</v>
      </c>
      <c r="P82" s="699">
        <f t="shared" si="30"/>
        <v>0</v>
      </c>
      <c r="Q82" s="699">
        <f t="shared" si="30"/>
        <v>0</v>
      </c>
      <c r="R82" s="699">
        <f t="shared" si="30"/>
        <v>0</v>
      </c>
      <c r="S82" s="699">
        <f t="shared" si="30"/>
        <v>0</v>
      </c>
      <c r="T82" s="699">
        <f t="shared" si="30"/>
        <v>0</v>
      </c>
      <c r="U82" s="699">
        <f t="shared" si="30"/>
        <v>0</v>
      </c>
      <c r="V82" s="699">
        <f t="shared" si="30"/>
        <v>0</v>
      </c>
      <c r="W82" s="699">
        <f t="shared" si="30"/>
        <v>0</v>
      </c>
      <c r="X82" s="699">
        <f t="shared" si="30"/>
        <v>0</v>
      </c>
      <c r="Y82" s="699">
        <f t="shared" si="30"/>
        <v>0</v>
      </c>
      <c r="Z82" s="699">
        <f t="shared" si="30"/>
        <v>0</v>
      </c>
      <c r="AA82" s="699">
        <f t="shared" si="30"/>
        <v>0</v>
      </c>
    </row>
    <row r="83" spans="2:27" ht="15" hidden="1" customHeight="1" x14ac:dyDescent="0.25">
      <c r="B83" s="94">
        <v>9</v>
      </c>
      <c r="C83" s="715" t="s">
        <v>5886</v>
      </c>
      <c r="E83" s="715" t="s">
        <v>3855</v>
      </c>
      <c r="G83" s="687">
        <f>IFERROR(SUM(H83:AA83)/G80,0)</f>
        <v>0</v>
      </c>
      <c r="H83" s="685">
        <v>0</v>
      </c>
      <c r="I83" s="685">
        <v>0</v>
      </c>
      <c r="J83" s="685">
        <v>0</v>
      </c>
      <c r="K83" s="685">
        <v>0</v>
      </c>
      <c r="L83" s="685">
        <v>0</v>
      </c>
      <c r="M83" s="685">
        <v>0</v>
      </c>
      <c r="N83" s="685">
        <v>0</v>
      </c>
      <c r="O83" s="685">
        <v>0</v>
      </c>
      <c r="P83" s="685">
        <v>0</v>
      </c>
      <c r="Q83" s="685">
        <v>0</v>
      </c>
      <c r="R83" s="685">
        <v>0</v>
      </c>
      <c r="S83" s="685">
        <v>0</v>
      </c>
      <c r="T83" s="685">
        <v>0</v>
      </c>
      <c r="U83" s="685">
        <v>0</v>
      </c>
      <c r="V83" s="685">
        <v>0</v>
      </c>
      <c r="W83" s="685">
        <v>0</v>
      </c>
      <c r="X83" s="685">
        <v>0</v>
      </c>
      <c r="Y83" s="685">
        <v>0</v>
      </c>
      <c r="Z83" s="685">
        <v>0</v>
      </c>
      <c r="AA83" s="685">
        <v>0</v>
      </c>
    </row>
    <row r="84" spans="2:27" ht="15" hidden="1" customHeight="1" x14ac:dyDescent="0.25">
      <c r="B84" s="714">
        <v>10</v>
      </c>
      <c r="C84" s="715" t="s">
        <v>5888</v>
      </c>
      <c r="E84" s="715" t="s">
        <v>3855</v>
      </c>
      <c r="G84" s="707">
        <v>0</v>
      </c>
      <c r="H84" s="699">
        <v>0</v>
      </c>
      <c r="I84" s="699">
        <v>0</v>
      </c>
      <c r="J84" s="699">
        <v>0</v>
      </c>
      <c r="K84" s="699">
        <v>0</v>
      </c>
      <c r="L84" s="699">
        <v>0</v>
      </c>
      <c r="M84" s="699">
        <v>0</v>
      </c>
      <c r="N84" s="699">
        <v>0</v>
      </c>
      <c r="O84" s="699">
        <v>0</v>
      </c>
      <c r="P84" s="699">
        <v>0</v>
      </c>
      <c r="Q84" s="699">
        <v>0</v>
      </c>
      <c r="R84" s="699">
        <v>0</v>
      </c>
      <c r="S84" s="699">
        <v>0</v>
      </c>
      <c r="T84" s="699">
        <v>0</v>
      </c>
      <c r="U84" s="699">
        <v>0</v>
      </c>
      <c r="V84" s="699">
        <v>0</v>
      </c>
      <c r="W84" s="699">
        <v>0</v>
      </c>
      <c r="X84" s="699">
        <v>0</v>
      </c>
      <c r="Y84" s="699">
        <v>0</v>
      </c>
      <c r="Z84" s="699">
        <v>0</v>
      </c>
      <c r="AA84" s="699">
        <v>0</v>
      </c>
    </row>
    <row r="85" spans="2:27" ht="15" hidden="1" customHeight="1" x14ac:dyDescent="0.25">
      <c r="B85" s="94">
        <v>11</v>
      </c>
      <c r="C85" s="715" t="s">
        <v>5890</v>
      </c>
      <c r="E85" s="715" t="s">
        <v>5873</v>
      </c>
      <c r="G85" s="707">
        <f>G81</f>
        <v>0</v>
      </c>
      <c r="H85" s="699">
        <f>H81</f>
        <v>0</v>
      </c>
      <c r="I85" s="699">
        <f t="shared" ref="I85:AA85" si="31">I81</f>
        <v>0</v>
      </c>
      <c r="J85" s="699">
        <f t="shared" si="31"/>
        <v>0</v>
      </c>
      <c r="K85" s="699">
        <f t="shared" si="31"/>
        <v>0</v>
      </c>
      <c r="L85" s="699">
        <f t="shared" si="31"/>
        <v>0</v>
      </c>
      <c r="M85" s="699">
        <f t="shared" si="31"/>
        <v>0</v>
      </c>
      <c r="N85" s="699">
        <f t="shared" si="31"/>
        <v>0</v>
      </c>
      <c r="O85" s="699">
        <f t="shared" si="31"/>
        <v>0</v>
      </c>
      <c r="P85" s="699">
        <f t="shared" si="31"/>
        <v>0</v>
      </c>
      <c r="Q85" s="699">
        <f t="shared" si="31"/>
        <v>0</v>
      </c>
      <c r="R85" s="699">
        <f t="shared" si="31"/>
        <v>0</v>
      </c>
      <c r="S85" s="699">
        <f t="shared" si="31"/>
        <v>0</v>
      </c>
      <c r="T85" s="699">
        <f t="shared" si="31"/>
        <v>0</v>
      </c>
      <c r="U85" s="699">
        <f t="shared" si="31"/>
        <v>0</v>
      </c>
      <c r="V85" s="699">
        <f t="shared" si="31"/>
        <v>0</v>
      </c>
      <c r="W85" s="699">
        <f t="shared" si="31"/>
        <v>0</v>
      </c>
      <c r="X85" s="699">
        <f t="shared" si="31"/>
        <v>0</v>
      </c>
      <c r="Y85" s="699">
        <f t="shared" si="31"/>
        <v>0</v>
      </c>
      <c r="Z85" s="699">
        <f t="shared" si="31"/>
        <v>0</v>
      </c>
      <c r="AA85" s="699">
        <f t="shared" si="31"/>
        <v>0</v>
      </c>
    </row>
    <row r="86" spans="2:27" ht="15" hidden="1" customHeight="1" x14ac:dyDescent="0.25">
      <c r="B86" s="94">
        <v>12</v>
      </c>
      <c r="C86" s="715" t="s">
        <v>5892</v>
      </c>
      <c r="E86" s="715" t="s">
        <v>3852</v>
      </c>
      <c r="G86" s="680">
        <f>SUM(H86:AA86)</f>
        <v>0</v>
      </c>
      <c r="H86" s="680">
        <f>H57</f>
        <v>0</v>
      </c>
      <c r="I86" s="680">
        <f t="shared" ref="I86:AA86" si="32">I57</f>
        <v>0</v>
      </c>
      <c r="J86" s="680">
        <f t="shared" si="32"/>
        <v>0</v>
      </c>
      <c r="K86" s="680">
        <f t="shared" si="32"/>
        <v>0</v>
      </c>
      <c r="L86" s="680">
        <f t="shared" si="32"/>
        <v>0</v>
      </c>
      <c r="M86" s="680">
        <f t="shared" si="32"/>
        <v>0</v>
      </c>
      <c r="N86" s="680">
        <f t="shared" si="32"/>
        <v>0</v>
      </c>
      <c r="O86" s="680">
        <f t="shared" si="32"/>
        <v>0</v>
      </c>
      <c r="P86" s="680">
        <f t="shared" si="32"/>
        <v>0</v>
      </c>
      <c r="Q86" s="680">
        <f t="shared" si="32"/>
        <v>0</v>
      </c>
      <c r="R86" s="680">
        <f t="shared" si="32"/>
        <v>0</v>
      </c>
      <c r="S86" s="680">
        <f t="shared" si="32"/>
        <v>0</v>
      </c>
      <c r="T86" s="680">
        <f t="shared" si="32"/>
        <v>0</v>
      </c>
      <c r="U86" s="680">
        <f t="shared" si="32"/>
        <v>0</v>
      </c>
      <c r="V86" s="680">
        <f t="shared" si="32"/>
        <v>0</v>
      </c>
      <c r="W86" s="680">
        <f t="shared" si="32"/>
        <v>0</v>
      </c>
      <c r="X86" s="680">
        <f t="shared" si="32"/>
        <v>0</v>
      </c>
      <c r="Y86" s="680">
        <f t="shared" si="32"/>
        <v>0</v>
      </c>
      <c r="Z86" s="680">
        <f t="shared" si="32"/>
        <v>0</v>
      </c>
      <c r="AA86" s="680">
        <f t="shared" si="32"/>
        <v>0</v>
      </c>
    </row>
    <row r="87" spans="2:27" ht="15" hidden="1" customHeight="1" x14ac:dyDescent="0.25">
      <c r="B87" s="714">
        <v>13</v>
      </c>
      <c r="C87" s="715" t="s">
        <v>5894</v>
      </c>
      <c r="E87" s="715" t="s">
        <v>3855</v>
      </c>
      <c r="G87" s="680">
        <f>G83</f>
        <v>0</v>
      </c>
      <c r="H87" s="680">
        <v>0</v>
      </c>
      <c r="I87" s="680">
        <v>0</v>
      </c>
      <c r="J87" s="680">
        <v>0</v>
      </c>
      <c r="K87" s="680">
        <v>0</v>
      </c>
      <c r="L87" s="680">
        <v>0</v>
      </c>
      <c r="M87" s="680">
        <v>0</v>
      </c>
      <c r="N87" s="680">
        <v>0</v>
      </c>
      <c r="O87" s="680">
        <v>0</v>
      </c>
      <c r="P87" s="680">
        <v>0</v>
      </c>
      <c r="Q87" s="680">
        <v>0</v>
      </c>
      <c r="R87" s="680">
        <v>0</v>
      </c>
      <c r="S87" s="680">
        <v>0</v>
      </c>
      <c r="T87" s="680">
        <v>0</v>
      </c>
      <c r="U87" s="680">
        <v>0</v>
      </c>
      <c r="V87" s="680">
        <v>0</v>
      </c>
      <c r="W87" s="680">
        <v>0</v>
      </c>
      <c r="X87" s="680">
        <v>0</v>
      </c>
      <c r="Y87" s="680">
        <v>0</v>
      </c>
      <c r="Z87" s="680">
        <v>0</v>
      </c>
      <c r="AA87" s="680">
        <v>0</v>
      </c>
    </row>
    <row r="88" spans="2:27" ht="15" hidden="1" customHeight="1" x14ac:dyDescent="0.25">
      <c r="B88" s="94">
        <v>14</v>
      </c>
      <c r="C88" s="715" t="s">
        <v>5896</v>
      </c>
      <c r="E88" s="715" t="s">
        <v>3855</v>
      </c>
      <c r="G88" s="707">
        <f>G84</f>
        <v>0</v>
      </c>
      <c r="H88" s="699">
        <v>0</v>
      </c>
      <c r="I88" s="699">
        <v>0</v>
      </c>
      <c r="J88" s="699">
        <v>0</v>
      </c>
      <c r="K88" s="699">
        <v>0</v>
      </c>
      <c r="L88" s="699">
        <v>0</v>
      </c>
      <c r="M88" s="699">
        <v>0</v>
      </c>
      <c r="N88" s="699">
        <v>0</v>
      </c>
      <c r="O88" s="699">
        <v>0</v>
      </c>
      <c r="P88" s="699">
        <v>0</v>
      </c>
      <c r="Q88" s="699">
        <v>0</v>
      </c>
      <c r="R88" s="699">
        <v>0</v>
      </c>
      <c r="S88" s="699">
        <v>0</v>
      </c>
      <c r="T88" s="699">
        <v>0</v>
      </c>
      <c r="U88" s="699">
        <v>0</v>
      </c>
      <c r="V88" s="699">
        <v>0</v>
      </c>
      <c r="W88" s="699">
        <v>0</v>
      </c>
      <c r="X88" s="699">
        <v>0</v>
      </c>
      <c r="Y88" s="699">
        <v>0</v>
      </c>
      <c r="Z88" s="699">
        <v>0</v>
      </c>
      <c r="AA88" s="699">
        <v>0</v>
      </c>
    </row>
    <row r="89" spans="2:27" ht="15" hidden="1" customHeight="1" x14ac:dyDescent="0.25">
      <c r="B89"/>
      <c r="C89" s="673"/>
      <c r="E89" s="673"/>
      <c r="H89" s="674"/>
    </row>
    <row r="90" spans="2:27" ht="15" hidden="1" customHeight="1" x14ac:dyDescent="0.25">
      <c r="B90" s="716"/>
      <c r="C90" s="718" t="s">
        <v>6087</v>
      </c>
      <c r="E90"/>
      <c r="H90" s="650"/>
    </row>
    <row r="91" spans="2:27" ht="15" hidden="1" customHeight="1" x14ac:dyDescent="0.25">
      <c r="B91" s="717"/>
      <c r="C91" s="719" t="s">
        <v>5866</v>
      </c>
      <c r="E91"/>
      <c r="H91" s="650"/>
    </row>
    <row r="92" spans="2:27" ht="15" hidden="1" customHeight="1" x14ac:dyDescent="0.25">
      <c r="B92" s="714">
        <v>15</v>
      </c>
      <c r="C92" s="715" t="s">
        <v>5899</v>
      </c>
      <c r="E92" s="715" t="s">
        <v>5901</v>
      </c>
      <c r="G92" s="707">
        <f>G65</f>
        <v>0</v>
      </c>
      <c r="H92" s="699">
        <f>H65</f>
        <v>0</v>
      </c>
      <c r="I92" s="699">
        <f t="shared" ref="I92:AA92" si="33">I65</f>
        <v>0</v>
      </c>
      <c r="J92" s="699">
        <f t="shared" si="33"/>
        <v>0</v>
      </c>
      <c r="K92" s="699">
        <f t="shared" si="33"/>
        <v>0</v>
      </c>
      <c r="L92" s="699">
        <f t="shared" si="33"/>
        <v>0</v>
      </c>
      <c r="M92" s="699">
        <f t="shared" si="33"/>
        <v>0</v>
      </c>
      <c r="N92" s="699">
        <f t="shared" si="33"/>
        <v>0</v>
      </c>
      <c r="O92" s="699">
        <f t="shared" si="33"/>
        <v>0</v>
      </c>
      <c r="P92" s="699">
        <f t="shared" si="33"/>
        <v>0</v>
      </c>
      <c r="Q92" s="699">
        <f t="shared" si="33"/>
        <v>0</v>
      </c>
      <c r="R92" s="699">
        <f t="shared" si="33"/>
        <v>0</v>
      </c>
      <c r="S92" s="699">
        <f t="shared" si="33"/>
        <v>0</v>
      </c>
      <c r="T92" s="699">
        <f t="shared" si="33"/>
        <v>0</v>
      </c>
      <c r="U92" s="699">
        <f t="shared" si="33"/>
        <v>0</v>
      </c>
      <c r="V92" s="699">
        <f t="shared" si="33"/>
        <v>0</v>
      </c>
      <c r="W92" s="699">
        <f t="shared" si="33"/>
        <v>0</v>
      </c>
      <c r="X92" s="699">
        <f t="shared" si="33"/>
        <v>0</v>
      </c>
      <c r="Y92" s="699">
        <f t="shared" si="33"/>
        <v>0</v>
      </c>
      <c r="Z92" s="699">
        <f t="shared" si="33"/>
        <v>0</v>
      </c>
      <c r="AA92" s="699">
        <f t="shared" si="33"/>
        <v>0</v>
      </c>
    </row>
    <row r="93" spans="2:27" ht="15" hidden="1" customHeight="1" x14ac:dyDescent="0.25">
      <c r="B93" s="714">
        <v>16</v>
      </c>
      <c r="C93" s="715" t="s">
        <v>5902</v>
      </c>
      <c r="E93" s="715" t="s">
        <v>5901</v>
      </c>
      <c r="G93" s="680">
        <v>0</v>
      </c>
      <c r="H93" s="680">
        <v>0</v>
      </c>
      <c r="I93" s="680">
        <v>0</v>
      </c>
      <c r="J93" s="680">
        <v>0</v>
      </c>
      <c r="K93" s="680">
        <v>0</v>
      </c>
      <c r="L93" s="680">
        <v>0</v>
      </c>
      <c r="M93" s="680">
        <v>0</v>
      </c>
      <c r="N93" s="680">
        <v>0</v>
      </c>
      <c r="O93" s="680">
        <v>0</v>
      </c>
      <c r="P93" s="680">
        <v>0</v>
      </c>
      <c r="Q93" s="680">
        <v>0</v>
      </c>
      <c r="R93" s="680">
        <v>0</v>
      </c>
      <c r="S93" s="680">
        <v>0</v>
      </c>
      <c r="T93" s="680">
        <v>0</v>
      </c>
      <c r="U93" s="680">
        <v>0</v>
      </c>
      <c r="V93" s="680">
        <v>0</v>
      </c>
      <c r="W93" s="680">
        <v>0</v>
      </c>
      <c r="X93" s="680">
        <v>0</v>
      </c>
      <c r="Y93" s="680">
        <v>0</v>
      </c>
      <c r="Z93" s="680">
        <v>0</v>
      </c>
      <c r="AA93" s="680">
        <v>0</v>
      </c>
    </row>
    <row r="94" spans="2:27" ht="15" hidden="1" customHeight="1" x14ac:dyDescent="0.25">
      <c r="B94" s="714">
        <v>17</v>
      </c>
      <c r="C94" s="715" t="s">
        <v>5904</v>
      </c>
      <c r="E94" s="715" t="s">
        <v>5901</v>
      </c>
      <c r="G94" s="707">
        <f>SUM(G92:G93)</f>
        <v>0</v>
      </c>
      <c r="H94" s="699">
        <f>SUM(H92:H93)</f>
        <v>0</v>
      </c>
      <c r="I94" s="699">
        <f t="shared" ref="I94:AA94" si="34">SUM(I92:I93)</f>
        <v>0</v>
      </c>
      <c r="J94" s="699">
        <f t="shared" si="34"/>
        <v>0</v>
      </c>
      <c r="K94" s="699">
        <f t="shared" si="34"/>
        <v>0</v>
      </c>
      <c r="L94" s="699">
        <f t="shared" si="34"/>
        <v>0</v>
      </c>
      <c r="M94" s="699">
        <f t="shared" si="34"/>
        <v>0</v>
      </c>
      <c r="N94" s="699">
        <f t="shared" si="34"/>
        <v>0</v>
      </c>
      <c r="O94" s="699">
        <f t="shared" si="34"/>
        <v>0</v>
      </c>
      <c r="P94" s="699">
        <f t="shared" si="34"/>
        <v>0</v>
      </c>
      <c r="Q94" s="699">
        <f t="shared" si="34"/>
        <v>0</v>
      </c>
      <c r="R94" s="699">
        <f t="shared" si="34"/>
        <v>0</v>
      </c>
      <c r="S94" s="699">
        <f t="shared" si="34"/>
        <v>0</v>
      </c>
      <c r="T94" s="699">
        <f t="shared" si="34"/>
        <v>0</v>
      </c>
      <c r="U94" s="699">
        <f t="shared" si="34"/>
        <v>0</v>
      </c>
      <c r="V94" s="699">
        <f t="shared" si="34"/>
        <v>0</v>
      </c>
      <c r="W94" s="699">
        <f t="shared" si="34"/>
        <v>0</v>
      </c>
      <c r="X94" s="699">
        <f t="shared" si="34"/>
        <v>0</v>
      </c>
      <c r="Y94" s="699">
        <f t="shared" si="34"/>
        <v>0</v>
      </c>
      <c r="Z94" s="699">
        <f t="shared" si="34"/>
        <v>0</v>
      </c>
      <c r="AA94" s="699">
        <f t="shared" si="34"/>
        <v>0</v>
      </c>
    </row>
    <row r="95" spans="2:27" ht="15" hidden="1" customHeight="1" x14ac:dyDescent="0.25">
      <c r="B95" s="714">
        <v>18</v>
      </c>
      <c r="C95" s="715" t="s">
        <v>5906</v>
      </c>
      <c r="E95" s="715" t="s">
        <v>5901</v>
      </c>
      <c r="G95" s="680">
        <f>G65</f>
        <v>0</v>
      </c>
      <c r="H95" s="680">
        <f>H65</f>
        <v>0</v>
      </c>
      <c r="I95" s="680">
        <f t="shared" ref="I95:AA95" si="35">I65</f>
        <v>0</v>
      </c>
      <c r="J95" s="680">
        <f t="shared" si="35"/>
        <v>0</v>
      </c>
      <c r="K95" s="680">
        <f t="shared" si="35"/>
        <v>0</v>
      </c>
      <c r="L95" s="680">
        <f t="shared" si="35"/>
        <v>0</v>
      </c>
      <c r="M95" s="680">
        <f t="shared" si="35"/>
        <v>0</v>
      </c>
      <c r="N95" s="680">
        <f t="shared" si="35"/>
        <v>0</v>
      </c>
      <c r="O95" s="680">
        <f t="shared" si="35"/>
        <v>0</v>
      </c>
      <c r="P95" s="680">
        <f t="shared" si="35"/>
        <v>0</v>
      </c>
      <c r="Q95" s="680">
        <f t="shared" si="35"/>
        <v>0</v>
      </c>
      <c r="R95" s="680">
        <f t="shared" si="35"/>
        <v>0</v>
      </c>
      <c r="S95" s="680">
        <f t="shared" si="35"/>
        <v>0</v>
      </c>
      <c r="T95" s="680">
        <f t="shared" si="35"/>
        <v>0</v>
      </c>
      <c r="U95" s="680">
        <f t="shared" si="35"/>
        <v>0</v>
      </c>
      <c r="V95" s="680">
        <f t="shared" si="35"/>
        <v>0</v>
      </c>
      <c r="W95" s="680">
        <f t="shared" si="35"/>
        <v>0</v>
      </c>
      <c r="X95" s="680">
        <f t="shared" si="35"/>
        <v>0</v>
      </c>
      <c r="Y95" s="680">
        <f t="shared" si="35"/>
        <v>0</v>
      </c>
      <c r="Z95" s="680">
        <f t="shared" si="35"/>
        <v>0</v>
      </c>
      <c r="AA95" s="680">
        <f t="shared" si="35"/>
        <v>0</v>
      </c>
    </row>
    <row r="96" spans="2:27" ht="15" hidden="1" customHeight="1" x14ac:dyDescent="0.25">
      <c r="B96" s="714">
        <v>19</v>
      </c>
      <c r="C96" s="715" t="s">
        <v>5908</v>
      </c>
      <c r="E96" s="715" t="s">
        <v>5901</v>
      </c>
      <c r="G96" s="680">
        <v>0</v>
      </c>
      <c r="H96" s="680">
        <v>0</v>
      </c>
      <c r="I96" s="680">
        <v>0</v>
      </c>
      <c r="J96" s="680">
        <v>0</v>
      </c>
      <c r="K96" s="680">
        <v>0</v>
      </c>
      <c r="L96" s="680">
        <v>0</v>
      </c>
      <c r="M96" s="680">
        <v>0</v>
      </c>
      <c r="N96" s="680">
        <v>0</v>
      </c>
      <c r="O96" s="680">
        <v>0</v>
      </c>
      <c r="P96" s="680">
        <v>0</v>
      </c>
      <c r="Q96" s="680">
        <v>0</v>
      </c>
      <c r="R96" s="680">
        <v>0</v>
      </c>
      <c r="S96" s="680">
        <v>0</v>
      </c>
      <c r="T96" s="680">
        <v>0</v>
      </c>
      <c r="U96" s="680">
        <v>0</v>
      </c>
      <c r="V96" s="680">
        <v>0</v>
      </c>
      <c r="W96" s="680">
        <v>0</v>
      </c>
      <c r="X96" s="680">
        <v>0</v>
      </c>
      <c r="Y96" s="680">
        <v>0</v>
      </c>
      <c r="Z96" s="680">
        <v>0</v>
      </c>
      <c r="AA96" s="680">
        <v>0</v>
      </c>
    </row>
    <row r="97" spans="2:27" ht="15" hidden="1" customHeight="1" x14ac:dyDescent="0.25">
      <c r="B97" s="714">
        <v>20</v>
      </c>
      <c r="C97" s="715" t="s">
        <v>5910</v>
      </c>
      <c r="E97" s="715" t="s">
        <v>5901</v>
      </c>
      <c r="G97" s="707">
        <f>SUM(G95:G96)</f>
        <v>0</v>
      </c>
      <c r="H97" s="699">
        <f>SUM(H95:H96)</f>
        <v>0</v>
      </c>
      <c r="I97" s="699">
        <f t="shared" ref="I97:AA97" si="36">SUM(I95:I96)</f>
        <v>0</v>
      </c>
      <c r="J97" s="699">
        <f t="shared" si="36"/>
        <v>0</v>
      </c>
      <c r="K97" s="699">
        <f t="shared" si="36"/>
        <v>0</v>
      </c>
      <c r="L97" s="699">
        <f t="shared" si="36"/>
        <v>0</v>
      </c>
      <c r="M97" s="699">
        <f t="shared" si="36"/>
        <v>0</v>
      </c>
      <c r="N97" s="699">
        <f t="shared" si="36"/>
        <v>0</v>
      </c>
      <c r="O97" s="699">
        <f t="shared" si="36"/>
        <v>0</v>
      </c>
      <c r="P97" s="699">
        <f t="shared" si="36"/>
        <v>0</v>
      </c>
      <c r="Q97" s="699">
        <f t="shared" si="36"/>
        <v>0</v>
      </c>
      <c r="R97" s="699">
        <f t="shared" si="36"/>
        <v>0</v>
      </c>
      <c r="S97" s="699">
        <f t="shared" si="36"/>
        <v>0</v>
      </c>
      <c r="T97" s="699">
        <f t="shared" si="36"/>
        <v>0</v>
      </c>
      <c r="U97" s="699">
        <f t="shared" si="36"/>
        <v>0</v>
      </c>
      <c r="V97" s="699">
        <f t="shared" si="36"/>
        <v>0</v>
      </c>
      <c r="W97" s="699">
        <f t="shared" si="36"/>
        <v>0</v>
      </c>
      <c r="X97" s="699">
        <f t="shared" si="36"/>
        <v>0</v>
      </c>
      <c r="Y97" s="699">
        <f t="shared" si="36"/>
        <v>0</v>
      </c>
      <c r="Z97" s="699">
        <f t="shared" si="36"/>
        <v>0</v>
      </c>
      <c r="AA97" s="699">
        <f t="shared" si="36"/>
        <v>0</v>
      </c>
    </row>
    <row r="98" spans="2:27" ht="15" hidden="1" customHeight="1" x14ac:dyDescent="0.25">
      <c r="B98" s="714">
        <v>21</v>
      </c>
      <c r="C98" s="715" t="s">
        <v>5912</v>
      </c>
      <c r="E98" s="715" t="s">
        <v>3908</v>
      </c>
      <c r="G98" s="707">
        <f>IFERROR('FI-FVCusto'!Y86*CustoContabil!C54/RCB!I38,0)</f>
        <v>0</v>
      </c>
    </row>
    <row r="99" spans="2:27" ht="15" hidden="1" customHeight="1" x14ac:dyDescent="0.25">
      <c r="B99" s="714">
        <v>22</v>
      </c>
      <c r="C99" s="715" t="s">
        <v>5913</v>
      </c>
      <c r="E99" s="715" t="s">
        <v>5901</v>
      </c>
      <c r="G99" s="683">
        <f>'FI-FVCusto'!Y86</f>
        <v>0</v>
      </c>
    </row>
    <row r="100" spans="2:27" ht="15" hidden="1" customHeight="1" x14ac:dyDescent="0.25">
      <c r="B100" s="714">
        <v>23</v>
      </c>
      <c r="C100" s="715" t="s">
        <v>5915</v>
      </c>
      <c r="E100" s="715" t="s">
        <v>3908</v>
      </c>
      <c r="G100" s="683">
        <f>IFERROR('FI-FVCusto'!X86*CustoContabil!E54/RCB!E38,0)</f>
        <v>0</v>
      </c>
    </row>
    <row r="101" spans="2:27" ht="15" hidden="1" customHeight="1" x14ac:dyDescent="0.25">
      <c r="B101" s="714">
        <v>24</v>
      </c>
      <c r="C101" s="715" t="s">
        <v>5916</v>
      </c>
      <c r="E101" s="715" t="s">
        <v>5901</v>
      </c>
      <c r="G101" s="707">
        <f>'FI-FVCusto'!X86</f>
        <v>0</v>
      </c>
    </row>
    <row r="102" spans="2:27" ht="15" hidden="1" customHeight="1" x14ac:dyDescent="0.25">
      <c r="B102" s="714">
        <v>25</v>
      </c>
      <c r="C102" s="715" t="s">
        <v>5919</v>
      </c>
      <c r="E102" s="715" t="s">
        <v>5870</v>
      </c>
      <c r="G102" s="688">
        <f>IFERROR(G99/G94,0)</f>
        <v>0</v>
      </c>
    </row>
    <row r="103" spans="2:27" ht="15" hidden="1" customHeight="1" x14ac:dyDescent="0.25">
      <c r="B103" s="714">
        <v>26</v>
      </c>
      <c r="C103" s="715" t="s">
        <v>5921</v>
      </c>
      <c r="E103" s="715" t="s">
        <v>5870</v>
      </c>
      <c r="G103" s="683">
        <f>IFERROR(G101/G94,0)</f>
        <v>0</v>
      </c>
    </row>
    <row r="104" spans="2:27" ht="15" hidden="1" customHeight="1" x14ac:dyDescent="0.25">
      <c r="B104" s="714">
        <v>27</v>
      </c>
      <c r="C104" s="715" t="s">
        <v>5923</v>
      </c>
      <c r="E104" s="715" t="s">
        <v>5870</v>
      </c>
      <c r="G104" s="683">
        <f>IFERROR(G99/G97,0)</f>
        <v>0</v>
      </c>
    </row>
    <row r="105" spans="2:27" ht="15" hidden="1" customHeight="1" x14ac:dyDescent="0.25">
      <c r="B105" s="714">
        <v>28</v>
      </c>
      <c r="C105" s="715" t="s">
        <v>5925</v>
      </c>
      <c r="E105" s="715" t="s">
        <v>5870</v>
      </c>
      <c r="G105" s="707">
        <f>IFERROR(G101/G97,0)</f>
        <v>0</v>
      </c>
    </row>
    <row r="106" spans="2:27" ht="15" hidden="1" customHeight="1" x14ac:dyDescent="0.25">
      <c r="B106" s="714">
        <v>29</v>
      </c>
      <c r="C106" s="715" t="s">
        <v>4054</v>
      </c>
      <c r="E106" s="715" t="s">
        <v>3947</v>
      </c>
      <c r="G106" s="707">
        <f>IFERROR(SUMPRODUCT('FI-FVCusto'!H65:H84,'FI-FVCusto'!I65:I84)/SUM('FI-FVCusto'!I65:I84),0)</f>
        <v>0</v>
      </c>
    </row>
    <row r="107" spans="2:27" ht="15" hidden="1" customHeight="1" x14ac:dyDescent="0.25">
      <c r="B107"/>
      <c r="E107"/>
      <c r="G107" s="788"/>
      <c r="H107"/>
    </row>
    <row r="108" spans="2:27" ht="15" hidden="1" customHeight="1" x14ac:dyDescent="0.25">
      <c r="B108" s="716"/>
      <c r="C108" s="718" t="s">
        <v>6085</v>
      </c>
      <c r="E108"/>
      <c r="G108" s="788"/>
      <c r="H108"/>
    </row>
    <row r="109" spans="2:27" ht="15" hidden="1" customHeight="1" x14ac:dyDescent="0.25">
      <c r="B109" s="717"/>
      <c r="C109" s="719" t="s">
        <v>5866</v>
      </c>
      <c r="E109"/>
      <c r="G109" s="788"/>
      <c r="H109"/>
    </row>
    <row r="110" spans="2:27" ht="15" hidden="1" customHeight="1" x14ac:dyDescent="0.25">
      <c r="B110" s="714">
        <v>30</v>
      </c>
      <c r="C110" s="715" t="s">
        <v>5871</v>
      </c>
      <c r="E110" s="715" t="s">
        <v>5930</v>
      </c>
      <c r="G110" s="707">
        <f>IFERROR(G77/G75,0)</f>
        <v>0</v>
      </c>
      <c r="H110" s="699">
        <f t="shared" ref="H110:AA110" si="37">H76*(H48/10^3)</f>
        <v>0</v>
      </c>
      <c r="I110" s="699">
        <f t="shared" si="37"/>
        <v>0</v>
      </c>
      <c r="J110" s="699">
        <f t="shared" si="37"/>
        <v>0</v>
      </c>
      <c r="K110" s="699">
        <f t="shared" si="37"/>
        <v>0</v>
      </c>
      <c r="L110" s="699">
        <f t="shared" si="37"/>
        <v>0</v>
      </c>
      <c r="M110" s="699">
        <f t="shared" si="37"/>
        <v>0</v>
      </c>
      <c r="N110" s="699">
        <f t="shared" si="37"/>
        <v>0</v>
      </c>
      <c r="O110" s="699">
        <f t="shared" si="37"/>
        <v>0</v>
      </c>
      <c r="P110" s="699">
        <f t="shared" si="37"/>
        <v>0</v>
      </c>
      <c r="Q110" s="699">
        <f t="shared" si="37"/>
        <v>0</v>
      </c>
      <c r="R110" s="699">
        <f t="shared" si="37"/>
        <v>0</v>
      </c>
      <c r="S110" s="699">
        <f t="shared" si="37"/>
        <v>0</v>
      </c>
      <c r="T110" s="699">
        <f t="shared" si="37"/>
        <v>0</v>
      </c>
      <c r="U110" s="699">
        <f t="shared" si="37"/>
        <v>0</v>
      </c>
      <c r="V110" s="699">
        <f t="shared" si="37"/>
        <v>0</v>
      </c>
      <c r="W110" s="699">
        <f t="shared" si="37"/>
        <v>0</v>
      </c>
      <c r="X110" s="699">
        <f t="shared" si="37"/>
        <v>0</v>
      </c>
      <c r="Y110" s="699">
        <f t="shared" si="37"/>
        <v>0</v>
      </c>
      <c r="Z110" s="699">
        <f t="shared" si="37"/>
        <v>0</v>
      </c>
      <c r="AA110" s="699">
        <f t="shared" si="37"/>
        <v>0</v>
      </c>
    </row>
    <row r="111" spans="2:27" ht="15" hidden="1" customHeight="1" x14ac:dyDescent="0.25">
      <c r="B111" s="714">
        <v>31</v>
      </c>
      <c r="C111" s="715" t="s">
        <v>5876</v>
      </c>
      <c r="E111" s="715" t="s">
        <v>5932</v>
      </c>
      <c r="G111" s="680">
        <f t="shared" ref="G111" si="38">G78</f>
        <v>0</v>
      </c>
      <c r="H111" s="680">
        <f>H78</f>
        <v>0</v>
      </c>
      <c r="I111" s="680">
        <f t="shared" ref="I111:AA111" si="39">I78</f>
        <v>0</v>
      </c>
      <c r="J111" s="680">
        <f t="shared" si="39"/>
        <v>0</v>
      </c>
      <c r="K111" s="680">
        <f t="shared" si="39"/>
        <v>0</v>
      </c>
      <c r="L111" s="680">
        <f t="shared" si="39"/>
        <v>0</v>
      </c>
      <c r="M111" s="680">
        <f t="shared" si="39"/>
        <v>0</v>
      </c>
      <c r="N111" s="680">
        <f t="shared" si="39"/>
        <v>0</v>
      </c>
      <c r="O111" s="680">
        <f t="shared" si="39"/>
        <v>0</v>
      </c>
      <c r="P111" s="680">
        <f t="shared" si="39"/>
        <v>0</v>
      </c>
      <c r="Q111" s="680">
        <f t="shared" si="39"/>
        <v>0</v>
      </c>
      <c r="R111" s="680">
        <f t="shared" si="39"/>
        <v>0</v>
      </c>
      <c r="S111" s="680">
        <f t="shared" si="39"/>
        <v>0</v>
      </c>
      <c r="T111" s="680">
        <f t="shared" si="39"/>
        <v>0</v>
      </c>
      <c r="U111" s="680">
        <f t="shared" si="39"/>
        <v>0</v>
      </c>
      <c r="V111" s="680">
        <f t="shared" si="39"/>
        <v>0</v>
      </c>
      <c r="W111" s="680">
        <f t="shared" si="39"/>
        <v>0</v>
      </c>
      <c r="X111" s="680">
        <f t="shared" si="39"/>
        <v>0</v>
      </c>
      <c r="Y111" s="680">
        <f t="shared" si="39"/>
        <v>0</v>
      </c>
      <c r="Z111" s="680">
        <f t="shared" si="39"/>
        <v>0</v>
      </c>
      <c r="AA111" s="680">
        <f t="shared" si="39"/>
        <v>0</v>
      </c>
    </row>
    <row r="112" spans="2:27" ht="15" hidden="1" customHeight="1" x14ac:dyDescent="0.25">
      <c r="B112" s="714">
        <v>32</v>
      </c>
      <c r="C112" s="715" t="s">
        <v>5882</v>
      </c>
      <c r="E112" s="715" t="s">
        <v>5930</v>
      </c>
      <c r="G112" s="707">
        <f>IFERROR(SUMPRODUCT(H112:AA112,H80:AA80)/SUM(H80:AA80),0)</f>
        <v>0</v>
      </c>
      <c r="H112" s="699">
        <f>IFERROR(H82/H80,0)</f>
        <v>0</v>
      </c>
      <c r="I112" s="699">
        <f t="shared" ref="I112:AA112" si="40">IFERROR(I82/I80,0)</f>
        <v>0</v>
      </c>
      <c r="J112" s="699">
        <f t="shared" si="40"/>
        <v>0</v>
      </c>
      <c r="K112" s="699">
        <f t="shared" si="40"/>
        <v>0</v>
      </c>
      <c r="L112" s="699">
        <f t="shared" si="40"/>
        <v>0</v>
      </c>
      <c r="M112" s="699">
        <f t="shared" si="40"/>
        <v>0</v>
      </c>
      <c r="N112" s="699">
        <f t="shared" si="40"/>
        <v>0</v>
      </c>
      <c r="O112" s="699">
        <f t="shared" si="40"/>
        <v>0</v>
      </c>
      <c r="P112" s="699">
        <f t="shared" si="40"/>
        <v>0</v>
      </c>
      <c r="Q112" s="699">
        <f t="shared" si="40"/>
        <v>0</v>
      </c>
      <c r="R112" s="699">
        <f t="shared" si="40"/>
        <v>0</v>
      </c>
      <c r="S112" s="699">
        <f t="shared" si="40"/>
        <v>0</v>
      </c>
      <c r="T112" s="699">
        <f t="shared" si="40"/>
        <v>0</v>
      </c>
      <c r="U112" s="699">
        <f t="shared" si="40"/>
        <v>0</v>
      </c>
      <c r="V112" s="699">
        <f t="shared" si="40"/>
        <v>0</v>
      </c>
      <c r="W112" s="699">
        <f t="shared" si="40"/>
        <v>0</v>
      </c>
      <c r="X112" s="699">
        <f t="shared" si="40"/>
        <v>0</v>
      </c>
      <c r="Y112" s="699">
        <f t="shared" si="40"/>
        <v>0</v>
      </c>
      <c r="Z112" s="699">
        <f t="shared" si="40"/>
        <v>0</v>
      </c>
      <c r="AA112" s="699">
        <f t="shared" si="40"/>
        <v>0</v>
      </c>
    </row>
    <row r="113" spans="2:27" ht="15" hidden="1" customHeight="1" x14ac:dyDescent="0.25">
      <c r="B113" s="714">
        <v>33</v>
      </c>
      <c r="C113" s="715" t="s">
        <v>5886</v>
      </c>
      <c r="E113" s="715" t="s">
        <v>5932</v>
      </c>
      <c r="G113" s="680">
        <f t="shared" ref="G113" si="41">G83</f>
        <v>0</v>
      </c>
      <c r="H113" s="680">
        <f>H83</f>
        <v>0</v>
      </c>
      <c r="I113" s="680">
        <f t="shared" ref="I113:AA113" si="42">I83</f>
        <v>0</v>
      </c>
      <c r="J113" s="680">
        <f t="shared" si="42"/>
        <v>0</v>
      </c>
      <c r="K113" s="680">
        <f t="shared" si="42"/>
        <v>0</v>
      </c>
      <c r="L113" s="680">
        <f t="shared" si="42"/>
        <v>0</v>
      </c>
      <c r="M113" s="680">
        <f t="shared" si="42"/>
        <v>0</v>
      </c>
      <c r="N113" s="680">
        <f t="shared" si="42"/>
        <v>0</v>
      </c>
      <c r="O113" s="680">
        <f t="shared" si="42"/>
        <v>0</v>
      </c>
      <c r="P113" s="680">
        <f t="shared" si="42"/>
        <v>0</v>
      </c>
      <c r="Q113" s="680">
        <f t="shared" si="42"/>
        <v>0</v>
      </c>
      <c r="R113" s="680">
        <f t="shared" si="42"/>
        <v>0</v>
      </c>
      <c r="S113" s="680">
        <f t="shared" si="42"/>
        <v>0</v>
      </c>
      <c r="T113" s="680">
        <f t="shared" si="42"/>
        <v>0</v>
      </c>
      <c r="U113" s="680">
        <f t="shared" si="42"/>
        <v>0</v>
      </c>
      <c r="V113" s="680">
        <f t="shared" si="42"/>
        <v>0</v>
      </c>
      <c r="W113" s="680">
        <f t="shared" si="42"/>
        <v>0</v>
      </c>
      <c r="X113" s="680">
        <f t="shared" si="42"/>
        <v>0</v>
      </c>
      <c r="Y113" s="680">
        <f t="shared" si="42"/>
        <v>0</v>
      </c>
      <c r="Z113" s="680">
        <f t="shared" si="42"/>
        <v>0</v>
      </c>
      <c r="AA113" s="680">
        <f t="shared" si="42"/>
        <v>0</v>
      </c>
    </row>
    <row r="114" spans="2:27" ht="15" hidden="1" customHeight="1" x14ac:dyDescent="0.25">
      <c r="B114" s="714">
        <v>34</v>
      </c>
      <c r="C114" s="715" t="s">
        <v>5890</v>
      </c>
      <c r="E114" s="715" t="s">
        <v>5930</v>
      </c>
      <c r="G114" s="707">
        <f>IFERROR(SUMPRODUCT(H114:AA114,H80:AA80)/SUM(H80:AA80),0)</f>
        <v>0</v>
      </c>
      <c r="H114" s="699">
        <f>IFERROR(H82/H80,0)</f>
        <v>0</v>
      </c>
      <c r="I114" s="699">
        <f t="shared" ref="I114:AA114" si="43">IFERROR(I82/I80,0)</f>
        <v>0</v>
      </c>
      <c r="J114" s="699">
        <f t="shared" si="43"/>
        <v>0</v>
      </c>
      <c r="K114" s="699">
        <f t="shared" si="43"/>
        <v>0</v>
      </c>
      <c r="L114" s="699">
        <f t="shared" si="43"/>
        <v>0</v>
      </c>
      <c r="M114" s="699">
        <f t="shared" si="43"/>
        <v>0</v>
      </c>
      <c r="N114" s="699">
        <f t="shared" si="43"/>
        <v>0</v>
      </c>
      <c r="O114" s="699">
        <f t="shared" si="43"/>
        <v>0</v>
      </c>
      <c r="P114" s="699">
        <f t="shared" si="43"/>
        <v>0</v>
      </c>
      <c r="Q114" s="699">
        <f t="shared" si="43"/>
        <v>0</v>
      </c>
      <c r="R114" s="699">
        <f t="shared" si="43"/>
        <v>0</v>
      </c>
      <c r="S114" s="699">
        <f t="shared" si="43"/>
        <v>0</v>
      </c>
      <c r="T114" s="699">
        <f t="shared" si="43"/>
        <v>0</v>
      </c>
      <c r="U114" s="699">
        <f t="shared" si="43"/>
        <v>0</v>
      </c>
      <c r="V114" s="699">
        <f t="shared" si="43"/>
        <v>0</v>
      </c>
      <c r="W114" s="699">
        <f t="shared" si="43"/>
        <v>0</v>
      </c>
      <c r="X114" s="699">
        <f t="shared" si="43"/>
        <v>0</v>
      </c>
      <c r="Y114" s="699">
        <f t="shared" si="43"/>
        <v>0</v>
      </c>
      <c r="Z114" s="699">
        <f t="shared" si="43"/>
        <v>0</v>
      </c>
      <c r="AA114" s="699">
        <f t="shared" si="43"/>
        <v>0</v>
      </c>
    </row>
    <row r="115" spans="2:27" ht="15" hidden="1" customHeight="1" x14ac:dyDescent="0.25">
      <c r="B115" s="714">
        <v>35</v>
      </c>
      <c r="C115" s="715" t="s">
        <v>5999</v>
      </c>
      <c r="E115" s="715" t="s">
        <v>5932</v>
      </c>
      <c r="G115" s="707">
        <f>G87</f>
        <v>0</v>
      </c>
      <c r="H115" s="699">
        <f>H87</f>
        <v>0</v>
      </c>
      <c r="I115" s="699">
        <f t="shared" ref="I115:AA115" si="44">I87</f>
        <v>0</v>
      </c>
      <c r="J115" s="699">
        <f t="shared" si="44"/>
        <v>0</v>
      </c>
      <c r="K115" s="699">
        <f t="shared" si="44"/>
        <v>0</v>
      </c>
      <c r="L115" s="699">
        <f t="shared" si="44"/>
        <v>0</v>
      </c>
      <c r="M115" s="699">
        <f t="shared" si="44"/>
        <v>0</v>
      </c>
      <c r="N115" s="699">
        <f t="shared" si="44"/>
        <v>0</v>
      </c>
      <c r="O115" s="699">
        <f t="shared" si="44"/>
        <v>0</v>
      </c>
      <c r="P115" s="699">
        <f t="shared" si="44"/>
        <v>0</v>
      </c>
      <c r="Q115" s="699">
        <f t="shared" si="44"/>
        <v>0</v>
      </c>
      <c r="R115" s="699">
        <f t="shared" si="44"/>
        <v>0</v>
      </c>
      <c r="S115" s="699">
        <f t="shared" si="44"/>
        <v>0</v>
      </c>
      <c r="T115" s="699">
        <f t="shared" si="44"/>
        <v>0</v>
      </c>
      <c r="U115" s="699">
        <f t="shared" si="44"/>
        <v>0</v>
      </c>
      <c r="V115" s="699">
        <f t="shared" si="44"/>
        <v>0</v>
      </c>
      <c r="W115" s="699">
        <f t="shared" si="44"/>
        <v>0</v>
      </c>
      <c r="X115" s="699">
        <f t="shared" si="44"/>
        <v>0</v>
      </c>
      <c r="Y115" s="699">
        <f t="shared" si="44"/>
        <v>0</v>
      </c>
      <c r="Z115" s="699">
        <f t="shared" si="44"/>
        <v>0</v>
      </c>
      <c r="AA115" s="699">
        <f t="shared" si="44"/>
        <v>0</v>
      </c>
    </row>
    <row r="116" spans="2:27" ht="15" hidden="1" customHeight="1" x14ac:dyDescent="0.25">
      <c r="B116" s="714">
        <v>36</v>
      </c>
      <c r="C116" s="715" t="s">
        <v>5937</v>
      </c>
      <c r="E116" s="715" t="s">
        <v>5939</v>
      </c>
      <c r="G116" s="680">
        <f t="shared" ref="G116" si="45">IFERROR(G92/G80,0)</f>
        <v>0</v>
      </c>
      <c r="H116" s="687">
        <f>IFERROR(H92/H80,0)</f>
        <v>0</v>
      </c>
      <c r="I116" s="687">
        <f t="shared" ref="I116:AA116" si="46">IFERROR(I92/I80,0)</f>
        <v>0</v>
      </c>
      <c r="J116" s="687">
        <f t="shared" si="46"/>
        <v>0</v>
      </c>
      <c r="K116" s="687">
        <f t="shared" si="46"/>
        <v>0</v>
      </c>
      <c r="L116" s="687">
        <f t="shared" si="46"/>
        <v>0</v>
      </c>
      <c r="M116" s="687">
        <f t="shared" si="46"/>
        <v>0</v>
      </c>
      <c r="N116" s="687">
        <f t="shared" si="46"/>
        <v>0</v>
      </c>
      <c r="O116" s="687">
        <f t="shared" si="46"/>
        <v>0</v>
      </c>
      <c r="P116" s="687">
        <f t="shared" si="46"/>
        <v>0</v>
      </c>
      <c r="Q116" s="687">
        <f t="shared" si="46"/>
        <v>0</v>
      </c>
      <c r="R116" s="687">
        <f t="shared" si="46"/>
        <v>0</v>
      </c>
      <c r="S116" s="687">
        <f t="shared" si="46"/>
        <v>0</v>
      </c>
      <c r="T116" s="687">
        <f t="shared" si="46"/>
        <v>0</v>
      </c>
      <c r="U116" s="687">
        <f t="shared" si="46"/>
        <v>0</v>
      </c>
      <c r="V116" s="687">
        <f t="shared" si="46"/>
        <v>0</v>
      </c>
      <c r="W116" s="687">
        <f t="shared" si="46"/>
        <v>0</v>
      </c>
      <c r="X116" s="687">
        <f t="shared" si="46"/>
        <v>0</v>
      </c>
      <c r="Y116" s="687">
        <f t="shared" si="46"/>
        <v>0</v>
      </c>
      <c r="Z116" s="687">
        <f t="shared" si="46"/>
        <v>0</v>
      </c>
      <c r="AA116" s="687">
        <f t="shared" si="46"/>
        <v>0</v>
      </c>
    </row>
    <row r="117" spans="2:27" ht="15" hidden="1" customHeight="1" x14ac:dyDescent="0.25">
      <c r="B117" s="714">
        <v>37</v>
      </c>
      <c r="C117" s="715" t="s">
        <v>5940</v>
      </c>
      <c r="E117" s="715" t="s">
        <v>5939</v>
      </c>
      <c r="G117" s="680">
        <f t="shared" ref="G117" si="47">IFERROR(G93/G80,0)</f>
        <v>0</v>
      </c>
      <c r="H117" s="680">
        <f>IFERROR(H93/H48,0)</f>
        <v>0</v>
      </c>
      <c r="I117" s="680">
        <f t="shared" ref="I117:AA117" si="48">IFERROR(I93/I48,0)</f>
        <v>0</v>
      </c>
      <c r="J117" s="680">
        <f t="shared" si="48"/>
        <v>0</v>
      </c>
      <c r="K117" s="680">
        <f t="shared" si="48"/>
        <v>0</v>
      </c>
      <c r="L117" s="680">
        <f t="shared" si="48"/>
        <v>0</v>
      </c>
      <c r="M117" s="680">
        <f t="shared" si="48"/>
        <v>0</v>
      </c>
      <c r="N117" s="680">
        <f t="shared" si="48"/>
        <v>0</v>
      </c>
      <c r="O117" s="680">
        <f t="shared" si="48"/>
        <v>0</v>
      </c>
      <c r="P117" s="680">
        <f t="shared" si="48"/>
        <v>0</v>
      </c>
      <c r="Q117" s="680">
        <f t="shared" si="48"/>
        <v>0</v>
      </c>
      <c r="R117" s="680">
        <f t="shared" si="48"/>
        <v>0</v>
      </c>
      <c r="S117" s="680">
        <f t="shared" si="48"/>
        <v>0</v>
      </c>
      <c r="T117" s="680">
        <f t="shared" si="48"/>
        <v>0</v>
      </c>
      <c r="U117" s="680">
        <f t="shared" si="48"/>
        <v>0</v>
      </c>
      <c r="V117" s="680">
        <f t="shared" si="48"/>
        <v>0</v>
      </c>
      <c r="W117" s="680">
        <f t="shared" si="48"/>
        <v>0</v>
      </c>
      <c r="X117" s="680">
        <f t="shared" si="48"/>
        <v>0</v>
      </c>
      <c r="Y117" s="680">
        <f t="shared" si="48"/>
        <v>0</v>
      </c>
      <c r="Z117" s="680">
        <f t="shared" si="48"/>
        <v>0</v>
      </c>
      <c r="AA117" s="680">
        <f t="shared" si="48"/>
        <v>0</v>
      </c>
    </row>
    <row r="118" spans="2:27" ht="15" hidden="1" customHeight="1" x14ac:dyDescent="0.25">
      <c r="B118" s="714">
        <v>38</v>
      </c>
      <c r="C118" s="715" t="s">
        <v>5942</v>
      </c>
      <c r="E118" s="715" t="s">
        <v>5939</v>
      </c>
      <c r="G118" s="707">
        <f>SUM(G116:G117)</f>
        <v>0</v>
      </c>
      <c r="H118" s="699">
        <f>SUM(H116:H117)</f>
        <v>0</v>
      </c>
      <c r="I118" s="699">
        <f t="shared" ref="I118:AA118" si="49">SUM(I116:I117)</f>
        <v>0</v>
      </c>
      <c r="J118" s="699">
        <f t="shared" si="49"/>
        <v>0</v>
      </c>
      <c r="K118" s="699">
        <f t="shared" si="49"/>
        <v>0</v>
      </c>
      <c r="L118" s="699">
        <f t="shared" si="49"/>
        <v>0</v>
      </c>
      <c r="M118" s="699">
        <f t="shared" si="49"/>
        <v>0</v>
      </c>
      <c r="N118" s="699">
        <f t="shared" si="49"/>
        <v>0</v>
      </c>
      <c r="O118" s="699">
        <f t="shared" si="49"/>
        <v>0</v>
      </c>
      <c r="P118" s="699">
        <f t="shared" si="49"/>
        <v>0</v>
      </c>
      <c r="Q118" s="699">
        <f t="shared" si="49"/>
        <v>0</v>
      </c>
      <c r="R118" s="699">
        <f t="shared" si="49"/>
        <v>0</v>
      </c>
      <c r="S118" s="699">
        <f t="shared" si="49"/>
        <v>0</v>
      </c>
      <c r="T118" s="699">
        <f t="shared" si="49"/>
        <v>0</v>
      </c>
      <c r="U118" s="699">
        <f t="shared" si="49"/>
        <v>0</v>
      </c>
      <c r="V118" s="699">
        <f t="shared" si="49"/>
        <v>0</v>
      </c>
      <c r="W118" s="699">
        <f t="shared" si="49"/>
        <v>0</v>
      </c>
      <c r="X118" s="699">
        <f t="shared" si="49"/>
        <v>0</v>
      </c>
      <c r="Y118" s="699">
        <f t="shared" si="49"/>
        <v>0</v>
      </c>
      <c r="Z118" s="699">
        <f t="shared" si="49"/>
        <v>0</v>
      </c>
      <c r="AA118" s="699">
        <f t="shared" si="49"/>
        <v>0</v>
      </c>
    </row>
    <row r="119" spans="2:27" ht="15" hidden="1" customHeight="1" x14ac:dyDescent="0.25">
      <c r="B119" s="714">
        <v>39</v>
      </c>
      <c r="C119" s="715" t="s">
        <v>5944</v>
      </c>
      <c r="E119" s="715" t="s">
        <v>5939</v>
      </c>
      <c r="G119" s="680">
        <f t="shared" ref="G119" si="50">IFERROR(G95/G80,0)</f>
        <v>0</v>
      </c>
      <c r="H119" s="687">
        <f>IFERROR(H95/H80,0)</f>
        <v>0</v>
      </c>
      <c r="I119" s="687">
        <f t="shared" ref="I119:AA119" si="51">IFERROR(I95/I80,0)</f>
        <v>0</v>
      </c>
      <c r="J119" s="687">
        <f t="shared" si="51"/>
        <v>0</v>
      </c>
      <c r="K119" s="687">
        <f t="shared" si="51"/>
        <v>0</v>
      </c>
      <c r="L119" s="687">
        <f t="shared" si="51"/>
        <v>0</v>
      </c>
      <c r="M119" s="687">
        <f t="shared" si="51"/>
        <v>0</v>
      </c>
      <c r="N119" s="687">
        <f t="shared" si="51"/>
        <v>0</v>
      </c>
      <c r="O119" s="687">
        <f t="shared" si="51"/>
        <v>0</v>
      </c>
      <c r="P119" s="687">
        <f t="shared" si="51"/>
        <v>0</v>
      </c>
      <c r="Q119" s="687">
        <f t="shared" si="51"/>
        <v>0</v>
      </c>
      <c r="R119" s="687">
        <f t="shared" si="51"/>
        <v>0</v>
      </c>
      <c r="S119" s="687">
        <f t="shared" si="51"/>
        <v>0</v>
      </c>
      <c r="T119" s="687">
        <f t="shared" si="51"/>
        <v>0</v>
      </c>
      <c r="U119" s="687">
        <f t="shared" si="51"/>
        <v>0</v>
      </c>
      <c r="V119" s="687">
        <f t="shared" si="51"/>
        <v>0</v>
      </c>
      <c r="W119" s="687">
        <f t="shared" si="51"/>
        <v>0</v>
      </c>
      <c r="X119" s="687">
        <f t="shared" si="51"/>
        <v>0</v>
      </c>
      <c r="Y119" s="687">
        <f t="shared" si="51"/>
        <v>0</v>
      </c>
      <c r="Z119" s="687">
        <f t="shared" si="51"/>
        <v>0</v>
      </c>
      <c r="AA119" s="687">
        <f t="shared" si="51"/>
        <v>0</v>
      </c>
    </row>
    <row r="120" spans="2:27" ht="15" hidden="1" customHeight="1" x14ac:dyDescent="0.25">
      <c r="B120" s="714">
        <v>40</v>
      </c>
      <c r="C120" s="715" t="s">
        <v>5946</v>
      </c>
      <c r="E120" s="715" t="s">
        <v>5939</v>
      </c>
      <c r="G120" s="680">
        <f t="shared" ref="G120" si="52">IFERROR(G96/G80,0)</f>
        <v>0</v>
      </c>
      <c r="H120" s="680">
        <f>IFERROR(H96/H48,0)</f>
        <v>0</v>
      </c>
      <c r="I120" s="680">
        <f t="shared" ref="I120:AA120" si="53">IFERROR(I96/I48,0)</f>
        <v>0</v>
      </c>
      <c r="J120" s="680">
        <f t="shared" si="53"/>
        <v>0</v>
      </c>
      <c r="K120" s="680">
        <f t="shared" si="53"/>
        <v>0</v>
      </c>
      <c r="L120" s="680">
        <f t="shared" si="53"/>
        <v>0</v>
      </c>
      <c r="M120" s="680">
        <f t="shared" si="53"/>
        <v>0</v>
      </c>
      <c r="N120" s="680">
        <f t="shared" si="53"/>
        <v>0</v>
      </c>
      <c r="O120" s="680">
        <f t="shared" si="53"/>
        <v>0</v>
      </c>
      <c r="P120" s="680">
        <f t="shared" si="53"/>
        <v>0</v>
      </c>
      <c r="Q120" s="680">
        <f t="shared" si="53"/>
        <v>0</v>
      </c>
      <c r="R120" s="680">
        <f t="shared" si="53"/>
        <v>0</v>
      </c>
      <c r="S120" s="680">
        <f t="shared" si="53"/>
        <v>0</v>
      </c>
      <c r="T120" s="680">
        <f t="shared" si="53"/>
        <v>0</v>
      </c>
      <c r="U120" s="680">
        <f t="shared" si="53"/>
        <v>0</v>
      </c>
      <c r="V120" s="680">
        <f t="shared" si="53"/>
        <v>0</v>
      </c>
      <c r="W120" s="680">
        <f t="shared" si="53"/>
        <v>0</v>
      </c>
      <c r="X120" s="680">
        <f t="shared" si="53"/>
        <v>0</v>
      </c>
      <c r="Y120" s="680">
        <f t="shared" si="53"/>
        <v>0</v>
      </c>
      <c r="Z120" s="680">
        <f t="shared" si="53"/>
        <v>0</v>
      </c>
      <c r="AA120" s="680">
        <f t="shared" si="53"/>
        <v>0</v>
      </c>
    </row>
    <row r="121" spans="2:27" ht="15" hidden="1" customHeight="1" x14ac:dyDescent="0.25">
      <c r="B121" s="714">
        <v>41</v>
      </c>
      <c r="C121" s="715" t="s">
        <v>5948</v>
      </c>
      <c r="E121" s="715" t="s">
        <v>5939</v>
      </c>
      <c r="G121" s="707">
        <f>SUM(G119:G120)</f>
        <v>0</v>
      </c>
      <c r="H121" s="699">
        <f>SUM(H119:H120)</f>
        <v>0</v>
      </c>
      <c r="I121" s="699">
        <f t="shared" ref="I121:AA121" si="54">SUM(I119:I120)</f>
        <v>0</v>
      </c>
      <c r="J121" s="699">
        <f t="shared" si="54"/>
        <v>0</v>
      </c>
      <c r="K121" s="699">
        <f t="shared" si="54"/>
        <v>0</v>
      </c>
      <c r="L121" s="699">
        <f t="shared" si="54"/>
        <v>0</v>
      </c>
      <c r="M121" s="699">
        <f t="shared" si="54"/>
        <v>0</v>
      </c>
      <c r="N121" s="699">
        <f t="shared" si="54"/>
        <v>0</v>
      </c>
      <c r="O121" s="699">
        <f t="shared" si="54"/>
        <v>0</v>
      </c>
      <c r="P121" s="699">
        <f t="shared" si="54"/>
        <v>0</v>
      </c>
      <c r="Q121" s="699">
        <f t="shared" si="54"/>
        <v>0</v>
      </c>
      <c r="R121" s="699">
        <f t="shared" si="54"/>
        <v>0</v>
      </c>
      <c r="S121" s="699">
        <f t="shared" si="54"/>
        <v>0</v>
      </c>
      <c r="T121" s="699">
        <f t="shared" si="54"/>
        <v>0</v>
      </c>
      <c r="U121" s="699">
        <f t="shared" si="54"/>
        <v>0</v>
      </c>
      <c r="V121" s="699">
        <f t="shared" si="54"/>
        <v>0</v>
      </c>
      <c r="W121" s="699">
        <f t="shared" si="54"/>
        <v>0</v>
      </c>
      <c r="X121" s="699">
        <f t="shared" si="54"/>
        <v>0</v>
      </c>
      <c r="Y121" s="699">
        <f t="shared" si="54"/>
        <v>0</v>
      </c>
      <c r="Z121" s="699">
        <f t="shared" si="54"/>
        <v>0</v>
      </c>
      <c r="AA121" s="699">
        <f t="shared" si="54"/>
        <v>0</v>
      </c>
    </row>
    <row r="122" spans="2:27" ht="15" hidden="1" customHeight="1" x14ac:dyDescent="0.25">
      <c r="B122" s="714">
        <v>42</v>
      </c>
      <c r="C122" s="715" t="s">
        <v>5950</v>
      </c>
      <c r="E122" s="715" t="s">
        <v>5952</v>
      </c>
      <c r="G122" s="707">
        <f>IFERROR(G98/G80,0)</f>
        <v>0</v>
      </c>
    </row>
    <row r="123" spans="2:27" ht="15" hidden="1" customHeight="1" x14ac:dyDescent="0.25">
      <c r="B123" s="714">
        <v>43</v>
      </c>
      <c r="C123" s="715" t="s">
        <v>5953</v>
      </c>
      <c r="E123" s="715" t="s">
        <v>5952</v>
      </c>
      <c r="G123" s="707">
        <f>IFERROR(G100/G80,0)</f>
        <v>0</v>
      </c>
    </row>
    <row r="124" spans="2:27" ht="15" hidden="1" customHeight="1" x14ac:dyDescent="0.25">
      <c r="B124"/>
      <c r="C124" s="673"/>
      <c r="E124" s="673"/>
      <c r="H124" s="674"/>
    </row>
    <row r="125" spans="2:27" ht="15" hidden="1" customHeight="1" x14ac:dyDescent="0.25">
      <c r="B125" s="716"/>
      <c r="C125" s="718" t="s">
        <v>6084</v>
      </c>
      <c r="E125"/>
      <c r="H125" s="650"/>
    </row>
    <row r="126" spans="2:27" ht="15" hidden="1" customHeight="1" x14ac:dyDescent="0.25">
      <c r="B126" s="717"/>
      <c r="C126" s="719" t="s">
        <v>5866</v>
      </c>
      <c r="E126"/>
      <c r="H126" s="650"/>
    </row>
    <row r="127" spans="2:27" ht="15" hidden="1" customHeight="1" x14ac:dyDescent="0.25">
      <c r="B127" s="714">
        <v>44</v>
      </c>
      <c r="C127" s="715" t="s">
        <v>5956</v>
      </c>
      <c r="E127"/>
      <c r="H127" s="650"/>
    </row>
    <row r="128" spans="2:27" ht="15" hidden="1" customHeight="1" x14ac:dyDescent="0.25">
      <c r="B128" s="714">
        <v>45</v>
      </c>
      <c r="C128" s="715" t="s">
        <v>5958</v>
      </c>
      <c r="E128" s="715" t="s">
        <v>4299</v>
      </c>
      <c r="F128" s="751"/>
      <c r="G128" s="707">
        <v>0</v>
      </c>
      <c r="H128" s="699">
        <v>0</v>
      </c>
      <c r="I128" s="699">
        <v>0</v>
      </c>
      <c r="J128" s="699">
        <v>0</v>
      </c>
      <c r="K128" s="699">
        <v>0</v>
      </c>
      <c r="L128" s="699">
        <v>0</v>
      </c>
      <c r="M128" s="699">
        <v>0</v>
      </c>
      <c r="N128" s="699">
        <v>0</v>
      </c>
      <c r="O128" s="699">
        <v>0</v>
      </c>
      <c r="P128" s="699">
        <v>0</v>
      </c>
      <c r="Q128" s="699">
        <v>0</v>
      </c>
      <c r="R128" s="699">
        <v>0</v>
      </c>
      <c r="S128" s="699">
        <v>0</v>
      </c>
      <c r="T128" s="699">
        <v>0</v>
      </c>
      <c r="U128" s="699">
        <v>0</v>
      </c>
      <c r="V128" s="699">
        <v>0</v>
      </c>
      <c r="W128" s="699">
        <v>0</v>
      </c>
      <c r="X128" s="699">
        <v>0</v>
      </c>
      <c r="Y128" s="699">
        <v>0</v>
      </c>
      <c r="Z128" s="699">
        <v>0</v>
      </c>
      <c r="AA128" s="699">
        <v>0</v>
      </c>
    </row>
    <row r="129" spans="2:27" ht="15" hidden="1" customHeight="1" x14ac:dyDescent="0.25">
      <c r="B129" s="714">
        <v>46</v>
      </c>
      <c r="C129" s="715" t="s">
        <v>5961</v>
      </c>
      <c r="E129" s="715" t="s">
        <v>4299</v>
      </c>
      <c r="G129" s="707">
        <f>IFERROR(SUMPRODUCT(H129:AA129,H80:AA80)/G80,0)</f>
        <v>0</v>
      </c>
      <c r="H129" s="699">
        <f t="shared" ref="H129:AA129" si="55">H49</f>
        <v>0</v>
      </c>
      <c r="I129" s="699">
        <f t="shared" si="55"/>
        <v>0</v>
      </c>
      <c r="J129" s="699">
        <f t="shared" si="55"/>
        <v>0</v>
      </c>
      <c r="K129" s="699">
        <f t="shared" si="55"/>
        <v>0</v>
      </c>
      <c r="L129" s="699">
        <f t="shared" si="55"/>
        <v>0</v>
      </c>
      <c r="M129" s="699">
        <f t="shared" si="55"/>
        <v>0</v>
      </c>
      <c r="N129" s="699">
        <f t="shared" si="55"/>
        <v>0</v>
      </c>
      <c r="O129" s="699">
        <f t="shared" si="55"/>
        <v>0</v>
      </c>
      <c r="P129" s="699">
        <f t="shared" si="55"/>
        <v>0</v>
      </c>
      <c r="Q129" s="699">
        <f t="shared" si="55"/>
        <v>0</v>
      </c>
      <c r="R129" s="699">
        <f t="shared" si="55"/>
        <v>0</v>
      </c>
      <c r="S129" s="699">
        <f t="shared" si="55"/>
        <v>0</v>
      </c>
      <c r="T129" s="699">
        <f t="shared" si="55"/>
        <v>0</v>
      </c>
      <c r="U129" s="699">
        <f t="shared" si="55"/>
        <v>0</v>
      </c>
      <c r="V129" s="699">
        <f t="shared" si="55"/>
        <v>0</v>
      </c>
      <c r="W129" s="699">
        <f t="shared" si="55"/>
        <v>0</v>
      </c>
      <c r="X129" s="699">
        <f t="shared" si="55"/>
        <v>0</v>
      </c>
      <c r="Y129" s="699">
        <f t="shared" si="55"/>
        <v>0</v>
      </c>
      <c r="Z129" s="699">
        <f t="shared" si="55"/>
        <v>0</v>
      </c>
      <c r="AA129" s="699">
        <f t="shared" si="55"/>
        <v>0</v>
      </c>
    </row>
    <row r="130" spans="2:27" ht="15" hidden="1" customHeight="1" x14ac:dyDescent="0.25">
      <c r="B130" s="714">
        <v>47</v>
      </c>
      <c r="C130" s="715" t="s">
        <v>5962</v>
      </c>
      <c r="E130" s="715" t="s">
        <v>6138</v>
      </c>
      <c r="G130" s="697">
        <f>IFERROR(G110/G128,0)</f>
        <v>0</v>
      </c>
      <c r="H130" s="782">
        <f>IFERROR(H110/H128,0)</f>
        <v>0</v>
      </c>
      <c r="I130" s="782">
        <f t="shared" ref="I130:AA130" si="56">IFERROR(I110/I128,0)</f>
        <v>0</v>
      </c>
      <c r="J130" s="782">
        <f t="shared" si="56"/>
        <v>0</v>
      </c>
      <c r="K130" s="782">
        <f t="shared" si="56"/>
        <v>0</v>
      </c>
      <c r="L130" s="782">
        <f t="shared" si="56"/>
        <v>0</v>
      </c>
      <c r="M130" s="782">
        <f t="shared" si="56"/>
        <v>0</v>
      </c>
      <c r="N130" s="782">
        <f t="shared" si="56"/>
        <v>0</v>
      </c>
      <c r="O130" s="782">
        <f t="shared" si="56"/>
        <v>0</v>
      </c>
      <c r="P130" s="782">
        <f t="shared" si="56"/>
        <v>0</v>
      </c>
      <c r="Q130" s="782">
        <f t="shared" si="56"/>
        <v>0</v>
      </c>
      <c r="R130" s="782">
        <f t="shared" si="56"/>
        <v>0</v>
      </c>
      <c r="S130" s="782">
        <f t="shared" si="56"/>
        <v>0</v>
      </c>
      <c r="T130" s="782">
        <f t="shared" si="56"/>
        <v>0</v>
      </c>
      <c r="U130" s="782">
        <f t="shared" si="56"/>
        <v>0</v>
      </c>
      <c r="V130" s="782">
        <f t="shared" si="56"/>
        <v>0</v>
      </c>
      <c r="W130" s="782">
        <f t="shared" si="56"/>
        <v>0</v>
      </c>
      <c r="X130" s="782">
        <f t="shared" si="56"/>
        <v>0</v>
      </c>
      <c r="Y130" s="782">
        <f t="shared" si="56"/>
        <v>0</v>
      </c>
      <c r="Z130" s="782">
        <f t="shared" si="56"/>
        <v>0</v>
      </c>
      <c r="AA130" s="782">
        <f t="shared" si="56"/>
        <v>0</v>
      </c>
    </row>
    <row r="131" spans="2:27" ht="15" hidden="1" customHeight="1" x14ac:dyDescent="0.25">
      <c r="B131" s="714">
        <v>48</v>
      </c>
      <c r="C131" s="715" t="s">
        <v>5965</v>
      </c>
      <c r="E131" s="715" t="s">
        <v>6139</v>
      </c>
      <c r="G131" s="689">
        <f>IFERROR(G111/G128,0)</f>
        <v>0</v>
      </c>
      <c r="H131" s="783">
        <f>IFERROR(H111/H128,0)</f>
        <v>0</v>
      </c>
      <c r="I131" s="783">
        <f t="shared" ref="I131:AA131" si="57">IFERROR(I111/I128,0)</f>
        <v>0</v>
      </c>
      <c r="J131" s="783">
        <f t="shared" si="57"/>
        <v>0</v>
      </c>
      <c r="K131" s="783">
        <f t="shared" si="57"/>
        <v>0</v>
      </c>
      <c r="L131" s="783">
        <f t="shared" si="57"/>
        <v>0</v>
      </c>
      <c r="M131" s="783">
        <f t="shared" si="57"/>
        <v>0</v>
      </c>
      <c r="N131" s="783">
        <f t="shared" si="57"/>
        <v>0</v>
      </c>
      <c r="O131" s="783">
        <f t="shared" si="57"/>
        <v>0</v>
      </c>
      <c r="P131" s="783">
        <f t="shared" si="57"/>
        <v>0</v>
      </c>
      <c r="Q131" s="783">
        <f t="shared" si="57"/>
        <v>0</v>
      </c>
      <c r="R131" s="783">
        <f t="shared" si="57"/>
        <v>0</v>
      </c>
      <c r="S131" s="783">
        <f t="shared" si="57"/>
        <v>0</v>
      </c>
      <c r="T131" s="783">
        <f t="shared" si="57"/>
        <v>0</v>
      </c>
      <c r="U131" s="783">
        <f t="shared" si="57"/>
        <v>0</v>
      </c>
      <c r="V131" s="783">
        <f t="shared" si="57"/>
        <v>0</v>
      </c>
      <c r="W131" s="783">
        <f t="shared" si="57"/>
        <v>0</v>
      </c>
      <c r="X131" s="783">
        <f t="shared" si="57"/>
        <v>0</v>
      </c>
      <c r="Y131" s="783">
        <f t="shared" si="57"/>
        <v>0</v>
      </c>
      <c r="Z131" s="783">
        <f t="shared" si="57"/>
        <v>0</v>
      </c>
      <c r="AA131" s="783">
        <f t="shared" si="57"/>
        <v>0</v>
      </c>
    </row>
    <row r="132" spans="2:27" ht="15" hidden="1" customHeight="1" x14ac:dyDescent="0.25">
      <c r="B132" s="714">
        <v>49</v>
      </c>
      <c r="C132" s="715" t="s">
        <v>5968</v>
      </c>
      <c r="E132" s="715" t="s">
        <v>6138</v>
      </c>
      <c r="G132" s="689">
        <f>IFERROR(G112/G129,0)</f>
        <v>0</v>
      </c>
      <c r="H132" s="782">
        <f>IFERROR(H112/H129,0)</f>
        <v>0</v>
      </c>
      <c r="I132" s="782">
        <f t="shared" ref="I132:AA132" si="58">IFERROR(I112/I129,0)</f>
        <v>0</v>
      </c>
      <c r="J132" s="782">
        <f t="shared" si="58"/>
        <v>0</v>
      </c>
      <c r="K132" s="782">
        <f t="shared" si="58"/>
        <v>0</v>
      </c>
      <c r="L132" s="782">
        <f t="shared" si="58"/>
        <v>0</v>
      </c>
      <c r="M132" s="782">
        <f t="shared" si="58"/>
        <v>0</v>
      </c>
      <c r="N132" s="782">
        <f t="shared" si="58"/>
        <v>0</v>
      </c>
      <c r="O132" s="782">
        <f t="shared" si="58"/>
        <v>0</v>
      </c>
      <c r="P132" s="782">
        <f t="shared" si="58"/>
        <v>0</v>
      </c>
      <c r="Q132" s="782">
        <f t="shared" si="58"/>
        <v>0</v>
      </c>
      <c r="R132" s="782">
        <f t="shared" si="58"/>
        <v>0</v>
      </c>
      <c r="S132" s="782">
        <f t="shared" si="58"/>
        <v>0</v>
      </c>
      <c r="T132" s="782">
        <f t="shared" si="58"/>
        <v>0</v>
      </c>
      <c r="U132" s="782">
        <f t="shared" si="58"/>
        <v>0</v>
      </c>
      <c r="V132" s="782">
        <f t="shared" si="58"/>
        <v>0</v>
      </c>
      <c r="W132" s="782">
        <f t="shared" si="58"/>
        <v>0</v>
      </c>
      <c r="X132" s="782">
        <f t="shared" si="58"/>
        <v>0</v>
      </c>
      <c r="Y132" s="782">
        <f t="shared" si="58"/>
        <v>0</v>
      </c>
      <c r="Z132" s="782">
        <f t="shared" si="58"/>
        <v>0</v>
      </c>
      <c r="AA132" s="782">
        <f t="shared" si="58"/>
        <v>0</v>
      </c>
    </row>
    <row r="133" spans="2:27" ht="15" hidden="1" customHeight="1" x14ac:dyDescent="0.25">
      <c r="B133" s="714">
        <v>50</v>
      </c>
      <c r="C133" s="715" t="s">
        <v>5970</v>
      </c>
      <c r="E133" s="715" t="s">
        <v>6139</v>
      </c>
      <c r="G133" s="786">
        <f>IFERROR(G113/G129,0)</f>
        <v>0</v>
      </c>
      <c r="H133" s="783">
        <f>IFERROR(H113/H129,0)</f>
        <v>0</v>
      </c>
      <c r="I133" s="783">
        <f t="shared" ref="I133:AA133" si="59">IFERROR(I113/I129,0)</f>
        <v>0</v>
      </c>
      <c r="J133" s="783">
        <f t="shared" si="59"/>
        <v>0</v>
      </c>
      <c r="K133" s="783">
        <f t="shared" si="59"/>
        <v>0</v>
      </c>
      <c r="L133" s="783">
        <f t="shared" si="59"/>
        <v>0</v>
      </c>
      <c r="M133" s="783">
        <f t="shared" si="59"/>
        <v>0</v>
      </c>
      <c r="N133" s="783">
        <f t="shared" si="59"/>
        <v>0</v>
      </c>
      <c r="O133" s="783">
        <f t="shared" si="59"/>
        <v>0</v>
      </c>
      <c r="P133" s="783">
        <f t="shared" si="59"/>
        <v>0</v>
      </c>
      <c r="Q133" s="783">
        <f t="shared" si="59"/>
        <v>0</v>
      </c>
      <c r="R133" s="783">
        <f t="shared" si="59"/>
        <v>0</v>
      </c>
      <c r="S133" s="783">
        <f t="shared" si="59"/>
        <v>0</v>
      </c>
      <c r="T133" s="783">
        <f t="shared" si="59"/>
        <v>0</v>
      </c>
      <c r="U133" s="783">
        <f t="shared" si="59"/>
        <v>0</v>
      </c>
      <c r="V133" s="783">
        <f t="shared" si="59"/>
        <v>0</v>
      </c>
      <c r="W133" s="783">
        <f t="shared" si="59"/>
        <v>0</v>
      </c>
      <c r="X133" s="783">
        <f t="shared" si="59"/>
        <v>0</v>
      </c>
      <c r="Y133" s="783">
        <f t="shared" si="59"/>
        <v>0</v>
      </c>
      <c r="Z133" s="783">
        <f t="shared" si="59"/>
        <v>0</v>
      </c>
      <c r="AA133" s="783">
        <f t="shared" si="59"/>
        <v>0</v>
      </c>
    </row>
    <row r="134" spans="2:27" ht="15" hidden="1" customHeight="1" x14ac:dyDescent="0.25">
      <c r="B134" s="714">
        <v>51</v>
      </c>
      <c r="C134" s="715" t="s">
        <v>5972</v>
      </c>
      <c r="E134" s="715" t="s">
        <v>6138</v>
      </c>
      <c r="G134" s="707">
        <f>IFERROR(G114/G129,0)</f>
        <v>0</v>
      </c>
      <c r="H134" s="699">
        <f>IFERROR(H114/H129,0)</f>
        <v>0</v>
      </c>
      <c r="I134" s="699">
        <f t="shared" ref="I134:AA134" si="60">IFERROR(I114/I129,0)</f>
        <v>0</v>
      </c>
      <c r="J134" s="699">
        <f t="shared" si="60"/>
        <v>0</v>
      </c>
      <c r="K134" s="699">
        <f t="shared" si="60"/>
        <v>0</v>
      </c>
      <c r="L134" s="699">
        <f t="shared" si="60"/>
        <v>0</v>
      </c>
      <c r="M134" s="699">
        <f t="shared" si="60"/>
        <v>0</v>
      </c>
      <c r="N134" s="699">
        <f t="shared" si="60"/>
        <v>0</v>
      </c>
      <c r="O134" s="699">
        <f t="shared" si="60"/>
        <v>0</v>
      </c>
      <c r="P134" s="699">
        <f t="shared" si="60"/>
        <v>0</v>
      </c>
      <c r="Q134" s="699">
        <f t="shared" si="60"/>
        <v>0</v>
      </c>
      <c r="R134" s="699">
        <f t="shared" si="60"/>
        <v>0</v>
      </c>
      <c r="S134" s="699">
        <f t="shared" si="60"/>
        <v>0</v>
      </c>
      <c r="T134" s="699">
        <f t="shared" si="60"/>
        <v>0</v>
      </c>
      <c r="U134" s="699">
        <f t="shared" si="60"/>
        <v>0</v>
      </c>
      <c r="V134" s="699">
        <f t="shared" si="60"/>
        <v>0</v>
      </c>
      <c r="W134" s="699">
        <f t="shared" si="60"/>
        <v>0</v>
      </c>
      <c r="X134" s="699">
        <f t="shared" si="60"/>
        <v>0</v>
      </c>
      <c r="Y134" s="699">
        <f t="shared" si="60"/>
        <v>0</v>
      </c>
      <c r="Z134" s="699">
        <f t="shared" si="60"/>
        <v>0</v>
      </c>
      <c r="AA134" s="699">
        <f t="shared" si="60"/>
        <v>0</v>
      </c>
    </row>
    <row r="135" spans="2:27" ht="15" hidden="1" customHeight="1" x14ac:dyDescent="0.25">
      <c r="B135" s="714">
        <v>52</v>
      </c>
      <c r="C135" s="715" t="s">
        <v>5974</v>
      </c>
      <c r="E135" s="715" t="s">
        <v>6139</v>
      </c>
      <c r="G135" s="707">
        <f>G133</f>
        <v>0</v>
      </c>
      <c r="H135" s="699">
        <f>H133</f>
        <v>0</v>
      </c>
      <c r="I135" s="699">
        <f t="shared" ref="I135:AA135" si="61">I133</f>
        <v>0</v>
      </c>
      <c r="J135" s="699">
        <f t="shared" si="61"/>
        <v>0</v>
      </c>
      <c r="K135" s="699">
        <f t="shared" si="61"/>
        <v>0</v>
      </c>
      <c r="L135" s="699">
        <f t="shared" si="61"/>
        <v>0</v>
      </c>
      <c r="M135" s="699">
        <f t="shared" si="61"/>
        <v>0</v>
      </c>
      <c r="N135" s="699">
        <f t="shared" si="61"/>
        <v>0</v>
      </c>
      <c r="O135" s="699">
        <f t="shared" si="61"/>
        <v>0</v>
      </c>
      <c r="P135" s="699">
        <f t="shared" si="61"/>
        <v>0</v>
      </c>
      <c r="Q135" s="699">
        <f t="shared" si="61"/>
        <v>0</v>
      </c>
      <c r="R135" s="699">
        <f t="shared" si="61"/>
        <v>0</v>
      </c>
      <c r="S135" s="699">
        <f t="shared" si="61"/>
        <v>0</v>
      </c>
      <c r="T135" s="699">
        <f t="shared" si="61"/>
        <v>0</v>
      </c>
      <c r="U135" s="699">
        <f t="shared" si="61"/>
        <v>0</v>
      </c>
      <c r="V135" s="699">
        <f t="shared" si="61"/>
        <v>0</v>
      </c>
      <c r="W135" s="699">
        <f t="shared" si="61"/>
        <v>0</v>
      </c>
      <c r="X135" s="699">
        <f t="shared" si="61"/>
        <v>0</v>
      </c>
      <c r="Y135" s="699">
        <f t="shared" si="61"/>
        <v>0</v>
      </c>
      <c r="Z135" s="699">
        <f t="shared" si="61"/>
        <v>0</v>
      </c>
      <c r="AA135" s="699">
        <f t="shared" si="61"/>
        <v>0</v>
      </c>
    </row>
    <row r="136" spans="2:27" ht="15" hidden="1" customHeight="1" x14ac:dyDescent="0.25">
      <c r="B136" s="714">
        <v>53</v>
      </c>
      <c r="C136" s="715" t="s">
        <v>5976</v>
      </c>
      <c r="E136" s="715" t="s">
        <v>6140</v>
      </c>
      <c r="G136" s="680">
        <f>G134*D64</f>
        <v>0</v>
      </c>
      <c r="H136" s="680">
        <f>H134*$D$64</f>
        <v>0</v>
      </c>
      <c r="I136" s="680">
        <f t="shared" ref="I136:AA136" si="62">I134*$D$64</f>
        <v>0</v>
      </c>
      <c r="J136" s="680">
        <f t="shared" si="62"/>
        <v>0</v>
      </c>
      <c r="K136" s="680">
        <f t="shared" si="62"/>
        <v>0</v>
      </c>
      <c r="L136" s="680">
        <f t="shared" si="62"/>
        <v>0</v>
      </c>
      <c r="M136" s="680">
        <f t="shared" si="62"/>
        <v>0</v>
      </c>
      <c r="N136" s="680">
        <f t="shared" si="62"/>
        <v>0</v>
      </c>
      <c r="O136" s="680">
        <f t="shared" si="62"/>
        <v>0</v>
      </c>
      <c r="P136" s="680">
        <f t="shared" si="62"/>
        <v>0</v>
      </c>
      <c r="Q136" s="680">
        <f t="shared" si="62"/>
        <v>0</v>
      </c>
      <c r="R136" s="680">
        <f t="shared" si="62"/>
        <v>0</v>
      </c>
      <c r="S136" s="680">
        <f t="shared" si="62"/>
        <v>0</v>
      </c>
      <c r="T136" s="680">
        <f t="shared" si="62"/>
        <v>0</v>
      </c>
      <c r="U136" s="680">
        <f t="shared" si="62"/>
        <v>0</v>
      </c>
      <c r="V136" s="680">
        <f t="shared" si="62"/>
        <v>0</v>
      </c>
      <c r="W136" s="680">
        <f t="shared" si="62"/>
        <v>0</v>
      </c>
      <c r="X136" s="680">
        <f t="shared" si="62"/>
        <v>0</v>
      </c>
      <c r="Y136" s="680">
        <f t="shared" si="62"/>
        <v>0</v>
      </c>
      <c r="Z136" s="680">
        <f t="shared" si="62"/>
        <v>0</v>
      </c>
      <c r="AA136" s="680">
        <f t="shared" si="62"/>
        <v>0</v>
      </c>
    </row>
    <row r="137" spans="2:27" ht="15" hidden="1" customHeight="1" x14ac:dyDescent="0.25">
      <c r="B137" s="714">
        <v>54</v>
      </c>
      <c r="C137" s="715" t="s">
        <v>5979</v>
      </c>
      <c r="E137" s="715" t="s">
        <v>6140</v>
      </c>
      <c r="G137" s="698">
        <v>0</v>
      </c>
      <c r="H137" s="680">
        <v>0</v>
      </c>
      <c r="I137" s="680">
        <v>0</v>
      </c>
      <c r="J137" s="680">
        <v>0</v>
      </c>
      <c r="K137" s="680">
        <v>0</v>
      </c>
      <c r="L137" s="680">
        <v>0</v>
      </c>
      <c r="M137" s="680">
        <v>0</v>
      </c>
      <c r="N137" s="680">
        <v>0</v>
      </c>
      <c r="O137" s="680">
        <v>0</v>
      </c>
      <c r="P137" s="680">
        <v>0</v>
      </c>
      <c r="Q137" s="680">
        <v>0</v>
      </c>
      <c r="R137" s="680">
        <v>0</v>
      </c>
      <c r="S137" s="680">
        <v>0</v>
      </c>
      <c r="T137" s="680">
        <v>0</v>
      </c>
      <c r="U137" s="680">
        <v>0</v>
      </c>
      <c r="V137" s="680">
        <v>0</v>
      </c>
      <c r="W137" s="680">
        <v>0</v>
      </c>
      <c r="X137" s="680">
        <v>0</v>
      </c>
      <c r="Y137" s="680">
        <v>0</v>
      </c>
      <c r="Z137" s="680">
        <v>0</v>
      </c>
      <c r="AA137" s="680">
        <v>0</v>
      </c>
    </row>
    <row r="138" spans="2:27" ht="15" hidden="1" customHeight="1" x14ac:dyDescent="0.25">
      <c r="B138" s="714">
        <v>55</v>
      </c>
      <c r="C138" s="715" t="s">
        <v>5981</v>
      </c>
      <c r="E138" s="715" t="s">
        <v>6140</v>
      </c>
      <c r="G138" s="707">
        <f>SUM(G136:G137)</f>
        <v>0</v>
      </c>
      <c r="H138" s="699">
        <f>SUM(H136:H137)</f>
        <v>0</v>
      </c>
      <c r="I138" s="699">
        <f t="shared" ref="I138:AA138" si="63">SUM(I136:I137)</f>
        <v>0</v>
      </c>
      <c r="J138" s="699">
        <f t="shared" si="63"/>
        <v>0</v>
      </c>
      <c r="K138" s="699">
        <f t="shared" si="63"/>
        <v>0</v>
      </c>
      <c r="L138" s="699">
        <f t="shared" si="63"/>
        <v>0</v>
      </c>
      <c r="M138" s="699">
        <f t="shared" si="63"/>
        <v>0</v>
      </c>
      <c r="N138" s="699">
        <f t="shared" si="63"/>
        <v>0</v>
      </c>
      <c r="O138" s="699">
        <f t="shared" si="63"/>
        <v>0</v>
      </c>
      <c r="P138" s="699">
        <f t="shared" si="63"/>
        <v>0</v>
      </c>
      <c r="Q138" s="699">
        <f t="shared" si="63"/>
        <v>0</v>
      </c>
      <c r="R138" s="699">
        <f t="shared" si="63"/>
        <v>0</v>
      </c>
      <c r="S138" s="699">
        <f t="shared" si="63"/>
        <v>0</v>
      </c>
      <c r="T138" s="699">
        <f t="shared" si="63"/>
        <v>0</v>
      </c>
      <c r="U138" s="699">
        <f t="shared" si="63"/>
        <v>0</v>
      </c>
      <c r="V138" s="699">
        <f t="shared" si="63"/>
        <v>0</v>
      </c>
      <c r="W138" s="699">
        <f t="shared" si="63"/>
        <v>0</v>
      </c>
      <c r="X138" s="699">
        <f t="shared" si="63"/>
        <v>0</v>
      </c>
      <c r="Y138" s="699">
        <f t="shared" si="63"/>
        <v>0</v>
      </c>
      <c r="Z138" s="699">
        <f t="shared" si="63"/>
        <v>0</v>
      </c>
      <c r="AA138" s="699">
        <f t="shared" si="63"/>
        <v>0</v>
      </c>
    </row>
    <row r="139" spans="2:27" ht="15" hidden="1" customHeight="1" x14ac:dyDescent="0.25">
      <c r="B139" s="714">
        <v>56</v>
      </c>
      <c r="C139" s="715" t="s">
        <v>5983</v>
      </c>
      <c r="E139" s="715" t="s">
        <v>6140</v>
      </c>
      <c r="G139" s="680">
        <f>G134*$D$64</f>
        <v>0</v>
      </c>
      <c r="H139" s="680">
        <f>H134*$D$64</f>
        <v>0</v>
      </c>
      <c r="I139" s="680">
        <f t="shared" ref="I139:AA139" si="64">I134*$D$64</f>
        <v>0</v>
      </c>
      <c r="J139" s="680">
        <f t="shared" si="64"/>
        <v>0</v>
      </c>
      <c r="K139" s="680">
        <f t="shared" si="64"/>
        <v>0</v>
      </c>
      <c r="L139" s="680">
        <f t="shared" si="64"/>
        <v>0</v>
      </c>
      <c r="M139" s="680">
        <f t="shared" si="64"/>
        <v>0</v>
      </c>
      <c r="N139" s="680">
        <f t="shared" si="64"/>
        <v>0</v>
      </c>
      <c r="O139" s="680">
        <f t="shared" si="64"/>
        <v>0</v>
      </c>
      <c r="P139" s="680">
        <f t="shared" si="64"/>
        <v>0</v>
      </c>
      <c r="Q139" s="680">
        <f t="shared" si="64"/>
        <v>0</v>
      </c>
      <c r="R139" s="680">
        <f t="shared" si="64"/>
        <v>0</v>
      </c>
      <c r="S139" s="680">
        <f t="shared" si="64"/>
        <v>0</v>
      </c>
      <c r="T139" s="680">
        <f t="shared" si="64"/>
        <v>0</v>
      </c>
      <c r="U139" s="680">
        <f t="shared" si="64"/>
        <v>0</v>
      </c>
      <c r="V139" s="680">
        <f t="shared" si="64"/>
        <v>0</v>
      </c>
      <c r="W139" s="680">
        <f t="shared" si="64"/>
        <v>0</v>
      </c>
      <c r="X139" s="680">
        <f t="shared" si="64"/>
        <v>0</v>
      </c>
      <c r="Y139" s="680">
        <f t="shared" si="64"/>
        <v>0</v>
      </c>
      <c r="Z139" s="680">
        <f t="shared" si="64"/>
        <v>0</v>
      </c>
      <c r="AA139" s="680">
        <f t="shared" si="64"/>
        <v>0</v>
      </c>
    </row>
    <row r="140" spans="2:27" ht="15" hidden="1" customHeight="1" x14ac:dyDescent="0.25">
      <c r="B140" s="714">
        <v>57</v>
      </c>
      <c r="C140" s="715" t="s">
        <v>5985</v>
      </c>
      <c r="E140" s="715" t="s">
        <v>6140</v>
      </c>
      <c r="G140" s="680">
        <v>0</v>
      </c>
      <c r="H140" s="680">
        <v>0</v>
      </c>
      <c r="I140" s="680">
        <v>0</v>
      </c>
      <c r="J140" s="680">
        <v>0</v>
      </c>
      <c r="K140" s="680">
        <v>0</v>
      </c>
      <c r="L140" s="680">
        <v>0</v>
      </c>
      <c r="M140" s="680">
        <v>0</v>
      </c>
      <c r="N140" s="680">
        <v>0</v>
      </c>
      <c r="O140" s="680">
        <v>0</v>
      </c>
      <c r="P140" s="680">
        <v>0</v>
      </c>
      <c r="Q140" s="680">
        <v>0</v>
      </c>
      <c r="R140" s="680">
        <v>0</v>
      </c>
      <c r="S140" s="680">
        <v>0</v>
      </c>
      <c r="T140" s="680">
        <v>0</v>
      </c>
      <c r="U140" s="680">
        <v>0</v>
      </c>
      <c r="V140" s="680">
        <v>0</v>
      </c>
      <c r="W140" s="680">
        <v>0</v>
      </c>
      <c r="X140" s="680">
        <v>0</v>
      </c>
      <c r="Y140" s="680">
        <v>0</v>
      </c>
      <c r="Z140" s="680">
        <v>0</v>
      </c>
      <c r="AA140" s="680">
        <v>0</v>
      </c>
    </row>
    <row r="141" spans="2:27" ht="15" hidden="1" customHeight="1" x14ac:dyDescent="0.25">
      <c r="B141" s="714">
        <v>58</v>
      </c>
      <c r="C141" s="715" t="s">
        <v>5987</v>
      </c>
      <c r="E141" s="715" t="s">
        <v>6140</v>
      </c>
      <c r="G141" s="707">
        <f>SUM(G139:G140)</f>
        <v>0</v>
      </c>
      <c r="H141" s="699">
        <f>SUM(H139:H140)</f>
        <v>0</v>
      </c>
      <c r="I141" s="699">
        <f t="shared" ref="I141:AA141" si="65">SUM(I139:I140)</f>
        <v>0</v>
      </c>
      <c r="J141" s="699">
        <f t="shared" si="65"/>
        <v>0</v>
      </c>
      <c r="K141" s="699">
        <f t="shared" si="65"/>
        <v>0</v>
      </c>
      <c r="L141" s="699">
        <f t="shared" si="65"/>
        <v>0</v>
      </c>
      <c r="M141" s="699">
        <f t="shared" si="65"/>
        <v>0</v>
      </c>
      <c r="N141" s="699">
        <f t="shared" si="65"/>
        <v>0</v>
      </c>
      <c r="O141" s="699">
        <f t="shared" si="65"/>
        <v>0</v>
      </c>
      <c r="P141" s="699">
        <f t="shared" si="65"/>
        <v>0</v>
      </c>
      <c r="Q141" s="699">
        <f t="shared" si="65"/>
        <v>0</v>
      </c>
      <c r="R141" s="699">
        <f t="shared" si="65"/>
        <v>0</v>
      </c>
      <c r="S141" s="699">
        <f t="shared" si="65"/>
        <v>0</v>
      </c>
      <c r="T141" s="699">
        <f t="shared" si="65"/>
        <v>0</v>
      </c>
      <c r="U141" s="699">
        <f t="shared" si="65"/>
        <v>0</v>
      </c>
      <c r="V141" s="699">
        <f t="shared" si="65"/>
        <v>0</v>
      </c>
      <c r="W141" s="699">
        <f t="shared" si="65"/>
        <v>0</v>
      </c>
      <c r="X141" s="699">
        <f t="shared" si="65"/>
        <v>0</v>
      </c>
      <c r="Y141" s="699">
        <f t="shared" si="65"/>
        <v>0</v>
      </c>
      <c r="Z141" s="699">
        <f t="shared" si="65"/>
        <v>0</v>
      </c>
      <c r="AA141" s="699">
        <f t="shared" si="65"/>
        <v>0</v>
      </c>
    </row>
    <row r="142" spans="2:27" ht="15" hidden="1" customHeight="1" x14ac:dyDescent="0.25">
      <c r="B142" s="714">
        <v>59</v>
      </c>
      <c r="C142" s="715" t="s">
        <v>5989</v>
      </c>
      <c r="E142" s="715" t="s">
        <v>6141</v>
      </c>
      <c r="G142" s="707">
        <f>G122</f>
        <v>0</v>
      </c>
      <c r="H142" s="788"/>
      <c r="I142" s="788"/>
      <c r="J142" s="788"/>
      <c r="K142" s="788"/>
      <c r="L142" s="788"/>
      <c r="M142" s="788"/>
      <c r="N142" s="788"/>
      <c r="O142" s="788"/>
      <c r="P142" s="788"/>
      <c r="Q142" s="788"/>
      <c r="R142" s="788"/>
      <c r="S142" s="788"/>
      <c r="T142" s="788"/>
      <c r="U142" s="788"/>
      <c r="V142" s="788"/>
      <c r="W142" s="788"/>
      <c r="X142" s="788"/>
      <c r="Y142" s="788"/>
      <c r="Z142" s="788"/>
      <c r="AA142" s="788"/>
    </row>
    <row r="143" spans="2:27" ht="15" hidden="1" customHeight="1" x14ac:dyDescent="0.25">
      <c r="B143" s="714">
        <v>60</v>
      </c>
      <c r="C143" s="715" t="s">
        <v>5992</v>
      </c>
      <c r="E143" s="715" t="s">
        <v>6141</v>
      </c>
      <c r="G143" s="707">
        <f>G123</f>
        <v>0</v>
      </c>
      <c r="H143" s="788"/>
      <c r="I143" s="788"/>
      <c r="J143" s="788"/>
      <c r="K143" s="788"/>
      <c r="L143" s="788"/>
      <c r="M143" s="788"/>
      <c r="N143" s="788"/>
      <c r="O143" s="788"/>
      <c r="P143" s="788"/>
      <c r="Q143" s="788"/>
      <c r="R143" s="788"/>
      <c r="S143" s="788"/>
      <c r="T143" s="788"/>
      <c r="U143" s="788"/>
      <c r="V143" s="788"/>
      <c r="W143" s="788"/>
      <c r="X143" s="788"/>
      <c r="Y143" s="788"/>
      <c r="Z143" s="788"/>
      <c r="AA143" s="788"/>
    </row>
    <row r="144" spans="2:27" ht="15" hidden="1" customHeight="1" x14ac:dyDescent="0.25"/>
    <row r="145" spans="7:27" ht="15" hidden="1" customHeight="1" x14ac:dyDescent="0.25"/>
    <row r="146" spans="7:27" ht="15" hidden="1" customHeight="1" x14ac:dyDescent="0.25"/>
    <row r="147" spans="7:27" ht="15" hidden="1" customHeight="1" x14ac:dyDescent="0.25">
      <c r="G147" s="211" t="s">
        <v>6252</v>
      </c>
      <c r="H147" s="400" t="str">
        <f t="shared" ref="H147:AA147" si="66">H3</f>
        <v>SFV 1</v>
      </c>
      <c r="I147" s="400" t="str">
        <f t="shared" si="66"/>
        <v>SFV 2</v>
      </c>
      <c r="J147" s="400" t="str">
        <f t="shared" si="66"/>
        <v>SFV 3</v>
      </c>
      <c r="K147" s="400" t="str">
        <f t="shared" si="66"/>
        <v>SFV 4</v>
      </c>
      <c r="L147" s="400" t="str">
        <f t="shared" si="66"/>
        <v>SFV 5</v>
      </c>
      <c r="M147" s="400" t="str">
        <f t="shared" si="66"/>
        <v>SFV 6</v>
      </c>
      <c r="N147" s="400" t="str">
        <f t="shared" si="66"/>
        <v>SFV 7</v>
      </c>
      <c r="O147" s="400" t="str">
        <f t="shared" si="66"/>
        <v>SFV 8</v>
      </c>
      <c r="P147" s="400" t="str">
        <f t="shared" si="66"/>
        <v>SFV 9</v>
      </c>
      <c r="Q147" s="400" t="str">
        <f t="shared" si="66"/>
        <v>SFV 10</v>
      </c>
      <c r="R147" s="400" t="str">
        <f t="shared" si="66"/>
        <v>SFV 11</v>
      </c>
      <c r="S147" s="400" t="str">
        <f t="shared" si="66"/>
        <v>SFV 12</v>
      </c>
      <c r="T147" s="400" t="str">
        <f t="shared" si="66"/>
        <v>SFV 13</v>
      </c>
      <c r="U147" s="400" t="str">
        <f t="shared" si="66"/>
        <v>SFV 14</v>
      </c>
      <c r="V147" s="400" t="str">
        <f t="shared" si="66"/>
        <v>SFV 15</v>
      </c>
      <c r="W147" s="400" t="str">
        <f t="shared" si="66"/>
        <v>SFV 16</v>
      </c>
      <c r="X147" s="400" t="str">
        <f t="shared" si="66"/>
        <v>SFV 17</v>
      </c>
      <c r="Y147" s="400" t="str">
        <f t="shared" si="66"/>
        <v>SFV 18</v>
      </c>
      <c r="Z147" s="400" t="str">
        <f t="shared" si="66"/>
        <v>SFV 19</v>
      </c>
      <c r="AA147" s="400" t="str">
        <f t="shared" si="66"/>
        <v>SFV 20</v>
      </c>
    </row>
    <row r="148" spans="7:27" ht="15" hidden="1" customHeight="1" x14ac:dyDescent="0.25">
      <c r="G148" s="211">
        <v>1</v>
      </c>
      <c r="H148" s="866"/>
      <c r="I148" s="866"/>
      <c r="J148" s="866"/>
      <c r="K148" s="866"/>
      <c r="L148" s="866"/>
      <c r="M148" s="866"/>
      <c r="N148" s="866"/>
      <c r="O148" s="866"/>
      <c r="P148" s="866"/>
      <c r="Q148" s="866"/>
      <c r="R148" s="866"/>
      <c r="S148" s="866"/>
      <c r="T148" s="866"/>
      <c r="U148" s="866"/>
      <c r="V148" s="866"/>
      <c r="W148" s="866"/>
      <c r="X148" s="866"/>
      <c r="Y148" s="866"/>
      <c r="Z148" s="866"/>
      <c r="AA148" s="866"/>
    </row>
    <row r="149" spans="7:27" ht="15" hidden="1" customHeight="1" x14ac:dyDescent="0.25">
      <c r="G149" s="211">
        <v>2</v>
      </c>
      <c r="H149" s="866"/>
      <c r="I149" s="866"/>
      <c r="J149" s="866"/>
      <c r="K149" s="866"/>
      <c r="L149" s="866"/>
      <c r="M149" s="866"/>
      <c r="N149" s="866"/>
      <c r="O149" s="866"/>
      <c r="P149" s="866"/>
      <c r="Q149" s="866"/>
      <c r="R149" s="866"/>
      <c r="S149" s="866"/>
      <c r="T149" s="866"/>
      <c r="U149" s="866"/>
      <c r="V149" s="866"/>
      <c r="W149" s="866"/>
      <c r="X149" s="866"/>
      <c r="Y149" s="866"/>
      <c r="Z149" s="866"/>
      <c r="AA149" s="866"/>
    </row>
    <row r="150" spans="7:27" ht="15" hidden="1" customHeight="1" x14ac:dyDescent="0.25">
      <c r="G150" s="211">
        <v>3</v>
      </c>
      <c r="H150" s="866"/>
      <c r="I150" s="866"/>
      <c r="J150" s="866"/>
      <c r="K150" s="866"/>
      <c r="L150" s="866"/>
      <c r="M150" s="866"/>
      <c r="N150" s="866"/>
      <c r="O150" s="866"/>
      <c r="P150" s="866"/>
      <c r="Q150" s="866"/>
      <c r="R150" s="866"/>
      <c r="S150" s="866"/>
      <c r="T150" s="866"/>
      <c r="U150" s="866"/>
      <c r="V150" s="866"/>
      <c r="W150" s="866"/>
      <c r="X150" s="866"/>
      <c r="Y150" s="866"/>
      <c r="Z150" s="866"/>
      <c r="AA150" s="866"/>
    </row>
    <row r="151" spans="7:27" ht="15" hidden="1" customHeight="1" x14ac:dyDescent="0.25">
      <c r="G151" s="211">
        <v>4</v>
      </c>
      <c r="H151" s="866"/>
      <c r="I151" s="866"/>
      <c r="J151" s="866"/>
      <c r="K151" s="866"/>
      <c r="L151" s="866"/>
      <c r="M151" s="866"/>
      <c r="N151" s="866"/>
      <c r="O151" s="866"/>
      <c r="P151" s="866"/>
      <c r="Q151" s="866"/>
      <c r="R151" s="866"/>
      <c r="S151" s="866"/>
      <c r="T151" s="866"/>
      <c r="U151" s="866"/>
      <c r="V151" s="866"/>
      <c r="W151" s="866"/>
      <c r="X151" s="866"/>
      <c r="Y151" s="866"/>
      <c r="Z151" s="866"/>
      <c r="AA151" s="866"/>
    </row>
    <row r="152" spans="7:27" ht="15" hidden="1" customHeight="1" x14ac:dyDescent="0.25">
      <c r="G152" s="211">
        <v>5</v>
      </c>
      <c r="H152" s="866"/>
      <c r="I152" s="866"/>
      <c r="J152" s="866"/>
      <c r="K152" s="866"/>
      <c r="L152" s="866"/>
      <c r="M152" s="866"/>
      <c r="N152" s="866"/>
      <c r="O152" s="866"/>
      <c r="P152" s="866"/>
      <c r="Q152" s="866"/>
      <c r="R152" s="866"/>
      <c r="S152" s="866"/>
      <c r="T152" s="866"/>
      <c r="U152" s="866"/>
      <c r="V152" s="866"/>
      <c r="W152" s="866"/>
      <c r="X152" s="866"/>
      <c r="Y152" s="866"/>
      <c r="Z152" s="866"/>
      <c r="AA152" s="866"/>
    </row>
    <row r="153" spans="7:27" ht="15" hidden="1" customHeight="1" x14ac:dyDescent="0.25">
      <c r="G153" s="211">
        <v>6</v>
      </c>
      <c r="H153" s="866"/>
      <c r="I153" s="866"/>
      <c r="J153" s="866"/>
      <c r="K153" s="866"/>
      <c r="L153" s="866"/>
      <c r="M153" s="866"/>
      <c r="N153" s="866"/>
      <c r="O153" s="866"/>
      <c r="P153" s="866"/>
      <c r="Q153" s="866"/>
      <c r="R153" s="866"/>
      <c r="S153" s="866"/>
      <c r="T153" s="866"/>
      <c r="U153" s="866"/>
      <c r="V153" s="866"/>
      <c r="W153" s="866"/>
      <c r="X153" s="866"/>
      <c r="Y153" s="866"/>
      <c r="Z153" s="866"/>
      <c r="AA153" s="866"/>
    </row>
    <row r="154" spans="7:27" ht="15" hidden="1" customHeight="1" x14ac:dyDescent="0.25">
      <c r="G154" s="211">
        <v>7</v>
      </c>
      <c r="H154" s="866"/>
      <c r="I154" s="866"/>
      <c r="J154" s="866"/>
      <c r="K154" s="866"/>
      <c r="L154" s="866"/>
      <c r="M154" s="866"/>
      <c r="N154" s="866"/>
      <c r="O154" s="866"/>
      <c r="P154" s="866"/>
      <c r="Q154" s="866"/>
      <c r="R154" s="866"/>
      <c r="S154" s="866"/>
      <c r="T154" s="866"/>
      <c r="U154" s="866"/>
      <c r="V154" s="866"/>
      <c r="W154" s="866"/>
      <c r="X154" s="866"/>
      <c r="Y154" s="866"/>
      <c r="Z154" s="866"/>
      <c r="AA154" s="866"/>
    </row>
    <row r="155" spans="7:27" ht="15" hidden="1" customHeight="1" x14ac:dyDescent="0.25">
      <c r="G155" s="211">
        <v>8</v>
      </c>
      <c r="H155" s="866"/>
      <c r="I155" s="866"/>
      <c r="J155" s="866"/>
      <c r="K155" s="866"/>
      <c r="L155" s="866"/>
      <c r="M155" s="866"/>
      <c r="N155" s="866"/>
      <c r="O155" s="866"/>
      <c r="P155" s="866"/>
      <c r="Q155" s="866"/>
      <c r="R155" s="866"/>
      <c r="S155" s="866"/>
      <c r="T155" s="866"/>
      <c r="U155" s="866"/>
      <c r="V155" s="866"/>
      <c r="W155" s="866"/>
      <c r="X155" s="866"/>
      <c r="Y155" s="866"/>
      <c r="Z155" s="866"/>
      <c r="AA155" s="866"/>
    </row>
    <row r="156" spans="7:27" ht="15" hidden="1" customHeight="1" x14ac:dyDescent="0.25">
      <c r="G156" s="211">
        <v>9</v>
      </c>
      <c r="H156" s="866"/>
      <c r="I156" s="866"/>
      <c r="J156" s="866"/>
      <c r="K156" s="866"/>
      <c r="L156" s="866"/>
      <c r="M156" s="866"/>
      <c r="N156" s="866"/>
      <c r="O156" s="866"/>
      <c r="P156" s="866"/>
      <c r="Q156" s="866"/>
      <c r="R156" s="866"/>
      <c r="S156" s="866"/>
      <c r="T156" s="866"/>
      <c r="U156" s="866"/>
      <c r="V156" s="866"/>
      <c r="W156" s="866"/>
      <c r="X156" s="866"/>
      <c r="Y156" s="866"/>
      <c r="Z156" s="866"/>
      <c r="AA156" s="866"/>
    </row>
    <row r="157" spans="7:27" ht="15" hidden="1" customHeight="1" x14ac:dyDescent="0.25">
      <c r="G157" s="211">
        <v>10</v>
      </c>
      <c r="H157" s="866"/>
      <c r="I157" s="866"/>
      <c r="J157" s="866"/>
      <c r="K157" s="866"/>
      <c r="L157" s="866"/>
      <c r="M157" s="866"/>
      <c r="N157" s="866"/>
      <c r="O157" s="866"/>
      <c r="P157" s="866"/>
      <c r="Q157" s="866"/>
      <c r="R157" s="866"/>
      <c r="S157" s="866"/>
      <c r="T157" s="866"/>
      <c r="U157" s="866"/>
      <c r="V157" s="866"/>
      <c r="W157" s="866"/>
      <c r="X157" s="866"/>
      <c r="Y157" s="866"/>
      <c r="Z157" s="866"/>
      <c r="AA157" s="866"/>
    </row>
    <row r="158" spans="7:27" ht="15" hidden="1" customHeight="1" x14ac:dyDescent="0.25">
      <c r="G158" s="211">
        <v>11</v>
      </c>
      <c r="H158" s="866"/>
      <c r="I158" s="866"/>
      <c r="J158" s="866"/>
      <c r="K158" s="866"/>
      <c r="L158" s="866"/>
      <c r="M158" s="866"/>
      <c r="N158" s="866"/>
      <c r="O158" s="866"/>
      <c r="P158" s="866"/>
      <c r="Q158" s="866"/>
      <c r="R158" s="866"/>
      <c r="S158" s="866"/>
      <c r="T158" s="866"/>
      <c r="U158" s="866"/>
      <c r="V158" s="866"/>
      <c r="W158" s="866"/>
      <c r="X158" s="866"/>
      <c r="Y158" s="866"/>
      <c r="Z158" s="866"/>
      <c r="AA158" s="866"/>
    </row>
    <row r="159" spans="7:27" ht="15" hidden="1" customHeight="1" x14ac:dyDescent="0.25">
      <c r="G159" s="211">
        <v>12</v>
      </c>
      <c r="H159" s="866"/>
      <c r="I159" s="866"/>
      <c r="J159" s="866"/>
      <c r="K159" s="866"/>
      <c r="L159" s="866"/>
      <c r="M159" s="866"/>
      <c r="N159" s="866"/>
      <c r="O159" s="866"/>
      <c r="P159" s="866"/>
      <c r="Q159" s="866"/>
      <c r="R159" s="866"/>
      <c r="S159" s="866"/>
      <c r="T159" s="866"/>
      <c r="U159" s="866"/>
      <c r="V159" s="866"/>
      <c r="W159" s="866"/>
      <c r="X159" s="866"/>
      <c r="Y159" s="866"/>
      <c r="Z159" s="866"/>
      <c r="AA159" s="866"/>
    </row>
    <row r="160" spans="7:27" ht="15" hidden="1" customHeight="1" x14ac:dyDescent="0.25">
      <c r="G160" s="211" t="s">
        <v>3852</v>
      </c>
      <c r="H160" s="869">
        <f>SUM(H148:H159)</f>
        <v>0</v>
      </c>
      <c r="I160" s="869">
        <f t="shared" ref="I160:AA160" si="67">SUM(I148:I159)</f>
        <v>0</v>
      </c>
      <c r="J160" s="869">
        <f t="shared" si="67"/>
        <v>0</v>
      </c>
      <c r="K160" s="869">
        <f t="shared" si="67"/>
        <v>0</v>
      </c>
      <c r="L160" s="869">
        <f t="shared" si="67"/>
        <v>0</v>
      </c>
      <c r="M160" s="869">
        <f t="shared" si="67"/>
        <v>0</v>
      </c>
      <c r="N160" s="869">
        <f t="shared" si="67"/>
        <v>0</v>
      </c>
      <c r="O160" s="869">
        <f t="shared" si="67"/>
        <v>0</v>
      </c>
      <c r="P160" s="869">
        <f t="shared" si="67"/>
        <v>0</v>
      </c>
      <c r="Q160" s="869">
        <f t="shared" si="67"/>
        <v>0</v>
      </c>
      <c r="R160" s="869">
        <f t="shared" si="67"/>
        <v>0</v>
      </c>
      <c r="S160" s="869">
        <f t="shared" si="67"/>
        <v>0</v>
      </c>
      <c r="T160" s="869">
        <f t="shared" si="67"/>
        <v>0</v>
      </c>
      <c r="U160" s="869">
        <f t="shared" si="67"/>
        <v>0</v>
      </c>
      <c r="V160" s="869">
        <f t="shared" si="67"/>
        <v>0</v>
      </c>
      <c r="W160" s="869">
        <f t="shared" si="67"/>
        <v>0</v>
      </c>
      <c r="X160" s="869">
        <f t="shared" si="67"/>
        <v>0</v>
      </c>
      <c r="Y160" s="869">
        <f t="shared" si="67"/>
        <v>0</v>
      </c>
      <c r="Z160" s="869">
        <f t="shared" si="67"/>
        <v>0</v>
      </c>
      <c r="AA160" s="869">
        <f t="shared" si="67"/>
        <v>0</v>
      </c>
    </row>
    <row r="161" spans="7:27" ht="15" hidden="1" customHeight="1" x14ac:dyDescent="0.25">
      <c r="G161" s="211" t="s">
        <v>3852</v>
      </c>
      <c r="H161" s="869">
        <f t="shared" ref="H161:AA161" si="68">H20</f>
        <v>0</v>
      </c>
      <c r="I161" s="869">
        <f t="shared" si="68"/>
        <v>0</v>
      </c>
      <c r="J161" s="869">
        <f t="shared" si="68"/>
        <v>0</v>
      </c>
      <c r="K161" s="869">
        <f t="shared" si="68"/>
        <v>0</v>
      </c>
      <c r="L161" s="869">
        <f t="shared" si="68"/>
        <v>0</v>
      </c>
      <c r="M161" s="869">
        <f t="shared" si="68"/>
        <v>0</v>
      </c>
      <c r="N161" s="869">
        <f t="shared" si="68"/>
        <v>0</v>
      </c>
      <c r="O161" s="869">
        <f t="shared" si="68"/>
        <v>0</v>
      </c>
      <c r="P161" s="869">
        <f t="shared" si="68"/>
        <v>0</v>
      </c>
      <c r="Q161" s="869">
        <f t="shared" si="68"/>
        <v>0</v>
      </c>
      <c r="R161" s="869">
        <f t="shared" si="68"/>
        <v>0</v>
      </c>
      <c r="S161" s="869">
        <f t="shared" si="68"/>
        <v>0</v>
      </c>
      <c r="T161" s="869">
        <f t="shared" si="68"/>
        <v>0</v>
      </c>
      <c r="U161" s="869">
        <f t="shared" si="68"/>
        <v>0</v>
      </c>
      <c r="V161" s="869">
        <f t="shared" si="68"/>
        <v>0</v>
      </c>
      <c r="W161" s="869">
        <f t="shared" si="68"/>
        <v>0</v>
      </c>
      <c r="X161" s="869">
        <f t="shared" si="68"/>
        <v>0</v>
      </c>
      <c r="Y161" s="869">
        <f t="shared" si="68"/>
        <v>0</v>
      </c>
      <c r="Z161" s="869">
        <f t="shared" si="68"/>
        <v>0</v>
      </c>
      <c r="AA161" s="869">
        <f t="shared" si="68"/>
        <v>0</v>
      </c>
    </row>
    <row r="162" spans="7:27" ht="15" hidden="1" customHeight="1" x14ac:dyDescent="0.25"/>
    <row r="163" spans="7:27" ht="15" hidden="1" customHeight="1" x14ac:dyDescent="0.25"/>
    <row r="164" spans="7:27" ht="15" hidden="1" customHeight="1" x14ac:dyDescent="0.25">
      <c r="G164" s="867" t="s">
        <v>6252</v>
      </c>
      <c r="H164" s="867" t="str">
        <f t="shared" ref="H164:AA164" si="69">H45</f>
        <v>SFV 1</v>
      </c>
      <c r="I164" s="867" t="str">
        <f t="shared" si="69"/>
        <v>SFV 2</v>
      </c>
      <c r="J164" s="867" t="str">
        <f t="shared" si="69"/>
        <v>SFV 3</v>
      </c>
      <c r="K164" s="867" t="str">
        <f t="shared" si="69"/>
        <v>SFV 4</v>
      </c>
      <c r="L164" s="867" t="str">
        <f t="shared" si="69"/>
        <v>SFV 5</v>
      </c>
      <c r="M164" s="867" t="str">
        <f t="shared" si="69"/>
        <v>SFV 6</v>
      </c>
      <c r="N164" s="867" t="str">
        <f t="shared" si="69"/>
        <v>SFV 7</v>
      </c>
      <c r="O164" s="867" t="str">
        <f t="shared" si="69"/>
        <v>SFV 8</v>
      </c>
      <c r="P164" s="867" t="str">
        <f t="shared" si="69"/>
        <v>SFV 9</v>
      </c>
      <c r="Q164" s="867" t="str">
        <f t="shared" si="69"/>
        <v>SFV 10</v>
      </c>
      <c r="R164" s="867" t="str">
        <f t="shared" si="69"/>
        <v>SFV 11</v>
      </c>
      <c r="S164" s="867" t="str">
        <f t="shared" si="69"/>
        <v>SFV 12</v>
      </c>
      <c r="T164" s="867" t="str">
        <f t="shared" si="69"/>
        <v>SFV 13</v>
      </c>
      <c r="U164" s="867" t="str">
        <f t="shared" si="69"/>
        <v>SFV 14</v>
      </c>
      <c r="V164" s="867" t="str">
        <f t="shared" si="69"/>
        <v>SFV 15</v>
      </c>
      <c r="W164" s="867" t="str">
        <f t="shared" si="69"/>
        <v>SFV 16</v>
      </c>
      <c r="X164" s="867" t="str">
        <f t="shared" si="69"/>
        <v>SFV 17</v>
      </c>
      <c r="Y164" s="867" t="str">
        <f t="shared" si="69"/>
        <v>SFV 18</v>
      </c>
      <c r="Z164" s="867" t="str">
        <f t="shared" si="69"/>
        <v>SFV 19</v>
      </c>
      <c r="AA164" s="867" t="str">
        <f t="shared" si="69"/>
        <v>SFV20</v>
      </c>
    </row>
    <row r="165" spans="7:27" ht="15" hidden="1" customHeight="1" x14ac:dyDescent="0.25">
      <c r="G165" s="867">
        <v>1</v>
      </c>
      <c r="H165" s="699"/>
      <c r="I165" s="699"/>
      <c r="J165" s="699"/>
      <c r="K165" s="699"/>
      <c r="L165" s="699"/>
      <c r="M165" s="699"/>
      <c r="N165" s="699"/>
      <c r="O165" s="699"/>
      <c r="P165" s="699"/>
      <c r="Q165" s="699"/>
      <c r="R165" s="699"/>
      <c r="S165" s="699"/>
      <c r="T165" s="699"/>
      <c r="U165" s="699"/>
      <c r="V165" s="699"/>
      <c r="W165" s="699"/>
      <c r="X165" s="699"/>
      <c r="Y165" s="699"/>
      <c r="Z165" s="699"/>
      <c r="AA165" s="699"/>
    </row>
    <row r="166" spans="7:27" ht="15" hidden="1" customHeight="1" x14ac:dyDescent="0.25">
      <c r="G166" s="867">
        <v>2</v>
      </c>
      <c r="H166" s="699"/>
      <c r="I166" s="699"/>
      <c r="J166" s="699"/>
      <c r="K166" s="699"/>
      <c r="L166" s="699"/>
      <c r="M166" s="699"/>
      <c r="N166" s="699"/>
      <c r="O166" s="699"/>
      <c r="P166" s="699"/>
      <c r="Q166" s="699"/>
      <c r="R166" s="699"/>
      <c r="S166" s="699"/>
      <c r="T166" s="699"/>
      <c r="U166" s="699"/>
      <c r="V166" s="699"/>
      <c r="W166" s="699"/>
      <c r="X166" s="699"/>
      <c r="Y166" s="699"/>
      <c r="Z166" s="699"/>
      <c r="AA166" s="699"/>
    </row>
    <row r="167" spans="7:27" ht="15" hidden="1" customHeight="1" x14ac:dyDescent="0.25">
      <c r="G167" s="867">
        <v>3</v>
      </c>
      <c r="H167" s="699"/>
      <c r="I167" s="699"/>
      <c r="J167" s="699"/>
      <c r="K167" s="699"/>
      <c r="L167" s="699"/>
      <c r="M167" s="699"/>
      <c r="N167" s="699"/>
      <c r="O167" s="699"/>
      <c r="P167" s="699"/>
      <c r="Q167" s="699"/>
      <c r="R167" s="699"/>
      <c r="S167" s="699"/>
      <c r="T167" s="699"/>
      <c r="U167" s="699"/>
      <c r="V167" s="699"/>
      <c r="W167" s="699"/>
      <c r="X167" s="699"/>
      <c r="Y167" s="699"/>
      <c r="Z167" s="699"/>
      <c r="AA167" s="699"/>
    </row>
    <row r="168" spans="7:27" ht="15" hidden="1" customHeight="1" x14ac:dyDescent="0.25">
      <c r="G168" s="867">
        <v>4</v>
      </c>
      <c r="H168" s="699"/>
      <c r="I168" s="699"/>
      <c r="J168" s="699"/>
      <c r="K168" s="699"/>
      <c r="L168" s="699"/>
      <c r="M168" s="699"/>
      <c r="N168" s="699"/>
      <c r="O168" s="699"/>
      <c r="P168" s="699"/>
      <c r="Q168" s="699"/>
      <c r="R168" s="699"/>
      <c r="S168" s="699"/>
      <c r="T168" s="699"/>
      <c r="U168" s="699"/>
      <c r="V168" s="699"/>
      <c r="W168" s="699"/>
      <c r="X168" s="699"/>
      <c r="Y168" s="699"/>
      <c r="Z168" s="699"/>
      <c r="AA168" s="699"/>
    </row>
    <row r="169" spans="7:27" ht="15" hidden="1" customHeight="1" x14ac:dyDescent="0.25">
      <c r="G169" s="867">
        <v>5</v>
      </c>
      <c r="H169" s="699"/>
      <c r="I169" s="699"/>
      <c r="J169" s="699"/>
      <c r="K169" s="699"/>
      <c r="L169" s="699"/>
      <c r="M169" s="699"/>
      <c r="N169" s="699"/>
      <c r="O169" s="699"/>
      <c r="P169" s="699"/>
      <c r="Q169" s="699"/>
      <c r="R169" s="699"/>
      <c r="S169" s="699"/>
      <c r="T169" s="699"/>
      <c r="U169" s="699"/>
      <c r="V169" s="699"/>
      <c r="W169" s="699"/>
      <c r="X169" s="699"/>
      <c r="Y169" s="699"/>
      <c r="Z169" s="699"/>
      <c r="AA169" s="699"/>
    </row>
    <row r="170" spans="7:27" ht="15" hidden="1" customHeight="1" x14ac:dyDescent="0.25">
      <c r="G170" s="867">
        <v>6</v>
      </c>
      <c r="H170" s="699"/>
      <c r="I170" s="699"/>
      <c r="J170" s="699"/>
      <c r="K170" s="699"/>
      <c r="L170" s="699"/>
      <c r="M170" s="699"/>
      <c r="N170" s="699"/>
      <c r="O170" s="699"/>
      <c r="P170" s="699"/>
      <c r="Q170" s="699"/>
      <c r="R170" s="699"/>
      <c r="S170" s="699"/>
      <c r="T170" s="699"/>
      <c r="U170" s="699"/>
      <c r="V170" s="699"/>
      <c r="W170" s="699"/>
      <c r="X170" s="699"/>
      <c r="Y170" s="699"/>
      <c r="Z170" s="699"/>
      <c r="AA170" s="699"/>
    </row>
    <row r="171" spans="7:27" ht="15" hidden="1" customHeight="1" x14ac:dyDescent="0.25">
      <c r="G171" s="867">
        <v>7</v>
      </c>
      <c r="H171" s="699"/>
      <c r="I171" s="699"/>
      <c r="J171" s="699"/>
      <c r="K171" s="699"/>
      <c r="L171" s="699"/>
      <c r="M171" s="699"/>
      <c r="N171" s="699"/>
      <c r="O171" s="699"/>
      <c r="P171" s="699"/>
      <c r="Q171" s="699"/>
      <c r="R171" s="699"/>
      <c r="S171" s="699"/>
      <c r="T171" s="699"/>
      <c r="U171" s="699"/>
      <c r="V171" s="699"/>
      <c r="W171" s="699"/>
      <c r="X171" s="699"/>
      <c r="Y171" s="699"/>
      <c r="Z171" s="699"/>
      <c r="AA171" s="699"/>
    </row>
    <row r="172" spans="7:27" ht="15" hidden="1" customHeight="1" x14ac:dyDescent="0.25">
      <c r="G172" s="867">
        <v>8</v>
      </c>
      <c r="H172" s="699"/>
      <c r="I172" s="699"/>
      <c r="J172" s="699"/>
      <c r="K172" s="699"/>
      <c r="L172" s="699"/>
      <c r="M172" s="699"/>
      <c r="N172" s="699"/>
      <c r="O172" s="699"/>
      <c r="P172" s="699"/>
      <c r="Q172" s="699"/>
      <c r="R172" s="699"/>
      <c r="S172" s="699"/>
      <c r="T172" s="699"/>
      <c r="U172" s="699"/>
      <c r="V172" s="699"/>
      <c r="W172" s="699"/>
      <c r="X172" s="699"/>
      <c r="Y172" s="699"/>
      <c r="Z172" s="699"/>
      <c r="AA172" s="699"/>
    </row>
    <row r="173" spans="7:27" ht="15" hidden="1" customHeight="1" x14ac:dyDescent="0.25">
      <c r="G173" s="867">
        <v>9</v>
      </c>
      <c r="H173" s="699"/>
      <c r="I173" s="699"/>
      <c r="J173" s="699"/>
      <c r="K173" s="699"/>
      <c r="L173" s="699"/>
      <c r="M173" s="699"/>
      <c r="N173" s="699"/>
      <c r="O173" s="699"/>
      <c r="P173" s="699"/>
      <c r="Q173" s="699"/>
      <c r="R173" s="699"/>
      <c r="S173" s="699"/>
      <c r="T173" s="699"/>
      <c r="U173" s="699"/>
      <c r="V173" s="699"/>
      <c r="W173" s="699"/>
      <c r="X173" s="699"/>
      <c r="Y173" s="699"/>
      <c r="Z173" s="699"/>
      <c r="AA173" s="699"/>
    </row>
    <row r="174" spans="7:27" ht="15" hidden="1" customHeight="1" x14ac:dyDescent="0.25">
      <c r="G174" s="867">
        <v>10</v>
      </c>
      <c r="H174" s="699"/>
      <c r="I174" s="699"/>
      <c r="J174" s="699"/>
      <c r="K174" s="699"/>
      <c r="L174" s="699"/>
      <c r="M174" s="699"/>
      <c r="N174" s="699"/>
      <c r="O174" s="699"/>
      <c r="P174" s="699"/>
      <c r="Q174" s="699"/>
      <c r="R174" s="699"/>
      <c r="S174" s="699"/>
      <c r="T174" s="699"/>
      <c r="U174" s="699"/>
      <c r="V174" s="699"/>
      <c r="W174" s="699"/>
      <c r="X174" s="699"/>
      <c r="Y174" s="699"/>
      <c r="Z174" s="699"/>
      <c r="AA174" s="699"/>
    </row>
    <row r="175" spans="7:27" ht="15" hidden="1" customHeight="1" x14ac:dyDescent="0.25">
      <c r="G175" s="867">
        <v>11</v>
      </c>
      <c r="H175" s="699"/>
      <c r="I175" s="699"/>
      <c r="J175" s="699"/>
      <c r="K175" s="699"/>
      <c r="L175" s="699"/>
      <c r="M175" s="699"/>
      <c r="N175" s="699"/>
      <c r="O175" s="699"/>
      <c r="P175" s="699"/>
      <c r="Q175" s="699"/>
      <c r="R175" s="699"/>
      <c r="S175" s="699"/>
      <c r="T175" s="699"/>
      <c r="U175" s="699"/>
      <c r="V175" s="699"/>
      <c r="W175" s="699"/>
      <c r="X175" s="699"/>
      <c r="Y175" s="699"/>
      <c r="Z175" s="699"/>
      <c r="AA175" s="699"/>
    </row>
    <row r="176" spans="7:27" ht="15" hidden="1" customHeight="1" x14ac:dyDescent="0.25">
      <c r="G176" s="867">
        <v>12</v>
      </c>
      <c r="H176" s="699"/>
      <c r="I176" s="699"/>
      <c r="J176" s="699"/>
      <c r="K176" s="699"/>
      <c r="L176" s="699"/>
      <c r="M176" s="699"/>
      <c r="N176" s="699"/>
      <c r="O176" s="699"/>
      <c r="P176" s="699"/>
      <c r="Q176" s="699"/>
      <c r="R176" s="699"/>
      <c r="S176" s="699"/>
      <c r="T176" s="699"/>
      <c r="U176" s="699"/>
      <c r="V176" s="699"/>
      <c r="W176" s="699"/>
      <c r="X176" s="699"/>
      <c r="Y176" s="699"/>
      <c r="Z176" s="699"/>
      <c r="AA176" s="699"/>
    </row>
    <row r="177" spans="7:27" ht="15" hidden="1" customHeight="1" x14ac:dyDescent="0.25">
      <c r="G177" s="867" t="s">
        <v>3852</v>
      </c>
      <c r="H177" s="868">
        <f>SUM(H165:H176)</f>
        <v>0</v>
      </c>
      <c r="I177" s="868">
        <f t="shared" ref="I177:AA177" si="70">SUM(I165:I176)</f>
        <v>0</v>
      </c>
      <c r="J177" s="868">
        <f t="shared" si="70"/>
        <v>0</v>
      </c>
      <c r="K177" s="868">
        <f t="shared" si="70"/>
        <v>0</v>
      </c>
      <c r="L177" s="868">
        <f t="shared" si="70"/>
        <v>0</v>
      </c>
      <c r="M177" s="868">
        <f t="shared" si="70"/>
        <v>0</v>
      </c>
      <c r="N177" s="868">
        <f t="shared" si="70"/>
        <v>0</v>
      </c>
      <c r="O177" s="868">
        <f t="shared" si="70"/>
        <v>0</v>
      </c>
      <c r="P177" s="868">
        <f t="shared" si="70"/>
        <v>0</v>
      </c>
      <c r="Q177" s="868">
        <f t="shared" si="70"/>
        <v>0</v>
      </c>
      <c r="R177" s="868">
        <f t="shared" si="70"/>
        <v>0</v>
      </c>
      <c r="S177" s="868">
        <f t="shared" si="70"/>
        <v>0</v>
      </c>
      <c r="T177" s="868">
        <f t="shared" si="70"/>
        <v>0</v>
      </c>
      <c r="U177" s="868">
        <f t="shared" si="70"/>
        <v>0</v>
      </c>
      <c r="V177" s="868">
        <f t="shared" si="70"/>
        <v>0</v>
      </c>
      <c r="W177" s="868">
        <f t="shared" si="70"/>
        <v>0</v>
      </c>
      <c r="X177" s="868">
        <f t="shared" si="70"/>
        <v>0</v>
      </c>
      <c r="Y177" s="868">
        <f t="shared" si="70"/>
        <v>0</v>
      </c>
      <c r="Z177" s="868">
        <f t="shared" si="70"/>
        <v>0</v>
      </c>
      <c r="AA177" s="868">
        <f t="shared" si="70"/>
        <v>0</v>
      </c>
    </row>
    <row r="178" spans="7:27" ht="15" hidden="1" customHeight="1" x14ac:dyDescent="0.25">
      <c r="G178" s="867" t="s">
        <v>3852</v>
      </c>
      <c r="H178" s="868">
        <f>H63</f>
        <v>0</v>
      </c>
      <c r="I178" s="868">
        <f t="shared" ref="I178:AA178" si="71">I63</f>
        <v>0</v>
      </c>
      <c r="J178" s="868">
        <f t="shared" si="71"/>
        <v>0</v>
      </c>
      <c r="K178" s="868">
        <f t="shared" si="71"/>
        <v>0</v>
      </c>
      <c r="L178" s="868">
        <f t="shared" si="71"/>
        <v>0</v>
      </c>
      <c r="M178" s="868">
        <f t="shared" si="71"/>
        <v>0</v>
      </c>
      <c r="N178" s="868">
        <f t="shared" si="71"/>
        <v>0</v>
      </c>
      <c r="O178" s="868">
        <f t="shared" si="71"/>
        <v>0</v>
      </c>
      <c r="P178" s="868">
        <f t="shared" si="71"/>
        <v>0</v>
      </c>
      <c r="Q178" s="868">
        <f t="shared" si="71"/>
        <v>0</v>
      </c>
      <c r="R178" s="868">
        <f t="shared" si="71"/>
        <v>0</v>
      </c>
      <c r="S178" s="868">
        <f t="shared" si="71"/>
        <v>0</v>
      </c>
      <c r="T178" s="868">
        <f t="shared" si="71"/>
        <v>0</v>
      </c>
      <c r="U178" s="868">
        <f t="shared" si="71"/>
        <v>0</v>
      </c>
      <c r="V178" s="868">
        <f t="shared" si="71"/>
        <v>0</v>
      </c>
      <c r="W178" s="868">
        <f t="shared" si="71"/>
        <v>0</v>
      </c>
      <c r="X178" s="868">
        <f t="shared" si="71"/>
        <v>0</v>
      </c>
      <c r="Y178" s="868">
        <f t="shared" si="71"/>
        <v>0</v>
      </c>
      <c r="Z178" s="868">
        <f t="shared" si="71"/>
        <v>0</v>
      </c>
      <c r="AA178" s="868">
        <f t="shared" si="71"/>
        <v>0</v>
      </c>
    </row>
    <row r="179" spans="7:27" ht="15" hidden="1" customHeight="1" x14ac:dyDescent="0.25"/>
    <row r="180" spans="7:27" ht="15" hidden="1" customHeight="1" x14ac:dyDescent="0.25"/>
    <row r="181" spans="7:27" ht="15" hidden="1" customHeight="1" x14ac:dyDescent="0.25"/>
    <row r="182" spans="7:27" ht="15" hidden="1" customHeight="1" x14ac:dyDescent="0.25"/>
    <row r="183" spans="7:27" ht="15" hidden="1" customHeight="1" x14ac:dyDescent="0.25"/>
    <row r="184" spans="7:27" ht="15" hidden="1" customHeight="1" x14ac:dyDescent="0.25"/>
    <row r="185" spans="7:27" ht="15" hidden="1" customHeight="1" x14ac:dyDescent="0.25"/>
    <row r="186" spans="7:27" ht="15" hidden="1" customHeight="1" x14ac:dyDescent="0.25"/>
    <row r="187" spans="7:27" ht="15" hidden="1" customHeight="1" x14ac:dyDescent="0.25"/>
    <row r="188" spans="7:27" ht="15" hidden="1" customHeight="1" x14ac:dyDescent="0.25"/>
    <row r="189" spans="7:27" ht="15" hidden="1" customHeight="1" x14ac:dyDescent="0.25"/>
    <row r="190" spans="7:27" ht="15" hidden="1" customHeight="1" x14ac:dyDescent="0.25"/>
    <row r="191" spans="7:27" ht="15" hidden="1" customHeight="1" x14ac:dyDescent="0.25"/>
    <row r="192" spans="7:27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  <row r="220" ht="15" hidden="1" customHeight="1" x14ac:dyDescent="0.25"/>
    <row r="221" ht="15" hidden="1" customHeight="1" x14ac:dyDescent="0.25"/>
    <row r="222" ht="15" hidden="1" customHeight="1" x14ac:dyDescent="0.25"/>
    <row r="223" ht="15" hidden="1" customHeight="1" x14ac:dyDescent="0.25"/>
    <row r="224" ht="15" hidden="1" customHeight="1" x14ac:dyDescent="0.25"/>
    <row r="225" ht="15" hidden="1" customHeight="1" x14ac:dyDescent="0.25"/>
    <row r="226" ht="15" hidden="1" customHeight="1" x14ac:dyDescent="0.25"/>
    <row r="227" ht="15" hidden="1" customHeight="1" x14ac:dyDescent="0.25"/>
    <row r="228" ht="15" hidden="1" customHeight="1" x14ac:dyDescent="0.25"/>
    <row r="229" ht="15" hidden="1" customHeight="1" x14ac:dyDescent="0.25"/>
    <row r="230" ht="15" hidden="1" customHeight="1" x14ac:dyDescent="0.25"/>
    <row r="231" ht="15" hidden="1" customHeight="1" x14ac:dyDescent="0.25"/>
    <row r="232" ht="15" hidden="1" customHeight="1" x14ac:dyDescent="0.25"/>
    <row r="233" ht="15" hidden="1" customHeight="1" x14ac:dyDescent="0.25"/>
    <row r="234" ht="15" hidden="1" customHeight="1" x14ac:dyDescent="0.25"/>
    <row r="235" ht="15" hidden="1" customHeight="1" x14ac:dyDescent="0.25"/>
    <row r="236" ht="15" hidden="1" customHeight="1" x14ac:dyDescent="0.25"/>
    <row r="237" ht="15" hidden="1" customHeight="1" x14ac:dyDescent="0.25"/>
    <row r="238" ht="15" hidden="1" customHeight="1" x14ac:dyDescent="0.25"/>
    <row r="239" ht="15" hidden="1" customHeight="1" x14ac:dyDescent="0.25"/>
    <row r="240" ht="15" hidden="1" customHeight="1" x14ac:dyDescent="0.25"/>
    <row r="241" ht="15" hidden="1" customHeight="1" x14ac:dyDescent="0.25"/>
    <row r="242" ht="15" hidden="1" customHeight="1" x14ac:dyDescent="0.25"/>
    <row r="243" ht="15" hidden="1" customHeight="1" x14ac:dyDescent="0.25"/>
    <row r="244" ht="15" hidden="1" customHeight="1" x14ac:dyDescent="0.25"/>
    <row r="245" ht="15" hidden="1" customHeight="1" x14ac:dyDescent="0.25"/>
    <row r="246" ht="15" hidden="1" customHeight="1" x14ac:dyDescent="0.25"/>
  </sheetData>
  <sheetProtection algorithmName="SHA-512" hashValue="atghN3bluX0JsBkrGlTh3bWVZ+ffhPUrrhjT3c+ZuhmpOppn5HwMGRA3wzcptoCJOvq/b6n+RbZK6sH3FSyXEg==" saltValue="maFma0cvewZ6SjMIbCS1Qg==" spinCount="100000" sheet="1" objects="1" scenarios="1"/>
  <mergeCells count="11">
    <mergeCell ref="B61:F61"/>
    <mergeCell ref="B41:C41"/>
    <mergeCell ref="B2:F2"/>
    <mergeCell ref="B12:B14"/>
    <mergeCell ref="B18:F18"/>
    <mergeCell ref="B44:F44"/>
    <mergeCell ref="B10:B11"/>
    <mergeCell ref="E39:F39"/>
    <mergeCell ref="E38:F38"/>
    <mergeCell ref="B29:F29"/>
    <mergeCell ref="B52:B54"/>
  </mergeCells>
  <phoneticPr fontId="21" type="noConversion"/>
  <conditionalFormatting sqref="G5:G16 G46:G58">
    <cfRule type="expression" dxfId="98" priority="8">
      <formula>G5="ERRO"</formula>
    </cfRule>
  </conditionalFormatting>
  <conditionalFormatting sqref="G20:G23">
    <cfRule type="expression" dxfId="97" priority="49">
      <formula>G20="ERRO"</formula>
    </cfRule>
  </conditionalFormatting>
  <conditionalFormatting sqref="G63:G66">
    <cfRule type="expression" dxfId="96" priority="62">
      <formula>G63="ERRO"</formula>
    </cfRule>
  </conditionalFormatting>
  <conditionalFormatting sqref="H10:AA10">
    <cfRule type="expression" dxfId="95" priority="61">
      <formula>OR(H10&gt;1,H10&lt;0)</formula>
    </cfRule>
  </conditionalFormatting>
  <conditionalFormatting sqref="H12:AA12">
    <cfRule type="expression" dxfId="94" priority="10">
      <formula>H12&lt;0</formula>
    </cfRule>
  </conditionalFormatting>
  <conditionalFormatting sqref="H13:AA13">
    <cfRule type="expression" dxfId="93" priority="9">
      <formula>OR(H13&gt;365,H13&lt;0)</formula>
    </cfRule>
  </conditionalFormatting>
  <conditionalFormatting sqref="H14:AA14 H53:AA53">
    <cfRule type="expression" dxfId="92" priority="58">
      <formula>OR(H14&gt;8760,H14&lt;0)</formula>
    </cfRule>
  </conditionalFormatting>
  <conditionalFormatting sqref="H36:AA36">
    <cfRule type="cellIs" dxfId="91" priority="7" operator="greaterThan">
      <formula>1.2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ignoredErrors>
    <ignoredError sqref="F6 A13:F14 A11:B11 A17:F17 A2:A3 D6 A12 F11:F12 D15:F15 D11:D12 A20:A21 D20:F20 A24:F24 A22:B22 D22:E22 A19:F19 A18 C18:F18 A26:F27 A25:D25 F25 H25 E21:F21 J25:Y25 H26:Y26 I11:Y11 H24:Y24 F9 C2:Y2 A9:A10 A1:Y1 I9:Y9 I27:Y27 A28:B28 A40:F40 D3:G3 C5:G5 C7:F7 C9:D9 D10:F10 AB1:IV3 P10:U10 W6:Y7 W10:Y10 W12:Y13 A29:A31 AB24:IV31 A38:A39 A43:Y43 A41 I40:Y41 H17:Y22 I14:Y15 M6:U7 M12:U13 A15:A16 AB9:IV22 AB5:IV7 A5:A7 A33:A35 AB33:IV35 A42:G42 J42:Y42 D41:E41 AB38:IV43 A71:Y72 A144:Y146 A89 F73:F127 I73:Y74 AB71:IV65510 I89:Y91 I98:Y109 I122:Y127 I142:Y143 A73:A74 A107 A90:A91 A124 A108:A109 A127:A143 A125:A126 A110:A123 A92:A106 A75:A88 F129:F143 A162:Y163 A147:F147 A148:F148 A149:F149 A150:F150 A151:F151 A152:F152 A153:F153 A154:F154 A155:F155 A156:F156 A157:F157 A158:F158 A159:F159 A160:F160 A161:F161 A179:Y65510 A164:F176 A177:F177 A178:F178" unlockedFormula="1"/>
    <ignoredError sqref="G24:G27 G17:G19 G21" formula="1" unlockedFormula="1"/>
    <ignoredError sqref="G64 H130:H133 G86:H86 G56" formula="1"/>
    <ignoredError sqref="G106" formulaRange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1300-000000000000}">
          <x14:formula1>
            <xm:f>'Referencias UC'!$A$2:$A$21</xm:f>
          </x14:formula1>
          <xm:sqref>H4:AA4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10"/>
  <dimension ref="B2:Z151"/>
  <sheetViews>
    <sheetView zoomScaleNormal="100" workbookViewId="0">
      <selection activeCell="I54" sqref="I54:J54"/>
    </sheetView>
  </sheetViews>
  <sheetFormatPr defaultColWidth="9.140625" defaultRowHeight="15" customHeight="1" x14ac:dyDescent="0.25"/>
  <cols>
    <col min="1" max="1" width="3.7109375" style="48" customWidth="1"/>
    <col min="2" max="2" width="4.42578125" style="48" bestFit="1" customWidth="1"/>
    <col min="3" max="7" width="10.7109375" style="48" customWidth="1"/>
    <col min="8" max="9" width="11.42578125" style="48" bestFit="1" customWidth="1"/>
    <col min="10" max="11" width="18.85546875" style="48" bestFit="1" customWidth="1"/>
    <col min="12" max="12" width="16.5703125" style="48" customWidth="1"/>
    <col min="13" max="13" width="18" style="48" bestFit="1" customWidth="1"/>
    <col min="14" max="14" width="18.85546875" style="48" bestFit="1" customWidth="1"/>
    <col min="15" max="15" width="3.7109375" style="48" customWidth="1"/>
    <col min="16" max="16" width="12.5703125" style="48" bestFit="1" customWidth="1"/>
    <col min="17" max="17" width="10.7109375" style="48" customWidth="1"/>
    <col min="18" max="18" width="7.140625" style="48" bestFit="1" customWidth="1"/>
    <col min="19" max="19" width="10.7109375" style="48" customWidth="1"/>
    <col min="20" max="20" width="14.42578125" style="48" bestFit="1" customWidth="1"/>
    <col min="21" max="21" width="10.7109375" style="48" customWidth="1"/>
    <col min="22" max="22" width="8.42578125" style="48" bestFit="1" customWidth="1"/>
    <col min="23" max="23" width="9.7109375" style="48" bestFit="1" customWidth="1"/>
    <col min="24" max="25" width="16.7109375" style="48" bestFit="1" customWidth="1"/>
    <col min="26" max="16384" width="9.140625" style="48"/>
  </cols>
  <sheetData>
    <row r="2" spans="2:26" ht="15" customHeight="1" x14ac:dyDescent="0.25">
      <c r="B2" s="893" t="s">
        <v>3995</v>
      </c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894"/>
      <c r="N2" s="895"/>
      <c r="P2" s="1027" t="str">
        <f>B2</f>
        <v>SISTEMAS MOTRIZES - EX ANTE</v>
      </c>
      <c r="Q2" s="1027"/>
      <c r="R2" s="1027"/>
      <c r="S2" s="1027"/>
      <c r="T2" s="1027"/>
      <c r="U2" s="1027"/>
      <c r="V2" s="1027"/>
      <c r="W2" s="1027"/>
      <c r="X2" s="1027"/>
      <c r="Y2" s="1027"/>
    </row>
    <row r="3" spans="2:26" ht="15" customHeight="1" x14ac:dyDescent="0.25">
      <c r="B3" s="893" t="s">
        <v>3915</v>
      </c>
      <c r="C3" s="894"/>
      <c r="D3" s="894"/>
      <c r="E3" s="894"/>
      <c r="F3" s="894"/>
      <c r="G3" s="894"/>
      <c r="H3" s="894"/>
      <c r="I3" s="894"/>
      <c r="J3" s="894"/>
      <c r="K3" s="894"/>
      <c r="L3" s="894"/>
      <c r="M3" s="894"/>
      <c r="N3" s="895"/>
      <c r="P3" s="1027" t="s">
        <v>4050</v>
      </c>
      <c r="Q3" s="1027"/>
      <c r="R3" s="1027"/>
      <c r="S3" s="1027"/>
      <c r="T3" s="1027"/>
      <c r="U3" s="1027"/>
      <c r="V3" s="1027"/>
      <c r="W3" s="1027"/>
      <c r="X3" s="1027"/>
      <c r="Y3" s="1027"/>
    </row>
    <row r="4" spans="2:26" ht="15" customHeight="1" x14ac:dyDescent="0.25">
      <c r="B4" s="1152" t="s">
        <v>4051</v>
      </c>
      <c r="C4" s="1153"/>
      <c r="D4" s="1153"/>
      <c r="E4" s="1153"/>
      <c r="F4" s="1153"/>
      <c r="G4" s="1153"/>
      <c r="H4" s="1153"/>
      <c r="I4" s="1153"/>
      <c r="J4" s="1153"/>
      <c r="K4" s="1080" t="s">
        <v>3906</v>
      </c>
      <c r="L4" s="1080"/>
      <c r="M4" s="1080"/>
      <c r="N4" s="1080"/>
      <c r="P4" s="1152" t="s">
        <v>4052</v>
      </c>
      <c r="Q4" s="1153"/>
      <c r="R4" s="1153"/>
      <c r="S4" s="1153"/>
      <c r="T4" s="1153"/>
      <c r="U4" s="1153"/>
      <c r="V4" s="1153"/>
      <c r="W4" s="1153"/>
      <c r="X4" s="1157"/>
      <c r="Y4" s="506" t="s">
        <v>4053</v>
      </c>
    </row>
    <row r="5" spans="2:26" ht="15" customHeight="1" x14ac:dyDescent="0.25">
      <c r="B5" s="1158" t="s">
        <v>3916</v>
      </c>
      <c r="C5" s="1158"/>
      <c r="D5" s="1158"/>
      <c r="E5" s="1159"/>
      <c r="F5" s="1159"/>
      <c r="G5" s="1159"/>
      <c r="H5" s="515" t="s">
        <v>4054</v>
      </c>
      <c r="I5" s="515" t="s">
        <v>3976</v>
      </c>
      <c r="J5" s="515" t="s">
        <v>3977</v>
      </c>
      <c r="K5" s="155" t="s">
        <v>3978</v>
      </c>
      <c r="L5" s="127" t="s">
        <v>4055</v>
      </c>
      <c r="M5" s="127" t="s">
        <v>4056</v>
      </c>
      <c r="N5" s="128" t="s">
        <v>4057</v>
      </c>
      <c r="P5" s="1158" t="str">
        <f>B5</f>
        <v>Materiais e equipamentos</v>
      </c>
      <c r="Q5" s="1158"/>
      <c r="R5" s="1158"/>
      <c r="S5" s="1159"/>
      <c r="T5" s="1159"/>
      <c r="U5" s="1159"/>
      <c r="V5" s="515" t="s">
        <v>4054</v>
      </c>
      <c r="W5" s="155" t="s">
        <v>4058</v>
      </c>
      <c r="X5" s="155" t="s">
        <v>4059</v>
      </c>
      <c r="Y5" s="128" t="s">
        <v>4060</v>
      </c>
    </row>
    <row r="6" spans="2:26" ht="15" customHeight="1" x14ac:dyDescent="0.25">
      <c r="B6" s="156">
        <v>1</v>
      </c>
      <c r="C6" s="1104"/>
      <c r="D6" s="1104"/>
      <c r="E6" s="1104"/>
      <c r="F6" s="1104"/>
      <c r="G6" s="1105"/>
      <c r="H6" s="18"/>
      <c r="I6" s="2"/>
      <c r="J6" s="1"/>
      <c r="K6" s="133">
        <f>N6-L6-M6</f>
        <v>0</v>
      </c>
      <c r="L6" s="1"/>
      <c r="M6" s="1"/>
      <c r="N6" s="133">
        <f>I6*J6</f>
        <v>0</v>
      </c>
      <c r="P6" s="156">
        <f>B6</f>
        <v>1</v>
      </c>
      <c r="Q6" s="1097" t="str">
        <f>IF(OR(C6=0,C6=""),"",C6)</f>
        <v/>
      </c>
      <c r="R6" s="1097"/>
      <c r="S6" s="1097"/>
      <c r="T6" s="1097"/>
      <c r="U6" s="1098"/>
      <c r="V6" s="159" t="str">
        <f>IF(N6=0,"",H6)</f>
        <v/>
      </c>
      <c r="W6" s="160">
        <f>IF(OR(V6="",V6=0),0,(Projeto!$AD$8*((1+Projeto!$AD$8)^V6))/(((1+Projeto!$AD$8)^V6)-1))</f>
        <v>0</v>
      </c>
      <c r="X6" s="161">
        <f>IF(AND(K6&gt;0,CustoContabil!$E$6&gt;0),K6*(CustoContabil!$E$20/CustoContabil!$E$6)*W6,0)</f>
        <v>0</v>
      </c>
      <c r="Y6" s="161">
        <f>IF(AND(N6&gt;0,CustoContabil!$C$6&gt;0),N6*(CustoContabil!$C$20/CustoContabil!$C$6)*W6,0)</f>
        <v>0</v>
      </c>
      <c r="Z6" s="162"/>
    </row>
    <row r="7" spans="2:26" ht="15" customHeight="1" x14ac:dyDescent="0.25">
      <c r="B7" s="156">
        <v>2</v>
      </c>
      <c r="C7" s="1104"/>
      <c r="D7" s="1104"/>
      <c r="E7" s="1104"/>
      <c r="F7" s="1104"/>
      <c r="G7" s="1105"/>
      <c r="H7" s="18"/>
      <c r="I7" s="2"/>
      <c r="J7" s="1"/>
      <c r="K7" s="133">
        <f t="shared" ref="K7:K25" si="0">N7-L7-M7</f>
        <v>0</v>
      </c>
      <c r="L7" s="1"/>
      <c r="M7" s="1"/>
      <c r="N7" s="133">
        <f t="shared" ref="N7:N25" si="1">I7*J7</f>
        <v>0</v>
      </c>
      <c r="P7" s="156">
        <f t="shared" ref="P7:P25" si="2">B7</f>
        <v>2</v>
      </c>
      <c r="Q7" s="1097" t="str">
        <f t="shared" ref="Q7:Q25" si="3">IF(OR(C7=0,C7=""),"",C7)</f>
        <v/>
      </c>
      <c r="R7" s="1097"/>
      <c r="S7" s="1097"/>
      <c r="T7" s="1097"/>
      <c r="U7" s="1098"/>
      <c r="V7" s="159" t="str">
        <f t="shared" ref="V7:V25" si="4">IF(N7=0,"",H7)</f>
        <v/>
      </c>
      <c r="W7" s="160">
        <f>IF(OR(V7="",V7=0),0,(Projeto!$AD$8*((1+Projeto!$AD$8)^V7))/(((1+Projeto!$AD$8)^V7)-1))</f>
        <v>0</v>
      </c>
      <c r="X7" s="161">
        <f>IF(AND(K7&gt;0,CustoContabil!$E$6&gt;0),K7*(CustoContabil!$E$20/CustoContabil!$E$6)*W7,0)</f>
        <v>0</v>
      </c>
      <c r="Y7" s="161">
        <f>IF(AND(N7&gt;0,CustoContabil!$C$6&gt;0),N7*(CustoContabil!$C$20/CustoContabil!$C$6)*W7,0)</f>
        <v>0</v>
      </c>
      <c r="Z7" s="162"/>
    </row>
    <row r="8" spans="2:26" ht="15" customHeight="1" x14ac:dyDescent="0.25">
      <c r="B8" s="156">
        <v>3</v>
      </c>
      <c r="C8" s="1104"/>
      <c r="D8" s="1104"/>
      <c r="E8" s="1104"/>
      <c r="F8" s="1104"/>
      <c r="G8" s="1105"/>
      <c r="H8" s="18"/>
      <c r="I8" s="2"/>
      <c r="J8" s="1"/>
      <c r="K8" s="133">
        <f>N8-L8-M8</f>
        <v>0</v>
      </c>
      <c r="L8" s="1"/>
      <c r="M8" s="1"/>
      <c r="N8" s="133">
        <f t="shared" si="1"/>
        <v>0</v>
      </c>
      <c r="P8" s="156">
        <f t="shared" si="2"/>
        <v>3</v>
      </c>
      <c r="Q8" s="1097" t="str">
        <f t="shared" si="3"/>
        <v/>
      </c>
      <c r="R8" s="1097"/>
      <c r="S8" s="1097"/>
      <c r="T8" s="1097"/>
      <c r="U8" s="1098"/>
      <c r="V8" s="159" t="str">
        <f t="shared" si="4"/>
        <v/>
      </c>
      <c r="W8" s="160">
        <f>IF(OR(V8="",V8=0),0,(Projeto!$AD$8*((1+Projeto!$AD$8)^V8))/(((1+Projeto!$AD$8)^V8)-1))</f>
        <v>0</v>
      </c>
      <c r="X8" s="161">
        <f>IF(AND(K8&gt;0,CustoContabil!$E$6&gt;0),K8*(CustoContabil!$E$20/CustoContabil!$E$6)*W8,0)</f>
        <v>0</v>
      </c>
      <c r="Y8" s="161">
        <f>IF(AND(N8&gt;0,CustoContabil!$C$6&gt;0),N8*(CustoContabil!$C$20/CustoContabil!$C$6)*W8,0)</f>
        <v>0</v>
      </c>
      <c r="Z8" s="162"/>
    </row>
    <row r="9" spans="2:26" ht="15" customHeight="1" x14ac:dyDescent="0.25">
      <c r="B9" s="156">
        <v>4</v>
      </c>
      <c r="C9" s="1104"/>
      <c r="D9" s="1104"/>
      <c r="E9" s="1104"/>
      <c r="F9" s="1104"/>
      <c r="G9" s="1105"/>
      <c r="H9" s="18"/>
      <c r="I9" s="2"/>
      <c r="J9" s="1"/>
      <c r="K9" s="133">
        <f t="shared" si="0"/>
        <v>0</v>
      </c>
      <c r="L9" s="1"/>
      <c r="M9" s="1"/>
      <c r="N9" s="133">
        <f t="shared" si="1"/>
        <v>0</v>
      </c>
      <c r="P9" s="156">
        <f t="shared" si="2"/>
        <v>4</v>
      </c>
      <c r="Q9" s="1097" t="str">
        <f t="shared" si="3"/>
        <v/>
      </c>
      <c r="R9" s="1097"/>
      <c r="S9" s="1097"/>
      <c r="T9" s="1097"/>
      <c r="U9" s="1098"/>
      <c r="V9" s="159" t="str">
        <f t="shared" si="4"/>
        <v/>
      </c>
      <c r="W9" s="160">
        <f>IF(OR(V9="",V9=0),0,(Projeto!$AD$8*((1+Projeto!$AD$8)^V9))/(((1+Projeto!$AD$8)^V9)-1))</f>
        <v>0</v>
      </c>
      <c r="X9" s="161">
        <f>IF(AND(K9&gt;0,CustoContabil!$E$6&gt;0),K9*(CustoContabil!$E$20/CustoContabil!$E$6)*W9,0)</f>
        <v>0</v>
      </c>
      <c r="Y9" s="161">
        <f>IF(AND(N9&gt;0,CustoContabil!$C$6&gt;0),N9*(CustoContabil!$C$20/CustoContabil!$C$6)*W9,0)</f>
        <v>0</v>
      </c>
      <c r="Z9" s="162"/>
    </row>
    <row r="10" spans="2:26" ht="15" customHeight="1" x14ac:dyDescent="0.25">
      <c r="B10" s="156">
        <v>5</v>
      </c>
      <c r="C10" s="1104"/>
      <c r="D10" s="1104"/>
      <c r="E10" s="1104"/>
      <c r="F10" s="1104"/>
      <c r="G10" s="1105"/>
      <c r="H10" s="18"/>
      <c r="I10" s="2"/>
      <c r="J10" s="1"/>
      <c r="K10" s="133">
        <f>N10-L10-M10</f>
        <v>0</v>
      </c>
      <c r="L10" s="1"/>
      <c r="M10" s="1"/>
      <c r="N10" s="133">
        <f>I10*J10</f>
        <v>0</v>
      </c>
      <c r="P10" s="156">
        <f t="shared" si="2"/>
        <v>5</v>
      </c>
      <c r="Q10" s="1097" t="str">
        <f t="shared" si="3"/>
        <v/>
      </c>
      <c r="R10" s="1097"/>
      <c r="S10" s="1097"/>
      <c r="T10" s="1097"/>
      <c r="U10" s="1098"/>
      <c r="V10" s="159" t="str">
        <f t="shared" si="4"/>
        <v/>
      </c>
      <c r="W10" s="160">
        <f>IF(OR(V10="",V10=0),0,(Projeto!$AD$8*((1+Projeto!$AD$8)^V10))/(((1+Projeto!$AD$8)^V10)-1))</f>
        <v>0</v>
      </c>
      <c r="X10" s="161">
        <f>IF(AND(K10&gt;0,CustoContabil!$E$6&gt;0),K10*(CustoContabil!$E$20/CustoContabil!$E$6)*W10,0)</f>
        <v>0</v>
      </c>
      <c r="Y10" s="161">
        <f>IF(AND(N10&gt;0,CustoContabil!$C$6&gt;0),N10*(CustoContabil!$C$20/CustoContabil!$C$6)*W10,0)</f>
        <v>0</v>
      </c>
      <c r="Z10" s="162"/>
    </row>
    <row r="11" spans="2:26" ht="15" customHeight="1" x14ac:dyDescent="0.25">
      <c r="B11" s="156">
        <v>6</v>
      </c>
      <c r="C11" s="1104"/>
      <c r="D11" s="1104"/>
      <c r="E11" s="1104"/>
      <c r="F11" s="1104"/>
      <c r="G11" s="1105"/>
      <c r="H11" s="18"/>
      <c r="I11" s="2"/>
      <c r="J11" s="1"/>
      <c r="K11" s="133">
        <f t="shared" si="0"/>
        <v>0</v>
      </c>
      <c r="L11" s="1"/>
      <c r="M11" s="1"/>
      <c r="N11" s="133">
        <f t="shared" si="1"/>
        <v>0</v>
      </c>
      <c r="P11" s="156">
        <f t="shared" si="2"/>
        <v>6</v>
      </c>
      <c r="Q11" s="1097" t="str">
        <f t="shared" si="3"/>
        <v/>
      </c>
      <c r="R11" s="1097"/>
      <c r="S11" s="1097"/>
      <c r="T11" s="1097"/>
      <c r="U11" s="1098"/>
      <c r="V11" s="159" t="str">
        <f t="shared" si="4"/>
        <v/>
      </c>
      <c r="W11" s="160">
        <f>IF(OR(V11="",V11=0),0,(Projeto!$AD$8*((1+Projeto!$AD$8)^V11))/(((1+Projeto!$AD$8)^V11)-1))</f>
        <v>0</v>
      </c>
      <c r="X11" s="161">
        <f>IF(AND(K11&gt;0,CustoContabil!$E$6&gt;0),K11*(CustoContabil!$E$20/CustoContabil!$E$6)*W11,0)</f>
        <v>0</v>
      </c>
      <c r="Y11" s="161">
        <f>IF(AND(N11&gt;0,CustoContabil!$C$6&gt;0),N11*(CustoContabil!$C$20/CustoContabil!$C$6)*W11,0)</f>
        <v>0</v>
      </c>
      <c r="Z11" s="162"/>
    </row>
    <row r="12" spans="2:26" ht="15" customHeight="1" x14ac:dyDescent="0.25">
      <c r="B12" s="156">
        <v>7</v>
      </c>
      <c r="C12" s="1104"/>
      <c r="D12" s="1104"/>
      <c r="E12" s="1104"/>
      <c r="F12" s="1104"/>
      <c r="G12" s="1105"/>
      <c r="H12" s="18"/>
      <c r="I12" s="2"/>
      <c r="J12" s="1"/>
      <c r="K12" s="133">
        <f t="shared" si="0"/>
        <v>0</v>
      </c>
      <c r="L12" s="1"/>
      <c r="M12" s="1"/>
      <c r="N12" s="133">
        <f t="shared" si="1"/>
        <v>0</v>
      </c>
      <c r="P12" s="156">
        <f t="shared" si="2"/>
        <v>7</v>
      </c>
      <c r="Q12" s="1097" t="str">
        <f t="shared" si="3"/>
        <v/>
      </c>
      <c r="R12" s="1097"/>
      <c r="S12" s="1097"/>
      <c r="T12" s="1097"/>
      <c r="U12" s="1098"/>
      <c r="V12" s="159" t="str">
        <f t="shared" si="4"/>
        <v/>
      </c>
      <c r="W12" s="160">
        <f>IF(OR(V12="",V12=0),0,(Projeto!$AD$8*((1+Projeto!$AD$8)^V12))/(((1+Projeto!$AD$8)^V12)-1))</f>
        <v>0</v>
      </c>
      <c r="X12" s="161">
        <f>IF(AND(K12&gt;0,CustoContabil!$E$6&gt;0),K12*(CustoContabil!$E$20/CustoContabil!$E$6)*W12,0)</f>
        <v>0</v>
      </c>
      <c r="Y12" s="161">
        <f>IF(AND(N12&gt;0,CustoContabil!$C$6&gt;0),N12*(CustoContabil!$C$20/CustoContabil!$C$6)*W12,0)</f>
        <v>0</v>
      </c>
      <c r="Z12" s="162"/>
    </row>
    <row r="13" spans="2:26" ht="15" customHeight="1" x14ac:dyDescent="0.25">
      <c r="B13" s="156">
        <v>8</v>
      </c>
      <c r="C13" s="1104"/>
      <c r="D13" s="1104"/>
      <c r="E13" s="1104"/>
      <c r="F13" s="1104"/>
      <c r="G13" s="1105"/>
      <c r="H13" s="18"/>
      <c r="I13" s="2"/>
      <c r="J13" s="1"/>
      <c r="K13" s="133">
        <f t="shared" si="0"/>
        <v>0</v>
      </c>
      <c r="L13" s="1"/>
      <c r="M13" s="1"/>
      <c r="N13" s="133">
        <f t="shared" si="1"/>
        <v>0</v>
      </c>
      <c r="P13" s="156">
        <f t="shared" si="2"/>
        <v>8</v>
      </c>
      <c r="Q13" s="1097" t="str">
        <f t="shared" si="3"/>
        <v/>
      </c>
      <c r="R13" s="1097"/>
      <c r="S13" s="1097"/>
      <c r="T13" s="1097"/>
      <c r="U13" s="1098"/>
      <c r="V13" s="159" t="str">
        <f t="shared" si="4"/>
        <v/>
      </c>
      <c r="W13" s="160">
        <f>IF(OR(V13="",V13=0),0,(Projeto!$AD$8*((1+Projeto!$AD$8)^V13))/(((1+Projeto!$AD$8)^V13)-1))</f>
        <v>0</v>
      </c>
      <c r="X13" s="161">
        <f>IF(AND(K13&gt;0,CustoContabil!$E$6&gt;0),K13*(CustoContabil!$E$20/CustoContabil!$E$6)*W13,0)</f>
        <v>0</v>
      </c>
      <c r="Y13" s="161">
        <f>IF(AND(N13&gt;0,CustoContabil!$C$6&gt;0),N13*(CustoContabil!$C$20/CustoContabil!$C$6)*W13,0)</f>
        <v>0</v>
      </c>
      <c r="Z13" s="162"/>
    </row>
    <row r="14" spans="2:26" ht="15" customHeight="1" x14ac:dyDescent="0.25">
      <c r="B14" s="156">
        <v>9</v>
      </c>
      <c r="C14" s="1104"/>
      <c r="D14" s="1104"/>
      <c r="E14" s="1104"/>
      <c r="F14" s="1104"/>
      <c r="G14" s="1105"/>
      <c r="H14" s="18"/>
      <c r="I14" s="2"/>
      <c r="J14" s="1"/>
      <c r="K14" s="133">
        <f t="shared" si="0"/>
        <v>0</v>
      </c>
      <c r="L14" s="1"/>
      <c r="M14" s="1"/>
      <c r="N14" s="133">
        <f t="shared" si="1"/>
        <v>0</v>
      </c>
      <c r="P14" s="156">
        <f t="shared" si="2"/>
        <v>9</v>
      </c>
      <c r="Q14" s="1097" t="str">
        <f t="shared" si="3"/>
        <v/>
      </c>
      <c r="R14" s="1097"/>
      <c r="S14" s="1097"/>
      <c r="T14" s="1097"/>
      <c r="U14" s="1098"/>
      <c r="V14" s="159" t="str">
        <f t="shared" si="4"/>
        <v/>
      </c>
      <c r="W14" s="160">
        <f>IF(OR(V14="",V14=0),0,(Projeto!$AD$8*((1+Projeto!$AD$8)^V14))/(((1+Projeto!$AD$8)^V14)-1))</f>
        <v>0</v>
      </c>
      <c r="X14" s="161">
        <f>IF(AND(K14&gt;0,CustoContabil!$E$6&gt;0),K14*(CustoContabil!$E$20/CustoContabil!$E$6)*W14,0)</f>
        <v>0</v>
      </c>
      <c r="Y14" s="161">
        <f>IF(AND(N14&gt;0,CustoContabil!$C$6&gt;0),N14*(CustoContabil!$C$20/CustoContabil!$C$6)*W14,0)</f>
        <v>0</v>
      </c>
      <c r="Z14" s="162"/>
    </row>
    <row r="15" spans="2:26" ht="15" customHeight="1" x14ac:dyDescent="0.25">
      <c r="B15" s="156">
        <v>10</v>
      </c>
      <c r="C15" s="1104"/>
      <c r="D15" s="1104"/>
      <c r="E15" s="1104"/>
      <c r="F15" s="1104"/>
      <c r="G15" s="1105"/>
      <c r="H15" s="18"/>
      <c r="I15" s="2"/>
      <c r="J15" s="1"/>
      <c r="K15" s="133">
        <f t="shared" si="0"/>
        <v>0</v>
      </c>
      <c r="L15" s="1"/>
      <c r="M15" s="1"/>
      <c r="N15" s="133">
        <f t="shared" si="1"/>
        <v>0</v>
      </c>
      <c r="P15" s="156">
        <f t="shared" si="2"/>
        <v>10</v>
      </c>
      <c r="Q15" s="1097" t="str">
        <f t="shared" si="3"/>
        <v/>
      </c>
      <c r="R15" s="1097"/>
      <c r="S15" s="1097"/>
      <c r="T15" s="1097"/>
      <c r="U15" s="1098"/>
      <c r="V15" s="159" t="str">
        <f t="shared" si="4"/>
        <v/>
      </c>
      <c r="W15" s="160">
        <f>IF(OR(V15="",V15=0),0,(Projeto!$AD$8*((1+Projeto!$AD$8)^V15))/(((1+Projeto!$AD$8)^V15)-1))</f>
        <v>0</v>
      </c>
      <c r="X15" s="161">
        <f>IF(AND(K15&gt;0,CustoContabil!$E$6&gt;0),K15*(CustoContabil!$E$20/CustoContabil!$E$6)*W15,0)</f>
        <v>0</v>
      </c>
      <c r="Y15" s="161">
        <f>IF(AND(N15&gt;0,CustoContabil!$C$6&gt;0),N15*(CustoContabil!$C$20/CustoContabil!$C$6)*W15,0)</f>
        <v>0</v>
      </c>
      <c r="Z15" s="162"/>
    </row>
    <row r="16" spans="2:26" ht="15" customHeight="1" x14ac:dyDescent="0.25">
      <c r="B16" s="156">
        <v>11</v>
      </c>
      <c r="C16" s="1104"/>
      <c r="D16" s="1104"/>
      <c r="E16" s="1104"/>
      <c r="F16" s="1104"/>
      <c r="G16" s="1105"/>
      <c r="H16" s="18"/>
      <c r="I16" s="2"/>
      <c r="J16" s="1"/>
      <c r="K16" s="133">
        <f t="shared" si="0"/>
        <v>0</v>
      </c>
      <c r="L16" s="1"/>
      <c r="M16" s="1"/>
      <c r="N16" s="133">
        <f t="shared" si="1"/>
        <v>0</v>
      </c>
      <c r="P16" s="156">
        <f t="shared" si="2"/>
        <v>11</v>
      </c>
      <c r="Q16" s="1097" t="str">
        <f t="shared" si="3"/>
        <v/>
      </c>
      <c r="R16" s="1097"/>
      <c r="S16" s="1097"/>
      <c r="T16" s="1097"/>
      <c r="U16" s="1098"/>
      <c r="V16" s="159" t="str">
        <f t="shared" si="4"/>
        <v/>
      </c>
      <c r="W16" s="160">
        <f>IF(OR(V16="",V16=0),0,(Projeto!$AD$8*((1+Projeto!$AD$8)^V16))/(((1+Projeto!$AD$8)^V16)-1))</f>
        <v>0</v>
      </c>
      <c r="X16" s="161">
        <f>IF(AND(K16&gt;0,CustoContabil!$E$6&gt;0),K16*(CustoContabil!$E$20/CustoContabil!$E$6)*W16,0)</f>
        <v>0</v>
      </c>
      <c r="Y16" s="161">
        <f>IF(AND(N16&gt;0,CustoContabil!$C$6&gt;0),N16*(CustoContabil!$C$20/CustoContabil!$C$6)*W16,0)</f>
        <v>0</v>
      </c>
      <c r="Z16" s="162"/>
    </row>
    <row r="17" spans="2:26" ht="15" customHeight="1" x14ac:dyDescent="0.25">
      <c r="B17" s="156">
        <v>12</v>
      </c>
      <c r="C17" s="1104"/>
      <c r="D17" s="1104"/>
      <c r="E17" s="1104"/>
      <c r="F17" s="1104"/>
      <c r="G17" s="1105"/>
      <c r="H17" s="18"/>
      <c r="I17" s="2"/>
      <c r="J17" s="1"/>
      <c r="K17" s="133">
        <f t="shared" si="0"/>
        <v>0</v>
      </c>
      <c r="L17" s="1"/>
      <c r="M17" s="1"/>
      <c r="N17" s="133">
        <f t="shared" si="1"/>
        <v>0</v>
      </c>
      <c r="P17" s="156">
        <f t="shared" si="2"/>
        <v>12</v>
      </c>
      <c r="Q17" s="1097" t="str">
        <f t="shared" si="3"/>
        <v/>
      </c>
      <c r="R17" s="1097"/>
      <c r="S17" s="1097"/>
      <c r="T17" s="1097"/>
      <c r="U17" s="1098"/>
      <c r="V17" s="159" t="str">
        <f t="shared" si="4"/>
        <v/>
      </c>
      <c r="W17" s="160">
        <f>IF(OR(V17="",V17=0),0,(Projeto!$AD$8*((1+Projeto!$AD$8)^V17))/(((1+Projeto!$AD$8)^V17)-1))</f>
        <v>0</v>
      </c>
      <c r="X17" s="161">
        <f>IF(AND(K17&gt;0,CustoContabil!$E$6&gt;0),K17*(CustoContabil!$E$20/CustoContabil!$E$6)*W17,0)</f>
        <v>0</v>
      </c>
      <c r="Y17" s="161">
        <f>IF(AND(N17&gt;0,CustoContabil!$C$6&gt;0),N17*(CustoContabil!$C$20/CustoContabil!$C$6)*W17,0)</f>
        <v>0</v>
      </c>
      <c r="Z17" s="162"/>
    </row>
    <row r="18" spans="2:26" ht="15" customHeight="1" x14ac:dyDescent="0.25">
      <c r="B18" s="156">
        <v>13</v>
      </c>
      <c r="C18" s="1104"/>
      <c r="D18" s="1104"/>
      <c r="E18" s="1104"/>
      <c r="F18" s="1104"/>
      <c r="G18" s="1105"/>
      <c r="H18" s="18"/>
      <c r="I18" s="2"/>
      <c r="J18" s="1"/>
      <c r="K18" s="133">
        <f t="shared" si="0"/>
        <v>0</v>
      </c>
      <c r="L18" s="1"/>
      <c r="M18" s="1"/>
      <c r="N18" s="133">
        <f t="shared" si="1"/>
        <v>0</v>
      </c>
      <c r="P18" s="156">
        <f t="shared" si="2"/>
        <v>13</v>
      </c>
      <c r="Q18" s="1097" t="str">
        <f t="shared" si="3"/>
        <v/>
      </c>
      <c r="R18" s="1097"/>
      <c r="S18" s="1097"/>
      <c r="T18" s="1097"/>
      <c r="U18" s="1098"/>
      <c r="V18" s="159" t="str">
        <f t="shared" si="4"/>
        <v/>
      </c>
      <c r="W18" s="160">
        <f>IF(OR(V18="",V18=0),0,(Projeto!$AD$8*((1+Projeto!$AD$8)^V18))/(((1+Projeto!$AD$8)^V18)-1))</f>
        <v>0</v>
      </c>
      <c r="X18" s="161">
        <f>IF(AND(K18&gt;0,CustoContabil!$E$6&gt;0),K18*(CustoContabil!$E$20/CustoContabil!$E$6)*W18,0)</f>
        <v>0</v>
      </c>
      <c r="Y18" s="161">
        <f>IF(AND(N18&gt;0,CustoContabil!$C$6&gt;0),N18*(CustoContabil!$C$20/CustoContabil!$C$6)*W18,0)</f>
        <v>0</v>
      </c>
      <c r="Z18" s="162"/>
    </row>
    <row r="19" spans="2:26" ht="15" customHeight="1" x14ac:dyDescent="0.25">
      <c r="B19" s="156">
        <v>14</v>
      </c>
      <c r="C19" s="1104"/>
      <c r="D19" s="1104"/>
      <c r="E19" s="1104"/>
      <c r="F19" s="1104"/>
      <c r="G19" s="1105"/>
      <c r="H19" s="18"/>
      <c r="I19" s="2"/>
      <c r="J19" s="1"/>
      <c r="K19" s="133">
        <f t="shared" si="0"/>
        <v>0</v>
      </c>
      <c r="L19" s="1"/>
      <c r="M19" s="1"/>
      <c r="N19" s="133">
        <f t="shared" si="1"/>
        <v>0</v>
      </c>
      <c r="P19" s="156">
        <f t="shared" si="2"/>
        <v>14</v>
      </c>
      <c r="Q19" s="1097" t="str">
        <f t="shared" si="3"/>
        <v/>
      </c>
      <c r="R19" s="1097"/>
      <c r="S19" s="1097"/>
      <c r="T19" s="1097"/>
      <c r="U19" s="1098"/>
      <c r="V19" s="159" t="str">
        <f t="shared" si="4"/>
        <v/>
      </c>
      <c r="W19" s="160">
        <f>IF(OR(V19="",V19=0),0,(Projeto!$AD$8*((1+Projeto!$AD$8)^V19))/(((1+Projeto!$AD$8)^V19)-1))</f>
        <v>0</v>
      </c>
      <c r="X19" s="161">
        <f>IF(AND(K19&gt;0,CustoContabil!$E$6&gt;0),K19*(CustoContabil!$E$20/CustoContabil!$E$6)*W19,0)</f>
        <v>0</v>
      </c>
      <c r="Y19" s="161">
        <f>IF(AND(N19&gt;0,CustoContabil!$C$6&gt;0),N19*(CustoContabil!$C$20/CustoContabil!$C$6)*W19,0)</f>
        <v>0</v>
      </c>
      <c r="Z19" s="162"/>
    </row>
    <row r="20" spans="2:26" ht="15" customHeight="1" x14ac:dyDescent="0.25">
      <c r="B20" s="156">
        <v>15</v>
      </c>
      <c r="C20" s="1104"/>
      <c r="D20" s="1104"/>
      <c r="E20" s="1104"/>
      <c r="F20" s="1104"/>
      <c r="G20" s="1105"/>
      <c r="H20" s="18"/>
      <c r="I20" s="2"/>
      <c r="J20" s="1"/>
      <c r="K20" s="133">
        <f t="shared" si="0"/>
        <v>0</v>
      </c>
      <c r="L20" s="1"/>
      <c r="M20" s="1"/>
      <c r="N20" s="133">
        <f t="shared" si="1"/>
        <v>0</v>
      </c>
      <c r="P20" s="156">
        <f t="shared" si="2"/>
        <v>15</v>
      </c>
      <c r="Q20" s="1097" t="str">
        <f t="shared" si="3"/>
        <v/>
      </c>
      <c r="R20" s="1097"/>
      <c r="S20" s="1097"/>
      <c r="T20" s="1097"/>
      <c r="U20" s="1098"/>
      <c r="V20" s="159" t="str">
        <f t="shared" si="4"/>
        <v/>
      </c>
      <c r="W20" s="160">
        <f>IF(OR(V20="",V20=0),0,(Projeto!$AD$8*((1+Projeto!$AD$8)^V20))/(((1+Projeto!$AD$8)^V20)-1))</f>
        <v>0</v>
      </c>
      <c r="X20" s="161">
        <f>IF(AND(K20&gt;0,CustoContabil!$E$6&gt;0),K20*(CustoContabil!$E$20/CustoContabil!$E$6)*W20,0)</f>
        <v>0</v>
      </c>
      <c r="Y20" s="161">
        <f>IF(AND(N20&gt;0,CustoContabil!$C$6&gt;0),N20*(CustoContabil!$C$20/CustoContabil!$C$6)*W20,0)</f>
        <v>0</v>
      </c>
      <c r="Z20" s="162"/>
    </row>
    <row r="21" spans="2:26" ht="15" customHeight="1" x14ac:dyDescent="0.25">
      <c r="B21" s="156">
        <v>16</v>
      </c>
      <c r="C21" s="1104"/>
      <c r="D21" s="1104"/>
      <c r="E21" s="1104"/>
      <c r="F21" s="1104"/>
      <c r="G21" s="1105"/>
      <c r="H21" s="18"/>
      <c r="I21" s="2"/>
      <c r="J21" s="1"/>
      <c r="K21" s="133">
        <f t="shared" si="0"/>
        <v>0</v>
      </c>
      <c r="L21" s="1"/>
      <c r="M21" s="1"/>
      <c r="N21" s="133">
        <f t="shared" si="1"/>
        <v>0</v>
      </c>
      <c r="P21" s="156">
        <f t="shared" si="2"/>
        <v>16</v>
      </c>
      <c r="Q21" s="1097" t="str">
        <f t="shared" si="3"/>
        <v/>
      </c>
      <c r="R21" s="1097"/>
      <c r="S21" s="1097"/>
      <c r="T21" s="1097"/>
      <c r="U21" s="1098"/>
      <c r="V21" s="159" t="str">
        <f t="shared" si="4"/>
        <v/>
      </c>
      <c r="W21" s="160">
        <f>IF(OR(V21="",V21=0),0,(Projeto!$AD$8*((1+Projeto!$AD$8)^V21))/(((1+Projeto!$AD$8)^V21)-1))</f>
        <v>0</v>
      </c>
      <c r="X21" s="161">
        <f>IF(AND(K21&gt;0,CustoContabil!$E$6&gt;0),K21*(CustoContabil!$E$20/CustoContabil!$E$6)*W21,0)</f>
        <v>0</v>
      </c>
      <c r="Y21" s="161">
        <f>IF(AND(N21&gt;0,CustoContabil!$C$6&gt;0),N21*(CustoContabil!$C$20/CustoContabil!$C$6)*W21,0)</f>
        <v>0</v>
      </c>
      <c r="Z21" s="162"/>
    </row>
    <row r="22" spans="2:26" ht="15" customHeight="1" x14ac:dyDescent="0.25">
      <c r="B22" s="156">
        <v>17</v>
      </c>
      <c r="C22" s="1104"/>
      <c r="D22" s="1104"/>
      <c r="E22" s="1104"/>
      <c r="F22" s="1104"/>
      <c r="G22" s="1105"/>
      <c r="H22" s="18"/>
      <c r="I22" s="2"/>
      <c r="J22" s="1"/>
      <c r="K22" s="133">
        <f t="shared" si="0"/>
        <v>0</v>
      </c>
      <c r="L22" s="1"/>
      <c r="M22" s="1"/>
      <c r="N22" s="133">
        <f t="shared" si="1"/>
        <v>0</v>
      </c>
      <c r="P22" s="156">
        <f t="shared" si="2"/>
        <v>17</v>
      </c>
      <c r="Q22" s="1097" t="str">
        <f t="shared" si="3"/>
        <v/>
      </c>
      <c r="R22" s="1097"/>
      <c r="S22" s="1097"/>
      <c r="T22" s="1097"/>
      <c r="U22" s="1098"/>
      <c r="V22" s="159" t="str">
        <f t="shared" si="4"/>
        <v/>
      </c>
      <c r="W22" s="160">
        <f>IF(OR(V22="",V22=0),0,(Projeto!$AD$8*((1+Projeto!$AD$8)^V22))/(((1+Projeto!$AD$8)^V22)-1))</f>
        <v>0</v>
      </c>
      <c r="X22" s="161">
        <f>IF(AND(K22&gt;0,CustoContabil!$E$6&gt;0),K22*(CustoContabil!$E$20/CustoContabil!$E$6)*W22,0)</f>
        <v>0</v>
      </c>
      <c r="Y22" s="161">
        <f>IF(AND(N22&gt;0,CustoContabil!$C$6&gt;0),N22*(CustoContabil!$C$20/CustoContabil!$C$6)*W22,0)</f>
        <v>0</v>
      </c>
      <c r="Z22" s="162"/>
    </row>
    <row r="23" spans="2:26" ht="15" customHeight="1" x14ac:dyDescent="0.25">
      <c r="B23" s="156">
        <v>18</v>
      </c>
      <c r="C23" s="1104"/>
      <c r="D23" s="1104"/>
      <c r="E23" s="1104"/>
      <c r="F23" s="1104"/>
      <c r="G23" s="1105"/>
      <c r="H23" s="18"/>
      <c r="I23" s="2"/>
      <c r="J23" s="1"/>
      <c r="K23" s="133">
        <f t="shared" si="0"/>
        <v>0</v>
      </c>
      <c r="L23" s="1"/>
      <c r="M23" s="1"/>
      <c r="N23" s="133">
        <f t="shared" si="1"/>
        <v>0</v>
      </c>
      <c r="P23" s="156">
        <f t="shared" si="2"/>
        <v>18</v>
      </c>
      <c r="Q23" s="1097" t="str">
        <f t="shared" si="3"/>
        <v/>
      </c>
      <c r="R23" s="1097"/>
      <c r="S23" s="1097"/>
      <c r="T23" s="1097"/>
      <c r="U23" s="1098"/>
      <c r="V23" s="159" t="str">
        <f t="shared" si="4"/>
        <v/>
      </c>
      <c r="W23" s="160">
        <f>IF(OR(V23="",V23=0),0,(Projeto!$AD$8*((1+Projeto!$AD$8)^V23))/(((1+Projeto!$AD$8)^V23)-1))</f>
        <v>0</v>
      </c>
      <c r="X23" s="161">
        <f>IF(AND(K23&gt;0,CustoContabil!$E$6&gt;0),K23*(CustoContabil!$E$20/CustoContabil!$E$6)*W23,0)</f>
        <v>0</v>
      </c>
      <c r="Y23" s="161">
        <f>IF(AND(N23&gt;0,CustoContabil!$C$6&gt;0),N23*(CustoContabil!$C$20/CustoContabil!$C$6)*W23,0)</f>
        <v>0</v>
      </c>
      <c r="Z23" s="162"/>
    </row>
    <row r="24" spans="2:26" ht="15" customHeight="1" x14ac:dyDescent="0.25">
      <c r="B24" s="156">
        <v>19</v>
      </c>
      <c r="C24" s="1104"/>
      <c r="D24" s="1104"/>
      <c r="E24" s="1104"/>
      <c r="F24" s="1104"/>
      <c r="G24" s="1105"/>
      <c r="H24" s="18"/>
      <c r="I24" s="2"/>
      <c r="J24" s="1"/>
      <c r="K24" s="133">
        <f t="shared" si="0"/>
        <v>0</v>
      </c>
      <c r="L24" s="1"/>
      <c r="M24" s="1"/>
      <c r="N24" s="133">
        <f t="shared" si="1"/>
        <v>0</v>
      </c>
      <c r="P24" s="156">
        <f t="shared" si="2"/>
        <v>19</v>
      </c>
      <c r="Q24" s="1097" t="str">
        <f t="shared" si="3"/>
        <v/>
      </c>
      <c r="R24" s="1097"/>
      <c r="S24" s="1097"/>
      <c r="T24" s="1097"/>
      <c r="U24" s="1098"/>
      <c r="V24" s="159" t="str">
        <f t="shared" si="4"/>
        <v/>
      </c>
      <c r="W24" s="160">
        <f>IF(OR(V24="",V24=0),0,(Projeto!$AD$8*((1+Projeto!$AD$8)^V24))/(((1+Projeto!$AD$8)^V24)-1))</f>
        <v>0</v>
      </c>
      <c r="X24" s="161">
        <f>IF(AND(K24&gt;0,CustoContabil!$E$6&gt;0),K24*(CustoContabil!$E$20/CustoContabil!$E$6)*W24,0)</f>
        <v>0</v>
      </c>
      <c r="Y24" s="161">
        <f>IF(AND(N24&gt;0,CustoContabil!$C$6&gt;0),N24*(CustoContabil!$C$20/CustoContabil!$C$6)*W24,0)</f>
        <v>0</v>
      </c>
      <c r="Z24" s="162"/>
    </row>
    <row r="25" spans="2:26" ht="15" customHeight="1" x14ac:dyDescent="0.25">
      <c r="B25" s="156">
        <v>20</v>
      </c>
      <c r="C25" s="1104"/>
      <c r="D25" s="1104"/>
      <c r="E25" s="1104"/>
      <c r="F25" s="1104"/>
      <c r="G25" s="1105"/>
      <c r="H25" s="18"/>
      <c r="I25" s="2"/>
      <c r="J25" s="1"/>
      <c r="K25" s="133">
        <f t="shared" si="0"/>
        <v>0</v>
      </c>
      <c r="L25" s="1"/>
      <c r="M25" s="1"/>
      <c r="N25" s="133">
        <f t="shared" si="1"/>
        <v>0</v>
      </c>
      <c r="P25" s="156">
        <f t="shared" si="2"/>
        <v>20</v>
      </c>
      <c r="Q25" s="1097" t="str">
        <f t="shared" si="3"/>
        <v/>
      </c>
      <c r="R25" s="1097"/>
      <c r="S25" s="1097"/>
      <c r="T25" s="1097"/>
      <c r="U25" s="1098"/>
      <c r="V25" s="159" t="str">
        <f t="shared" si="4"/>
        <v/>
      </c>
      <c r="W25" s="160">
        <f>IF(OR(V25="",V25=0),0,(Projeto!$AD$8*((1+Projeto!$AD$8)^V25))/(((1+Projeto!$AD$8)^V25)-1))</f>
        <v>0</v>
      </c>
      <c r="X25" s="161">
        <f>IF(AND(K25&gt;0,CustoContabil!$E$6&gt;0),K25*(CustoContabil!$E$20/CustoContabil!$E$6)*W25,0)</f>
        <v>0</v>
      </c>
      <c r="Y25" s="161">
        <f>IF(AND(N25&gt;0,CustoContabil!$C$6&gt;0),N25*(CustoContabil!$C$20/CustoContabil!$C$6)*W25,0)</f>
        <v>0</v>
      </c>
      <c r="Z25" s="162"/>
    </row>
    <row r="26" spans="2:26" ht="15" customHeight="1" x14ac:dyDescent="0.25">
      <c r="B26" s="156"/>
      <c r="C26" s="1130" t="s">
        <v>4061</v>
      </c>
      <c r="D26" s="1131"/>
      <c r="E26" s="1131"/>
      <c r="F26" s="1131"/>
      <c r="G26" s="1131"/>
      <c r="H26" s="167">
        <v>20</v>
      </c>
      <c r="I26" s="3"/>
      <c r="J26" s="1"/>
      <c r="K26" s="133">
        <f>N26-L26-M26</f>
        <v>0</v>
      </c>
      <c r="L26" s="1"/>
      <c r="M26" s="1"/>
      <c r="N26" s="133">
        <f>I26*J26</f>
        <v>0</v>
      </c>
      <c r="P26" s="156"/>
      <c r="Q26" s="1097" t="str">
        <f>IF(OR(C26=0,C26=""),"",C26)</f>
        <v>Acessórios</v>
      </c>
      <c r="R26" s="1097"/>
      <c r="S26" s="1097"/>
      <c r="T26" s="1097"/>
      <c r="U26" s="1098"/>
      <c r="V26" s="159" t="str">
        <f>IF(N26=0,"",H26)</f>
        <v/>
      </c>
      <c r="W26" s="160">
        <f>IF(OR(V26="",V26=0),0,(Projeto!$AD$8*((1+Projeto!$AD$8)^V26))/(((1+Projeto!$AD$8)^V26)-1))</f>
        <v>0</v>
      </c>
      <c r="X26" s="161">
        <f>IF(AND(K26&gt;0,CustoContabil!$E$6&gt;0),K26*(CustoContabil!$E$20/CustoContabil!$E$6)*W26,0)</f>
        <v>0</v>
      </c>
      <c r="Y26" s="161">
        <f>IF(AND(N26&gt;0,CustoContabil!$C$6&gt;0),N26*(CustoContabil!$C$20/CustoContabil!$C$6)*W26,0)</f>
        <v>0</v>
      </c>
    </row>
    <row r="27" spans="2:26" ht="15" customHeight="1" x14ac:dyDescent="0.25">
      <c r="B27" s="168"/>
      <c r="C27" s="1117" t="s">
        <v>4321</v>
      </c>
      <c r="D27" s="1117"/>
      <c r="E27" s="1117"/>
      <c r="F27" s="1117"/>
      <c r="G27" s="1117"/>
      <c r="H27" s="1117"/>
      <c r="I27" s="1117"/>
      <c r="J27" s="1118"/>
      <c r="K27" s="169">
        <f>SUM(K6:K26)</f>
        <v>0</v>
      </c>
      <c r="L27" s="169">
        <f>SUM(L6:L26)</f>
        <v>0</v>
      </c>
      <c r="M27" s="169">
        <f>SUM(M6:M26)</f>
        <v>0</v>
      </c>
      <c r="N27" s="169">
        <f>SUM(N6:N26)</f>
        <v>0</v>
      </c>
      <c r="P27" s="1124" t="s">
        <v>4322</v>
      </c>
      <c r="Q27" s="1125"/>
      <c r="R27" s="1125"/>
      <c r="S27" s="1125"/>
      <c r="T27" s="1125"/>
      <c r="U27" s="1125"/>
      <c r="V27" s="1126"/>
      <c r="W27" s="170" t="s">
        <v>4323</v>
      </c>
      <c r="X27" s="171">
        <f>SUM(X6:X26)</f>
        <v>0</v>
      </c>
      <c r="Y27" s="171">
        <f>SUM(Y6:Y26)</f>
        <v>0</v>
      </c>
    </row>
    <row r="28" spans="2:26" ht="15" customHeight="1" x14ac:dyDescent="0.25">
      <c r="B28" s="1152" t="s">
        <v>4065</v>
      </c>
      <c r="C28" s="1153"/>
      <c r="D28" s="1153"/>
      <c r="E28" s="1153"/>
      <c r="F28" s="1153"/>
      <c r="G28" s="1153"/>
      <c r="H28" s="1153"/>
      <c r="I28" s="1153"/>
      <c r="J28" s="1157"/>
      <c r="K28" s="1152" t="s">
        <v>3906</v>
      </c>
      <c r="L28" s="1153"/>
      <c r="M28" s="1153"/>
      <c r="N28" s="1157"/>
      <c r="P28" s="172"/>
      <c r="Q28" s="172"/>
      <c r="R28" s="173"/>
      <c r="S28" s="174"/>
      <c r="T28" s="174"/>
      <c r="U28" s="174"/>
      <c r="V28" s="175"/>
      <c r="W28" s="176"/>
    </row>
    <row r="29" spans="2:26" ht="15" customHeight="1" x14ac:dyDescent="0.35">
      <c r="B29" s="800"/>
      <c r="C29" s="814" t="s">
        <v>12</v>
      </c>
      <c r="D29" s="801"/>
      <c r="E29" s="801"/>
      <c r="F29" s="801"/>
      <c r="G29" s="801"/>
      <c r="H29" s="801"/>
      <c r="I29" s="801"/>
      <c r="J29" s="802"/>
      <c r="K29" s="804">
        <f>IFERROR(CustoContabil!E7*K27/CustoContabil!E6,0)</f>
        <v>0</v>
      </c>
      <c r="L29" s="804">
        <v>0</v>
      </c>
      <c r="M29" s="804">
        <v>0</v>
      </c>
      <c r="N29" s="817">
        <f>K29</f>
        <v>0</v>
      </c>
      <c r="P29" s="177" t="s">
        <v>4324</v>
      </c>
      <c r="Q29" s="178"/>
      <c r="R29" s="179">
        <f>RCB!$G$9</f>
        <v>0</v>
      </c>
      <c r="T29" s="177" t="s">
        <v>4325</v>
      </c>
      <c r="U29" s="178"/>
      <c r="V29" s="179">
        <f>RCB!$J$9</f>
        <v>0</v>
      </c>
    </row>
    <row r="30" spans="2:26" ht="15" customHeight="1" x14ac:dyDescent="0.35">
      <c r="B30" s="1110" t="s">
        <v>3917</v>
      </c>
      <c r="C30" s="1166"/>
      <c r="D30" s="1166"/>
      <c r="E30" s="1166"/>
      <c r="F30" s="1166"/>
      <c r="G30" s="1167"/>
      <c r="H30" s="127" t="s">
        <v>3976</v>
      </c>
      <c r="I30" s="515" t="s">
        <v>695</v>
      </c>
      <c r="J30" s="515" t="s">
        <v>4068</v>
      </c>
      <c r="K30" s="155" t="s">
        <v>3978</v>
      </c>
      <c r="L30" s="127" t="s">
        <v>4055</v>
      </c>
      <c r="M30" s="127" t="s">
        <v>4056</v>
      </c>
      <c r="N30" s="128" t="s">
        <v>4057</v>
      </c>
      <c r="P30" s="177" t="s">
        <v>4069</v>
      </c>
      <c r="Q30" s="178"/>
      <c r="R30" s="179">
        <f>RCB!$H$7</f>
        <v>0</v>
      </c>
      <c r="T30" s="177" t="s">
        <v>4070</v>
      </c>
      <c r="U30" s="178"/>
      <c r="V30" s="179">
        <f>RCB!$K$7</f>
        <v>0</v>
      </c>
    </row>
    <row r="31" spans="2:26" ht="15" customHeight="1" x14ac:dyDescent="0.25">
      <c r="B31" s="156">
        <v>1</v>
      </c>
      <c r="C31" s="1122" t="s">
        <v>4071</v>
      </c>
      <c r="D31" s="1122"/>
      <c r="E31" s="1122"/>
      <c r="F31" s="1122"/>
      <c r="G31" s="1123"/>
      <c r="H31" s="19"/>
      <c r="I31" s="2"/>
      <c r="J31" s="441"/>
      <c r="K31" s="133">
        <f t="shared" ref="K31:K37" si="5">N31-L31-M31</f>
        <v>0</v>
      </c>
      <c r="L31" s="133">
        <v>0</v>
      </c>
      <c r="M31" s="133">
        <v>0</v>
      </c>
      <c r="N31" s="133">
        <f t="shared" ref="N31:N37" si="6">H31*I31*J31</f>
        <v>0</v>
      </c>
    </row>
    <row r="32" spans="2:26" ht="15" customHeight="1" x14ac:dyDescent="0.25">
      <c r="B32" s="163">
        <v>2</v>
      </c>
      <c r="C32" s="1122" t="s">
        <v>4072</v>
      </c>
      <c r="D32" s="1122"/>
      <c r="E32" s="1122"/>
      <c r="F32" s="1122"/>
      <c r="G32" s="1123"/>
      <c r="H32" s="6"/>
      <c r="I32" s="3"/>
      <c r="J32" s="1"/>
      <c r="K32" s="133">
        <f t="shared" si="5"/>
        <v>0</v>
      </c>
      <c r="L32" s="133">
        <v>0</v>
      </c>
      <c r="M32" s="133">
        <v>0</v>
      </c>
      <c r="N32" s="133">
        <f t="shared" si="6"/>
        <v>0</v>
      </c>
    </row>
    <row r="33" spans="2:16" ht="15" customHeight="1" x14ac:dyDescent="0.25">
      <c r="B33" s="156">
        <v>3</v>
      </c>
      <c r="C33" s="1122" t="s">
        <v>4073</v>
      </c>
      <c r="D33" s="1122"/>
      <c r="E33" s="1122"/>
      <c r="F33" s="1122"/>
      <c r="G33" s="1123"/>
      <c r="H33" s="6"/>
      <c r="I33" s="3"/>
      <c r="J33" s="441"/>
      <c r="K33" s="133">
        <f t="shared" si="5"/>
        <v>0</v>
      </c>
      <c r="L33" s="133">
        <v>0</v>
      </c>
      <c r="M33" s="133">
        <v>0</v>
      </c>
      <c r="N33" s="133">
        <f t="shared" si="6"/>
        <v>0</v>
      </c>
    </row>
    <row r="34" spans="2:16" ht="15" customHeight="1" x14ac:dyDescent="0.25">
      <c r="B34" s="163">
        <v>4</v>
      </c>
      <c r="C34" s="1104"/>
      <c r="D34" s="1104"/>
      <c r="E34" s="1104"/>
      <c r="F34" s="1104"/>
      <c r="G34" s="1105"/>
      <c r="H34" s="6"/>
      <c r="I34" s="3"/>
      <c r="J34" s="1"/>
      <c r="K34" s="133">
        <f t="shared" si="5"/>
        <v>0</v>
      </c>
      <c r="L34" s="133">
        <v>0</v>
      </c>
      <c r="M34" s="133">
        <v>0</v>
      </c>
      <c r="N34" s="133">
        <f t="shared" si="6"/>
        <v>0</v>
      </c>
    </row>
    <row r="35" spans="2:16" ht="15" customHeight="1" x14ac:dyDescent="0.25">
      <c r="B35" s="156">
        <v>5</v>
      </c>
      <c r="C35" s="1104"/>
      <c r="D35" s="1104"/>
      <c r="E35" s="1104"/>
      <c r="F35" s="1104"/>
      <c r="G35" s="1105"/>
      <c r="H35" s="6"/>
      <c r="I35" s="3"/>
      <c r="J35" s="1"/>
      <c r="K35" s="133">
        <f t="shared" si="5"/>
        <v>0</v>
      </c>
      <c r="L35" s="133">
        <v>0</v>
      </c>
      <c r="M35" s="133">
        <v>0</v>
      </c>
      <c r="N35" s="133">
        <f t="shared" si="6"/>
        <v>0</v>
      </c>
    </row>
    <row r="36" spans="2:16" ht="15" customHeight="1" x14ac:dyDescent="0.25">
      <c r="B36" s="163">
        <v>6</v>
      </c>
      <c r="C36" s="1104"/>
      <c r="D36" s="1104"/>
      <c r="E36" s="1104"/>
      <c r="F36" s="1104"/>
      <c r="G36" s="1105"/>
      <c r="H36" s="6"/>
      <c r="I36" s="3"/>
      <c r="J36" s="1"/>
      <c r="K36" s="133">
        <f t="shared" si="5"/>
        <v>0</v>
      </c>
      <c r="L36" s="133">
        <v>0</v>
      </c>
      <c r="M36" s="133">
        <v>0</v>
      </c>
      <c r="N36" s="133">
        <f t="shared" si="6"/>
        <v>0</v>
      </c>
    </row>
    <row r="37" spans="2:16" ht="15" customHeight="1" x14ac:dyDescent="0.25">
      <c r="B37" s="156">
        <v>7</v>
      </c>
      <c r="C37" s="1104"/>
      <c r="D37" s="1104"/>
      <c r="E37" s="1104"/>
      <c r="F37" s="1104"/>
      <c r="G37" s="1105"/>
      <c r="H37" s="6"/>
      <c r="I37" s="3"/>
      <c r="J37" s="1"/>
      <c r="K37" s="133">
        <f t="shared" si="5"/>
        <v>0</v>
      </c>
      <c r="L37" s="133">
        <v>0</v>
      </c>
      <c r="M37" s="133">
        <v>0</v>
      </c>
      <c r="N37" s="133">
        <f t="shared" si="6"/>
        <v>0</v>
      </c>
    </row>
    <row r="38" spans="2:16" ht="15" customHeight="1" x14ac:dyDescent="0.25">
      <c r="B38" s="183"/>
      <c r="C38" s="1115" t="s">
        <v>4326</v>
      </c>
      <c r="D38" s="1115"/>
      <c r="E38" s="1115"/>
      <c r="F38" s="1115"/>
      <c r="G38" s="1115"/>
      <c r="H38" s="1115"/>
      <c r="I38" s="1115"/>
      <c r="J38" s="1116"/>
      <c r="K38" s="133">
        <f>SUM(K31:K37)</f>
        <v>0</v>
      </c>
      <c r="L38" s="133">
        <f>SUM(L31:L37)</f>
        <v>0</v>
      </c>
      <c r="M38" s="133">
        <f>SUM(M31:M37)</f>
        <v>0</v>
      </c>
      <c r="N38" s="133">
        <f>SUM(N31:N37)</f>
        <v>0</v>
      </c>
    </row>
    <row r="39" spans="2:16" ht="15" customHeight="1" x14ac:dyDescent="0.25">
      <c r="B39" s="818"/>
      <c r="C39" s="790" t="s">
        <v>14</v>
      </c>
      <c r="D39" s="790"/>
      <c r="E39" s="790"/>
      <c r="F39" s="790"/>
      <c r="G39" s="790"/>
      <c r="H39" s="790"/>
      <c r="I39" s="790"/>
      <c r="J39" s="791"/>
      <c r="K39" s="133">
        <f>IFERROR(CustoContabil!E9*K27/CustoContabil!E6,0)</f>
        <v>0</v>
      </c>
      <c r="L39" s="133">
        <v>0</v>
      </c>
      <c r="M39" s="133">
        <v>0</v>
      </c>
      <c r="N39" s="133">
        <f>K39</f>
        <v>0</v>
      </c>
    </row>
    <row r="40" spans="2:16" x14ac:dyDescent="0.25">
      <c r="B40" s="168"/>
      <c r="C40" s="1117" t="s">
        <v>4327</v>
      </c>
      <c r="D40" s="1117"/>
      <c r="E40" s="1117"/>
      <c r="F40" s="1117"/>
      <c r="G40" s="1117"/>
      <c r="H40" s="1117"/>
      <c r="I40" s="1117"/>
      <c r="J40" s="1118"/>
      <c r="K40" s="169">
        <f>SUM(K27,K29,K38,K39)</f>
        <v>0</v>
      </c>
      <c r="L40" s="169">
        <f t="shared" ref="L40:N40" si="7">SUM(L27,L29,L38,L39)</f>
        <v>0</v>
      </c>
      <c r="M40" s="169">
        <f t="shared" si="7"/>
        <v>0</v>
      </c>
      <c r="N40" s="169">
        <f t="shared" si="7"/>
        <v>0</v>
      </c>
    </row>
    <row r="41" spans="2:16" ht="15" customHeight="1" x14ac:dyDescent="0.25">
      <c r="B41" s="893" t="s">
        <v>3919</v>
      </c>
      <c r="C41" s="894"/>
      <c r="D41" s="894"/>
      <c r="E41" s="894"/>
      <c r="F41" s="894"/>
      <c r="G41" s="894"/>
      <c r="H41" s="894"/>
      <c r="I41" s="894"/>
      <c r="J41" s="894"/>
      <c r="K41" s="894"/>
      <c r="L41" s="894"/>
      <c r="M41" s="894"/>
      <c r="N41" s="895"/>
    </row>
    <row r="42" spans="2:16" ht="15" customHeight="1" x14ac:dyDescent="0.25">
      <c r="B42" s="1152" t="s">
        <v>4076</v>
      </c>
      <c r="C42" s="1153"/>
      <c r="D42" s="1153"/>
      <c r="E42" s="1153"/>
      <c r="F42" s="1153"/>
      <c r="G42" s="1153"/>
      <c r="H42" s="1153"/>
      <c r="I42" s="1153"/>
      <c r="J42" s="1153"/>
      <c r="K42" s="1080" t="s">
        <v>3906</v>
      </c>
      <c r="L42" s="1080"/>
      <c r="M42" s="1080"/>
      <c r="N42" s="1080"/>
    </row>
    <row r="43" spans="2:16" ht="15" customHeight="1" x14ac:dyDescent="0.25">
      <c r="B43" s="820"/>
      <c r="C43" s="1113" t="s">
        <v>3921</v>
      </c>
      <c r="D43" s="1113"/>
      <c r="E43" s="1113"/>
      <c r="F43" s="1113"/>
      <c r="G43" s="1113"/>
      <c r="H43" s="1113"/>
      <c r="I43" s="1113"/>
      <c r="J43" s="1114"/>
      <c r="K43" s="803">
        <f>IFERROR(CustoContabil!E13*K27/CustoContabil!E6,0)</f>
        <v>0</v>
      </c>
      <c r="L43" s="804">
        <v>0</v>
      </c>
      <c r="M43" s="804">
        <v>0</v>
      </c>
      <c r="N43" s="804">
        <f>K43</f>
        <v>0</v>
      </c>
    </row>
    <row r="44" spans="2:16" ht="15" customHeight="1" x14ac:dyDescent="0.25">
      <c r="B44" s="820"/>
      <c r="C44" s="793" t="s">
        <v>3920</v>
      </c>
      <c r="D44" s="793"/>
      <c r="E44" s="793"/>
      <c r="F44" s="793"/>
      <c r="G44" s="793"/>
      <c r="H44" s="793"/>
      <c r="I44" s="807"/>
      <c r="J44" s="808"/>
      <c r="K44" s="803">
        <f>IFERROR(CustoContabil!E12*K27/CustoContabil!E6,0)</f>
        <v>0</v>
      </c>
      <c r="L44" s="804">
        <v>0</v>
      </c>
      <c r="M44" s="804">
        <v>0</v>
      </c>
      <c r="N44" s="804">
        <f t="shared" ref="N44:N45" si="8">K44</f>
        <v>0</v>
      </c>
    </row>
    <row r="45" spans="2:16" ht="15" customHeight="1" x14ac:dyDescent="0.25">
      <c r="B45" s="820"/>
      <c r="C45" s="1113" t="s">
        <v>5003</v>
      </c>
      <c r="D45" s="1113"/>
      <c r="E45" s="1113"/>
      <c r="F45" s="1113"/>
      <c r="G45" s="1113"/>
      <c r="H45" s="1113"/>
      <c r="I45" s="1113"/>
      <c r="J45" s="1114"/>
      <c r="K45" s="803">
        <f>IFERROR(CustoContabil!E17*K27/CustoContabil!E6,0)</f>
        <v>0</v>
      </c>
      <c r="L45" s="804">
        <v>0</v>
      </c>
      <c r="M45" s="804">
        <v>0</v>
      </c>
      <c r="N45" s="804">
        <f t="shared" si="8"/>
        <v>0</v>
      </c>
    </row>
    <row r="46" spans="2:16" ht="15" customHeight="1" x14ac:dyDescent="0.25">
      <c r="B46" s="1110" t="s">
        <v>3922</v>
      </c>
      <c r="C46" s="1111"/>
      <c r="D46" s="1111"/>
      <c r="E46" s="1111"/>
      <c r="F46" s="1111"/>
      <c r="G46" s="1111"/>
      <c r="H46" s="1112"/>
      <c r="I46" s="515" t="s">
        <v>3976</v>
      </c>
      <c r="J46" s="515" t="s">
        <v>3977</v>
      </c>
      <c r="K46" s="155" t="s">
        <v>3978</v>
      </c>
      <c r="L46" s="127" t="s">
        <v>4055</v>
      </c>
      <c r="M46" s="127" t="s">
        <v>4056</v>
      </c>
      <c r="N46" s="128" t="s">
        <v>4057</v>
      </c>
      <c r="P46" s="68"/>
    </row>
    <row r="47" spans="2:16" ht="15" customHeight="1" x14ac:dyDescent="0.25">
      <c r="B47" s="184">
        <v>1</v>
      </c>
      <c r="C47" s="1106"/>
      <c r="D47" s="1106"/>
      <c r="E47" s="1106"/>
      <c r="F47" s="1106"/>
      <c r="G47" s="1106"/>
      <c r="H47" s="1107"/>
      <c r="I47" s="3"/>
      <c r="J47" s="1"/>
      <c r="K47" s="133">
        <f>N47-L47-M47</f>
        <v>0</v>
      </c>
      <c r="L47" s="133">
        <v>0</v>
      </c>
      <c r="M47" s="133">
        <v>0</v>
      </c>
      <c r="N47" s="133">
        <f>I47*J47</f>
        <v>0</v>
      </c>
    </row>
    <row r="48" spans="2:16" ht="15" customHeight="1" x14ac:dyDescent="0.25">
      <c r="B48" s="184">
        <v>2</v>
      </c>
      <c r="C48" s="1106"/>
      <c r="D48" s="1106"/>
      <c r="E48" s="1106"/>
      <c r="F48" s="1106"/>
      <c r="G48" s="1106"/>
      <c r="H48" s="1107"/>
      <c r="I48" s="3"/>
      <c r="J48" s="1"/>
      <c r="K48" s="133">
        <f>N48-L48-M48</f>
        <v>0</v>
      </c>
      <c r="L48" s="133">
        <v>0</v>
      </c>
      <c r="M48" s="133">
        <v>0</v>
      </c>
      <c r="N48" s="133">
        <f>I48*J48</f>
        <v>0</v>
      </c>
    </row>
    <row r="49" spans="2:25" ht="15" customHeight="1" x14ac:dyDescent="0.25">
      <c r="B49" s="184">
        <v>3</v>
      </c>
      <c r="C49" s="1106"/>
      <c r="D49" s="1106"/>
      <c r="E49" s="1106"/>
      <c r="F49" s="1106"/>
      <c r="G49" s="1106"/>
      <c r="H49" s="1107"/>
      <c r="I49" s="3"/>
      <c r="J49" s="1"/>
      <c r="K49" s="133">
        <f>N49-L49-M49</f>
        <v>0</v>
      </c>
      <c r="L49" s="133">
        <v>0</v>
      </c>
      <c r="M49" s="133">
        <v>0</v>
      </c>
      <c r="N49" s="133">
        <f>I49*J49</f>
        <v>0</v>
      </c>
    </row>
    <row r="50" spans="2:25" ht="15" customHeight="1" x14ac:dyDescent="0.25">
      <c r="B50" s="183"/>
      <c r="C50" s="1108" t="s">
        <v>3922</v>
      </c>
      <c r="D50" s="1108"/>
      <c r="E50" s="1108"/>
      <c r="F50" s="1108"/>
      <c r="G50" s="1108"/>
      <c r="H50" s="1108"/>
      <c r="I50" s="1108"/>
      <c r="J50" s="1109"/>
      <c r="K50" s="133">
        <f>SUM(K47:K49)</f>
        <v>0</v>
      </c>
      <c r="L50" s="133">
        <v>0</v>
      </c>
      <c r="M50" s="133">
        <v>0</v>
      </c>
      <c r="N50" s="133">
        <f>SUM(N47:N49)</f>
        <v>0</v>
      </c>
    </row>
    <row r="51" spans="2:25" ht="15" customHeight="1" x14ac:dyDescent="0.25">
      <c r="B51" s="183"/>
      <c r="C51" s="1108" t="s">
        <v>3923</v>
      </c>
      <c r="D51" s="1108"/>
      <c r="E51" s="1108"/>
      <c r="F51" s="1108"/>
      <c r="G51" s="1108"/>
      <c r="H51" s="1108"/>
      <c r="I51" s="1108"/>
      <c r="J51" s="1109"/>
      <c r="K51" s="133">
        <f>Descarte!K41</f>
        <v>0</v>
      </c>
      <c r="L51" s="133">
        <v>0</v>
      </c>
      <c r="M51" s="133">
        <v>0</v>
      </c>
      <c r="N51" s="133">
        <f>Descarte!L41</f>
        <v>0</v>
      </c>
    </row>
    <row r="52" spans="2:25" ht="15" customHeight="1" x14ac:dyDescent="0.25">
      <c r="B52" s="183"/>
      <c r="C52" s="1108" t="s">
        <v>3924</v>
      </c>
      <c r="D52" s="1108"/>
      <c r="E52" s="1108"/>
      <c r="F52" s="1108"/>
      <c r="G52" s="1108"/>
      <c r="H52" s="1108"/>
      <c r="I52" s="1108"/>
      <c r="J52" s="1109"/>
      <c r="K52" s="133">
        <f>'M&amp;V'!M203</f>
        <v>0</v>
      </c>
      <c r="L52" s="133">
        <v>0</v>
      </c>
      <c r="M52" s="133">
        <v>0</v>
      </c>
      <c r="N52" s="133">
        <f>'M&amp;V'!N203</f>
        <v>0</v>
      </c>
    </row>
    <row r="53" spans="2:25" ht="15" customHeight="1" x14ac:dyDescent="0.25">
      <c r="B53" s="1110" t="s">
        <v>3926</v>
      </c>
      <c r="C53" s="1111"/>
      <c r="D53" s="1111"/>
      <c r="E53" s="1111"/>
      <c r="F53" s="1111"/>
      <c r="G53" s="1111"/>
      <c r="H53" s="1112"/>
      <c r="I53" s="515" t="s">
        <v>3976</v>
      </c>
      <c r="J53" s="515" t="s">
        <v>3977</v>
      </c>
      <c r="K53" s="155" t="s">
        <v>3978</v>
      </c>
      <c r="L53" s="127" t="s">
        <v>4055</v>
      </c>
      <c r="M53" s="127" t="s">
        <v>4056</v>
      </c>
      <c r="N53" s="128" t="s">
        <v>4057</v>
      </c>
      <c r="P53" s="68"/>
    </row>
    <row r="54" spans="2:25" ht="15" customHeight="1" x14ac:dyDescent="0.25">
      <c r="B54" s="184">
        <v>1</v>
      </c>
      <c r="C54" s="1106"/>
      <c r="D54" s="1106"/>
      <c r="E54" s="1106"/>
      <c r="F54" s="1106"/>
      <c r="G54" s="1106"/>
      <c r="H54" s="1107"/>
      <c r="I54" s="3"/>
      <c r="J54" s="1"/>
      <c r="K54" s="133">
        <f>N54-L54-M54</f>
        <v>0</v>
      </c>
      <c r="L54" s="133">
        <v>0</v>
      </c>
      <c r="M54" s="133">
        <v>0</v>
      </c>
      <c r="N54" s="133">
        <f>I54*J54</f>
        <v>0</v>
      </c>
    </row>
    <row r="55" spans="2:25" ht="15" customHeight="1" x14ac:dyDescent="0.25">
      <c r="B55" s="184">
        <v>2</v>
      </c>
      <c r="C55" s="1106"/>
      <c r="D55" s="1106"/>
      <c r="E55" s="1106"/>
      <c r="F55" s="1106"/>
      <c r="G55" s="1106"/>
      <c r="H55" s="1107"/>
      <c r="I55" s="3"/>
      <c r="J55" s="1"/>
      <c r="K55" s="133">
        <f>N55-L55-M55</f>
        <v>0</v>
      </c>
      <c r="L55" s="133">
        <v>0</v>
      </c>
      <c r="M55" s="133">
        <v>0</v>
      </c>
      <c r="N55" s="133">
        <f>I55*J55</f>
        <v>0</v>
      </c>
    </row>
    <row r="56" spans="2:25" ht="15" customHeight="1" x14ac:dyDescent="0.25">
      <c r="B56" s="184">
        <v>3</v>
      </c>
      <c r="C56" s="1106"/>
      <c r="D56" s="1106"/>
      <c r="E56" s="1106"/>
      <c r="F56" s="1106"/>
      <c r="G56" s="1106"/>
      <c r="H56" s="1107"/>
      <c r="I56" s="3"/>
      <c r="J56" s="1"/>
      <c r="K56" s="133">
        <f>N56-L56-M56</f>
        <v>0</v>
      </c>
      <c r="L56" s="133">
        <v>0</v>
      </c>
      <c r="M56" s="133">
        <v>0</v>
      </c>
      <c r="N56" s="133">
        <f>I56*J56</f>
        <v>0</v>
      </c>
    </row>
    <row r="57" spans="2:25" ht="15" customHeight="1" x14ac:dyDescent="0.25">
      <c r="B57" s="183"/>
      <c r="C57" s="1108" t="s">
        <v>3926</v>
      </c>
      <c r="D57" s="1108"/>
      <c r="E57" s="1108"/>
      <c r="F57" s="1108"/>
      <c r="G57" s="1108"/>
      <c r="H57" s="1108"/>
      <c r="I57" s="1108"/>
      <c r="J57" s="1109"/>
      <c r="K57" s="133">
        <f>SUM(K54:K56)</f>
        <v>0</v>
      </c>
      <c r="L57" s="133">
        <f>SUM(L54:L56)</f>
        <v>0</v>
      </c>
      <c r="M57" s="133">
        <f>SUM(M54:M56)</f>
        <v>0</v>
      </c>
      <c r="N57" s="133">
        <f>SUM(N54:N56)</f>
        <v>0</v>
      </c>
    </row>
    <row r="58" spans="2:25" ht="15" customHeight="1" x14ac:dyDescent="0.25">
      <c r="B58" s="185"/>
      <c r="C58" s="1102" t="s">
        <v>4328</v>
      </c>
      <c r="D58" s="1102"/>
      <c r="E58" s="1102"/>
      <c r="F58" s="1102"/>
      <c r="G58" s="1102"/>
      <c r="H58" s="1102"/>
      <c r="I58" s="1102"/>
      <c r="J58" s="1103"/>
      <c r="K58" s="138">
        <f>SUM(K43,K44,K45,K50:K52,K57)</f>
        <v>0</v>
      </c>
      <c r="L58" s="138">
        <f t="shared" ref="L58:N58" si="9">SUM(L43,L44,L45,L50:L52,L57)</f>
        <v>0</v>
      </c>
      <c r="M58" s="138">
        <f t="shared" si="9"/>
        <v>0</v>
      </c>
      <c r="N58" s="138">
        <f t="shared" si="9"/>
        <v>0</v>
      </c>
    </row>
    <row r="59" spans="2:25" ht="15" customHeight="1" x14ac:dyDescent="0.25">
      <c r="B59" s="186"/>
      <c r="C59" s="1085" t="s">
        <v>4329</v>
      </c>
      <c r="D59" s="1085"/>
      <c r="E59" s="1085"/>
      <c r="F59" s="1085"/>
      <c r="G59" s="1085"/>
      <c r="H59" s="1085"/>
      <c r="I59" s="1085"/>
      <c r="J59" s="1086"/>
      <c r="K59" s="171">
        <f>SUM(K40,K58)</f>
        <v>0</v>
      </c>
      <c r="L59" s="171">
        <f>SUM(L40,L58)</f>
        <v>0</v>
      </c>
      <c r="M59" s="171">
        <f>SUM(M40,M58)</f>
        <v>0</v>
      </c>
      <c r="N59" s="171">
        <f>SUM(N40,N58)</f>
        <v>0</v>
      </c>
    </row>
    <row r="60" spans="2:25" ht="15" customHeight="1" x14ac:dyDescent="0.25">
      <c r="I60" s="187"/>
      <c r="K60" s="162"/>
      <c r="N60" s="162"/>
    </row>
    <row r="61" spans="2:25" ht="15" hidden="1" customHeight="1" x14ac:dyDescent="0.25">
      <c r="B61" s="1032" t="s">
        <v>4027</v>
      </c>
      <c r="C61" s="1033"/>
      <c r="D61" s="1033"/>
      <c r="E61" s="1033"/>
      <c r="F61" s="1033"/>
      <c r="G61" s="1033"/>
      <c r="H61" s="1033"/>
      <c r="I61" s="1033"/>
      <c r="J61" s="1033"/>
      <c r="K61" s="1033"/>
      <c r="L61" s="1033"/>
      <c r="M61" s="1033"/>
      <c r="N61" s="1034"/>
      <c r="P61" s="1031" t="str">
        <f>B61</f>
        <v>SISTEMAS MOTRIZES - EX POST</v>
      </c>
      <c r="Q61" s="1031"/>
      <c r="R61" s="1031"/>
      <c r="S61" s="1031"/>
      <c r="T61" s="1031"/>
      <c r="U61" s="1031"/>
      <c r="V61" s="1031"/>
      <c r="W61" s="1031"/>
      <c r="X61" s="1031"/>
      <c r="Y61" s="1031"/>
    </row>
    <row r="62" spans="2:25" ht="15" hidden="1" customHeight="1" x14ac:dyDescent="0.25">
      <c r="B62" s="1032" t="s">
        <v>3929</v>
      </c>
      <c r="C62" s="1033"/>
      <c r="D62" s="1033"/>
      <c r="E62" s="1033"/>
      <c r="F62" s="1033"/>
      <c r="G62" s="1033"/>
      <c r="H62" s="1033"/>
      <c r="I62" s="1033"/>
      <c r="J62" s="1033"/>
      <c r="K62" s="1033"/>
      <c r="L62" s="1033"/>
      <c r="M62" s="1033"/>
      <c r="N62" s="1034"/>
      <c r="P62" s="1031" t="s">
        <v>4080</v>
      </c>
      <c r="Q62" s="1031"/>
      <c r="R62" s="1031"/>
      <c r="S62" s="1031"/>
      <c r="T62" s="1031"/>
      <c r="U62" s="1031"/>
      <c r="V62" s="1031"/>
      <c r="W62" s="1031"/>
      <c r="X62" s="1031"/>
      <c r="Y62" s="1031"/>
    </row>
    <row r="63" spans="2:25" ht="15" hidden="1" customHeight="1" x14ac:dyDescent="0.25">
      <c r="B63" s="1099" t="s">
        <v>4051</v>
      </c>
      <c r="C63" s="1100"/>
      <c r="D63" s="1100"/>
      <c r="E63" s="1100"/>
      <c r="F63" s="1100"/>
      <c r="G63" s="1100"/>
      <c r="H63" s="1100"/>
      <c r="I63" s="1100"/>
      <c r="J63" s="1100"/>
      <c r="K63" s="1154" t="s">
        <v>3906</v>
      </c>
      <c r="L63" s="1154"/>
      <c r="M63" s="1154"/>
      <c r="N63" s="1154"/>
      <c r="P63" s="1099" t="s">
        <v>4052</v>
      </c>
      <c r="Q63" s="1100"/>
      <c r="R63" s="1100"/>
      <c r="S63" s="1100"/>
      <c r="T63" s="1100"/>
      <c r="U63" s="1100"/>
      <c r="V63" s="1100"/>
      <c r="W63" s="1100"/>
      <c r="X63" s="1101"/>
      <c r="Y63" s="504" t="s">
        <v>4053</v>
      </c>
    </row>
    <row r="64" spans="2:25" ht="15" hidden="1" customHeight="1" x14ac:dyDescent="0.25">
      <c r="B64" s="1091" t="s">
        <v>3916</v>
      </c>
      <c r="C64" s="1091"/>
      <c r="D64" s="1091"/>
      <c r="E64" s="1092"/>
      <c r="F64" s="1092"/>
      <c r="G64" s="1092"/>
      <c r="H64" s="523" t="s">
        <v>4054</v>
      </c>
      <c r="I64" s="523" t="s">
        <v>3976</v>
      </c>
      <c r="J64" s="523" t="s">
        <v>3977</v>
      </c>
      <c r="K64" s="188" t="s">
        <v>3978</v>
      </c>
      <c r="L64" s="141" t="s">
        <v>4081</v>
      </c>
      <c r="M64" s="141" t="s">
        <v>4082</v>
      </c>
      <c r="N64" s="142" t="s">
        <v>4057</v>
      </c>
      <c r="P64" s="1091" t="str">
        <f>B64</f>
        <v>Materiais e equipamentos</v>
      </c>
      <c r="Q64" s="1091"/>
      <c r="R64" s="1091"/>
      <c r="S64" s="1092"/>
      <c r="T64" s="1092"/>
      <c r="U64" s="1092"/>
      <c r="V64" s="523" t="s">
        <v>4054</v>
      </c>
      <c r="W64" s="188" t="s">
        <v>4058</v>
      </c>
      <c r="X64" s="142" t="s">
        <v>4059</v>
      </c>
      <c r="Y64" s="142" t="s">
        <v>4060</v>
      </c>
    </row>
    <row r="65" spans="2:25" ht="15" hidden="1" customHeight="1" x14ac:dyDescent="0.25">
      <c r="B65" s="189">
        <v>1</v>
      </c>
      <c r="C65" s="1095"/>
      <c r="D65" s="1096"/>
      <c r="E65" s="1096"/>
      <c r="F65" s="1096"/>
      <c r="G65" s="1096"/>
      <c r="H65" s="157"/>
      <c r="I65" s="158"/>
      <c r="J65" s="132"/>
      <c r="K65" s="146">
        <f>N65-L65-M65</f>
        <v>0</v>
      </c>
      <c r="L65" s="132"/>
      <c r="M65" s="132"/>
      <c r="N65" s="146">
        <f>I65*J65</f>
        <v>0</v>
      </c>
      <c r="P65" s="189">
        <f>B65</f>
        <v>1</v>
      </c>
      <c r="Q65" s="1093" t="str">
        <f>IF(OR(C65=0,C65=""),"",C65)</f>
        <v/>
      </c>
      <c r="R65" s="1093"/>
      <c r="S65" s="1093"/>
      <c r="T65" s="1093"/>
      <c r="U65" s="1094"/>
      <c r="V65" s="190" t="str">
        <f>IF(N65=0,"",H65)</f>
        <v/>
      </c>
      <c r="W65" s="191">
        <f>IF(OR(V65="",V65=0),0,(Projeto!$AD$8*((1+Projeto!$AD$8)^V65))/(((1+Projeto!$AD$8)^V65)-1))</f>
        <v>0</v>
      </c>
      <c r="X65" s="192">
        <f>IF(AND(K65&gt;0,CustoContabil!$E$54&gt;0),K65*(CustoContabil!$E$54/CustoContabil!$E$40)*W65,0)</f>
        <v>0</v>
      </c>
      <c r="Y65" s="192">
        <f>IF(AND(N65&gt;0,CustoContabil!$C$54&gt;0),N65*(CustoContabil!$C$54/CustoContabil!$C$40)*W65,0)</f>
        <v>0</v>
      </c>
    </row>
    <row r="66" spans="2:25" ht="15" hidden="1" customHeight="1" x14ac:dyDescent="0.25">
      <c r="B66" s="533">
        <v>2</v>
      </c>
      <c r="C66" s="1095"/>
      <c r="D66" s="1096"/>
      <c r="E66" s="1096"/>
      <c r="F66" s="1096"/>
      <c r="G66" s="1096"/>
      <c r="H66" s="164"/>
      <c r="I66" s="165"/>
      <c r="J66" s="132"/>
      <c r="K66" s="146">
        <f t="shared" ref="K66:K115" si="10">N66-L66-M66</f>
        <v>0</v>
      </c>
      <c r="L66" s="132"/>
      <c r="M66" s="132"/>
      <c r="N66" s="146">
        <f t="shared" ref="N66:N115" si="11">I66*J66</f>
        <v>0</v>
      </c>
      <c r="P66" s="189">
        <f t="shared" ref="P66:P114" si="12">B66</f>
        <v>2</v>
      </c>
      <c r="Q66" s="1093" t="str">
        <f t="shared" ref="Q66:Q115" si="13">IF(OR(C66=0,C66=""),"",C66)</f>
        <v/>
      </c>
      <c r="R66" s="1093"/>
      <c r="S66" s="1093"/>
      <c r="T66" s="1093"/>
      <c r="U66" s="1094"/>
      <c r="V66" s="190" t="str">
        <f t="shared" ref="V66:V115" si="14">IF(N66=0,"",H66)</f>
        <v/>
      </c>
      <c r="W66" s="191">
        <f>IF(OR(V66="",V66=0),0,(Projeto!$AD$8*((1+Projeto!$AD$8)^V66))/(((1+Projeto!$AD$8)^V66)-1))</f>
        <v>0</v>
      </c>
      <c r="X66" s="192">
        <f>IF(AND(K66&gt;0,CustoContabil!$E$54&gt;0),K66*(CustoContabil!$E$54/CustoContabil!$E$40)*W66,0)</f>
        <v>0</v>
      </c>
      <c r="Y66" s="192">
        <f>IF(AND(N66&gt;0,CustoContabil!$C$54&gt;0),N66*(CustoContabil!$C$54/CustoContabil!$C$40)*W66,0)</f>
        <v>0</v>
      </c>
    </row>
    <row r="67" spans="2:25" ht="15" hidden="1" customHeight="1" x14ac:dyDescent="0.25">
      <c r="B67" s="189">
        <v>3</v>
      </c>
      <c r="C67" s="1095"/>
      <c r="D67" s="1096"/>
      <c r="E67" s="1096"/>
      <c r="F67" s="1096"/>
      <c r="G67" s="1096"/>
      <c r="H67" s="164"/>
      <c r="I67" s="165"/>
      <c r="J67" s="132"/>
      <c r="K67" s="146">
        <f t="shared" si="10"/>
        <v>0</v>
      </c>
      <c r="L67" s="132"/>
      <c r="M67" s="132"/>
      <c r="N67" s="146">
        <f t="shared" si="11"/>
        <v>0</v>
      </c>
      <c r="P67" s="189">
        <f t="shared" si="12"/>
        <v>3</v>
      </c>
      <c r="Q67" s="1093" t="str">
        <f t="shared" si="13"/>
        <v/>
      </c>
      <c r="R67" s="1093"/>
      <c r="S67" s="1093"/>
      <c r="T67" s="1093"/>
      <c r="U67" s="1094"/>
      <c r="V67" s="190" t="str">
        <f t="shared" si="14"/>
        <v/>
      </c>
      <c r="W67" s="191">
        <f>IF(OR(V67="",V67=0),0,(Projeto!$AD$8*((1+Projeto!$AD$8)^V67))/(((1+Projeto!$AD$8)^V67)-1))</f>
        <v>0</v>
      </c>
      <c r="X67" s="192">
        <f>IF(AND(K67&gt;0,CustoContabil!$E$54&gt;0),K67*(CustoContabil!$E$54/CustoContabil!$E$40)*W67,0)</f>
        <v>0</v>
      </c>
      <c r="Y67" s="192">
        <f>IF(AND(N67&gt;0,CustoContabil!$C$54&gt;0),N67*(CustoContabil!$C$54/CustoContabil!$C$40)*W67,0)</f>
        <v>0</v>
      </c>
    </row>
    <row r="68" spans="2:25" ht="15" hidden="1" customHeight="1" x14ac:dyDescent="0.25">
      <c r="B68" s="533">
        <v>4</v>
      </c>
      <c r="C68" s="1095"/>
      <c r="D68" s="1096"/>
      <c r="E68" s="1096"/>
      <c r="F68" s="1096"/>
      <c r="G68" s="1096"/>
      <c r="H68" s="164"/>
      <c r="I68" s="165"/>
      <c r="J68" s="132"/>
      <c r="K68" s="146">
        <f t="shared" si="10"/>
        <v>0</v>
      </c>
      <c r="L68" s="132"/>
      <c r="M68" s="132"/>
      <c r="N68" s="146">
        <f t="shared" si="11"/>
        <v>0</v>
      </c>
      <c r="P68" s="189">
        <f t="shared" si="12"/>
        <v>4</v>
      </c>
      <c r="Q68" s="1093" t="str">
        <f t="shared" si="13"/>
        <v/>
      </c>
      <c r="R68" s="1093"/>
      <c r="S68" s="1093"/>
      <c r="T68" s="1093"/>
      <c r="U68" s="1094"/>
      <c r="V68" s="190" t="str">
        <f t="shared" si="14"/>
        <v/>
      </c>
      <c r="W68" s="191">
        <f>IF(OR(V68="",V68=0),0,(Projeto!$AD$8*((1+Projeto!$AD$8)^V68))/(((1+Projeto!$AD$8)^V68)-1))</f>
        <v>0</v>
      </c>
      <c r="X68" s="192">
        <f>IF(AND(K68&gt;0,CustoContabil!$E$54&gt;0),K68*(CustoContabil!$E$54/CustoContabil!$E$40)*W68,0)</f>
        <v>0</v>
      </c>
      <c r="Y68" s="192">
        <f>IF(AND(N68&gt;0,CustoContabil!$C$54&gt;0),N68*(CustoContabil!$C$54/CustoContabil!$C$40)*W68,0)</f>
        <v>0</v>
      </c>
    </row>
    <row r="69" spans="2:25" ht="15" hidden="1" customHeight="1" x14ac:dyDescent="0.25">
      <c r="B69" s="189">
        <v>5</v>
      </c>
      <c r="C69" s="1095"/>
      <c r="D69" s="1096"/>
      <c r="E69" s="1096"/>
      <c r="F69" s="1096"/>
      <c r="G69" s="1096"/>
      <c r="H69" s="164"/>
      <c r="I69" s="165"/>
      <c r="J69" s="132"/>
      <c r="K69" s="146">
        <f t="shared" si="10"/>
        <v>0</v>
      </c>
      <c r="L69" s="132"/>
      <c r="M69" s="132"/>
      <c r="N69" s="146">
        <f t="shared" si="11"/>
        <v>0</v>
      </c>
      <c r="P69" s="189">
        <f t="shared" si="12"/>
        <v>5</v>
      </c>
      <c r="Q69" s="1093" t="str">
        <f t="shared" si="13"/>
        <v/>
      </c>
      <c r="R69" s="1093"/>
      <c r="S69" s="1093"/>
      <c r="T69" s="1093"/>
      <c r="U69" s="1094"/>
      <c r="V69" s="190" t="str">
        <f t="shared" si="14"/>
        <v/>
      </c>
      <c r="W69" s="191">
        <f>IF(OR(V69="",V69=0),0,(Projeto!$AD$8*((1+Projeto!$AD$8)^V69))/(((1+Projeto!$AD$8)^V69)-1))</f>
        <v>0</v>
      </c>
      <c r="X69" s="192">
        <f>IF(AND(K69&gt;0,CustoContabil!$E$54&gt;0),K69*(CustoContabil!$E$54/CustoContabil!$E$40)*W69,0)</f>
        <v>0</v>
      </c>
      <c r="Y69" s="192">
        <f>IF(AND(N69&gt;0,CustoContabil!$C$54&gt;0),N69*(CustoContabil!$C$54/CustoContabil!$C$40)*W69,0)</f>
        <v>0</v>
      </c>
    </row>
    <row r="70" spans="2:25" ht="15" hidden="1" customHeight="1" x14ac:dyDescent="0.25">
      <c r="B70" s="533">
        <v>6</v>
      </c>
      <c r="C70" s="1095"/>
      <c r="D70" s="1096"/>
      <c r="E70" s="1096"/>
      <c r="F70" s="1096"/>
      <c r="G70" s="1096"/>
      <c r="H70" s="164"/>
      <c r="I70" s="165"/>
      <c r="J70" s="132"/>
      <c r="K70" s="146">
        <f t="shared" si="10"/>
        <v>0</v>
      </c>
      <c r="L70" s="132"/>
      <c r="M70" s="132"/>
      <c r="N70" s="146">
        <f t="shared" si="11"/>
        <v>0</v>
      </c>
      <c r="P70" s="189">
        <f t="shared" si="12"/>
        <v>6</v>
      </c>
      <c r="Q70" s="1093" t="str">
        <f t="shared" si="13"/>
        <v/>
      </c>
      <c r="R70" s="1093"/>
      <c r="S70" s="1093"/>
      <c r="T70" s="1093"/>
      <c r="U70" s="1094"/>
      <c r="V70" s="190" t="str">
        <f t="shared" si="14"/>
        <v/>
      </c>
      <c r="W70" s="191">
        <f>IF(OR(V70="",V70=0),0,(Projeto!$AD$8*((1+Projeto!$AD$8)^V70))/(((1+Projeto!$AD$8)^V70)-1))</f>
        <v>0</v>
      </c>
      <c r="X70" s="192">
        <f>IF(AND(K70&gt;0,CustoContabil!$E$54&gt;0),K70*(CustoContabil!$E$54/CustoContabil!$E$40)*W70,0)</f>
        <v>0</v>
      </c>
      <c r="Y70" s="192">
        <f>IF(AND(N70&gt;0,CustoContabil!$C$54&gt;0),N70*(CustoContabil!$C$54/CustoContabil!$C$40)*W70,0)</f>
        <v>0</v>
      </c>
    </row>
    <row r="71" spans="2:25" ht="15" hidden="1" customHeight="1" x14ac:dyDescent="0.25">
      <c r="B71" s="189">
        <v>7</v>
      </c>
      <c r="C71" s="1095"/>
      <c r="D71" s="1096"/>
      <c r="E71" s="1096"/>
      <c r="F71" s="1096"/>
      <c r="G71" s="1096"/>
      <c r="H71" s="164"/>
      <c r="I71" s="165"/>
      <c r="J71" s="132"/>
      <c r="K71" s="146">
        <f t="shared" si="10"/>
        <v>0</v>
      </c>
      <c r="L71" s="132"/>
      <c r="M71" s="132"/>
      <c r="N71" s="146">
        <f t="shared" si="11"/>
        <v>0</v>
      </c>
      <c r="P71" s="189">
        <f t="shared" si="12"/>
        <v>7</v>
      </c>
      <c r="Q71" s="1093" t="str">
        <f t="shared" si="13"/>
        <v/>
      </c>
      <c r="R71" s="1093"/>
      <c r="S71" s="1093"/>
      <c r="T71" s="1093"/>
      <c r="U71" s="1094"/>
      <c r="V71" s="190" t="str">
        <f t="shared" si="14"/>
        <v/>
      </c>
      <c r="W71" s="191">
        <f>IF(OR(V71="",V71=0),0,(Projeto!$AD$8*((1+Projeto!$AD$8)^V71))/(((1+Projeto!$AD$8)^V71)-1))</f>
        <v>0</v>
      </c>
      <c r="X71" s="192">
        <f>IF(AND(K71&gt;0,CustoContabil!$E$54&gt;0),K71*(CustoContabil!$E$54/CustoContabil!$E$40)*W71,0)</f>
        <v>0</v>
      </c>
      <c r="Y71" s="192">
        <f>IF(AND(N71&gt;0,CustoContabil!$C$54&gt;0),N71*(CustoContabil!$C$54/CustoContabil!$C$40)*W71,0)</f>
        <v>0</v>
      </c>
    </row>
    <row r="72" spans="2:25" ht="15" hidden="1" customHeight="1" x14ac:dyDescent="0.25">
      <c r="B72" s="533">
        <v>8</v>
      </c>
      <c r="C72" s="1095"/>
      <c r="D72" s="1096"/>
      <c r="E72" s="1096"/>
      <c r="F72" s="1096"/>
      <c r="G72" s="1096"/>
      <c r="H72" s="164"/>
      <c r="I72" s="165"/>
      <c r="J72" s="132"/>
      <c r="K72" s="146">
        <f t="shared" si="10"/>
        <v>0</v>
      </c>
      <c r="L72" s="132"/>
      <c r="M72" s="132"/>
      <c r="N72" s="146">
        <f t="shared" si="11"/>
        <v>0</v>
      </c>
      <c r="P72" s="189">
        <f t="shared" si="12"/>
        <v>8</v>
      </c>
      <c r="Q72" s="1093" t="str">
        <f t="shared" si="13"/>
        <v/>
      </c>
      <c r="R72" s="1093"/>
      <c r="S72" s="1093"/>
      <c r="T72" s="1093"/>
      <c r="U72" s="1094"/>
      <c r="V72" s="190" t="str">
        <f t="shared" si="14"/>
        <v/>
      </c>
      <c r="W72" s="191">
        <f>IF(OR(V72="",V72=0),0,(Projeto!$AD$8*((1+Projeto!$AD$8)^V72))/(((1+Projeto!$AD$8)^V72)-1))</f>
        <v>0</v>
      </c>
      <c r="X72" s="192">
        <f>IF(AND(K72&gt;0,CustoContabil!$E$54&gt;0),K72*(CustoContabil!$E$54/CustoContabil!$E$40)*W72,0)</f>
        <v>0</v>
      </c>
      <c r="Y72" s="192">
        <f>IF(AND(N72&gt;0,CustoContabil!$C$54&gt;0),N72*(CustoContabil!$C$54/CustoContabil!$C$40)*W72,0)</f>
        <v>0</v>
      </c>
    </row>
    <row r="73" spans="2:25" ht="15" hidden="1" customHeight="1" x14ac:dyDescent="0.25">
      <c r="B73" s="189">
        <v>9</v>
      </c>
      <c r="C73" s="1095"/>
      <c r="D73" s="1096"/>
      <c r="E73" s="1096"/>
      <c r="F73" s="1096"/>
      <c r="G73" s="1096"/>
      <c r="H73" s="164"/>
      <c r="I73" s="165"/>
      <c r="J73" s="132"/>
      <c r="K73" s="146">
        <f t="shared" si="10"/>
        <v>0</v>
      </c>
      <c r="L73" s="132"/>
      <c r="M73" s="132"/>
      <c r="N73" s="146">
        <f t="shared" si="11"/>
        <v>0</v>
      </c>
      <c r="P73" s="189">
        <f t="shared" si="12"/>
        <v>9</v>
      </c>
      <c r="Q73" s="1093" t="str">
        <f t="shared" si="13"/>
        <v/>
      </c>
      <c r="R73" s="1093"/>
      <c r="S73" s="1093"/>
      <c r="T73" s="1093"/>
      <c r="U73" s="1094"/>
      <c r="V73" s="190" t="str">
        <f t="shared" si="14"/>
        <v/>
      </c>
      <c r="W73" s="191">
        <f>IF(OR(V73="",V73=0),0,(Projeto!$AD$8*((1+Projeto!$AD$8)^V73))/(((1+Projeto!$AD$8)^V73)-1))</f>
        <v>0</v>
      </c>
      <c r="X73" s="192">
        <f>IF(AND(K73&gt;0,CustoContabil!$E$54&gt;0),K73*(CustoContabil!$E$54/CustoContabil!$E$40)*W73,0)</f>
        <v>0</v>
      </c>
      <c r="Y73" s="192">
        <f>IF(AND(N73&gt;0,CustoContabil!$C$54&gt;0),N73*(CustoContabil!$C$54/CustoContabil!$C$40)*W73,0)</f>
        <v>0</v>
      </c>
    </row>
    <row r="74" spans="2:25" ht="15" hidden="1" customHeight="1" x14ac:dyDescent="0.25">
      <c r="B74" s="533">
        <v>10</v>
      </c>
      <c r="C74" s="1095"/>
      <c r="D74" s="1096"/>
      <c r="E74" s="1096"/>
      <c r="F74" s="1096"/>
      <c r="G74" s="1096"/>
      <c r="H74" s="166"/>
      <c r="I74" s="165"/>
      <c r="J74" s="132"/>
      <c r="K74" s="146">
        <f t="shared" si="10"/>
        <v>0</v>
      </c>
      <c r="L74" s="132"/>
      <c r="M74" s="132"/>
      <c r="N74" s="146">
        <f t="shared" si="11"/>
        <v>0</v>
      </c>
      <c r="P74" s="189">
        <f t="shared" si="12"/>
        <v>10</v>
      </c>
      <c r="Q74" s="1093" t="str">
        <f t="shared" si="13"/>
        <v/>
      </c>
      <c r="R74" s="1093"/>
      <c r="S74" s="1093"/>
      <c r="T74" s="1093"/>
      <c r="U74" s="1094"/>
      <c r="V74" s="190" t="str">
        <f t="shared" si="14"/>
        <v/>
      </c>
      <c r="W74" s="191">
        <f>IF(OR(V74="",V74=0),0,(Projeto!$AD$8*((1+Projeto!$AD$8)^V74))/(((1+Projeto!$AD$8)^V74)-1))</f>
        <v>0</v>
      </c>
      <c r="X74" s="192">
        <f>IF(AND(K74&gt;0,CustoContabil!$E$54&gt;0),K74*(CustoContabil!$E$54/CustoContabil!$E$40)*W74,0)</f>
        <v>0</v>
      </c>
      <c r="Y74" s="192">
        <f>IF(AND(N74&gt;0,CustoContabil!$C$54&gt;0),N74*(CustoContabil!$C$54/CustoContabil!$C$40)*W74,0)</f>
        <v>0</v>
      </c>
    </row>
    <row r="75" spans="2:25" ht="15" hidden="1" customHeight="1" x14ac:dyDescent="0.25">
      <c r="B75" s="189">
        <v>11</v>
      </c>
      <c r="C75" s="1095"/>
      <c r="D75" s="1096"/>
      <c r="E75" s="1096"/>
      <c r="F75" s="1096"/>
      <c r="G75" s="1096"/>
      <c r="H75" s="164"/>
      <c r="I75" s="165"/>
      <c r="J75" s="132"/>
      <c r="K75" s="146">
        <f t="shared" si="10"/>
        <v>0</v>
      </c>
      <c r="L75" s="132"/>
      <c r="M75" s="132"/>
      <c r="N75" s="146">
        <f t="shared" si="11"/>
        <v>0</v>
      </c>
      <c r="P75" s="189">
        <f t="shared" si="12"/>
        <v>11</v>
      </c>
      <c r="Q75" s="1093" t="str">
        <f t="shared" si="13"/>
        <v/>
      </c>
      <c r="R75" s="1093"/>
      <c r="S75" s="1093"/>
      <c r="T75" s="1093"/>
      <c r="U75" s="1094"/>
      <c r="V75" s="190" t="str">
        <f t="shared" si="14"/>
        <v/>
      </c>
      <c r="W75" s="191">
        <f>IF(OR(V75="",V75=0),0,(Projeto!$AD$8*((1+Projeto!$AD$8)^V75))/(((1+Projeto!$AD$8)^V75)-1))</f>
        <v>0</v>
      </c>
      <c r="X75" s="192">
        <f>IF(AND(K75&gt;0,CustoContabil!$E$54&gt;0),K75*(CustoContabil!$E$54/CustoContabil!$E$40)*W75,0)</f>
        <v>0</v>
      </c>
      <c r="Y75" s="192">
        <f>IF(AND(N75&gt;0,CustoContabil!$C$54&gt;0),N75*(CustoContabil!$C$54/CustoContabil!$C$40)*W75,0)</f>
        <v>0</v>
      </c>
    </row>
    <row r="76" spans="2:25" ht="15" hidden="1" customHeight="1" x14ac:dyDescent="0.25">
      <c r="B76" s="533">
        <v>12</v>
      </c>
      <c r="C76" s="1095"/>
      <c r="D76" s="1096"/>
      <c r="E76" s="1096"/>
      <c r="F76" s="1096"/>
      <c r="G76" s="1096"/>
      <c r="H76" s="164"/>
      <c r="I76" s="165"/>
      <c r="J76" s="132"/>
      <c r="K76" s="146">
        <f t="shared" si="10"/>
        <v>0</v>
      </c>
      <c r="L76" s="132"/>
      <c r="M76" s="132"/>
      <c r="N76" s="146">
        <f t="shared" si="11"/>
        <v>0</v>
      </c>
      <c r="P76" s="189">
        <f t="shared" si="12"/>
        <v>12</v>
      </c>
      <c r="Q76" s="1093" t="str">
        <f t="shared" si="13"/>
        <v/>
      </c>
      <c r="R76" s="1093"/>
      <c r="S76" s="1093"/>
      <c r="T76" s="1093"/>
      <c r="U76" s="1094"/>
      <c r="V76" s="190" t="str">
        <f t="shared" si="14"/>
        <v/>
      </c>
      <c r="W76" s="191">
        <f>IF(OR(V76="",V76=0),0,(Projeto!$AD$8*((1+Projeto!$AD$8)^V76))/(((1+Projeto!$AD$8)^V76)-1))</f>
        <v>0</v>
      </c>
      <c r="X76" s="192">
        <f>IF(AND(K76&gt;0,CustoContabil!$E$54&gt;0),K76*(CustoContabil!$E$54/CustoContabil!$E$40)*W76,0)</f>
        <v>0</v>
      </c>
      <c r="Y76" s="192">
        <f>IF(AND(N76&gt;0,CustoContabil!$C$54&gt;0),N76*(CustoContabil!$C$54/CustoContabil!$C$40)*W76,0)</f>
        <v>0</v>
      </c>
    </row>
    <row r="77" spans="2:25" ht="15" hidden="1" customHeight="1" x14ac:dyDescent="0.25">
      <c r="B77" s="189">
        <v>13</v>
      </c>
      <c r="C77" s="1095"/>
      <c r="D77" s="1096"/>
      <c r="E77" s="1096"/>
      <c r="F77" s="1096"/>
      <c r="G77" s="1096"/>
      <c r="H77" s="166"/>
      <c r="I77" s="165"/>
      <c r="J77" s="132"/>
      <c r="K77" s="146">
        <f t="shared" si="10"/>
        <v>0</v>
      </c>
      <c r="L77" s="132"/>
      <c r="M77" s="132"/>
      <c r="N77" s="146">
        <f t="shared" si="11"/>
        <v>0</v>
      </c>
      <c r="P77" s="189">
        <f t="shared" si="12"/>
        <v>13</v>
      </c>
      <c r="Q77" s="1093" t="str">
        <f t="shared" si="13"/>
        <v/>
      </c>
      <c r="R77" s="1093"/>
      <c r="S77" s="1093"/>
      <c r="T77" s="1093"/>
      <c r="U77" s="1094"/>
      <c r="V77" s="190" t="str">
        <f t="shared" si="14"/>
        <v/>
      </c>
      <c r="W77" s="191">
        <f>IF(OR(V77="",V77=0),0,(Projeto!$AD$8*((1+Projeto!$AD$8)^V77))/(((1+Projeto!$AD$8)^V77)-1))</f>
        <v>0</v>
      </c>
      <c r="X77" s="192">
        <f>IF(AND(K77&gt;0,CustoContabil!$E$54&gt;0),K77*(CustoContabil!$E$54/CustoContabil!$E$40)*W77,0)</f>
        <v>0</v>
      </c>
      <c r="Y77" s="192">
        <f>IF(AND(N77&gt;0,CustoContabil!$C$54&gt;0),N77*(CustoContabil!$C$54/CustoContabil!$C$40)*W77,0)</f>
        <v>0</v>
      </c>
    </row>
    <row r="78" spans="2:25" ht="15" hidden="1" customHeight="1" x14ac:dyDescent="0.25">
      <c r="B78" s="533">
        <v>14</v>
      </c>
      <c r="C78" s="1095"/>
      <c r="D78" s="1096"/>
      <c r="E78" s="1096"/>
      <c r="F78" s="1096"/>
      <c r="G78" s="1096"/>
      <c r="H78" s="164"/>
      <c r="I78" s="165"/>
      <c r="J78" s="132"/>
      <c r="K78" s="146">
        <f t="shared" si="10"/>
        <v>0</v>
      </c>
      <c r="L78" s="132"/>
      <c r="M78" s="132"/>
      <c r="N78" s="146">
        <f t="shared" si="11"/>
        <v>0</v>
      </c>
      <c r="P78" s="189">
        <f t="shared" si="12"/>
        <v>14</v>
      </c>
      <c r="Q78" s="1093" t="str">
        <f t="shared" si="13"/>
        <v/>
      </c>
      <c r="R78" s="1093"/>
      <c r="S78" s="1093"/>
      <c r="T78" s="1093"/>
      <c r="U78" s="1094"/>
      <c r="V78" s="190" t="str">
        <f t="shared" si="14"/>
        <v/>
      </c>
      <c r="W78" s="191">
        <f>IF(OR(V78="",V78=0),0,(Projeto!$AD$8*((1+Projeto!$AD$8)^V78))/(((1+Projeto!$AD$8)^V78)-1))</f>
        <v>0</v>
      </c>
      <c r="X78" s="192">
        <f>IF(AND(K78&gt;0,CustoContabil!$E$54&gt;0),K78*(CustoContabil!$E$54/CustoContabil!$E$40)*W78,0)</f>
        <v>0</v>
      </c>
      <c r="Y78" s="192">
        <f>IF(AND(N78&gt;0,CustoContabil!$C$54&gt;0),N78*(CustoContabil!$C$54/CustoContabil!$C$40)*W78,0)</f>
        <v>0</v>
      </c>
    </row>
    <row r="79" spans="2:25" ht="15" hidden="1" customHeight="1" x14ac:dyDescent="0.25">
      <c r="B79" s="189">
        <v>15</v>
      </c>
      <c r="C79" s="1095"/>
      <c r="D79" s="1096"/>
      <c r="E79" s="1096"/>
      <c r="F79" s="1096"/>
      <c r="G79" s="1096"/>
      <c r="H79" s="164"/>
      <c r="I79" s="165"/>
      <c r="J79" s="132"/>
      <c r="K79" s="146">
        <f t="shared" si="10"/>
        <v>0</v>
      </c>
      <c r="L79" s="132"/>
      <c r="M79" s="132"/>
      <c r="N79" s="146">
        <f t="shared" si="11"/>
        <v>0</v>
      </c>
      <c r="P79" s="189">
        <f t="shared" si="12"/>
        <v>15</v>
      </c>
      <c r="Q79" s="1093" t="str">
        <f t="shared" si="13"/>
        <v/>
      </c>
      <c r="R79" s="1093"/>
      <c r="S79" s="1093"/>
      <c r="T79" s="1093"/>
      <c r="U79" s="1094"/>
      <c r="V79" s="190" t="str">
        <f t="shared" si="14"/>
        <v/>
      </c>
      <c r="W79" s="191">
        <f>IF(OR(V79="",V79=0),0,(Projeto!$AD$8*((1+Projeto!$AD$8)^V79))/(((1+Projeto!$AD$8)^V79)-1))</f>
        <v>0</v>
      </c>
      <c r="X79" s="192">
        <f>IF(AND(K79&gt;0,CustoContabil!$E$54&gt;0),K79*(CustoContabil!$E$54/CustoContabil!$E$40)*W79,0)</f>
        <v>0</v>
      </c>
      <c r="Y79" s="192">
        <f>IF(AND(N79&gt;0,CustoContabil!$C$54&gt;0),N79*(CustoContabil!$C$54/CustoContabil!$C$40)*W79,0)</f>
        <v>0</v>
      </c>
    </row>
    <row r="80" spans="2:25" ht="15" hidden="1" customHeight="1" x14ac:dyDescent="0.25">
      <c r="B80" s="533">
        <v>16</v>
      </c>
      <c r="C80" s="1095"/>
      <c r="D80" s="1096"/>
      <c r="E80" s="1096"/>
      <c r="F80" s="1096"/>
      <c r="G80" s="1096"/>
      <c r="H80" s="164"/>
      <c r="I80" s="165"/>
      <c r="J80" s="132"/>
      <c r="K80" s="146">
        <f t="shared" si="10"/>
        <v>0</v>
      </c>
      <c r="L80" s="132"/>
      <c r="M80" s="132"/>
      <c r="N80" s="146">
        <f t="shared" si="11"/>
        <v>0</v>
      </c>
      <c r="P80" s="189">
        <f t="shared" si="12"/>
        <v>16</v>
      </c>
      <c r="Q80" s="1093" t="str">
        <f t="shared" si="13"/>
        <v/>
      </c>
      <c r="R80" s="1093"/>
      <c r="S80" s="1093"/>
      <c r="T80" s="1093"/>
      <c r="U80" s="1094"/>
      <c r="V80" s="190" t="str">
        <f t="shared" si="14"/>
        <v/>
      </c>
      <c r="W80" s="191">
        <f>IF(OR(V80="",V80=0),0,(Projeto!$AD$8*((1+Projeto!$AD$8)^V80))/(((1+Projeto!$AD$8)^V80)-1))</f>
        <v>0</v>
      </c>
      <c r="X80" s="192">
        <f>IF(AND(K80&gt;0,CustoContabil!$E$54&gt;0),K80*(CustoContabil!$E$54/CustoContabil!$E$40)*W80,0)</f>
        <v>0</v>
      </c>
      <c r="Y80" s="192">
        <f>IF(AND(N80&gt;0,CustoContabil!$C$54&gt;0),N80*(CustoContabil!$C$54/CustoContabil!$C$40)*W80,0)</f>
        <v>0</v>
      </c>
    </row>
    <row r="81" spans="2:25" ht="15" hidden="1" customHeight="1" x14ac:dyDescent="0.25">
      <c r="B81" s="189">
        <v>17</v>
      </c>
      <c r="C81" s="1095"/>
      <c r="D81" s="1096"/>
      <c r="E81" s="1096"/>
      <c r="F81" s="1096"/>
      <c r="G81" s="1096"/>
      <c r="H81" s="164"/>
      <c r="I81" s="165"/>
      <c r="J81" s="132"/>
      <c r="K81" s="146">
        <f t="shared" si="10"/>
        <v>0</v>
      </c>
      <c r="L81" s="132"/>
      <c r="M81" s="132"/>
      <c r="N81" s="146">
        <f t="shared" si="11"/>
        <v>0</v>
      </c>
      <c r="P81" s="189">
        <f t="shared" si="12"/>
        <v>17</v>
      </c>
      <c r="Q81" s="1093" t="str">
        <f t="shared" si="13"/>
        <v/>
      </c>
      <c r="R81" s="1093"/>
      <c r="S81" s="1093"/>
      <c r="T81" s="1093"/>
      <c r="U81" s="1094"/>
      <c r="V81" s="190" t="str">
        <f t="shared" si="14"/>
        <v/>
      </c>
      <c r="W81" s="191">
        <f>IF(OR(V81="",V81=0),0,(Projeto!$AD$8*((1+Projeto!$AD$8)^V81))/(((1+Projeto!$AD$8)^V81)-1))</f>
        <v>0</v>
      </c>
      <c r="X81" s="192">
        <f>IF(AND(K81&gt;0,CustoContabil!$E$54&gt;0),K81*(CustoContabil!$E$54/CustoContabil!$E$40)*W81,0)</f>
        <v>0</v>
      </c>
      <c r="Y81" s="192">
        <f>IF(AND(N81&gt;0,CustoContabil!$C$54&gt;0),N81*(CustoContabil!$C$54/CustoContabil!$C$40)*W81,0)</f>
        <v>0</v>
      </c>
    </row>
    <row r="82" spans="2:25" ht="15" hidden="1" customHeight="1" x14ac:dyDescent="0.25">
      <c r="B82" s="533">
        <v>18</v>
      </c>
      <c r="C82" s="1095"/>
      <c r="D82" s="1096"/>
      <c r="E82" s="1096"/>
      <c r="F82" s="1096"/>
      <c r="G82" s="1096"/>
      <c r="H82" s="164"/>
      <c r="I82" s="165"/>
      <c r="J82" s="132"/>
      <c r="K82" s="146">
        <f t="shared" si="10"/>
        <v>0</v>
      </c>
      <c r="L82" s="132"/>
      <c r="M82" s="132"/>
      <c r="N82" s="146">
        <f t="shared" si="11"/>
        <v>0</v>
      </c>
      <c r="P82" s="189">
        <f t="shared" si="12"/>
        <v>18</v>
      </c>
      <c r="Q82" s="1093" t="str">
        <f t="shared" si="13"/>
        <v/>
      </c>
      <c r="R82" s="1093"/>
      <c r="S82" s="1093"/>
      <c r="T82" s="1093"/>
      <c r="U82" s="1094"/>
      <c r="V82" s="190" t="str">
        <f t="shared" si="14"/>
        <v/>
      </c>
      <c r="W82" s="191">
        <f>IF(OR(V82="",V82=0),0,(Projeto!$AD$8*((1+Projeto!$AD$8)^V82))/(((1+Projeto!$AD$8)^V82)-1))</f>
        <v>0</v>
      </c>
      <c r="X82" s="192">
        <f>IF(AND(K82&gt;0,CustoContabil!$E$54&gt;0),K82*(CustoContabil!$E$54/CustoContabil!$E$40)*W82,0)</f>
        <v>0</v>
      </c>
      <c r="Y82" s="192">
        <f>IF(AND(N82&gt;0,CustoContabil!$C$54&gt;0),N82*(CustoContabil!$C$54/CustoContabil!$C$40)*W82,0)</f>
        <v>0</v>
      </c>
    </row>
    <row r="83" spans="2:25" ht="15" hidden="1" customHeight="1" x14ac:dyDescent="0.25">
      <c r="B83" s="189">
        <v>19</v>
      </c>
      <c r="C83" s="1095"/>
      <c r="D83" s="1096"/>
      <c r="E83" s="1096"/>
      <c r="F83" s="1096"/>
      <c r="G83" s="1096"/>
      <c r="H83" s="164"/>
      <c r="I83" s="165"/>
      <c r="J83" s="132"/>
      <c r="K83" s="146">
        <f t="shared" si="10"/>
        <v>0</v>
      </c>
      <c r="L83" s="132"/>
      <c r="M83" s="132"/>
      <c r="N83" s="146">
        <f t="shared" si="11"/>
        <v>0</v>
      </c>
      <c r="P83" s="189">
        <f t="shared" si="12"/>
        <v>19</v>
      </c>
      <c r="Q83" s="1093" t="str">
        <f t="shared" si="13"/>
        <v/>
      </c>
      <c r="R83" s="1093"/>
      <c r="S83" s="1093"/>
      <c r="T83" s="1093"/>
      <c r="U83" s="1094"/>
      <c r="V83" s="190" t="str">
        <f t="shared" si="14"/>
        <v/>
      </c>
      <c r="W83" s="191">
        <f>IF(OR(V83="",V83=0),0,(Projeto!$AD$8*((1+Projeto!$AD$8)^V83))/(((1+Projeto!$AD$8)^V83)-1))</f>
        <v>0</v>
      </c>
      <c r="X83" s="192">
        <f>IF(AND(K83&gt;0,CustoContabil!$E$54&gt;0),K83*(CustoContabil!$E$54/CustoContabil!$E$40)*W83,0)</f>
        <v>0</v>
      </c>
      <c r="Y83" s="192">
        <f>IF(AND(N83&gt;0,CustoContabil!$C$54&gt;0),N83*(CustoContabil!$C$54/CustoContabil!$C$40)*W83,0)</f>
        <v>0</v>
      </c>
    </row>
    <row r="84" spans="2:25" ht="15" hidden="1" customHeight="1" x14ac:dyDescent="0.25">
      <c r="B84" s="189">
        <v>20</v>
      </c>
      <c r="C84" s="1095"/>
      <c r="D84" s="1096"/>
      <c r="E84" s="1096"/>
      <c r="F84" s="1096"/>
      <c r="G84" s="1096"/>
      <c r="H84" s="164"/>
      <c r="I84" s="165"/>
      <c r="J84" s="132"/>
      <c r="K84" s="146">
        <f t="shared" si="10"/>
        <v>0</v>
      </c>
      <c r="L84" s="132"/>
      <c r="M84" s="132"/>
      <c r="N84" s="146">
        <f t="shared" si="11"/>
        <v>0</v>
      </c>
      <c r="P84" s="189">
        <f t="shared" si="12"/>
        <v>20</v>
      </c>
      <c r="Q84" s="1093" t="str">
        <f t="shared" si="13"/>
        <v/>
      </c>
      <c r="R84" s="1093"/>
      <c r="S84" s="1093"/>
      <c r="T84" s="1093"/>
      <c r="U84" s="1094"/>
      <c r="V84" s="190" t="str">
        <f t="shared" si="14"/>
        <v/>
      </c>
      <c r="W84" s="191">
        <f>IF(OR(V84="",V84=0),0,(Projeto!$AD$8*((1+Projeto!$AD$8)^V84))/(((1+Projeto!$AD$8)^V84)-1))</f>
        <v>0</v>
      </c>
      <c r="X84" s="192">
        <f>IF(AND(K84&gt;0,CustoContabil!$E$54&gt;0),K84*(CustoContabil!$E$54/CustoContabil!$E$40)*W84,0)</f>
        <v>0</v>
      </c>
      <c r="Y84" s="192">
        <f>IF(AND(N84&gt;0,CustoContabil!$C$54&gt;0),N84*(CustoContabil!$C$54/CustoContabil!$C$40)*W84,0)</f>
        <v>0</v>
      </c>
    </row>
    <row r="85" spans="2:25" ht="15" hidden="1" customHeight="1" x14ac:dyDescent="0.25">
      <c r="B85" s="189">
        <v>21</v>
      </c>
      <c r="C85" s="1095"/>
      <c r="D85" s="1096"/>
      <c r="E85" s="1096"/>
      <c r="F85" s="1096"/>
      <c r="G85" s="1096"/>
      <c r="H85" s="164"/>
      <c r="I85" s="165"/>
      <c r="J85" s="132"/>
      <c r="K85" s="146">
        <f t="shared" si="10"/>
        <v>0</v>
      </c>
      <c r="L85" s="132"/>
      <c r="M85" s="132"/>
      <c r="N85" s="146">
        <f t="shared" si="11"/>
        <v>0</v>
      </c>
      <c r="P85" s="189">
        <f t="shared" si="12"/>
        <v>21</v>
      </c>
      <c r="Q85" s="1093" t="str">
        <f t="shared" si="13"/>
        <v/>
      </c>
      <c r="R85" s="1093"/>
      <c r="S85" s="1093"/>
      <c r="T85" s="1093"/>
      <c r="U85" s="1094"/>
      <c r="V85" s="190" t="str">
        <f t="shared" si="14"/>
        <v/>
      </c>
      <c r="W85" s="191">
        <f>IF(OR(V85="",V85=0),0,(Projeto!$AD$8*((1+Projeto!$AD$8)^V85))/(((1+Projeto!$AD$8)^V85)-1))</f>
        <v>0</v>
      </c>
      <c r="X85" s="192">
        <f>IF(AND(K85&gt;0,CustoContabil!$E$54&gt;0),K85*(CustoContabil!$E$54/CustoContabil!$E$40)*W85,0)</f>
        <v>0</v>
      </c>
      <c r="Y85" s="192">
        <f>IF(AND(N85&gt;0,CustoContabil!$C$54&gt;0),N85*(CustoContabil!$C$54/CustoContabil!$C$40)*W85,0)</f>
        <v>0</v>
      </c>
    </row>
    <row r="86" spans="2:25" ht="15" hidden="1" customHeight="1" x14ac:dyDescent="0.25">
      <c r="B86" s="189">
        <v>22</v>
      </c>
      <c r="C86" s="1095"/>
      <c r="D86" s="1096"/>
      <c r="E86" s="1096"/>
      <c r="F86" s="1096"/>
      <c r="G86" s="1096"/>
      <c r="H86" s="164"/>
      <c r="I86" s="165"/>
      <c r="J86" s="132"/>
      <c r="K86" s="146">
        <f t="shared" si="10"/>
        <v>0</v>
      </c>
      <c r="L86" s="132"/>
      <c r="M86" s="132"/>
      <c r="N86" s="146">
        <f t="shared" si="11"/>
        <v>0</v>
      </c>
      <c r="P86" s="189">
        <f t="shared" si="12"/>
        <v>22</v>
      </c>
      <c r="Q86" s="1093" t="str">
        <f t="shared" si="13"/>
        <v/>
      </c>
      <c r="R86" s="1093"/>
      <c r="S86" s="1093"/>
      <c r="T86" s="1093"/>
      <c r="U86" s="1094"/>
      <c r="V86" s="190" t="str">
        <f t="shared" si="14"/>
        <v/>
      </c>
      <c r="W86" s="191">
        <f>IF(OR(V86="",V86=0),0,(Projeto!$AD$8*((1+Projeto!$AD$8)^V86))/(((1+Projeto!$AD$8)^V86)-1))</f>
        <v>0</v>
      </c>
      <c r="X86" s="192">
        <f>IF(AND(K86&gt;0,CustoContabil!$E$54&gt;0),K86*(CustoContabil!$E$54/CustoContabil!$E$40)*W86,0)</f>
        <v>0</v>
      </c>
      <c r="Y86" s="192">
        <f>IF(AND(N86&gt;0,CustoContabil!$C$54&gt;0),N86*(CustoContabil!$C$54/CustoContabil!$C$40)*W86,0)</f>
        <v>0</v>
      </c>
    </row>
    <row r="87" spans="2:25" ht="15" hidden="1" customHeight="1" x14ac:dyDescent="0.25">
      <c r="B87" s="189">
        <v>23</v>
      </c>
      <c r="C87" s="1095"/>
      <c r="D87" s="1096"/>
      <c r="E87" s="1096"/>
      <c r="F87" s="1096"/>
      <c r="G87" s="1096"/>
      <c r="H87" s="164"/>
      <c r="I87" s="165"/>
      <c r="J87" s="132"/>
      <c r="K87" s="146">
        <f t="shared" si="10"/>
        <v>0</v>
      </c>
      <c r="L87" s="132"/>
      <c r="M87" s="132"/>
      <c r="N87" s="146">
        <f t="shared" si="11"/>
        <v>0</v>
      </c>
      <c r="P87" s="189">
        <f t="shared" si="12"/>
        <v>23</v>
      </c>
      <c r="Q87" s="1093" t="str">
        <f t="shared" si="13"/>
        <v/>
      </c>
      <c r="R87" s="1093"/>
      <c r="S87" s="1093"/>
      <c r="T87" s="1093"/>
      <c r="U87" s="1094"/>
      <c r="V87" s="190" t="str">
        <f t="shared" si="14"/>
        <v/>
      </c>
      <c r="W87" s="191">
        <f>IF(OR(V87="",V87=0),0,(Projeto!$AD$8*((1+Projeto!$AD$8)^V87))/(((1+Projeto!$AD$8)^V87)-1))</f>
        <v>0</v>
      </c>
      <c r="X87" s="192">
        <f>IF(AND(K87&gt;0,CustoContabil!$E$54&gt;0),K87*(CustoContabil!$E$54/CustoContabil!$E$40)*W87,0)</f>
        <v>0</v>
      </c>
      <c r="Y87" s="192">
        <f>IF(AND(N87&gt;0,CustoContabil!$C$54&gt;0),N87*(CustoContabil!$C$54/CustoContabil!$C$40)*W87,0)</f>
        <v>0</v>
      </c>
    </row>
    <row r="88" spans="2:25" ht="15" hidden="1" customHeight="1" x14ac:dyDescent="0.25">
      <c r="B88" s="189">
        <v>24</v>
      </c>
      <c r="C88" s="1095"/>
      <c r="D88" s="1096"/>
      <c r="E88" s="1096"/>
      <c r="F88" s="1096"/>
      <c r="G88" s="1096"/>
      <c r="H88" s="164"/>
      <c r="I88" s="165"/>
      <c r="J88" s="132"/>
      <c r="K88" s="146">
        <f t="shared" si="10"/>
        <v>0</v>
      </c>
      <c r="L88" s="132"/>
      <c r="M88" s="132"/>
      <c r="N88" s="146">
        <f t="shared" si="11"/>
        <v>0</v>
      </c>
      <c r="P88" s="189">
        <f t="shared" si="12"/>
        <v>24</v>
      </c>
      <c r="Q88" s="1093" t="str">
        <f t="shared" si="13"/>
        <v/>
      </c>
      <c r="R88" s="1093"/>
      <c r="S88" s="1093"/>
      <c r="T88" s="1093"/>
      <c r="U88" s="1094"/>
      <c r="V88" s="190" t="str">
        <f t="shared" si="14"/>
        <v/>
      </c>
      <c r="W88" s="191">
        <f>IF(OR(V88="",V88=0),0,(Projeto!$AD$8*((1+Projeto!$AD$8)^V88))/(((1+Projeto!$AD$8)^V88)-1))</f>
        <v>0</v>
      </c>
      <c r="X88" s="192">
        <f>IF(AND(K88&gt;0,CustoContabil!$E$54&gt;0),K88*(CustoContabil!$E$54/CustoContabil!$E$40)*W88,0)</f>
        <v>0</v>
      </c>
      <c r="Y88" s="192">
        <f>IF(AND(N88&gt;0,CustoContabil!$C$54&gt;0),N88*(CustoContabil!$C$54/CustoContabil!$C$40)*W88,0)</f>
        <v>0</v>
      </c>
    </row>
    <row r="89" spans="2:25" ht="15" hidden="1" customHeight="1" x14ac:dyDescent="0.25">
      <c r="B89" s="189">
        <v>25</v>
      </c>
      <c r="C89" s="1095"/>
      <c r="D89" s="1096"/>
      <c r="E89" s="1096"/>
      <c r="F89" s="1096"/>
      <c r="G89" s="1096"/>
      <c r="H89" s="164"/>
      <c r="I89" s="165"/>
      <c r="J89" s="132"/>
      <c r="K89" s="146">
        <f t="shared" si="10"/>
        <v>0</v>
      </c>
      <c r="L89" s="132"/>
      <c r="M89" s="132"/>
      <c r="N89" s="146">
        <f t="shared" si="11"/>
        <v>0</v>
      </c>
      <c r="P89" s="189">
        <f t="shared" si="12"/>
        <v>25</v>
      </c>
      <c r="Q89" s="1093" t="str">
        <f t="shared" si="13"/>
        <v/>
      </c>
      <c r="R89" s="1093"/>
      <c r="S89" s="1093"/>
      <c r="T89" s="1093"/>
      <c r="U89" s="1094"/>
      <c r="V89" s="190" t="str">
        <f t="shared" si="14"/>
        <v/>
      </c>
      <c r="W89" s="191">
        <f>IF(OR(V89="",V89=0),0,(Projeto!$AD$8*((1+Projeto!$AD$8)^V89))/(((1+Projeto!$AD$8)^V89)-1))</f>
        <v>0</v>
      </c>
      <c r="X89" s="192">
        <f>IF(AND(K89&gt;0,CustoContabil!$E$54&gt;0),K89*(CustoContabil!$E$54/CustoContabil!$E$40)*W89,0)</f>
        <v>0</v>
      </c>
      <c r="Y89" s="192">
        <f>IF(AND(N89&gt;0,CustoContabil!$C$54&gt;0),N89*(CustoContabil!$C$54/CustoContabil!$C$40)*W89,0)</f>
        <v>0</v>
      </c>
    </row>
    <row r="90" spans="2:25" ht="15" hidden="1" customHeight="1" x14ac:dyDescent="0.25">
      <c r="B90" s="189">
        <v>26</v>
      </c>
      <c r="C90" s="1095"/>
      <c r="D90" s="1096"/>
      <c r="E90" s="1096"/>
      <c r="F90" s="1096"/>
      <c r="G90" s="1096"/>
      <c r="H90" s="164"/>
      <c r="I90" s="165"/>
      <c r="J90" s="132"/>
      <c r="K90" s="146">
        <f t="shared" si="10"/>
        <v>0</v>
      </c>
      <c r="L90" s="132"/>
      <c r="M90" s="132"/>
      <c r="N90" s="146">
        <f t="shared" si="11"/>
        <v>0</v>
      </c>
      <c r="P90" s="189">
        <f t="shared" si="12"/>
        <v>26</v>
      </c>
      <c r="Q90" s="1093" t="str">
        <f t="shared" si="13"/>
        <v/>
      </c>
      <c r="R90" s="1093"/>
      <c r="S90" s="1093"/>
      <c r="T90" s="1093"/>
      <c r="U90" s="1094"/>
      <c r="V90" s="190" t="str">
        <f t="shared" si="14"/>
        <v/>
      </c>
      <c r="W90" s="191">
        <f>IF(OR(V90="",V90=0),0,(Projeto!$AD$8*((1+Projeto!$AD$8)^V90))/(((1+Projeto!$AD$8)^V90)-1))</f>
        <v>0</v>
      </c>
      <c r="X90" s="192">
        <f>IF(AND(K90&gt;0,CustoContabil!$E$54&gt;0),K90*(CustoContabil!$E$54/CustoContabil!$E$40)*W90,0)</f>
        <v>0</v>
      </c>
      <c r="Y90" s="192">
        <f>IF(AND(N90&gt;0,CustoContabil!$C$54&gt;0),N90*(CustoContabil!$C$54/CustoContabil!$C$40)*W90,0)</f>
        <v>0</v>
      </c>
    </row>
    <row r="91" spans="2:25" ht="15" hidden="1" customHeight="1" x14ac:dyDescent="0.25">
      <c r="B91" s="189">
        <v>27</v>
      </c>
      <c r="C91" s="1095"/>
      <c r="D91" s="1096"/>
      <c r="E91" s="1096"/>
      <c r="F91" s="1096"/>
      <c r="G91" s="1096"/>
      <c r="H91" s="164"/>
      <c r="I91" s="165"/>
      <c r="J91" s="132"/>
      <c r="K91" s="146">
        <f t="shared" si="10"/>
        <v>0</v>
      </c>
      <c r="L91" s="132"/>
      <c r="M91" s="132"/>
      <c r="N91" s="146">
        <f t="shared" si="11"/>
        <v>0</v>
      </c>
      <c r="P91" s="189">
        <f t="shared" si="12"/>
        <v>27</v>
      </c>
      <c r="Q91" s="1093" t="str">
        <f t="shared" si="13"/>
        <v/>
      </c>
      <c r="R91" s="1093"/>
      <c r="S91" s="1093"/>
      <c r="T91" s="1093"/>
      <c r="U91" s="1094"/>
      <c r="V91" s="190" t="str">
        <f t="shared" si="14"/>
        <v/>
      </c>
      <c r="W91" s="191">
        <f>IF(OR(V91="",V91=0),0,(Projeto!$AD$8*((1+Projeto!$AD$8)^V91))/(((1+Projeto!$AD$8)^V91)-1))</f>
        <v>0</v>
      </c>
      <c r="X91" s="192">
        <f>IF(AND(K91&gt;0,CustoContabil!$E$54&gt;0),K91*(CustoContabil!$E$54/CustoContabil!$E$40)*W91,0)</f>
        <v>0</v>
      </c>
      <c r="Y91" s="192">
        <f>IF(AND(N91&gt;0,CustoContabil!$C$54&gt;0),N91*(CustoContabil!$C$54/CustoContabil!$C$40)*W91,0)</f>
        <v>0</v>
      </c>
    </row>
    <row r="92" spans="2:25" ht="15" hidden="1" customHeight="1" x14ac:dyDescent="0.25">
      <c r="B92" s="189">
        <v>28</v>
      </c>
      <c r="C92" s="1095"/>
      <c r="D92" s="1096"/>
      <c r="E92" s="1096"/>
      <c r="F92" s="1096"/>
      <c r="G92" s="1096"/>
      <c r="H92" s="164"/>
      <c r="I92" s="165"/>
      <c r="J92" s="132"/>
      <c r="K92" s="146">
        <f t="shared" si="10"/>
        <v>0</v>
      </c>
      <c r="L92" s="132"/>
      <c r="M92" s="132"/>
      <c r="N92" s="146">
        <f t="shared" si="11"/>
        <v>0</v>
      </c>
      <c r="P92" s="189">
        <f t="shared" si="12"/>
        <v>28</v>
      </c>
      <c r="Q92" s="1093" t="str">
        <f t="shared" si="13"/>
        <v/>
      </c>
      <c r="R92" s="1093"/>
      <c r="S92" s="1093"/>
      <c r="T92" s="1093"/>
      <c r="U92" s="1094"/>
      <c r="V92" s="190" t="str">
        <f t="shared" si="14"/>
        <v/>
      </c>
      <c r="W92" s="191">
        <f>IF(OR(V92="",V92=0),0,(Projeto!$AD$8*((1+Projeto!$AD$8)^V92))/(((1+Projeto!$AD$8)^V92)-1))</f>
        <v>0</v>
      </c>
      <c r="X92" s="192">
        <f>IF(AND(K92&gt;0,CustoContabil!$E$54&gt;0),K92*(CustoContabil!$E$54/CustoContabil!$E$40)*W92,0)</f>
        <v>0</v>
      </c>
      <c r="Y92" s="192">
        <f>IF(AND(N92&gt;0,CustoContabil!$C$54&gt;0),N92*(CustoContabil!$C$54/CustoContabil!$C$40)*W92,0)</f>
        <v>0</v>
      </c>
    </row>
    <row r="93" spans="2:25" ht="15" hidden="1" customHeight="1" x14ac:dyDescent="0.25">
      <c r="B93" s="189">
        <v>29</v>
      </c>
      <c r="C93" s="1095"/>
      <c r="D93" s="1096"/>
      <c r="E93" s="1096"/>
      <c r="F93" s="1096"/>
      <c r="G93" s="1096"/>
      <c r="H93" s="164"/>
      <c r="I93" s="165"/>
      <c r="J93" s="132"/>
      <c r="K93" s="146">
        <f t="shared" si="10"/>
        <v>0</v>
      </c>
      <c r="L93" s="132"/>
      <c r="M93" s="132"/>
      <c r="N93" s="146">
        <f t="shared" si="11"/>
        <v>0</v>
      </c>
      <c r="P93" s="189">
        <f t="shared" si="12"/>
        <v>29</v>
      </c>
      <c r="Q93" s="1093" t="str">
        <f t="shared" si="13"/>
        <v/>
      </c>
      <c r="R93" s="1093"/>
      <c r="S93" s="1093"/>
      <c r="T93" s="1093"/>
      <c r="U93" s="1094"/>
      <c r="V93" s="190" t="str">
        <f t="shared" si="14"/>
        <v/>
      </c>
      <c r="W93" s="191">
        <f>IF(OR(V93="",V93=0),0,(Projeto!$AD$8*((1+Projeto!$AD$8)^V93))/(((1+Projeto!$AD$8)^V93)-1))</f>
        <v>0</v>
      </c>
      <c r="X93" s="192">
        <f>IF(AND(K93&gt;0,CustoContabil!$E$54&gt;0),K93*(CustoContabil!$E$54/CustoContabil!$E$40)*W93,0)</f>
        <v>0</v>
      </c>
      <c r="Y93" s="192">
        <f>IF(AND(N93&gt;0,CustoContabil!$C$54&gt;0),N93*(CustoContabil!$C$54/CustoContabil!$C$40)*W93,0)</f>
        <v>0</v>
      </c>
    </row>
    <row r="94" spans="2:25" ht="15" hidden="1" customHeight="1" x14ac:dyDescent="0.25">
      <c r="B94" s="189">
        <v>30</v>
      </c>
      <c r="C94" s="1095"/>
      <c r="D94" s="1096"/>
      <c r="E94" s="1096"/>
      <c r="F94" s="1096"/>
      <c r="G94" s="1096"/>
      <c r="H94" s="164"/>
      <c r="I94" s="165"/>
      <c r="J94" s="132"/>
      <c r="K94" s="146">
        <f t="shared" si="10"/>
        <v>0</v>
      </c>
      <c r="L94" s="132"/>
      <c r="M94" s="132"/>
      <c r="N94" s="146">
        <f t="shared" si="11"/>
        <v>0</v>
      </c>
      <c r="P94" s="189">
        <f t="shared" si="12"/>
        <v>30</v>
      </c>
      <c r="Q94" s="1093" t="str">
        <f t="shared" si="13"/>
        <v/>
      </c>
      <c r="R94" s="1093"/>
      <c r="S94" s="1093"/>
      <c r="T94" s="1093"/>
      <c r="U94" s="1094"/>
      <c r="V94" s="190" t="str">
        <f t="shared" si="14"/>
        <v/>
      </c>
      <c r="W94" s="191">
        <f>IF(OR(V94="",V94=0),0,(Projeto!$AD$8*((1+Projeto!$AD$8)^V94))/(((1+Projeto!$AD$8)^V94)-1))</f>
        <v>0</v>
      </c>
      <c r="X94" s="192">
        <f>IF(AND(K94&gt;0,CustoContabil!$E$54&gt;0),K94*(CustoContabil!$E$54/CustoContabil!$E$40)*W94,0)</f>
        <v>0</v>
      </c>
      <c r="Y94" s="192">
        <f>IF(AND(N94&gt;0,CustoContabil!$C$54&gt;0),N94*(CustoContabil!$C$54/CustoContabil!$C$40)*W94,0)</f>
        <v>0</v>
      </c>
    </row>
    <row r="95" spans="2:25" ht="15" hidden="1" customHeight="1" x14ac:dyDescent="0.25">
      <c r="B95" s="189">
        <v>31</v>
      </c>
      <c r="C95" s="1095"/>
      <c r="D95" s="1096"/>
      <c r="E95" s="1096"/>
      <c r="F95" s="1096"/>
      <c r="G95" s="1096"/>
      <c r="H95" s="164"/>
      <c r="I95" s="165"/>
      <c r="J95" s="132"/>
      <c r="K95" s="146">
        <f t="shared" si="10"/>
        <v>0</v>
      </c>
      <c r="L95" s="132"/>
      <c r="M95" s="132"/>
      <c r="N95" s="146">
        <f t="shared" si="11"/>
        <v>0</v>
      </c>
      <c r="P95" s="189">
        <f t="shared" si="12"/>
        <v>31</v>
      </c>
      <c r="Q95" s="1093" t="str">
        <f t="shared" si="13"/>
        <v/>
      </c>
      <c r="R95" s="1093"/>
      <c r="S95" s="1093"/>
      <c r="T95" s="1093"/>
      <c r="U95" s="1094"/>
      <c r="V95" s="190" t="str">
        <f t="shared" si="14"/>
        <v/>
      </c>
      <c r="W95" s="191">
        <f>IF(OR(V95="",V95=0),0,(Projeto!$AD$8*((1+Projeto!$AD$8)^V95))/(((1+Projeto!$AD$8)^V95)-1))</f>
        <v>0</v>
      </c>
      <c r="X95" s="192">
        <f>IF(AND(K95&gt;0,CustoContabil!$E$54&gt;0),K95*(CustoContabil!$E$54/CustoContabil!$E$40)*W95,0)</f>
        <v>0</v>
      </c>
      <c r="Y95" s="192">
        <f>IF(AND(N95&gt;0,CustoContabil!$C$54&gt;0),N95*(CustoContabil!$C$54/CustoContabil!$C$40)*W95,0)</f>
        <v>0</v>
      </c>
    </row>
    <row r="96" spans="2:25" ht="15" hidden="1" customHeight="1" x14ac:dyDescent="0.25">
      <c r="B96" s="189">
        <v>32</v>
      </c>
      <c r="C96" s="1095"/>
      <c r="D96" s="1096"/>
      <c r="E96" s="1096"/>
      <c r="F96" s="1096"/>
      <c r="G96" s="1096"/>
      <c r="H96" s="164"/>
      <c r="I96" s="165"/>
      <c r="J96" s="132"/>
      <c r="K96" s="146">
        <f t="shared" si="10"/>
        <v>0</v>
      </c>
      <c r="L96" s="132"/>
      <c r="M96" s="132"/>
      <c r="N96" s="146">
        <f t="shared" si="11"/>
        <v>0</v>
      </c>
      <c r="P96" s="189">
        <f t="shared" si="12"/>
        <v>32</v>
      </c>
      <c r="Q96" s="1093" t="str">
        <f t="shared" si="13"/>
        <v/>
      </c>
      <c r="R96" s="1093"/>
      <c r="S96" s="1093"/>
      <c r="T96" s="1093"/>
      <c r="U96" s="1094"/>
      <c r="V96" s="190" t="str">
        <f t="shared" si="14"/>
        <v/>
      </c>
      <c r="W96" s="191">
        <f>IF(OR(V96="",V96=0),0,(Projeto!$AD$8*((1+Projeto!$AD$8)^V96))/(((1+Projeto!$AD$8)^V96)-1))</f>
        <v>0</v>
      </c>
      <c r="X96" s="192">
        <f>IF(AND(K96&gt;0,CustoContabil!$E$54&gt;0),K96*(CustoContabil!$E$54/CustoContabil!$E$40)*W96,0)</f>
        <v>0</v>
      </c>
      <c r="Y96" s="192">
        <f>IF(AND(N96&gt;0,CustoContabil!$C$54&gt;0),N96*(CustoContabil!$C$54/CustoContabil!$C$40)*W96,0)</f>
        <v>0</v>
      </c>
    </row>
    <row r="97" spans="2:25" ht="15" hidden="1" customHeight="1" x14ac:dyDescent="0.25">
      <c r="B97" s="189">
        <v>33</v>
      </c>
      <c r="C97" s="1095"/>
      <c r="D97" s="1096"/>
      <c r="E97" s="1096"/>
      <c r="F97" s="1096"/>
      <c r="G97" s="1096"/>
      <c r="H97" s="164"/>
      <c r="I97" s="165"/>
      <c r="J97" s="132"/>
      <c r="K97" s="146">
        <f t="shared" si="10"/>
        <v>0</v>
      </c>
      <c r="L97" s="132"/>
      <c r="M97" s="132"/>
      <c r="N97" s="146">
        <f t="shared" si="11"/>
        <v>0</v>
      </c>
      <c r="P97" s="189">
        <f t="shared" si="12"/>
        <v>33</v>
      </c>
      <c r="Q97" s="1093" t="str">
        <f t="shared" si="13"/>
        <v/>
      </c>
      <c r="R97" s="1093"/>
      <c r="S97" s="1093"/>
      <c r="T97" s="1093"/>
      <c r="U97" s="1094"/>
      <c r="V97" s="190" t="str">
        <f t="shared" si="14"/>
        <v/>
      </c>
      <c r="W97" s="191">
        <f>IF(OR(V97="",V97=0),0,(Projeto!$AD$8*((1+Projeto!$AD$8)^V97))/(((1+Projeto!$AD$8)^V97)-1))</f>
        <v>0</v>
      </c>
      <c r="X97" s="192">
        <f>IF(AND(K97&gt;0,CustoContabil!$E$54&gt;0),K97*(CustoContabil!$E$54/CustoContabil!$E$40)*W97,0)</f>
        <v>0</v>
      </c>
      <c r="Y97" s="192">
        <f>IF(AND(N97&gt;0,CustoContabil!$C$54&gt;0),N97*(CustoContabil!$C$54/CustoContabil!$C$40)*W97,0)</f>
        <v>0</v>
      </c>
    </row>
    <row r="98" spans="2:25" ht="15" hidden="1" customHeight="1" x14ac:dyDescent="0.25">
      <c r="B98" s="189">
        <v>34</v>
      </c>
      <c r="C98" s="1095"/>
      <c r="D98" s="1096"/>
      <c r="E98" s="1096"/>
      <c r="F98" s="1096"/>
      <c r="G98" s="1096"/>
      <c r="H98" s="164"/>
      <c r="I98" s="165"/>
      <c r="J98" s="132"/>
      <c r="K98" s="146">
        <f t="shared" si="10"/>
        <v>0</v>
      </c>
      <c r="L98" s="132"/>
      <c r="M98" s="132"/>
      <c r="N98" s="146">
        <f t="shared" si="11"/>
        <v>0</v>
      </c>
      <c r="P98" s="189">
        <f t="shared" si="12"/>
        <v>34</v>
      </c>
      <c r="Q98" s="1093" t="str">
        <f t="shared" si="13"/>
        <v/>
      </c>
      <c r="R98" s="1093"/>
      <c r="S98" s="1093"/>
      <c r="T98" s="1093"/>
      <c r="U98" s="1094"/>
      <c r="V98" s="190" t="str">
        <f t="shared" si="14"/>
        <v/>
      </c>
      <c r="W98" s="191">
        <f>IF(OR(V98="",V98=0),0,(Projeto!$AD$8*((1+Projeto!$AD$8)^V98))/(((1+Projeto!$AD$8)^V98)-1))</f>
        <v>0</v>
      </c>
      <c r="X98" s="192">
        <f>IF(AND(K98&gt;0,CustoContabil!$E$54&gt;0),K98*(CustoContabil!$E$54/CustoContabil!$E$40)*W98,0)</f>
        <v>0</v>
      </c>
      <c r="Y98" s="192">
        <f>IF(AND(N98&gt;0,CustoContabil!$C$54&gt;0),N98*(CustoContabil!$C$54/CustoContabil!$C$40)*W98,0)</f>
        <v>0</v>
      </c>
    </row>
    <row r="99" spans="2:25" ht="15" hidden="1" customHeight="1" x14ac:dyDescent="0.25">
      <c r="B99" s="189">
        <v>35</v>
      </c>
      <c r="C99" s="1095"/>
      <c r="D99" s="1096"/>
      <c r="E99" s="1096"/>
      <c r="F99" s="1096"/>
      <c r="G99" s="1096"/>
      <c r="H99" s="164"/>
      <c r="I99" s="165"/>
      <c r="J99" s="132"/>
      <c r="K99" s="146">
        <f t="shared" si="10"/>
        <v>0</v>
      </c>
      <c r="L99" s="132"/>
      <c r="M99" s="132"/>
      <c r="N99" s="146">
        <f t="shared" si="11"/>
        <v>0</v>
      </c>
      <c r="P99" s="189">
        <f t="shared" si="12"/>
        <v>35</v>
      </c>
      <c r="Q99" s="1093" t="str">
        <f t="shared" si="13"/>
        <v/>
      </c>
      <c r="R99" s="1093"/>
      <c r="S99" s="1093"/>
      <c r="T99" s="1093"/>
      <c r="U99" s="1094"/>
      <c r="V99" s="190" t="str">
        <f t="shared" si="14"/>
        <v/>
      </c>
      <c r="W99" s="191">
        <f>IF(OR(V99="",V99=0),0,(Projeto!$AD$8*((1+Projeto!$AD$8)^V99))/(((1+Projeto!$AD$8)^V99)-1))</f>
        <v>0</v>
      </c>
      <c r="X99" s="192">
        <f>IF(AND(K99&gt;0,CustoContabil!$E$54&gt;0),K99*(CustoContabil!$E$54/CustoContabil!$E$40)*W99,0)</f>
        <v>0</v>
      </c>
      <c r="Y99" s="192">
        <f>IF(AND(N99&gt;0,CustoContabil!$C$54&gt;0),N99*(CustoContabil!$C$54/CustoContabil!$C$40)*W99,0)</f>
        <v>0</v>
      </c>
    </row>
    <row r="100" spans="2:25" ht="15" hidden="1" customHeight="1" x14ac:dyDescent="0.25">
      <c r="B100" s="189">
        <v>36</v>
      </c>
      <c r="C100" s="1095"/>
      <c r="D100" s="1096"/>
      <c r="E100" s="1096"/>
      <c r="F100" s="1096"/>
      <c r="G100" s="1096"/>
      <c r="H100" s="164"/>
      <c r="I100" s="165"/>
      <c r="J100" s="132"/>
      <c r="K100" s="146">
        <f t="shared" si="10"/>
        <v>0</v>
      </c>
      <c r="L100" s="132"/>
      <c r="M100" s="132"/>
      <c r="N100" s="146">
        <f t="shared" si="11"/>
        <v>0</v>
      </c>
      <c r="P100" s="189">
        <f t="shared" si="12"/>
        <v>36</v>
      </c>
      <c r="Q100" s="1093" t="str">
        <f t="shared" si="13"/>
        <v/>
      </c>
      <c r="R100" s="1093"/>
      <c r="S100" s="1093"/>
      <c r="T100" s="1093"/>
      <c r="U100" s="1094"/>
      <c r="V100" s="190" t="str">
        <f t="shared" si="14"/>
        <v/>
      </c>
      <c r="W100" s="191">
        <f>IF(OR(V100="",V100=0),0,(Projeto!$AD$8*((1+Projeto!$AD$8)^V100))/(((1+Projeto!$AD$8)^V100)-1))</f>
        <v>0</v>
      </c>
      <c r="X100" s="192">
        <f>IF(AND(K100&gt;0,CustoContabil!$E$54&gt;0),K100*(CustoContabil!$E$54/CustoContabil!$E$40)*W100,0)</f>
        <v>0</v>
      </c>
      <c r="Y100" s="192">
        <f>IF(AND(N100&gt;0,CustoContabil!$C$54&gt;0),N100*(CustoContabil!$C$54/CustoContabil!$C$40)*W100,0)</f>
        <v>0</v>
      </c>
    </row>
    <row r="101" spans="2:25" ht="15" hidden="1" customHeight="1" x14ac:dyDescent="0.25">
      <c r="B101" s="189">
        <v>37</v>
      </c>
      <c r="C101" s="1095"/>
      <c r="D101" s="1096"/>
      <c r="E101" s="1096"/>
      <c r="F101" s="1096"/>
      <c r="G101" s="1096"/>
      <c r="H101" s="164"/>
      <c r="I101" s="165"/>
      <c r="J101" s="132"/>
      <c r="K101" s="146">
        <f t="shared" si="10"/>
        <v>0</v>
      </c>
      <c r="L101" s="132"/>
      <c r="M101" s="132"/>
      <c r="N101" s="146">
        <f t="shared" si="11"/>
        <v>0</v>
      </c>
      <c r="P101" s="189">
        <f t="shared" si="12"/>
        <v>37</v>
      </c>
      <c r="Q101" s="1093" t="str">
        <f t="shared" si="13"/>
        <v/>
      </c>
      <c r="R101" s="1093"/>
      <c r="S101" s="1093"/>
      <c r="T101" s="1093"/>
      <c r="U101" s="1094"/>
      <c r="V101" s="190" t="str">
        <f t="shared" si="14"/>
        <v/>
      </c>
      <c r="W101" s="191">
        <f>IF(OR(V101="",V101=0),0,(Projeto!$AD$8*((1+Projeto!$AD$8)^V101))/(((1+Projeto!$AD$8)^V101)-1))</f>
        <v>0</v>
      </c>
      <c r="X101" s="192">
        <f>IF(AND(K101&gt;0,CustoContabil!$E$54&gt;0),K101*(CustoContabil!$E$54/CustoContabil!$E$40)*W101,0)</f>
        <v>0</v>
      </c>
      <c r="Y101" s="192">
        <f>IF(AND(N101&gt;0,CustoContabil!$C$54&gt;0),N101*(CustoContabil!$C$54/CustoContabil!$C$40)*W101,0)</f>
        <v>0</v>
      </c>
    </row>
    <row r="102" spans="2:25" ht="15" hidden="1" customHeight="1" x14ac:dyDescent="0.25">
      <c r="B102" s="189">
        <v>38</v>
      </c>
      <c r="C102" s="1095"/>
      <c r="D102" s="1096"/>
      <c r="E102" s="1096"/>
      <c r="F102" s="1096"/>
      <c r="G102" s="1096"/>
      <c r="H102" s="164"/>
      <c r="I102" s="165"/>
      <c r="J102" s="132"/>
      <c r="K102" s="146">
        <f t="shared" si="10"/>
        <v>0</v>
      </c>
      <c r="L102" s="132"/>
      <c r="M102" s="132"/>
      <c r="N102" s="146">
        <f t="shared" si="11"/>
        <v>0</v>
      </c>
      <c r="P102" s="189">
        <f t="shared" si="12"/>
        <v>38</v>
      </c>
      <c r="Q102" s="1093" t="str">
        <f t="shared" si="13"/>
        <v/>
      </c>
      <c r="R102" s="1093"/>
      <c r="S102" s="1093"/>
      <c r="T102" s="1093"/>
      <c r="U102" s="1094"/>
      <c r="V102" s="190" t="str">
        <f t="shared" si="14"/>
        <v/>
      </c>
      <c r="W102" s="191">
        <f>IF(OR(V102="",V102=0),0,(Projeto!$AD$8*((1+Projeto!$AD$8)^V102))/(((1+Projeto!$AD$8)^V102)-1))</f>
        <v>0</v>
      </c>
      <c r="X102" s="192">
        <f>IF(AND(K102&gt;0,CustoContabil!$E$54&gt;0),K102*(CustoContabil!$E$54/CustoContabil!$E$40)*W102,0)</f>
        <v>0</v>
      </c>
      <c r="Y102" s="192">
        <f>IF(AND(N102&gt;0,CustoContabil!$C$54&gt;0),N102*(CustoContabil!$C$54/CustoContabil!$C$40)*W102,0)</f>
        <v>0</v>
      </c>
    </row>
    <row r="103" spans="2:25" ht="15" hidden="1" customHeight="1" x14ac:dyDescent="0.25">
      <c r="B103" s="189">
        <v>39</v>
      </c>
      <c r="C103" s="1095"/>
      <c r="D103" s="1096"/>
      <c r="E103" s="1096"/>
      <c r="F103" s="1096"/>
      <c r="G103" s="1096"/>
      <c r="H103" s="164"/>
      <c r="I103" s="165"/>
      <c r="J103" s="132"/>
      <c r="K103" s="146">
        <f t="shared" si="10"/>
        <v>0</v>
      </c>
      <c r="L103" s="132"/>
      <c r="M103" s="132"/>
      <c r="N103" s="146">
        <f t="shared" si="11"/>
        <v>0</v>
      </c>
      <c r="P103" s="189">
        <f t="shared" si="12"/>
        <v>39</v>
      </c>
      <c r="Q103" s="1093" t="str">
        <f t="shared" si="13"/>
        <v/>
      </c>
      <c r="R103" s="1093"/>
      <c r="S103" s="1093"/>
      <c r="T103" s="1093"/>
      <c r="U103" s="1094"/>
      <c r="V103" s="190" t="str">
        <f t="shared" si="14"/>
        <v/>
      </c>
      <c r="W103" s="191">
        <f>IF(OR(V103="",V103=0),0,(Projeto!$AD$8*((1+Projeto!$AD$8)^V103))/(((1+Projeto!$AD$8)^V103)-1))</f>
        <v>0</v>
      </c>
      <c r="X103" s="192">
        <f>IF(AND(K103&gt;0,CustoContabil!$E$54&gt;0),K103*(CustoContabil!$E$54/CustoContabil!$E$40)*W103,0)</f>
        <v>0</v>
      </c>
      <c r="Y103" s="192">
        <f>IF(AND(N103&gt;0,CustoContabil!$C$54&gt;0),N103*(CustoContabil!$C$54/CustoContabil!$C$40)*W103,0)</f>
        <v>0</v>
      </c>
    </row>
    <row r="104" spans="2:25" ht="15" hidden="1" customHeight="1" x14ac:dyDescent="0.25">
      <c r="B104" s="189">
        <v>40</v>
      </c>
      <c r="C104" s="1095"/>
      <c r="D104" s="1096"/>
      <c r="E104" s="1096"/>
      <c r="F104" s="1096"/>
      <c r="G104" s="1096"/>
      <c r="H104" s="164"/>
      <c r="I104" s="165"/>
      <c r="J104" s="132"/>
      <c r="K104" s="146">
        <f t="shared" si="10"/>
        <v>0</v>
      </c>
      <c r="L104" s="132"/>
      <c r="M104" s="132"/>
      <c r="N104" s="146">
        <f t="shared" si="11"/>
        <v>0</v>
      </c>
      <c r="P104" s="189">
        <f t="shared" si="12"/>
        <v>40</v>
      </c>
      <c r="Q104" s="1093" t="str">
        <f t="shared" si="13"/>
        <v/>
      </c>
      <c r="R104" s="1093"/>
      <c r="S104" s="1093"/>
      <c r="T104" s="1093"/>
      <c r="U104" s="1094"/>
      <c r="V104" s="190" t="str">
        <f t="shared" si="14"/>
        <v/>
      </c>
      <c r="W104" s="191">
        <f>IF(OR(V104="",V104=0),0,(Projeto!$AD$8*((1+Projeto!$AD$8)^V104))/(((1+Projeto!$AD$8)^V104)-1))</f>
        <v>0</v>
      </c>
      <c r="X104" s="192">
        <f>IF(AND(K104&gt;0,CustoContabil!$E$54&gt;0),K104*(CustoContabil!$E$54/CustoContabil!$E$40)*W104,0)</f>
        <v>0</v>
      </c>
      <c r="Y104" s="192">
        <f>IF(AND(N104&gt;0,CustoContabil!$C$54&gt;0),N104*(CustoContabil!$C$54/CustoContabil!$C$40)*W104,0)</f>
        <v>0</v>
      </c>
    </row>
    <row r="105" spans="2:25" ht="15" hidden="1" customHeight="1" x14ac:dyDescent="0.25">
      <c r="B105" s="189">
        <v>41</v>
      </c>
      <c r="C105" s="1095"/>
      <c r="D105" s="1096"/>
      <c r="E105" s="1096"/>
      <c r="F105" s="1096"/>
      <c r="G105" s="1096"/>
      <c r="H105" s="164"/>
      <c r="I105" s="165"/>
      <c r="J105" s="132"/>
      <c r="K105" s="146">
        <f t="shared" si="10"/>
        <v>0</v>
      </c>
      <c r="L105" s="132"/>
      <c r="M105" s="132"/>
      <c r="N105" s="146">
        <f t="shared" si="11"/>
        <v>0</v>
      </c>
      <c r="P105" s="189">
        <f t="shared" si="12"/>
        <v>41</v>
      </c>
      <c r="Q105" s="1093" t="str">
        <f t="shared" si="13"/>
        <v/>
      </c>
      <c r="R105" s="1093"/>
      <c r="S105" s="1093"/>
      <c r="T105" s="1093"/>
      <c r="U105" s="1094"/>
      <c r="V105" s="190" t="str">
        <f t="shared" si="14"/>
        <v/>
      </c>
      <c r="W105" s="191">
        <f>IF(OR(V105="",V105=0),0,(Projeto!$AD$8*((1+Projeto!$AD$8)^V105))/(((1+Projeto!$AD$8)^V105)-1))</f>
        <v>0</v>
      </c>
      <c r="X105" s="192">
        <f>IF(AND(K105&gt;0,CustoContabil!$E$54&gt;0),K105*(CustoContabil!$E$54/CustoContabil!$E$40)*W105,0)</f>
        <v>0</v>
      </c>
      <c r="Y105" s="192">
        <f>IF(AND(N105&gt;0,CustoContabil!$C$54&gt;0),N105*(CustoContabil!$C$54/CustoContabil!$C$40)*W105,0)</f>
        <v>0</v>
      </c>
    </row>
    <row r="106" spans="2:25" ht="15" hidden="1" customHeight="1" x14ac:dyDescent="0.25">
      <c r="B106" s="189">
        <v>42</v>
      </c>
      <c r="C106" s="1095"/>
      <c r="D106" s="1096"/>
      <c r="E106" s="1096"/>
      <c r="F106" s="1096"/>
      <c r="G106" s="1096"/>
      <c r="H106" s="164"/>
      <c r="I106" s="165"/>
      <c r="J106" s="132"/>
      <c r="K106" s="146">
        <f t="shared" si="10"/>
        <v>0</v>
      </c>
      <c r="L106" s="132"/>
      <c r="M106" s="132"/>
      <c r="N106" s="146">
        <f t="shared" si="11"/>
        <v>0</v>
      </c>
      <c r="P106" s="189">
        <f t="shared" si="12"/>
        <v>42</v>
      </c>
      <c r="Q106" s="1093" t="str">
        <f t="shared" si="13"/>
        <v/>
      </c>
      <c r="R106" s="1093"/>
      <c r="S106" s="1093"/>
      <c r="T106" s="1093"/>
      <c r="U106" s="1094"/>
      <c r="V106" s="190" t="str">
        <f t="shared" si="14"/>
        <v/>
      </c>
      <c r="W106" s="191">
        <f>IF(OR(V106="",V106=0),0,(Projeto!$AD$8*((1+Projeto!$AD$8)^V106))/(((1+Projeto!$AD$8)^V106)-1))</f>
        <v>0</v>
      </c>
      <c r="X106" s="192">
        <f>IF(AND(K106&gt;0,CustoContabil!$E$54&gt;0),K106*(CustoContabil!$E$54/CustoContabil!$E$40)*W106,0)</f>
        <v>0</v>
      </c>
      <c r="Y106" s="192">
        <f>IF(AND(N106&gt;0,CustoContabil!$C$54&gt;0),N106*(CustoContabil!$C$54/CustoContabil!$C$40)*W106,0)</f>
        <v>0</v>
      </c>
    </row>
    <row r="107" spans="2:25" ht="15" hidden="1" customHeight="1" x14ac:dyDescent="0.25">
      <c r="B107" s="189">
        <v>43</v>
      </c>
      <c r="C107" s="1095"/>
      <c r="D107" s="1096"/>
      <c r="E107" s="1096"/>
      <c r="F107" s="1096"/>
      <c r="G107" s="1096"/>
      <c r="H107" s="164"/>
      <c r="I107" s="165"/>
      <c r="J107" s="132"/>
      <c r="K107" s="146">
        <f t="shared" si="10"/>
        <v>0</v>
      </c>
      <c r="L107" s="132"/>
      <c r="M107" s="132"/>
      <c r="N107" s="146">
        <f t="shared" si="11"/>
        <v>0</v>
      </c>
      <c r="P107" s="189">
        <f t="shared" si="12"/>
        <v>43</v>
      </c>
      <c r="Q107" s="1093" t="str">
        <f t="shared" si="13"/>
        <v/>
      </c>
      <c r="R107" s="1093"/>
      <c r="S107" s="1093"/>
      <c r="T107" s="1093"/>
      <c r="U107" s="1094"/>
      <c r="V107" s="190" t="str">
        <f t="shared" si="14"/>
        <v/>
      </c>
      <c r="W107" s="191">
        <f>IF(OR(V107="",V107=0),0,(Projeto!$AD$8*((1+Projeto!$AD$8)^V107))/(((1+Projeto!$AD$8)^V107)-1))</f>
        <v>0</v>
      </c>
      <c r="X107" s="192">
        <f>IF(AND(K107&gt;0,CustoContabil!$E$54&gt;0),K107*(CustoContabil!$E$54/CustoContabil!$E$40)*W107,0)</f>
        <v>0</v>
      </c>
      <c r="Y107" s="192">
        <f>IF(AND(N107&gt;0,CustoContabil!$C$54&gt;0),N107*(CustoContabil!$C$54/CustoContabil!$C$40)*W107,0)</f>
        <v>0</v>
      </c>
    </row>
    <row r="108" spans="2:25" ht="15" hidden="1" customHeight="1" x14ac:dyDescent="0.25">
      <c r="B108" s="189">
        <v>44</v>
      </c>
      <c r="C108" s="1095"/>
      <c r="D108" s="1096"/>
      <c r="E108" s="1096"/>
      <c r="F108" s="1096"/>
      <c r="G108" s="1096"/>
      <c r="H108" s="164"/>
      <c r="I108" s="165"/>
      <c r="J108" s="132"/>
      <c r="K108" s="146">
        <f t="shared" si="10"/>
        <v>0</v>
      </c>
      <c r="L108" s="132"/>
      <c r="M108" s="132"/>
      <c r="N108" s="146">
        <f t="shared" si="11"/>
        <v>0</v>
      </c>
      <c r="P108" s="189">
        <f t="shared" si="12"/>
        <v>44</v>
      </c>
      <c r="Q108" s="1093" t="str">
        <f t="shared" si="13"/>
        <v/>
      </c>
      <c r="R108" s="1093"/>
      <c r="S108" s="1093"/>
      <c r="T108" s="1093"/>
      <c r="U108" s="1094"/>
      <c r="V108" s="190" t="str">
        <f t="shared" si="14"/>
        <v/>
      </c>
      <c r="W108" s="191">
        <f>IF(OR(V108="",V108=0),0,(Projeto!$AD$8*((1+Projeto!$AD$8)^V108))/(((1+Projeto!$AD$8)^V108)-1))</f>
        <v>0</v>
      </c>
      <c r="X108" s="192">
        <f>IF(AND(K108&gt;0,CustoContabil!$E$54&gt;0),K108*(CustoContabil!$E$54/CustoContabil!$E$40)*W108,0)</f>
        <v>0</v>
      </c>
      <c r="Y108" s="192">
        <f>IF(AND(N108&gt;0,CustoContabil!$C$54&gt;0),N108*(CustoContabil!$C$54/CustoContabil!$C$40)*W108,0)</f>
        <v>0</v>
      </c>
    </row>
    <row r="109" spans="2:25" ht="15" hidden="1" customHeight="1" x14ac:dyDescent="0.25">
      <c r="B109" s="189">
        <v>45</v>
      </c>
      <c r="C109" s="1095"/>
      <c r="D109" s="1096"/>
      <c r="E109" s="1096"/>
      <c r="F109" s="1096"/>
      <c r="G109" s="1096"/>
      <c r="H109" s="164"/>
      <c r="I109" s="165"/>
      <c r="J109" s="132"/>
      <c r="K109" s="146">
        <f t="shared" si="10"/>
        <v>0</v>
      </c>
      <c r="L109" s="132"/>
      <c r="M109" s="132"/>
      <c r="N109" s="146">
        <f t="shared" si="11"/>
        <v>0</v>
      </c>
      <c r="P109" s="189">
        <f t="shared" si="12"/>
        <v>45</v>
      </c>
      <c r="Q109" s="1093" t="str">
        <f t="shared" si="13"/>
        <v/>
      </c>
      <c r="R109" s="1093"/>
      <c r="S109" s="1093"/>
      <c r="T109" s="1093"/>
      <c r="U109" s="1094"/>
      <c r="V109" s="190" t="str">
        <f t="shared" si="14"/>
        <v/>
      </c>
      <c r="W109" s="191">
        <f>IF(OR(V109="",V109=0),0,(Projeto!$AD$8*((1+Projeto!$AD$8)^V109))/(((1+Projeto!$AD$8)^V109)-1))</f>
        <v>0</v>
      </c>
      <c r="X109" s="192">
        <f>IF(AND(K109&gt;0,CustoContabil!$E$54&gt;0),K109*(CustoContabil!$E$54/CustoContabil!$E$40)*W109,0)</f>
        <v>0</v>
      </c>
      <c r="Y109" s="192">
        <f>IF(AND(N109&gt;0,CustoContabil!$C$54&gt;0),N109*(CustoContabil!$C$54/CustoContabil!$C$40)*W109,0)</f>
        <v>0</v>
      </c>
    </row>
    <row r="110" spans="2:25" ht="15" hidden="1" customHeight="1" x14ac:dyDescent="0.25">
      <c r="B110" s="189">
        <v>46</v>
      </c>
      <c r="C110" s="1095"/>
      <c r="D110" s="1096"/>
      <c r="E110" s="1096"/>
      <c r="F110" s="1096"/>
      <c r="G110" s="1096"/>
      <c r="H110" s="164"/>
      <c r="I110" s="165"/>
      <c r="J110" s="132"/>
      <c r="K110" s="146">
        <f t="shared" si="10"/>
        <v>0</v>
      </c>
      <c r="L110" s="132"/>
      <c r="M110" s="132"/>
      <c r="N110" s="146">
        <f t="shared" si="11"/>
        <v>0</v>
      </c>
      <c r="P110" s="189">
        <f t="shared" si="12"/>
        <v>46</v>
      </c>
      <c r="Q110" s="1093" t="str">
        <f t="shared" si="13"/>
        <v/>
      </c>
      <c r="R110" s="1093"/>
      <c r="S110" s="1093"/>
      <c r="T110" s="1093"/>
      <c r="U110" s="1094"/>
      <c r="V110" s="190" t="str">
        <f t="shared" si="14"/>
        <v/>
      </c>
      <c r="W110" s="191">
        <f>IF(OR(V110="",V110=0),0,(Projeto!$AD$8*((1+Projeto!$AD$8)^V110))/(((1+Projeto!$AD$8)^V110)-1))</f>
        <v>0</v>
      </c>
      <c r="X110" s="192">
        <f>IF(AND(K110&gt;0,CustoContabil!$E$54&gt;0),K110*(CustoContabil!$E$54/CustoContabil!$E$40)*W110,0)</f>
        <v>0</v>
      </c>
      <c r="Y110" s="192">
        <f>IF(AND(N110&gt;0,CustoContabil!$C$54&gt;0),N110*(CustoContabil!$C$54/CustoContabil!$C$40)*W110,0)</f>
        <v>0</v>
      </c>
    </row>
    <row r="111" spans="2:25" ht="15" hidden="1" customHeight="1" x14ac:dyDescent="0.25">
      <c r="B111" s="189">
        <v>47</v>
      </c>
      <c r="C111" s="1095"/>
      <c r="D111" s="1096"/>
      <c r="E111" s="1096"/>
      <c r="F111" s="1096"/>
      <c r="G111" s="1096"/>
      <c r="H111" s="164"/>
      <c r="I111" s="165"/>
      <c r="J111" s="132"/>
      <c r="K111" s="146">
        <f t="shared" si="10"/>
        <v>0</v>
      </c>
      <c r="L111" s="132"/>
      <c r="M111" s="132"/>
      <c r="N111" s="146">
        <f t="shared" si="11"/>
        <v>0</v>
      </c>
      <c r="P111" s="189">
        <f t="shared" si="12"/>
        <v>47</v>
      </c>
      <c r="Q111" s="1093" t="str">
        <f t="shared" si="13"/>
        <v/>
      </c>
      <c r="R111" s="1093"/>
      <c r="S111" s="1093"/>
      <c r="T111" s="1093"/>
      <c r="U111" s="1094"/>
      <c r="V111" s="190" t="str">
        <f t="shared" si="14"/>
        <v/>
      </c>
      <c r="W111" s="191">
        <f>IF(OR(V111="",V111=0),0,(Projeto!$AD$8*((1+Projeto!$AD$8)^V111))/(((1+Projeto!$AD$8)^V111)-1))</f>
        <v>0</v>
      </c>
      <c r="X111" s="192">
        <f>IF(AND(K111&gt;0,CustoContabil!$E$54&gt;0),K111*(CustoContabil!$E$54/CustoContabil!$E$40)*W111,0)</f>
        <v>0</v>
      </c>
      <c r="Y111" s="192">
        <f>IF(AND(N111&gt;0,CustoContabil!$C$54&gt;0),N111*(CustoContabil!$C$54/CustoContabil!$C$40)*W111,0)</f>
        <v>0</v>
      </c>
    </row>
    <row r="112" spans="2:25" ht="15" hidden="1" customHeight="1" x14ac:dyDescent="0.25">
      <c r="B112" s="189">
        <v>48</v>
      </c>
      <c r="C112" s="1095"/>
      <c r="D112" s="1096"/>
      <c r="E112" s="1096"/>
      <c r="F112" s="1096"/>
      <c r="G112" s="1096"/>
      <c r="H112" s="164"/>
      <c r="I112" s="165"/>
      <c r="J112" s="132"/>
      <c r="K112" s="146">
        <f t="shared" si="10"/>
        <v>0</v>
      </c>
      <c r="L112" s="132"/>
      <c r="M112" s="132"/>
      <c r="N112" s="146">
        <f t="shared" si="11"/>
        <v>0</v>
      </c>
      <c r="P112" s="189">
        <f t="shared" si="12"/>
        <v>48</v>
      </c>
      <c r="Q112" s="1093" t="str">
        <f t="shared" si="13"/>
        <v/>
      </c>
      <c r="R112" s="1093"/>
      <c r="S112" s="1093"/>
      <c r="T112" s="1093"/>
      <c r="U112" s="1094"/>
      <c r="V112" s="190" t="str">
        <f t="shared" si="14"/>
        <v/>
      </c>
      <c r="W112" s="191">
        <f>IF(OR(V112="",V112=0),0,(Projeto!$AD$8*((1+Projeto!$AD$8)^V112))/(((1+Projeto!$AD$8)^V112)-1))</f>
        <v>0</v>
      </c>
      <c r="X112" s="192">
        <f>IF(AND(K112&gt;0,CustoContabil!$E$54&gt;0),K112*(CustoContabil!$E$54/CustoContabil!$E$40)*W112,0)</f>
        <v>0</v>
      </c>
      <c r="Y112" s="192">
        <f>IF(AND(N112&gt;0,CustoContabil!$C$54&gt;0),N112*(CustoContabil!$C$54/CustoContabil!$C$40)*W112,0)</f>
        <v>0</v>
      </c>
    </row>
    <row r="113" spans="2:25" ht="15" hidden="1" customHeight="1" x14ac:dyDescent="0.25">
      <c r="B113" s="189">
        <v>49</v>
      </c>
      <c r="C113" s="1095"/>
      <c r="D113" s="1096"/>
      <c r="E113" s="1096"/>
      <c r="F113" s="1096"/>
      <c r="G113" s="1096"/>
      <c r="H113" s="164"/>
      <c r="I113" s="165"/>
      <c r="J113" s="132"/>
      <c r="K113" s="146">
        <f t="shared" si="10"/>
        <v>0</v>
      </c>
      <c r="L113" s="132"/>
      <c r="M113" s="132"/>
      <c r="N113" s="146">
        <f t="shared" si="11"/>
        <v>0</v>
      </c>
      <c r="P113" s="189">
        <f t="shared" si="12"/>
        <v>49</v>
      </c>
      <c r="Q113" s="1093" t="str">
        <f t="shared" si="13"/>
        <v/>
      </c>
      <c r="R113" s="1093"/>
      <c r="S113" s="1093"/>
      <c r="T113" s="1093"/>
      <c r="U113" s="1094"/>
      <c r="V113" s="190" t="str">
        <f t="shared" si="14"/>
        <v/>
      </c>
      <c r="W113" s="191">
        <f>IF(OR(V113="",V113=0),0,(Projeto!$AD$8*((1+Projeto!$AD$8)^V113))/(((1+Projeto!$AD$8)^V113)-1))</f>
        <v>0</v>
      </c>
      <c r="X113" s="192">
        <f>IF(AND(K113&gt;0,CustoContabil!$E$54&gt;0),K113*(CustoContabil!$E$54/CustoContabil!$E$40)*W113,0)</f>
        <v>0</v>
      </c>
      <c r="Y113" s="192">
        <f>IF(AND(N113&gt;0,CustoContabil!$C$54&gt;0),N113*(CustoContabil!$C$54/CustoContabil!$C$40)*W113,0)</f>
        <v>0</v>
      </c>
    </row>
    <row r="114" spans="2:25" ht="15" hidden="1" customHeight="1" x14ac:dyDescent="0.25">
      <c r="B114" s="189">
        <v>50</v>
      </c>
      <c r="C114" s="1095"/>
      <c r="D114" s="1096"/>
      <c r="E114" s="1096"/>
      <c r="F114" s="1096"/>
      <c r="G114" s="1096"/>
      <c r="H114" s="164"/>
      <c r="I114" s="165"/>
      <c r="J114" s="132"/>
      <c r="K114" s="146">
        <f t="shared" si="10"/>
        <v>0</v>
      </c>
      <c r="L114" s="132"/>
      <c r="M114" s="132"/>
      <c r="N114" s="146">
        <f t="shared" si="11"/>
        <v>0</v>
      </c>
      <c r="P114" s="189">
        <f t="shared" si="12"/>
        <v>50</v>
      </c>
      <c r="Q114" s="1093" t="str">
        <f t="shared" si="13"/>
        <v/>
      </c>
      <c r="R114" s="1093"/>
      <c r="S114" s="1093"/>
      <c r="T114" s="1093"/>
      <c r="U114" s="1094"/>
      <c r="V114" s="190" t="str">
        <f t="shared" si="14"/>
        <v/>
      </c>
      <c r="W114" s="191">
        <f>IF(OR(V114="",V114=0),0,(Projeto!$AD$8*((1+Projeto!$AD$8)^V114))/(((1+Projeto!$AD$8)^V114)-1))</f>
        <v>0</v>
      </c>
      <c r="X114" s="192">
        <f>IF(AND(K114&gt;0,CustoContabil!$E$54&gt;0),K114*(CustoContabil!$E$54/CustoContabil!$E$40)*W114,0)</f>
        <v>0</v>
      </c>
      <c r="Y114" s="192">
        <f>IF(AND(N114&gt;0,CustoContabil!$C$54&gt;0),N114*(CustoContabil!$C$54/CustoContabil!$C$40)*W114,0)</f>
        <v>0</v>
      </c>
    </row>
    <row r="115" spans="2:25" ht="15" hidden="1" customHeight="1" x14ac:dyDescent="0.25">
      <c r="B115" s="189"/>
      <c r="C115" s="1141" t="s">
        <v>4061</v>
      </c>
      <c r="D115" s="1142"/>
      <c r="E115" s="1142"/>
      <c r="F115" s="1142"/>
      <c r="G115" s="1142"/>
      <c r="H115" s="193">
        <v>20</v>
      </c>
      <c r="I115" s="165"/>
      <c r="J115" s="132"/>
      <c r="K115" s="146">
        <f t="shared" si="10"/>
        <v>0</v>
      </c>
      <c r="L115" s="132"/>
      <c r="M115" s="132"/>
      <c r="N115" s="146">
        <f t="shared" si="11"/>
        <v>0</v>
      </c>
      <c r="P115" s="189"/>
      <c r="Q115" s="1093" t="str">
        <f t="shared" si="13"/>
        <v>Acessórios</v>
      </c>
      <c r="R115" s="1093"/>
      <c r="S115" s="1093"/>
      <c r="T115" s="1093"/>
      <c r="U115" s="1094"/>
      <c r="V115" s="190" t="str">
        <f t="shared" si="14"/>
        <v/>
      </c>
      <c r="W115" s="191">
        <f>IF(OR(V115="",V115=0),0,(Projeto!$AD$8*((1+Projeto!$AD$8)^V115))/(((1+Projeto!$AD$8)^V115)-1))</f>
        <v>0</v>
      </c>
      <c r="X115" s="192">
        <f>IF(AND(K115&gt;0,CustoContabil!$E$54&gt;0),K115*(CustoContabil!$E$54/CustoContabil!$E$40)*W115,0)</f>
        <v>0</v>
      </c>
      <c r="Y115" s="192">
        <f>IF(AND(N115&gt;0,CustoContabil!$C$54&gt;0),N115*(CustoContabil!$C$54/CustoContabil!$C$40)*W115,0)</f>
        <v>0</v>
      </c>
    </row>
    <row r="116" spans="2:25" ht="15" hidden="1" customHeight="1" x14ac:dyDescent="0.25">
      <c r="B116" s="194"/>
      <c r="C116" s="1136" t="s">
        <v>4321</v>
      </c>
      <c r="D116" s="1136"/>
      <c r="E116" s="1136"/>
      <c r="F116" s="1136"/>
      <c r="G116" s="1136"/>
      <c r="H116" s="1136"/>
      <c r="I116" s="1136"/>
      <c r="J116" s="1137"/>
      <c r="K116" s="195">
        <f>SUM(K65:K115)</f>
        <v>0</v>
      </c>
      <c r="L116" s="195">
        <f>SUM(L65:L115)</f>
        <v>0</v>
      </c>
      <c r="M116" s="195">
        <f>SUM(M65:M115)</f>
        <v>0</v>
      </c>
      <c r="N116" s="195">
        <f>SUM(N65:N115)</f>
        <v>0</v>
      </c>
      <c r="P116" s="1144" t="s">
        <v>4330</v>
      </c>
      <c r="Q116" s="1145"/>
      <c r="R116" s="1145"/>
      <c r="S116" s="1145"/>
      <c r="T116" s="1145"/>
      <c r="U116" s="1145"/>
      <c r="V116" s="1146"/>
      <c r="W116" s="196" t="s">
        <v>4323</v>
      </c>
      <c r="X116" s="197">
        <f>SUM(X65:X115)</f>
        <v>0</v>
      </c>
      <c r="Y116" s="197">
        <f>SUM(Y65:Y115)</f>
        <v>0</v>
      </c>
    </row>
    <row r="117" spans="2:25" ht="15" hidden="1" customHeight="1" x14ac:dyDescent="0.25">
      <c r="B117" s="1099" t="s">
        <v>4065</v>
      </c>
      <c r="C117" s="1100"/>
      <c r="D117" s="1100"/>
      <c r="E117" s="1100"/>
      <c r="F117" s="1100"/>
      <c r="G117" s="1100"/>
      <c r="H117" s="1100"/>
      <c r="I117" s="1100"/>
      <c r="J117" s="1100"/>
      <c r="K117" s="1154" t="s">
        <v>3906</v>
      </c>
      <c r="L117" s="1154"/>
      <c r="M117" s="1154"/>
      <c r="N117" s="1154"/>
      <c r="P117" s="172"/>
      <c r="Q117" s="172"/>
      <c r="R117" s="173"/>
      <c r="S117" s="174"/>
      <c r="T117" s="174"/>
      <c r="U117" s="174"/>
      <c r="V117" s="175"/>
      <c r="W117" s="176"/>
    </row>
    <row r="118" spans="2:25" ht="15" hidden="1" customHeight="1" x14ac:dyDescent="0.35">
      <c r="B118" s="198"/>
      <c r="C118" s="1132" t="s">
        <v>12</v>
      </c>
      <c r="D118" s="1132"/>
      <c r="E118" s="1132"/>
      <c r="F118" s="1132"/>
      <c r="G118" s="1132"/>
      <c r="H118" s="1132"/>
      <c r="I118" s="1132"/>
      <c r="J118" s="1133"/>
      <c r="K118" s="146">
        <v>0</v>
      </c>
      <c r="L118" s="199"/>
      <c r="M118" s="200"/>
      <c r="N118" s="146">
        <f>K118</f>
        <v>0</v>
      </c>
      <c r="P118" s="201" t="s">
        <v>4324</v>
      </c>
      <c r="Q118" s="202"/>
      <c r="R118" s="203">
        <f>RCB!$G$32</f>
        <v>0</v>
      </c>
      <c r="T118" s="201" t="s">
        <v>4325</v>
      </c>
      <c r="U118" s="202"/>
      <c r="V118" s="203">
        <f>RCB!$J$32</f>
        <v>0</v>
      </c>
    </row>
    <row r="119" spans="2:25" ht="15" hidden="1" customHeight="1" x14ac:dyDescent="0.35">
      <c r="B119" s="1138" t="s">
        <v>3917</v>
      </c>
      <c r="C119" s="1155"/>
      <c r="D119" s="1155"/>
      <c r="E119" s="1155"/>
      <c r="F119" s="1155"/>
      <c r="G119" s="1156"/>
      <c r="H119" s="141" t="s">
        <v>3976</v>
      </c>
      <c r="I119" s="523" t="s">
        <v>695</v>
      </c>
      <c r="J119" s="523" t="s">
        <v>4068</v>
      </c>
      <c r="K119" s="188" t="s">
        <v>3978</v>
      </c>
      <c r="L119" s="141" t="s">
        <v>4081</v>
      </c>
      <c r="M119" s="141" t="s">
        <v>4082</v>
      </c>
      <c r="N119" s="142" t="s">
        <v>4057</v>
      </c>
      <c r="P119" s="201" t="s">
        <v>4069</v>
      </c>
      <c r="Q119" s="202"/>
      <c r="R119" s="203">
        <f>RCB!$H$30</f>
        <v>0</v>
      </c>
      <c r="T119" s="201" t="s">
        <v>4070</v>
      </c>
      <c r="U119" s="202"/>
      <c r="V119" s="203">
        <f>RCB!$K$30</f>
        <v>0</v>
      </c>
    </row>
    <row r="120" spans="2:25" ht="15" hidden="1" customHeight="1" x14ac:dyDescent="0.25">
      <c r="B120" s="189">
        <v>1</v>
      </c>
      <c r="C120" s="1143"/>
      <c r="D120" s="1143"/>
      <c r="E120" s="1143"/>
      <c r="F120" s="1143"/>
      <c r="G120" s="1095"/>
      <c r="H120" s="180"/>
      <c r="I120" s="158"/>
      <c r="J120" s="132"/>
      <c r="K120" s="146">
        <f>N120-L120-M120</f>
        <v>0</v>
      </c>
      <c r="L120" s="132"/>
      <c r="M120" s="132"/>
      <c r="N120" s="146">
        <f>H120*I120*J120</f>
        <v>0</v>
      </c>
    </row>
    <row r="121" spans="2:25" ht="15" hidden="1" customHeight="1" x14ac:dyDescent="0.25">
      <c r="B121" s="533">
        <v>2</v>
      </c>
      <c r="C121" s="1143"/>
      <c r="D121" s="1143"/>
      <c r="E121" s="1143"/>
      <c r="F121" s="1143"/>
      <c r="G121" s="1095"/>
      <c r="H121" s="181"/>
      <c r="I121" s="165"/>
      <c r="J121" s="132"/>
      <c r="K121" s="146">
        <f>N121-L121-M121</f>
        <v>0</v>
      </c>
      <c r="L121" s="132"/>
      <c r="M121" s="132"/>
      <c r="N121" s="146">
        <f>H121*I121*J121</f>
        <v>0</v>
      </c>
    </row>
    <row r="122" spans="2:25" ht="15" hidden="1" customHeight="1" x14ac:dyDescent="0.25">
      <c r="B122" s="189">
        <v>3</v>
      </c>
      <c r="C122" s="1143"/>
      <c r="D122" s="1143"/>
      <c r="E122" s="1143"/>
      <c r="F122" s="1143"/>
      <c r="G122" s="1095"/>
      <c r="H122" s="181"/>
      <c r="I122" s="165"/>
      <c r="J122" s="132"/>
      <c r="K122" s="146">
        <f>N122-L122-M122</f>
        <v>0</v>
      </c>
      <c r="L122" s="132"/>
      <c r="M122" s="132"/>
      <c r="N122" s="146">
        <f>H122*I122*J122</f>
        <v>0</v>
      </c>
    </row>
    <row r="123" spans="2:25" ht="15" hidden="1" customHeight="1" x14ac:dyDescent="0.25">
      <c r="B123" s="533">
        <v>4</v>
      </c>
      <c r="C123" s="1143"/>
      <c r="D123" s="1143"/>
      <c r="E123" s="1143"/>
      <c r="F123" s="1143"/>
      <c r="G123" s="1095"/>
      <c r="H123" s="181"/>
      <c r="I123" s="165"/>
      <c r="J123" s="132"/>
      <c r="K123" s="146">
        <f>N123-L123-M123</f>
        <v>0</v>
      </c>
      <c r="L123" s="132"/>
      <c r="M123" s="132"/>
      <c r="N123" s="146">
        <f>H123*I123*J123</f>
        <v>0</v>
      </c>
    </row>
    <row r="124" spans="2:25" ht="15" hidden="1" customHeight="1" x14ac:dyDescent="0.25">
      <c r="B124" s="189">
        <v>5</v>
      </c>
      <c r="C124" s="1143"/>
      <c r="D124" s="1143"/>
      <c r="E124" s="1143"/>
      <c r="F124" s="1143"/>
      <c r="G124" s="1095"/>
      <c r="H124" s="181"/>
      <c r="I124" s="165"/>
      <c r="J124" s="132"/>
      <c r="K124" s="146">
        <f>N124-L124-M124</f>
        <v>0</v>
      </c>
      <c r="L124" s="132"/>
      <c r="M124" s="132"/>
      <c r="N124" s="146">
        <f>H124*I124*J124</f>
        <v>0</v>
      </c>
    </row>
    <row r="125" spans="2:25" ht="15" hidden="1" customHeight="1" x14ac:dyDescent="0.25">
      <c r="B125" s="198"/>
      <c r="C125" s="1147" t="s">
        <v>4326</v>
      </c>
      <c r="D125" s="1147"/>
      <c r="E125" s="1147"/>
      <c r="F125" s="1147"/>
      <c r="G125" s="1147"/>
      <c r="H125" s="1147"/>
      <c r="I125" s="1147"/>
      <c r="J125" s="1148"/>
      <c r="K125" s="146">
        <f>SUM(K120:K124)</f>
        <v>0</v>
      </c>
      <c r="L125" s="146">
        <f>SUM(L120:L124)</f>
        <v>0</v>
      </c>
      <c r="M125" s="146">
        <f>SUM(M120:M124)</f>
        <v>0</v>
      </c>
      <c r="N125" s="146">
        <f>SUM(N120:N124)</f>
        <v>0</v>
      </c>
    </row>
    <row r="126" spans="2:25" ht="15" hidden="1" customHeight="1" x14ac:dyDescent="0.25">
      <c r="B126" s="194"/>
      <c r="C126" s="1136" t="s">
        <v>4331</v>
      </c>
      <c r="D126" s="1136"/>
      <c r="E126" s="1136"/>
      <c r="F126" s="1136"/>
      <c r="G126" s="1136"/>
      <c r="H126" s="1136"/>
      <c r="I126" s="1136"/>
      <c r="J126" s="1137"/>
      <c r="K126" s="195">
        <f>SUM(K118,K125)</f>
        <v>0</v>
      </c>
      <c r="L126" s="195">
        <f>SUM(L118,L125)</f>
        <v>0</v>
      </c>
      <c r="M126" s="195">
        <f>SUM(M118,M125)</f>
        <v>0</v>
      </c>
      <c r="N126" s="195">
        <f>SUM(N118,N125)</f>
        <v>0</v>
      </c>
    </row>
    <row r="127" spans="2:25" ht="15" hidden="1" customHeight="1" x14ac:dyDescent="0.25">
      <c r="B127" s="198"/>
      <c r="C127" s="1132" t="s">
        <v>14</v>
      </c>
      <c r="D127" s="1132"/>
      <c r="E127" s="1132"/>
      <c r="F127" s="1132"/>
      <c r="G127" s="1132"/>
      <c r="H127" s="1132"/>
      <c r="I127" s="1132"/>
      <c r="J127" s="1133"/>
      <c r="K127" s="146">
        <v>0</v>
      </c>
      <c r="L127" s="278"/>
      <c r="M127" s="279"/>
      <c r="N127" s="146">
        <f>K127</f>
        <v>0</v>
      </c>
    </row>
    <row r="128" spans="2:25" ht="15" hidden="1" customHeight="1" x14ac:dyDescent="0.25">
      <c r="B128" s="205"/>
      <c r="C128" s="1149" t="s">
        <v>4327</v>
      </c>
      <c r="D128" s="1149"/>
      <c r="E128" s="1149"/>
      <c r="F128" s="1149"/>
      <c r="G128" s="1149"/>
      <c r="H128" s="1149"/>
      <c r="I128" s="1149"/>
      <c r="J128" s="1150"/>
      <c r="K128" s="152">
        <f>SUM(K116,K126,K127)</f>
        <v>0</v>
      </c>
      <c r="L128" s="152">
        <f t="shared" ref="L128:N128" si="15">SUM(L116,L126,L127)</f>
        <v>0</v>
      </c>
      <c r="M128" s="152">
        <f t="shared" si="15"/>
        <v>0</v>
      </c>
      <c r="N128" s="152">
        <f t="shared" si="15"/>
        <v>0</v>
      </c>
    </row>
    <row r="129" spans="2:16" ht="15" hidden="1" customHeight="1" x14ac:dyDescent="0.25">
      <c r="B129" s="1032" t="s">
        <v>3930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1033"/>
      <c r="M129" s="1033"/>
      <c r="N129" s="1034"/>
    </row>
    <row r="130" spans="2:16" ht="15" hidden="1" customHeight="1" x14ac:dyDescent="0.25">
      <c r="B130" s="1099" t="s">
        <v>4076</v>
      </c>
      <c r="C130" s="1100"/>
      <c r="D130" s="1100"/>
      <c r="E130" s="1100"/>
      <c r="F130" s="1100"/>
      <c r="G130" s="1100"/>
      <c r="H130" s="1100"/>
      <c r="I130" s="1100"/>
      <c r="J130" s="1100"/>
      <c r="K130" s="1154" t="s">
        <v>3906</v>
      </c>
      <c r="L130" s="1154"/>
      <c r="M130" s="1154"/>
      <c r="N130" s="1154"/>
    </row>
    <row r="131" spans="2:16" ht="15" hidden="1" customHeight="1" x14ac:dyDescent="0.25">
      <c r="B131" s="198"/>
      <c r="C131" s="1132" t="s">
        <v>3931</v>
      </c>
      <c r="D131" s="1132"/>
      <c r="E131" s="1132"/>
      <c r="F131" s="1132"/>
      <c r="G131" s="1132"/>
      <c r="H131" s="1132"/>
      <c r="I131" s="1132"/>
      <c r="J131" s="1133"/>
      <c r="K131" s="146">
        <v>0</v>
      </c>
      <c r="L131" s="278"/>
      <c r="M131" s="279"/>
      <c r="N131" s="146">
        <f>K131</f>
        <v>0</v>
      </c>
    </row>
    <row r="132" spans="2:16" ht="15" hidden="1" customHeight="1" x14ac:dyDescent="0.25">
      <c r="B132" s="1138" t="s">
        <v>3920</v>
      </c>
      <c r="C132" s="1139"/>
      <c r="D132" s="1139"/>
      <c r="E132" s="1139"/>
      <c r="F132" s="1139"/>
      <c r="G132" s="1139"/>
      <c r="H132" s="1140"/>
      <c r="I132" s="523" t="s">
        <v>3976</v>
      </c>
      <c r="J132" s="523" t="s">
        <v>3977</v>
      </c>
      <c r="K132" s="188" t="s">
        <v>3978</v>
      </c>
      <c r="L132" s="141" t="s">
        <v>4081</v>
      </c>
      <c r="M132" s="141" t="s">
        <v>4082</v>
      </c>
      <c r="N132" s="142" t="s">
        <v>4057</v>
      </c>
      <c r="P132" s="68"/>
    </row>
    <row r="133" spans="2:16" ht="15" hidden="1" customHeight="1" x14ac:dyDescent="0.25">
      <c r="B133" s="204">
        <v>1</v>
      </c>
      <c r="C133" s="1134"/>
      <c r="D133" s="1134"/>
      <c r="E133" s="1134"/>
      <c r="F133" s="1134"/>
      <c r="G133" s="1134"/>
      <c r="H133" s="1135"/>
      <c r="I133" s="165"/>
      <c r="J133" s="132"/>
      <c r="K133" s="146">
        <f>N133-L133-M133</f>
        <v>0</v>
      </c>
      <c r="L133" s="132"/>
      <c r="M133" s="132"/>
      <c r="N133" s="146">
        <f>I133*J133</f>
        <v>0</v>
      </c>
    </row>
    <row r="134" spans="2:16" ht="15" hidden="1" customHeight="1" x14ac:dyDescent="0.25">
      <c r="B134" s="204">
        <v>2</v>
      </c>
      <c r="C134" s="1134"/>
      <c r="D134" s="1134"/>
      <c r="E134" s="1134"/>
      <c r="F134" s="1134"/>
      <c r="G134" s="1134"/>
      <c r="H134" s="1135"/>
      <c r="I134" s="165"/>
      <c r="J134" s="132"/>
      <c r="K134" s="146">
        <f>N134-L134-M134</f>
        <v>0</v>
      </c>
      <c r="L134" s="132"/>
      <c r="M134" s="132"/>
      <c r="N134" s="146">
        <f>I134*J134</f>
        <v>0</v>
      </c>
    </row>
    <row r="135" spans="2:16" ht="15" hidden="1" customHeight="1" x14ac:dyDescent="0.25">
      <c r="B135" s="204">
        <v>3</v>
      </c>
      <c r="C135" s="1134"/>
      <c r="D135" s="1134"/>
      <c r="E135" s="1134"/>
      <c r="F135" s="1134"/>
      <c r="G135" s="1134"/>
      <c r="H135" s="1135"/>
      <c r="I135" s="165"/>
      <c r="J135" s="132"/>
      <c r="K135" s="146">
        <f>N135-L135-M135</f>
        <v>0</v>
      </c>
      <c r="L135" s="132"/>
      <c r="M135" s="132"/>
      <c r="N135" s="146">
        <f>I135*J135</f>
        <v>0</v>
      </c>
    </row>
    <row r="136" spans="2:16" ht="15" hidden="1" customHeight="1" x14ac:dyDescent="0.25">
      <c r="B136" s="198"/>
      <c r="C136" s="1132" t="s">
        <v>3920</v>
      </c>
      <c r="D136" s="1132"/>
      <c r="E136" s="1132"/>
      <c r="F136" s="1132"/>
      <c r="G136" s="1132"/>
      <c r="H136" s="1132"/>
      <c r="I136" s="1132"/>
      <c r="J136" s="1133"/>
      <c r="K136" s="146">
        <f>SUM(K133:K135)</f>
        <v>0</v>
      </c>
      <c r="L136" s="146">
        <f>SUM(L133:L135)</f>
        <v>0</v>
      </c>
      <c r="M136" s="146">
        <f>SUM(M133:M135)</f>
        <v>0</v>
      </c>
      <c r="N136" s="146">
        <f>SUM(N133:N135)</f>
        <v>0</v>
      </c>
    </row>
    <row r="137" spans="2:16" ht="15" hidden="1" customHeight="1" x14ac:dyDescent="0.25">
      <c r="B137" s="1138" t="s">
        <v>3922</v>
      </c>
      <c r="C137" s="1139"/>
      <c r="D137" s="1139"/>
      <c r="E137" s="1139"/>
      <c r="F137" s="1139"/>
      <c r="G137" s="1139"/>
      <c r="H137" s="1140"/>
      <c r="I137" s="523" t="s">
        <v>3976</v>
      </c>
      <c r="J137" s="523" t="s">
        <v>3977</v>
      </c>
      <c r="K137" s="188" t="s">
        <v>3978</v>
      </c>
      <c r="L137" s="141" t="s">
        <v>4081</v>
      </c>
      <c r="M137" s="141" t="s">
        <v>4082</v>
      </c>
      <c r="N137" s="142" t="s">
        <v>4057</v>
      </c>
      <c r="P137" s="68"/>
    </row>
    <row r="138" spans="2:16" ht="15" hidden="1" customHeight="1" x14ac:dyDescent="0.25">
      <c r="B138" s="204">
        <v>1</v>
      </c>
      <c r="C138" s="1134"/>
      <c r="D138" s="1134"/>
      <c r="E138" s="1134"/>
      <c r="F138" s="1134"/>
      <c r="G138" s="1134"/>
      <c r="H138" s="1135"/>
      <c r="I138" s="165"/>
      <c r="J138" s="132"/>
      <c r="K138" s="146">
        <f>N138-L138-M138</f>
        <v>0</v>
      </c>
      <c r="L138" s="132"/>
      <c r="M138" s="132"/>
      <c r="N138" s="146">
        <f>I138*J138</f>
        <v>0</v>
      </c>
    </row>
    <row r="139" spans="2:16" ht="15" hidden="1" customHeight="1" x14ac:dyDescent="0.25">
      <c r="B139" s="204">
        <v>2</v>
      </c>
      <c r="C139" s="1134"/>
      <c r="D139" s="1134"/>
      <c r="E139" s="1134"/>
      <c r="F139" s="1134"/>
      <c r="G139" s="1134"/>
      <c r="H139" s="1135"/>
      <c r="I139" s="165"/>
      <c r="J139" s="132"/>
      <c r="K139" s="146">
        <f>N139-L139-M139</f>
        <v>0</v>
      </c>
      <c r="L139" s="132"/>
      <c r="M139" s="132"/>
      <c r="N139" s="146">
        <f>I139*J139</f>
        <v>0</v>
      </c>
    </row>
    <row r="140" spans="2:16" ht="15" hidden="1" customHeight="1" x14ac:dyDescent="0.25">
      <c r="B140" s="204">
        <v>3</v>
      </c>
      <c r="C140" s="1134"/>
      <c r="D140" s="1134"/>
      <c r="E140" s="1134"/>
      <c r="F140" s="1134"/>
      <c r="G140" s="1134"/>
      <c r="H140" s="1135"/>
      <c r="I140" s="165"/>
      <c r="J140" s="132"/>
      <c r="K140" s="146">
        <f>N140-L140-M140</f>
        <v>0</v>
      </c>
      <c r="L140" s="132"/>
      <c r="M140" s="132"/>
      <c r="N140" s="146">
        <f>I140*J140</f>
        <v>0</v>
      </c>
    </row>
    <row r="141" spans="2:16" ht="15" hidden="1" customHeight="1" x14ac:dyDescent="0.25">
      <c r="B141" s="198"/>
      <c r="C141" s="1132" t="s">
        <v>3922</v>
      </c>
      <c r="D141" s="1132"/>
      <c r="E141" s="1132"/>
      <c r="F141" s="1132"/>
      <c r="G141" s="1132"/>
      <c r="H141" s="1132"/>
      <c r="I141" s="1132"/>
      <c r="J141" s="1133"/>
      <c r="K141" s="146">
        <f>SUM(K138:K140)</f>
        <v>0</v>
      </c>
      <c r="L141" s="146">
        <f>SUM(L138:L140)</f>
        <v>0</v>
      </c>
      <c r="M141" s="146">
        <f>SUM(M138:M140)</f>
        <v>0</v>
      </c>
      <c r="N141" s="146">
        <f>SUM(N138:N140)</f>
        <v>0</v>
      </c>
    </row>
    <row r="142" spans="2:16" ht="15" hidden="1" customHeight="1" x14ac:dyDescent="0.25">
      <c r="B142" s="198"/>
      <c r="C142" s="1132" t="s">
        <v>3923</v>
      </c>
      <c r="D142" s="1132"/>
      <c r="E142" s="1132"/>
      <c r="F142" s="1132"/>
      <c r="G142" s="1132"/>
      <c r="H142" s="1132"/>
      <c r="I142" s="1132"/>
      <c r="J142" s="1133"/>
      <c r="K142" s="146">
        <f>Descarte!K135</f>
        <v>0</v>
      </c>
      <c r="L142" s="146">
        <v>0</v>
      </c>
      <c r="M142" s="146">
        <v>0</v>
      </c>
      <c r="N142" s="146">
        <f>Descarte!L135</f>
        <v>0</v>
      </c>
    </row>
    <row r="143" spans="2:16" ht="15" hidden="1" customHeight="1" x14ac:dyDescent="0.25">
      <c r="B143" s="198"/>
      <c r="C143" s="1132" t="s">
        <v>3924</v>
      </c>
      <c r="D143" s="1132"/>
      <c r="E143" s="1132"/>
      <c r="F143" s="1132"/>
      <c r="G143" s="1132"/>
      <c r="H143" s="1132"/>
      <c r="I143" s="1132"/>
      <c r="J143" s="1133"/>
      <c r="K143" s="146">
        <f>'M&amp;V'!M540</f>
        <v>0</v>
      </c>
      <c r="L143" s="146">
        <v>0</v>
      </c>
      <c r="M143" s="146">
        <v>0</v>
      </c>
      <c r="N143" s="146">
        <f>'M&amp;V'!N540</f>
        <v>0</v>
      </c>
    </row>
    <row r="144" spans="2:16" ht="15" hidden="1" customHeight="1" x14ac:dyDescent="0.25">
      <c r="B144" s="1138" t="s">
        <v>3926</v>
      </c>
      <c r="C144" s="1139"/>
      <c r="D144" s="1139"/>
      <c r="E144" s="1139"/>
      <c r="F144" s="1139"/>
      <c r="G144" s="1139"/>
      <c r="H144" s="1140"/>
      <c r="I144" s="523" t="s">
        <v>3976</v>
      </c>
      <c r="J144" s="523" t="s">
        <v>3977</v>
      </c>
      <c r="K144" s="188" t="s">
        <v>3978</v>
      </c>
      <c r="L144" s="141" t="s">
        <v>4081</v>
      </c>
      <c r="M144" s="141" t="s">
        <v>4082</v>
      </c>
      <c r="N144" s="142" t="s">
        <v>4057</v>
      </c>
      <c r="P144" s="68"/>
    </row>
    <row r="145" spans="2:14" ht="15" hidden="1" customHeight="1" x14ac:dyDescent="0.25">
      <c r="B145" s="204">
        <v>1</v>
      </c>
      <c r="C145" s="1134"/>
      <c r="D145" s="1134"/>
      <c r="E145" s="1134"/>
      <c r="F145" s="1134"/>
      <c r="G145" s="1134"/>
      <c r="H145" s="1135"/>
      <c r="I145" s="165"/>
      <c r="J145" s="132"/>
      <c r="K145" s="146">
        <f>N145-L145-M145</f>
        <v>0</v>
      </c>
      <c r="L145" s="132"/>
      <c r="M145" s="132"/>
      <c r="N145" s="146">
        <f>I145*J145</f>
        <v>0</v>
      </c>
    </row>
    <row r="146" spans="2:14" ht="15" hidden="1" customHeight="1" x14ac:dyDescent="0.25">
      <c r="B146" s="204">
        <v>2</v>
      </c>
      <c r="C146" s="1134"/>
      <c r="D146" s="1134"/>
      <c r="E146" s="1134"/>
      <c r="F146" s="1134"/>
      <c r="G146" s="1134"/>
      <c r="H146" s="1135"/>
      <c r="I146" s="165"/>
      <c r="J146" s="132"/>
      <c r="K146" s="146">
        <f>N146-L146-M146</f>
        <v>0</v>
      </c>
      <c r="L146" s="132"/>
      <c r="M146" s="132"/>
      <c r="N146" s="146">
        <f>I146*J146</f>
        <v>0</v>
      </c>
    </row>
    <row r="147" spans="2:14" ht="15" hidden="1" customHeight="1" x14ac:dyDescent="0.25">
      <c r="B147" s="204">
        <v>3</v>
      </c>
      <c r="C147" s="1134"/>
      <c r="D147" s="1134"/>
      <c r="E147" s="1134"/>
      <c r="F147" s="1134"/>
      <c r="G147" s="1134"/>
      <c r="H147" s="1135"/>
      <c r="I147" s="165"/>
      <c r="J147" s="132"/>
      <c r="K147" s="146">
        <f>N147-L147-M147</f>
        <v>0</v>
      </c>
      <c r="L147" s="132"/>
      <c r="M147" s="132"/>
      <c r="N147" s="146">
        <f>I147*J147</f>
        <v>0</v>
      </c>
    </row>
    <row r="148" spans="2:14" ht="15" hidden="1" customHeight="1" x14ac:dyDescent="0.25">
      <c r="B148" s="198"/>
      <c r="C148" s="1132" t="s">
        <v>3926</v>
      </c>
      <c r="D148" s="1132"/>
      <c r="E148" s="1132"/>
      <c r="F148" s="1132"/>
      <c r="G148" s="1132"/>
      <c r="H148" s="1132"/>
      <c r="I148" s="1132"/>
      <c r="J148" s="1133"/>
      <c r="K148" s="146">
        <f>SUM(K145:K147)</f>
        <v>0</v>
      </c>
      <c r="L148" s="146">
        <f>SUM(L145:L147)</f>
        <v>0</v>
      </c>
      <c r="M148" s="146">
        <f>SUM(M145:M147)</f>
        <v>0</v>
      </c>
      <c r="N148" s="146">
        <f>SUM(N145:N147)</f>
        <v>0</v>
      </c>
    </row>
    <row r="149" spans="2:14" ht="15" hidden="1" customHeight="1" x14ac:dyDescent="0.25">
      <c r="B149" s="198"/>
      <c r="C149" s="1132" t="s">
        <v>5003</v>
      </c>
      <c r="D149" s="1132"/>
      <c r="E149" s="1132"/>
      <c r="F149" s="1132"/>
      <c r="G149" s="1132"/>
      <c r="H149" s="1132"/>
      <c r="I149" s="1132"/>
      <c r="J149" s="1133"/>
      <c r="K149" s="146">
        <v>0</v>
      </c>
      <c r="L149" s="146"/>
      <c r="M149" s="146"/>
      <c r="N149" s="146">
        <f>K149</f>
        <v>0</v>
      </c>
    </row>
    <row r="150" spans="2:14" ht="15" hidden="1" customHeight="1" x14ac:dyDescent="0.25">
      <c r="B150" s="205"/>
      <c r="C150" s="1149" t="s">
        <v>4328</v>
      </c>
      <c r="D150" s="1149"/>
      <c r="E150" s="1149"/>
      <c r="F150" s="1149"/>
      <c r="G150" s="1149"/>
      <c r="H150" s="1149"/>
      <c r="I150" s="1149"/>
      <c r="J150" s="1150"/>
      <c r="K150" s="152">
        <f>SUM(K131,K136,K141:K143,K148,K149)</f>
        <v>0</v>
      </c>
      <c r="L150" s="152">
        <f t="shared" ref="L150:N150" si="16">SUM(L131,L136,L141:L143,L148,L149)</f>
        <v>0</v>
      </c>
      <c r="M150" s="152">
        <f t="shared" si="16"/>
        <v>0</v>
      </c>
      <c r="N150" s="152">
        <f t="shared" si="16"/>
        <v>0</v>
      </c>
    </row>
    <row r="151" spans="2:14" ht="15" hidden="1" customHeight="1" x14ac:dyDescent="0.25">
      <c r="B151" s="206"/>
      <c r="C151" s="1087" t="s">
        <v>4332</v>
      </c>
      <c r="D151" s="1087"/>
      <c r="E151" s="1087"/>
      <c r="F151" s="1087"/>
      <c r="G151" s="1087"/>
      <c r="H151" s="1087"/>
      <c r="I151" s="1087"/>
      <c r="J151" s="1088"/>
      <c r="K151" s="197">
        <f>SUM(K128,K150)</f>
        <v>0</v>
      </c>
      <c r="L151" s="197">
        <f>SUM(L128,L150)</f>
        <v>0</v>
      </c>
      <c r="M151" s="197">
        <f>SUM(M128,M150)</f>
        <v>0</v>
      </c>
      <c r="N151" s="197">
        <f>SUM(N128,N150)</f>
        <v>0</v>
      </c>
    </row>
  </sheetData>
  <sheetProtection algorithmName="SHA-512" hashValue="abeeV7lspF3Dwx3cg2+cvRUNdR1mKG4S+7dfhgiJem6XHZ8LTnch6Nqg5rKlbHwacTxItCHhdrDRqlmzCD0AKw==" saltValue="qmCXGiW/fYhcEUfN8BFqaQ==" spinCount="100000" sheet="1" objects="1" scenarios="1"/>
  <mergeCells count="234">
    <mergeCell ref="B2:N2"/>
    <mergeCell ref="B3:N3"/>
    <mergeCell ref="P2:Y2"/>
    <mergeCell ref="P3:Y3"/>
    <mergeCell ref="C24:G24"/>
    <mergeCell ref="P4:X4"/>
    <mergeCell ref="B5:G5"/>
    <mergeCell ref="P5:U5"/>
    <mergeCell ref="C6:G6"/>
    <mergeCell ref="C10:G10"/>
    <mergeCell ref="C11:G11"/>
    <mergeCell ref="C12:G12"/>
    <mergeCell ref="C13:G13"/>
    <mergeCell ref="Q6:U6"/>
    <mergeCell ref="B4:J4"/>
    <mergeCell ref="K4:N4"/>
    <mergeCell ref="Q12:U12"/>
    <mergeCell ref="Q13:U13"/>
    <mergeCell ref="Q15:U15"/>
    <mergeCell ref="Q16:U16"/>
    <mergeCell ref="Q17:U17"/>
    <mergeCell ref="Q7:U7"/>
    <mergeCell ref="Q8:U8"/>
    <mergeCell ref="Q9:U9"/>
    <mergeCell ref="Q10:U10"/>
    <mergeCell ref="Q11:U11"/>
    <mergeCell ref="C20:G20"/>
    <mergeCell ref="C7:G7"/>
    <mergeCell ref="C8:G8"/>
    <mergeCell ref="C149:J149"/>
    <mergeCell ref="C9:G9"/>
    <mergeCell ref="C25:G25"/>
    <mergeCell ref="C21:G21"/>
    <mergeCell ref="C22:G22"/>
    <mergeCell ref="Q21:U21"/>
    <mergeCell ref="Q22:U22"/>
    <mergeCell ref="Q23:U23"/>
    <mergeCell ref="C23:G23"/>
    <mergeCell ref="Q24:U24"/>
    <mergeCell ref="Q25:U25"/>
    <mergeCell ref="Q14:U14"/>
    <mergeCell ref="Q18:U18"/>
    <mergeCell ref="Q19:U19"/>
    <mergeCell ref="Q20:U20"/>
    <mergeCell ref="C26:G26"/>
    <mergeCell ref="Q26:U26"/>
    <mergeCell ref="C33:G33"/>
    <mergeCell ref="C34:G34"/>
    <mergeCell ref="C37:G37"/>
    <mergeCell ref="C27:J27"/>
    <mergeCell ref="P27:V27"/>
    <mergeCell ref="B28:J28"/>
    <mergeCell ref="K28:N28"/>
    <mergeCell ref="C38:J38"/>
    <mergeCell ref="C40:J40"/>
    <mergeCell ref="B30:G30"/>
    <mergeCell ref="C31:G31"/>
    <mergeCell ref="C32:G32"/>
    <mergeCell ref="C35:G35"/>
    <mergeCell ref="C36:G36"/>
    <mergeCell ref="B41:N41"/>
    <mergeCell ref="B42:J42"/>
    <mergeCell ref="K42:N42"/>
    <mergeCell ref="C52:J52"/>
    <mergeCell ref="B53:H53"/>
    <mergeCell ref="B62:N62"/>
    <mergeCell ref="P61:Y61"/>
    <mergeCell ref="P62:Y62"/>
    <mergeCell ref="B63:J63"/>
    <mergeCell ref="K63:N63"/>
    <mergeCell ref="P63:X63"/>
    <mergeCell ref="C54:H54"/>
    <mergeCell ref="C55:H55"/>
    <mergeCell ref="C43:J43"/>
    <mergeCell ref="C45:J45"/>
    <mergeCell ref="C56:H56"/>
    <mergeCell ref="C57:J57"/>
    <mergeCell ref="B46:H46"/>
    <mergeCell ref="C47:H47"/>
    <mergeCell ref="C48:H48"/>
    <mergeCell ref="C49:H49"/>
    <mergeCell ref="C50:J50"/>
    <mergeCell ref="C51:J51"/>
    <mergeCell ref="C58:J58"/>
    <mergeCell ref="C59:J59"/>
    <mergeCell ref="B61:N61"/>
    <mergeCell ref="C69:G69"/>
    <mergeCell ref="Q69:U69"/>
    <mergeCell ref="B64:G64"/>
    <mergeCell ref="P64:U64"/>
    <mergeCell ref="C65:G65"/>
    <mergeCell ref="Q65:U65"/>
    <mergeCell ref="C66:G66"/>
    <mergeCell ref="Q66:U66"/>
    <mergeCell ref="C70:G70"/>
    <mergeCell ref="Q70:U70"/>
    <mergeCell ref="C67:G67"/>
    <mergeCell ref="Q67:U67"/>
    <mergeCell ref="C71:G71"/>
    <mergeCell ref="Q71:U71"/>
    <mergeCell ref="C72:G72"/>
    <mergeCell ref="Q72:U72"/>
    <mergeCell ref="C73:G73"/>
    <mergeCell ref="Q73:U73"/>
    <mergeCell ref="C68:G68"/>
    <mergeCell ref="Q68:U68"/>
    <mergeCell ref="C74:G74"/>
    <mergeCell ref="Q74:U74"/>
    <mergeCell ref="C75:G75"/>
    <mergeCell ref="Q75:U75"/>
    <mergeCell ref="C76:G76"/>
    <mergeCell ref="Q76:U76"/>
    <mergeCell ref="C77:G77"/>
    <mergeCell ref="Q77:U77"/>
    <mergeCell ref="C78:G78"/>
    <mergeCell ref="Q78:U78"/>
    <mergeCell ref="C79:G79"/>
    <mergeCell ref="Q79:U79"/>
    <mergeCell ref="C80:G80"/>
    <mergeCell ref="Q80:U80"/>
    <mergeCell ref="C81:G81"/>
    <mergeCell ref="Q81:U81"/>
    <mergeCell ref="C82:G82"/>
    <mergeCell ref="Q82:U82"/>
    <mergeCell ref="C83:G83"/>
    <mergeCell ref="Q83:U83"/>
    <mergeCell ref="C84:G84"/>
    <mergeCell ref="Q84:U84"/>
    <mergeCell ref="C85:G85"/>
    <mergeCell ref="Q85:U85"/>
    <mergeCell ref="C86:G86"/>
    <mergeCell ref="Q86:U86"/>
    <mergeCell ref="C87:G87"/>
    <mergeCell ref="Q87:U87"/>
    <mergeCell ref="C88:G88"/>
    <mergeCell ref="Q88:U88"/>
    <mergeCell ref="C89:G89"/>
    <mergeCell ref="Q89:U89"/>
    <mergeCell ref="C90:G90"/>
    <mergeCell ref="Q90:U90"/>
    <mergeCell ref="C91:G91"/>
    <mergeCell ref="Q91:U91"/>
    <mergeCell ref="C92:G92"/>
    <mergeCell ref="Q92:U92"/>
    <mergeCell ref="C93:G93"/>
    <mergeCell ref="Q93:U93"/>
    <mergeCell ref="C94:G94"/>
    <mergeCell ref="Q94:U94"/>
    <mergeCell ref="C95:G95"/>
    <mergeCell ref="Q95:U95"/>
    <mergeCell ref="C96:G96"/>
    <mergeCell ref="Q96:U96"/>
    <mergeCell ref="C97:G97"/>
    <mergeCell ref="Q97:U97"/>
    <mergeCell ref="C98:G98"/>
    <mergeCell ref="Q98:U98"/>
    <mergeCell ref="C99:G99"/>
    <mergeCell ref="Q99:U99"/>
    <mergeCell ref="C100:G100"/>
    <mergeCell ref="Q100:U100"/>
    <mergeCell ref="C101:G101"/>
    <mergeCell ref="Q101:U101"/>
    <mergeCell ref="C102:G102"/>
    <mergeCell ref="Q102:U102"/>
    <mergeCell ref="C103:G103"/>
    <mergeCell ref="Q103:U103"/>
    <mergeCell ref="C104:G104"/>
    <mergeCell ref="Q104:U104"/>
    <mergeCell ref="C105:G105"/>
    <mergeCell ref="Q105:U105"/>
    <mergeCell ref="C106:G106"/>
    <mergeCell ref="Q106:U106"/>
    <mergeCell ref="C107:G107"/>
    <mergeCell ref="Q107:U107"/>
    <mergeCell ref="C108:G108"/>
    <mergeCell ref="Q108:U108"/>
    <mergeCell ref="C109:G109"/>
    <mergeCell ref="Q109:U109"/>
    <mergeCell ref="C110:G110"/>
    <mergeCell ref="Q110:U110"/>
    <mergeCell ref="C111:G111"/>
    <mergeCell ref="Q111:U111"/>
    <mergeCell ref="C126:J126"/>
    <mergeCell ref="C118:J118"/>
    <mergeCell ref="B119:G119"/>
    <mergeCell ref="C120:G120"/>
    <mergeCell ref="C121:G121"/>
    <mergeCell ref="C122:G122"/>
    <mergeCell ref="C123:G123"/>
    <mergeCell ref="C112:G112"/>
    <mergeCell ref="Q112:U112"/>
    <mergeCell ref="C113:G113"/>
    <mergeCell ref="Q113:U113"/>
    <mergeCell ref="C114:G114"/>
    <mergeCell ref="Q114:U114"/>
    <mergeCell ref="C138:H138"/>
    <mergeCell ref="K130:N130"/>
    <mergeCell ref="C115:G115"/>
    <mergeCell ref="Q115:U115"/>
    <mergeCell ref="C116:J116"/>
    <mergeCell ref="P116:V116"/>
    <mergeCell ref="B117:J117"/>
    <mergeCell ref="K117:N117"/>
    <mergeCell ref="C124:G124"/>
    <mergeCell ref="C125:J125"/>
    <mergeCell ref="C133:H133"/>
    <mergeCell ref="C134:H134"/>
    <mergeCell ref="B130:J130"/>
    <mergeCell ref="C127:J127"/>
    <mergeCell ref="B129:N129"/>
    <mergeCell ref="C151:J151"/>
    <mergeCell ref="C145:H145"/>
    <mergeCell ref="C146:H146"/>
    <mergeCell ref="C147:H147"/>
    <mergeCell ref="C148:J148"/>
    <mergeCell ref="C14:G14"/>
    <mergeCell ref="C15:G15"/>
    <mergeCell ref="C16:G16"/>
    <mergeCell ref="C17:G17"/>
    <mergeCell ref="C18:G18"/>
    <mergeCell ref="C19:G19"/>
    <mergeCell ref="C139:H139"/>
    <mergeCell ref="C140:H140"/>
    <mergeCell ref="C128:J128"/>
    <mergeCell ref="C150:J150"/>
    <mergeCell ref="C131:J131"/>
    <mergeCell ref="C136:J136"/>
    <mergeCell ref="C141:J141"/>
    <mergeCell ref="C142:J142"/>
    <mergeCell ref="C143:J143"/>
    <mergeCell ref="B144:H144"/>
    <mergeCell ref="B132:H132"/>
    <mergeCell ref="C135:H135"/>
    <mergeCell ref="B137:H137"/>
  </mergeCells>
  <conditionalFormatting sqref="K6:K27 K31:K40 L38:N40 K47:K52 L52:N52 K54:K59 L58:N59 K65:K116 K118 K120:K127 K128:N128 K131 K133:K136 K138:K143">
    <cfRule type="cellIs" dxfId="90" priority="2" operator="lessThan">
      <formula>0</formula>
    </cfRule>
  </conditionalFormatting>
  <conditionalFormatting sqref="K145:K151 L150:N150">
    <cfRule type="cellIs" dxfId="89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ignoredErrors>
    <ignoredError sqref="A1:IV4 A48:K49 A60:IV64 A58:J58 A65:B65 O28:IV29 A27:J27 A6:G6 A26:V26 W26:IV26 A51:K51 A41:IV42 N51:IV51 A30:K30 A28:B28 K28 A29 K6:V6 A40:B40 D31:G31 A31:B34 H34:K34 A37 C37:J37 A38:J38 A57:IV57 A52:J52 O52:IV52 W6:IV6 A69:V115 A5:K5 N5:IV5 N30:IV34 D40:J40 A46:K46 A53:K53 O27:W27 O40:IV40 A59:J59 O58:IV59 Z27:IV27 A116:IV126 A50:J50 O50:IV50 A47:H47 N46:IV49 A54:H54 A55:K56 N53:IV56 K31 A151:IV65446 A142:K143 N142:IV143 Z65:IV115 O37:IV38 A144:IV148 A150:J150 O150:IV150 A127:IV127 A129:IV141 A128:J128 O128:IV128 A66:B66 A67:B67 K67:V67 A68:B68 K68:V68 K66:V66 L65:M65 O65:V65 K47 K54 K32:K33" unlockedFormula="1"/>
    <ignoredError sqref="L58:M58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11"/>
  <dimension ref="A1:DC198"/>
  <sheetViews>
    <sheetView showGridLines="0" zoomScaleNormal="100" workbookViewId="0">
      <selection activeCell="A58" sqref="A58:XFD198"/>
    </sheetView>
  </sheetViews>
  <sheetFormatPr defaultColWidth="9.140625" defaultRowHeight="15" customHeight="1" x14ac:dyDescent="0.25"/>
  <cols>
    <col min="1" max="1" width="3.7109375" style="72" customWidth="1"/>
    <col min="2" max="2" width="3.7109375" style="99" customWidth="1"/>
    <col min="3" max="3" width="54.42578125" style="72" customWidth="1"/>
    <col min="4" max="4" width="11.7109375" style="72" customWidth="1"/>
    <col min="5" max="5" width="18.28515625" style="207" customWidth="1"/>
    <col min="6" max="6" width="11" style="208" bestFit="1" customWidth="1"/>
    <col min="7" max="7" width="17.7109375" style="72" bestFit="1" customWidth="1"/>
    <col min="8" max="107" width="11.7109375" style="72" customWidth="1"/>
    <col min="108" max="16384" width="9.140625" style="72"/>
  </cols>
  <sheetData>
    <row r="1" spans="1:107" ht="15" customHeight="1" x14ac:dyDescent="0.25">
      <c r="A1" s="48"/>
    </row>
    <row r="2" spans="1:107" ht="15" customHeight="1" x14ac:dyDescent="0.25">
      <c r="B2" s="893" t="s">
        <v>4333</v>
      </c>
      <c r="C2" s="894"/>
      <c r="D2" s="894"/>
      <c r="E2" s="894"/>
      <c r="F2" s="894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F2" s="209"/>
      <c r="BG2" s="209"/>
      <c r="BH2" s="209"/>
      <c r="BI2" s="209"/>
      <c r="BJ2" s="209"/>
      <c r="BK2" s="209"/>
      <c r="BL2" s="209"/>
      <c r="BM2" s="209"/>
      <c r="BN2" s="209"/>
      <c r="BO2" s="209"/>
      <c r="BP2" s="209"/>
      <c r="BQ2" s="209"/>
      <c r="BR2" s="209"/>
      <c r="BS2" s="209"/>
      <c r="BT2" s="209"/>
      <c r="BU2" s="209"/>
      <c r="BV2" s="209"/>
      <c r="BW2" s="209"/>
      <c r="BX2" s="209"/>
      <c r="BY2" s="209"/>
      <c r="BZ2" s="209"/>
      <c r="CA2" s="209"/>
      <c r="CB2" s="209"/>
      <c r="CC2" s="209"/>
      <c r="CD2" s="209"/>
      <c r="CE2" s="209"/>
      <c r="CF2" s="209"/>
      <c r="CG2" s="209"/>
      <c r="CH2" s="209"/>
      <c r="CI2" s="209"/>
      <c r="CJ2" s="209"/>
      <c r="CK2" s="209"/>
      <c r="CL2" s="209"/>
      <c r="CM2" s="209"/>
      <c r="CN2" s="209"/>
      <c r="CO2" s="209"/>
      <c r="CP2" s="209"/>
      <c r="CQ2" s="209"/>
      <c r="CR2" s="209"/>
      <c r="CS2" s="209"/>
      <c r="CT2" s="209"/>
      <c r="CU2" s="209"/>
      <c r="CV2" s="209"/>
      <c r="CW2" s="209"/>
      <c r="CX2" s="209"/>
      <c r="CY2" s="209"/>
      <c r="CZ2" s="209"/>
      <c r="DA2" s="209"/>
      <c r="DB2" s="209"/>
      <c r="DC2" s="209"/>
    </row>
    <row r="3" spans="1:107" s="99" customFormat="1" ht="15" customHeight="1" x14ac:dyDescent="0.25">
      <c r="B3" s="495"/>
      <c r="C3" s="496"/>
      <c r="D3" s="496"/>
      <c r="E3" s="496"/>
      <c r="F3" s="210"/>
      <c r="G3" s="211" t="s">
        <v>76</v>
      </c>
      <c r="H3" s="212" t="s">
        <v>4334</v>
      </c>
      <c r="I3" s="212" t="s">
        <v>4335</v>
      </c>
      <c r="J3" s="212" t="s">
        <v>4336</v>
      </c>
      <c r="K3" s="212" t="s">
        <v>4337</v>
      </c>
      <c r="L3" s="212" t="s">
        <v>4338</v>
      </c>
      <c r="M3" s="212" t="s">
        <v>4339</v>
      </c>
      <c r="N3" s="212" t="s">
        <v>4340</v>
      </c>
      <c r="O3" s="212" t="s">
        <v>4341</v>
      </c>
      <c r="P3" s="212" t="s">
        <v>4342</v>
      </c>
      <c r="Q3" s="212" t="s">
        <v>4343</v>
      </c>
      <c r="R3" s="212" t="s">
        <v>4344</v>
      </c>
      <c r="S3" s="212" t="s">
        <v>4345</v>
      </c>
      <c r="T3" s="212" t="s">
        <v>4346</v>
      </c>
      <c r="U3" s="212" t="s">
        <v>4347</v>
      </c>
      <c r="V3" s="212" t="s">
        <v>4348</v>
      </c>
      <c r="W3" s="212" t="s">
        <v>4349</v>
      </c>
      <c r="X3" s="212" t="s">
        <v>4350</v>
      </c>
      <c r="Y3" s="212" t="s">
        <v>4351</v>
      </c>
      <c r="Z3" s="212" t="s">
        <v>4352</v>
      </c>
      <c r="AA3" s="212" t="s">
        <v>4353</v>
      </c>
      <c r="AB3" s="212" t="s">
        <v>4354</v>
      </c>
      <c r="AC3" s="212" t="s">
        <v>4355</v>
      </c>
      <c r="AD3" s="212" t="s">
        <v>4356</v>
      </c>
      <c r="AE3" s="212" t="s">
        <v>4357</v>
      </c>
      <c r="AF3" s="212" t="s">
        <v>4358</v>
      </c>
      <c r="AG3" s="212" t="s">
        <v>4359</v>
      </c>
      <c r="AH3" s="212" t="s">
        <v>4360</v>
      </c>
      <c r="AI3" s="212" t="s">
        <v>4361</v>
      </c>
      <c r="AJ3" s="212" t="s">
        <v>4362</v>
      </c>
      <c r="AK3" s="212" t="s">
        <v>4363</v>
      </c>
      <c r="AL3" s="212" t="s">
        <v>4364</v>
      </c>
      <c r="AM3" s="212" t="s">
        <v>4365</v>
      </c>
      <c r="AN3" s="212" t="s">
        <v>4366</v>
      </c>
      <c r="AO3" s="212" t="s">
        <v>4367</v>
      </c>
      <c r="AP3" s="212" t="s">
        <v>4368</v>
      </c>
      <c r="AQ3" s="212" t="s">
        <v>4369</v>
      </c>
      <c r="AR3" s="212" t="s">
        <v>4370</v>
      </c>
      <c r="AS3" s="212" t="s">
        <v>4371</v>
      </c>
      <c r="AT3" s="212" t="s">
        <v>4372</v>
      </c>
      <c r="AU3" s="212" t="s">
        <v>4373</v>
      </c>
      <c r="AV3" s="212" t="s">
        <v>4374</v>
      </c>
      <c r="AW3" s="212" t="s">
        <v>4375</v>
      </c>
      <c r="AX3" s="212" t="s">
        <v>4376</v>
      </c>
      <c r="AY3" s="212" t="s">
        <v>4377</v>
      </c>
      <c r="AZ3" s="212" t="s">
        <v>4378</v>
      </c>
      <c r="BA3" s="212" t="s">
        <v>4379</v>
      </c>
      <c r="BB3" s="212" t="s">
        <v>4380</v>
      </c>
      <c r="BC3" s="212" t="s">
        <v>4381</v>
      </c>
      <c r="BD3" s="212" t="s">
        <v>4382</v>
      </c>
      <c r="BE3" s="212" t="s">
        <v>4383</v>
      </c>
      <c r="BF3" s="212" t="s">
        <v>4384</v>
      </c>
      <c r="BG3" s="212" t="s">
        <v>4385</v>
      </c>
      <c r="BH3" s="212" t="s">
        <v>4386</v>
      </c>
      <c r="BI3" s="212" t="s">
        <v>4387</v>
      </c>
      <c r="BJ3" s="212" t="s">
        <v>4388</v>
      </c>
      <c r="BK3" s="212" t="s">
        <v>4389</v>
      </c>
      <c r="BL3" s="212" t="s">
        <v>4390</v>
      </c>
      <c r="BM3" s="212" t="s">
        <v>4391</v>
      </c>
      <c r="BN3" s="212" t="s">
        <v>4392</v>
      </c>
      <c r="BO3" s="212" t="s">
        <v>4393</v>
      </c>
      <c r="BP3" s="212" t="s">
        <v>4394</v>
      </c>
      <c r="BQ3" s="212" t="s">
        <v>4395</v>
      </c>
      <c r="BR3" s="212" t="s">
        <v>4396</v>
      </c>
      <c r="BS3" s="212" t="s">
        <v>4397</v>
      </c>
      <c r="BT3" s="212" t="s">
        <v>4398</v>
      </c>
      <c r="BU3" s="212" t="s">
        <v>4399</v>
      </c>
      <c r="BV3" s="212" t="s">
        <v>4400</v>
      </c>
      <c r="BW3" s="212" t="s">
        <v>4401</v>
      </c>
      <c r="BX3" s="212" t="s">
        <v>4402</v>
      </c>
      <c r="BY3" s="212" t="s">
        <v>4403</v>
      </c>
      <c r="BZ3" s="212" t="s">
        <v>4404</v>
      </c>
      <c r="CA3" s="212" t="s">
        <v>4405</v>
      </c>
      <c r="CB3" s="212" t="s">
        <v>4406</v>
      </c>
      <c r="CC3" s="212" t="s">
        <v>4407</v>
      </c>
      <c r="CD3" s="212" t="s">
        <v>4408</v>
      </c>
      <c r="CE3" s="212" t="s">
        <v>4409</v>
      </c>
      <c r="CF3" s="212" t="s">
        <v>4410</v>
      </c>
      <c r="CG3" s="212" t="s">
        <v>4411</v>
      </c>
      <c r="CH3" s="212" t="s">
        <v>4412</v>
      </c>
      <c r="CI3" s="212" t="s">
        <v>4413</v>
      </c>
      <c r="CJ3" s="212" t="s">
        <v>4414</v>
      </c>
      <c r="CK3" s="212" t="s">
        <v>4415</v>
      </c>
      <c r="CL3" s="212" t="s">
        <v>4416</v>
      </c>
      <c r="CM3" s="212" t="s">
        <v>4417</v>
      </c>
      <c r="CN3" s="212" t="s">
        <v>4418</v>
      </c>
      <c r="CO3" s="212" t="s">
        <v>4419</v>
      </c>
      <c r="CP3" s="212" t="s">
        <v>4420</v>
      </c>
      <c r="CQ3" s="212" t="s">
        <v>4421</v>
      </c>
      <c r="CR3" s="212" t="s">
        <v>4422</v>
      </c>
      <c r="CS3" s="212" t="s">
        <v>4423</v>
      </c>
      <c r="CT3" s="212" t="s">
        <v>4424</v>
      </c>
      <c r="CU3" s="212" t="s">
        <v>4425</v>
      </c>
      <c r="CV3" s="212" t="s">
        <v>4426</v>
      </c>
      <c r="CW3" s="212" t="s">
        <v>4427</v>
      </c>
      <c r="CX3" s="212" t="s">
        <v>4428</v>
      </c>
      <c r="CY3" s="212" t="s">
        <v>4429</v>
      </c>
      <c r="CZ3" s="212" t="s">
        <v>4430</v>
      </c>
      <c r="DA3" s="212" t="s">
        <v>4431</v>
      </c>
      <c r="DB3" s="212" t="s">
        <v>4432</v>
      </c>
      <c r="DC3" s="212" t="s">
        <v>4433</v>
      </c>
    </row>
    <row r="4" spans="1:107" s="99" customFormat="1" ht="15" customHeight="1" x14ac:dyDescent="0.25">
      <c r="B4" s="495">
        <v>1</v>
      </c>
      <c r="C4" s="295" t="s">
        <v>4188</v>
      </c>
      <c r="D4" s="496"/>
      <c r="E4" s="496"/>
      <c r="F4" s="210"/>
      <c r="G4" s="211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442"/>
      <c r="S4" s="442"/>
      <c r="T4" s="442"/>
      <c r="U4" s="442"/>
      <c r="V4" s="442"/>
      <c r="W4" s="442"/>
      <c r="X4" s="442"/>
      <c r="Y4" s="442"/>
      <c r="Z4" s="442"/>
      <c r="AA4" s="442"/>
      <c r="AB4" s="442"/>
      <c r="AC4" s="442"/>
      <c r="AD4" s="442"/>
      <c r="AE4" s="442"/>
      <c r="AF4" s="442"/>
      <c r="AG4" s="442"/>
      <c r="AH4" s="442"/>
      <c r="AI4" s="442"/>
      <c r="AJ4" s="442"/>
      <c r="AK4" s="442"/>
      <c r="AL4" s="442"/>
      <c r="AM4" s="442"/>
      <c r="AN4" s="442"/>
      <c r="AO4" s="442"/>
      <c r="AP4" s="442"/>
      <c r="AQ4" s="442"/>
      <c r="AR4" s="442"/>
      <c r="AS4" s="442"/>
      <c r="AT4" s="442"/>
      <c r="AU4" s="442"/>
      <c r="AV4" s="442"/>
      <c r="AW4" s="442"/>
      <c r="AX4" s="442"/>
      <c r="AY4" s="442"/>
      <c r="AZ4" s="442"/>
      <c r="BA4" s="442"/>
      <c r="BB4" s="442"/>
      <c r="BC4" s="442"/>
      <c r="BD4" s="442"/>
      <c r="BE4" s="442"/>
      <c r="BF4" s="442"/>
      <c r="BG4" s="442"/>
      <c r="BH4" s="442"/>
      <c r="BI4" s="442"/>
      <c r="BJ4" s="442"/>
      <c r="BK4" s="442"/>
      <c r="BL4" s="442"/>
      <c r="BM4" s="442"/>
      <c r="BN4" s="442"/>
      <c r="BO4" s="442"/>
      <c r="BP4" s="442"/>
      <c r="BQ4" s="442"/>
      <c r="BR4" s="442"/>
      <c r="BS4" s="442"/>
      <c r="BT4" s="442"/>
      <c r="BU4" s="442"/>
      <c r="BV4" s="442"/>
      <c r="BW4" s="442"/>
      <c r="BX4" s="442"/>
      <c r="BY4" s="442"/>
      <c r="BZ4" s="442"/>
      <c r="CA4" s="442"/>
      <c r="CB4" s="442"/>
      <c r="CC4" s="442"/>
      <c r="CD4" s="442"/>
      <c r="CE4" s="442"/>
      <c r="CF4" s="442"/>
      <c r="CG4" s="442"/>
      <c r="CH4" s="442"/>
      <c r="CI4" s="442"/>
      <c r="CJ4" s="442"/>
      <c r="CK4" s="442"/>
      <c r="CL4" s="442"/>
      <c r="CM4" s="442"/>
      <c r="CN4" s="442"/>
      <c r="CO4" s="442"/>
      <c r="CP4" s="442"/>
      <c r="CQ4" s="442"/>
      <c r="CR4" s="442"/>
      <c r="CS4" s="442"/>
      <c r="CT4" s="442"/>
      <c r="CU4" s="442"/>
      <c r="CV4" s="442"/>
      <c r="CW4" s="442"/>
      <c r="CX4" s="442"/>
      <c r="CY4" s="442"/>
      <c r="CZ4" s="442"/>
      <c r="DA4" s="442"/>
      <c r="DB4" s="442"/>
      <c r="DC4" s="442"/>
    </row>
    <row r="5" spans="1:107" s="99" customFormat="1" ht="15" customHeight="1" x14ac:dyDescent="0.25">
      <c r="B5" s="332">
        <v>2</v>
      </c>
      <c r="C5" s="333" t="s">
        <v>4189</v>
      </c>
      <c r="D5" s="334"/>
      <c r="E5" s="334"/>
      <c r="F5" s="335"/>
      <c r="G5" s="336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37"/>
      <c r="AS5" s="337"/>
      <c r="AT5" s="337"/>
      <c r="AU5" s="337"/>
      <c r="AV5" s="337"/>
      <c r="AW5" s="337"/>
      <c r="AX5" s="337"/>
      <c r="AY5" s="337"/>
      <c r="AZ5" s="337"/>
      <c r="BA5" s="337"/>
      <c r="BB5" s="337"/>
      <c r="BC5" s="337"/>
      <c r="BD5" s="337"/>
      <c r="BE5" s="337"/>
      <c r="BF5" s="337"/>
      <c r="BG5" s="337"/>
      <c r="BH5" s="337"/>
      <c r="BI5" s="337"/>
      <c r="BJ5" s="337"/>
      <c r="BK5" s="337"/>
      <c r="BL5" s="337"/>
      <c r="BM5" s="337"/>
      <c r="BN5" s="337"/>
      <c r="BO5" s="337"/>
      <c r="BP5" s="337"/>
      <c r="BQ5" s="337"/>
      <c r="BR5" s="337"/>
      <c r="BS5" s="337"/>
      <c r="BT5" s="337"/>
      <c r="BU5" s="337"/>
      <c r="BV5" s="337"/>
      <c r="BW5" s="337"/>
      <c r="BX5" s="337"/>
      <c r="BY5" s="337"/>
      <c r="BZ5" s="337"/>
      <c r="CA5" s="337"/>
      <c r="CB5" s="337"/>
      <c r="CC5" s="337"/>
      <c r="CD5" s="337"/>
      <c r="CE5" s="337"/>
      <c r="CF5" s="337"/>
      <c r="CG5" s="337"/>
      <c r="CH5" s="337"/>
      <c r="CI5" s="337"/>
      <c r="CJ5" s="337"/>
      <c r="CK5" s="337"/>
      <c r="CL5" s="337"/>
      <c r="CM5" s="337"/>
      <c r="CN5" s="337"/>
      <c r="CO5" s="337"/>
      <c r="CP5" s="337"/>
      <c r="CQ5" s="337"/>
      <c r="CR5" s="337"/>
      <c r="CS5" s="337"/>
      <c r="CT5" s="337"/>
      <c r="CU5" s="337"/>
      <c r="CV5" s="337"/>
      <c r="CW5" s="337"/>
      <c r="CX5" s="337"/>
      <c r="CY5" s="337"/>
      <c r="CZ5" s="337"/>
      <c r="DA5" s="337"/>
      <c r="DB5" s="337"/>
      <c r="DC5" s="337"/>
    </row>
    <row r="6" spans="1:107" ht="15" customHeight="1" x14ac:dyDescent="0.25">
      <c r="B6" s="495">
        <v>3</v>
      </c>
      <c r="C6" s="213" t="s">
        <v>4434</v>
      </c>
      <c r="D6" s="213"/>
      <c r="E6" s="214" t="s">
        <v>4435</v>
      </c>
      <c r="F6" s="220" t="s">
        <v>4252</v>
      </c>
      <c r="G6" s="223">
        <f>SUM(H6:DC6)</f>
        <v>0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</row>
    <row r="7" spans="1:107" ht="15" customHeight="1" x14ac:dyDescent="0.25">
      <c r="B7" s="495">
        <v>4</v>
      </c>
      <c r="C7" s="213" t="s">
        <v>4318</v>
      </c>
      <c r="D7" s="213"/>
      <c r="E7" s="219" t="s">
        <v>3909</v>
      </c>
      <c r="F7" s="280" t="s">
        <v>4436</v>
      </c>
      <c r="G7" s="225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</row>
    <row r="8" spans="1:107" ht="15" customHeight="1" x14ac:dyDescent="0.25">
      <c r="B8" s="1162">
        <v>5</v>
      </c>
      <c r="C8" s="213" t="s">
        <v>4437</v>
      </c>
      <c r="D8" s="213"/>
      <c r="E8" s="219" t="s">
        <v>3909</v>
      </c>
      <c r="F8" s="280" t="s">
        <v>4438</v>
      </c>
      <c r="G8" s="223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</row>
    <row r="9" spans="1:107" ht="15" customHeight="1" x14ac:dyDescent="0.25">
      <c r="B9" s="1164"/>
      <c r="C9" s="213" t="s">
        <v>4439</v>
      </c>
      <c r="D9" s="213"/>
      <c r="E9" s="219" t="s">
        <v>3909</v>
      </c>
      <c r="F9" s="280" t="s">
        <v>4440</v>
      </c>
      <c r="G9" s="223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</row>
    <row r="10" spans="1:107" ht="15" customHeight="1" x14ac:dyDescent="0.25">
      <c r="B10" s="495">
        <v>6</v>
      </c>
      <c r="C10" s="213" t="s">
        <v>3976</v>
      </c>
      <c r="D10" s="213"/>
      <c r="E10" s="219"/>
      <c r="F10" s="220" t="s">
        <v>4250</v>
      </c>
      <c r="G10" s="223">
        <f>SUM(H10:DC10)</f>
        <v>0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</row>
    <row r="11" spans="1:107" ht="15" customHeight="1" x14ac:dyDescent="0.25">
      <c r="B11" s="524">
        <v>7</v>
      </c>
      <c r="C11" s="213" t="s">
        <v>4198</v>
      </c>
      <c r="D11" s="213"/>
      <c r="E11" s="219" t="s">
        <v>3855</v>
      </c>
      <c r="F11" s="220" t="s">
        <v>4199</v>
      </c>
      <c r="G11" s="534">
        <f>SUM(H11:DC11)</f>
        <v>0</v>
      </c>
      <c r="H11" s="229">
        <f>IF(H8=0,0,(H6*0.736*H10)/H8)</f>
        <v>0</v>
      </c>
      <c r="I11" s="229">
        <f t="shared" ref="I11:BD11" si="0">IF(I8=0,0,(I6*0.736*I10)/I8)</f>
        <v>0</v>
      </c>
      <c r="J11" s="229">
        <f t="shared" si="0"/>
        <v>0</v>
      </c>
      <c r="K11" s="229">
        <f t="shared" si="0"/>
        <v>0</v>
      </c>
      <c r="L11" s="229">
        <f t="shared" si="0"/>
        <v>0</v>
      </c>
      <c r="M11" s="229">
        <f t="shared" si="0"/>
        <v>0</v>
      </c>
      <c r="N11" s="229">
        <f t="shared" si="0"/>
        <v>0</v>
      </c>
      <c r="O11" s="229">
        <f t="shared" si="0"/>
        <v>0</v>
      </c>
      <c r="P11" s="229">
        <f t="shared" si="0"/>
        <v>0</v>
      </c>
      <c r="Q11" s="229">
        <f t="shared" si="0"/>
        <v>0</v>
      </c>
      <c r="R11" s="229">
        <f t="shared" si="0"/>
        <v>0</v>
      </c>
      <c r="S11" s="229">
        <f t="shared" si="0"/>
        <v>0</v>
      </c>
      <c r="T11" s="229">
        <f t="shared" si="0"/>
        <v>0</v>
      </c>
      <c r="U11" s="229">
        <f t="shared" si="0"/>
        <v>0</v>
      </c>
      <c r="V11" s="229">
        <f t="shared" si="0"/>
        <v>0</v>
      </c>
      <c r="W11" s="229">
        <f t="shared" si="0"/>
        <v>0</v>
      </c>
      <c r="X11" s="229">
        <f t="shared" si="0"/>
        <v>0</v>
      </c>
      <c r="Y11" s="229">
        <f t="shared" si="0"/>
        <v>0</v>
      </c>
      <c r="Z11" s="229">
        <f t="shared" si="0"/>
        <v>0</v>
      </c>
      <c r="AA11" s="229">
        <f t="shared" si="0"/>
        <v>0</v>
      </c>
      <c r="AB11" s="229">
        <f t="shared" si="0"/>
        <v>0</v>
      </c>
      <c r="AC11" s="229">
        <f t="shared" si="0"/>
        <v>0</v>
      </c>
      <c r="AD11" s="229">
        <f t="shared" si="0"/>
        <v>0</v>
      </c>
      <c r="AE11" s="229">
        <f t="shared" si="0"/>
        <v>0</v>
      </c>
      <c r="AF11" s="229">
        <f t="shared" si="0"/>
        <v>0</v>
      </c>
      <c r="AG11" s="229">
        <f t="shared" si="0"/>
        <v>0</v>
      </c>
      <c r="AH11" s="229">
        <f t="shared" si="0"/>
        <v>0</v>
      </c>
      <c r="AI11" s="229">
        <f t="shared" si="0"/>
        <v>0</v>
      </c>
      <c r="AJ11" s="229">
        <f t="shared" si="0"/>
        <v>0</v>
      </c>
      <c r="AK11" s="229">
        <f t="shared" si="0"/>
        <v>0</v>
      </c>
      <c r="AL11" s="229">
        <f t="shared" si="0"/>
        <v>0</v>
      </c>
      <c r="AM11" s="229">
        <f t="shared" si="0"/>
        <v>0</v>
      </c>
      <c r="AN11" s="229">
        <f t="shared" si="0"/>
        <v>0</v>
      </c>
      <c r="AO11" s="229">
        <f t="shared" si="0"/>
        <v>0</v>
      </c>
      <c r="AP11" s="229">
        <f t="shared" si="0"/>
        <v>0</v>
      </c>
      <c r="AQ11" s="229">
        <f t="shared" si="0"/>
        <v>0</v>
      </c>
      <c r="AR11" s="229">
        <f t="shared" si="0"/>
        <v>0</v>
      </c>
      <c r="AS11" s="229">
        <f t="shared" si="0"/>
        <v>0</v>
      </c>
      <c r="AT11" s="229">
        <f t="shared" si="0"/>
        <v>0</v>
      </c>
      <c r="AU11" s="229">
        <f t="shared" si="0"/>
        <v>0</v>
      </c>
      <c r="AV11" s="229">
        <f t="shared" si="0"/>
        <v>0</v>
      </c>
      <c r="AW11" s="229">
        <f t="shared" si="0"/>
        <v>0</v>
      </c>
      <c r="AX11" s="229">
        <f t="shared" si="0"/>
        <v>0</v>
      </c>
      <c r="AY11" s="229">
        <f t="shared" si="0"/>
        <v>0</v>
      </c>
      <c r="AZ11" s="229">
        <f t="shared" si="0"/>
        <v>0</v>
      </c>
      <c r="BA11" s="229">
        <f t="shared" si="0"/>
        <v>0</v>
      </c>
      <c r="BB11" s="229">
        <f t="shared" si="0"/>
        <v>0</v>
      </c>
      <c r="BC11" s="229">
        <f t="shared" si="0"/>
        <v>0</v>
      </c>
      <c r="BD11" s="229">
        <f t="shared" si="0"/>
        <v>0</v>
      </c>
      <c r="BE11" s="229">
        <f t="shared" ref="BE11:DC11" si="1">IF(BE8=0,0,(BE6*0.736*BE10)/BE8)</f>
        <v>0</v>
      </c>
      <c r="BF11" s="229">
        <f t="shared" si="1"/>
        <v>0</v>
      </c>
      <c r="BG11" s="229">
        <f t="shared" si="1"/>
        <v>0</v>
      </c>
      <c r="BH11" s="229">
        <f t="shared" si="1"/>
        <v>0</v>
      </c>
      <c r="BI11" s="229">
        <f t="shared" si="1"/>
        <v>0</v>
      </c>
      <c r="BJ11" s="229">
        <f t="shared" si="1"/>
        <v>0</v>
      </c>
      <c r="BK11" s="229">
        <f t="shared" si="1"/>
        <v>0</v>
      </c>
      <c r="BL11" s="229">
        <f t="shared" si="1"/>
        <v>0</v>
      </c>
      <c r="BM11" s="229">
        <f t="shared" si="1"/>
        <v>0</v>
      </c>
      <c r="BN11" s="229">
        <f t="shared" si="1"/>
        <v>0</v>
      </c>
      <c r="BO11" s="229">
        <f t="shared" si="1"/>
        <v>0</v>
      </c>
      <c r="BP11" s="229">
        <f t="shared" si="1"/>
        <v>0</v>
      </c>
      <c r="BQ11" s="229">
        <f t="shared" si="1"/>
        <v>0</v>
      </c>
      <c r="BR11" s="229">
        <f t="shared" si="1"/>
        <v>0</v>
      </c>
      <c r="BS11" s="229">
        <f t="shared" si="1"/>
        <v>0</v>
      </c>
      <c r="BT11" s="229">
        <f t="shared" si="1"/>
        <v>0</v>
      </c>
      <c r="BU11" s="229">
        <f t="shared" si="1"/>
        <v>0</v>
      </c>
      <c r="BV11" s="229">
        <f t="shared" si="1"/>
        <v>0</v>
      </c>
      <c r="BW11" s="229">
        <f t="shared" si="1"/>
        <v>0</v>
      </c>
      <c r="BX11" s="229">
        <f t="shared" si="1"/>
        <v>0</v>
      </c>
      <c r="BY11" s="229">
        <f t="shared" si="1"/>
        <v>0</v>
      </c>
      <c r="BZ11" s="229">
        <f t="shared" si="1"/>
        <v>0</v>
      </c>
      <c r="CA11" s="229">
        <f t="shared" si="1"/>
        <v>0</v>
      </c>
      <c r="CB11" s="229">
        <f t="shared" si="1"/>
        <v>0</v>
      </c>
      <c r="CC11" s="229">
        <f t="shared" si="1"/>
        <v>0</v>
      </c>
      <c r="CD11" s="229">
        <f t="shared" si="1"/>
        <v>0</v>
      </c>
      <c r="CE11" s="229">
        <f t="shared" si="1"/>
        <v>0</v>
      </c>
      <c r="CF11" s="229">
        <f t="shared" si="1"/>
        <v>0</v>
      </c>
      <c r="CG11" s="229">
        <f t="shared" si="1"/>
        <v>0</v>
      </c>
      <c r="CH11" s="229">
        <f t="shared" si="1"/>
        <v>0</v>
      </c>
      <c r="CI11" s="229">
        <f t="shared" si="1"/>
        <v>0</v>
      </c>
      <c r="CJ11" s="229">
        <f t="shared" si="1"/>
        <v>0</v>
      </c>
      <c r="CK11" s="229">
        <f t="shared" si="1"/>
        <v>0</v>
      </c>
      <c r="CL11" s="229">
        <f t="shared" si="1"/>
        <v>0</v>
      </c>
      <c r="CM11" s="229">
        <f t="shared" si="1"/>
        <v>0</v>
      </c>
      <c r="CN11" s="229">
        <f t="shared" si="1"/>
        <v>0</v>
      </c>
      <c r="CO11" s="229">
        <f t="shared" si="1"/>
        <v>0</v>
      </c>
      <c r="CP11" s="229">
        <f t="shared" si="1"/>
        <v>0</v>
      </c>
      <c r="CQ11" s="229">
        <f t="shared" si="1"/>
        <v>0</v>
      </c>
      <c r="CR11" s="229">
        <f t="shared" si="1"/>
        <v>0</v>
      </c>
      <c r="CS11" s="229">
        <f t="shared" si="1"/>
        <v>0</v>
      </c>
      <c r="CT11" s="229">
        <f t="shared" si="1"/>
        <v>0</v>
      </c>
      <c r="CU11" s="229">
        <f t="shared" si="1"/>
        <v>0</v>
      </c>
      <c r="CV11" s="229">
        <f t="shared" si="1"/>
        <v>0</v>
      </c>
      <c r="CW11" s="229">
        <f t="shared" si="1"/>
        <v>0</v>
      </c>
      <c r="CX11" s="229">
        <f t="shared" si="1"/>
        <v>0</v>
      </c>
      <c r="CY11" s="229">
        <f t="shared" si="1"/>
        <v>0</v>
      </c>
      <c r="CZ11" s="229">
        <f t="shared" si="1"/>
        <v>0</v>
      </c>
      <c r="DA11" s="229">
        <f t="shared" si="1"/>
        <v>0</v>
      </c>
      <c r="DB11" s="229">
        <f t="shared" si="1"/>
        <v>0</v>
      </c>
      <c r="DC11" s="229">
        <f t="shared" si="1"/>
        <v>0</v>
      </c>
    </row>
    <row r="12" spans="1:107" ht="15" customHeight="1" x14ac:dyDescent="0.25">
      <c r="B12" s="524">
        <v>8</v>
      </c>
      <c r="C12" s="213" t="s">
        <v>4441</v>
      </c>
      <c r="D12" s="213"/>
      <c r="E12" s="219" t="s">
        <v>3855</v>
      </c>
      <c r="F12" s="220" t="s">
        <v>4303</v>
      </c>
      <c r="G12" s="534">
        <f>SUM(H12:DC12)</f>
        <v>0</v>
      </c>
      <c r="H12" s="229">
        <f>IF(H9=0,0,H11*H7*(H8/H9))</f>
        <v>0</v>
      </c>
      <c r="I12" s="229">
        <f t="shared" ref="I12:BD12" si="2">IF(I9=0,0,I11*I7*(I8/I9))</f>
        <v>0</v>
      </c>
      <c r="J12" s="229">
        <f t="shared" si="2"/>
        <v>0</v>
      </c>
      <c r="K12" s="229">
        <f t="shared" si="2"/>
        <v>0</v>
      </c>
      <c r="L12" s="229">
        <f t="shared" si="2"/>
        <v>0</v>
      </c>
      <c r="M12" s="229">
        <f t="shared" si="2"/>
        <v>0</v>
      </c>
      <c r="N12" s="229">
        <f t="shared" si="2"/>
        <v>0</v>
      </c>
      <c r="O12" s="229">
        <f t="shared" si="2"/>
        <v>0</v>
      </c>
      <c r="P12" s="229">
        <f t="shared" si="2"/>
        <v>0</v>
      </c>
      <c r="Q12" s="229">
        <f t="shared" si="2"/>
        <v>0</v>
      </c>
      <c r="R12" s="229">
        <f t="shared" si="2"/>
        <v>0</v>
      </c>
      <c r="S12" s="229">
        <f t="shared" si="2"/>
        <v>0</v>
      </c>
      <c r="T12" s="229">
        <f t="shared" si="2"/>
        <v>0</v>
      </c>
      <c r="U12" s="229">
        <f t="shared" si="2"/>
        <v>0</v>
      </c>
      <c r="V12" s="229">
        <f t="shared" si="2"/>
        <v>0</v>
      </c>
      <c r="W12" s="229">
        <f t="shared" si="2"/>
        <v>0</v>
      </c>
      <c r="X12" s="229">
        <f t="shared" si="2"/>
        <v>0</v>
      </c>
      <c r="Y12" s="229">
        <f t="shared" si="2"/>
        <v>0</v>
      </c>
      <c r="Z12" s="229">
        <f t="shared" si="2"/>
        <v>0</v>
      </c>
      <c r="AA12" s="229">
        <f t="shared" si="2"/>
        <v>0</v>
      </c>
      <c r="AB12" s="229">
        <f t="shared" si="2"/>
        <v>0</v>
      </c>
      <c r="AC12" s="229">
        <f t="shared" si="2"/>
        <v>0</v>
      </c>
      <c r="AD12" s="229">
        <f t="shared" si="2"/>
        <v>0</v>
      </c>
      <c r="AE12" s="229">
        <f t="shared" si="2"/>
        <v>0</v>
      </c>
      <c r="AF12" s="229">
        <f t="shared" si="2"/>
        <v>0</v>
      </c>
      <c r="AG12" s="229">
        <f t="shared" si="2"/>
        <v>0</v>
      </c>
      <c r="AH12" s="229">
        <f t="shared" si="2"/>
        <v>0</v>
      </c>
      <c r="AI12" s="229">
        <f t="shared" si="2"/>
        <v>0</v>
      </c>
      <c r="AJ12" s="229">
        <f t="shared" si="2"/>
        <v>0</v>
      </c>
      <c r="AK12" s="229">
        <f t="shared" si="2"/>
        <v>0</v>
      </c>
      <c r="AL12" s="229">
        <f t="shared" si="2"/>
        <v>0</v>
      </c>
      <c r="AM12" s="229">
        <f t="shared" si="2"/>
        <v>0</v>
      </c>
      <c r="AN12" s="229">
        <f t="shared" si="2"/>
        <v>0</v>
      </c>
      <c r="AO12" s="229">
        <f t="shared" si="2"/>
        <v>0</v>
      </c>
      <c r="AP12" s="229">
        <f t="shared" si="2"/>
        <v>0</v>
      </c>
      <c r="AQ12" s="229">
        <f t="shared" si="2"/>
        <v>0</v>
      </c>
      <c r="AR12" s="229">
        <f t="shared" si="2"/>
        <v>0</v>
      </c>
      <c r="AS12" s="229">
        <f t="shared" si="2"/>
        <v>0</v>
      </c>
      <c r="AT12" s="229">
        <f t="shared" si="2"/>
        <v>0</v>
      </c>
      <c r="AU12" s="229">
        <f t="shared" si="2"/>
        <v>0</v>
      </c>
      <c r="AV12" s="229">
        <f t="shared" si="2"/>
        <v>0</v>
      </c>
      <c r="AW12" s="229">
        <f t="shared" si="2"/>
        <v>0</v>
      </c>
      <c r="AX12" s="229">
        <f t="shared" si="2"/>
        <v>0</v>
      </c>
      <c r="AY12" s="229">
        <f t="shared" si="2"/>
        <v>0</v>
      </c>
      <c r="AZ12" s="229">
        <f t="shared" si="2"/>
        <v>0</v>
      </c>
      <c r="BA12" s="229">
        <f t="shared" si="2"/>
        <v>0</v>
      </c>
      <c r="BB12" s="229">
        <f t="shared" si="2"/>
        <v>0</v>
      </c>
      <c r="BC12" s="229">
        <f t="shared" si="2"/>
        <v>0</v>
      </c>
      <c r="BD12" s="229">
        <f t="shared" si="2"/>
        <v>0</v>
      </c>
      <c r="BE12" s="229">
        <f t="shared" ref="BE12:DC12" si="3">IF(BE9=0,0,BE11*BE7*(BE8/BE9))</f>
        <v>0</v>
      </c>
      <c r="BF12" s="229">
        <f t="shared" si="3"/>
        <v>0</v>
      </c>
      <c r="BG12" s="229">
        <f t="shared" si="3"/>
        <v>0</v>
      </c>
      <c r="BH12" s="229">
        <f t="shared" si="3"/>
        <v>0</v>
      </c>
      <c r="BI12" s="229">
        <f t="shared" si="3"/>
        <v>0</v>
      </c>
      <c r="BJ12" s="229">
        <f t="shared" si="3"/>
        <v>0</v>
      </c>
      <c r="BK12" s="229">
        <f t="shared" si="3"/>
        <v>0</v>
      </c>
      <c r="BL12" s="229">
        <f t="shared" si="3"/>
        <v>0</v>
      </c>
      <c r="BM12" s="229">
        <f t="shared" si="3"/>
        <v>0</v>
      </c>
      <c r="BN12" s="229">
        <f t="shared" si="3"/>
        <v>0</v>
      </c>
      <c r="BO12" s="229">
        <f t="shared" si="3"/>
        <v>0</v>
      </c>
      <c r="BP12" s="229">
        <f t="shared" si="3"/>
        <v>0</v>
      </c>
      <c r="BQ12" s="229">
        <f t="shared" si="3"/>
        <v>0</v>
      </c>
      <c r="BR12" s="229">
        <f t="shared" si="3"/>
        <v>0</v>
      </c>
      <c r="BS12" s="229">
        <f t="shared" si="3"/>
        <v>0</v>
      </c>
      <c r="BT12" s="229">
        <f t="shared" si="3"/>
        <v>0</v>
      </c>
      <c r="BU12" s="229">
        <f t="shared" si="3"/>
        <v>0</v>
      </c>
      <c r="BV12" s="229">
        <f t="shared" si="3"/>
        <v>0</v>
      </c>
      <c r="BW12" s="229">
        <f t="shared" si="3"/>
        <v>0</v>
      </c>
      <c r="BX12" s="229">
        <f t="shared" si="3"/>
        <v>0</v>
      </c>
      <c r="BY12" s="229">
        <f t="shared" si="3"/>
        <v>0</v>
      </c>
      <c r="BZ12" s="229">
        <f t="shared" si="3"/>
        <v>0</v>
      </c>
      <c r="CA12" s="229">
        <f t="shared" si="3"/>
        <v>0</v>
      </c>
      <c r="CB12" s="229">
        <f t="shared" si="3"/>
        <v>0</v>
      </c>
      <c r="CC12" s="229">
        <f t="shared" si="3"/>
        <v>0</v>
      </c>
      <c r="CD12" s="229">
        <f t="shared" si="3"/>
        <v>0</v>
      </c>
      <c r="CE12" s="229">
        <f t="shared" si="3"/>
        <v>0</v>
      </c>
      <c r="CF12" s="229">
        <f t="shared" si="3"/>
        <v>0</v>
      </c>
      <c r="CG12" s="229">
        <f t="shared" si="3"/>
        <v>0</v>
      </c>
      <c r="CH12" s="229">
        <f t="shared" si="3"/>
        <v>0</v>
      </c>
      <c r="CI12" s="229">
        <f t="shared" si="3"/>
        <v>0</v>
      </c>
      <c r="CJ12" s="229">
        <f t="shared" si="3"/>
        <v>0</v>
      </c>
      <c r="CK12" s="229">
        <f t="shared" si="3"/>
        <v>0</v>
      </c>
      <c r="CL12" s="229">
        <f t="shared" si="3"/>
        <v>0</v>
      </c>
      <c r="CM12" s="229">
        <f t="shared" si="3"/>
        <v>0</v>
      </c>
      <c r="CN12" s="229">
        <f t="shared" si="3"/>
        <v>0</v>
      </c>
      <c r="CO12" s="229">
        <f t="shared" si="3"/>
        <v>0</v>
      </c>
      <c r="CP12" s="229">
        <f t="shared" si="3"/>
        <v>0</v>
      </c>
      <c r="CQ12" s="229">
        <f t="shared" si="3"/>
        <v>0</v>
      </c>
      <c r="CR12" s="229">
        <f t="shared" si="3"/>
        <v>0</v>
      </c>
      <c r="CS12" s="229">
        <f t="shared" si="3"/>
        <v>0</v>
      </c>
      <c r="CT12" s="229">
        <f t="shared" si="3"/>
        <v>0</v>
      </c>
      <c r="CU12" s="229">
        <f t="shared" si="3"/>
        <v>0</v>
      </c>
      <c r="CV12" s="229">
        <f t="shared" si="3"/>
        <v>0</v>
      </c>
      <c r="CW12" s="229">
        <f t="shared" si="3"/>
        <v>0</v>
      </c>
      <c r="CX12" s="229">
        <f t="shared" si="3"/>
        <v>0</v>
      </c>
      <c r="CY12" s="229">
        <f t="shared" si="3"/>
        <v>0</v>
      </c>
      <c r="CZ12" s="229">
        <f t="shared" si="3"/>
        <v>0</v>
      </c>
      <c r="DA12" s="229">
        <f t="shared" si="3"/>
        <v>0</v>
      </c>
      <c r="DB12" s="229">
        <f t="shared" si="3"/>
        <v>0</v>
      </c>
      <c r="DC12" s="229">
        <f t="shared" si="3"/>
        <v>0</v>
      </c>
    </row>
    <row r="13" spans="1:107" ht="15" customHeight="1" x14ac:dyDescent="0.25">
      <c r="B13" s="1162">
        <v>9</v>
      </c>
      <c r="C13" s="213" t="s">
        <v>4200</v>
      </c>
      <c r="D13" s="213"/>
      <c r="E13" s="219" t="s">
        <v>4201</v>
      </c>
      <c r="F13" s="220"/>
      <c r="G13" s="225" t="str">
        <f>IF(COUNTA(H13:DC13)=0,"",IF(OR(LARGE(H13:DC13,1)&gt;24,SMALL(H13:DC13,1)&lt;0),"ERRO",""))</f>
        <v/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</row>
    <row r="14" spans="1:107" ht="15" customHeight="1" x14ac:dyDescent="0.25">
      <c r="B14" s="1163"/>
      <c r="C14" s="227" t="s">
        <v>4202</v>
      </c>
      <c r="D14" s="227"/>
      <c r="E14" s="538" t="s">
        <v>4203</v>
      </c>
      <c r="F14" s="220"/>
      <c r="G14" s="225" t="str">
        <f>IF(COUNTA(H14:DC14)=0,"",IF(OR(LARGE(H14:DC14,1)&gt;365,SMALL(H14:DC14,1)&lt;0),"ERRO",""))</f>
        <v/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</row>
    <row r="15" spans="1:107" ht="15" customHeight="1" x14ac:dyDescent="0.25">
      <c r="B15" s="1164"/>
      <c r="C15" s="213" t="s">
        <v>4204</v>
      </c>
      <c r="D15" s="213"/>
      <c r="E15" s="219" t="s">
        <v>4205</v>
      </c>
      <c r="F15" s="220" t="s">
        <v>4206</v>
      </c>
      <c r="G15" s="225" t="str">
        <f>IF(COUNTA(H15:DC15)=0,"",IF(OR(LARGE(H15:DC15,1)&gt;8760,SMALL(H15:DC15,1)&lt;0),"ERRO",""))</f>
        <v/>
      </c>
      <c r="H15" s="229">
        <f>H13*H14</f>
        <v>0</v>
      </c>
      <c r="I15" s="229">
        <f t="shared" ref="I15:BD15" si="4">I13*I14</f>
        <v>0</v>
      </c>
      <c r="J15" s="229">
        <f t="shared" si="4"/>
        <v>0</v>
      </c>
      <c r="K15" s="229">
        <f t="shared" si="4"/>
        <v>0</v>
      </c>
      <c r="L15" s="229">
        <f t="shared" si="4"/>
        <v>0</v>
      </c>
      <c r="M15" s="229">
        <f t="shared" si="4"/>
        <v>0</v>
      </c>
      <c r="N15" s="229">
        <f t="shared" si="4"/>
        <v>0</v>
      </c>
      <c r="O15" s="229">
        <f t="shared" si="4"/>
        <v>0</v>
      </c>
      <c r="P15" s="229">
        <f t="shared" si="4"/>
        <v>0</v>
      </c>
      <c r="Q15" s="229">
        <f t="shared" si="4"/>
        <v>0</v>
      </c>
      <c r="R15" s="229">
        <f t="shared" si="4"/>
        <v>0</v>
      </c>
      <c r="S15" s="229">
        <f t="shared" si="4"/>
        <v>0</v>
      </c>
      <c r="T15" s="229">
        <f t="shared" si="4"/>
        <v>0</v>
      </c>
      <c r="U15" s="229">
        <f t="shared" si="4"/>
        <v>0</v>
      </c>
      <c r="V15" s="229">
        <f t="shared" si="4"/>
        <v>0</v>
      </c>
      <c r="W15" s="229">
        <f t="shared" si="4"/>
        <v>0</v>
      </c>
      <c r="X15" s="229">
        <f t="shared" si="4"/>
        <v>0</v>
      </c>
      <c r="Y15" s="229">
        <f t="shared" si="4"/>
        <v>0</v>
      </c>
      <c r="Z15" s="229">
        <f t="shared" si="4"/>
        <v>0</v>
      </c>
      <c r="AA15" s="229">
        <f t="shared" si="4"/>
        <v>0</v>
      </c>
      <c r="AB15" s="229">
        <f t="shared" si="4"/>
        <v>0</v>
      </c>
      <c r="AC15" s="229">
        <f t="shared" si="4"/>
        <v>0</v>
      </c>
      <c r="AD15" s="229">
        <f t="shared" si="4"/>
        <v>0</v>
      </c>
      <c r="AE15" s="229">
        <f t="shared" si="4"/>
        <v>0</v>
      </c>
      <c r="AF15" s="229">
        <f t="shared" si="4"/>
        <v>0</v>
      </c>
      <c r="AG15" s="229">
        <f t="shared" si="4"/>
        <v>0</v>
      </c>
      <c r="AH15" s="229">
        <f t="shared" si="4"/>
        <v>0</v>
      </c>
      <c r="AI15" s="229">
        <f t="shared" si="4"/>
        <v>0</v>
      </c>
      <c r="AJ15" s="229">
        <f t="shared" si="4"/>
        <v>0</v>
      </c>
      <c r="AK15" s="229">
        <f t="shared" si="4"/>
        <v>0</v>
      </c>
      <c r="AL15" s="229">
        <f t="shared" si="4"/>
        <v>0</v>
      </c>
      <c r="AM15" s="229">
        <f t="shared" si="4"/>
        <v>0</v>
      </c>
      <c r="AN15" s="229">
        <f t="shared" si="4"/>
        <v>0</v>
      </c>
      <c r="AO15" s="229">
        <f t="shared" si="4"/>
        <v>0</v>
      </c>
      <c r="AP15" s="229">
        <f t="shared" si="4"/>
        <v>0</v>
      </c>
      <c r="AQ15" s="229">
        <f t="shared" si="4"/>
        <v>0</v>
      </c>
      <c r="AR15" s="229">
        <f t="shared" si="4"/>
        <v>0</v>
      </c>
      <c r="AS15" s="229">
        <f t="shared" si="4"/>
        <v>0</v>
      </c>
      <c r="AT15" s="229">
        <f t="shared" si="4"/>
        <v>0</v>
      </c>
      <c r="AU15" s="229">
        <f t="shared" si="4"/>
        <v>0</v>
      </c>
      <c r="AV15" s="229">
        <f t="shared" si="4"/>
        <v>0</v>
      </c>
      <c r="AW15" s="229">
        <f t="shared" si="4"/>
        <v>0</v>
      </c>
      <c r="AX15" s="229">
        <f t="shared" si="4"/>
        <v>0</v>
      </c>
      <c r="AY15" s="229">
        <f t="shared" si="4"/>
        <v>0</v>
      </c>
      <c r="AZ15" s="229">
        <f t="shared" si="4"/>
        <v>0</v>
      </c>
      <c r="BA15" s="229">
        <f t="shared" si="4"/>
        <v>0</v>
      </c>
      <c r="BB15" s="229">
        <f t="shared" si="4"/>
        <v>0</v>
      </c>
      <c r="BC15" s="229">
        <f t="shared" si="4"/>
        <v>0</v>
      </c>
      <c r="BD15" s="229">
        <f t="shared" si="4"/>
        <v>0</v>
      </c>
      <c r="BE15" s="229">
        <f t="shared" ref="BE15:DC15" si="5">BE13*BE14</f>
        <v>0</v>
      </c>
      <c r="BF15" s="229">
        <f t="shared" si="5"/>
        <v>0</v>
      </c>
      <c r="BG15" s="229">
        <f t="shared" si="5"/>
        <v>0</v>
      </c>
      <c r="BH15" s="229">
        <f t="shared" si="5"/>
        <v>0</v>
      </c>
      <c r="BI15" s="229">
        <f t="shared" si="5"/>
        <v>0</v>
      </c>
      <c r="BJ15" s="229">
        <f t="shared" si="5"/>
        <v>0</v>
      </c>
      <c r="BK15" s="229">
        <f t="shared" si="5"/>
        <v>0</v>
      </c>
      <c r="BL15" s="229">
        <f t="shared" si="5"/>
        <v>0</v>
      </c>
      <c r="BM15" s="229">
        <f t="shared" si="5"/>
        <v>0</v>
      </c>
      <c r="BN15" s="229">
        <f t="shared" si="5"/>
        <v>0</v>
      </c>
      <c r="BO15" s="229">
        <f t="shared" si="5"/>
        <v>0</v>
      </c>
      <c r="BP15" s="229">
        <f t="shared" si="5"/>
        <v>0</v>
      </c>
      <c r="BQ15" s="229">
        <f t="shared" si="5"/>
        <v>0</v>
      </c>
      <c r="BR15" s="229">
        <f t="shared" si="5"/>
        <v>0</v>
      </c>
      <c r="BS15" s="229">
        <f t="shared" si="5"/>
        <v>0</v>
      </c>
      <c r="BT15" s="229">
        <f t="shared" si="5"/>
        <v>0</v>
      </c>
      <c r="BU15" s="229">
        <f t="shared" si="5"/>
        <v>0</v>
      </c>
      <c r="BV15" s="229">
        <f t="shared" si="5"/>
        <v>0</v>
      </c>
      <c r="BW15" s="229">
        <f t="shared" si="5"/>
        <v>0</v>
      </c>
      <c r="BX15" s="229">
        <f t="shared" si="5"/>
        <v>0</v>
      </c>
      <c r="BY15" s="229">
        <f t="shared" si="5"/>
        <v>0</v>
      </c>
      <c r="BZ15" s="229">
        <f t="shared" si="5"/>
        <v>0</v>
      </c>
      <c r="CA15" s="229">
        <f t="shared" si="5"/>
        <v>0</v>
      </c>
      <c r="CB15" s="229">
        <f t="shared" si="5"/>
        <v>0</v>
      </c>
      <c r="CC15" s="229">
        <f t="shared" si="5"/>
        <v>0</v>
      </c>
      <c r="CD15" s="229">
        <f t="shared" si="5"/>
        <v>0</v>
      </c>
      <c r="CE15" s="229">
        <f t="shared" si="5"/>
        <v>0</v>
      </c>
      <c r="CF15" s="229">
        <f t="shared" si="5"/>
        <v>0</v>
      </c>
      <c r="CG15" s="229">
        <f t="shared" si="5"/>
        <v>0</v>
      </c>
      <c r="CH15" s="229">
        <f t="shared" si="5"/>
        <v>0</v>
      </c>
      <c r="CI15" s="229">
        <f t="shared" si="5"/>
        <v>0</v>
      </c>
      <c r="CJ15" s="229">
        <f t="shared" si="5"/>
        <v>0</v>
      </c>
      <c r="CK15" s="229">
        <f t="shared" si="5"/>
        <v>0</v>
      </c>
      <c r="CL15" s="229">
        <f t="shared" si="5"/>
        <v>0</v>
      </c>
      <c r="CM15" s="229">
        <f t="shared" si="5"/>
        <v>0</v>
      </c>
      <c r="CN15" s="229">
        <f t="shared" si="5"/>
        <v>0</v>
      </c>
      <c r="CO15" s="229">
        <f t="shared" si="5"/>
        <v>0</v>
      </c>
      <c r="CP15" s="229">
        <f t="shared" si="5"/>
        <v>0</v>
      </c>
      <c r="CQ15" s="229">
        <f t="shared" si="5"/>
        <v>0</v>
      </c>
      <c r="CR15" s="229">
        <f t="shared" si="5"/>
        <v>0</v>
      </c>
      <c r="CS15" s="229">
        <f t="shared" si="5"/>
        <v>0</v>
      </c>
      <c r="CT15" s="229">
        <f t="shared" si="5"/>
        <v>0</v>
      </c>
      <c r="CU15" s="229">
        <f t="shared" si="5"/>
        <v>0</v>
      </c>
      <c r="CV15" s="229">
        <f t="shared" si="5"/>
        <v>0</v>
      </c>
      <c r="CW15" s="229">
        <f t="shared" si="5"/>
        <v>0</v>
      </c>
      <c r="CX15" s="229">
        <f t="shared" si="5"/>
        <v>0</v>
      </c>
      <c r="CY15" s="229">
        <f t="shared" si="5"/>
        <v>0</v>
      </c>
      <c r="CZ15" s="229">
        <f t="shared" si="5"/>
        <v>0</v>
      </c>
      <c r="DA15" s="229">
        <f t="shared" si="5"/>
        <v>0</v>
      </c>
      <c r="DB15" s="229">
        <f t="shared" si="5"/>
        <v>0</v>
      </c>
      <c r="DC15" s="229">
        <f t="shared" si="5"/>
        <v>0</v>
      </c>
    </row>
    <row r="16" spans="1:107" ht="15" customHeight="1" x14ac:dyDescent="0.25">
      <c r="B16" s="1162">
        <v>10</v>
      </c>
      <c r="C16" s="213" t="s">
        <v>4207</v>
      </c>
      <c r="D16" s="213"/>
      <c r="E16" s="219" t="s">
        <v>4201</v>
      </c>
      <c r="F16" s="220" t="s">
        <v>4208</v>
      </c>
      <c r="G16" s="225" t="str">
        <f>IF(COUNTA(H16:DC16)=0,"",IF(OR(LARGE(H16:DC16,1)&gt;3,SMALL(H16:DC16,1)&lt;0),"ERRO",""))</f>
        <v/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</row>
    <row r="17" spans="2:107" ht="15" customHeight="1" x14ac:dyDescent="0.25">
      <c r="B17" s="1163"/>
      <c r="C17" s="213" t="s">
        <v>4209</v>
      </c>
      <c r="D17" s="213"/>
      <c r="E17" s="214" t="s">
        <v>4210</v>
      </c>
      <c r="F17" s="220" t="s">
        <v>4211</v>
      </c>
      <c r="G17" s="225" t="str">
        <f>IF(COUNTA(H17:DC17)=0,"",IF(OR(LARGE(H17:DC17,1)&gt;22,SMALL(H17:DC17,1)&lt;0),"ERRO",""))</f>
        <v/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</row>
    <row r="18" spans="2:107" ht="15" customHeight="1" x14ac:dyDescent="0.25">
      <c r="B18" s="1163"/>
      <c r="C18" s="213" t="s">
        <v>4212</v>
      </c>
      <c r="D18" s="213"/>
      <c r="E18" s="214" t="s">
        <v>4213</v>
      </c>
      <c r="F18" s="220" t="s">
        <v>4214</v>
      </c>
      <c r="G18" s="225" t="str">
        <f>IF(COUNTA(H18:DC18)=0,"",IF(OR(LARGE(H18:DC18,1)&gt;12,SMALL(H18:DC18,1)&lt;0),"ERRO",""))</f>
        <v/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</row>
    <row r="19" spans="2:107" ht="15" customHeight="1" x14ac:dyDescent="0.25">
      <c r="B19" s="1163"/>
      <c r="C19" s="213" t="s">
        <v>4215</v>
      </c>
      <c r="D19" s="213"/>
      <c r="E19" s="219" t="s">
        <v>3855</v>
      </c>
      <c r="F19" s="220" t="s">
        <v>4216</v>
      </c>
      <c r="G19" s="221">
        <f>SUM(H19:DC19)</f>
        <v>0</v>
      </c>
      <c r="H19" s="224">
        <f>H12*((H16*H17*H18)/792)</f>
        <v>0</v>
      </c>
      <c r="I19" s="224">
        <f t="shared" ref="I19:BD19" si="6">I12*((I16*I17*I18)/792)</f>
        <v>0</v>
      </c>
      <c r="J19" s="224">
        <f t="shared" si="6"/>
        <v>0</v>
      </c>
      <c r="K19" s="224">
        <f t="shared" si="6"/>
        <v>0</v>
      </c>
      <c r="L19" s="224">
        <f t="shared" si="6"/>
        <v>0</v>
      </c>
      <c r="M19" s="224">
        <f t="shared" si="6"/>
        <v>0</v>
      </c>
      <c r="N19" s="224">
        <f t="shared" si="6"/>
        <v>0</v>
      </c>
      <c r="O19" s="224">
        <f t="shared" si="6"/>
        <v>0</v>
      </c>
      <c r="P19" s="224">
        <f t="shared" si="6"/>
        <v>0</v>
      </c>
      <c r="Q19" s="224">
        <f t="shared" si="6"/>
        <v>0</v>
      </c>
      <c r="R19" s="224">
        <f t="shared" si="6"/>
        <v>0</v>
      </c>
      <c r="S19" s="224">
        <f t="shared" si="6"/>
        <v>0</v>
      </c>
      <c r="T19" s="224">
        <f t="shared" si="6"/>
        <v>0</v>
      </c>
      <c r="U19" s="224">
        <f t="shared" si="6"/>
        <v>0</v>
      </c>
      <c r="V19" s="224">
        <f t="shared" si="6"/>
        <v>0</v>
      </c>
      <c r="W19" s="224">
        <f t="shared" si="6"/>
        <v>0</v>
      </c>
      <c r="X19" s="224">
        <f t="shared" si="6"/>
        <v>0</v>
      </c>
      <c r="Y19" s="224">
        <f t="shared" si="6"/>
        <v>0</v>
      </c>
      <c r="Z19" s="224">
        <f t="shared" si="6"/>
        <v>0</v>
      </c>
      <c r="AA19" s="224">
        <f t="shared" si="6"/>
        <v>0</v>
      </c>
      <c r="AB19" s="224">
        <f t="shared" si="6"/>
        <v>0</v>
      </c>
      <c r="AC19" s="224">
        <f t="shared" si="6"/>
        <v>0</v>
      </c>
      <c r="AD19" s="224">
        <f t="shared" si="6"/>
        <v>0</v>
      </c>
      <c r="AE19" s="224">
        <f t="shared" si="6"/>
        <v>0</v>
      </c>
      <c r="AF19" s="224">
        <f t="shared" si="6"/>
        <v>0</v>
      </c>
      <c r="AG19" s="224">
        <f t="shared" si="6"/>
        <v>0</v>
      </c>
      <c r="AH19" s="224">
        <f t="shared" si="6"/>
        <v>0</v>
      </c>
      <c r="AI19" s="224">
        <f t="shared" si="6"/>
        <v>0</v>
      </c>
      <c r="AJ19" s="224">
        <f t="shared" si="6"/>
        <v>0</v>
      </c>
      <c r="AK19" s="224">
        <f t="shared" si="6"/>
        <v>0</v>
      </c>
      <c r="AL19" s="224">
        <f t="shared" si="6"/>
        <v>0</v>
      </c>
      <c r="AM19" s="224">
        <f t="shared" si="6"/>
        <v>0</v>
      </c>
      <c r="AN19" s="224">
        <f t="shared" si="6"/>
        <v>0</v>
      </c>
      <c r="AO19" s="224">
        <f t="shared" si="6"/>
        <v>0</v>
      </c>
      <c r="AP19" s="224">
        <f t="shared" si="6"/>
        <v>0</v>
      </c>
      <c r="AQ19" s="224">
        <f t="shared" si="6"/>
        <v>0</v>
      </c>
      <c r="AR19" s="224">
        <f t="shared" si="6"/>
        <v>0</v>
      </c>
      <c r="AS19" s="224">
        <f t="shared" si="6"/>
        <v>0</v>
      </c>
      <c r="AT19" s="224">
        <f t="shared" si="6"/>
        <v>0</v>
      </c>
      <c r="AU19" s="224">
        <f t="shared" si="6"/>
        <v>0</v>
      </c>
      <c r="AV19" s="224">
        <f t="shared" si="6"/>
        <v>0</v>
      </c>
      <c r="AW19" s="224">
        <f t="shared" si="6"/>
        <v>0</v>
      </c>
      <c r="AX19" s="224">
        <f t="shared" si="6"/>
        <v>0</v>
      </c>
      <c r="AY19" s="224">
        <f t="shared" si="6"/>
        <v>0</v>
      </c>
      <c r="AZ19" s="224">
        <f t="shared" si="6"/>
        <v>0</v>
      </c>
      <c r="BA19" s="224">
        <f t="shared" si="6"/>
        <v>0</v>
      </c>
      <c r="BB19" s="224">
        <f t="shared" si="6"/>
        <v>0</v>
      </c>
      <c r="BC19" s="224">
        <f t="shared" si="6"/>
        <v>0</v>
      </c>
      <c r="BD19" s="224">
        <f t="shared" si="6"/>
        <v>0</v>
      </c>
      <c r="BE19" s="224">
        <f t="shared" ref="BE19:DC19" si="7">BE12*((BE16*BE17*BE18)/792)</f>
        <v>0</v>
      </c>
      <c r="BF19" s="224">
        <f t="shared" si="7"/>
        <v>0</v>
      </c>
      <c r="BG19" s="224">
        <f t="shared" si="7"/>
        <v>0</v>
      </c>
      <c r="BH19" s="224">
        <f t="shared" si="7"/>
        <v>0</v>
      </c>
      <c r="BI19" s="224">
        <f t="shared" si="7"/>
        <v>0</v>
      </c>
      <c r="BJ19" s="224">
        <f t="shared" si="7"/>
        <v>0</v>
      </c>
      <c r="BK19" s="224">
        <f t="shared" si="7"/>
        <v>0</v>
      </c>
      <c r="BL19" s="224">
        <f t="shared" si="7"/>
        <v>0</v>
      </c>
      <c r="BM19" s="224">
        <f t="shared" si="7"/>
        <v>0</v>
      </c>
      <c r="BN19" s="224">
        <f t="shared" si="7"/>
        <v>0</v>
      </c>
      <c r="BO19" s="224">
        <f t="shared" si="7"/>
        <v>0</v>
      </c>
      <c r="BP19" s="224">
        <f t="shared" si="7"/>
        <v>0</v>
      </c>
      <c r="BQ19" s="224">
        <f t="shared" si="7"/>
        <v>0</v>
      </c>
      <c r="BR19" s="224">
        <f t="shared" si="7"/>
        <v>0</v>
      </c>
      <c r="BS19" s="224">
        <f t="shared" si="7"/>
        <v>0</v>
      </c>
      <c r="BT19" s="224">
        <f t="shared" si="7"/>
        <v>0</v>
      </c>
      <c r="BU19" s="224">
        <f t="shared" si="7"/>
        <v>0</v>
      </c>
      <c r="BV19" s="224">
        <f t="shared" si="7"/>
        <v>0</v>
      </c>
      <c r="BW19" s="224">
        <f t="shared" si="7"/>
        <v>0</v>
      </c>
      <c r="BX19" s="224">
        <f t="shared" si="7"/>
        <v>0</v>
      </c>
      <c r="BY19" s="224">
        <f t="shared" si="7"/>
        <v>0</v>
      </c>
      <c r="BZ19" s="224">
        <f t="shared" si="7"/>
        <v>0</v>
      </c>
      <c r="CA19" s="224">
        <f t="shared" si="7"/>
        <v>0</v>
      </c>
      <c r="CB19" s="224">
        <f t="shared" si="7"/>
        <v>0</v>
      </c>
      <c r="CC19" s="224">
        <f t="shared" si="7"/>
        <v>0</v>
      </c>
      <c r="CD19" s="224">
        <f t="shared" si="7"/>
        <v>0</v>
      </c>
      <c r="CE19" s="224">
        <f t="shared" si="7"/>
        <v>0</v>
      </c>
      <c r="CF19" s="224">
        <f t="shared" si="7"/>
        <v>0</v>
      </c>
      <c r="CG19" s="224">
        <f t="shared" si="7"/>
        <v>0</v>
      </c>
      <c r="CH19" s="224">
        <f t="shared" si="7"/>
        <v>0</v>
      </c>
      <c r="CI19" s="224">
        <f t="shared" si="7"/>
        <v>0</v>
      </c>
      <c r="CJ19" s="224">
        <f t="shared" si="7"/>
        <v>0</v>
      </c>
      <c r="CK19" s="224">
        <f t="shared" si="7"/>
        <v>0</v>
      </c>
      <c r="CL19" s="224">
        <f t="shared" si="7"/>
        <v>0</v>
      </c>
      <c r="CM19" s="224">
        <f t="shared" si="7"/>
        <v>0</v>
      </c>
      <c r="CN19" s="224">
        <f t="shared" si="7"/>
        <v>0</v>
      </c>
      <c r="CO19" s="224">
        <f t="shared" si="7"/>
        <v>0</v>
      </c>
      <c r="CP19" s="224">
        <f t="shared" si="7"/>
        <v>0</v>
      </c>
      <c r="CQ19" s="224">
        <f t="shared" si="7"/>
        <v>0</v>
      </c>
      <c r="CR19" s="224">
        <f t="shared" si="7"/>
        <v>0</v>
      </c>
      <c r="CS19" s="224">
        <f t="shared" si="7"/>
        <v>0</v>
      </c>
      <c r="CT19" s="224">
        <f t="shared" si="7"/>
        <v>0</v>
      </c>
      <c r="CU19" s="224">
        <f t="shared" si="7"/>
        <v>0</v>
      </c>
      <c r="CV19" s="224">
        <f t="shared" si="7"/>
        <v>0</v>
      </c>
      <c r="CW19" s="224">
        <f t="shared" si="7"/>
        <v>0</v>
      </c>
      <c r="CX19" s="224">
        <f t="shared" si="7"/>
        <v>0</v>
      </c>
      <c r="CY19" s="224">
        <f t="shared" si="7"/>
        <v>0</v>
      </c>
      <c r="CZ19" s="224">
        <f t="shared" si="7"/>
        <v>0</v>
      </c>
      <c r="DA19" s="224">
        <f t="shared" si="7"/>
        <v>0</v>
      </c>
      <c r="DB19" s="224">
        <f t="shared" si="7"/>
        <v>0</v>
      </c>
      <c r="DC19" s="224">
        <f t="shared" si="7"/>
        <v>0</v>
      </c>
    </row>
    <row r="20" spans="2:107" ht="15" customHeight="1" x14ac:dyDescent="0.25">
      <c r="B20" s="1164"/>
      <c r="C20" s="213" t="s">
        <v>4217</v>
      </c>
      <c r="D20" s="213"/>
      <c r="E20" s="213"/>
      <c r="F20" s="220" t="s">
        <v>4218</v>
      </c>
      <c r="G20" s="225" t="str">
        <f>IF(COUNTA(H20:DC20)=0,"",IF(OR(LARGE(H20:DC20,1)&gt;1,SMALL(H20:DC20,1)&lt;0),"ERRO",""))</f>
        <v/>
      </c>
      <c r="H20" s="230">
        <f>IF(H12=0,0,H19/H12)</f>
        <v>0</v>
      </c>
      <c r="I20" s="230">
        <f t="shared" ref="I20:BD20" si="8">IF(I12=0,0,I19/I12)</f>
        <v>0</v>
      </c>
      <c r="J20" s="230">
        <f t="shared" si="8"/>
        <v>0</v>
      </c>
      <c r="K20" s="230">
        <f t="shared" si="8"/>
        <v>0</v>
      </c>
      <c r="L20" s="230">
        <f t="shared" si="8"/>
        <v>0</v>
      </c>
      <c r="M20" s="230">
        <f t="shared" si="8"/>
        <v>0</v>
      </c>
      <c r="N20" s="230">
        <f t="shared" si="8"/>
        <v>0</v>
      </c>
      <c r="O20" s="230">
        <f t="shared" si="8"/>
        <v>0</v>
      </c>
      <c r="P20" s="230">
        <f t="shared" si="8"/>
        <v>0</v>
      </c>
      <c r="Q20" s="230">
        <f t="shared" si="8"/>
        <v>0</v>
      </c>
      <c r="R20" s="230">
        <f t="shared" si="8"/>
        <v>0</v>
      </c>
      <c r="S20" s="230">
        <f t="shared" si="8"/>
        <v>0</v>
      </c>
      <c r="T20" s="230">
        <f t="shared" si="8"/>
        <v>0</v>
      </c>
      <c r="U20" s="230">
        <f t="shared" si="8"/>
        <v>0</v>
      </c>
      <c r="V20" s="230">
        <f t="shared" si="8"/>
        <v>0</v>
      </c>
      <c r="W20" s="230">
        <f t="shared" si="8"/>
        <v>0</v>
      </c>
      <c r="X20" s="230">
        <f t="shared" si="8"/>
        <v>0</v>
      </c>
      <c r="Y20" s="230">
        <f t="shared" si="8"/>
        <v>0</v>
      </c>
      <c r="Z20" s="230">
        <f t="shared" si="8"/>
        <v>0</v>
      </c>
      <c r="AA20" s="230">
        <f t="shared" si="8"/>
        <v>0</v>
      </c>
      <c r="AB20" s="230">
        <f t="shared" si="8"/>
        <v>0</v>
      </c>
      <c r="AC20" s="230">
        <f t="shared" si="8"/>
        <v>0</v>
      </c>
      <c r="AD20" s="230">
        <f t="shared" si="8"/>
        <v>0</v>
      </c>
      <c r="AE20" s="230">
        <f t="shared" si="8"/>
        <v>0</v>
      </c>
      <c r="AF20" s="230">
        <f t="shared" si="8"/>
        <v>0</v>
      </c>
      <c r="AG20" s="230">
        <f t="shared" si="8"/>
        <v>0</v>
      </c>
      <c r="AH20" s="230">
        <f t="shared" si="8"/>
        <v>0</v>
      </c>
      <c r="AI20" s="230">
        <f t="shared" si="8"/>
        <v>0</v>
      </c>
      <c r="AJ20" s="230">
        <f t="shared" si="8"/>
        <v>0</v>
      </c>
      <c r="AK20" s="230">
        <f t="shared" si="8"/>
        <v>0</v>
      </c>
      <c r="AL20" s="230">
        <f t="shared" si="8"/>
        <v>0</v>
      </c>
      <c r="AM20" s="230">
        <f t="shared" si="8"/>
        <v>0</v>
      </c>
      <c r="AN20" s="230">
        <f t="shared" si="8"/>
        <v>0</v>
      </c>
      <c r="AO20" s="230">
        <f t="shared" si="8"/>
        <v>0</v>
      </c>
      <c r="AP20" s="230">
        <f t="shared" si="8"/>
        <v>0</v>
      </c>
      <c r="AQ20" s="230">
        <f t="shared" si="8"/>
        <v>0</v>
      </c>
      <c r="AR20" s="230">
        <f t="shared" si="8"/>
        <v>0</v>
      </c>
      <c r="AS20" s="230">
        <f t="shared" si="8"/>
        <v>0</v>
      </c>
      <c r="AT20" s="230">
        <f t="shared" si="8"/>
        <v>0</v>
      </c>
      <c r="AU20" s="230">
        <f t="shared" si="8"/>
        <v>0</v>
      </c>
      <c r="AV20" s="230">
        <f t="shared" si="8"/>
        <v>0</v>
      </c>
      <c r="AW20" s="230">
        <f t="shared" si="8"/>
        <v>0</v>
      </c>
      <c r="AX20" s="230">
        <f t="shared" si="8"/>
        <v>0</v>
      </c>
      <c r="AY20" s="230">
        <f t="shared" si="8"/>
        <v>0</v>
      </c>
      <c r="AZ20" s="230">
        <f t="shared" si="8"/>
        <v>0</v>
      </c>
      <c r="BA20" s="230">
        <f t="shared" si="8"/>
        <v>0</v>
      </c>
      <c r="BB20" s="230">
        <f t="shared" si="8"/>
        <v>0</v>
      </c>
      <c r="BC20" s="230">
        <f t="shared" si="8"/>
        <v>0</v>
      </c>
      <c r="BD20" s="230">
        <f t="shared" si="8"/>
        <v>0</v>
      </c>
      <c r="BE20" s="230">
        <f t="shared" ref="BE20:DC20" si="9">IF(BE12=0,0,BE19/BE12)</f>
        <v>0</v>
      </c>
      <c r="BF20" s="230">
        <f t="shared" si="9"/>
        <v>0</v>
      </c>
      <c r="BG20" s="230">
        <f t="shared" si="9"/>
        <v>0</v>
      </c>
      <c r="BH20" s="230">
        <f t="shared" si="9"/>
        <v>0</v>
      </c>
      <c r="BI20" s="230">
        <f t="shared" si="9"/>
        <v>0</v>
      </c>
      <c r="BJ20" s="230">
        <f t="shared" si="9"/>
        <v>0</v>
      </c>
      <c r="BK20" s="230">
        <f t="shared" si="9"/>
        <v>0</v>
      </c>
      <c r="BL20" s="230">
        <f t="shared" si="9"/>
        <v>0</v>
      </c>
      <c r="BM20" s="230">
        <f t="shared" si="9"/>
        <v>0</v>
      </c>
      <c r="BN20" s="230">
        <f t="shared" si="9"/>
        <v>0</v>
      </c>
      <c r="BO20" s="230">
        <f t="shared" si="9"/>
        <v>0</v>
      </c>
      <c r="BP20" s="230">
        <f t="shared" si="9"/>
        <v>0</v>
      </c>
      <c r="BQ20" s="230">
        <f t="shared" si="9"/>
        <v>0</v>
      </c>
      <c r="BR20" s="230">
        <f t="shared" si="9"/>
        <v>0</v>
      </c>
      <c r="BS20" s="230">
        <f t="shared" si="9"/>
        <v>0</v>
      </c>
      <c r="BT20" s="230">
        <f t="shared" si="9"/>
        <v>0</v>
      </c>
      <c r="BU20" s="230">
        <f t="shared" si="9"/>
        <v>0</v>
      </c>
      <c r="BV20" s="230">
        <f t="shared" si="9"/>
        <v>0</v>
      </c>
      <c r="BW20" s="230">
        <f t="shared" si="9"/>
        <v>0</v>
      </c>
      <c r="BX20" s="230">
        <f t="shared" si="9"/>
        <v>0</v>
      </c>
      <c r="BY20" s="230">
        <f t="shared" si="9"/>
        <v>0</v>
      </c>
      <c r="BZ20" s="230">
        <f t="shared" si="9"/>
        <v>0</v>
      </c>
      <c r="CA20" s="230">
        <f t="shared" si="9"/>
        <v>0</v>
      </c>
      <c r="CB20" s="230">
        <f t="shared" si="9"/>
        <v>0</v>
      </c>
      <c r="CC20" s="230">
        <f t="shared" si="9"/>
        <v>0</v>
      </c>
      <c r="CD20" s="230">
        <f t="shared" si="9"/>
        <v>0</v>
      </c>
      <c r="CE20" s="230">
        <f t="shared" si="9"/>
        <v>0</v>
      </c>
      <c r="CF20" s="230">
        <f t="shared" si="9"/>
        <v>0</v>
      </c>
      <c r="CG20" s="230">
        <f t="shared" si="9"/>
        <v>0</v>
      </c>
      <c r="CH20" s="230">
        <f t="shared" si="9"/>
        <v>0</v>
      </c>
      <c r="CI20" s="230">
        <f t="shared" si="9"/>
        <v>0</v>
      </c>
      <c r="CJ20" s="230">
        <f t="shared" si="9"/>
        <v>0</v>
      </c>
      <c r="CK20" s="230">
        <f t="shared" si="9"/>
        <v>0</v>
      </c>
      <c r="CL20" s="230">
        <f t="shared" si="9"/>
        <v>0</v>
      </c>
      <c r="CM20" s="230">
        <f t="shared" si="9"/>
        <v>0</v>
      </c>
      <c r="CN20" s="230">
        <f t="shared" si="9"/>
        <v>0</v>
      </c>
      <c r="CO20" s="230">
        <f t="shared" si="9"/>
        <v>0</v>
      </c>
      <c r="CP20" s="230">
        <f t="shared" si="9"/>
        <v>0</v>
      </c>
      <c r="CQ20" s="230">
        <f t="shared" si="9"/>
        <v>0</v>
      </c>
      <c r="CR20" s="230">
        <f t="shared" si="9"/>
        <v>0</v>
      </c>
      <c r="CS20" s="230">
        <f t="shared" si="9"/>
        <v>0</v>
      </c>
      <c r="CT20" s="230">
        <f t="shared" si="9"/>
        <v>0</v>
      </c>
      <c r="CU20" s="230">
        <f t="shared" si="9"/>
        <v>0</v>
      </c>
      <c r="CV20" s="230">
        <f t="shared" si="9"/>
        <v>0</v>
      </c>
      <c r="CW20" s="230">
        <f t="shared" si="9"/>
        <v>0</v>
      </c>
      <c r="CX20" s="230">
        <f t="shared" si="9"/>
        <v>0</v>
      </c>
      <c r="CY20" s="230">
        <f t="shared" si="9"/>
        <v>0</v>
      </c>
      <c r="CZ20" s="230">
        <f t="shared" si="9"/>
        <v>0</v>
      </c>
      <c r="DA20" s="230">
        <f t="shared" si="9"/>
        <v>0</v>
      </c>
      <c r="DB20" s="230">
        <f t="shared" si="9"/>
        <v>0</v>
      </c>
      <c r="DC20" s="230">
        <f t="shared" si="9"/>
        <v>0</v>
      </c>
    </row>
    <row r="21" spans="2:107" ht="15" customHeight="1" x14ac:dyDescent="0.25">
      <c r="B21" s="495">
        <v>11</v>
      </c>
      <c r="C21" s="213" t="s">
        <v>4219</v>
      </c>
      <c r="D21" s="213"/>
      <c r="E21" s="219" t="s">
        <v>3852</v>
      </c>
      <c r="F21" s="220" t="s">
        <v>4220</v>
      </c>
      <c r="G21" s="534">
        <f>SUM(H21:DC21)</f>
        <v>0</v>
      </c>
      <c r="H21" s="229">
        <f>H12*H15/1000</f>
        <v>0</v>
      </c>
      <c r="I21" s="229">
        <f t="shared" ref="I21:BD21" si="10">I12*I15/1000</f>
        <v>0</v>
      </c>
      <c r="J21" s="229">
        <f t="shared" si="10"/>
        <v>0</v>
      </c>
      <c r="K21" s="229">
        <f t="shared" si="10"/>
        <v>0</v>
      </c>
      <c r="L21" s="229">
        <f t="shared" si="10"/>
        <v>0</v>
      </c>
      <c r="M21" s="229">
        <f t="shared" si="10"/>
        <v>0</v>
      </c>
      <c r="N21" s="229">
        <f t="shared" si="10"/>
        <v>0</v>
      </c>
      <c r="O21" s="229">
        <f t="shared" si="10"/>
        <v>0</v>
      </c>
      <c r="P21" s="229">
        <f t="shared" si="10"/>
        <v>0</v>
      </c>
      <c r="Q21" s="229">
        <f t="shared" si="10"/>
        <v>0</v>
      </c>
      <c r="R21" s="229">
        <f t="shared" si="10"/>
        <v>0</v>
      </c>
      <c r="S21" s="229">
        <f t="shared" si="10"/>
        <v>0</v>
      </c>
      <c r="T21" s="229">
        <f t="shared" si="10"/>
        <v>0</v>
      </c>
      <c r="U21" s="229">
        <f t="shared" si="10"/>
        <v>0</v>
      </c>
      <c r="V21" s="229">
        <f t="shared" si="10"/>
        <v>0</v>
      </c>
      <c r="W21" s="229">
        <f t="shared" si="10"/>
        <v>0</v>
      </c>
      <c r="X21" s="229">
        <f t="shared" si="10"/>
        <v>0</v>
      </c>
      <c r="Y21" s="229">
        <f t="shared" si="10"/>
        <v>0</v>
      </c>
      <c r="Z21" s="229">
        <f t="shared" si="10"/>
        <v>0</v>
      </c>
      <c r="AA21" s="229">
        <f t="shared" si="10"/>
        <v>0</v>
      </c>
      <c r="AB21" s="229">
        <f t="shared" si="10"/>
        <v>0</v>
      </c>
      <c r="AC21" s="229">
        <f t="shared" si="10"/>
        <v>0</v>
      </c>
      <c r="AD21" s="229">
        <f t="shared" si="10"/>
        <v>0</v>
      </c>
      <c r="AE21" s="229">
        <f t="shared" si="10"/>
        <v>0</v>
      </c>
      <c r="AF21" s="229">
        <f t="shared" si="10"/>
        <v>0</v>
      </c>
      <c r="AG21" s="229">
        <f t="shared" si="10"/>
        <v>0</v>
      </c>
      <c r="AH21" s="229">
        <f t="shared" si="10"/>
        <v>0</v>
      </c>
      <c r="AI21" s="229">
        <f t="shared" si="10"/>
        <v>0</v>
      </c>
      <c r="AJ21" s="229">
        <f t="shared" si="10"/>
        <v>0</v>
      </c>
      <c r="AK21" s="229">
        <f t="shared" si="10"/>
        <v>0</v>
      </c>
      <c r="AL21" s="229">
        <f t="shared" si="10"/>
        <v>0</v>
      </c>
      <c r="AM21" s="229">
        <f t="shared" si="10"/>
        <v>0</v>
      </c>
      <c r="AN21" s="229">
        <f t="shared" si="10"/>
        <v>0</v>
      </c>
      <c r="AO21" s="229">
        <f t="shared" si="10"/>
        <v>0</v>
      </c>
      <c r="AP21" s="229">
        <f t="shared" si="10"/>
        <v>0</v>
      </c>
      <c r="AQ21" s="229">
        <f t="shared" si="10"/>
        <v>0</v>
      </c>
      <c r="AR21" s="229">
        <f t="shared" si="10"/>
        <v>0</v>
      </c>
      <c r="AS21" s="229">
        <f t="shared" si="10"/>
        <v>0</v>
      </c>
      <c r="AT21" s="229">
        <f t="shared" si="10"/>
        <v>0</v>
      </c>
      <c r="AU21" s="229">
        <f t="shared" si="10"/>
        <v>0</v>
      </c>
      <c r="AV21" s="229">
        <f t="shared" si="10"/>
        <v>0</v>
      </c>
      <c r="AW21" s="229">
        <f t="shared" si="10"/>
        <v>0</v>
      </c>
      <c r="AX21" s="229">
        <f t="shared" si="10"/>
        <v>0</v>
      </c>
      <c r="AY21" s="229">
        <f t="shared" si="10"/>
        <v>0</v>
      </c>
      <c r="AZ21" s="229">
        <f t="shared" si="10"/>
        <v>0</v>
      </c>
      <c r="BA21" s="229">
        <f t="shared" si="10"/>
        <v>0</v>
      </c>
      <c r="BB21" s="229">
        <f t="shared" si="10"/>
        <v>0</v>
      </c>
      <c r="BC21" s="229">
        <f t="shared" si="10"/>
        <v>0</v>
      </c>
      <c r="BD21" s="229">
        <f t="shared" si="10"/>
        <v>0</v>
      </c>
      <c r="BE21" s="229">
        <f t="shared" ref="BE21:DC21" si="11">BE12*BE15/1000</f>
        <v>0</v>
      </c>
      <c r="BF21" s="229">
        <f t="shared" si="11"/>
        <v>0</v>
      </c>
      <c r="BG21" s="229">
        <f t="shared" si="11"/>
        <v>0</v>
      </c>
      <c r="BH21" s="229">
        <f t="shared" si="11"/>
        <v>0</v>
      </c>
      <c r="BI21" s="229">
        <f t="shared" si="11"/>
        <v>0</v>
      </c>
      <c r="BJ21" s="229">
        <f t="shared" si="11"/>
        <v>0</v>
      </c>
      <c r="BK21" s="229">
        <f t="shared" si="11"/>
        <v>0</v>
      </c>
      <c r="BL21" s="229">
        <f t="shared" si="11"/>
        <v>0</v>
      </c>
      <c r="BM21" s="229">
        <f t="shared" si="11"/>
        <v>0</v>
      </c>
      <c r="BN21" s="229">
        <f t="shared" si="11"/>
        <v>0</v>
      </c>
      <c r="BO21" s="229">
        <f t="shared" si="11"/>
        <v>0</v>
      </c>
      <c r="BP21" s="229">
        <f t="shared" si="11"/>
        <v>0</v>
      </c>
      <c r="BQ21" s="229">
        <f t="shared" si="11"/>
        <v>0</v>
      </c>
      <c r="BR21" s="229">
        <f t="shared" si="11"/>
        <v>0</v>
      </c>
      <c r="BS21" s="229">
        <f t="shared" si="11"/>
        <v>0</v>
      </c>
      <c r="BT21" s="229">
        <f t="shared" si="11"/>
        <v>0</v>
      </c>
      <c r="BU21" s="229">
        <f t="shared" si="11"/>
        <v>0</v>
      </c>
      <c r="BV21" s="229">
        <f t="shared" si="11"/>
        <v>0</v>
      </c>
      <c r="BW21" s="229">
        <f t="shared" si="11"/>
        <v>0</v>
      </c>
      <c r="BX21" s="229">
        <f t="shared" si="11"/>
        <v>0</v>
      </c>
      <c r="BY21" s="229">
        <f t="shared" si="11"/>
        <v>0</v>
      </c>
      <c r="BZ21" s="229">
        <f t="shared" si="11"/>
        <v>0</v>
      </c>
      <c r="CA21" s="229">
        <f t="shared" si="11"/>
        <v>0</v>
      </c>
      <c r="CB21" s="229">
        <f t="shared" si="11"/>
        <v>0</v>
      </c>
      <c r="CC21" s="229">
        <f t="shared" si="11"/>
        <v>0</v>
      </c>
      <c r="CD21" s="229">
        <f t="shared" si="11"/>
        <v>0</v>
      </c>
      <c r="CE21" s="229">
        <f t="shared" si="11"/>
        <v>0</v>
      </c>
      <c r="CF21" s="229">
        <f t="shared" si="11"/>
        <v>0</v>
      </c>
      <c r="CG21" s="229">
        <f t="shared" si="11"/>
        <v>0</v>
      </c>
      <c r="CH21" s="229">
        <f t="shared" si="11"/>
        <v>0</v>
      </c>
      <c r="CI21" s="229">
        <f t="shared" si="11"/>
        <v>0</v>
      </c>
      <c r="CJ21" s="229">
        <f t="shared" si="11"/>
        <v>0</v>
      </c>
      <c r="CK21" s="229">
        <f t="shared" si="11"/>
        <v>0</v>
      </c>
      <c r="CL21" s="229">
        <f t="shared" si="11"/>
        <v>0</v>
      </c>
      <c r="CM21" s="229">
        <f t="shared" si="11"/>
        <v>0</v>
      </c>
      <c r="CN21" s="229">
        <f t="shared" si="11"/>
        <v>0</v>
      </c>
      <c r="CO21" s="229">
        <f t="shared" si="11"/>
        <v>0</v>
      </c>
      <c r="CP21" s="229">
        <f t="shared" si="11"/>
        <v>0</v>
      </c>
      <c r="CQ21" s="229">
        <f t="shared" si="11"/>
        <v>0</v>
      </c>
      <c r="CR21" s="229">
        <f t="shared" si="11"/>
        <v>0</v>
      </c>
      <c r="CS21" s="229">
        <f t="shared" si="11"/>
        <v>0</v>
      </c>
      <c r="CT21" s="229">
        <f t="shared" si="11"/>
        <v>0</v>
      </c>
      <c r="CU21" s="229">
        <f t="shared" si="11"/>
        <v>0</v>
      </c>
      <c r="CV21" s="229">
        <f t="shared" si="11"/>
        <v>0</v>
      </c>
      <c r="CW21" s="229">
        <f t="shared" si="11"/>
        <v>0</v>
      </c>
      <c r="CX21" s="229">
        <f t="shared" si="11"/>
        <v>0</v>
      </c>
      <c r="CY21" s="229">
        <f t="shared" si="11"/>
        <v>0</v>
      </c>
      <c r="CZ21" s="229">
        <f t="shared" si="11"/>
        <v>0</v>
      </c>
      <c r="DA21" s="229">
        <f t="shared" si="11"/>
        <v>0</v>
      </c>
      <c r="DB21" s="229">
        <f t="shared" si="11"/>
        <v>0</v>
      </c>
      <c r="DC21" s="229">
        <f t="shared" si="11"/>
        <v>0</v>
      </c>
    </row>
    <row r="22" spans="2:107" ht="15" customHeight="1" x14ac:dyDescent="0.25">
      <c r="B22" s="495">
        <v>12</v>
      </c>
      <c r="C22" s="213" t="s">
        <v>4221</v>
      </c>
      <c r="D22" s="213"/>
      <c r="E22" s="214" t="s">
        <v>3855</v>
      </c>
      <c r="F22" s="220" t="s">
        <v>4222</v>
      </c>
      <c r="G22" s="231">
        <f>SUM(H22:DC22)</f>
        <v>0</v>
      </c>
      <c r="H22" s="232">
        <f>H12*H20</f>
        <v>0</v>
      </c>
      <c r="I22" s="232">
        <f t="shared" ref="I22:BD22" si="12">I12*I20</f>
        <v>0</v>
      </c>
      <c r="J22" s="232">
        <f t="shared" si="12"/>
        <v>0</v>
      </c>
      <c r="K22" s="232">
        <f t="shared" si="12"/>
        <v>0</v>
      </c>
      <c r="L22" s="232">
        <f t="shared" si="12"/>
        <v>0</v>
      </c>
      <c r="M22" s="232">
        <f t="shared" si="12"/>
        <v>0</v>
      </c>
      <c r="N22" s="232">
        <f t="shared" si="12"/>
        <v>0</v>
      </c>
      <c r="O22" s="232">
        <f t="shared" si="12"/>
        <v>0</v>
      </c>
      <c r="P22" s="232">
        <f t="shared" si="12"/>
        <v>0</v>
      </c>
      <c r="Q22" s="232">
        <f t="shared" si="12"/>
        <v>0</v>
      </c>
      <c r="R22" s="232">
        <f t="shared" si="12"/>
        <v>0</v>
      </c>
      <c r="S22" s="232">
        <f t="shared" si="12"/>
        <v>0</v>
      </c>
      <c r="T22" s="232">
        <f t="shared" si="12"/>
        <v>0</v>
      </c>
      <c r="U22" s="232">
        <f t="shared" si="12"/>
        <v>0</v>
      </c>
      <c r="V22" s="232">
        <f t="shared" si="12"/>
        <v>0</v>
      </c>
      <c r="W22" s="232">
        <f t="shared" si="12"/>
        <v>0</v>
      </c>
      <c r="X22" s="232">
        <f t="shared" si="12"/>
        <v>0</v>
      </c>
      <c r="Y22" s="232">
        <f t="shared" si="12"/>
        <v>0</v>
      </c>
      <c r="Z22" s="232">
        <f t="shared" si="12"/>
        <v>0</v>
      </c>
      <c r="AA22" s="232">
        <f t="shared" si="12"/>
        <v>0</v>
      </c>
      <c r="AB22" s="232">
        <f t="shared" si="12"/>
        <v>0</v>
      </c>
      <c r="AC22" s="232">
        <f t="shared" si="12"/>
        <v>0</v>
      </c>
      <c r="AD22" s="232">
        <f t="shared" si="12"/>
        <v>0</v>
      </c>
      <c r="AE22" s="232">
        <f t="shared" si="12"/>
        <v>0</v>
      </c>
      <c r="AF22" s="232">
        <f t="shared" si="12"/>
        <v>0</v>
      </c>
      <c r="AG22" s="232">
        <f t="shared" si="12"/>
        <v>0</v>
      </c>
      <c r="AH22" s="232">
        <f t="shared" si="12"/>
        <v>0</v>
      </c>
      <c r="AI22" s="232">
        <f t="shared" si="12"/>
        <v>0</v>
      </c>
      <c r="AJ22" s="232">
        <f t="shared" si="12"/>
        <v>0</v>
      </c>
      <c r="AK22" s="232">
        <f t="shared" si="12"/>
        <v>0</v>
      </c>
      <c r="AL22" s="232">
        <f t="shared" si="12"/>
        <v>0</v>
      </c>
      <c r="AM22" s="232">
        <f t="shared" si="12"/>
        <v>0</v>
      </c>
      <c r="AN22" s="232">
        <f t="shared" si="12"/>
        <v>0</v>
      </c>
      <c r="AO22" s="232">
        <f t="shared" si="12"/>
        <v>0</v>
      </c>
      <c r="AP22" s="232">
        <f t="shared" si="12"/>
        <v>0</v>
      </c>
      <c r="AQ22" s="232">
        <f t="shared" si="12"/>
        <v>0</v>
      </c>
      <c r="AR22" s="232">
        <f t="shared" si="12"/>
        <v>0</v>
      </c>
      <c r="AS22" s="232">
        <f t="shared" si="12"/>
        <v>0</v>
      </c>
      <c r="AT22" s="232">
        <f t="shared" si="12"/>
        <v>0</v>
      </c>
      <c r="AU22" s="232">
        <f t="shared" si="12"/>
        <v>0</v>
      </c>
      <c r="AV22" s="232">
        <f t="shared" si="12"/>
        <v>0</v>
      </c>
      <c r="AW22" s="232">
        <f t="shared" si="12"/>
        <v>0</v>
      </c>
      <c r="AX22" s="232">
        <f t="shared" si="12"/>
        <v>0</v>
      </c>
      <c r="AY22" s="232">
        <f t="shared" si="12"/>
        <v>0</v>
      </c>
      <c r="AZ22" s="232">
        <f t="shared" si="12"/>
        <v>0</v>
      </c>
      <c r="BA22" s="232">
        <f t="shared" si="12"/>
        <v>0</v>
      </c>
      <c r="BB22" s="232">
        <f t="shared" si="12"/>
        <v>0</v>
      </c>
      <c r="BC22" s="232">
        <f t="shared" si="12"/>
        <v>0</v>
      </c>
      <c r="BD22" s="232">
        <f t="shared" si="12"/>
        <v>0</v>
      </c>
      <c r="BE22" s="232">
        <f t="shared" ref="BE22:DC22" si="13">BE12*BE20</f>
        <v>0</v>
      </c>
      <c r="BF22" s="232">
        <f t="shared" si="13"/>
        <v>0</v>
      </c>
      <c r="BG22" s="232">
        <f t="shared" si="13"/>
        <v>0</v>
      </c>
      <c r="BH22" s="232">
        <f t="shared" si="13"/>
        <v>0</v>
      </c>
      <c r="BI22" s="232">
        <f t="shared" si="13"/>
        <v>0</v>
      </c>
      <c r="BJ22" s="232">
        <f t="shared" si="13"/>
        <v>0</v>
      </c>
      <c r="BK22" s="232">
        <f t="shared" si="13"/>
        <v>0</v>
      </c>
      <c r="BL22" s="232">
        <f t="shared" si="13"/>
        <v>0</v>
      </c>
      <c r="BM22" s="232">
        <f t="shared" si="13"/>
        <v>0</v>
      </c>
      <c r="BN22" s="232">
        <f t="shared" si="13"/>
        <v>0</v>
      </c>
      <c r="BO22" s="232">
        <f t="shared" si="13"/>
        <v>0</v>
      </c>
      <c r="BP22" s="232">
        <f t="shared" si="13"/>
        <v>0</v>
      </c>
      <c r="BQ22" s="232">
        <f t="shared" si="13"/>
        <v>0</v>
      </c>
      <c r="BR22" s="232">
        <f t="shared" si="13"/>
        <v>0</v>
      </c>
      <c r="BS22" s="232">
        <f t="shared" si="13"/>
        <v>0</v>
      </c>
      <c r="BT22" s="232">
        <f t="shared" si="13"/>
        <v>0</v>
      </c>
      <c r="BU22" s="232">
        <f t="shared" si="13"/>
        <v>0</v>
      </c>
      <c r="BV22" s="232">
        <f t="shared" si="13"/>
        <v>0</v>
      </c>
      <c r="BW22" s="232">
        <f t="shared" si="13"/>
        <v>0</v>
      </c>
      <c r="BX22" s="232">
        <f t="shared" si="13"/>
        <v>0</v>
      </c>
      <c r="BY22" s="232">
        <f t="shared" si="13"/>
        <v>0</v>
      </c>
      <c r="BZ22" s="232">
        <f t="shared" si="13"/>
        <v>0</v>
      </c>
      <c r="CA22" s="232">
        <f t="shared" si="13"/>
        <v>0</v>
      </c>
      <c r="CB22" s="232">
        <f t="shared" si="13"/>
        <v>0</v>
      </c>
      <c r="CC22" s="232">
        <f t="shared" si="13"/>
        <v>0</v>
      </c>
      <c r="CD22" s="232">
        <f t="shared" si="13"/>
        <v>0</v>
      </c>
      <c r="CE22" s="232">
        <f t="shared" si="13"/>
        <v>0</v>
      </c>
      <c r="CF22" s="232">
        <f t="shared" si="13"/>
        <v>0</v>
      </c>
      <c r="CG22" s="232">
        <f t="shared" si="13"/>
        <v>0</v>
      </c>
      <c r="CH22" s="232">
        <f t="shared" si="13"/>
        <v>0</v>
      </c>
      <c r="CI22" s="232">
        <f t="shared" si="13"/>
        <v>0</v>
      </c>
      <c r="CJ22" s="232">
        <f t="shared" si="13"/>
        <v>0</v>
      </c>
      <c r="CK22" s="232">
        <f t="shared" si="13"/>
        <v>0</v>
      </c>
      <c r="CL22" s="232">
        <f t="shared" si="13"/>
        <v>0</v>
      </c>
      <c r="CM22" s="232">
        <f t="shared" si="13"/>
        <v>0</v>
      </c>
      <c r="CN22" s="232">
        <f t="shared" si="13"/>
        <v>0</v>
      </c>
      <c r="CO22" s="232">
        <f t="shared" si="13"/>
        <v>0</v>
      </c>
      <c r="CP22" s="232">
        <f t="shared" si="13"/>
        <v>0</v>
      </c>
      <c r="CQ22" s="232">
        <f t="shared" si="13"/>
        <v>0</v>
      </c>
      <c r="CR22" s="232">
        <f t="shared" si="13"/>
        <v>0</v>
      </c>
      <c r="CS22" s="232">
        <f t="shared" si="13"/>
        <v>0</v>
      </c>
      <c r="CT22" s="232">
        <f t="shared" si="13"/>
        <v>0</v>
      </c>
      <c r="CU22" s="232">
        <f t="shared" si="13"/>
        <v>0</v>
      </c>
      <c r="CV22" s="232">
        <f t="shared" si="13"/>
        <v>0</v>
      </c>
      <c r="CW22" s="232">
        <f t="shared" si="13"/>
        <v>0</v>
      </c>
      <c r="CX22" s="232">
        <f t="shared" si="13"/>
        <v>0</v>
      </c>
      <c r="CY22" s="232">
        <f t="shared" si="13"/>
        <v>0</v>
      </c>
      <c r="CZ22" s="232">
        <f t="shared" si="13"/>
        <v>0</v>
      </c>
      <c r="DA22" s="232">
        <f t="shared" si="13"/>
        <v>0</v>
      </c>
      <c r="DB22" s="232">
        <f t="shared" si="13"/>
        <v>0</v>
      </c>
      <c r="DC22" s="232">
        <f t="shared" si="13"/>
        <v>0</v>
      </c>
    </row>
    <row r="24" spans="2:107" ht="15" customHeight="1" x14ac:dyDescent="0.25">
      <c r="B24" s="893" t="s">
        <v>4442</v>
      </c>
      <c r="C24" s="894"/>
      <c r="D24" s="894"/>
      <c r="E24" s="894"/>
      <c r="F24" s="895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09"/>
      <c r="BN24" s="209"/>
      <c r="BO24" s="209"/>
      <c r="BP24" s="209"/>
      <c r="BQ24" s="209"/>
      <c r="BR24" s="209"/>
      <c r="BS24" s="209"/>
      <c r="BT24" s="209"/>
      <c r="BU24" s="209"/>
      <c r="BV24" s="209"/>
      <c r="BW24" s="209"/>
      <c r="BX24" s="209"/>
      <c r="BY24" s="209"/>
      <c r="BZ24" s="209"/>
      <c r="CA24" s="209"/>
      <c r="CB24" s="209"/>
      <c r="CC24" s="209"/>
      <c r="CD24" s="209"/>
      <c r="CE24" s="209"/>
      <c r="CF24" s="209"/>
      <c r="CG24" s="209"/>
      <c r="CH24" s="209"/>
      <c r="CI24" s="209"/>
      <c r="CJ24" s="209"/>
      <c r="CK24" s="209"/>
      <c r="CL24" s="209"/>
      <c r="CM24" s="209"/>
      <c r="CN24" s="209"/>
      <c r="CO24" s="209"/>
      <c r="CP24" s="209"/>
      <c r="CQ24" s="209"/>
      <c r="CR24" s="209"/>
      <c r="CS24" s="209"/>
      <c r="CT24" s="209"/>
      <c r="CU24" s="209"/>
      <c r="CV24" s="209"/>
      <c r="CW24" s="209"/>
      <c r="CX24" s="209"/>
      <c r="CY24" s="209"/>
      <c r="CZ24" s="209"/>
      <c r="DA24" s="209"/>
      <c r="DB24" s="209"/>
      <c r="DC24" s="209"/>
    </row>
    <row r="25" spans="2:107" s="99" customFormat="1" ht="15" customHeight="1" x14ac:dyDescent="0.25">
      <c r="B25" s="495"/>
      <c r="C25" s="496"/>
      <c r="D25" s="496"/>
      <c r="E25" s="496"/>
      <c r="F25" s="233"/>
      <c r="G25" s="211" t="s">
        <v>76</v>
      </c>
      <c r="H25" s="212" t="s">
        <v>4334</v>
      </c>
      <c r="I25" s="212" t="s">
        <v>4335</v>
      </c>
      <c r="J25" s="212" t="s">
        <v>4336</v>
      </c>
      <c r="K25" s="212" t="s">
        <v>4337</v>
      </c>
      <c r="L25" s="212" t="s">
        <v>4338</v>
      </c>
      <c r="M25" s="212" t="s">
        <v>4339</v>
      </c>
      <c r="N25" s="212" t="s">
        <v>4340</v>
      </c>
      <c r="O25" s="212" t="s">
        <v>4341</v>
      </c>
      <c r="P25" s="212" t="s">
        <v>4342</v>
      </c>
      <c r="Q25" s="212" t="s">
        <v>4343</v>
      </c>
      <c r="R25" s="212" t="s">
        <v>4344</v>
      </c>
      <c r="S25" s="212" t="s">
        <v>4345</v>
      </c>
      <c r="T25" s="212" t="s">
        <v>4346</v>
      </c>
      <c r="U25" s="212" t="s">
        <v>4347</v>
      </c>
      <c r="V25" s="212" t="s">
        <v>4348</v>
      </c>
      <c r="W25" s="212" t="s">
        <v>4349</v>
      </c>
      <c r="X25" s="212" t="s">
        <v>4350</v>
      </c>
      <c r="Y25" s="212" t="s">
        <v>4351</v>
      </c>
      <c r="Z25" s="212" t="s">
        <v>4352</v>
      </c>
      <c r="AA25" s="212" t="s">
        <v>4353</v>
      </c>
      <c r="AB25" s="212" t="s">
        <v>4354</v>
      </c>
      <c r="AC25" s="212" t="s">
        <v>4355</v>
      </c>
      <c r="AD25" s="212" t="s">
        <v>4356</v>
      </c>
      <c r="AE25" s="212" t="s">
        <v>4357</v>
      </c>
      <c r="AF25" s="212" t="s">
        <v>4358</v>
      </c>
      <c r="AG25" s="212" t="s">
        <v>4359</v>
      </c>
      <c r="AH25" s="212" t="s">
        <v>4360</v>
      </c>
      <c r="AI25" s="212" t="s">
        <v>4361</v>
      </c>
      <c r="AJ25" s="212" t="s">
        <v>4362</v>
      </c>
      <c r="AK25" s="212" t="s">
        <v>4363</v>
      </c>
      <c r="AL25" s="212" t="s">
        <v>4364</v>
      </c>
      <c r="AM25" s="212" t="s">
        <v>4365</v>
      </c>
      <c r="AN25" s="212" t="s">
        <v>4366</v>
      </c>
      <c r="AO25" s="212" t="s">
        <v>4367</v>
      </c>
      <c r="AP25" s="212" t="s">
        <v>4368</v>
      </c>
      <c r="AQ25" s="212" t="s">
        <v>4369</v>
      </c>
      <c r="AR25" s="212" t="s">
        <v>4370</v>
      </c>
      <c r="AS25" s="212" t="s">
        <v>4371</v>
      </c>
      <c r="AT25" s="212" t="s">
        <v>4372</v>
      </c>
      <c r="AU25" s="212" t="s">
        <v>4373</v>
      </c>
      <c r="AV25" s="212" t="s">
        <v>4374</v>
      </c>
      <c r="AW25" s="212" t="s">
        <v>4375</v>
      </c>
      <c r="AX25" s="212" t="s">
        <v>4376</v>
      </c>
      <c r="AY25" s="212" t="s">
        <v>4377</v>
      </c>
      <c r="AZ25" s="212" t="s">
        <v>4378</v>
      </c>
      <c r="BA25" s="212" t="s">
        <v>4379</v>
      </c>
      <c r="BB25" s="212" t="s">
        <v>4380</v>
      </c>
      <c r="BC25" s="212" t="s">
        <v>4381</v>
      </c>
      <c r="BD25" s="212" t="s">
        <v>4382</v>
      </c>
      <c r="BE25" s="212" t="s">
        <v>4383</v>
      </c>
      <c r="BF25" s="212" t="s">
        <v>4384</v>
      </c>
      <c r="BG25" s="212" t="s">
        <v>4385</v>
      </c>
      <c r="BH25" s="212" t="s">
        <v>4386</v>
      </c>
      <c r="BI25" s="212" t="s">
        <v>4387</v>
      </c>
      <c r="BJ25" s="212" t="s">
        <v>4388</v>
      </c>
      <c r="BK25" s="212" t="s">
        <v>4389</v>
      </c>
      <c r="BL25" s="212" t="s">
        <v>4390</v>
      </c>
      <c r="BM25" s="212" t="s">
        <v>4391</v>
      </c>
      <c r="BN25" s="212" t="s">
        <v>4392</v>
      </c>
      <c r="BO25" s="212" t="s">
        <v>4393</v>
      </c>
      <c r="BP25" s="212" t="s">
        <v>4394</v>
      </c>
      <c r="BQ25" s="212" t="s">
        <v>4395</v>
      </c>
      <c r="BR25" s="212" t="s">
        <v>4396</v>
      </c>
      <c r="BS25" s="212" t="s">
        <v>4397</v>
      </c>
      <c r="BT25" s="212" t="s">
        <v>4398</v>
      </c>
      <c r="BU25" s="212" t="s">
        <v>4399</v>
      </c>
      <c r="BV25" s="212" t="s">
        <v>4400</v>
      </c>
      <c r="BW25" s="212" t="s">
        <v>4401</v>
      </c>
      <c r="BX25" s="212" t="s">
        <v>4402</v>
      </c>
      <c r="BY25" s="212" t="s">
        <v>4403</v>
      </c>
      <c r="BZ25" s="212" t="s">
        <v>4404</v>
      </c>
      <c r="CA25" s="212" t="s">
        <v>4405</v>
      </c>
      <c r="CB25" s="212" t="s">
        <v>4406</v>
      </c>
      <c r="CC25" s="212" t="s">
        <v>4407</v>
      </c>
      <c r="CD25" s="212" t="s">
        <v>4408</v>
      </c>
      <c r="CE25" s="212" t="s">
        <v>4409</v>
      </c>
      <c r="CF25" s="212" t="s">
        <v>4410</v>
      </c>
      <c r="CG25" s="212" t="s">
        <v>4411</v>
      </c>
      <c r="CH25" s="212" t="s">
        <v>4412</v>
      </c>
      <c r="CI25" s="212" t="s">
        <v>4413</v>
      </c>
      <c r="CJ25" s="212" t="s">
        <v>4414</v>
      </c>
      <c r="CK25" s="212" t="s">
        <v>4415</v>
      </c>
      <c r="CL25" s="212" t="s">
        <v>4416</v>
      </c>
      <c r="CM25" s="212" t="s">
        <v>4417</v>
      </c>
      <c r="CN25" s="212" t="s">
        <v>4418</v>
      </c>
      <c r="CO25" s="212" t="s">
        <v>4419</v>
      </c>
      <c r="CP25" s="212" t="s">
        <v>4420</v>
      </c>
      <c r="CQ25" s="212" t="s">
        <v>4421</v>
      </c>
      <c r="CR25" s="212" t="s">
        <v>4422</v>
      </c>
      <c r="CS25" s="212" t="s">
        <v>4423</v>
      </c>
      <c r="CT25" s="212" t="s">
        <v>4424</v>
      </c>
      <c r="CU25" s="212" t="s">
        <v>4425</v>
      </c>
      <c r="CV25" s="212" t="s">
        <v>4426</v>
      </c>
      <c r="CW25" s="212" t="s">
        <v>4427</v>
      </c>
      <c r="CX25" s="212" t="s">
        <v>4428</v>
      </c>
      <c r="CY25" s="212" t="s">
        <v>4429</v>
      </c>
      <c r="CZ25" s="212" t="s">
        <v>4430</v>
      </c>
      <c r="DA25" s="212" t="s">
        <v>4431</v>
      </c>
      <c r="DB25" s="212" t="s">
        <v>4432</v>
      </c>
      <c r="DC25" s="212" t="s">
        <v>4433</v>
      </c>
    </row>
    <row r="26" spans="2:107" s="99" customFormat="1" ht="15" customHeight="1" x14ac:dyDescent="0.25">
      <c r="B26" s="495">
        <v>13</v>
      </c>
      <c r="C26" s="295" t="s">
        <v>4188</v>
      </c>
      <c r="D26" s="496"/>
      <c r="E26" s="496"/>
      <c r="F26" s="210"/>
      <c r="G26" s="211"/>
      <c r="H26" s="212" t="str">
        <f>IF(H4="","",H4)</f>
        <v/>
      </c>
      <c r="I26" s="212" t="str">
        <f t="shared" ref="I26:BT26" si="14">IF(I4="","",I4)</f>
        <v/>
      </c>
      <c r="J26" s="212" t="str">
        <f t="shared" si="14"/>
        <v/>
      </c>
      <c r="K26" s="212" t="str">
        <f t="shared" si="14"/>
        <v/>
      </c>
      <c r="L26" s="212" t="str">
        <f t="shared" si="14"/>
        <v/>
      </c>
      <c r="M26" s="212" t="str">
        <f t="shared" si="14"/>
        <v/>
      </c>
      <c r="N26" s="212" t="str">
        <f t="shared" si="14"/>
        <v/>
      </c>
      <c r="O26" s="212" t="str">
        <f t="shared" si="14"/>
        <v/>
      </c>
      <c r="P26" s="212" t="str">
        <f t="shared" si="14"/>
        <v/>
      </c>
      <c r="Q26" s="212" t="str">
        <f t="shared" si="14"/>
        <v/>
      </c>
      <c r="R26" s="212" t="str">
        <f t="shared" si="14"/>
        <v/>
      </c>
      <c r="S26" s="212" t="str">
        <f t="shared" si="14"/>
        <v/>
      </c>
      <c r="T26" s="212" t="str">
        <f t="shared" si="14"/>
        <v/>
      </c>
      <c r="U26" s="212" t="str">
        <f t="shared" si="14"/>
        <v/>
      </c>
      <c r="V26" s="212" t="str">
        <f t="shared" si="14"/>
        <v/>
      </c>
      <c r="W26" s="212" t="str">
        <f t="shared" si="14"/>
        <v/>
      </c>
      <c r="X26" s="212" t="str">
        <f t="shared" si="14"/>
        <v/>
      </c>
      <c r="Y26" s="212" t="str">
        <f t="shared" si="14"/>
        <v/>
      </c>
      <c r="Z26" s="212" t="str">
        <f t="shared" si="14"/>
        <v/>
      </c>
      <c r="AA26" s="212" t="str">
        <f t="shared" si="14"/>
        <v/>
      </c>
      <c r="AB26" s="212" t="str">
        <f t="shared" si="14"/>
        <v/>
      </c>
      <c r="AC26" s="212" t="str">
        <f t="shared" si="14"/>
        <v/>
      </c>
      <c r="AD26" s="212" t="str">
        <f t="shared" si="14"/>
        <v/>
      </c>
      <c r="AE26" s="212" t="str">
        <f t="shared" si="14"/>
        <v/>
      </c>
      <c r="AF26" s="212" t="str">
        <f t="shared" si="14"/>
        <v/>
      </c>
      <c r="AG26" s="212" t="str">
        <f t="shared" si="14"/>
        <v/>
      </c>
      <c r="AH26" s="212" t="str">
        <f t="shared" si="14"/>
        <v/>
      </c>
      <c r="AI26" s="212" t="str">
        <f t="shared" si="14"/>
        <v/>
      </c>
      <c r="AJ26" s="212" t="str">
        <f t="shared" si="14"/>
        <v/>
      </c>
      <c r="AK26" s="212" t="str">
        <f t="shared" si="14"/>
        <v/>
      </c>
      <c r="AL26" s="212" t="str">
        <f t="shared" si="14"/>
        <v/>
      </c>
      <c r="AM26" s="212" t="str">
        <f t="shared" si="14"/>
        <v/>
      </c>
      <c r="AN26" s="212" t="str">
        <f t="shared" si="14"/>
        <v/>
      </c>
      <c r="AO26" s="212" t="str">
        <f t="shared" si="14"/>
        <v/>
      </c>
      <c r="AP26" s="212" t="str">
        <f t="shared" si="14"/>
        <v/>
      </c>
      <c r="AQ26" s="212" t="str">
        <f t="shared" si="14"/>
        <v/>
      </c>
      <c r="AR26" s="212" t="str">
        <f t="shared" si="14"/>
        <v/>
      </c>
      <c r="AS26" s="212" t="str">
        <f t="shared" si="14"/>
        <v/>
      </c>
      <c r="AT26" s="212" t="str">
        <f t="shared" si="14"/>
        <v/>
      </c>
      <c r="AU26" s="212" t="str">
        <f t="shared" si="14"/>
        <v/>
      </c>
      <c r="AV26" s="212" t="str">
        <f t="shared" si="14"/>
        <v/>
      </c>
      <c r="AW26" s="212" t="str">
        <f t="shared" si="14"/>
        <v/>
      </c>
      <c r="AX26" s="212" t="str">
        <f t="shared" si="14"/>
        <v/>
      </c>
      <c r="AY26" s="212" t="str">
        <f t="shared" si="14"/>
        <v/>
      </c>
      <c r="AZ26" s="212" t="str">
        <f t="shared" si="14"/>
        <v/>
      </c>
      <c r="BA26" s="212" t="str">
        <f t="shared" si="14"/>
        <v/>
      </c>
      <c r="BB26" s="212" t="str">
        <f t="shared" si="14"/>
        <v/>
      </c>
      <c r="BC26" s="212" t="str">
        <f t="shared" si="14"/>
        <v/>
      </c>
      <c r="BD26" s="212" t="str">
        <f t="shared" si="14"/>
        <v/>
      </c>
      <c r="BE26" s="212" t="str">
        <f t="shared" si="14"/>
        <v/>
      </c>
      <c r="BF26" s="212" t="str">
        <f t="shared" si="14"/>
        <v/>
      </c>
      <c r="BG26" s="212" t="str">
        <f t="shared" si="14"/>
        <v/>
      </c>
      <c r="BH26" s="212" t="str">
        <f t="shared" si="14"/>
        <v/>
      </c>
      <c r="BI26" s="212" t="str">
        <f t="shared" si="14"/>
        <v/>
      </c>
      <c r="BJ26" s="212" t="str">
        <f t="shared" si="14"/>
        <v/>
      </c>
      <c r="BK26" s="212" t="str">
        <f t="shared" si="14"/>
        <v/>
      </c>
      <c r="BL26" s="212" t="str">
        <f t="shared" si="14"/>
        <v/>
      </c>
      <c r="BM26" s="212" t="str">
        <f t="shared" si="14"/>
        <v/>
      </c>
      <c r="BN26" s="212" t="str">
        <f t="shared" si="14"/>
        <v/>
      </c>
      <c r="BO26" s="212" t="str">
        <f t="shared" si="14"/>
        <v/>
      </c>
      <c r="BP26" s="212" t="str">
        <f t="shared" si="14"/>
        <v/>
      </c>
      <c r="BQ26" s="212" t="str">
        <f t="shared" si="14"/>
        <v/>
      </c>
      <c r="BR26" s="212" t="str">
        <f t="shared" si="14"/>
        <v/>
      </c>
      <c r="BS26" s="212" t="str">
        <f t="shared" si="14"/>
        <v/>
      </c>
      <c r="BT26" s="212" t="str">
        <f t="shared" si="14"/>
        <v/>
      </c>
      <c r="BU26" s="212" t="str">
        <f t="shared" ref="BU26:DC26" si="15">IF(BU4="","",BU4)</f>
        <v/>
      </c>
      <c r="BV26" s="212" t="str">
        <f t="shared" si="15"/>
        <v/>
      </c>
      <c r="BW26" s="212" t="str">
        <f t="shared" si="15"/>
        <v/>
      </c>
      <c r="BX26" s="212" t="str">
        <f t="shared" si="15"/>
        <v/>
      </c>
      <c r="BY26" s="212" t="str">
        <f t="shared" si="15"/>
        <v/>
      </c>
      <c r="BZ26" s="212" t="str">
        <f t="shared" si="15"/>
        <v/>
      </c>
      <c r="CA26" s="212" t="str">
        <f t="shared" si="15"/>
        <v/>
      </c>
      <c r="CB26" s="212" t="str">
        <f t="shared" si="15"/>
        <v/>
      </c>
      <c r="CC26" s="212" t="str">
        <f t="shared" si="15"/>
        <v/>
      </c>
      <c r="CD26" s="212" t="str">
        <f t="shared" si="15"/>
        <v/>
      </c>
      <c r="CE26" s="212" t="str">
        <f t="shared" si="15"/>
        <v/>
      </c>
      <c r="CF26" s="212" t="str">
        <f t="shared" si="15"/>
        <v/>
      </c>
      <c r="CG26" s="212" t="str">
        <f t="shared" si="15"/>
        <v/>
      </c>
      <c r="CH26" s="212" t="str">
        <f t="shared" si="15"/>
        <v/>
      </c>
      <c r="CI26" s="212" t="str">
        <f t="shared" si="15"/>
        <v/>
      </c>
      <c r="CJ26" s="212" t="str">
        <f t="shared" si="15"/>
        <v/>
      </c>
      <c r="CK26" s="212" t="str">
        <f t="shared" si="15"/>
        <v/>
      </c>
      <c r="CL26" s="212" t="str">
        <f t="shared" si="15"/>
        <v/>
      </c>
      <c r="CM26" s="212" t="str">
        <f t="shared" si="15"/>
        <v/>
      </c>
      <c r="CN26" s="212" t="str">
        <f t="shared" si="15"/>
        <v/>
      </c>
      <c r="CO26" s="212" t="str">
        <f t="shared" si="15"/>
        <v/>
      </c>
      <c r="CP26" s="212" t="str">
        <f t="shared" si="15"/>
        <v/>
      </c>
      <c r="CQ26" s="212" t="str">
        <f t="shared" si="15"/>
        <v/>
      </c>
      <c r="CR26" s="212" t="str">
        <f t="shared" si="15"/>
        <v/>
      </c>
      <c r="CS26" s="212" t="str">
        <f t="shared" si="15"/>
        <v/>
      </c>
      <c r="CT26" s="212" t="str">
        <f t="shared" si="15"/>
        <v/>
      </c>
      <c r="CU26" s="212" t="str">
        <f t="shared" si="15"/>
        <v/>
      </c>
      <c r="CV26" s="212" t="str">
        <f t="shared" si="15"/>
        <v/>
      </c>
      <c r="CW26" s="212" t="str">
        <f t="shared" si="15"/>
        <v/>
      </c>
      <c r="CX26" s="212" t="str">
        <f t="shared" si="15"/>
        <v/>
      </c>
      <c r="CY26" s="212" t="str">
        <f t="shared" si="15"/>
        <v/>
      </c>
      <c r="CZ26" s="212" t="str">
        <f t="shared" si="15"/>
        <v/>
      </c>
      <c r="DA26" s="212" t="str">
        <f t="shared" si="15"/>
        <v/>
      </c>
      <c r="DB26" s="212" t="str">
        <f t="shared" si="15"/>
        <v/>
      </c>
      <c r="DC26" s="212" t="str">
        <f t="shared" si="15"/>
        <v/>
      </c>
    </row>
    <row r="27" spans="2:107" ht="15" customHeight="1" x14ac:dyDescent="0.25">
      <c r="B27" s="495">
        <v>14</v>
      </c>
      <c r="C27" s="213" t="s">
        <v>4434</v>
      </c>
      <c r="D27" s="213"/>
      <c r="E27" s="214" t="s">
        <v>4435</v>
      </c>
      <c r="F27" s="220" t="s">
        <v>4259</v>
      </c>
      <c r="G27" s="223">
        <f>SUM(H27:DC27)</f>
        <v>0</v>
      </c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</row>
    <row r="28" spans="2:107" ht="15" customHeight="1" x14ac:dyDescent="0.25">
      <c r="B28" s="495">
        <v>15</v>
      </c>
      <c r="C28" s="213" t="s">
        <v>4318</v>
      </c>
      <c r="D28" s="213"/>
      <c r="E28" s="219" t="s">
        <v>3909</v>
      </c>
      <c r="F28" s="280" t="s">
        <v>4443</v>
      </c>
      <c r="G28" s="225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</row>
    <row r="29" spans="2:107" ht="15" customHeight="1" x14ac:dyDescent="0.25">
      <c r="B29" s="1162">
        <v>16</v>
      </c>
      <c r="C29" s="213" t="s">
        <v>4437</v>
      </c>
      <c r="D29" s="213"/>
      <c r="E29" s="219" t="s">
        <v>3909</v>
      </c>
      <c r="F29" s="280" t="s">
        <v>4444</v>
      </c>
      <c r="G29" s="223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</row>
    <row r="30" spans="2:107" ht="15" customHeight="1" x14ac:dyDescent="0.25">
      <c r="B30" s="1164"/>
      <c r="C30" s="213" t="s">
        <v>4439</v>
      </c>
      <c r="D30" s="213"/>
      <c r="E30" s="219" t="s">
        <v>3909</v>
      </c>
      <c r="F30" s="280" t="s">
        <v>4445</v>
      </c>
      <c r="G30" s="223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</row>
    <row r="31" spans="2:107" ht="15" customHeight="1" x14ac:dyDescent="0.25">
      <c r="B31" s="495">
        <v>17</v>
      </c>
      <c r="C31" s="213" t="s">
        <v>3976</v>
      </c>
      <c r="D31" s="213"/>
      <c r="E31" s="219"/>
      <c r="F31" s="220" t="s">
        <v>4258</v>
      </c>
      <c r="G31" s="223">
        <f>SUM(H31:DC31)</f>
        <v>0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</row>
    <row r="32" spans="2:107" ht="15" customHeight="1" x14ac:dyDescent="0.25">
      <c r="B32" s="495">
        <v>18</v>
      </c>
      <c r="C32" s="213" t="s">
        <v>4198</v>
      </c>
      <c r="D32" s="213"/>
      <c r="E32" s="219" t="s">
        <v>3855</v>
      </c>
      <c r="F32" s="220" t="s">
        <v>4226</v>
      </c>
      <c r="G32" s="534">
        <f>SUM(H32:DC32)</f>
        <v>0</v>
      </c>
      <c r="H32" s="229">
        <f>IF(H29=0,0,(H27*0.736*H31)/H29)</f>
        <v>0</v>
      </c>
      <c r="I32" s="229">
        <f t="shared" ref="I32:BD32" si="16">IF(I29=0,0,(I27*0.736*I31)/I29)</f>
        <v>0</v>
      </c>
      <c r="J32" s="229">
        <f t="shared" si="16"/>
        <v>0</v>
      </c>
      <c r="K32" s="229">
        <f t="shared" si="16"/>
        <v>0</v>
      </c>
      <c r="L32" s="229">
        <f t="shared" si="16"/>
        <v>0</v>
      </c>
      <c r="M32" s="229">
        <f t="shared" si="16"/>
        <v>0</v>
      </c>
      <c r="N32" s="229">
        <f t="shared" si="16"/>
        <v>0</v>
      </c>
      <c r="O32" s="229">
        <f t="shared" si="16"/>
        <v>0</v>
      </c>
      <c r="P32" s="229">
        <f t="shared" si="16"/>
        <v>0</v>
      </c>
      <c r="Q32" s="229">
        <f t="shared" si="16"/>
        <v>0</v>
      </c>
      <c r="R32" s="229">
        <f t="shared" si="16"/>
        <v>0</v>
      </c>
      <c r="S32" s="229">
        <f t="shared" si="16"/>
        <v>0</v>
      </c>
      <c r="T32" s="229">
        <f t="shared" si="16"/>
        <v>0</v>
      </c>
      <c r="U32" s="229">
        <f t="shared" si="16"/>
        <v>0</v>
      </c>
      <c r="V32" s="229">
        <f t="shared" si="16"/>
        <v>0</v>
      </c>
      <c r="W32" s="229">
        <f t="shared" si="16"/>
        <v>0</v>
      </c>
      <c r="X32" s="229">
        <f t="shared" si="16"/>
        <v>0</v>
      </c>
      <c r="Y32" s="229">
        <f t="shared" si="16"/>
        <v>0</v>
      </c>
      <c r="Z32" s="229">
        <f t="shared" si="16"/>
        <v>0</v>
      </c>
      <c r="AA32" s="229">
        <f t="shared" si="16"/>
        <v>0</v>
      </c>
      <c r="AB32" s="229">
        <f t="shared" si="16"/>
        <v>0</v>
      </c>
      <c r="AC32" s="229">
        <f t="shared" si="16"/>
        <v>0</v>
      </c>
      <c r="AD32" s="229">
        <f t="shared" si="16"/>
        <v>0</v>
      </c>
      <c r="AE32" s="229">
        <f t="shared" si="16"/>
        <v>0</v>
      </c>
      <c r="AF32" s="229">
        <f t="shared" si="16"/>
        <v>0</v>
      </c>
      <c r="AG32" s="229">
        <f t="shared" si="16"/>
        <v>0</v>
      </c>
      <c r="AH32" s="229">
        <f t="shared" si="16"/>
        <v>0</v>
      </c>
      <c r="AI32" s="229">
        <f t="shared" si="16"/>
        <v>0</v>
      </c>
      <c r="AJ32" s="229">
        <f t="shared" si="16"/>
        <v>0</v>
      </c>
      <c r="AK32" s="229">
        <f t="shared" si="16"/>
        <v>0</v>
      </c>
      <c r="AL32" s="229">
        <f t="shared" si="16"/>
        <v>0</v>
      </c>
      <c r="AM32" s="229">
        <f t="shared" si="16"/>
        <v>0</v>
      </c>
      <c r="AN32" s="229">
        <f t="shared" si="16"/>
        <v>0</v>
      </c>
      <c r="AO32" s="229">
        <f t="shared" si="16"/>
        <v>0</v>
      </c>
      <c r="AP32" s="229">
        <f t="shared" si="16"/>
        <v>0</v>
      </c>
      <c r="AQ32" s="229">
        <f t="shared" si="16"/>
        <v>0</v>
      </c>
      <c r="AR32" s="229">
        <f t="shared" si="16"/>
        <v>0</v>
      </c>
      <c r="AS32" s="229">
        <f t="shared" si="16"/>
        <v>0</v>
      </c>
      <c r="AT32" s="229">
        <f t="shared" si="16"/>
        <v>0</v>
      </c>
      <c r="AU32" s="229">
        <f t="shared" si="16"/>
        <v>0</v>
      </c>
      <c r="AV32" s="229">
        <f t="shared" si="16"/>
        <v>0</v>
      </c>
      <c r="AW32" s="229">
        <f t="shared" si="16"/>
        <v>0</v>
      </c>
      <c r="AX32" s="229">
        <f t="shared" si="16"/>
        <v>0</v>
      </c>
      <c r="AY32" s="229">
        <f t="shared" si="16"/>
        <v>0</v>
      </c>
      <c r="AZ32" s="229">
        <f t="shared" si="16"/>
        <v>0</v>
      </c>
      <c r="BA32" s="229">
        <f t="shared" si="16"/>
        <v>0</v>
      </c>
      <c r="BB32" s="229">
        <f t="shared" si="16"/>
        <v>0</v>
      </c>
      <c r="BC32" s="229">
        <f t="shared" si="16"/>
        <v>0</v>
      </c>
      <c r="BD32" s="229">
        <f t="shared" si="16"/>
        <v>0</v>
      </c>
      <c r="BE32" s="229">
        <f t="shared" ref="BE32:DC32" si="17">IF(BE29=0,0,(BE27*0.736*BE31)/BE29)</f>
        <v>0</v>
      </c>
      <c r="BF32" s="229">
        <f t="shared" si="17"/>
        <v>0</v>
      </c>
      <c r="BG32" s="229">
        <f t="shared" si="17"/>
        <v>0</v>
      </c>
      <c r="BH32" s="229">
        <f t="shared" si="17"/>
        <v>0</v>
      </c>
      <c r="BI32" s="229">
        <f t="shared" si="17"/>
        <v>0</v>
      </c>
      <c r="BJ32" s="229">
        <f t="shared" si="17"/>
        <v>0</v>
      </c>
      <c r="BK32" s="229">
        <f t="shared" si="17"/>
        <v>0</v>
      </c>
      <c r="BL32" s="229">
        <f t="shared" si="17"/>
        <v>0</v>
      </c>
      <c r="BM32" s="229">
        <f t="shared" si="17"/>
        <v>0</v>
      </c>
      <c r="BN32" s="229">
        <f t="shared" si="17"/>
        <v>0</v>
      </c>
      <c r="BO32" s="229">
        <f t="shared" si="17"/>
        <v>0</v>
      </c>
      <c r="BP32" s="229">
        <f t="shared" si="17"/>
        <v>0</v>
      </c>
      <c r="BQ32" s="229">
        <f t="shared" si="17"/>
        <v>0</v>
      </c>
      <c r="BR32" s="229">
        <f t="shared" si="17"/>
        <v>0</v>
      </c>
      <c r="BS32" s="229">
        <f t="shared" si="17"/>
        <v>0</v>
      </c>
      <c r="BT32" s="229">
        <f t="shared" si="17"/>
        <v>0</v>
      </c>
      <c r="BU32" s="229">
        <f t="shared" si="17"/>
        <v>0</v>
      </c>
      <c r="BV32" s="229">
        <f t="shared" si="17"/>
        <v>0</v>
      </c>
      <c r="BW32" s="229">
        <f t="shared" si="17"/>
        <v>0</v>
      </c>
      <c r="BX32" s="229">
        <f t="shared" si="17"/>
        <v>0</v>
      </c>
      <c r="BY32" s="229">
        <f t="shared" si="17"/>
        <v>0</v>
      </c>
      <c r="BZ32" s="229">
        <f t="shared" si="17"/>
        <v>0</v>
      </c>
      <c r="CA32" s="229">
        <f t="shared" si="17"/>
        <v>0</v>
      </c>
      <c r="CB32" s="229">
        <f t="shared" si="17"/>
        <v>0</v>
      </c>
      <c r="CC32" s="229">
        <f t="shared" si="17"/>
        <v>0</v>
      </c>
      <c r="CD32" s="229">
        <f t="shared" si="17"/>
        <v>0</v>
      </c>
      <c r="CE32" s="229">
        <f t="shared" si="17"/>
        <v>0</v>
      </c>
      <c r="CF32" s="229">
        <f t="shared" si="17"/>
        <v>0</v>
      </c>
      <c r="CG32" s="229">
        <f t="shared" si="17"/>
        <v>0</v>
      </c>
      <c r="CH32" s="229">
        <f t="shared" si="17"/>
        <v>0</v>
      </c>
      <c r="CI32" s="229">
        <f t="shared" si="17"/>
        <v>0</v>
      </c>
      <c r="CJ32" s="229">
        <f t="shared" si="17"/>
        <v>0</v>
      </c>
      <c r="CK32" s="229">
        <f t="shared" si="17"/>
        <v>0</v>
      </c>
      <c r="CL32" s="229">
        <f t="shared" si="17"/>
        <v>0</v>
      </c>
      <c r="CM32" s="229">
        <f t="shared" si="17"/>
        <v>0</v>
      </c>
      <c r="CN32" s="229">
        <f t="shared" si="17"/>
        <v>0</v>
      </c>
      <c r="CO32" s="229">
        <f t="shared" si="17"/>
        <v>0</v>
      </c>
      <c r="CP32" s="229">
        <f t="shared" si="17"/>
        <v>0</v>
      </c>
      <c r="CQ32" s="229">
        <f t="shared" si="17"/>
        <v>0</v>
      </c>
      <c r="CR32" s="229">
        <f t="shared" si="17"/>
        <v>0</v>
      </c>
      <c r="CS32" s="229">
        <f t="shared" si="17"/>
        <v>0</v>
      </c>
      <c r="CT32" s="229">
        <f t="shared" si="17"/>
        <v>0</v>
      </c>
      <c r="CU32" s="229">
        <f t="shared" si="17"/>
        <v>0</v>
      </c>
      <c r="CV32" s="229">
        <f t="shared" si="17"/>
        <v>0</v>
      </c>
      <c r="CW32" s="229">
        <f t="shared" si="17"/>
        <v>0</v>
      </c>
      <c r="CX32" s="229">
        <f t="shared" si="17"/>
        <v>0</v>
      </c>
      <c r="CY32" s="229">
        <f t="shared" si="17"/>
        <v>0</v>
      </c>
      <c r="CZ32" s="229">
        <f t="shared" si="17"/>
        <v>0</v>
      </c>
      <c r="DA32" s="229">
        <f t="shared" si="17"/>
        <v>0</v>
      </c>
      <c r="DB32" s="229">
        <f t="shared" si="17"/>
        <v>0</v>
      </c>
      <c r="DC32" s="229">
        <f t="shared" si="17"/>
        <v>0</v>
      </c>
    </row>
    <row r="33" spans="2:107" ht="15" customHeight="1" x14ac:dyDescent="0.25">
      <c r="B33" s="495">
        <v>19</v>
      </c>
      <c r="C33" s="213" t="s">
        <v>4441</v>
      </c>
      <c r="D33" s="213"/>
      <c r="E33" s="219" t="s">
        <v>3855</v>
      </c>
      <c r="F33" s="220" t="s">
        <v>4446</v>
      </c>
      <c r="G33" s="534">
        <f>SUM(H33:DC33)</f>
        <v>0</v>
      </c>
      <c r="H33" s="229">
        <f>IF(H30=0,0,H32*H28*(H29/H30))</f>
        <v>0</v>
      </c>
      <c r="I33" s="229">
        <f t="shared" ref="I33:BD33" si="18">IF(I30=0,0,I32*I28*(I29/I30))</f>
        <v>0</v>
      </c>
      <c r="J33" s="229">
        <f t="shared" si="18"/>
        <v>0</v>
      </c>
      <c r="K33" s="229">
        <f t="shared" si="18"/>
        <v>0</v>
      </c>
      <c r="L33" s="229">
        <f t="shared" si="18"/>
        <v>0</v>
      </c>
      <c r="M33" s="229">
        <f t="shared" si="18"/>
        <v>0</v>
      </c>
      <c r="N33" s="229">
        <f t="shared" si="18"/>
        <v>0</v>
      </c>
      <c r="O33" s="229">
        <f t="shared" si="18"/>
        <v>0</v>
      </c>
      <c r="P33" s="229">
        <f t="shared" si="18"/>
        <v>0</v>
      </c>
      <c r="Q33" s="229">
        <f t="shared" si="18"/>
        <v>0</v>
      </c>
      <c r="R33" s="229">
        <f t="shared" si="18"/>
        <v>0</v>
      </c>
      <c r="S33" s="229">
        <f t="shared" si="18"/>
        <v>0</v>
      </c>
      <c r="T33" s="229">
        <f t="shared" si="18"/>
        <v>0</v>
      </c>
      <c r="U33" s="229">
        <f t="shared" si="18"/>
        <v>0</v>
      </c>
      <c r="V33" s="229">
        <f t="shared" si="18"/>
        <v>0</v>
      </c>
      <c r="W33" s="229">
        <f t="shared" si="18"/>
        <v>0</v>
      </c>
      <c r="X33" s="229">
        <f t="shared" si="18"/>
        <v>0</v>
      </c>
      <c r="Y33" s="229">
        <f t="shared" si="18"/>
        <v>0</v>
      </c>
      <c r="Z33" s="229">
        <f t="shared" si="18"/>
        <v>0</v>
      </c>
      <c r="AA33" s="229">
        <f t="shared" si="18"/>
        <v>0</v>
      </c>
      <c r="AB33" s="229">
        <f t="shared" si="18"/>
        <v>0</v>
      </c>
      <c r="AC33" s="229">
        <f t="shared" si="18"/>
        <v>0</v>
      </c>
      <c r="AD33" s="229">
        <f t="shared" si="18"/>
        <v>0</v>
      </c>
      <c r="AE33" s="229">
        <f t="shared" si="18"/>
        <v>0</v>
      </c>
      <c r="AF33" s="229">
        <f t="shared" si="18"/>
        <v>0</v>
      </c>
      <c r="AG33" s="229">
        <f t="shared" si="18"/>
        <v>0</v>
      </c>
      <c r="AH33" s="229">
        <f t="shared" si="18"/>
        <v>0</v>
      </c>
      <c r="AI33" s="229">
        <f t="shared" si="18"/>
        <v>0</v>
      </c>
      <c r="AJ33" s="229">
        <f t="shared" si="18"/>
        <v>0</v>
      </c>
      <c r="AK33" s="229">
        <f t="shared" si="18"/>
        <v>0</v>
      </c>
      <c r="AL33" s="229">
        <f t="shared" si="18"/>
        <v>0</v>
      </c>
      <c r="AM33" s="229">
        <f t="shared" si="18"/>
        <v>0</v>
      </c>
      <c r="AN33" s="229">
        <f t="shared" si="18"/>
        <v>0</v>
      </c>
      <c r="AO33" s="229">
        <f t="shared" si="18"/>
        <v>0</v>
      </c>
      <c r="AP33" s="229">
        <f t="shared" si="18"/>
        <v>0</v>
      </c>
      <c r="AQ33" s="229">
        <f t="shared" si="18"/>
        <v>0</v>
      </c>
      <c r="AR33" s="229">
        <f t="shared" si="18"/>
        <v>0</v>
      </c>
      <c r="AS33" s="229">
        <f t="shared" si="18"/>
        <v>0</v>
      </c>
      <c r="AT33" s="229">
        <f t="shared" si="18"/>
        <v>0</v>
      </c>
      <c r="AU33" s="229">
        <f t="shared" si="18"/>
        <v>0</v>
      </c>
      <c r="AV33" s="229">
        <f t="shared" si="18"/>
        <v>0</v>
      </c>
      <c r="AW33" s="229">
        <f t="shared" si="18"/>
        <v>0</v>
      </c>
      <c r="AX33" s="229">
        <f t="shared" si="18"/>
        <v>0</v>
      </c>
      <c r="AY33" s="229">
        <f t="shared" si="18"/>
        <v>0</v>
      </c>
      <c r="AZ33" s="229">
        <f t="shared" si="18"/>
        <v>0</v>
      </c>
      <c r="BA33" s="229">
        <f t="shared" si="18"/>
        <v>0</v>
      </c>
      <c r="BB33" s="229">
        <f t="shared" si="18"/>
        <v>0</v>
      </c>
      <c r="BC33" s="229">
        <f t="shared" si="18"/>
        <v>0</v>
      </c>
      <c r="BD33" s="229">
        <f t="shared" si="18"/>
        <v>0</v>
      </c>
      <c r="BE33" s="229">
        <f t="shared" ref="BE33:DC33" si="19">IF(BE30=0,0,BE32*BE28*(BE29/BE30))</f>
        <v>0</v>
      </c>
      <c r="BF33" s="229">
        <f t="shared" si="19"/>
        <v>0</v>
      </c>
      <c r="BG33" s="229">
        <f t="shared" si="19"/>
        <v>0</v>
      </c>
      <c r="BH33" s="229">
        <f t="shared" si="19"/>
        <v>0</v>
      </c>
      <c r="BI33" s="229">
        <f t="shared" si="19"/>
        <v>0</v>
      </c>
      <c r="BJ33" s="229">
        <f t="shared" si="19"/>
        <v>0</v>
      </c>
      <c r="BK33" s="229">
        <f t="shared" si="19"/>
        <v>0</v>
      </c>
      <c r="BL33" s="229">
        <f t="shared" si="19"/>
        <v>0</v>
      </c>
      <c r="BM33" s="229">
        <f t="shared" si="19"/>
        <v>0</v>
      </c>
      <c r="BN33" s="229">
        <f t="shared" si="19"/>
        <v>0</v>
      </c>
      <c r="BO33" s="229">
        <f t="shared" si="19"/>
        <v>0</v>
      </c>
      <c r="BP33" s="229">
        <f t="shared" si="19"/>
        <v>0</v>
      </c>
      <c r="BQ33" s="229">
        <f t="shared" si="19"/>
        <v>0</v>
      </c>
      <c r="BR33" s="229">
        <f t="shared" si="19"/>
        <v>0</v>
      </c>
      <c r="BS33" s="229">
        <f t="shared" si="19"/>
        <v>0</v>
      </c>
      <c r="BT33" s="229">
        <f t="shared" si="19"/>
        <v>0</v>
      </c>
      <c r="BU33" s="229">
        <f t="shared" si="19"/>
        <v>0</v>
      </c>
      <c r="BV33" s="229">
        <f t="shared" si="19"/>
        <v>0</v>
      </c>
      <c r="BW33" s="229">
        <f t="shared" si="19"/>
        <v>0</v>
      </c>
      <c r="BX33" s="229">
        <f t="shared" si="19"/>
        <v>0</v>
      </c>
      <c r="BY33" s="229">
        <f t="shared" si="19"/>
        <v>0</v>
      </c>
      <c r="BZ33" s="229">
        <f t="shared" si="19"/>
        <v>0</v>
      </c>
      <c r="CA33" s="229">
        <f t="shared" si="19"/>
        <v>0</v>
      </c>
      <c r="CB33" s="229">
        <f t="shared" si="19"/>
        <v>0</v>
      </c>
      <c r="CC33" s="229">
        <f t="shared" si="19"/>
        <v>0</v>
      </c>
      <c r="CD33" s="229">
        <f t="shared" si="19"/>
        <v>0</v>
      </c>
      <c r="CE33" s="229">
        <f t="shared" si="19"/>
        <v>0</v>
      </c>
      <c r="CF33" s="229">
        <f t="shared" si="19"/>
        <v>0</v>
      </c>
      <c r="CG33" s="229">
        <f t="shared" si="19"/>
        <v>0</v>
      </c>
      <c r="CH33" s="229">
        <f t="shared" si="19"/>
        <v>0</v>
      </c>
      <c r="CI33" s="229">
        <f t="shared" si="19"/>
        <v>0</v>
      </c>
      <c r="CJ33" s="229">
        <f t="shared" si="19"/>
        <v>0</v>
      </c>
      <c r="CK33" s="229">
        <f t="shared" si="19"/>
        <v>0</v>
      </c>
      <c r="CL33" s="229">
        <f t="shared" si="19"/>
        <v>0</v>
      </c>
      <c r="CM33" s="229">
        <f t="shared" si="19"/>
        <v>0</v>
      </c>
      <c r="CN33" s="229">
        <f t="shared" si="19"/>
        <v>0</v>
      </c>
      <c r="CO33" s="229">
        <f t="shared" si="19"/>
        <v>0</v>
      </c>
      <c r="CP33" s="229">
        <f t="shared" si="19"/>
        <v>0</v>
      </c>
      <c r="CQ33" s="229">
        <f t="shared" si="19"/>
        <v>0</v>
      </c>
      <c r="CR33" s="229">
        <f t="shared" si="19"/>
        <v>0</v>
      </c>
      <c r="CS33" s="229">
        <f t="shared" si="19"/>
        <v>0</v>
      </c>
      <c r="CT33" s="229">
        <f t="shared" si="19"/>
        <v>0</v>
      </c>
      <c r="CU33" s="229">
        <f t="shared" si="19"/>
        <v>0</v>
      </c>
      <c r="CV33" s="229">
        <f t="shared" si="19"/>
        <v>0</v>
      </c>
      <c r="CW33" s="229">
        <f t="shared" si="19"/>
        <v>0</v>
      </c>
      <c r="CX33" s="229">
        <f t="shared" si="19"/>
        <v>0</v>
      </c>
      <c r="CY33" s="229">
        <f t="shared" si="19"/>
        <v>0</v>
      </c>
      <c r="CZ33" s="229">
        <f t="shared" si="19"/>
        <v>0</v>
      </c>
      <c r="DA33" s="229">
        <f t="shared" si="19"/>
        <v>0</v>
      </c>
      <c r="DB33" s="229">
        <f t="shared" si="19"/>
        <v>0</v>
      </c>
      <c r="DC33" s="229">
        <f t="shared" si="19"/>
        <v>0</v>
      </c>
    </row>
    <row r="34" spans="2:107" ht="15" customHeight="1" x14ac:dyDescent="0.25">
      <c r="B34" s="1162">
        <v>20</v>
      </c>
      <c r="C34" s="213" t="s">
        <v>4200</v>
      </c>
      <c r="D34" s="213"/>
      <c r="E34" s="219" t="s">
        <v>4201</v>
      </c>
      <c r="F34" s="220"/>
      <c r="G34" s="225" t="str">
        <f>IF(COUNTA(H34:DC34)=0,"",IF(OR(LARGE(H34:DC34,1)&gt;24,SMALL(H34:DC34,1)&lt;0),"ERRO",""))</f>
        <v/>
      </c>
      <c r="H34" s="451">
        <f t="shared" ref="H34:AM34" si="20">H13</f>
        <v>0</v>
      </c>
      <c r="I34" s="451">
        <f t="shared" si="20"/>
        <v>0</v>
      </c>
      <c r="J34" s="451">
        <f t="shared" si="20"/>
        <v>0</v>
      </c>
      <c r="K34" s="451">
        <f t="shared" si="20"/>
        <v>0</v>
      </c>
      <c r="L34" s="451">
        <f t="shared" si="20"/>
        <v>0</v>
      </c>
      <c r="M34" s="451">
        <f t="shared" si="20"/>
        <v>0</v>
      </c>
      <c r="N34" s="451">
        <f t="shared" si="20"/>
        <v>0</v>
      </c>
      <c r="O34" s="451">
        <f t="shared" si="20"/>
        <v>0</v>
      </c>
      <c r="P34" s="451">
        <f t="shared" si="20"/>
        <v>0</v>
      </c>
      <c r="Q34" s="451">
        <f t="shared" si="20"/>
        <v>0</v>
      </c>
      <c r="R34" s="451">
        <f t="shared" si="20"/>
        <v>0</v>
      </c>
      <c r="S34" s="451">
        <f t="shared" si="20"/>
        <v>0</v>
      </c>
      <c r="T34" s="451">
        <f t="shared" si="20"/>
        <v>0</v>
      </c>
      <c r="U34" s="451">
        <f t="shared" si="20"/>
        <v>0</v>
      </c>
      <c r="V34" s="451">
        <f t="shared" si="20"/>
        <v>0</v>
      </c>
      <c r="W34" s="451">
        <f t="shared" si="20"/>
        <v>0</v>
      </c>
      <c r="X34" s="451">
        <f t="shared" si="20"/>
        <v>0</v>
      </c>
      <c r="Y34" s="451">
        <f t="shared" si="20"/>
        <v>0</v>
      </c>
      <c r="Z34" s="451">
        <f t="shared" si="20"/>
        <v>0</v>
      </c>
      <c r="AA34" s="451">
        <f t="shared" si="20"/>
        <v>0</v>
      </c>
      <c r="AB34" s="451">
        <f t="shared" si="20"/>
        <v>0</v>
      </c>
      <c r="AC34" s="451">
        <f t="shared" si="20"/>
        <v>0</v>
      </c>
      <c r="AD34" s="451">
        <f t="shared" si="20"/>
        <v>0</v>
      </c>
      <c r="AE34" s="451">
        <f t="shared" si="20"/>
        <v>0</v>
      </c>
      <c r="AF34" s="451">
        <f t="shared" si="20"/>
        <v>0</v>
      </c>
      <c r="AG34" s="451">
        <f t="shared" si="20"/>
        <v>0</v>
      </c>
      <c r="AH34" s="451">
        <f t="shared" si="20"/>
        <v>0</v>
      </c>
      <c r="AI34" s="451">
        <f t="shared" si="20"/>
        <v>0</v>
      </c>
      <c r="AJ34" s="451">
        <f t="shared" si="20"/>
        <v>0</v>
      </c>
      <c r="AK34" s="451">
        <f t="shared" si="20"/>
        <v>0</v>
      </c>
      <c r="AL34" s="451">
        <f t="shared" si="20"/>
        <v>0</v>
      </c>
      <c r="AM34" s="451">
        <f t="shared" si="20"/>
        <v>0</v>
      </c>
      <c r="AN34" s="451">
        <f t="shared" ref="AN34:BS34" si="21">AN13</f>
        <v>0</v>
      </c>
      <c r="AO34" s="451">
        <f t="shared" si="21"/>
        <v>0</v>
      </c>
      <c r="AP34" s="451">
        <f t="shared" si="21"/>
        <v>0</v>
      </c>
      <c r="AQ34" s="451">
        <f t="shared" si="21"/>
        <v>0</v>
      </c>
      <c r="AR34" s="451">
        <f t="shared" si="21"/>
        <v>0</v>
      </c>
      <c r="AS34" s="451">
        <f t="shared" si="21"/>
        <v>0</v>
      </c>
      <c r="AT34" s="451">
        <f t="shared" si="21"/>
        <v>0</v>
      </c>
      <c r="AU34" s="451">
        <f t="shared" si="21"/>
        <v>0</v>
      </c>
      <c r="AV34" s="451">
        <f t="shared" si="21"/>
        <v>0</v>
      </c>
      <c r="AW34" s="451">
        <f t="shared" si="21"/>
        <v>0</v>
      </c>
      <c r="AX34" s="451">
        <f t="shared" si="21"/>
        <v>0</v>
      </c>
      <c r="AY34" s="451">
        <f t="shared" si="21"/>
        <v>0</v>
      </c>
      <c r="AZ34" s="451">
        <f t="shared" si="21"/>
        <v>0</v>
      </c>
      <c r="BA34" s="451">
        <f t="shared" si="21"/>
        <v>0</v>
      </c>
      <c r="BB34" s="451">
        <f t="shared" si="21"/>
        <v>0</v>
      </c>
      <c r="BC34" s="451">
        <f t="shared" si="21"/>
        <v>0</v>
      </c>
      <c r="BD34" s="451">
        <f t="shared" si="21"/>
        <v>0</v>
      </c>
      <c r="BE34" s="451">
        <f t="shared" si="21"/>
        <v>0</v>
      </c>
      <c r="BF34" s="451">
        <f t="shared" si="21"/>
        <v>0</v>
      </c>
      <c r="BG34" s="451">
        <f t="shared" si="21"/>
        <v>0</v>
      </c>
      <c r="BH34" s="451">
        <f t="shared" si="21"/>
        <v>0</v>
      </c>
      <c r="BI34" s="451">
        <f t="shared" si="21"/>
        <v>0</v>
      </c>
      <c r="BJ34" s="451">
        <f t="shared" si="21"/>
        <v>0</v>
      </c>
      <c r="BK34" s="451">
        <f t="shared" si="21"/>
        <v>0</v>
      </c>
      <c r="BL34" s="451">
        <f t="shared" si="21"/>
        <v>0</v>
      </c>
      <c r="BM34" s="451">
        <f t="shared" si="21"/>
        <v>0</v>
      </c>
      <c r="BN34" s="451">
        <f t="shared" si="21"/>
        <v>0</v>
      </c>
      <c r="BO34" s="451">
        <f t="shared" si="21"/>
        <v>0</v>
      </c>
      <c r="BP34" s="451">
        <f t="shared" si="21"/>
        <v>0</v>
      </c>
      <c r="BQ34" s="451">
        <f t="shared" si="21"/>
        <v>0</v>
      </c>
      <c r="BR34" s="451">
        <f t="shared" si="21"/>
        <v>0</v>
      </c>
      <c r="BS34" s="451">
        <f t="shared" si="21"/>
        <v>0</v>
      </c>
      <c r="BT34" s="451">
        <f t="shared" ref="BT34:DC34" si="22">BT13</f>
        <v>0</v>
      </c>
      <c r="BU34" s="451">
        <f t="shared" si="22"/>
        <v>0</v>
      </c>
      <c r="BV34" s="451">
        <f t="shared" si="22"/>
        <v>0</v>
      </c>
      <c r="BW34" s="451">
        <f t="shared" si="22"/>
        <v>0</v>
      </c>
      <c r="BX34" s="451">
        <f t="shared" si="22"/>
        <v>0</v>
      </c>
      <c r="BY34" s="451">
        <f t="shared" si="22"/>
        <v>0</v>
      </c>
      <c r="BZ34" s="451">
        <f t="shared" si="22"/>
        <v>0</v>
      </c>
      <c r="CA34" s="451">
        <f t="shared" si="22"/>
        <v>0</v>
      </c>
      <c r="CB34" s="451">
        <f t="shared" si="22"/>
        <v>0</v>
      </c>
      <c r="CC34" s="451">
        <f t="shared" si="22"/>
        <v>0</v>
      </c>
      <c r="CD34" s="451">
        <f t="shared" si="22"/>
        <v>0</v>
      </c>
      <c r="CE34" s="451">
        <f t="shared" si="22"/>
        <v>0</v>
      </c>
      <c r="CF34" s="451">
        <f t="shared" si="22"/>
        <v>0</v>
      </c>
      <c r="CG34" s="451">
        <f t="shared" si="22"/>
        <v>0</v>
      </c>
      <c r="CH34" s="451">
        <f t="shared" si="22"/>
        <v>0</v>
      </c>
      <c r="CI34" s="451">
        <f t="shared" si="22"/>
        <v>0</v>
      </c>
      <c r="CJ34" s="451">
        <f t="shared" si="22"/>
        <v>0</v>
      </c>
      <c r="CK34" s="451">
        <f t="shared" si="22"/>
        <v>0</v>
      </c>
      <c r="CL34" s="451">
        <f t="shared" si="22"/>
        <v>0</v>
      </c>
      <c r="CM34" s="451">
        <f t="shared" si="22"/>
        <v>0</v>
      </c>
      <c r="CN34" s="451">
        <f t="shared" si="22"/>
        <v>0</v>
      </c>
      <c r="CO34" s="451">
        <f t="shared" si="22"/>
        <v>0</v>
      </c>
      <c r="CP34" s="451">
        <f t="shared" si="22"/>
        <v>0</v>
      </c>
      <c r="CQ34" s="451">
        <f t="shared" si="22"/>
        <v>0</v>
      </c>
      <c r="CR34" s="451">
        <f t="shared" si="22"/>
        <v>0</v>
      </c>
      <c r="CS34" s="451">
        <f t="shared" si="22"/>
        <v>0</v>
      </c>
      <c r="CT34" s="451">
        <f t="shared" si="22"/>
        <v>0</v>
      </c>
      <c r="CU34" s="451">
        <f t="shared" si="22"/>
        <v>0</v>
      </c>
      <c r="CV34" s="451">
        <f t="shared" si="22"/>
        <v>0</v>
      </c>
      <c r="CW34" s="451">
        <f t="shared" si="22"/>
        <v>0</v>
      </c>
      <c r="CX34" s="451">
        <f t="shared" si="22"/>
        <v>0</v>
      </c>
      <c r="CY34" s="451">
        <f t="shared" si="22"/>
        <v>0</v>
      </c>
      <c r="CZ34" s="451">
        <f t="shared" si="22"/>
        <v>0</v>
      </c>
      <c r="DA34" s="451">
        <f t="shared" si="22"/>
        <v>0</v>
      </c>
      <c r="DB34" s="451">
        <f t="shared" si="22"/>
        <v>0</v>
      </c>
      <c r="DC34" s="451">
        <f t="shared" si="22"/>
        <v>0</v>
      </c>
    </row>
    <row r="35" spans="2:107" ht="15" customHeight="1" x14ac:dyDescent="0.25">
      <c r="B35" s="1163"/>
      <c r="C35" s="227" t="s">
        <v>4202</v>
      </c>
      <c r="D35" s="227"/>
      <c r="E35" s="538" t="s">
        <v>4203</v>
      </c>
      <c r="F35" s="220"/>
      <c r="G35" s="225" t="str">
        <f>IF(COUNTA(H35:DC35)=0,"",IF(OR(LARGE(H35:DC35,1)&gt;365,SMALL(H35:DC35,1)&lt;0),"ERRO",""))</f>
        <v/>
      </c>
      <c r="H35" s="451">
        <f t="shared" ref="H35:AM35" si="23">H14</f>
        <v>0</v>
      </c>
      <c r="I35" s="451">
        <f t="shared" si="23"/>
        <v>0</v>
      </c>
      <c r="J35" s="451">
        <f t="shared" si="23"/>
        <v>0</v>
      </c>
      <c r="K35" s="451">
        <f t="shared" si="23"/>
        <v>0</v>
      </c>
      <c r="L35" s="451">
        <f t="shared" si="23"/>
        <v>0</v>
      </c>
      <c r="M35" s="451">
        <f t="shared" si="23"/>
        <v>0</v>
      </c>
      <c r="N35" s="451">
        <f t="shared" si="23"/>
        <v>0</v>
      </c>
      <c r="O35" s="451">
        <f t="shared" si="23"/>
        <v>0</v>
      </c>
      <c r="P35" s="451">
        <f t="shared" si="23"/>
        <v>0</v>
      </c>
      <c r="Q35" s="451">
        <f t="shared" si="23"/>
        <v>0</v>
      </c>
      <c r="R35" s="451">
        <f t="shared" si="23"/>
        <v>0</v>
      </c>
      <c r="S35" s="451">
        <f t="shared" si="23"/>
        <v>0</v>
      </c>
      <c r="T35" s="451">
        <f t="shared" si="23"/>
        <v>0</v>
      </c>
      <c r="U35" s="451">
        <f t="shared" si="23"/>
        <v>0</v>
      </c>
      <c r="V35" s="451">
        <f t="shared" si="23"/>
        <v>0</v>
      </c>
      <c r="W35" s="451">
        <f t="shared" si="23"/>
        <v>0</v>
      </c>
      <c r="X35" s="451">
        <f t="shared" si="23"/>
        <v>0</v>
      </c>
      <c r="Y35" s="451">
        <f t="shared" si="23"/>
        <v>0</v>
      </c>
      <c r="Z35" s="451">
        <f t="shared" si="23"/>
        <v>0</v>
      </c>
      <c r="AA35" s="451">
        <f t="shared" si="23"/>
        <v>0</v>
      </c>
      <c r="AB35" s="451">
        <f t="shared" si="23"/>
        <v>0</v>
      </c>
      <c r="AC35" s="451">
        <f t="shared" si="23"/>
        <v>0</v>
      </c>
      <c r="AD35" s="451">
        <f t="shared" si="23"/>
        <v>0</v>
      </c>
      <c r="AE35" s="451">
        <f t="shared" si="23"/>
        <v>0</v>
      </c>
      <c r="AF35" s="451">
        <f t="shared" si="23"/>
        <v>0</v>
      </c>
      <c r="AG35" s="451">
        <f t="shared" si="23"/>
        <v>0</v>
      </c>
      <c r="AH35" s="451">
        <f t="shared" si="23"/>
        <v>0</v>
      </c>
      <c r="AI35" s="451">
        <f t="shared" si="23"/>
        <v>0</v>
      </c>
      <c r="AJ35" s="451">
        <f t="shared" si="23"/>
        <v>0</v>
      </c>
      <c r="AK35" s="451">
        <f t="shared" si="23"/>
        <v>0</v>
      </c>
      <c r="AL35" s="451">
        <f t="shared" si="23"/>
        <v>0</v>
      </c>
      <c r="AM35" s="451">
        <f t="shared" si="23"/>
        <v>0</v>
      </c>
      <c r="AN35" s="451">
        <f t="shared" ref="AN35:BS35" si="24">AN14</f>
        <v>0</v>
      </c>
      <c r="AO35" s="451">
        <f t="shared" si="24"/>
        <v>0</v>
      </c>
      <c r="AP35" s="451">
        <f t="shared" si="24"/>
        <v>0</v>
      </c>
      <c r="AQ35" s="451">
        <f t="shared" si="24"/>
        <v>0</v>
      </c>
      <c r="AR35" s="451">
        <f t="shared" si="24"/>
        <v>0</v>
      </c>
      <c r="AS35" s="451">
        <f t="shared" si="24"/>
        <v>0</v>
      </c>
      <c r="AT35" s="451">
        <f t="shared" si="24"/>
        <v>0</v>
      </c>
      <c r="AU35" s="451">
        <f t="shared" si="24"/>
        <v>0</v>
      </c>
      <c r="AV35" s="451">
        <f t="shared" si="24"/>
        <v>0</v>
      </c>
      <c r="AW35" s="451">
        <f t="shared" si="24"/>
        <v>0</v>
      </c>
      <c r="AX35" s="451">
        <f t="shared" si="24"/>
        <v>0</v>
      </c>
      <c r="AY35" s="451">
        <f t="shared" si="24"/>
        <v>0</v>
      </c>
      <c r="AZ35" s="451">
        <f t="shared" si="24"/>
        <v>0</v>
      </c>
      <c r="BA35" s="451">
        <f t="shared" si="24"/>
        <v>0</v>
      </c>
      <c r="BB35" s="451">
        <f t="shared" si="24"/>
        <v>0</v>
      </c>
      <c r="BC35" s="451">
        <f t="shared" si="24"/>
        <v>0</v>
      </c>
      <c r="BD35" s="451">
        <f t="shared" si="24"/>
        <v>0</v>
      </c>
      <c r="BE35" s="451">
        <f t="shared" si="24"/>
        <v>0</v>
      </c>
      <c r="BF35" s="451">
        <f t="shared" si="24"/>
        <v>0</v>
      </c>
      <c r="BG35" s="451">
        <f t="shared" si="24"/>
        <v>0</v>
      </c>
      <c r="BH35" s="451">
        <f t="shared" si="24"/>
        <v>0</v>
      </c>
      <c r="BI35" s="451">
        <f t="shared" si="24"/>
        <v>0</v>
      </c>
      <c r="BJ35" s="451">
        <f t="shared" si="24"/>
        <v>0</v>
      </c>
      <c r="BK35" s="451">
        <f t="shared" si="24"/>
        <v>0</v>
      </c>
      <c r="BL35" s="451">
        <f t="shared" si="24"/>
        <v>0</v>
      </c>
      <c r="BM35" s="451">
        <f t="shared" si="24"/>
        <v>0</v>
      </c>
      <c r="BN35" s="451">
        <f t="shared" si="24"/>
        <v>0</v>
      </c>
      <c r="BO35" s="451">
        <f t="shared" si="24"/>
        <v>0</v>
      </c>
      <c r="BP35" s="451">
        <f t="shared" si="24"/>
        <v>0</v>
      </c>
      <c r="BQ35" s="451">
        <f t="shared" si="24"/>
        <v>0</v>
      </c>
      <c r="BR35" s="451">
        <f t="shared" si="24"/>
        <v>0</v>
      </c>
      <c r="BS35" s="451">
        <f t="shared" si="24"/>
        <v>0</v>
      </c>
      <c r="BT35" s="451">
        <f t="shared" ref="BT35:DC35" si="25">BT14</f>
        <v>0</v>
      </c>
      <c r="BU35" s="451">
        <f t="shared" si="25"/>
        <v>0</v>
      </c>
      <c r="BV35" s="451">
        <f t="shared" si="25"/>
        <v>0</v>
      </c>
      <c r="BW35" s="451">
        <f t="shared" si="25"/>
        <v>0</v>
      </c>
      <c r="BX35" s="451">
        <f t="shared" si="25"/>
        <v>0</v>
      </c>
      <c r="BY35" s="451">
        <f t="shared" si="25"/>
        <v>0</v>
      </c>
      <c r="BZ35" s="451">
        <f t="shared" si="25"/>
        <v>0</v>
      </c>
      <c r="CA35" s="451">
        <f t="shared" si="25"/>
        <v>0</v>
      </c>
      <c r="CB35" s="451">
        <f t="shared" si="25"/>
        <v>0</v>
      </c>
      <c r="CC35" s="451">
        <f t="shared" si="25"/>
        <v>0</v>
      </c>
      <c r="CD35" s="451">
        <f t="shared" si="25"/>
        <v>0</v>
      </c>
      <c r="CE35" s="451">
        <f t="shared" si="25"/>
        <v>0</v>
      </c>
      <c r="CF35" s="451">
        <f t="shared" si="25"/>
        <v>0</v>
      </c>
      <c r="CG35" s="451">
        <f t="shared" si="25"/>
        <v>0</v>
      </c>
      <c r="CH35" s="451">
        <f t="shared" si="25"/>
        <v>0</v>
      </c>
      <c r="CI35" s="451">
        <f t="shared" si="25"/>
        <v>0</v>
      </c>
      <c r="CJ35" s="451">
        <f t="shared" si="25"/>
        <v>0</v>
      </c>
      <c r="CK35" s="451">
        <f t="shared" si="25"/>
        <v>0</v>
      </c>
      <c r="CL35" s="451">
        <f t="shared" si="25"/>
        <v>0</v>
      </c>
      <c r="CM35" s="451">
        <f t="shared" si="25"/>
        <v>0</v>
      </c>
      <c r="CN35" s="451">
        <f t="shared" si="25"/>
        <v>0</v>
      </c>
      <c r="CO35" s="451">
        <f t="shared" si="25"/>
        <v>0</v>
      </c>
      <c r="CP35" s="451">
        <f t="shared" si="25"/>
        <v>0</v>
      </c>
      <c r="CQ35" s="451">
        <f t="shared" si="25"/>
        <v>0</v>
      </c>
      <c r="CR35" s="451">
        <f t="shared" si="25"/>
        <v>0</v>
      </c>
      <c r="CS35" s="451">
        <f t="shared" si="25"/>
        <v>0</v>
      </c>
      <c r="CT35" s="451">
        <f t="shared" si="25"/>
        <v>0</v>
      </c>
      <c r="CU35" s="451">
        <f t="shared" si="25"/>
        <v>0</v>
      </c>
      <c r="CV35" s="451">
        <f t="shared" si="25"/>
        <v>0</v>
      </c>
      <c r="CW35" s="451">
        <f t="shared" si="25"/>
        <v>0</v>
      </c>
      <c r="CX35" s="451">
        <f t="shared" si="25"/>
        <v>0</v>
      </c>
      <c r="CY35" s="451">
        <f t="shared" si="25"/>
        <v>0</v>
      </c>
      <c r="CZ35" s="451">
        <f t="shared" si="25"/>
        <v>0</v>
      </c>
      <c r="DA35" s="451">
        <f t="shared" si="25"/>
        <v>0</v>
      </c>
      <c r="DB35" s="451">
        <f t="shared" si="25"/>
        <v>0</v>
      </c>
      <c r="DC35" s="451">
        <f t="shared" si="25"/>
        <v>0</v>
      </c>
    </row>
    <row r="36" spans="2:107" ht="15" customHeight="1" x14ac:dyDescent="0.25">
      <c r="B36" s="1164"/>
      <c r="C36" s="213" t="s">
        <v>4204</v>
      </c>
      <c r="D36" s="213"/>
      <c r="E36" s="219" t="s">
        <v>4205</v>
      </c>
      <c r="F36" s="220" t="s">
        <v>4227</v>
      </c>
      <c r="G36" s="225" t="str">
        <f>IF(COUNTA(H36:DC36)=0,"",IF(OR(LARGE(H36:DC36,1)&gt;8760,SMALL(H36:DC36,1)&lt;0),"ERRO",""))</f>
        <v/>
      </c>
      <c r="H36" s="229">
        <f>H34*H35</f>
        <v>0</v>
      </c>
      <c r="I36" s="229">
        <f t="shared" ref="I36:BD36" si="26">I34*I35</f>
        <v>0</v>
      </c>
      <c r="J36" s="229">
        <f t="shared" si="26"/>
        <v>0</v>
      </c>
      <c r="K36" s="229">
        <f t="shared" si="26"/>
        <v>0</v>
      </c>
      <c r="L36" s="229">
        <f t="shared" si="26"/>
        <v>0</v>
      </c>
      <c r="M36" s="229">
        <f t="shared" si="26"/>
        <v>0</v>
      </c>
      <c r="N36" s="229">
        <f t="shared" si="26"/>
        <v>0</v>
      </c>
      <c r="O36" s="229">
        <f t="shared" si="26"/>
        <v>0</v>
      </c>
      <c r="P36" s="229">
        <f t="shared" si="26"/>
        <v>0</v>
      </c>
      <c r="Q36" s="229">
        <f t="shared" si="26"/>
        <v>0</v>
      </c>
      <c r="R36" s="229">
        <f t="shared" si="26"/>
        <v>0</v>
      </c>
      <c r="S36" s="229">
        <f t="shared" si="26"/>
        <v>0</v>
      </c>
      <c r="T36" s="229">
        <f t="shared" si="26"/>
        <v>0</v>
      </c>
      <c r="U36" s="229">
        <f t="shared" si="26"/>
        <v>0</v>
      </c>
      <c r="V36" s="229">
        <f t="shared" si="26"/>
        <v>0</v>
      </c>
      <c r="W36" s="229">
        <f t="shared" si="26"/>
        <v>0</v>
      </c>
      <c r="X36" s="229">
        <f t="shared" si="26"/>
        <v>0</v>
      </c>
      <c r="Y36" s="229">
        <f t="shared" si="26"/>
        <v>0</v>
      </c>
      <c r="Z36" s="229">
        <f t="shared" si="26"/>
        <v>0</v>
      </c>
      <c r="AA36" s="229">
        <f t="shared" si="26"/>
        <v>0</v>
      </c>
      <c r="AB36" s="229">
        <f t="shared" si="26"/>
        <v>0</v>
      </c>
      <c r="AC36" s="229">
        <f t="shared" si="26"/>
        <v>0</v>
      </c>
      <c r="AD36" s="229">
        <f t="shared" si="26"/>
        <v>0</v>
      </c>
      <c r="AE36" s="229">
        <f t="shared" si="26"/>
        <v>0</v>
      </c>
      <c r="AF36" s="229">
        <f t="shared" si="26"/>
        <v>0</v>
      </c>
      <c r="AG36" s="229">
        <f t="shared" si="26"/>
        <v>0</v>
      </c>
      <c r="AH36" s="229">
        <f t="shared" si="26"/>
        <v>0</v>
      </c>
      <c r="AI36" s="229">
        <f t="shared" si="26"/>
        <v>0</v>
      </c>
      <c r="AJ36" s="229">
        <f t="shared" si="26"/>
        <v>0</v>
      </c>
      <c r="AK36" s="229">
        <f t="shared" si="26"/>
        <v>0</v>
      </c>
      <c r="AL36" s="229">
        <f t="shared" si="26"/>
        <v>0</v>
      </c>
      <c r="AM36" s="229">
        <f t="shared" si="26"/>
        <v>0</v>
      </c>
      <c r="AN36" s="229">
        <f t="shared" si="26"/>
        <v>0</v>
      </c>
      <c r="AO36" s="229">
        <f t="shared" si="26"/>
        <v>0</v>
      </c>
      <c r="AP36" s="229">
        <f t="shared" si="26"/>
        <v>0</v>
      </c>
      <c r="AQ36" s="229">
        <f t="shared" si="26"/>
        <v>0</v>
      </c>
      <c r="AR36" s="229">
        <f t="shared" si="26"/>
        <v>0</v>
      </c>
      <c r="AS36" s="229">
        <f t="shared" si="26"/>
        <v>0</v>
      </c>
      <c r="AT36" s="229">
        <f t="shared" si="26"/>
        <v>0</v>
      </c>
      <c r="AU36" s="229">
        <f t="shared" si="26"/>
        <v>0</v>
      </c>
      <c r="AV36" s="229">
        <f t="shared" si="26"/>
        <v>0</v>
      </c>
      <c r="AW36" s="229">
        <f t="shared" si="26"/>
        <v>0</v>
      </c>
      <c r="AX36" s="229">
        <f t="shared" si="26"/>
        <v>0</v>
      </c>
      <c r="AY36" s="229">
        <f t="shared" si="26"/>
        <v>0</v>
      </c>
      <c r="AZ36" s="229">
        <f t="shared" si="26"/>
        <v>0</v>
      </c>
      <c r="BA36" s="229">
        <f t="shared" si="26"/>
        <v>0</v>
      </c>
      <c r="BB36" s="229">
        <f t="shared" si="26"/>
        <v>0</v>
      </c>
      <c r="BC36" s="229">
        <f t="shared" si="26"/>
        <v>0</v>
      </c>
      <c r="BD36" s="229">
        <f t="shared" si="26"/>
        <v>0</v>
      </c>
      <c r="BE36" s="229">
        <f t="shared" ref="BE36:DC36" si="27">BE34*BE35</f>
        <v>0</v>
      </c>
      <c r="BF36" s="229">
        <f t="shared" si="27"/>
        <v>0</v>
      </c>
      <c r="BG36" s="229">
        <f t="shared" si="27"/>
        <v>0</v>
      </c>
      <c r="BH36" s="229">
        <f t="shared" si="27"/>
        <v>0</v>
      </c>
      <c r="BI36" s="229">
        <f t="shared" si="27"/>
        <v>0</v>
      </c>
      <c r="BJ36" s="229">
        <f t="shared" si="27"/>
        <v>0</v>
      </c>
      <c r="BK36" s="229">
        <f t="shared" si="27"/>
        <v>0</v>
      </c>
      <c r="BL36" s="229">
        <f t="shared" si="27"/>
        <v>0</v>
      </c>
      <c r="BM36" s="229">
        <f t="shared" si="27"/>
        <v>0</v>
      </c>
      <c r="BN36" s="229">
        <f t="shared" si="27"/>
        <v>0</v>
      </c>
      <c r="BO36" s="229">
        <f t="shared" si="27"/>
        <v>0</v>
      </c>
      <c r="BP36" s="229">
        <f t="shared" si="27"/>
        <v>0</v>
      </c>
      <c r="BQ36" s="229">
        <f t="shared" si="27"/>
        <v>0</v>
      </c>
      <c r="BR36" s="229">
        <f t="shared" si="27"/>
        <v>0</v>
      </c>
      <c r="BS36" s="229">
        <f t="shared" si="27"/>
        <v>0</v>
      </c>
      <c r="BT36" s="229">
        <f t="shared" si="27"/>
        <v>0</v>
      </c>
      <c r="BU36" s="229">
        <f t="shared" si="27"/>
        <v>0</v>
      </c>
      <c r="BV36" s="229">
        <f t="shared" si="27"/>
        <v>0</v>
      </c>
      <c r="BW36" s="229">
        <f t="shared" si="27"/>
        <v>0</v>
      </c>
      <c r="BX36" s="229">
        <f t="shared" si="27"/>
        <v>0</v>
      </c>
      <c r="BY36" s="229">
        <f t="shared" si="27"/>
        <v>0</v>
      </c>
      <c r="BZ36" s="229">
        <f t="shared" si="27"/>
        <v>0</v>
      </c>
      <c r="CA36" s="229">
        <f t="shared" si="27"/>
        <v>0</v>
      </c>
      <c r="CB36" s="229">
        <f t="shared" si="27"/>
        <v>0</v>
      </c>
      <c r="CC36" s="229">
        <f t="shared" si="27"/>
        <v>0</v>
      </c>
      <c r="CD36" s="229">
        <f t="shared" si="27"/>
        <v>0</v>
      </c>
      <c r="CE36" s="229">
        <f t="shared" si="27"/>
        <v>0</v>
      </c>
      <c r="CF36" s="229">
        <f t="shared" si="27"/>
        <v>0</v>
      </c>
      <c r="CG36" s="229">
        <f t="shared" si="27"/>
        <v>0</v>
      </c>
      <c r="CH36" s="229">
        <f t="shared" si="27"/>
        <v>0</v>
      </c>
      <c r="CI36" s="229">
        <f t="shared" si="27"/>
        <v>0</v>
      </c>
      <c r="CJ36" s="229">
        <f t="shared" si="27"/>
        <v>0</v>
      </c>
      <c r="CK36" s="229">
        <f t="shared" si="27"/>
        <v>0</v>
      </c>
      <c r="CL36" s="229">
        <f t="shared" si="27"/>
        <v>0</v>
      </c>
      <c r="CM36" s="229">
        <f t="shared" si="27"/>
        <v>0</v>
      </c>
      <c r="CN36" s="229">
        <f t="shared" si="27"/>
        <v>0</v>
      </c>
      <c r="CO36" s="229">
        <f t="shared" si="27"/>
        <v>0</v>
      </c>
      <c r="CP36" s="229">
        <f t="shared" si="27"/>
        <v>0</v>
      </c>
      <c r="CQ36" s="229">
        <f t="shared" si="27"/>
        <v>0</v>
      </c>
      <c r="CR36" s="229">
        <f t="shared" si="27"/>
        <v>0</v>
      </c>
      <c r="CS36" s="229">
        <f t="shared" si="27"/>
        <v>0</v>
      </c>
      <c r="CT36" s="229">
        <f t="shared" si="27"/>
        <v>0</v>
      </c>
      <c r="CU36" s="229">
        <f t="shared" si="27"/>
        <v>0</v>
      </c>
      <c r="CV36" s="229">
        <f t="shared" si="27"/>
        <v>0</v>
      </c>
      <c r="CW36" s="229">
        <f t="shared" si="27"/>
        <v>0</v>
      </c>
      <c r="CX36" s="229">
        <f t="shared" si="27"/>
        <v>0</v>
      </c>
      <c r="CY36" s="229">
        <f t="shared" si="27"/>
        <v>0</v>
      </c>
      <c r="CZ36" s="229">
        <f t="shared" si="27"/>
        <v>0</v>
      </c>
      <c r="DA36" s="229">
        <f t="shared" si="27"/>
        <v>0</v>
      </c>
      <c r="DB36" s="229">
        <f t="shared" si="27"/>
        <v>0</v>
      </c>
      <c r="DC36" s="229">
        <f t="shared" si="27"/>
        <v>0</v>
      </c>
    </row>
    <row r="37" spans="2:107" ht="15" customHeight="1" x14ac:dyDescent="0.25">
      <c r="B37" s="1162">
        <v>21</v>
      </c>
      <c r="C37" s="213" t="s">
        <v>4207</v>
      </c>
      <c r="D37" s="213"/>
      <c r="E37" s="219" t="s">
        <v>4201</v>
      </c>
      <c r="F37" s="220" t="s">
        <v>4228</v>
      </c>
      <c r="G37" s="225" t="str">
        <f>IF(COUNTA(H37:DC37)=0,"",IF(OR(LARGE(H37:DC37,1)&gt;3,SMALL(H37:DC37,1)&lt;0),"ERRO",""))</f>
        <v/>
      </c>
      <c r="H37" s="452">
        <f t="shared" ref="H37:AM37" si="28">H16</f>
        <v>0</v>
      </c>
      <c r="I37" s="452">
        <f t="shared" si="28"/>
        <v>0</v>
      </c>
      <c r="J37" s="452">
        <f t="shared" si="28"/>
        <v>0</v>
      </c>
      <c r="K37" s="452">
        <f t="shared" si="28"/>
        <v>0</v>
      </c>
      <c r="L37" s="452">
        <f t="shared" si="28"/>
        <v>0</v>
      </c>
      <c r="M37" s="452">
        <f t="shared" si="28"/>
        <v>0</v>
      </c>
      <c r="N37" s="452">
        <f t="shared" si="28"/>
        <v>0</v>
      </c>
      <c r="O37" s="452">
        <f t="shared" si="28"/>
        <v>0</v>
      </c>
      <c r="P37" s="452">
        <f t="shared" si="28"/>
        <v>0</v>
      </c>
      <c r="Q37" s="452">
        <f t="shared" si="28"/>
        <v>0</v>
      </c>
      <c r="R37" s="452">
        <f t="shared" si="28"/>
        <v>0</v>
      </c>
      <c r="S37" s="452">
        <f t="shared" si="28"/>
        <v>0</v>
      </c>
      <c r="T37" s="452">
        <f t="shared" si="28"/>
        <v>0</v>
      </c>
      <c r="U37" s="452">
        <f t="shared" si="28"/>
        <v>0</v>
      </c>
      <c r="V37" s="452">
        <f t="shared" si="28"/>
        <v>0</v>
      </c>
      <c r="W37" s="452">
        <f t="shared" si="28"/>
        <v>0</v>
      </c>
      <c r="X37" s="452">
        <f t="shared" si="28"/>
        <v>0</v>
      </c>
      <c r="Y37" s="452">
        <f t="shared" si="28"/>
        <v>0</v>
      </c>
      <c r="Z37" s="452">
        <f t="shared" si="28"/>
        <v>0</v>
      </c>
      <c r="AA37" s="452">
        <f t="shared" si="28"/>
        <v>0</v>
      </c>
      <c r="AB37" s="452">
        <f t="shared" si="28"/>
        <v>0</v>
      </c>
      <c r="AC37" s="452">
        <f t="shared" si="28"/>
        <v>0</v>
      </c>
      <c r="AD37" s="452">
        <f t="shared" si="28"/>
        <v>0</v>
      </c>
      <c r="AE37" s="452">
        <f t="shared" si="28"/>
        <v>0</v>
      </c>
      <c r="AF37" s="452">
        <f t="shared" si="28"/>
        <v>0</v>
      </c>
      <c r="AG37" s="452">
        <f t="shared" si="28"/>
        <v>0</v>
      </c>
      <c r="AH37" s="452">
        <f t="shared" si="28"/>
        <v>0</v>
      </c>
      <c r="AI37" s="452">
        <f t="shared" si="28"/>
        <v>0</v>
      </c>
      <c r="AJ37" s="452">
        <f t="shared" si="28"/>
        <v>0</v>
      </c>
      <c r="AK37" s="452">
        <f t="shared" si="28"/>
        <v>0</v>
      </c>
      <c r="AL37" s="452">
        <f t="shared" si="28"/>
        <v>0</v>
      </c>
      <c r="AM37" s="452">
        <f t="shared" si="28"/>
        <v>0</v>
      </c>
      <c r="AN37" s="452">
        <f t="shared" ref="AN37:BS37" si="29">AN16</f>
        <v>0</v>
      </c>
      <c r="AO37" s="452">
        <f t="shared" si="29"/>
        <v>0</v>
      </c>
      <c r="AP37" s="452">
        <f t="shared" si="29"/>
        <v>0</v>
      </c>
      <c r="AQ37" s="452">
        <f t="shared" si="29"/>
        <v>0</v>
      </c>
      <c r="AR37" s="452">
        <f t="shared" si="29"/>
        <v>0</v>
      </c>
      <c r="AS37" s="452">
        <f t="shared" si="29"/>
        <v>0</v>
      </c>
      <c r="AT37" s="452">
        <f t="shared" si="29"/>
        <v>0</v>
      </c>
      <c r="AU37" s="452">
        <f t="shared" si="29"/>
        <v>0</v>
      </c>
      <c r="AV37" s="452">
        <f t="shared" si="29"/>
        <v>0</v>
      </c>
      <c r="AW37" s="452">
        <f t="shared" si="29"/>
        <v>0</v>
      </c>
      <c r="AX37" s="452">
        <f t="shared" si="29"/>
        <v>0</v>
      </c>
      <c r="AY37" s="452">
        <f t="shared" si="29"/>
        <v>0</v>
      </c>
      <c r="AZ37" s="452">
        <f t="shared" si="29"/>
        <v>0</v>
      </c>
      <c r="BA37" s="452">
        <f t="shared" si="29"/>
        <v>0</v>
      </c>
      <c r="BB37" s="452">
        <f t="shared" si="29"/>
        <v>0</v>
      </c>
      <c r="BC37" s="452">
        <f t="shared" si="29"/>
        <v>0</v>
      </c>
      <c r="BD37" s="452">
        <f t="shared" si="29"/>
        <v>0</v>
      </c>
      <c r="BE37" s="452">
        <f t="shared" si="29"/>
        <v>0</v>
      </c>
      <c r="BF37" s="452">
        <f t="shared" si="29"/>
        <v>0</v>
      </c>
      <c r="BG37" s="452">
        <f t="shared" si="29"/>
        <v>0</v>
      </c>
      <c r="BH37" s="452">
        <f t="shared" si="29"/>
        <v>0</v>
      </c>
      <c r="BI37" s="452">
        <f t="shared" si="29"/>
        <v>0</v>
      </c>
      <c r="BJ37" s="452">
        <f t="shared" si="29"/>
        <v>0</v>
      </c>
      <c r="BK37" s="452">
        <f t="shared" si="29"/>
        <v>0</v>
      </c>
      <c r="BL37" s="452">
        <f t="shared" si="29"/>
        <v>0</v>
      </c>
      <c r="BM37" s="452">
        <f t="shared" si="29"/>
        <v>0</v>
      </c>
      <c r="BN37" s="452">
        <f t="shared" si="29"/>
        <v>0</v>
      </c>
      <c r="BO37" s="452">
        <f t="shared" si="29"/>
        <v>0</v>
      </c>
      <c r="BP37" s="452">
        <f t="shared" si="29"/>
        <v>0</v>
      </c>
      <c r="BQ37" s="452">
        <f t="shared" si="29"/>
        <v>0</v>
      </c>
      <c r="BR37" s="452">
        <f t="shared" si="29"/>
        <v>0</v>
      </c>
      <c r="BS37" s="452">
        <f t="shared" si="29"/>
        <v>0</v>
      </c>
      <c r="BT37" s="452">
        <f t="shared" ref="BT37:DC37" si="30">BT16</f>
        <v>0</v>
      </c>
      <c r="BU37" s="452">
        <f t="shared" si="30"/>
        <v>0</v>
      </c>
      <c r="BV37" s="452">
        <f t="shared" si="30"/>
        <v>0</v>
      </c>
      <c r="BW37" s="452">
        <f t="shared" si="30"/>
        <v>0</v>
      </c>
      <c r="BX37" s="452">
        <f t="shared" si="30"/>
        <v>0</v>
      </c>
      <c r="BY37" s="452">
        <f t="shared" si="30"/>
        <v>0</v>
      </c>
      <c r="BZ37" s="452">
        <f t="shared" si="30"/>
        <v>0</v>
      </c>
      <c r="CA37" s="452">
        <f t="shared" si="30"/>
        <v>0</v>
      </c>
      <c r="CB37" s="452">
        <f t="shared" si="30"/>
        <v>0</v>
      </c>
      <c r="CC37" s="452">
        <f t="shared" si="30"/>
        <v>0</v>
      </c>
      <c r="CD37" s="452">
        <f t="shared" si="30"/>
        <v>0</v>
      </c>
      <c r="CE37" s="452">
        <f t="shared" si="30"/>
        <v>0</v>
      </c>
      <c r="CF37" s="452">
        <f t="shared" si="30"/>
        <v>0</v>
      </c>
      <c r="CG37" s="452">
        <f t="shared" si="30"/>
        <v>0</v>
      </c>
      <c r="CH37" s="452">
        <f t="shared" si="30"/>
        <v>0</v>
      </c>
      <c r="CI37" s="452">
        <f t="shared" si="30"/>
        <v>0</v>
      </c>
      <c r="CJ37" s="452">
        <f t="shared" si="30"/>
        <v>0</v>
      </c>
      <c r="CK37" s="452">
        <f t="shared" si="30"/>
        <v>0</v>
      </c>
      <c r="CL37" s="452">
        <f t="shared" si="30"/>
        <v>0</v>
      </c>
      <c r="CM37" s="452">
        <f t="shared" si="30"/>
        <v>0</v>
      </c>
      <c r="CN37" s="452">
        <f t="shared" si="30"/>
        <v>0</v>
      </c>
      <c r="CO37" s="452">
        <f t="shared" si="30"/>
        <v>0</v>
      </c>
      <c r="CP37" s="452">
        <f t="shared" si="30"/>
        <v>0</v>
      </c>
      <c r="CQ37" s="452">
        <f t="shared" si="30"/>
        <v>0</v>
      </c>
      <c r="CR37" s="452">
        <f t="shared" si="30"/>
        <v>0</v>
      </c>
      <c r="CS37" s="452">
        <f t="shared" si="30"/>
        <v>0</v>
      </c>
      <c r="CT37" s="452">
        <f t="shared" si="30"/>
        <v>0</v>
      </c>
      <c r="CU37" s="452">
        <f t="shared" si="30"/>
        <v>0</v>
      </c>
      <c r="CV37" s="452">
        <f t="shared" si="30"/>
        <v>0</v>
      </c>
      <c r="CW37" s="452">
        <f t="shared" si="30"/>
        <v>0</v>
      </c>
      <c r="CX37" s="452">
        <f t="shared" si="30"/>
        <v>0</v>
      </c>
      <c r="CY37" s="452">
        <f t="shared" si="30"/>
        <v>0</v>
      </c>
      <c r="CZ37" s="452">
        <f t="shared" si="30"/>
        <v>0</v>
      </c>
      <c r="DA37" s="452">
        <f t="shared" si="30"/>
        <v>0</v>
      </c>
      <c r="DB37" s="452">
        <f t="shared" si="30"/>
        <v>0</v>
      </c>
      <c r="DC37" s="452">
        <f t="shared" si="30"/>
        <v>0</v>
      </c>
    </row>
    <row r="38" spans="2:107" ht="15" customHeight="1" x14ac:dyDescent="0.25">
      <c r="B38" s="1163"/>
      <c r="C38" s="213" t="s">
        <v>4209</v>
      </c>
      <c r="D38" s="213"/>
      <c r="E38" s="214" t="s">
        <v>4210</v>
      </c>
      <c r="F38" s="220" t="s">
        <v>4229</v>
      </c>
      <c r="G38" s="225" t="str">
        <f>IF(COUNTA(H38:DC38)=0,"",IF(OR(LARGE(H38:DC38,1)&gt;22,SMALL(H38:DC38,1)&lt;0),"ERRO",""))</f>
        <v/>
      </c>
      <c r="H38" s="452">
        <f t="shared" ref="H38:AM38" si="31">H17</f>
        <v>0</v>
      </c>
      <c r="I38" s="452">
        <f t="shared" si="31"/>
        <v>0</v>
      </c>
      <c r="J38" s="452">
        <f t="shared" si="31"/>
        <v>0</v>
      </c>
      <c r="K38" s="452">
        <f t="shared" si="31"/>
        <v>0</v>
      </c>
      <c r="L38" s="452">
        <f t="shared" si="31"/>
        <v>0</v>
      </c>
      <c r="M38" s="452">
        <f t="shared" si="31"/>
        <v>0</v>
      </c>
      <c r="N38" s="452">
        <f t="shared" si="31"/>
        <v>0</v>
      </c>
      <c r="O38" s="452">
        <f t="shared" si="31"/>
        <v>0</v>
      </c>
      <c r="P38" s="452">
        <f t="shared" si="31"/>
        <v>0</v>
      </c>
      <c r="Q38" s="452">
        <f t="shared" si="31"/>
        <v>0</v>
      </c>
      <c r="R38" s="452">
        <f t="shared" si="31"/>
        <v>0</v>
      </c>
      <c r="S38" s="452">
        <f t="shared" si="31"/>
        <v>0</v>
      </c>
      <c r="T38" s="452">
        <f t="shared" si="31"/>
        <v>0</v>
      </c>
      <c r="U38" s="452">
        <f t="shared" si="31"/>
        <v>0</v>
      </c>
      <c r="V38" s="452">
        <f t="shared" si="31"/>
        <v>0</v>
      </c>
      <c r="W38" s="452">
        <f t="shared" si="31"/>
        <v>0</v>
      </c>
      <c r="X38" s="452">
        <f t="shared" si="31"/>
        <v>0</v>
      </c>
      <c r="Y38" s="452">
        <f t="shared" si="31"/>
        <v>0</v>
      </c>
      <c r="Z38" s="452">
        <f t="shared" si="31"/>
        <v>0</v>
      </c>
      <c r="AA38" s="452">
        <f t="shared" si="31"/>
        <v>0</v>
      </c>
      <c r="AB38" s="452">
        <f t="shared" si="31"/>
        <v>0</v>
      </c>
      <c r="AC38" s="452">
        <f t="shared" si="31"/>
        <v>0</v>
      </c>
      <c r="AD38" s="452">
        <f t="shared" si="31"/>
        <v>0</v>
      </c>
      <c r="AE38" s="452">
        <f t="shared" si="31"/>
        <v>0</v>
      </c>
      <c r="AF38" s="452">
        <f t="shared" si="31"/>
        <v>0</v>
      </c>
      <c r="AG38" s="452">
        <f t="shared" si="31"/>
        <v>0</v>
      </c>
      <c r="AH38" s="452">
        <f t="shared" si="31"/>
        <v>0</v>
      </c>
      <c r="AI38" s="452">
        <f t="shared" si="31"/>
        <v>0</v>
      </c>
      <c r="AJ38" s="452">
        <f t="shared" si="31"/>
        <v>0</v>
      </c>
      <c r="AK38" s="452">
        <f t="shared" si="31"/>
        <v>0</v>
      </c>
      <c r="AL38" s="452">
        <f t="shared" si="31"/>
        <v>0</v>
      </c>
      <c r="AM38" s="452">
        <f t="shared" si="31"/>
        <v>0</v>
      </c>
      <c r="AN38" s="452">
        <f t="shared" ref="AN38:BS38" si="32">AN17</f>
        <v>0</v>
      </c>
      <c r="AO38" s="452">
        <f t="shared" si="32"/>
        <v>0</v>
      </c>
      <c r="AP38" s="452">
        <f t="shared" si="32"/>
        <v>0</v>
      </c>
      <c r="AQ38" s="452">
        <f t="shared" si="32"/>
        <v>0</v>
      </c>
      <c r="AR38" s="452">
        <f t="shared" si="32"/>
        <v>0</v>
      </c>
      <c r="AS38" s="452">
        <f t="shared" si="32"/>
        <v>0</v>
      </c>
      <c r="AT38" s="452">
        <f t="shared" si="32"/>
        <v>0</v>
      </c>
      <c r="AU38" s="452">
        <f t="shared" si="32"/>
        <v>0</v>
      </c>
      <c r="AV38" s="452">
        <f t="shared" si="32"/>
        <v>0</v>
      </c>
      <c r="AW38" s="452">
        <f t="shared" si="32"/>
        <v>0</v>
      </c>
      <c r="AX38" s="452">
        <f t="shared" si="32"/>
        <v>0</v>
      </c>
      <c r="AY38" s="452">
        <f t="shared" si="32"/>
        <v>0</v>
      </c>
      <c r="AZ38" s="452">
        <f t="shared" si="32"/>
        <v>0</v>
      </c>
      <c r="BA38" s="452">
        <f t="shared" si="32"/>
        <v>0</v>
      </c>
      <c r="BB38" s="452">
        <f t="shared" si="32"/>
        <v>0</v>
      </c>
      <c r="BC38" s="452">
        <f t="shared" si="32"/>
        <v>0</v>
      </c>
      <c r="BD38" s="452">
        <f t="shared" si="32"/>
        <v>0</v>
      </c>
      <c r="BE38" s="452">
        <f t="shared" si="32"/>
        <v>0</v>
      </c>
      <c r="BF38" s="452">
        <f t="shared" si="32"/>
        <v>0</v>
      </c>
      <c r="BG38" s="452">
        <f t="shared" si="32"/>
        <v>0</v>
      </c>
      <c r="BH38" s="452">
        <f t="shared" si="32"/>
        <v>0</v>
      </c>
      <c r="BI38" s="452">
        <f t="shared" si="32"/>
        <v>0</v>
      </c>
      <c r="BJ38" s="452">
        <f t="shared" si="32"/>
        <v>0</v>
      </c>
      <c r="BK38" s="452">
        <f t="shared" si="32"/>
        <v>0</v>
      </c>
      <c r="BL38" s="452">
        <f t="shared" si="32"/>
        <v>0</v>
      </c>
      <c r="BM38" s="452">
        <f t="shared" si="32"/>
        <v>0</v>
      </c>
      <c r="BN38" s="452">
        <f t="shared" si="32"/>
        <v>0</v>
      </c>
      <c r="BO38" s="452">
        <f t="shared" si="32"/>
        <v>0</v>
      </c>
      <c r="BP38" s="452">
        <f t="shared" si="32"/>
        <v>0</v>
      </c>
      <c r="BQ38" s="452">
        <f t="shared" si="32"/>
        <v>0</v>
      </c>
      <c r="BR38" s="452">
        <f t="shared" si="32"/>
        <v>0</v>
      </c>
      <c r="BS38" s="452">
        <f t="shared" si="32"/>
        <v>0</v>
      </c>
      <c r="BT38" s="452">
        <f t="shared" ref="BT38:DC38" si="33">BT17</f>
        <v>0</v>
      </c>
      <c r="BU38" s="452">
        <f t="shared" si="33"/>
        <v>0</v>
      </c>
      <c r="BV38" s="452">
        <f t="shared" si="33"/>
        <v>0</v>
      </c>
      <c r="BW38" s="452">
        <f t="shared" si="33"/>
        <v>0</v>
      </c>
      <c r="BX38" s="452">
        <f t="shared" si="33"/>
        <v>0</v>
      </c>
      <c r="BY38" s="452">
        <f t="shared" si="33"/>
        <v>0</v>
      </c>
      <c r="BZ38" s="452">
        <f t="shared" si="33"/>
        <v>0</v>
      </c>
      <c r="CA38" s="452">
        <f t="shared" si="33"/>
        <v>0</v>
      </c>
      <c r="CB38" s="452">
        <f t="shared" si="33"/>
        <v>0</v>
      </c>
      <c r="CC38" s="452">
        <f t="shared" si="33"/>
        <v>0</v>
      </c>
      <c r="CD38" s="452">
        <f t="shared" si="33"/>
        <v>0</v>
      </c>
      <c r="CE38" s="452">
        <f t="shared" si="33"/>
        <v>0</v>
      </c>
      <c r="CF38" s="452">
        <f t="shared" si="33"/>
        <v>0</v>
      </c>
      <c r="CG38" s="452">
        <f t="shared" si="33"/>
        <v>0</v>
      </c>
      <c r="CH38" s="452">
        <f t="shared" si="33"/>
        <v>0</v>
      </c>
      <c r="CI38" s="452">
        <f t="shared" si="33"/>
        <v>0</v>
      </c>
      <c r="CJ38" s="452">
        <f t="shared" si="33"/>
        <v>0</v>
      </c>
      <c r="CK38" s="452">
        <f t="shared" si="33"/>
        <v>0</v>
      </c>
      <c r="CL38" s="452">
        <f t="shared" si="33"/>
        <v>0</v>
      </c>
      <c r="CM38" s="452">
        <f t="shared" si="33"/>
        <v>0</v>
      </c>
      <c r="CN38" s="452">
        <f t="shared" si="33"/>
        <v>0</v>
      </c>
      <c r="CO38" s="452">
        <f t="shared" si="33"/>
        <v>0</v>
      </c>
      <c r="CP38" s="452">
        <f t="shared" si="33"/>
        <v>0</v>
      </c>
      <c r="CQ38" s="452">
        <f t="shared" si="33"/>
        <v>0</v>
      </c>
      <c r="CR38" s="452">
        <f t="shared" si="33"/>
        <v>0</v>
      </c>
      <c r="CS38" s="452">
        <f t="shared" si="33"/>
        <v>0</v>
      </c>
      <c r="CT38" s="452">
        <f t="shared" si="33"/>
        <v>0</v>
      </c>
      <c r="CU38" s="452">
        <f t="shared" si="33"/>
        <v>0</v>
      </c>
      <c r="CV38" s="452">
        <f t="shared" si="33"/>
        <v>0</v>
      </c>
      <c r="CW38" s="452">
        <f t="shared" si="33"/>
        <v>0</v>
      </c>
      <c r="CX38" s="452">
        <f t="shared" si="33"/>
        <v>0</v>
      </c>
      <c r="CY38" s="452">
        <f t="shared" si="33"/>
        <v>0</v>
      </c>
      <c r="CZ38" s="452">
        <f t="shared" si="33"/>
        <v>0</v>
      </c>
      <c r="DA38" s="452">
        <f t="shared" si="33"/>
        <v>0</v>
      </c>
      <c r="DB38" s="452">
        <f t="shared" si="33"/>
        <v>0</v>
      </c>
      <c r="DC38" s="452">
        <f t="shared" si="33"/>
        <v>0</v>
      </c>
    </row>
    <row r="39" spans="2:107" ht="15" customHeight="1" x14ac:dyDescent="0.25">
      <c r="B39" s="1163"/>
      <c r="C39" s="213" t="s">
        <v>4212</v>
      </c>
      <c r="D39" s="213"/>
      <c r="E39" s="214" t="s">
        <v>4213</v>
      </c>
      <c r="F39" s="220" t="s">
        <v>4230</v>
      </c>
      <c r="G39" s="225" t="str">
        <f>IF(COUNTA(H39:DC39)=0,"",IF(OR(LARGE(H39:DC39,1)&gt;12,SMALL(H39:DC39,1)&lt;0),"ERRO",""))</f>
        <v/>
      </c>
      <c r="H39" s="452">
        <f t="shared" ref="H39:AM39" si="34">H18</f>
        <v>0</v>
      </c>
      <c r="I39" s="452">
        <f t="shared" si="34"/>
        <v>0</v>
      </c>
      <c r="J39" s="452">
        <f t="shared" si="34"/>
        <v>0</v>
      </c>
      <c r="K39" s="452">
        <f t="shared" si="34"/>
        <v>0</v>
      </c>
      <c r="L39" s="452">
        <f t="shared" si="34"/>
        <v>0</v>
      </c>
      <c r="M39" s="452">
        <f t="shared" si="34"/>
        <v>0</v>
      </c>
      <c r="N39" s="452">
        <f t="shared" si="34"/>
        <v>0</v>
      </c>
      <c r="O39" s="452">
        <f t="shared" si="34"/>
        <v>0</v>
      </c>
      <c r="P39" s="452">
        <f t="shared" si="34"/>
        <v>0</v>
      </c>
      <c r="Q39" s="452">
        <f t="shared" si="34"/>
        <v>0</v>
      </c>
      <c r="R39" s="452">
        <f t="shared" si="34"/>
        <v>0</v>
      </c>
      <c r="S39" s="452">
        <f t="shared" si="34"/>
        <v>0</v>
      </c>
      <c r="T39" s="452">
        <f t="shared" si="34"/>
        <v>0</v>
      </c>
      <c r="U39" s="452">
        <f t="shared" si="34"/>
        <v>0</v>
      </c>
      <c r="V39" s="452">
        <f t="shared" si="34"/>
        <v>0</v>
      </c>
      <c r="W39" s="452">
        <f t="shared" si="34"/>
        <v>0</v>
      </c>
      <c r="X39" s="452">
        <f t="shared" si="34"/>
        <v>0</v>
      </c>
      <c r="Y39" s="452">
        <f t="shared" si="34"/>
        <v>0</v>
      </c>
      <c r="Z39" s="452">
        <f t="shared" si="34"/>
        <v>0</v>
      </c>
      <c r="AA39" s="452">
        <f t="shared" si="34"/>
        <v>0</v>
      </c>
      <c r="AB39" s="452">
        <f t="shared" si="34"/>
        <v>0</v>
      </c>
      <c r="AC39" s="452">
        <f t="shared" si="34"/>
        <v>0</v>
      </c>
      <c r="AD39" s="452">
        <f t="shared" si="34"/>
        <v>0</v>
      </c>
      <c r="AE39" s="452">
        <f t="shared" si="34"/>
        <v>0</v>
      </c>
      <c r="AF39" s="452">
        <f t="shared" si="34"/>
        <v>0</v>
      </c>
      <c r="AG39" s="452">
        <f t="shared" si="34"/>
        <v>0</v>
      </c>
      <c r="AH39" s="452">
        <f t="shared" si="34"/>
        <v>0</v>
      </c>
      <c r="AI39" s="452">
        <f t="shared" si="34"/>
        <v>0</v>
      </c>
      <c r="AJ39" s="452">
        <f t="shared" si="34"/>
        <v>0</v>
      </c>
      <c r="AK39" s="452">
        <f t="shared" si="34"/>
        <v>0</v>
      </c>
      <c r="AL39" s="452">
        <f t="shared" si="34"/>
        <v>0</v>
      </c>
      <c r="AM39" s="452">
        <f t="shared" si="34"/>
        <v>0</v>
      </c>
      <c r="AN39" s="452">
        <f t="shared" ref="AN39:BS39" si="35">AN18</f>
        <v>0</v>
      </c>
      <c r="AO39" s="452">
        <f t="shared" si="35"/>
        <v>0</v>
      </c>
      <c r="AP39" s="452">
        <f t="shared" si="35"/>
        <v>0</v>
      </c>
      <c r="AQ39" s="452">
        <f t="shared" si="35"/>
        <v>0</v>
      </c>
      <c r="AR39" s="452">
        <f t="shared" si="35"/>
        <v>0</v>
      </c>
      <c r="AS39" s="452">
        <f t="shared" si="35"/>
        <v>0</v>
      </c>
      <c r="AT39" s="452">
        <f t="shared" si="35"/>
        <v>0</v>
      </c>
      <c r="AU39" s="452">
        <f t="shared" si="35"/>
        <v>0</v>
      </c>
      <c r="AV39" s="452">
        <f t="shared" si="35"/>
        <v>0</v>
      </c>
      <c r="AW39" s="452">
        <f t="shared" si="35"/>
        <v>0</v>
      </c>
      <c r="AX39" s="452">
        <f t="shared" si="35"/>
        <v>0</v>
      </c>
      <c r="AY39" s="452">
        <f t="shared" si="35"/>
        <v>0</v>
      </c>
      <c r="AZ39" s="452">
        <f t="shared" si="35"/>
        <v>0</v>
      </c>
      <c r="BA39" s="452">
        <f t="shared" si="35"/>
        <v>0</v>
      </c>
      <c r="BB39" s="452">
        <f t="shared" si="35"/>
        <v>0</v>
      </c>
      <c r="BC39" s="452">
        <f t="shared" si="35"/>
        <v>0</v>
      </c>
      <c r="BD39" s="452">
        <f t="shared" si="35"/>
        <v>0</v>
      </c>
      <c r="BE39" s="452">
        <f t="shared" si="35"/>
        <v>0</v>
      </c>
      <c r="BF39" s="452">
        <f t="shared" si="35"/>
        <v>0</v>
      </c>
      <c r="BG39" s="452">
        <f t="shared" si="35"/>
        <v>0</v>
      </c>
      <c r="BH39" s="452">
        <f t="shared" si="35"/>
        <v>0</v>
      </c>
      <c r="BI39" s="452">
        <f t="shared" si="35"/>
        <v>0</v>
      </c>
      <c r="BJ39" s="452">
        <f t="shared" si="35"/>
        <v>0</v>
      </c>
      <c r="BK39" s="452">
        <f t="shared" si="35"/>
        <v>0</v>
      </c>
      <c r="BL39" s="452">
        <f t="shared" si="35"/>
        <v>0</v>
      </c>
      <c r="BM39" s="452">
        <f t="shared" si="35"/>
        <v>0</v>
      </c>
      <c r="BN39" s="452">
        <f t="shared" si="35"/>
        <v>0</v>
      </c>
      <c r="BO39" s="452">
        <f t="shared" si="35"/>
        <v>0</v>
      </c>
      <c r="BP39" s="452">
        <f t="shared" si="35"/>
        <v>0</v>
      </c>
      <c r="BQ39" s="452">
        <f t="shared" si="35"/>
        <v>0</v>
      </c>
      <c r="BR39" s="452">
        <f t="shared" si="35"/>
        <v>0</v>
      </c>
      <c r="BS39" s="452">
        <f t="shared" si="35"/>
        <v>0</v>
      </c>
      <c r="BT39" s="452">
        <f t="shared" ref="BT39:DC39" si="36">BT18</f>
        <v>0</v>
      </c>
      <c r="BU39" s="452">
        <f t="shared" si="36"/>
        <v>0</v>
      </c>
      <c r="BV39" s="452">
        <f t="shared" si="36"/>
        <v>0</v>
      </c>
      <c r="BW39" s="452">
        <f t="shared" si="36"/>
        <v>0</v>
      </c>
      <c r="BX39" s="452">
        <f t="shared" si="36"/>
        <v>0</v>
      </c>
      <c r="BY39" s="452">
        <f t="shared" si="36"/>
        <v>0</v>
      </c>
      <c r="BZ39" s="452">
        <f t="shared" si="36"/>
        <v>0</v>
      </c>
      <c r="CA39" s="452">
        <f t="shared" si="36"/>
        <v>0</v>
      </c>
      <c r="CB39" s="452">
        <f t="shared" si="36"/>
        <v>0</v>
      </c>
      <c r="CC39" s="452">
        <f t="shared" si="36"/>
        <v>0</v>
      </c>
      <c r="CD39" s="452">
        <f t="shared" si="36"/>
        <v>0</v>
      </c>
      <c r="CE39" s="452">
        <f t="shared" si="36"/>
        <v>0</v>
      </c>
      <c r="CF39" s="452">
        <f t="shared" si="36"/>
        <v>0</v>
      </c>
      <c r="CG39" s="452">
        <f t="shared" si="36"/>
        <v>0</v>
      </c>
      <c r="CH39" s="452">
        <f t="shared" si="36"/>
        <v>0</v>
      </c>
      <c r="CI39" s="452">
        <f t="shared" si="36"/>
        <v>0</v>
      </c>
      <c r="CJ39" s="452">
        <f t="shared" si="36"/>
        <v>0</v>
      </c>
      <c r="CK39" s="452">
        <f t="shared" si="36"/>
        <v>0</v>
      </c>
      <c r="CL39" s="452">
        <f t="shared" si="36"/>
        <v>0</v>
      </c>
      <c r="CM39" s="452">
        <f t="shared" si="36"/>
        <v>0</v>
      </c>
      <c r="CN39" s="452">
        <f t="shared" si="36"/>
        <v>0</v>
      </c>
      <c r="CO39" s="452">
        <f t="shared" si="36"/>
        <v>0</v>
      </c>
      <c r="CP39" s="452">
        <f t="shared" si="36"/>
        <v>0</v>
      </c>
      <c r="CQ39" s="452">
        <f t="shared" si="36"/>
        <v>0</v>
      </c>
      <c r="CR39" s="452">
        <f t="shared" si="36"/>
        <v>0</v>
      </c>
      <c r="CS39" s="452">
        <f t="shared" si="36"/>
        <v>0</v>
      </c>
      <c r="CT39" s="452">
        <f t="shared" si="36"/>
        <v>0</v>
      </c>
      <c r="CU39" s="452">
        <f t="shared" si="36"/>
        <v>0</v>
      </c>
      <c r="CV39" s="452">
        <f t="shared" si="36"/>
        <v>0</v>
      </c>
      <c r="CW39" s="452">
        <f t="shared" si="36"/>
        <v>0</v>
      </c>
      <c r="CX39" s="452">
        <f t="shared" si="36"/>
        <v>0</v>
      </c>
      <c r="CY39" s="452">
        <f t="shared" si="36"/>
        <v>0</v>
      </c>
      <c r="CZ39" s="452">
        <f t="shared" si="36"/>
        <v>0</v>
      </c>
      <c r="DA39" s="452">
        <f t="shared" si="36"/>
        <v>0</v>
      </c>
      <c r="DB39" s="452">
        <f t="shared" si="36"/>
        <v>0</v>
      </c>
      <c r="DC39" s="452">
        <f t="shared" si="36"/>
        <v>0</v>
      </c>
    </row>
    <row r="40" spans="2:107" ht="15" customHeight="1" x14ac:dyDescent="0.25">
      <c r="B40" s="1163"/>
      <c r="C40" s="213" t="s">
        <v>4215</v>
      </c>
      <c r="D40" s="213"/>
      <c r="E40" s="219" t="s">
        <v>3855</v>
      </c>
      <c r="F40" s="220" t="s">
        <v>4231</v>
      </c>
      <c r="G40" s="221">
        <f>SUM(H40:DC40)</f>
        <v>0</v>
      </c>
      <c r="H40" s="224">
        <f>H33*((H37*H38*H39)/792)</f>
        <v>0</v>
      </c>
      <c r="I40" s="224">
        <f t="shared" ref="I40:BD40" si="37">I33*((I37*I38*I39)/792)</f>
        <v>0</v>
      </c>
      <c r="J40" s="224">
        <f t="shared" si="37"/>
        <v>0</v>
      </c>
      <c r="K40" s="224">
        <f t="shared" si="37"/>
        <v>0</v>
      </c>
      <c r="L40" s="224">
        <f t="shared" si="37"/>
        <v>0</v>
      </c>
      <c r="M40" s="224">
        <f t="shared" si="37"/>
        <v>0</v>
      </c>
      <c r="N40" s="224">
        <f t="shared" si="37"/>
        <v>0</v>
      </c>
      <c r="O40" s="224">
        <f t="shared" si="37"/>
        <v>0</v>
      </c>
      <c r="P40" s="224">
        <f t="shared" si="37"/>
        <v>0</v>
      </c>
      <c r="Q40" s="224">
        <f t="shared" si="37"/>
        <v>0</v>
      </c>
      <c r="R40" s="224">
        <f t="shared" si="37"/>
        <v>0</v>
      </c>
      <c r="S40" s="224">
        <f t="shared" si="37"/>
        <v>0</v>
      </c>
      <c r="T40" s="224">
        <f t="shared" si="37"/>
        <v>0</v>
      </c>
      <c r="U40" s="224">
        <f t="shared" si="37"/>
        <v>0</v>
      </c>
      <c r="V40" s="224">
        <f t="shared" si="37"/>
        <v>0</v>
      </c>
      <c r="W40" s="224">
        <f t="shared" si="37"/>
        <v>0</v>
      </c>
      <c r="X40" s="224">
        <f t="shared" si="37"/>
        <v>0</v>
      </c>
      <c r="Y40" s="224">
        <f t="shared" si="37"/>
        <v>0</v>
      </c>
      <c r="Z40" s="224">
        <f t="shared" si="37"/>
        <v>0</v>
      </c>
      <c r="AA40" s="224">
        <f t="shared" si="37"/>
        <v>0</v>
      </c>
      <c r="AB40" s="224">
        <f t="shared" si="37"/>
        <v>0</v>
      </c>
      <c r="AC40" s="224">
        <f t="shared" si="37"/>
        <v>0</v>
      </c>
      <c r="AD40" s="224">
        <f t="shared" si="37"/>
        <v>0</v>
      </c>
      <c r="AE40" s="224">
        <f t="shared" si="37"/>
        <v>0</v>
      </c>
      <c r="AF40" s="224">
        <f t="shared" si="37"/>
        <v>0</v>
      </c>
      <c r="AG40" s="224">
        <f t="shared" si="37"/>
        <v>0</v>
      </c>
      <c r="AH40" s="224">
        <f t="shared" si="37"/>
        <v>0</v>
      </c>
      <c r="AI40" s="224">
        <f t="shared" si="37"/>
        <v>0</v>
      </c>
      <c r="AJ40" s="224">
        <f t="shared" si="37"/>
        <v>0</v>
      </c>
      <c r="AK40" s="224">
        <f t="shared" si="37"/>
        <v>0</v>
      </c>
      <c r="AL40" s="224">
        <f t="shared" si="37"/>
        <v>0</v>
      </c>
      <c r="AM40" s="224">
        <f t="shared" si="37"/>
        <v>0</v>
      </c>
      <c r="AN40" s="224">
        <f t="shared" si="37"/>
        <v>0</v>
      </c>
      <c r="AO40" s="224">
        <f t="shared" si="37"/>
        <v>0</v>
      </c>
      <c r="AP40" s="224">
        <f t="shared" si="37"/>
        <v>0</v>
      </c>
      <c r="AQ40" s="224">
        <f t="shared" si="37"/>
        <v>0</v>
      </c>
      <c r="AR40" s="224">
        <f t="shared" si="37"/>
        <v>0</v>
      </c>
      <c r="AS40" s="224">
        <f t="shared" si="37"/>
        <v>0</v>
      </c>
      <c r="AT40" s="224">
        <f t="shared" si="37"/>
        <v>0</v>
      </c>
      <c r="AU40" s="224">
        <f t="shared" si="37"/>
        <v>0</v>
      </c>
      <c r="AV40" s="224">
        <f t="shared" si="37"/>
        <v>0</v>
      </c>
      <c r="AW40" s="224">
        <f t="shared" si="37"/>
        <v>0</v>
      </c>
      <c r="AX40" s="224">
        <f t="shared" si="37"/>
        <v>0</v>
      </c>
      <c r="AY40" s="224">
        <f t="shared" si="37"/>
        <v>0</v>
      </c>
      <c r="AZ40" s="224">
        <f t="shared" si="37"/>
        <v>0</v>
      </c>
      <c r="BA40" s="224">
        <f t="shared" si="37"/>
        <v>0</v>
      </c>
      <c r="BB40" s="224">
        <f t="shared" si="37"/>
        <v>0</v>
      </c>
      <c r="BC40" s="224">
        <f t="shared" si="37"/>
        <v>0</v>
      </c>
      <c r="BD40" s="224">
        <f t="shared" si="37"/>
        <v>0</v>
      </c>
      <c r="BE40" s="224">
        <f t="shared" ref="BE40:DC40" si="38">BE33*((BE37*BE38*BE39)/792)</f>
        <v>0</v>
      </c>
      <c r="BF40" s="224">
        <f t="shared" si="38"/>
        <v>0</v>
      </c>
      <c r="BG40" s="224">
        <f t="shared" si="38"/>
        <v>0</v>
      </c>
      <c r="BH40" s="224">
        <f t="shared" si="38"/>
        <v>0</v>
      </c>
      <c r="BI40" s="224">
        <f t="shared" si="38"/>
        <v>0</v>
      </c>
      <c r="BJ40" s="224">
        <f t="shared" si="38"/>
        <v>0</v>
      </c>
      <c r="BK40" s="224">
        <f t="shared" si="38"/>
        <v>0</v>
      </c>
      <c r="BL40" s="224">
        <f t="shared" si="38"/>
        <v>0</v>
      </c>
      <c r="BM40" s="224">
        <f t="shared" si="38"/>
        <v>0</v>
      </c>
      <c r="BN40" s="224">
        <f t="shared" si="38"/>
        <v>0</v>
      </c>
      <c r="BO40" s="224">
        <f t="shared" si="38"/>
        <v>0</v>
      </c>
      <c r="BP40" s="224">
        <f t="shared" si="38"/>
        <v>0</v>
      </c>
      <c r="BQ40" s="224">
        <f t="shared" si="38"/>
        <v>0</v>
      </c>
      <c r="BR40" s="224">
        <f t="shared" si="38"/>
        <v>0</v>
      </c>
      <c r="BS40" s="224">
        <f t="shared" si="38"/>
        <v>0</v>
      </c>
      <c r="BT40" s="224">
        <f t="shared" si="38"/>
        <v>0</v>
      </c>
      <c r="BU40" s="224">
        <f t="shared" si="38"/>
        <v>0</v>
      </c>
      <c r="BV40" s="224">
        <f t="shared" si="38"/>
        <v>0</v>
      </c>
      <c r="BW40" s="224">
        <f t="shared" si="38"/>
        <v>0</v>
      </c>
      <c r="BX40" s="224">
        <f t="shared" si="38"/>
        <v>0</v>
      </c>
      <c r="BY40" s="224">
        <f t="shared" si="38"/>
        <v>0</v>
      </c>
      <c r="BZ40" s="224">
        <f t="shared" si="38"/>
        <v>0</v>
      </c>
      <c r="CA40" s="224">
        <f t="shared" si="38"/>
        <v>0</v>
      </c>
      <c r="CB40" s="224">
        <f t="shared" si="38"/>
        <v>0</v>
      </c>
      <c r="CC40" s="224">
        <f t="shared" si="38"/>
        <v>0</v>
      </c>
      <c r="CD40" s="224">
        <f t="shared" si="38"/>
        <v>0</v>
      </c>
      <c r="CE40" s="224">
        <f t="shared" si="38"/>
        <v>0</v>
      </c>
      <c r="CF40" s="224">
        <f t="shared" si="38"/>
        <v>0</v>
      </c>
      <c r="CG40" s="224">
        <f t="shared" si="38"/>
        <v>0</v>
      </c>
      <c r="CH40" s="224">
        <f t="shared" si="38"/>
        <v>0</v>
      </c>
      <c r="CI40" s="224">
        <f t="shared" si="38"/>
        <v>0</v>
      </c>
      <c r="CJ40" s="224">
        <f t="shared" si="38"/>
        <v>0</v>
      </c>
      <c r="CK40" s="224">
        <f t="shared" si="38"/>
        <v>0</v>
      </c>
      <c r="CL40" s="224">
        <f t="shared" si="38"/>
        <v>0</v>
      </c>
      <c r="CM40" s="224">
        <f t="shared" si="38"/>
        <v>0</v>
      </c>
      <c r="CN40" s="224">
        <f t="shared" si="38"/>
        <v>0</v>
      </c>
      <c r="CO40" s="224">
        <f t="shared" si="38"/>
        <v>0</v>
      </c>
      <c r="CP40" s="224">
        <f t="shared" si="38"/>
        <v>0</v>
      </c>
      <c r="CQ40" s="224">
        <f t="shared" si="38"/>
        <v>0</v>
      </c>
      <c r="CR40" s="224">
        <f t="shared" si="38"/>
        <v>0</v>
      </c>
      <c r="CS40" s="224">
        <f t="shared" si="38"/>
        <v>0</v>
      </c>
      <c r="CT40" s="224">
        <f t="shared" si="38"/>
        <v>0</v>
      </c>
      <c r="CU40" s="224">
        <f t="shared" si="38"/>
        <v>0</v>
      </c>
      <c r="CV40" s="224">
        <f t="shared" si="38"/>
        <v>0</v>
      </c>
      <c r="CW40" s="224">
        <f t="shared" si="38"/>
        <v>0</v>
      </c>
      <c r="CX40" s="224">
        <f t="shared" si="38"/>
        <v>0</v>
      </c>
      <c r="CY40" s="224">
        <f t="shared" si="38"/>
        <v>0</v>
      </c>
      <c r="CZ40" s="224">
        <f t="shared" si="38"/>
        <v>0</v>
      </c>
      <c r="DA40" s="224">
        <f t="shared" si="38"/>
        <v>0</v>
      </c>
      <c r="DB40" s="224">
        <f t="shared" si="38"/>
        <v>0</v>
      </c>
      <c r="DC40" s="224">
        <f t="shared" si="38"/>
        <v>0</v>
      </c>
    </row>
    <row r="41" spans="2:107" ht="15" customHeight="1" x14ac:dyDescent="0.25">
      <c r="B41" s="1164"/>
      <c r="C41" s="213" t="s">
        <v>4217</v>
      </c>
      <c r="D41" s="213"/>
      <c r="E41" s="213"/>
      <c r="F41" s="220" t="s">
        <v>4232</v>
      </c>
      <c r="G41" s="225" t="str">
        <f>IF(COUNTA(H41:DC41)=0,"",IF(OR(LARGE(H41:DC41,1)&gt;1,SMALL(H41:DC41,1)&lt;0),"ERRO",""))</f>
        <v/>
      </c>
      <c r="H41" s="230">
        <f>IF(H33=0,0,H40/H33)</f>
        <v>0</v>
      </c>
      <c r="I41" s="230">
        <f t="shared" ref="I41:BD41" si="39">IF(I33=0,0,I40/I33)</f>
        <v>0</v>
      </c>
      <c r="J41" s="230">
        <f t="shared" si="39"/>
        <v>0</v>
      </c>
      <c r="K41" s="230">
        <f t="shared" si="39"/>
        <v>0</v>
      </c>
      <c r="L41" s="230">
        <f t="shared" si="39"/>
        <v>0</v>
      </c>
      <c r="M41" s="230">
        <f t="shared" si="39"/>
        <v>0</v>
      </c>
      <c r="N41" s="230">
        <f t="shared" si="39"/>
        <v>0</v>
      </c>
      <c r="O41" s="230">
        <f t="shared" si="39"/>
        <v>0</v>
      </c>
      <c r="P41" s="230">
        <f t="shared" si="39"/>
        <v>0</v>
      </c>
      <c r="Q41" s="230">
        <f t="shared" si="39"/>
        <v>0</v>
      </c>
      <c r="R41" s="230">
        <f t="shared" si="39"/>
        <v>0</v>
      </c>
      <c r="S41" s="230">
        <f t="shared" si="39"/>
        <v>0</v>
      </c>
      <c r="T41" s="230">
        <f t="shared" si="39"/>
        <v>0</v>
      </c>
      <c r="U41" s="230">
        <f t="shared" si="39"/>
        <v>0</v>
      </c>
      <c r="V41" s="230">
        <f t="shared" si="39"/>
        <v>0</v>
      </c>
      <c r="W41" s="230">
        <f t="shared" si="39"/>
        <v>0</v>
      </c>
      <c r="X41" s="230">
        <f t="shared" si="39"/>
        <v>0</v>
      </c>
      <c r="Y41" s="230">
        <f t="shared" si="39"/>
        <v>0</v>
      </c>
      <c r="Z41" s="230">
        <f t="shared" si="39"/>
        <v>0</v>
      </c>
      <c r="AA41" s="230">
        <f t="shared" si="39"/>
        <v>0</v>
      </c>
      <c r="AB41" s="230">
        <f t="shared" si="39"/>
        <v>0</v>
      </c>
      <c r="AC41" s="230">
        <f t="shared" si="39"/>
        <v>0</v>
      </c>
      <c r="AD41" s="230">
        <f t="shared" si="39"/>
        <v>0</v>
      </c>
      <c r="AE41" s="230">
        <f t="shared" si="39"/>
        <v>0</v>
      </c>
      <c r="AF41" s="230">
        <f t="shared" si="39"/>
        <v>0</v>
      </c>
      <c r="AG41" s="230">
        <f t="shared" si="39"/>
        <v>0</v>
      </c>
      <c r="AH41" s="230">
        <f t="shared" si="39"/>
        <v>0</v>
      </c>
      <c r="AI41" s="230">
        <f t="shared" si="39"/>
        <v>0</v>
      </c>
      <c r="AJ41" s="230">
        <f t="shared" si="39"/>
        <v>0</v>
      </c>
      <c r="AK41" s="230">
        <f t="shared" si="39"/>
        <v>0</v>
      </c>
      <c r="AL41" s="230">
        <f t="shared" si="39"/>
        <v>0</v>
      </c>
      <c r="AM41" s="230">
        <f t="shared" si="39"/>
        <v>0</v>
      </c>
      <c r="AN41" s="230">
        <f t="shared" si="39"/>
        <v>0</v>
      </c>
      <c r="AO41" s="230">
        <f t="shared" si="39"/>
        <v>0</v>
      </c>
      <c r="AP41" s="230">
        <f t="shared" si="39"/>
        <v>0</v>
      </c>
      <c r="AQ41" s="230">
        <f t="shared" si="39"/>
        <v>0</v>
      </c>
      <c r="AR41" s="230">
        <f t="shared" si="39"/>
        <v>0</v>
      </c>
      <c r="AS41" s="230">
        <f t="shared" si="39"/>
        <v>0</v>
      </c>
      <c r="AT41" s="230">
        <f t="shared" si="39"/>
        <v>0</v>
      </c>
      <c r="AU41" s="230">
        <f t="shared" si="39"/>
        <v>0</v>
      </c>
      <c r="AV41" s="230">
        <f t="shared" si="39"/>
        <v>0</v>
      </c>
      <c r="AW41" s="230">
        <f t="shared" si="39"/>
        <v>0</v>
      </c>
      <c r="AX41" s="230">
        <f t="shared" si="39"/>
        <v>0</v>
      </c>
      <c r="AY41" s="230">
        <f t="shared" si="39"/>
        <v>0</v>
      </c>
      <c r="AZ41" s="230">
        <f t="shared" si="39"/>
        <v>0</v>
      </c>
      <c r="BA41" s="230">
        <f t="shared" si="39"/>
        <v>0</v>
      </c>
      <c r="BB41" s="230">
        <f t="shared" si="39"/>
        <v>0</v>
      </c>
      <c r="BC41" s="230">
        <f t="shared" si="39"/>
        <v>0</v>
      </c>
      <c r="BD41" s="230">
        <f t="shared" si="39"/>
        <v>0</v>
      </c>
      <c r="BE41" s="230">
        <f t="shared" ref="BE41:DC41" si="40">IF(BE33=0,0,BE40/BE33)</f>
        <v>0</v>
      </c>
      <c r="BF41" s="230">
        <f t="shared" si="40"/>
        <v>0</v>
      </c>
      <c r="BG41" s="230">
        <f t="shared" si="40"/>
        <v>0</v>
      </c>
      <c r="BH41" s="230">
        <f t="shared" si="40"/>
        <v>0</v>
      </c>
      <c r="BI41" s="230">
        <f t="shared" si="40"/>
        <v>0</v>
      </c>
      <c r="BJ41" s="230">
        <f t="shared" si="40"/>
        <v>0</v>
      </c>
      <c r="BK41" s="230">
        <f t="shared" si="40"/>
        <v>0</v>
      </c>
      <c r="BL41" s="230">
        <f t="shared" si="40"/>
        <v>0</v>
      </c>
      <c r="BM41" s="230">
        <f t="shared" si="40"/>
        <v>0</v>
      </c>
      <c r="BN41" s="230">
        <f t="shared" si="40"/>
        <v>0</v>
      </c>
      <c r="BO41" s="230">
        <f t="shared" si="40"/>
        <v>0</v>
      </c>
      <c r="BP41" s="230">
        <f t="shared" si="40"/>
        <v>0</v>
      </c>
      <c r="BQ41" s="230">
        <f t="shared" si="40"/>
        <v>0</v>
      </c>
      <c r="BR41" s="230">
        <f t="shared" si="40"/>
        <v>0</v>
      </c>
      <c r="BS41" s="230">
        <f t="shared" si="40"/>
        <v>0</v>
      </c>
      <c r="BT41" s="230">
        <f t="shared" si="40"/>
        <v>0</v>
      </c>
      <c r="BU41" s="230">
        <f t="shared" si="40"/>
        <v>0</v>
      </c>
      <c r="BV41" s="230">
        <f t="shared" si="40"/>
        <v>0</v>
      </c>
      <c r="BW41" s="230">
        <f t="shared" si="40"/>
        <v>0</v>
      </c>
      <c r="BX41" s="230">
        <f t="shared" si="40"/>
        <v>0</v>
      </c>
      <c r="BY41" s="230">
        <f t="shared" si="40"/>
        <v>0</v>
      </c>
      <c r="BZ41" s="230">
        <f t="shared" si="40"/>
        <v>0</v>
      </c>
      <c r="CA41" s="230">
        <f t="shared" si="40"/>
        <v>0</v>
      </c>
      <c r="CB41" s="230">
        <f t="shared" si="40"/>
        <v>0</v>
      </c>
      <c r="CC41" s="230">
        <f t="shared" si="40"/>
        <v>0</v>
      </c>
      <c r="CD41" s="230">
        <f t="shared" si="40"/>
        <v>0</v>
      </c>
      <c r="CE41" s="230">
        <f t="shared" si="40"/>
        <v>0</v>
      </c>
      <c r="CF41" s="230">
        <f t="shared" si="40"/>
        <v>0</v>
      </c>
      <c r="CG41" s="230">
        <f t="shared" si="40"/>
        <v>0</v>
      </c>
      <c r="CH41" s="230">
        <f t="shared" si="40"/>
        <v>0</v>
      </c>
      <c r="CI41" s="230">
        <f t="shared" si="40"/>
        <v>0</v>
      </c>
      <c r="CJ41" s="230">
        <f t="shared" si="40"/>
        <v>0</v>
      </c>
      <c r="CK41" s="230">
        <f t="shared" si="40"/>
        <v>0</v>
      </c>
      <c r="CL41" s="230">
        <f t="shared" si="40"/>
        <v>0</v>
      </c>
      <c r="CM41" s="230">
        <f t="shared" si="40"/>
        <v>0</v>
      </c>
      <c r="CN41" s="230">
        <f t="shared" si="40"/>
        <v>0</v>
      </c>
      <c r="CO41" s="230">
        <f t="shared" si="40"/>
        <v>0</v>
      </c>
      <c r="CP41" s="230">
        <f t="shared" si="40"/>
        <v>0</v>
      </c>
      <c r="CQ41" s="230">
        <f t="shared" si="40"/>
        <v>0</v>
      </c>
      <c r="CR41" s="230">
        <f t="shared" si="40"/>
        <v>0</v>
      </c>
      <c r="CS41" s="230">
        <f t="shared" si="40"/>
        <v>0</v>
      </c>
      <c r="CT41" s="230">
        <f t="shared" si="40"/>
        <v>0</v>
      </c>
      <c r="CU41" s="230">
        <f t="shared" si="40"/>
        <v>0</v>
      </c>
      <c r="CV41" s="230">
        <f t="shared" si="40"/>
        <v>0</v>
      </c>
      <c r="CW41" s="230">
        <f t="shared" si="40"/>
        <v>0</v>
      </c>
      <c r="CX41" s="230">
        <f t="shared" si="40"/>
        <v>0</v>
      </c>
      <c r="CY41" s="230">
        <f t="shared" si="40"/>
        <v>0</v>
      </c>
      <c r="CZ41" s="230">
        <f t="shared" si="40"/>
        <v>0</v>
      </c>
      <c r="DA41" s="230">
        <f t="shared" si="40"/>
        <v>0</v>
      </c>
      <c r="DB41" s="230">
        <f t="shared" si="40"/>
        <v>0</v>
      </c>
      <c r="DC41" s="230">
        <f t="shared" si="40"/>
        <v>0</v>
      </c>
    </row>
    <row r="42" spans="2:107" ht="15" customHeight="1" x14ac:dyDescent="0.25">
      <c r="B42" s="495">
        <v>22</v>
      </c>
      <c r="C42" s="213" t="s">
        <v>4219</v>
      </c>
      <c r="D42" s="213"/>
      <c r="E42" s="219" t="s">
        <v>3852</v>
      </c>
      <c r="F42" s="220" t="s">
        <v>4233</v>
      </c>
      <c r="G42" s="534">
        <f>SUM(H42:DC42)</f>
        <v>0</v>
      </c>
      <c r="H42" s="229">
        <f>H33*H36/1000</f>
        <v>0</v>
      </c>
      <c r="I42" s="229">
        <f t="shared" ref="I42:BD42" si="41">I33*I36/1000</f>
        <v>0</v>
      </c>
      <c r="J42" s="229">
        <f t="shared" si="41"/>
        <v>0</v>
      </c>
      <c r="K42" s="229">
        <f t="shared" si="41"/>
        <v>0</v>
      </c>
      <c r="L42" s="229">
        <f t="shared" si="41"/>
        <v>0</v>
      </c>
      <c r="M42" s="229">
        <f t="shared" si="41"/>
        <v>0</v>
      </c>
      <c r="N42" s="229">
        <f t="shared" si="41"/>
        <v>0</v>
      </c>
      <c r="O42" s="229">
        <f t="shared" si="41"/>
        <v>0</v>
      </c>
      <c r="P42" s="229">
        <f t="shared" si="41"/>
        <v>0</v>
      </c>
      <c r="Q42" s="229">
        <f t="shared" si="41"/>
        <v>0</v>
      </c>
      <c r="R42" s="229">
        <f t="shared" si="41"/>
        <v>0</v>
      </c>
      <c r="S42" s="229">
        <f t="shared" si="41"/>
        <v>0</v>
      </c>
      <c r="T42" s="229">
        <f t="shared" si="41"/>
        <v>0</v>
      </c>
      <c r="U42" s="229">
        <f t="shared" si="41"/>
        <v>0</v>
      </c>
      <c r="V42" s="229">
        <f t="shared" si="41"/>
        <v>0</v>
      </c>
      <c r="W42" s="229">
        <f t="shared" si="41"/>
        <v>0</v>
      </c>
      <c r="X42" s="229">
        <f t="shared" si="41"/>
        <v>0</v>
      </c>
      <c r="Y42" s="229">
        <f t="shared" si="41"/>
        <v>0</v>
      </c>
      <c r="Z42" s="229">
        <f t="shared" si="41"/>
        <v>0</v>
      </c>
      <c r="AA42" s="229">
        <f t="shared" si="41"/>
        <v>0</v>
      </c>
      <c r="AB42" s="229">
        <f t="shared" si="41"/>
        <v>0</v>
      </c>
      <c r="AC42" s="229">
        <f t="shared" si="41"/>
        <v>0</v>
      </c>
      <c r="AD42" s="229">
        <f t="shared" si="41"/>
        <v>0</v>
      </c>
      <c r="AE42" s="229">
        <f t="shared" si="41"/>
        <v>0</v>
      </c>
      <c r="AF42" s="229">
        <f t="shared" si="41"/>
        <v>0</v>
      </c>
      <c r="AG42" s="229">
        <f t="shared" si="41"/>
        <v>0</v>
      </c>
      <c r="AH42" s="229">
        <f t="shared" si="41"/>
        <v>0</v>
      </c>
      <c r="AI42" s="229">
        <f t="shared" si="41"/>
        <v>0</v>
      </c>
      <c r="AJ42" s="229">
        <f t="shared" si="41"/>
        <v>0</v>
      </c>
      <c r="AK42" s="229">
        <f t="shared" si="41"/>
        <v>0</v>
      </c>
      <c r="AL42" s="229">
        <f t="shared" si="41"/>
        <v>0</v>
      </c>
      <c r="AM42" s="229">
        <f t="shared" si="41"/>
        <v>0</v>
      </c>
      <c r="AN42" s="229">
        <f t="shared" si="41"/>
        <v>0</v>
      </c>
      <c r="AO42" s="229">
        <f t="shared" si="41"/>
        <v>0</v>
      </c>
      <c r="AP42" s="229">
        <f t="shared" si="41"/>
        <v>0</v>
      </c>
      <c r="AQ42" s="229">
        <f t="shared" si="41"/>
        <v>0</v>
      </c>
      <c r="AR42" s="229">
        <f t="shared" si="41"/>
        <v>0</v>
      </c>
      <c r="AS42" s="229">
        <f t="shared" si="41"/>
        <v>0</v>
      </c>
      <c r="AT42" s="229">
        <f t="shared" si="41"/>
        <v>0</v>
      </c>
      <c r="AU42" s="229">
        <f t="shared" si="41"/>
        <v>0</v>
      </c>
      <c r="AV42" s="229">
        <f t="shared" si="41"/>
        <v>0</v>
      </c>
      <c r="AW42" s="229">
        <f t="shared" si="41"/>
        <v>0</v>
      </c>
      <c r="AX42" s="229">
        <f t="shared" si="41"/>
        <v>0</v>
      </c>
      <c r="AY42" s="229">
        <f t="shared" si="41"/>
        <v>0</v>
      </c>
      <c r="AZ42" s="229">
        <f t="shared" si="41"/>
        <v>0</v>
      </c>
      <c r="BA42" s="229">
        <f t="shared" si="41"/>
        <v>0</v>
      </c>
      <c r="BB42" s="229">
        <f t="shared" si="41"/>
        <v>0</v>
      </c>
      <c r="BC42" s="229">
        <f t="shared" si="41"/>
        <v>0</v>
      </c>
      <c r="BD42" s="229">
        <f t="shared" si="41"/>
        <v>0</v>
      </c>
      <c r="BE42" s="229">
        <f t="shared" ref="BE42:DC42" si="42">BE33*BE36/1000</f>
        <v>0</v>
      </c>
      <c r="BF42" s="229">
        <f t="shared" si="42"/>
        <v>0</v>
      </c>
      <c r="BG42" s="229">
        <f t="shared" si="42"/>
        <v>0</v>
      </c>
      <c r="BH42" s="229">
        <f t="shared" si="42"/>
        <v>0</v>
      </c>
      <c r="BI42" s="229">
        <f t="shared" si="42"/>
        <v>0</v>
      </c>
      <c r="BJ42" s="229">
        <f t="shared" si="42"/>
        <v>0</v>
      </c>
      <c r="BK42" s="229">
        <f t="shared" si="42"/>
        <v>0</v>
      </c>
      <c r="BL42" s="229">
        <f t="shared" si="42"/>
        <v>0</v>
      </c>
      <c r="BM42" s="229">
        <f t="shared" si="42"/>
        <v>0</v>
      </c>
      <c r="BN42" s="229">
        <f t="shared" si="42"/>
        <v>0</v>
      </c>
      <c r="BO42" s="229">
        <f t="shared" si="42"/>
        <v>0</v>
      </c>
      <c r="BP42" s="229">
        <f t="shared" si="42"/>
        <v>0</v>
      </c>
      <c r="BQ42" s="229">
        <f t="shared" si="42"/>
        <v>0</v>
      </c>
      <c r="BR42" s="229">
        <f t="shared" si="42"/>
        <v>0</v>
      </c>
      <c r="BS42" s="229">
        <f t="shared" si="42"/>
        <v>0</v>
      </c>
      <c r="BT42" s="229">
        <f t="shared" si="42"/>
        <v>0</v>
      </c>
      <c r="BU42" s="229">
        <f t="shared" si="42"/>
        <v>0</v>
      </c>
      <c r="BV42" s="229">
        <f t="shared" si="42"/>
        <v>0</v>
      </c>
      <c r="BW42" s="229">
        <f t="shared" si="42"/>
        <v>0</v>
      </c>
      <c r="BX42" s="229">
        <f t="shared" si="42"/>
        <v>0</v>
      </c>
      <c r="BY42" s="229">
        <f t="shared" si="42"/>
        <v>0</v>
      </c>
      <c r="BZ42" s="229">
        <f t="shared" si="42"/>
        <v>0</v>
      </c>
      <c r="CA42" s="229">
        <f t="shared" si="42"/>
        <v>0</v>
      </c>
      <c r="CB42" s="229">
        <f t="shared" si="42"/>
        <v>0</v>
      </c>
      <c r="CC42" s="229">
        <f t="shared" si="42"/>
        <v>0</v>
      </c>
      <c r="CD42" s="229">
        <f t="shared" si="42"/>
        <v>0</v>
      </c>
      <c r="CE42" s="229">
        <f t="shared" si="42"/>
        <v>0</v>
      </c>
      <c r="CF42" s="229">
        <f t="shared" si="42"/>
        <v>0</v>
      </c>
      <c r="CG42" s="229">
        <f t="shared" si="42"/>
        <v>0</v>
      </c>
      <c r="CH42" s="229">
        <f t="shared" si="42"/>
        <v>0</v>
      </c>
      <c r="CI42" s="229">
        <f t="shared" si="42"/>
        <v>0</v>
      </c>
      <c r="CJ42" s="229">
        <f t="shared" si="42"/>
        <v>0</v>
      </c>
      <c r="CK42" s="229">
        <f t="shared" si="42"/>
        <v>0</v>
      </c>
      <c r="CL42" s="229">
        <f t="shared" si="42"/>
        <v>0</v>
      </c>
      <c r="CM42" s="229">
        <f t="shared" si="42"/>
        <v>0</v>
      </c>
      <c r="CN42" s="229">
        <f t="shared" si="42"/>
        <v>0</v>
      </c>
      <c r="CO42" s="229">
        <f t="shared" si="42"/>
        <v>0</v>
      </c>
      <c r="CP42" s="229">
        <f t="shared" si="42"/>
        <v>0</v>
      </c>
      <c r="CQ42" s="229">
        <f t="shared" si="42"/>
        <v>0</v>
      </c>
      <c r="CR42" s="229">
        <f t="shared" si="42"/>
        <v>0</v>
      </c>
      <c r="CS42" s="229">
        <f t="shared" si="42"/>
        <v>0</v>
      </c>
      <c r="CT42" s="229">
        <f t="shared" si="42"/>
        <v>0</v>
      </c>
      <c r="CU42" s="229">
        <f t="shared" si="42"/>
        <v>0</v>
      </c>
      <c r="CV42" s="229">
        <f t="shared" si="42"/>
        <v>0</v>
      </c>
      <c r="CW42" s="229">
        <f t="shared" si="42"/>
        <v>0</v>
      </c>
      <c r="CX42" s="229">
        <f t="shared" si="42"/>
        <v>0</v>
      </c>
      <c r="CY42" s="229">
        <f t="shared" si="42"/>
        <v>0</v>
      </c>
      <c r="CZ42" s="229">
        <f t="shared" si="42"/>
        <v>0</v>
      </c>
      <c r="DA42" s="229">
        <f t="shared" si="42"/>
        <v>0</v>
      </c>
      <c r="DB42" s="229">
        <f t="shared" si="42"/>
        <v>0</v>
      </c>
      <c r="DC42" s="229">
        <f t="shared" si="42"/>
        <v>0</v>
      </c>
    </row>
    <row r="43" spans="2:107" ht="15" customHeight="1" x14ac:dyDescent="0.25">
      <c r="B43" s="495">
        <v>23</v>
      </c>
      <c r="C43" s="213" t="s">
        <v>4221</v>
      </c>
      <c r="D43" s="213"/>
      <c r="E43" s="214" t="s">
        <v>3855</v>
      </c>
      <c r="F43" s="220" t="s">
        <v>4234</v>
      </c>
      <c r="G43" s="231">
        <f>SUM(H43:DC43)</f>
        <v>0</v>
      </c>
      <c r="H43" s="232">
        <f>H33*H41</f>
        <v>0</v>
      </c>
      <c r="I43" s="232">
        <f t="shared" ref="I43:BD43" si="43">I33*I41</f>
        <v>0</v>
      </c>
      <c r="J43" s="232">
        <f t="shared" si="43"/>
        <v>0</v>
      </c>
      <c r="K43" s="232">
        <f t="shared" si="43"/>
        <v>0</v>
      </c>
      <c r="L43" s="232">
        <f t="shared" si="43"/>
        <v>0</v>
      </c>
      <c r="M43" s="232">
        <f t="shared" si="43"/>
        <v>0</v>
      </c>
      <c r="N43" s="232">
        <f t="shared" si="43"/>
        <v>0</v>
      </c>
      <c r="O43" s="232">
        <f t="shared" si="43"/>
        <v>0</v>
      </c>
      <c r="P43" s="232">
        <f t="shared" si="43"/>
        <v>0</v>
      </c>
      <c r="Q43" s="232">
        <f t="shared" si="43"/>
        <v>0</v>
      </c>
      <c r="R43" s="232">
        <f t="shared" si="43"/>
        <v>0</v>
      </c>
      <c r="S43" s="232">
        <f t="shared" si="43"/>
        <v>0</v>
      </c>
      <c r="T43" s="232">
        <f t="shared" si="43"/>
        <v>0</v>
      </c>
      <c r="U43" s="232">
        <f t="shared" si="43"/>
        <v>0</v>
      </c>
      <c r="V43" s="232">
        <f t="shared" si="43"/>
        <v>0</v>
      </c>
      <c r="W43" s="232">
        <f t="shared" si="43"/>
        <v>0</v>
      </c>
      <c r="X43" s="232">
        <f t="shared" si="43"/>
        <v>0</v>
      </c>
      <c r="Y43" s="232">
        <f t="shared" si="43"/>
        <v>0</v>
      </c>
      <c r="Z43" s="232">
        <f t="shared" si="43"/>
        <v>0</v>
      </c>
      <c r="AA43" s="232">
        <f t="shared" si="43"/>
        <v>0</v>
      </c>
      <c r="AB43" s="232">
        <f t="shared" si="43"/>
        <v>0</v>
      </c>
      <c r="AC43" s="232">
        <f t="shared" si="43"/>
        <v>0</v>
      </c>
      <c r="AD43" s="232">
        <f t="shared" si="43"/>
        <v>0</v>
      </c>
      <c r="AE43" s="232">
        <f t="shared" si="43"/>
        <v>0</v>
      </c>
      <c r="AF43" s="232">
        <f t="shared" si="43"/>
        <v>0</v>
      </c>
      <c r="AG43" s="232">
        <f t="shared" si="43"/>
        <v>0</v>
      </c>
      <c r="AH43" s="232">
        <f t="shared" si="43"/>
        <v>0</v>
      </c>
      <c r="AI43" s="232">
        <f t="shared" si="43"/>
        <v>0</v>
      </c>
      <c r="AJ43" s="232">
        <f t="shared" si="43"/>
        <v>0</v>
      </c>
      <c r="AK43" s="232">
        <f t="shared" si="43"/>
        <v>0</v>
      </c>
      <c r="AL43" s="232">
        <f t="shared" si="43"/>
        <v>0</v>
      </c>
      <c r="AM43" s="232">
        <f t="shared" si="43"/>
        <v>0</v>
      </c>
      <c r="AN43" s="232">
        <f t="shared" si="43"/>
        <v>0</v>
      </c>
      <c r="AO43" s="232">
        <f t="shared" si="43"/>
        <v>0</v>
      </c>
      <c r="AP43" s="232">
        <f t="shared" si="43"/>
        <v>0</v>
      </c>
      <c r="AQ43" s="232">
        <f t="shared" si="43"/>
        <v>0</v>
      </c>
      <c r="AR43" s="232">
        <f t="shared" si="43"/>
        <v>0</v>
      </c>
      <c r="AS43" s="232">
        <f t="shared" si="43"/>
        <v>0</v>
      </c>
      <c r="AT43" s="232">
        <f t="shared" si="43"/>
        <v>0</v>
      </c>
      <c r="AU43" s="232">
        <f t="shared" si="43"/>
        <v>0</v>
      </c>
      <c r="AV43" s="232">
        <f t="shared" si="43"/>
        <v>0</v>
      </c>
      <c r="AW43" s="232">
        <f t="shared" si="43"/>
        <v>0</v>
      </c>
      <c r="AX43" s="232">
        <f t="shared" si="43"/>
        <v>0</v>
      </c>
      <c r="AY43" s="232">
        <f t="shared" si="43"/>
        <v>0</v>
      </c>
      <c r="AZ43" s="232">
        <f t="shared" si="43"/>
        <v>0</v>
      </c>
      <c r="BA43" s="232">
        <f t="shared" si="43"/>
        <v>0</v>
      </c>
      <c r="BB43" s="232">
        <f t="shared" si="43"/>
        <v>0</v>
      </c>
      <c r="BC43" s="232">
        <f t="shared" si="43"/>
        <v>0</v>
      </c>
      <c r="BD43" s="232">
        <f t="shared" si="43"/>
        <v>0</v>
      </c>
      <c r="BE43" s="232">
        <f t="shared" ref="BE43:DC43" si="44">BE33*BE41</f>
        <v>0</v>
      </c>
      <c r="BF43" s="232">
        <f t="shared" si="44"/>
        <v>0</v>
      </c>
      <c r="BG43" s="232">
        <f t="shared" si="44"/>
        <v>0</v>
      </c>
      <c r="BH43" s="232">
        <f t="shared" si="44"/>
        <v>0</v>
      </c>
      <c r="BI43" s="232">
        <f t="shared" si="44"/>
        <v>0</v>
      </c>
      <c r="BJ43" s="232">
        <f t="shared" si="44"/>
        <v>0</v>
      </c>
      <c r="BK43" s="232">
        <f t="shared" si="44"/>
        <v>0</v>
      </c>
      <c r="BL43" s="232">
        <f t="shared" si="44"/>
        <v>0</v>
      </c>
      <c r="BM43" s="232">
        <f t="shared" si="44"/>
        <v>0</v>
      </c>
      <c r="BN43" s="232">
        <f t="shared" si="44"/>
        <v>0</v>
      </c>
      <c r="BO43" s="232">
        <f t="shared" si="44"/>
        <v>0</v>
      </c>
      <c r="BP43" s="232">
        <f t="shared" si="44"/>
        <v>0</v>
      </c>
      <c r="BQ43" s="232">
        <f t="shared" si="44"/>
        <v>0</v>
      </c>
      <c r="BR43" s="232">
        <f t="shared" si="44"/>
        <v>0</v>
      </c>
      <c r="BS43" s="232">
        <f t="shared" si="44"/>
        <v>0</v>
      </c>
      <c r="BT43" s="232">
        <f t="shared" si="44"/>
        <v>0</v>
      </c>
      <c r="BU43" s="232">
        <f t="shared" si="44"/>
        <v>0</v>
      </c>
      <c r="BV43" s="232">
        <f t="shared" si="44"/>
        <v>0</v>
      </c>
      <c r="BW43" s="232">
        <f t="shared" si="44"/>
        <v>0</v>
      </c>
      <c r="BX43" s="232">
        <f t="shared" si="44"/>
        <v>0</v>
      </c>
      <c r="BY43" s="232">
        <f t="shared" si="44"/>
        <v>0</v>
      </c>
      <c r="BZ43" s="232">
        <f t="shared" si="44"/>
        <v>0</v>
      </c>
      <c r="CA43" s="232">
        <f t="shared" si="44"/>
        <v>0</v>
      </c>
      <c r="CB43" s="232">
        <f t="shared" si="44"/>
        <v>0</v>
      </c>
      <c r="CC43" s="232">
        <f t="shared" si="44"/>
        <v>0</v>
      </c>
      <c r="CD43" s="232">
        <f t="shared" si="44"/>
        <v>0</v>
      </c>
      <c r="CE43" s="232">
        <f t="shared" si="44"/>
        <v>0</v>
      </c>
      <c r="CF43" s="232">
        <f t="shared" si="44"/>
        <v>0</v>
      </c>
      <c r="CG43" s="232">
        <f t="shared" si="44"/>
        <v>0</v>
      </c>
      <c r="CH43" s="232">
        <f t="shared" si="44"/>
        <v>0</v>
      </c>
      <c r="CI43" s="232">
        <f t="shared" si="44"/>
        <v>0</v>
      </c>
      <c r="CJ43" s="232">
        <f t="shared" si="44"/>
        <v>0</v>
      </c>
      <c r="CK43" s="232">
        <f t="shared" si="44"/>
        <v>0</v>
      </c>
      <c r="CL43" s="232">
        <f t="shared" si="44"/>
        <v>0</v>
      </c>
      <c r="CM43" s="232">
        <f t="shared" si="44"/>
        <v>0</v>
      </c>
      <c r="CN43" s="232">
        <f t="shared" si="44"/>
        <v>0</v>
      </c>
      <c r="CO43" s="232">
        <f t="shared" si="44"/>
        <v>0</v>
      </c>
      <c r="CP43" s="232">
        <f t="shared" si="44"/>
        <v>0</v>
      </c>
      <c r="CQ43" s="232">
        <f t="shared" si="44"/>
        <v>0</v>
      </c>
      <c r="CR43" s="232">
        <f t="shared" si="44"/>
        <v>0</v>
      </c>
      <c r="CS43" s="232">
        <f t="shared" si="44"/>
        <v>0</v>
      </c>
      <c r="CT43" s="232">
        <f t="shared" si="44"/>
        <v>0</v>
      </c>
      <c r="CU43" s="232">
        <f t="shared" si="44"/>
        <v>0</v>
      </c>
      <c r="CV43" s="232">
        <f t="shared" si="44"/>
        <v>0</v>
      </c>
      <c r="CW43" s="232">
        <f t="shared" si="44"/>
        <v>0</v>
      </c>
      <c r="CX43" s="232">
        <f t="shared" si="44"/>
        <v>0</v>
      </c>
      <c r="CY43" s="232">
        <f t="shared" si="44"/>
        <v>0</v>
      </c>
      <c r="CZ43" s="232">
        <f t="shared" si="44"/>
        <v>0</v>
      </c>
      <c r="DA43" s="232">
        <f t="shared" si="44"/>
        <v>0</v>
      </c>
      <c r="DB43" s="232">
        <f t="shared" si="44"/>
        <v>0</v>
      </c>
      <c r="DC43" s="232">
        <f t="shared" si="44"/>
        <v>0</v>
      </c>
    </row>
    <row r="45" spans="2:107" ht="15" customHeight="1" x14ac:dyDescent="0.25">
      <c r="B45" s="1027" t="s">
        <v>4447</v>
      </c>
      <c r="C45" s="1027"/>
      <c r="D45" s="1027"/>
      <c r="E45" s="1027"/>
      <c r="F45" s="1027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09"/>
      <c r="BL45" s="209"/>
      <c r="BM45" s="209"/>
      <c r="BN45" s="209"/>
      <c r="BO45" s="209"/>
      <c r="BP45" s="209"/>
      <c r="BQ45" s="209"/>
      <c r="BR45" s="209"/>
      <c r="BS45" s="209"/>
      <c r="BT45" s="209"/>
      <c r="BU45" s="209"/>
      <c r="BV45" s="209"/>
      <c r="BW45" s="209"/>
      <c r="BX45" s="209"/>
      <c r="BY45" s="209"/>
      <c r="BZ45" s="209"/>
      <c r="CA45" s="209"/>
      <c r="CB45" s="209"/>
      <c r="CC45" s="209"/>
      <c r="CD45" s="209"/>
      <c r="CE45" s="209"/>
      <c r="CF45" s="209"/>
      <c r="CG45" s="209"/>
      <c r="CH45" s="209"/>
      <c r="CI45" s="209"/>
      <c r="CJ45" s="209"/>
      <c r="CK45" s="209"/>
      <c r="CL45" s="209"/>
      <c r="CM45" s="209"/>
      <c r="CN45" s="209"/>
      <c r="CO45" s="209"/>
      <c r="CP45" s="209"/>
      <c r="CQ45" s="209"/>
      <c r="CR45" s="209"/>
      <c r="CS45" s="209"/>
      <c r="CT45" s="209"/>
      <c r="CU45" s="209"/>
      <c r="CV45" s="209"/>
      <c r="CW45" s="209"/>
      <c r="CX45" s="209"/>
      <c r="CY45" s="209"/>
      <c r="CZ45" s="209"/>
      <c r="DA45" s="209"/>
      <c r="DB45" s="209"/>
      <c r="DC45" s="209"/>
    </row>
    <row r="46" spans="2:107" s="99" customFormat="1" ht="15" customHeight="1" x14ac:dyDescent="0.25">
      <c r="B46" s="495"/>
      <c r="C46" s="235"/>
      <c r="D46" s="235"/>
      <c r="E46" s="235"/>
      <c r="F46" s="233"/>
      <c r="G46" s="211" t="s">
        <v>76</v>
      </c>
      <c r="H46" s="212" t="s">
        <v>4334</v>
      </c>
      <c r="I46" s="212" t="s">
        <v>4335</v>
      </c>
      <c r="J46" s="212" t="s">
        <v>4336</v>
      </c>
      <c r="K46" s="212" t="s">
        <v>4337</v>
      </c>
      <c r="L46" s="212" t="s">
        <v>4338</v>
      </c>
      <c r="M46" s="212" t="s">
        <v>4339</v>
      </c>
      <c r="N46" s="212" t="s">
        <v>4340</v>
      </c>
      <c r="O46" s="212" t="s">
        <v>4341</v>
      </c>
      <c r="P46" s="212" t="s">
        <v>4342</v>
      </c>
      <c r="Q46" s="212" t="s">
        <v>4343</v>
      </c>
      <c r="R46" s="212" t="s">
        <v>4344</v>
      </c>
      <c r="S46" s="212" t="s">
        <v>4345</v>
      </c>
      <c r="T46" s="212" t="s">
        <v>4346</v>
      </c>
      <c r="U46" s="212" t="s">
        <v>4347</v>
      </c>
      <c r="V46" s="212" t="s">
        <v>4348</v>
      </c>
      <c r="W46" s="212" t="s">
        <v>4349</v>
      </c>
      <c r="X46" s="212" t="s">
        <v>4350</v>
      </c>
      <c r="Y46" s="212" t="s">
        <v>4351</v>
      </c>
      <c r="Z46" s="212" t="s">
        <v>4352</v>
      </c>
      <c r="AA46" s="212" t="s">
        <v>4353</v>
      </c>
      <c r="AB46" s="212" t="s">
        <v>4354</v>
      </c>
      <c r="AC46" s="212" t="s">
        <v>4355</v>
      </c>
      <c r="AD46" s="212" t="s">
        <v>4356</v>
      </c>
      <c r="AE46" s="212" t="s">
        <v>4357</v>
      </c>
      <c r="AF46" s="212" t="s">
        <v>4358</v>
      </c>
      <c r="AG46" s="212" t="s">
        <v>4359</v>
      </c>
      <c r="AH46" s="212" t="s">
        <v>4360</v>
      </c>
      <c r="AI46" s="212" t="s">
        <v>4361</v>
      </c>
      <c r="AJ46" s="212" t="s">
        <v>4362</v>
      </c>
      <c r="AK46" s="212" t="s">
        <v>4363</v>
      </c>
      <c r="AL46" s="212" t="s">
        <v>4364</v>
      </c>
      <c r="AM46" s="212" t="s">
        <v>4365</v>
      </c>
      <c r="AN46" s="212" t="s">
        <v>4366</v>
      </c>
      <c r="AO46" s="212" t="s">
        <v>4367</v>
      </c>
      <c r="AP46" s="212" t="s">
        <v>4368</v>
      </c>
      <c r="AQ46" s="212" t="s">
        <v>4369</v>
      </c>
      <c r="AR46" s="212" t="s">
        <v>4370</v>
      </c>
      <c r="AS46" s="212" t="s">
        <v>4371</v>
      </c>
      <c r="AT46" s="212" t="s">
        <v>4372</v>
      </c>
      <c r="AU46" s="212" t="s">
        <v>4373</v>
      </c>
      <c r="AV46" s="212" t="s">
        <v>4374</v>
      </c>
      <c r="AW46" s="212" t="s">
        <v>4375</v>
      </c>
      <c r="AX46" s="212" t="s">
        <v>4376</v>
      </c>
      <c r="AY46" s="212" t="s">
        <v>4377</v>
      </c>
      <c r="AZ46" s="212" t="s">
        <v>4378</v>
      </c>
      <c r="BA46" s="212" t="s">
        <v>4379</v>
      </c>
      <c r="BB46" s="212" t="s">
        <v>4380</v>
      </c>
      <c r="BC46" s="212" t="s">
        <v>4381</v>
      </c>
      <c r="BD46" s="212" t="s">
        <v>4382</v>
      </c>
      <c r="BE46" s="212" t="s">
        <v>4383</v>
      </c>
      <c r="BF46" s="212" t="s">
        <v>4384</v>
      </c>
      <c r="BG46" s="212" t="s">
        <v>4385</v>
      </c>
      <c r="BH46" s="212" t="s">
        <v>4386</v>
      </c>
      <c r="BI46" s="212" t="s">
        <v>4387</v>
      </c>
      <c r="BJ46" s="212" t="s">
        <v>4388</v>
      </c>
      <c r="BK46" s="212" t="s">
        <v>4389</v>
      </c>
      <c r="BL46" s="212" t="s">
        <v>4390</v>
      </c>
      <c r="BM46" s="212" t="s">
        <v>4391</v>
      </c>
      <c r="BN46" s="212" t="s">
        <v>4392</v>
      </c>
      <c r="BO46" s="212" t="s">
        <v>4393</v>
      </c>
      <c r="BP46" s="212" t="s">
        <v>4394</v>
      </c>
      <c r="BQ46" s="212" t="s">
        <v>4395</v>
      </c>
      <c r="BR46" s="212" t="s">
        <v>4396</v>
      </c>
      <c r="BS46" s="212" t="s">
        <v>4397</v>
      </c>
      <c r="BT46" s="212" t="s">
        <v>4398</v>
      </c>
      <c r="BU46" s="212" t="s">
        <v>4399</v>
      </c>
      <c r="BV46" s="212" t="s">
        <v>4400</v>
      </c>
      <c r="BW46" s="212" t="s">
        <v>4401</v>
      </c>
      <c r="BX46" s="212" t="s">
        <v>4402</v>
      </c>
      <c r="BY46" s="212" t="s">
        <v>4403</v>
      </c>
      <c r="BZ46" s="212" t="s">
        <v>4404</v>
      </c>
      <c r="CA46" s="212" t="s">
        <v>4405</v>
      </c>
      <c r="CB46" s="212" t="s">
        <v>4406</v>
      </c>
      <c r="CC46" s="212" t="s">
        <v>4407</v>
      </c>
      <c r="CD46" s="212" t="s">
        <v>4408</v>
      </c>
      <c r="CE46" s="212" t="s">
        <v>4409</v>
      </c>
      <c r="CF46" s="212" t="s">
        <v>4410</v>
      </c>
      <c r="CG46" s="212" t="s">
        <v>4411</v>
      </c>
      <c r="CH46" s="212" t="s">
        <v>4412</v>
      </c>
      <c r="CI46" s="212" t="s">
        <v>4413</v>
      </c>
      <c r="CJ46" s="212" t="s">
        <v>4414</v>
      </c>
      <c r="CK46" s="212" t="s">
        <v>4415</v>
      </c>
      <c r="CL46" s="212" t="s">
        <v>4416</v>
      </c>
      <c r="CM46" s="212" t="s">
        <v>4417</v>
      </c>
      <c r="CN46" s="212" t="s">
        <v>4418</v>
      </c>
      <c r="CO46" s="212" t="s">
        <v>4419</v>
      </c>
      <c r="CP46" s="212" t="s">
        <v>4420</v>
      </c>
      <c r="CQ46" s="212" t="s">
        <v>4421</v>
      </c>
      <c r="CR46" s="212" t="s">
        <v>4422</v>
      </c>
      <c r="CS46" s="212" t="s">
        <v>4423</v>
      </c>
      <c r="CT46" s="212" t="s">
        <v>4424</v>
      </c>
      <c r="CU46" s="212" t="s">
        <v>4425</v>
      </c>
      <c r="CV46" s="212" t="s">
        <v>4426</v>
      </c>
      <c r="CW46" s="212" t="s">
        <v>4427</v>
      </c>
      <c r="CX46" s="212" t="s">
        <v>4428</v>
      </c>
      <c r="CY46" s="212" t="s">
        <v>4429</v>
      </c>
      <c r="CZ46" s="212" t="s">
        <v>4430</v>
      </c>
      <c r="DA46" s="212" t="s">
        <v>4431</v>
      </c>
      <c r="DB46" s="212" t="s">
        <v>4432</v>
      </c>
      <c r="DC46" s="212" t="s">
        <v>4433</v>
      </c>
    </row>
    <row r="47" spans="2:107" ht="15" customHeight="1" x14ac:dyDescent="0.25">
      <c r="B47" s="495">
        <v>24</v>
      </c>
      <c r="C47" s="236" t="s">
        <v>3898</v>
      </c>
      <c r="D47" s="236"/>
      <c r="E47" s="537" t="s">
        <v>3855</v>
      </c>
      <c r="F47" s="220" t="s">
        <v>4236</v>
      </c>
      <c r="G47" s="231">
        <f>SUM(H47:DC47)</f>
        <v>0</v>
      </c>
      <c r="H47" s="229">
        <f t="shared" ref="H47:AM47" si="45">H22-H43</f>
        <v>0</v>
      </c>
      <c r="I47" s="229">
        <f t="shared" si="45"/>
        <v>0</v>
      </c>
      <c r="J47" s="229">
        <f t="shared" si="45"/>
        <v>0</v>
      </c>
      <c r="K47" s="229">
        <f t="shared" si="45"/>
        <v>0</v>
      </c>
      <c r="L47" s="229">
        <f t="shared" si="45"/>
        <v>0</v>
      </c>
      <c r="M47" s="229">
        <f t="shared" si="45"/>
        <v>0</v>
      </c>
      <c r="N47" s="229">
        <f t="shared" si="45"/>
        <v>0</v>
      </c>
      <c r="O47" s="229">
        <f t="shared" si="45"/>
        <v>0</v>
      </c>
      <c r="P47" s="229">
        <f t="shared" si="45"/>
        <v>0</v>
      </c>
      <c r="Q47" s="229">
        <f t="shared" si="45"/>
        <v>0</v>
      </c>
      <c r="R47" s="229">
        <f t="shared" si="45"/>
        <v>0</v>
      </c>
      <c r="S47" s="229">
        <f t="shared" si="45"/>
        <v>0</v>
      </c>
      <c r="T47" s="229">
        <f t="shared" si="45"/>
        <v>0</v>
      </c>
      <c r="U47" s="229">
        <f t="shared" si="45"/>
        <v>0</v>
      </c>
      <c r="V47" s="229">
        <f t="shared" si="45"/>
        <v>0</v>
      </c>
      <c r="W47" s="229">
        <f t="shared" si="45"/>
        <v>0</v>
      </c>
      <c r="X47" s="229">
        <f t="shared" si="45"/>
        <v>0</v>
      </c>
      <c r="Y47" s="229">
        <f t="shared" si="45"/>
        <v>0</v>
      </c>
      <c r="Z47" s="229">
        <f t="shared" si="45"/>
        <v>0</v>
      </c>
      <c r="AA47" s="229">
        <f t="shared" si="45"/>
        <v>0</v>
      </c>
      <c r="AB47" s="229">
        <f t="shared" si="45"/>
        <v>0</v>
      </c>
      <c r="AC47" s="229">
        <f t="shared" si="45"/>
        <v>0</v>
      </c>
      <c r="AD47" s="229">
        <f t="shared" si="45"/>
        <v>0</v>
      </c>
      <c r="AE47" s="229">
        <f t="shared" si="45"/>
        <v>0</v>
      </c>
      <c r="AF47" s="229">
        <f t="shared" si="45"/>
        <v>0</v>
      </c>
      <c r="AG47" s="229">
        <f t="shared" si="45"/>
        <v>0</v>
      </c>
      <c r="AH47" s="229">
        <f t="shared" si="45"/>
        <v>0</v>
      </c>
      <c r="AI47" s="229">
        <f t="shared" si="45"/>
        <v>0</v>
      </c>
      <c r="AJ47" s="229">
        <f t="shared" si="45"/>
        <v>0</v>
      </c>
      <c r="AK47" s="229">
        <f t="shared" si="45"/>
        <v>0</v>
      </c>
      <c r="AL47" s="229">
        <f t="shared" si="45"/>
        <v>0</v>
      </c>
      <c r="AM47" s="229">
        <f t="shared" si="45"/>
        <v>0</v>
      </c>
      <c r="AN47" s="229">
        <f t="shared" ref="AN47:BS47" si="46">AN22-AN43</f>
        <v>0</v>
      </c>
      <c r="AO47" s="229">
        <f t="shared" si="46"/>
        <v>0</v>
      </c>
      <c r="AP47" s="229">
        <f t="shared" si="46"/>
        <v>0</v>
      </c>
      <c r="AQ47" s="229">
        <f t="shared" si="46"/>
        <v>0</v>
      </c>
      <c r="AR47" s="229">
        <f t="shared" si="46"/>
        <v>0</v>
      </c>
      <c r="AS47" s="229">
        <f t="shared" si="46"/>
        <v>0</v>
      </c>
      <c r="AT47" s="229">
        <f t="shared" si="46"/>
        <v>0</v>
      </c>
      <c r="AU47" s="229">
        <f t="shared" si="46"/>
        <v>0</v>
      </c>
      <c r="AV47" s="229">
        <f t="shared" si="46"/>
        <v>0</v>
      </c>
      <c r="AW47" s="229">
        <f t="shared" si="46"/>
        <v>0</v>
      </c>
      <c r="AX47" s="229">
        <f t="shared" si="46"/>
        <v>0</v>
      </c>
      <c r="AY47" s="229">
        <f t="shared" si="46"/>
        <v>0</v>
      </c>
      <c r="AZ47" s="229">
        <f t="shared" si="46"/>
        <v>0</v>
      </c>
      <c r="BA47" s="229">
        <f t="shared" si="46"/>
        <v>0</v>
      </c>
      <c r="BB47" s="229">
        <f t="shared" si="46"/>
        <v>0</v>
      </c>
      <c r="BC47" s="229">
        <f t="shared" si="46"/>
        <v>0</v>
      </c>
      <c r="BD47" s="229">
        <f t="shared" si="46"/>
        <v>0</v>
      </c>
      <c r="BE47" s="229">
        <f t="shared" si="46"/>
        <v>0</v>
      </c>
      <c r="BF47" s="229">
        <f t="shared" si="46"/>
        <v>0</v>
      </c>
      <c r="BG47" s="229">
        <f t="shared" si="46"/>
        <v>0</v>
      </c>
      <c r="BH47" s="229">
        <f t="shared" si="46"/>
        <v>0</v>
      </c>
      <c r="BI47" s="229">
        <f t="shared" si="46"/>
        <v>0</v>
      </c>
      <c r="BJ47" s="229">
        <f t="shared" si="46"/>
        <v>0</v>
      </c>
      <c r="BK47" s="229">
        <f t="shared" si="46"/>
        <v>0</v>
      </c>
      <c r="BL47" s="229">
        <f t="shared" si="46"/>
        <v>0</v>
      </c>
      <c r="BM47" s="229">
        <f t="shared" si="46"/>
        <v>0</v>
      </c>
      <c r="BN47" s="229">
        <f t="shared" si="46"/>
        <v>0</v>
      </c>
      <c r="BO47" s="229">
        <f t="shared" si="46"/>
        <v>0</v>
      </c>
      <c r="BP47" s="229">
        <f t="shared" si="46"/>
        <v>0</v>
      </c>
      <c r="BQ47" s="229">
        <f t="shared" si="46"/>
        <v>0</v>
      </c>
      <c r="BR47" s="229">
        <f t="shared" si="46"/>
        <v>0</v>
      </c>
      <c r="BS47" s="229">
        <f t="shared" si="46"/>
        <v>0</v>
      </c>
      <c r="BT47" s="229">
        <f t="shared" ref="BT47:DC47" si="47">BT22-BT43</f>
        <v>0</v>
      </c>
      <c r="BU47" s="229">
        <f t="shared" si="47"/>
        <v>0</v>
      </c>
      <c r="BV47" s="229">
        <f t="shared" si="47"/>
        <v>0</v>
      </c>
      <c r="BW47" s="229">
        <f t="shared" si="47"/>
        <v>0</v>
      </c>
      <c r="BX47" s="229">
        <f t="shared" si="47"/>
        <v>0</v>
      </c>
      <c r="BY47" s="229">
        <f t="shared" si="47"/>
        <v>0</v>
      </c>
      <c r="BZ47" s="229">
        <f t="shared" si="47"/>
        <v>0</v>
      </c>
      <c r="CA47" s="229">
        <f t="shared" si="47"/>
        <v>0</v>
      </c>
      <c r="CB47" s="229">
        <f t="shared" si="47"/>
        <v>0</v>
      </c>
      <c r="CC47" s="229">
        <f t="shared" si="47"/>
        <v>0</v>
      </c>
      <c r="CD47" s="229">
        <f t="shared" si="47"/>
        <v>0</v>
      </c>
      <c r="CE47" s="229">
        <f t="shared" si="47"/>
        <v>0</v>
      </c>
      <c r="CF47" s="229">
        <f t="shared" si="47"/>
        <v>0</v>
      </c>
      <c r="CG47" s="229">
        <f t="shared" si="47"/>
        <v>0</v>
      </c>
      <c r="CH47" s="229">
        <f t="shared" si="47"/>
        <v>0</v>
      </c>
      <c r="CI47" s="229">
        <f t="shared" si="47"/>
        <v>0</v>
      </c>
      <c r="CJ47" s="229">
        <f t="shared" si="47"/>
        <v>0</v>
      </c>
      <c r="CK47" s="229">
        <f t="shared" si="47"/>
        <v>0</v>
      </c>
      <c r="CL47" s="229">
        <f t="shared" si="47"/>
        <v>0</v>
      </c>
      <c r="CM47" s="229">
        <f t="shared" si="47"/>
        <v>0</v>
      </c>
      <c r="CN47" s="229">
        <f t="shared" si="47"/>
        <v>0</v>
      </c>
      <c r="CO47" s="229">
        <f t="shared" si="47"/>
        <v>0</v>
      </c>
      <c r="CP47" s="229">
        <f t="shared" si="47"/>
        <v>0</v>
      </c>
      <c r="CQ47" s="229">
        <f t="shared" si="47"/>
        <v>0</v>
      </c>
      <c r="CR47" s="229">
        <f t="shared" si="47"/>
        <v>0</v>
      </c>
      <c r="CS47" s="229">
        <f t="shared" si="47"/>
        <v>0</v>
      </c>
      <c r="CT47" s="229">
        <f t="shared" si="47"/>
        <v>0</v>
      </c>
      <c r="CU47" s="229">
        <f t="shared" si="47"/>
        <v>0</v>
      </c>
      <c r="CV47" s="229">
        <f t="shared" si="47"/>
        <v>0</v>
      </c>
      <c r="CW47" s="229">
        <f t="shared" si="47"/>
        <v>0</v>
      </c>
      <c r="CX47" s="229">
        <f t="shared" si="47"/>
        <v>0</v>
      </c>
      <c r="CY47" s="229">
        <f t="shared" si="47"/>
        <v>0</v>
      </c>
      <c r="CZ47" s="229">
        <f t="shared" si="47"/>
        <v>0</v>
      </c>
      <c r="DA47" s="229">
        <f t="shared" si="47"/>
        <v>0</v>
      </c>
      <c r="DB47" s="229">
        <f t="shared" si="47"/>
        <v>0</v>
      </c>
      <c r="DC47" s="229">
        <f t="shared" si="47"/>
        <v>0</v>
      </c>
    </row>
    <row r="48" spans="2:107" ht="15" customHeight="1" x14ac:dyDescent="0.25">
      <c r="B48" s="495">
        <v>25</v>
      </c>
      <c r="C48" s="237" t="s">
        <v>4237</v>
      </c>
      <c r="D48" s="238">
        <f>'Escolha tarifa'!F17</f>
        <v>2668.4784624000004</v>
      </c>
      <c r="E48" s="538" t="s">
        <v>3909</v>
      </c>
      <c r="F48" s="696" t="s">
        <v>4238</v>
      </c>
      <c r="G48" s="239">
        <f t="shared" ref="G48:AL48" si="48">IF(G22=0,0,G47/G22)</f>
        <v>0</v>
      </c>
      <c r="H48" s="240">
        <f t="shared" si="48"/>
        <v>0</v>
      </c>
      <c r="I48" s="240">
        <f t="shared" si="48"/>
        <v>0</v>
      </c>
      <c r="J48" s="240">
        <f t="shared" si="48"/>
        <v>0</v>
      </c>
      <c r="K48" s="240">
        <f t="shared" si="48"/>
        <v>0</v>
      </c>
      <c r="L48" s="240">
        <f t="shared" si="48"/>
        <v>0</v>
      </c>
      <c r="M48" s="240">
        <f t="shared" si="48"/>
        <v>0</v>
      </c>
      <c r="N48" s="240">
        <f t="shared" si="48"/>
        <v>0</v>
      </c>
      <c r="O48" s="240">
        <f t="shared" si="48"/>
        <v>0</v>
      </c>
      <c r="P48" s="240">
        <f t="shared" si="48"/>
        <v>0</v>
      </c>
      <c r="Q48" s="240">
        <f t="shared" si="48"/>
        <v>0</v>
      </c>
      <c r="R48" s="240">
        <f t="shared" si="48"/>
        <v>0</v>
      </c>
      <c r="S48" s="240">
        <f t="shared" si="48"/>
        <v>0</v>
      </c>
      <c r="T48" s="240">
        <f t="shared" si="48"/>
        <v>0</v>
      </c>
      <c r="U48" s="240">
        <f t="shared" si="48"/>
        <v>0</v>
      </c>
      <c r="V48" s="240">
        <f t="shared" si="48"/>
        <v>0</v>
      </c>
      <c r="W48" s="240">
        <f t="shared" si="48"/>
        <v>0</v>
      </c>
      <c r="X48" s="240">
        <f t="shared" si="48"/>
        <v>0</v>
      </c>
      <c r="Y48" s="240">
        <f t="shared" si="48"/>
        <v>0</v>
      </c>
      <c r="Z48" s="240">
        <f t="shared" si="48"/>
        <v>0</v>
      </c>
      <c r="AA48" s="240">
        <f t="shared" si="48"/>
        <v>0</v>
      </c>
      <c r="AB48" s="240">
        <f t="shared" si="48"/>
        <v>0</v>
      </c>
      <c r="AC48" s="240">
        <f t="shared" si="48"/>
        <v>0</v>
      </c>
      <c r="AD48" s="240">
        <f t="shared" si="48"/>
        <v>0</v>
      </c>
      <c r="AE48" s="240">
        <f t="shared" si="48"/>
        <v>0</v>
      </c>
      <c r="AF48" s="240">
        <f t="shared" si="48"/>
        <v>0</v>
      </c>
      <c r="AG48" s="240">
        <f t="shared" si="48"/>
        <v>0</v>
      </c>
      <c r="AH48" s="240">
        <f t="shared" si="48"/>
        <v>0</v>
      </c>
      <c r="AI48" s="240">
        <f t="shared" si="48"/>
        <v>0</v>
      </c>
      <c r="AJ48" s="240">
        <f t="shared" si="48"/>
        <v>0</v>
      </c>
      <c r="AK48" s="240">
        <f t="shared" si="48"/>
        <v>0</v>
      </c>
      <c r="AL48" s="240">
        <f t="shared" si="48"/>
        <v>0</v>
      </c>
      <c r="AM48" s="240">
        <f t="shared" ref="AM48:BR48" si="49">IF(AM22=0,0,AM47/AM22)</f>
        <v>0</v>
      </c>
      <c r="AN48" s="240">
        <f t="shared" si="49"/>
        <v>0</v>
      </c>
      <c r="AO48" s="240">
        <f t="shared" si="49"/>
        <v>0</v>
      </c>
      <c r="AP48" s="240">
        <f t="shared" si="49"/>
        <v>0</v>
      </c>
      <c r="AQ48" s="240">
        <f t="shared" si="49"/>
        <v>0</v>
      </c>
      <c r="AR48" s="240">
        <f t="shared" si="49"/>
        <v>0</v>
      </c>
      <c r="AS48" s="240">
        <f t="shared" si="49"/>
        <v>0</v>
      </c>
      <c r="AT48" s="240">
        <f t="shared" si="49"/>
        <v>0</v>
      </c>
      <c r="AU48" s="240">
        <f t="shared" si="49"/>
        <v>0</v>
      </c>
      <c r="AV48" s="240">
        <f t="shared" si="49"/>
        <v>0</v>
      </c>
      <c r="AW48" s="240">
        <f t="shared" si="49"/>
        <v>0</v>
      </c>
      <c r="AX48" s="240">
        <f t="shared" si="49"/>
        <v>0</v>
      </c>
      <c r="AY48" s="240">
        <f t="shared" si="49"/>
        <v>0</v>
      </c>
      <c r="AZ48" s="240">
        <f t="shared" si="49"/>
        <v>0</v>
      </c>
      <c r="BA48" s="240">
        <f t="shared" si="49"/>
        <v>0</v>
      </c>
      <c r="BB48" s="240">
        <f t="shared" si="49"/>
        <v>0</v>
      </c>
      <c r="BC48" s="240">
        <f t="shared" si="49"/>
        <v>0</v>
      </c>
      <c r="BD48" s="240">
        <f t="shared" si="49"/>
        <v>0</v>
      </c>
      <c r="BE48" s="240">
        <f t="shared" si="49"/>
        <v>0</v>
      </c>
      <c r="BF48" s="240">
        <f t="shared" si="49"/>
        <v>0</v>
      </c>
      <c r="BG48" s="240">
        <f t="shared" si="49"/>
        <v>0</v>
      </c>
      <c r="BH48" s="240">
        <f t="shared" si="49"/>
        <v>0</v>
      </c>
      <c r="BI48" s="240">
        <f t="shared" si="49"/>
        <v>0</v>
      </c>
      <c r="BJ48" s="240">
        <f t="shared" si="49"/>
        <v>0</v>
      </c>
      <c r="BK48" s="240">
        <f t="shared" si="49"/>
        <v>0</v>
      </c>
      <c r="BL48" s="240">
        <f t="shared" si="49"/>
        <v>0</v>
      </c>
      <c r="BM48" s="240">
        <f t="shared" si="49"/>
        <v>0</v>
      </c>
      <c r="BN48" s="240">
        <f t="shared" si="49"/>
        <v>0</v>
      </c>
      <c r="BO48" s="240">
        <f t="shared" si="49"/>
        <v>0</v>
      </c>
      <c r="BP48" s="240">
        <f t="shared" si="49"/>
        <v>0</v>
      </c>
      <c r="BQ48" s="240">
        <f t="shared" si="49"/>
        <v>0</v>
      </c>
      <c r="BR48" s="240">
        <f t="shared" si="49"/>
        <v>0</v>
      </c>
      <c r="BS48" s="240">
        <f t="shared" ref="BS48:CX48" si="50">IF(BS22=0,0,BS47/BS22)</f>
        <v>0</v>
      </c>
      <c r="BT48" s="240">
        <f t="shared" si="50"/>
        <v>0</v>
      </c>
      <c r="BU48" s="240">
        <f t="shared" si="50"/>
        <v>0</v>
      </c>
      <c r="BV48" s="240">
        <f t="shared" si="50"/>
        <v>0</v>
      </c>
      <c r="BW48" s="240">
        <f t="shared" si="50"/>
        <v>0</v>
      </c>
      <c r="BX48" s="240">
        <f t="shared" si="50"/>
        <v>0</v>
      </c>
      <c r="BY48" s="240">
        <f t="shared" si="50"/>
        <v>0</v>
      </c>
      <c r="BZ48" s="240">
        <f t="shared" si="50"/>
        <v>0</v>
      </c>
      <c r="CA48" s="240">
        <f t="shared" si="50"/>
        <v>0</v>
      </c>
      <c r="CB48" s="240">
        <f t="shared" si="50"/>
        <v>0</v>
      </c>
      <c r="CC48" s="240">
        <f t="shared" si="50"/>
        <v>0</v>
      </c>
      <c r="CD48" s="240">
        <f t="shared" si="50"/>
        <v>0</v>
      </c>
      <c r="CE48" s="240">
        <f t="shared" si="50"/>
        <v>0</v>
      </c>
      <c r="CF48" s="240">
        <f t="shared" si="50"/>
        <v>0</v>
      </c>
      <c r="CG48" s="240">
        <f t="shared" si="50"/>
        <v>0</v>
      </c>
      <c r="CH48" s="240">
        <f t="shared" si="50"/>
        <v>0</v>
      </c>
      <c r="CI48" s="240">
        <f t="shared" si="50"/>
        <v>0</v>
      </c>
      <c r="CJ48" s="240">
        <f t="shared" si="50"/>
        <v>0</v>
      </c>
      <c r="CK48" s="240">
        <f t="shared" si="50"/>
        <v>0</v>
      </c>
      <c r="CL48" s="240">
        <f t="shared" si="50"/>
        <v>0</v>
      </c>
      <c r="CM48" s="240">
        <f t="shared" si="50"/>
        <v>0</v>
      </c>
      <c r="CN48" s="240">
        <f t="shared" si="50"/>
        <v>0</v>
      </c>
      <c r="CO48" s="240">
        <f t="shared" si="50"/>
        <v>0</v>
      </c>
      <c r="CP48" s="240">
        <f t="shared" si="50"/>
        <v>0</v>
      </c>
      <c r="CQ48" s="240">
        <f t="shared" si="50"/>
        <v>0</v>
      </c>
      <c r="CR48" s="240">
        <f t="shared" si="50"/>
        <v>0</v>
      </c>
      <c r="CS48" s="240">
        <f t="shared" si="50"/>
        <v>0</v>
      </c>
      <c r="CT48" s="240">
        <f t="shared" si="50"/>
        <v>0</v>
      </c>
      <c r="CU48" s="240">
        <f t="shared" si="50"/>
        <v>0</v>
      </c>
      <c r="CV48" s="240">
        <f t="shared" si="50"/>
        <v>0</v>
      </c>
      <c r="CW48" s="240">
        <f t="shared" si="50"/>
        <v>0</v>
      </c>
      <c r="CX48" s="240">
        <f t="shared" si="50"/>
        <v>0</v>
      </c>
      <c r="CY48" s="240">
        <f>IF(CY22=0,0,CY47/CY22)</f>
        <v>0</v>
      </c>
      <c r="CZ48" s="240">
        <f>IF(CZ22=0,0,CZ47/CZ22)</f>
        <v>0</v>
      </c>
      <c r="DA48" s="240">
        <f>IF(DA22=0,0,DA47/DA22)</f>
        <v>0</v>
      </c>
      <c r="DB48" s="240">
        <f>IF(DB22=0,0,DB47/DB22)</f>
        <v>0</v>
      </c>
      <c r="DC48" s="240">
        <f>IF(DC22=0,0,DC47/DC22)</f>
        <v>0</v>
      </c>
    </row>
    <row r="49" spans="2:107" ht="15" customHeight="1" x14ac:dyDescent="0.25">
      <c r="B49" s="495">
        <v>26</v>
      </c>
      <c r="C49" s="236" t="s">
        <v>3897</v>
      </c>
      <c r="D49" s="236"/>
      <c r="E49" s="537" t="s">
        <v>3852</v>
      </c>
      <c r="F49" s="220" t="s">
        <v>4239</v>
      </c>
      <c r="G49" s="231">
        <f>SUM(H49:DC49)</f>
        <v>0</v>
      </c>
      <c r="H49" s="229">
        <f t="shared" ref="H49:AM49" si="51">H21-H42</f>
        <v>0</v>
      </c>
      <c r="I49" s="229">
        <f t="shared" si="51"/>
        <v>0</v>
      </c>
      <c r="J49" s="229">
        <f t="shared" si="51"/>
        <v>0</v>
      </c>
      <c r="K49" s="229">
        <f t="shared" si="51"/>
        <v>0</v>
      </c>
      <c r="L49" s="229">
        <f t="shared" si="51"/>
        <v>0</v>
      </c>
      <c r="M49" s="229">
        <f t="shared" si="51"/>
        <v>0</v>
      </c>
      <c r="N49" s="229">
        <f t="shared" si="51"/>
        <v>0</v>
      </c>
      <c r="O49" s="229">
        <f t="shared" si="51"/>
        <v>0</v>
      </c>
      <c r="P49" s="229">
        <f t="shared" si="51"/>
        <v>0</v>
      </c>
      <c r="Q49" s="229">
        <f t="shared" si="51"/>
        <v>0</v>
      </c>
      <c r="R49" s="229">
        <f t="shared" si="51"/>
        <v>0</v>
      </c>
      <c r="S49" s="229">
        <f t="shared" si="51"/>
        <v>0</v>
      </c>
      <c r="T49" s="229">
        <f t="shared" si="51"/>
        <v>0</v>
      </c>
      <c r="U49" s="229">
        <f t="shared" si="51"/>
        <v>0</v>
      </c>
      <c r="V49" s="229">
        <f t="shared" si="51"/>
        <v>0</v>
      </c>
      <c r="W49" s="229">
        <f t="shared" si="51"/>
        <v>0</v>
      </c>
      <c r="X49" s="229">
        <f t="shared" si="51"/>
        <v>0</v>
      </c>
      <c r="Y49" s="229">
        <f t="shared" si="51"/>
        <v>0</v>
      </c>
      <c r="Z49" s="229">
        <f t="shared" si="51"/>
        <v>0</v>
      </c>
      <c r="AA49" s="229">
        <f t="shared" si="51"/>
        <v>0</v>
      </c>
      <c r="AB49" s="229">
        <f t="shared" si="51"/>
        <v>0</v>
      </c>
      <c r="AC49" s="229">
        <f t="shared" si="51"/>
        <v>0</v>
      </c>
      <c r="AD49" s="229">
        <f t="shared" si="51"/>
        <v>0</v>
      </c>
      <c r="AE49" s="229">
        <f t="shared" si="51"/>
        <v>0</v>
      </c>
      <c r="AF49" s="229">
        <f t="shared" si="51"/>
        <v>0</v>
      </c>
      <c r="AG49" s="229">
        <f t="shared" si="51"/>
        <v>0</v>
      </c>
      <c r="AH49" s="229">
        <f t="shared" si="51"/>
        <v>0</v>
      </c>
      <c r="AI49" s="229">
        <f t="shared" si="51"/>
        <v>0</v>
      </c>
      <c r="AJ49" s="229">
        <f t="shared" si="51"/>
        <v>0</v>
      </c>
      <c r="AK49" s="229">
        <f t="shared" si="51"/>
        <v>0</v>
      </c>
      <c r="AL49" s="229">
        <f t="shared" si="51"/>
        <v>0</v>
      </c>
      <c r="AM49" s="229">
        <f t="shared" si="51"/>
        <v>0</v>
      </c>
      <c r="AN49" s="229">
        <f t="shared" ref="AN49:BS49" si="52">AN21-AN42</f>
        <v>0</v>
      </c>
      <c r="AO49" s="229">
        <f t="shared" si="52"/>
        <v>0</v>
      </c>
      <c r="AP49" s="229">
        <f t="shared" si="52"/>
        <v>0</v>
      </c>
      <c r="AQ49" s="229">
        <f t="shared" si="52"/>
        <v>0</v>
      </c>
      <c r="AR49" s="229">
        <f t="shared" si="52"/>
        <v>0</v>
      </c>
      <c r="AS49" s="229">
        <f t="shared" si="52"/>
        <v>0</v>
      </c>
      <c r="AT49" s="229">
        <f t="shared" si="52"/>
        <v>0</v>
      </c>
      <c r="AU49" s="229">
        <f t="shared" si="52"/>
        <v>0</v>
      </c>
      <c r="AV49" s="229">
        <f t="shared" si="52"/>
        <v>0</v>
      </c>
      <c r="AW49" s="229">
        <f t="shared" si="52"/>
        <v>0</v>
      </c>
      <c r="AX49" s="229">
        <f t="shared" si="52"/>
        <v>0</v>
      </c>
      <c r="AY49" s="229">
        <f t="shared" si="52"/>
        <v>0</v>
      </c>
      <c r="AZ49" s="229">
        <f t="shared" si="52"/>
        <v>0</v>
      </c>
      <c r="BA49" s="229">
        <f t="shared" si="52"/>
        <v>0</v>
      </c>
      <c r="BB49" s="229">
        <f t="shared" si="52"/>
        <v>0</v>
      </c>
      <c r="BC49" s="229">
        <f t="shared" si="52"/>
        <v>0</v>
      </c>
      <c r="BD49" s="229">
        <f t="shared" si="52"/>
        <v>0</v>
      </c>
      <c r="BE49" s="229">
        <f t="shared" si="52"/>
        <v>0</v>
      </c>
      <c r="BF49" s="229">
        <f t="shared" si="52"/>
        <v>0</v>
      </c>
      <c r="BG49" s="229">
        <f t="shared" si="52"/>
        <v>0</v>
      </c>
      <c r="BH49" s="229">
        <f t="shared" si="52"/>
        <v>0</v>
      </c>
      <c r="BI49" s="229">
        <f t="shared" si="52"/>
        <v>0</v>
      </c>
      <c r="BJ49" s="229">
        <f t="shared" si="52"/>
        <v>0</v>
      </c>
      <c r="BK49" s="229">
        <f t="shared" si="52"/>
        <v>0</v>
      </c>
      <c r="BL49" s="229">
        <f t="shared" si="52"/>
        <v>0</v>
      </c>
      <c r="BM49" s="229">
        <f t="shared" si="52"/>
        <v>0</v>
      </c>
      <c r="BN49" s="229">
        <f t="shared" si="52"/>
        <v>0</v>
      </c>
      <c r="BO49" s="229">
        <f t="shared" si="52"/>
        <v>0</v>
      </c>
      <c r="BP49" s="229">
        <f t="shared" si="52"/>
        <v>0</v>
      </c>
      <c r="BQ49" s="229">
        <f t="shared" si="52"/>
        <v>0</v>
      </c>
      <c r="BR49" s="229">
        <f t="shared" si="52"/>
        <v>0</v>
      </c>
      <c r="BS49" s="229">
        <f t="shared" si="52"/>
        <v>0</v>
      </c>
      <c r="BT49" s="229">
        <f t="shared" ref="BT49:DC49" si="53">BT21-BT42</f>
        <v>0</v>
      </c>
      <c r="BU49" s="229">
        <f t="shared" si="53"/>
        <v>0</v>
      </c>
      <c r="BV49" s="229">
        <f t="shared" si="53"/>
        <v>0</v>
      </c>
      <c r="BW49" s="229">
        <f t="shared" si="53"/>
        <v>0</v>
      </c>
      <c r="BX49" s="229">
        <f t="shared" si="53"/>
        <v>0</v>
      </c>
      <c r="BY49" s="229">
        <f t="shared" si="53"/>
        <v>0</v>
      </c>
      <c r="BZ49" s="229">
        <f t="shared" si="53"/>
        <v>0</v>
      </c>
      <c r="CA49" s="229">
        <f t="shared" si="53"/>
        <v>0</v>
      </c>
      <c r="CB49" s="229">
        <f t="shared" si="53"/>
        <v>0</v>
      </c>
      <c r="CC49" s="229">
        <f t="shared" si="53"/>
        <v>0</v>
      </c>
      <c r="CD49" s="229">
        <f t="shared" si="53"/>
        <v>0</v>
      </c>
      <c r="CE49" s="229">
        <f t="shared" si="53"/>
        <v>0</v>
      </c>
      <c r="CF49" s="229">
        <f t="shared" si="53"/>
        <v>0</v>
      </c>
      <c r="CG49" s="229">
        <f t="shared" si="53"/>
        <v>0</v>
      </c>
      <c r="CH49" s="229">
        <f t="shared" si="53"/>
        <v>0</v>
      </c>
      <c r="CI49" s="229">
        <f t="shared" si="53"/>
        <v>0</v>
      </c>
      <c r="CJ49" s="229">
        <f t="shared" si="53"/>
        <v>0</v>
      </c>
      <c r="CK49" s="229">
        <f t="shared" si="53"/>
        <v>0</v>
      </c>
      <c r="CL49" s="229">
        <f t="shared" si="53"/>
        <v>0</v>
      </c>
      <c r="CM49" s="229">
        <f t="shared" si="53"/>
        <v>0</v>
      </c>
      <c r="CN49" s="229">
        <f t="shared" si="53"/>
        <v>0</v>
      </c>
      <c r="CO49" s="229">
        <f t="shared" si="53"/>
        <v>0</v>
      </c>
      <c r="CP49" s="229">
        <f t="shared" si="53"/>
        <v>0</v>
      </c>
      <c r="CQ49" s="229">
        <f t="shared" si="53"/>
        <v>0</v>
      </c>
      <c r="CR49" s="229">
        <f t="shared" si="53"/>
        <v>0</v>
      </c>
      <c r="CS49" s="229">
        <f t="shared" si="53"/>
        <v>0</v>
      </c>
      <c r="CT49" s="229">
        <f t="shared" si="53"/>
        <v>0</v>
      </c>
      <c r="CU49" s="229">
        <f t="shared" si="53"/>
        <v>0</v>
      </c>
      <c r="CV49" s="229">
        <f t="shared" si="53"/>
        <v>0</v>
      </c>
      <c r="CW49" s="229">
        <f t="shared" si="53"/>
        <v>0</v>
      </c>
      <c r="CX49" s="229">
        <f t="shared" si="53"/>
        <v>0</v>
      </c>
      <c r="CY49" s="229">
        <f t="shared" si="53"/>
        <v>0</v>
      </c>
      <c r="CZ49" s="229">
        <f t="shared" si="53"/>
        <v>0</v>
      </c>
      <c r="DA49" s="229">
        <f t="shared" si="53"/>
        <v>0</v>
      </c>
      <c r="DB49" s="229">
        <f t="shared" si="53"/>
        <v>0</v>
      </c>
      <c r="DC49" s="229">
        <f t="shared" si="53"/>
        <v>0</v>
      </c>
    </row>
    <row r="50" spans="2:107" ht="15" customHeight="1" x14ac:dyDescent="0.25">
      <c r="B50" s="495">
        <v>27</v>
      </c>
      <c r="C50" s="237" t="s">
        <v>4240</v>
      </c>
      <c r="D50" s="238">
        <f>'Escolha tarifa'!E17</f>
        <v>924.10883683013355</v>
      </c>
      <c r="E50" s="538" t="s">
        <v>3909</v>
      </c>
      <c r="F50" s="696" t="s">
        <v>4241</v>
      </c>
      <c r="G50" s="239">
        <f t="shared" ref="G50:AL50" si="54">IF(G21=0,0,G49/G21)</f>
        <v>0</v>
      </c>
      <c r="H50" s="240">
        <f t="shared" si="54"/>
        <v>0</v>
      </c>
      <c r="I50" s="240">
        <f t="shared" si="54"/>
        <v>0</v>
      </c>
      <c r="J50" s="240">
        <f t="shared" si="54"/>
        <v>0</v>
      </c>
      <c r="K50" s="240">
        <f t="shared" si="54"/>
        <v>0</v>
      </c>
      <c r="L50" s="240">
        <f t="shared" si="54"/>
        <v>0</v>
      </c>
      <c r="M50" s="240">
        <f t="shared" si="54"/>
        <v>0</v>
      </c>
      <c r="N50" s="240">
        <f t="shared" si="54"/>
        <v>0</v>
      </c>
      <c r="O50" s="240">
        <f t="shared" si="54"/>
        <v>0</v>
      </c>
      <c r="P50" s="240">
        <f t="shared" si="54"/>
        <v>0</v>
      </c>
      <c r="Q50" s="240">
        <f t="shared" si="54"/>
        <v>0</v>
      </c>
      <c r="R50" s="240">
        <f t="shared" si="54"/>
        <v>0</v>
      </c>
      <c r="S50" s="240">
        <f t="shared" si="54"/>
        <v>0</v>
      </c>
      <c r="T50" s="240">
        <f t="shared" si="54"/>
        <v>0</v>
      </c>
      <c r="U50" s="240">
        <f t="shared" si="54"/>
        <v>0</v>
      </c>
      <c r="V50" s="240">
        <f t="shared" si="54"/>
        <v>0</v>
      </c>
      <c r="W50" s="240">
        <f t="shared" si="54"/>
        <v>0</v>
      </c>
      <c r="X50" s="240">
        <f t="shared" si="54"/>
        <v>0</v>
      </c>
      <c r="Y50" s="240">
        <f t="shared" si="54"/>
        <v>0</v>
      </c>
      <c r="Z50" s="240">
        <f t="shared" si="54"/>
        <v>0</v>
      </c>
      <c r="AA50" s="240">
        <f t="shared" si="54"/>
        <v>0</v>
      </c>
      <c r="AB50" s="240">
        <f t="shared" si="54"/>
        <v>0</v>
      </c>
      <c r="AC50" s="240">
        <f t="shared" si="54"/>
        <v>0</v>
      </c>
      <c r="AD50" s="240">
        <f t="shared" si="54"/>
        <v>0</v>
      </c>
      <c r="AE50" s="240">
        <f t="shared" si="54"/>
        <v>0</v>
      </c>
      <c r="AF50" s="240">
        <f t="shared" si="54"/>
        <v>0</v>
      </c>
      <c r="AG50" s="240">
        <f t="shared" si="54"/>
        <v>0</v>
      </c>
      <c r="AH50" s="240">
        <f t="shared" si="54"/>
        <v>0</v>
      </c>
      <c r="AI50" s="240">
        <f t="shared" si="54"/>
        <v>0</v>
      </c>
      <c r="AJ50" s="240">
        <f t="shared" si="54"/>
        <v>0</v>
      </c>
      <c r="AK50" s="240">
        <f t="shared" si="54"/>
        <v>0</v>
      </c>
      <c r="AL50" s="240">
        <f t="shared" si="54"/>
        <v>0</v>
      </c>
      <c r="AM50" s="240">
        <f t="shared" ref="AM50:BR50" si="55">IF(AM21=0,0,AM49/AM21)</f>
        <v>0</v>
      </c>
      <c r="AN50" s="240">
        <f t="shared" si="55"/>
        <v>0</v>
      </c>
      <c r="AO50" s="240">
        <f t="shared" si="55"/>
        <v>0</v>
      </c>
      <c r="AP50" s="240">
        <f t="shared" si="55"/>
        <v>0</v>
      </c>
      <c r="AQ50" s="240">
        <f t="shared" si="55"/>
        <v>0</v>
      </c>
      <c r="AR50" s="240">
        <f t="shared" si="55"/>
        <v>0</v>
      </c>
      <c r="AS50" s="240">
        <f t="shared" si="55"/>
        <v>0</v>
      </c>
      <c r="AT50" s="240">
        <f t="shared" si="55"/>
        <v>0</v>
      </c>
      <c r="AU50" s="240">
        <f t="shared" si="55"/>
        <v>0</v>
      </c>
      <c r="AV50" s="240">
        <f t="shared" si="55"/>
        <v>0</v>
      </c>
      <c r="AW50" s="240">
        <f t="shared" si="55"/>
        <v>0</v>
      </c>
      <c r="AX50" s="240">
        <f t="shared" si="55"/>
        <v>0</v>
      </c>
      <c r="AY50" s="240">
        <f t="shared" si="55"/>
        <v>0</v>
      </c>
      <c r="AZ50" s="240">
        <f t="shared" si="55"/>
        <v>0</v>
      </c>
      <c r="BA50" s="240">
        <f t="shared" si="55"/>
        <v>0</v>
      </c>
      <c r="BB50" s="240">
        <f t="shared" si="55"/>
        <v>0</v>
      </c>
      <c r="BC50" s="240">
        <f t="shared" si="55"/>
        <v>0</v>
      </c>
      <c r="BD50" s="240">
        <f t="shared" si="55"/>
        <v>0</v>
      </c>
      <c r="BE50" s="240">
        <f t="shared" si="55"/>
        <v>0</v>
      </c>
      <c r="BF50" s="240">
        <f t="shared" si="55"/>
        <v>0</v>
      </c>
      <c r="BG50" s="240">
        <f t="shared" si="55"/>
        <v>0</v>
      </c>
      <c r="BH50" s="240">
        <f t="shared" si="55"/>
        <v>0</v>
      </c>
      <c r="BI50" s="240">
        <f t="shared" si="55"/>
        <v>0</v>
      </c>
      <c r="BJ50" s="240">
        <f t="shared" si="55"/>
        <v>0</v>
      </c>
      <c r="BK50" s="240">
        <f t="shared" si="55"/>
        <v>0</v>
      </c>
      <c r="BL50" s="240">
        <f t="shared" si="55"/>
        <v>0</v>
      </c>
      <c r="BM50" s="240">
        <f t="shared" si="55"/>
        <v>0</v>
      </c>
      <c r="BN50" s="240">
        <f t="shared" si="55"/>
        <v>0</v>
      </c>
      <c r="BO50" s="240">
        <f t="shared" si="55"/>
        <v>0</v>
      </c>
      <c r="BP50" s="240">
        <f t="shared" si="55"/>
        <v>0</v>
      </c>
      <c r="BQ50" s="240">
        <f t="shared" si="55"/>
        <v>0</v>
      </c>
      <c r="BR50" s="240">
        <f t="shared" si="55"/>
        <v>0</v>
      </c>
      <c r="BS50" s="240">
        <f t="shared" ref="BS50:CX50" si="56">IF(BS21=0,0,BS49/BS21)</f>
        <v>0</v>
      </c>
      <c r="BT50" s="240">
        <f t="shared" si="56"/>
        <v>0</v>
      </c>
      <c r="BU50" s="240">
        <f t="shared" si="56"/>
        <v>0</v>
      </c>
      <c r="BV50" s="240">
        <f t="shared" si="56"/>
        <v>0</v>
      </c>
      <c r="BW50" s="240">
        <f t="shared" si="56"/>
        <v>0</v>
      </c>
      <c r="BX50" s="240">
        <f t="shared" si="56"/>
        <v>0</v>
      </c>
      <c r="BY50" s="240">
        <f t="shared" si="56"/>
        <v>0</v>
      </c>
      <c r="BZ50" s="240">
        <f t="shared" si="56"/>
        <v>0</v>
      </c>
      <c r="CA50" s="240">
        <f t="shared" si="56"/>
        <v>0</v>
      </c>
      <c r="CB50" s="240">
        <f t="shared" si="56"/>
        <v>0</v>
      </c>
      <c r="CC50" s="240">
        <f t="shared" si="56"/>
        <v>0</v>
      </c>
      <c r="CD50" s="240">
        <f t="shared" si="56"/>
        <v>0</v>
      </c>
      <c r="CE50" s="240">
        <f t="shared" si="56"/>
        <v>0</v>
      </c>
      <c r="CF50" s="240">
        <f t="shared" si="56"/>
        <v>0</v>
      </c>
      <c r="CG50" s="240">
        <f t="shared" si="56"/>
        <v>0</v>
      </c>
      <c r="CH50" s="240">
        <f t="shared" si="56"/>
        <v>0</v>
      </c>
      <c r="CI50" s="240">
        <f t="shared" si="56"/>
        <v>0</v>
      </c>
      <c r="CJ50" s="240">
        <f t="shared" si="56"/>
        <v>0</v>
      </c>
      <c r="CK50" s="240">
        <f t="shared" si="56"/>
        <v>0</v>
      </c>
      <c r="CL50" s="240">
        <f t="shared" si="56"/>
        <v>0</v>
      </c>
      <c r="CM50" s="240">
        <f t="shared" si="56"/>
        <v>0</v>
      </c>
      <c r="CN50" s="240">
        <f t="shared" si="56"/>
        <v>0</v>
      </c>
      <c r="CO50" s="240">
        <f t="shared" si="56"/>
        <v>0</v>
      </c>
      <c r="CP50" s="240">
        <f t="shared" si="56"/>
        <v>0</v>
      </c>
      <c r="CQ50" s="240">
        <f t="shared" si="56"/>
        <v>0</v>
      </c>
      <c r="CR50" s="240">
        <f t="shared" si="56"/>
        <v>0</v>
      </c>
      <c r="CS50" s="240">
        <f t="shared" si="56"/>
        <v>0</v>
      </c>
      <c r="CT50" s="240">
        <f t="shared" si="56"/>
        <v>0</v>
      </c>
      <c r="CU50" s="240">
        <f t="shared" si="56"/>
        <v>0</v>
      </c>
      <c r="CV50" s="240">
        <f t="shared" si="56"/>
        <v>0</v>
      </c>
      <c r="CW50" s="240">
        <f t="shared" si="56"/>
        <v>0</v>
      </c>
      <c r="CX50" s="240">
        <f t="shared" si="56"/>
        <v>0</v>
      </c>
      <c r="CY50" s="240">
        <f>IF(CY21=0,0,CY49/CY21)</f>
        <v>0</v>
      </c>
      <c r="CZ50" s="240">
        <f>IF(CZ21=0,0,CZ49/CZ21)</f>
        <v>0</v>
      </c>
      <c r="DA50" s="240">
        <f>IF(DA21=0,0,DA49/DA21)</f>
        <v>0</v>
      </c>
      <c r="DB50" s="240">
        <f>IF(DB21=0,0,DB49/DB21)</f>
        <v>0</v>
      </c>
      <c r="DC50" s="240">
        <f>IF(DC21=0,0,DC49/DC21)</f>
        <v>0</v>
      </c>
    </row>
    <row r="51" spans="2:107" ht="15" customHeight="1" x14ac:dyDescent="0.25">
      <c r="B51" s="241"/>
      <c r="C51" s="242" t="s">
        <v>4448</v>
      </c>
      <c r="D51" s="242"/>
      <c r="E51" s="522" t="s">
        <v>3908</v>
      </c>
      <c r="F51" s="243" t="s">
        <v>4449</v>
      </c>
      <c r="G51" s="244">
        <f>SUM(H51:DC51)</f>
        <v>0</v>
      </c>
      <c r="H51" s="245">
        <f t="shared" ref="H51:AM51" si="57">H47*$D$48+H49*$D$50</f>
        <v>0</v>
      </c>
      <c r="I51" s="245">
        <f t="shared" si="57"/>
        <v>0</v>
      </c>
      <c r="J51" s="245">
        <f t="shared" si="57"/>
        <v>0</v>
      </c>
      <c r="K51" s="245">
        <f t="shared" si="57"/>
        <v>0</v>
      </c>
      <c r="L51" s="245">
        <f t="shared" si="57"/>
        <v>0</v>
      </c>
      <c r="M51" s="245">
        <f t="shared" si="57"/>
        <v>0</v>
      </c>
      <c r="N51" s="245">
        <f t="shared" si="57"/>
        <v>0</v>
      </c>
      <c r="O51" s="245">
        <f t="shared" si="57"/>
        <v>0</v>
      </c>
      <c r="P51" s="245">
        <f t="shared" si="57"/>
        <v>0</v>
      </c>
      <c r="Q51" s="245">
        <f t="shared" si="57"/>
        <v>0</v>
      </c>
      <c r="R51" s="245">
        <f t="shared" si="57"/>
        <v>0</v>
      </c>
      <c r="S51" s="245">
        <f t="shared" si="57"/>
        <v>0</v>
      </c>
      <c r="T51" s="245">
        <f t="shared" si="57"/>
        <v>0</v>
      </c>
      <c r="U51" s="245">
        <f t="shared" si="57"/>
        <v>0</v>
      </c>
      <c r="V51" s="245">
        <f t="shared" si="57"/>
        <v>0</v>
      </c>
      <c r="W51" s="245">
        <f t="shared" si="57"/>
        <v>0</v>
      </c>
      <c r="X51" s="245">
        <f t="shared" si="57"/>
        <v>0</v>
      </c>
      <c r="Y51" s="245">
        <f t="shared" si="57"/>
        <v>0</v>
      </c>
      <c r="Z51" s="245">
        <f t="shared" si="57"/>
        <v>0</v>
      </c>
      <c r="AA51" s="245">
        <f t="shared" si="57"/>
        <v>0</v>
      </c>
      <c r="AB51" s="245">
        <f t="shared" si="57"/>
        <v>0</v>
      </c>
      <c r="AC51" s="245">
        <f t="shared" si="57"/>
        <v>0</v>
      </c>
      <c r="AD51" s="245">
        <f t="shared" si="57"/>
        <v>0</v>
      </c>
      <c r="AE51" s="245">
        <f t="shared" si="57"/>
        <v>0</v>
      </c>
      <c r="AF51" s="245">
        <f t="shared" si="57"/>
        <v>0</v>
      </c>
      <c r="AG51" s="245">
        <f t="shared" si="57"/>
        <v>0</v>
      </c>
      <c r="AH51" s="245">
        <f t="shared" si="57"/>
        <v>0</v>
      </c>
      <c r="AI51" s="245">
        <f t="shared" si="57"/>
        <v>0</v>
      </c>
      <c r="AJ51" s="245">
        <f t="shared" si="57"/>
        <v>0</v>
      </c>
      <c r="AK51" s="245">
        <f t="shared" si="57"/>
        <v>0</v>
      </c>
      <c r="AL51" s="245">
        <f t="shared" si="57"/>
        <v>0</v>
      </c>
      <c r="AM51" s="245">
        <f t="shared" si="57"/>
        <v>0</v>
      </c>
      <c r="AN51" s="245">
        <f t="shared" ref="AN51:BD51" si="58">AN47*$D$48+AN49*$D$50</f>
        <v>0</v>
      </c>
      <c r="AO51" s="245">
        <f t="shared" si="58"/>
        <v>0</v>
      </c>
      <c r="AP51" s="245">
        <f t="shared" si="58"/>
        <v>0</v>
      </c>
      <c r="AQ51" s="245">
        <f t="shared" si="58"/>
        <v>0</v>
      </c>
      <c r="AR51" s="245">
        <f t="shared" si="58"/>
        <v>0</v>
      </c>
      <c r="AS51" s="245">
        <f t="shared" si="58"/>
        <v>0</v>
      </c>
      <c r="AT51" s="245">
        <f t="shared" si="58"/>
        <v>0</v>
      </c>
      <c r="AU51" s="245">
        <f t="shared" si="58"/>
        <v>0</v>
      </c>
      <c r="AV51" s="245">
        <f t="shared" si="58"/>
        <v>0</v>
      </c>
      <c r="AW51" s="245">
        <f t="shared" si="58"/>
        <v>0</v>
      </c>
      <c r="AX51" s="245">
        <f t="shared" si="58"/>
        <v>0</v>
      </c>
      <c r="AY51" s="245">
        <f t="shared" si="58"/>
        <v>0</v>
      </c>
      <c r="AZ51" s="245">
        <f t="shared" si="58"/>
        <v>0</v>
      </c>
      <c r="BA51" s="245">
        <f t="shared" si="58"/>
        <v>0</v>
      </c>
      <c r="BB51" s="245">
        <f t="shared" si="58"/>
        <v>0</v>
      </c>
      <c r="BC51" s="245">
        <f t="shared" si="58"/>
        <v>0</v>
      </c>
      <c r="BD51" s="245">
        <f t="shared" si="58"/>
        <v>0</v>
      </c>
      <c r="BE51" s="245">
        <f t="shared" ref="BE51:DC51" si="59">BE47*$D$48+BE49*$D$50</f>
        <v>0</v>
      </c>
      <c r="BF51" s="245">
        <f t="shared" si="59"/>
        <v>0</v>
      </c>
      <c r="BG51" s="245">
        <f t="shared" si="59"/>
        <v>0</v>
      </c>
      <c r="BH51" s="245">
        <f t="shared" si="59"/>
        <v>0</v>
      </c>
      <c r="BI51" s="245">
        <f t="shared" si="59"/>
        <v>0</v>
      </c>
      <c r="BJ51" s="245">
        <f t="shared" si="59"/>
        <v>0</v>
      </c>
      <c r="BK51" s="245">
        <f t="shared" si="59"/>
        <v>0</v>
      </c>
      <c r="BL51" s="245">
        <f t="shared" si="59"/>
        <v>0</v>
      </c>
      <c r="BM51" s="245">
        <f t="shared" si="59"/>
        <v>0</v>
      </c>
      <c r="BN51" s="245">
        <f t="shared" si="59"/>
        <v>0</v>
      </c>
      <c r="BO51" s="245">
        <f t="shared" si="59"/>
        <v>0</v>
      </c>
      <c r="BP51" s="245">
        <f t="shared" si="59"/>
        <v>0</v>
      </c>
      <c r="BQ51" s="245">
        <f t="shared" si="59"/>
        <v>0</v>
      </c>
      <c r="BR51" s="245">
        <f t="shared" si="59"/>
        <v>0</v>
      </c>
      <c r="BS51" s="245">
        <f t="shared" si="59"/>
        <v>0</v>
      </c>
      <c r="BT51" s="245">
        <f t="shared" si="59"/>
        <v>0</v>
      </c>
      <c r="BU51" s="245">
        <f t="shared" si="59"/>
        <v>0</v>
      </c>
      <c r="BV51" s="245">
        <f t="shared" si="59"/>
        <v>0</v>
      </c>
      <c r="BW51" s="245">
        <f t="shared" si="59"/>
        <v>0</v>
      </c>
      <c r="BX51" s="245">
        <f t="shared" si="59"/>
        <v>0</v>
      </c>
      <c r="BY51" s="245">
        <f t="shared" si="59"/>
        <v>0</v>
      </c>
      <c r="BZ51" s="245">
        <f t="shared" si="59"/>
        <v>0</v>
      </c>
      <c r="CA51" s="245">
        <f t="shared" si="59"/>
        <v>0</v>
      </c>
      <c r="CB51" s="245">
        <f t="shared" si="59"/>
        <v>0</v>
      </c>
      <c r="CC51" s="245">
        <f t="shared" si="59"/>
        <v>0</v>
      </c>
      <c r="CD51" s="245">
        <f t="shared" si="59"/>
        <v>0</v>
      </c>
      <c r="CE51" s="245">
        <f t="shared" si="59"/>
        <v>0</v>
      </c>
      <c r="CF51" s="245">
        <f t="shared" si="59"/>
        <v>0</v>
      </c>
      <c r="CG51" s="245">
        <f t="shared" si="59"/>
        <v>0</v>
      </c>
      <c r="CH51" s="245">
        <f t="shared" si="59"/>
        <v>0</v>
      </c>
      <c r="CI51" s="245">
        <f t="shared" si="59"/>
        <v>0</v>
      </c>
      <c r="CJ51" s="245">
        <f t="shared" si="59"/>
        <v>0</v>
      </c>
      <c r="CK51" s="245">
        <f t="shared" si="59"/>
        <v>0</v>
      </c>
      <c r="CL51" s="245">
        <f t="shared" si="59"/>
        <v>0</v>
      </c>
      <c r="CM51" s="245">
        <f t="shared" si="59"/>
        <v>0</v>
      </c>
      <c r="CN51" s="245">
        <f t="shared" si="59"/>
        <v>0</v>
      </c>
      <c r="CO51" s="245">
        <f t="shared" si="59"/>
        <v>0</v>
      </c>
      <c r="CP51" s="245">
        <f t="shared" si="59"/>
        <v>0</v>
      </c>
      <c r="CQ51" s="245">
        <f t="shared" si="59"/>
        <v>0</v>
      </c>
      <c r="CR51" s="245">
        <f t="shared" si="59"/>
        <v>0</v>
      </c>
      <c r="CS51" s="245">
        <f t="shared" si="59"/>
        <v>0</v>
      </c>
      <c r="CT51" s="245">
        <f t="shared" si="59"/>
        <v>0</v>
      </c>
      <c r="CU51" s="245">
        <f t="shared" si="59"/>
        <v>0</v>
      </c>
      <c r="CV51" s="245">
        <f t="shared" si="59"/>
        <v>0</v>
      </c>
      <c r="CW51" s="245">
        <f t="shared" si="59"/>
        <v>0</v>
      </c>
      <c r="CX51" s="245">
        <f t="shared" si="59"/>
        <v>0</v>
      </c>
      <c r="CY51" s="245">
        <f t="shared" si="59"/>
        <v>0</v>
      </c>
      <c r="CZ51" s="245">
        <f t="shared" si="59"/>
        <v>0</v>
      </c>
      <c r="DA51" s="245">
        <f t="shared" si="59"/>
        <v>0</v>
      </c>
      <c r="DB51" s="245">
        <f t="shared" si="59"/>
        <v>0</v>
      </c>
      <c r="DC51" s="245">
        <f t="shared" si="59"/>
        <v>0</v>
      </c>
    </row>
    <row r="52" spans="2:107" ht="15" customHeight="1" x14ac:dyDescent="0.25">
      <c r="B52" s="241"/>
      <c r="C52" s="242" t="s">
        <v>4450</v>
      </c>
      <c r="D52" s="242"/>
      <c r="E52" s="522" t="s">
        <v>3908</v>
      </c>
      <c r="F52" s="243" t="s">
        <v>4451</v>
      </c>
      <c r="G52" s="244">
        <f>G49*D50</f>
        <v>0</v>
      </c>
      <c r="H52" s="245">
        <f>H49*$D$50</f>
        <v>0</v>
      </c>
      <c r="I52" s="245">
        <f t="shared" ref="I52:BD52" si="60">I49*$D$50</f>
        <v>0</v>
      </c>
      <c r="J52" s="245">
        <f t="shared" si="60"/>
        <v>0</v>
      </c>
      <c r="K52" s="245">
        <f t="shared" si="60"/>
        <v>0</v>
      </c>
      <c r="L52" s="245">
        <f t="shared" si="60"/>
        <v>0</v>
      </c>
      <c r="M52" s="245">
        <f t="shared" si="60"/>
        <v>0</v>
      </c>
      <c r="N52" s="245">
        <f t="shared" si="60"/>
        <v>0</v>
      </c>
      <c r="O52" s="245">
        <f t="shared" si="60"/>
        <v>0</v>
      </c>
      <c r="P52" s="245">
        <f t="shared" si="60"/>
        <v>0</v>
      </c>
      <c r="Q52" s="245">
        <f t="shared" si="60"/>
        <v>0</v>
      </c>
      <c r="R52" s="245">
        <f t="shared" si="60"/>
        <v>0</v>
      </c>
      <c r="S52" s="245">
        <f t="shared" si="60"/>
        <v>0</v>
      </c>
      <c r="T52" s="245">
        <f t="shared" si="60"/>
        <v>0</v>
      </c>
      <c r="U52" s="245">
        <f t="shared" si="60"/>
        <v>0</v>
      </c>
      <c r="V52" s="245">
        <f t="shared" si="60"/>
        <v>0</v>
      </c>
      <c r="W52" s="245">
        <f t="shared" si="60"/>
        <v>0</v>
      </c>
      <c r="X52" s="245">
        <f t="shared" si="60"/>
        <v>0</v>
      </c>
      <c r="Y52" s="245">
        <f t="shared" si="60"/>
        <v>0</v>
      </c>
      <c r="Z52" s="245">
        <f t="shared" si="60"/>
        <v>0</v>
      </c>
      <c r="AA52" s="245">
        <f t="shared" si="60"/>
        <v>0</v>
      </c>
      <c r="AB52" s="245">
        <f t="shared" si="60"/>
        <v>0</v>
      </c>
      <c r="AC52" s="245">
        <f t="shared" si="60"/>
        <v>0</v>
      </c>
      <c r="AD52" s="245">
        <f t="shared" si="60"/>
        <v>0</v>
      </c>
      <c r="AE52" s="245">
        <f t="shared" si="60"/>
        <v>0</v>
      </c>
      <c r="AF52" s="245">
        <f t="shared" si="60"/>
        <v>0</v>
      </c>
      <c r="AG52" s="245">
        <f t="shared" si="60"/>
        <v>0</v>
      </c>
      <c r="AH52" s="245">
        <f t="shared" si="60"/>
        <v>0</v>
      </c>
      <c r="AI52" s="245">
        <f t="shared" si="60"/>
        <v>0</v>
      </c>
      <c r="AJ52" s="245">
        <f t="shared" si="60"/>
        <v>0</v>
      </c>
      <c r="AK52" s="245">
        <f t="shared" si="60"/>
        <v>0</v>
      </c>
      <c r="AL52" s="245">
        <f t="shared" si="60"/>
        <v>0</v>
      </c>
      <c r="AM52" s="245">
        <f t="shared" si="60"/>
        <v>0</v>
      </c>
      <c r="AN52" s="245">
        <f t="shared" si="60"/>
        <v>0</v>
      </c>
      <c r="AO52" s="245">
        <f t="shared" si="60"/>
        <v>0</v>
      </c>
      <c r="AP52" s="245">
        <f t="shared" si="60"/>
        <v>0</v>
      </c>
      <c r="AQ52" s="245">
        <f t="shared" si="60"/>
        <v>0</v>
      </c>
      <c r="AR52" s="245">
        <f t="shared" si="60"/>
        <v>0</v>
      </c>
      <c r="AS52" s="245">
        <f t="shared" si="60"/>
        <v>0</v>
      </c>
      <c r="AT52" s="245">
        <f t="shared" si="60"/>
        <v>0</v>
      </c>
      <c r="AU52" s="245">
        <f t="shared" si="60"/>
        <v>0</v>
      </c>
      <c r="AV52" s="245">
        <f t="shared" si="60"/>
        <v>0</v>
      </c>
      <c r="AW52" s="245">
        <f t="shared" si="60"/>
        <v>0</v>
      </c>
      <c r="AX52" s="245">
        <f t="shared" si="60"/>
        <v>0</v>
      </c>
      <c r="AY52" s="245">
        <f t="shared" si="60"/>
        <v>0</v>
      </c>
      <c r="AZ52" s="245">
        <f t="shared" si="60"/>
        <v>0</v>
      </c>
      <c r="BA52" s="245">
        <f t="shared" si="60"/>
        <v>0</v>
      </c>
      <c r="BB52" s="245">
        <f t="shared" si="60"/>
        <v>0</v>
      </c>
      <c r="BC52" s="245">
        <f t="shared" si="60"/>
        <v>0</v>
      </c>
      <c r="BD52" s="245">
        <f t="shared" si="60"/>
        <v>0</v>
      </c>
      <c r="BE52" s="245">
        <f t="shared" ref="BE52:DC52" si="61">BE49*$D$50</f>
        <v>0</v>
      </c>
      <c r="BF52" s="245">
        <f t="shared" si="61"/>
        <v>0</v>
      </c>
      <c r="BG52" s="245">
        <f t="shared" si="61"/>
        <v>0</v>
      </c>
      <c r="BH52" s="245">
        <f t="shared" si="61"/>
        <v>0</v>
      </c>
      <c r="BI52" s="245">
        <f t="shared" si="61"/>
        <v>0</v>
      </c>
      <c r="BJ52" s="245">
        <f t="shared" si="61"/>
        <v>0</v>
      </c>
      <c r="BK52" s="245">
        <f t="shared" si="61"/>
        <v>0</v>
      </c>
      <c r="BL52" s="245">
        <f t="shared" si="61"/>
        <v>0</v>
      </c>
      <c r="BM52" s="245">
        <f t="shared" si="61"/>
        <v>0</v>
      </c>
      <c r="BN52" s="245">
        <f t="shared" si="61"/>
        <v>0</v>
      </c>
      <c r="BO52" s="245">
        <f t="shared" si="61"/>
        <v>0</v>
      </c>
      <c r="BP52" s="245">
        <f t="shared" si="61"/>
        <v>0</v>
      </c>
      <c r="BQ52" s="245">
        <f t="shared" si="61"/>
        <v>0</v>
      </c>
      <c r="BR52" s="245">
        <f t="shared" si="61"/>
        <v>0</v>
      </c>
      <c r="BS52" s="245">
        <f t="shared" si="61"/>
        <v>0</v>
      </c>
      <c r="BT52" s="245">
        <f t="shared" si="61"/>
        <v>0</v>
      </c>
      <c r="BU52" s="245">
        <f t="shared" si="61"/>
        <v>0</v>
      </c>
      <c r="BV52" s="245">
        <f t="shared" si="61"/>
        <v>0</v>
      </c>
      <c r="BW52" s="245">
        <f t="shared" si="61"/>
        <v>0</v>
      </c>
      <c r="BX52" s="245">
        <f t="shared" si="61"/>
        <v>0</v>
      </c>
      <c r="BY52" s="245">
        <f t="shared" si="61"/>
        <v>0</v>
      </c>
      <c r="BZ52" s="245">
        <f t="shared" si="61"/>
        <v>0</v>
      </c>
      <c r="CA52" s="245">
        <f t="shared" si="61"/>
        <v>0</v>
      </c>
      <c r="CB52" s="245">
        <f t="shared" si="61"/>
        <v>0</v>
      </c>
      <c r="CC52" s="245">
        <f t="shared" si="61"/>
        <v>0</v>
      </c>
      <c r="CD52" s="245">
        <f t="shared" si="61"/>
        <v>0</v>
      </c>
      <c r="CE52" s="245">
        <f t="shared" si="61"/>
        <v>0</v>
      </c>
      <c r="CF52" s="245">
        <f t="shared" si="61"/>
        <v>0</v>
      </c>
      <c r="CG52" s="245">
        <f t="shared" si="61"/>
        <v>0</v>
      </c>
      <c r="CH52" s="245">
        <f t="shared" si="61"/>
        <v>0</v>
      </c>
      <c r="CI52" s="245">
        <f t="shared" si="61"/>
        <v>0</v>
      </c>
      <c r="CJ52" s="245">
        <f t="shared" si="61"/>
        <v>0</v>
      </c>
      <c r="CK52" s="245">
        <f t="shared" si="61"/>
        <v>0</v>
      </c>
      <c r="CL52" s="245">
        <f t="shared" si="61"/>
        <v>0</v>
      </c>
      <c r="CM52" s="245">
        <f t="shared" si="61"/>
        <v>0</v>
      </c>
      <c r="CN52" s="245">
        <f t="shared" si="61"/>
        <v>0</v>
      </c>
      <c r="CO52" s="245">
        <f t="shared" si="61"/>
        <v>0</v>
      </c>
      <c r="CP52" s="245">
        <f t="shared" si="61"/>
        <v>0</v>
      </c>
      <c r="CQ52" s="245">
        <f t="shared" si="61"/>
        <v>0</v>
      </c>
      <c r="CR52" s="245">
        <f t="shared" si="61"/>
        <v>0</v>
      </c>
      <c r="CS52" s="245">
        <f t="shared" si="61"/>
        <v>0</v>
      </c>
      <c r="CT52" s="245">
        <f t="shared" si="61"/>
        <v>0</v>
      </c>
      <c r="CU52" s="245">
        <f t="shared" si="61"/>
        <v>0</v>
      </c>
      <c r="CV52" s="245">
        <f t="shared" si="61"/>
        <v>0</v>
      </c>
      <c r="CW52" s="245">
        <f t="shared" si="61"/>
        <v>0</v>
      </c>
      <c r="CX52" s="245">
        <f t="shared" si="61"/>
        <v>0</v>
      </c>
      <c r="CY52" s="245">
        <f t="shared" si="61"/>
        <v>0</v>
      </c>
      <c r="CZ52" s="245">
        <f t="shared" si="61"/>
        <v>0</v>
      </c>
      <c r="DA52" s="245">
        <f t="shared" si="61"/>
        <v>0</v>
      </c>
      <c r="DB52" s="245">
        <f t="shared" si="61"/>
        <v>0</v>
      </c>
      <c r="DC52" s="245">
        <f t="shared" si="61"/>
        <v>0</v>
      </c>
    </row>
    <row r="53" spans="2:107" ht="15" customHeight="1" x14ac:dyDescent="0.25">
      <c r="B53" s="241"/>
      <c r="C53" s="242" t="s">
        <v>4452</v>
      </c>
      <c r="D53" s="242"/>
      <c r="E53" s="522" t="s">
        <v>3908</v>
      </c>
      <c r="F53" s="243" t="s">
        <v>4453</v>
      </c>
      <c r="G53" s="244">
        <f>G47*D48</f>
        <v>0</v>
      </c>
      <c r="H53" s="245">
        <f>H47*$D$48</f>
        <v>0</v>
      </c>
      <c r="I53" s="245">
        <f t="shared" ref="I53:BD53" si="62">I47*$D$48</f>
        <v>0</v>
      </c>
      <c r="J53" s="245">
        <f t="shared" si="62"/>
        <v>0</v>
      </c>
      <c r="K53" s="245">
        <f t="shared" si="62"/>
        <v>0</v>
      </c>
      <c r="L53" s="245">
        <f t="shared" si="62"/>
        <v>0</v>
      </c>
      <c r="M53" s="245">
        <f t="shared" si="62"/>
        <v>0</v>
      </c>
      <c r="N53" s="245">
        <f t="shared" si="62"/>
        <v>0</v>
      </c>
      <c r="O53" s="245">
        <f t="shared" si="62"/>
        <v>0</v>
      </c>
      <c r="P53" s="245">
        <f t="shared" si="62"/>
        <v>0</v>
      </c>
      <c r="Q53" s="245">
        <f t="shared" si="62"/>
        <v>0</v>
      </c>
      <c r="R53" s="245">
        <f t="shared" si="62"/>
        <v>0</v>
      </c>
      <c r="S53" s="245">
        <f t="shared" si="62"/>
        <v>0</v>
      </c>
      <c r="T53" s="245">
        <f t="shared" si="62"/>
        <v>0</v>
      </c>
      <c r="U53" s="245">
        <f t="shared" si="62"/>
        <v>0</v>
      </c>
      <c r="V53" s="245">
        <f t="shared" si="62"/>
        <v>0</v>
      </c>
      <c r="W53" s="245">
        <f t="shared" si="62"/>
        <v>0</v>
      </c>
      <c r="X53" s="245">
        <f t="shared" si="62"/>
        <v>0</v>
      </c>
      <c r="Y53" s="245">
        <f t="shared" si="62"/>
        <v>0</v>
      </c>
      <c r="Z53" s="245">
        <f t="shared" si="62"/>
        <v>0</v>
      </c>
      <c r="AA53" s="245">
        <f t="shared" si="62"/>
        <v>0</v>
      </c>
      <c r="AB53" s="245">
        <f t="shared" si="62"/>
        <v>0</v>
      </c>
      <c r="AC53" s="245">
        <f t="shared" si="62"/>
        <v>0</v>
      </c>
      <c r="AD53" s="245">
        <f t="shared" si="62"/>
        <v>0</v>
      </c>
      <c r="AE53" s="245">
        <f t="shared" si="62"/>
        <v>0</v>
      </c>
      <c r="AF53" s="245">
        <f t="shared" si="62"/>
        <v>0</v>
      </c>
      <c r="AG53" s="245">
        <f t="shared" si="62"/>
        <v>0</v>
      </c>
      <c r="AH53" s="245">
        <f t="shared" si="62"/>
        <v>0</v>
      </c>
      <c r="AI53" s="245">
        <f t="shared" si="62"/>
        <v>0</v>
      </c>
      <c r="AJ53" s="245">
        <f t="shared" si="62"/>
        <v>0</v>
      </c>
      <c r="AK53" s="245">
        <f t="shared" si="62"/>
        <v>0</v>
      </c>
      <c r="AL53" s="245">
        <f t="shared" si="62"/>
        <v>0</v>
      </c>
      <c r="AM53" s="245">
        <f t="shared" si="62"/>
        <v>0</v>
      </c>
      <c r="AN53" s="245">
        <f t="shared" si="62"/>
        <v>0</v>
      </c>
      <c r="AO53" s="245">
        <f t="shared" si="62"/>
        <v>0</v>
      </c>
      <c r="AP53" s="245">
        <f t="shared" si="62"/>
        <v>0</v>
      </c>
      <c r="AQ53" s="245">
        <f t="shared" si="62"/>
        <v>0</v>
      </c>
      <c r="AR53" s="245">
        <f t="shared" si="62"/>
        <v>0</v>
      </c>
      <c r="AS53" s="245">
        <f t="shared" si="62"/>
        <v>0</v>
      </c>
      <c r="AT53" s="245">
        <f t="shared" si="62"/>
        <v>0</v>
      </c>
      <c r="AU53" s="245">
        <f t="shared" si="62"/>
        <v>0</v>
      </c>
      <c r="AV53" s="245">
        <f t="shared" si="62"/>
        <v>0</v>
      </c>
      <c r="AW53" s="245">
        <f t="shared" si="62"/>
        <v>0</v>
      </c>
      <c r="AX53" s="245">
        <f t="shared" si="62"/>
        <v>0</v>
      </c>
      <c r="AY53" s="245">
        <f t="shared" si="62"/>
        <v>0</v>
      </c>
      <c r="AZ53" s="245">
        <f t="shared" si="62"/>
        <v>0</v>
      </c>
      <c r="BA53" s="245">
        <f t="shared" si="62"/>
        <v>0</v>
      </c>
      <c r="BB53" s="245">
        <f t="shared" si="62"/>
        <v>0</v>
      </c>
      <c r="BC53" s="245">
        <f t="shared" si="62"/>
        <v>0</v>
      </c>
      <c r="BD53" s="245">
        <f t="shared" si="62"/>
        <v>0</v>
      </c>
      <c r="BE53" s="245">
        <f t="shared" ref="BE53:DC53" si="63">BE47*$D$48</f>
        <v>0</v>
      </c>
      <c r="BF53" s="245">
        <f t="shared" si="63"/>
        <v>0</v>
      </c>
      <c r="BG53" s="245">
        <f t="shared" si="63"/>
        <v>0</v>
      </c>
      <c r="BH53" s="245">
        <f t="shared" si="63"/>
        <v>0</v>
      </c>
      <c r="BI53" s="245">
        <f t="shared" si="63"/>
        <v>0</v>
      </c>
      <c r="BJ53" s="245">
        <f t="shared" si="63"/>
        <v>0</v>
      </c>
      <c r="BK53" s="245">
        <f t="shared" si="63"/>
        <v>0</v>
      </c>
      <c r="BL53" s="245">
        <f t="shared" si="63"/>
        <v>0</v>
      </c>
      <c r="BM53" s="245">
        <f t="shared" si="63"/>
        <v>0</v>
      </c>
      <c r="BN53" s="245">
        <f t="shared" si="63"/>
        <v>0</v>
      </c>
      <c r="BO53" s="245">
        <f t="shared" si="63"/>
        <v>0</v>
      </c>
      <c r="BP53" s="245">
        <f t="shared" si="63"/>
        <v>0</v>
      </c>
      <c r="BQ53" s="245">
        <f t="shared" si="63"/>
        <v>0</v>
      </c>
      <c r="BR53" s="245">
        <f t="shared" si="63"/>
        <v>0</v>
      </c>
      <c r="BS53" s="245">
        <f t="shared" si="63"/>
        <v>0</v>
      </c>
      <c r="BT53" s="245">
        <f t="shared" si="63"/>
        <v>0</v>
      </c>
      <c r="BU53" s="245">
        <f t="shared" si="63"/>
        <v>0</v>
      </c>
      <c r="BV53" s="245">
        <f t="shared" si="63"/>
        <v>0</v>
      </c>
      <c r="BW53" s="245">
        <f t="shared" si="63"/>
        <v>0</v>
      </c>
      <c r="BX53" s="245">
        <f t="shared" si="63"/>
        <v>0</v>
      </c>
      <c r="BY53" s="245">
        <f t="shared" si="63"/>
        <v>0</v>
      </c>
      <c r="BZ53" s="245">
        <f t="shared" si="63"/>
        <v>0</v>
      </c>
      <c r="CA53" s="245">
        <f t="shared" si="63"/>
        <v>0</v>
      </c>
      <c r="CB53" s="245">
        <f t="shared" si="63"/>
        <v>0</v>
      </c>
      <c r="CC53" s="245">
        <f t="shared" si="63"/>
        <v>0</v>
      </c>
      <c r="CD53" s="245">
        <f t="shared" si="63"/>
        <v>0</v>
      </c>
      <c r="CE53" s="245">
        <f t="shared" si="63"/>
        <v>0</v>
      </c>
      <c r="CF53" s="245">
        <f t="shared" si="63"/>
        <v>0</v>
      </c>
      <c r="CG53" s="245">
        <f t="shared" si="63"/>
        <v>0</v>
      </c>
      <c r="CH53" s="245">
        <f t="shared" si="63"/>
        <v>0</v>
      </c>
      <c r="CI53" s="245">
        <f t="shared" si="63"/>
        <v>0</v>
      </c>
      <c r="CJ53" s="245">
        <f t="shared" si="63"/>
        <v>0</v>
      </c>
      <c r="CK53" s="245">
        <f t="shared" si="63"/>
        <v>0</v>
      </c>
      <c r="CL53" s="245">
        <f t="shared" si="63"/>
        <v>0</v>
      </c>
      <c r="CM53" s="245">
        <f t="shared" si="63"/>
        <v>0</v>
      </c>
      <c r="CN53" s="245">
        <f t="shared" si="63"/>
        <v>0</v>
      </c>
      <c r="CO53" s="245">
        <f t="shared" si="63"/>
        <v>0</v>
      </c>
      <c r="CP53" s="245">
        <f t="shared" si="63"/>
        <v>0</v>
      </c>
      <c r="CQ53" s="245">
        <f t="shared" si="63"/>
        <v>0</v>
      </c>
      <c r="CR53" s="245">
        <f t="shared" si="63"/>
        <v>0</v>
      </c>
      <c r="CS53" s="245">
        <f t="shared" si="63"/>
        <v>0</v>
      </c>
      <c r="CT53" s="245">
        <f t="shared" si="63"/>
        <v>0</v>
      </c>
      <c r="CU53" s="245">
        <f t="shared" si="63"/>
        <v>0</v>
      </c>
      <c r="CV53" s="245">
        <f t="shared" si="63"/>
        <v>0</v>
      </c>
      <c r="CW53" s="245">
        <f t="shared" si="63"/>
        <v>0</v>
      </c>
      <c r="CX53" s="245">
        <f t="shared" si="63"/>
        <v>0</v>
      </c>
      <c r="CY53" s="245">
        <f t="shared" si="63"/>
        <v>0</v>
      </c>
      <c r="CZ53" s="245">
        <f t="shared" si="63"/>
        <v>0</v>
      </c>
      <c r="DA53" s="245">
        <f t="shared" si="63"/>
        <v>0</v>
      </c>
      <c r="DB53" s="245">
        <f t="shared" si="63"/>
        <v>0</v>
      </c>
      <c r="DC53" s="245">
        <f t="shared" si="63"/>
        <v>0</v>
      </c>
    </row>
    <row r="55" spans="2:107" ht="15" customHeight="1" x14ac:dyDescent="0.35">
      <c r="E55" s="177" t="s">
        <v>4324</v>
      </c>
      <c r="F55" s="178"/>
      <c r="G55" s="179">
        <f>RCB!$G$9</f>
        <v>0</v>
      </c>
      <c r="I55" s="177" t="s">
        <v>4325</v>
      </c>
      <c r="J55" s="178"/>
      <c r="K55" s="179">
        <f>RCB!$J$9</f>
        <v>0</v>
      </c>
    </row>
    <row r="56" spans="2:107" ht="15" customHeight="1" x14ac:dyDescent="0.35">
      <c r="E56" s="177" t="s">
        <v>4069</v>
      </c>
      <c r="F56" s="178"/>
      <c r="G56" s="179">
        <f>RCB!$H$7</f>
        <v>0</v>
      </c>
      <c r="I56" s="177" t="s">
        <v>4070</v>
      </c>
      <c r="J56" s="178"/>
      <c r="K56" s="179">
        <f>RCB!$K$7</f>
        <v>0</v>
      </c>
      <c r="O56" s="739"/>
    </row>
    <row r="58" spans="2:107" ht="15" hidden="1" customHeight="1" x14ac:dyDescent="0.25">
      <c r="B58" s="1032" t="s">
        <v>4454</v>
      </c>
      <c r="C58" s="1033"/>
      <c r="D58" s="1033"/>
      <c r="E58" s="1033"/>
      <c r="F58" s="1033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  <c r="AJ58" s="246"/>
      <c r="AK58" s="246"/>
      <c r="AL58" s="246"/>
      <c r="AM58" s="246"/>
      <c r="AN58" s="246"/>
      <c r="AO58" s="246"/>
      <c r="AP58" s="246"/>
      <c r="AQ58" s="246"/>
      <c r="AR58" s="246"/>
      <c r="AS58" s="246"/>
      <c r="AT58" s="246"/>
      <c r="AU58" s="246"/>
      <c r="AV58" s="246"/>
      <c r="AW58" s="246"/>
      <c r="AX58" s="246"/>
      <c r="AY58" s="246"/>
      <c r="AZ58" s="246"/>
      <c r="BA58" s="246"/>
      <c r="BB58" s="246"/>
      <c r="BC58" s="246"/>
      <c r="BD58" s="246"/>
      <c r="BE58" s="246"/>
      <c r="BF58" s="246"/>
      <c r="BG58" s="246"/>
      <c r="BH58" s="246"/>
      <c r="BI58" s="246"/>
      <c r="BJ58" s="246"/>
      <c r="BK58" s="246"/>
      <c r="BL58" s="246"/>
      <c r="BM58" s="246"/>
      <c r="BN58" s="246"/>
      <c r="BO58" s="246"/>
      <c r="BP58" s="246"/>
      <c r="BQ58" s="246"/>
      <c r="BR58" s="246"/>
      <c r="BS58" s="246"/>
      <c r="BT58" s="246"/>
      <c r="BU58" s="246"/>
      <c r="BV58" s="246"/>
      <c r="BW58" s="246"/>
      <c r="BX58" s="246"/>
      <c r="BY58" s="246"/>
      <c r="BZ58" s="246"/>
      <c r="CA58" s="246"/>
      <c r="CB58" s="246"/>
      <c r="CC58" s="246"/>
      <c r="CD58" s="246"/>
      <c r="CE58" s="246"/>
      <c r="CF58" s="246"/>
      <c r="CG58" s="246"/>
      <c r="CH58" s="246"/>
      <c r="CI58" s="246"/>
      <c r="CJ58" s="246"/>
      <c r="CK58" s="246"/>
      <c r="CL58" s="246"/>
      <c r="CM58" s="246"/>
      <c r="CN58" s="246"/>
      <c r="CO58" s="246"/>
      <c r="CP58" s="246"/>
      <c r="CQ58" s="246"/>
      <c r="CR58" s="246"/>
      <c r="CS58" s="246"/>
      <c r="CT58" s="246"/>
      <c r="CU58" s="246"/>
      <c r="CV58" s="246"/>
      <c r="CW58" s="246"/>
      <c r="CX58" s="246"/>
      <c r="CY58" s="246"/>
      <c r="CZ58" s="246"/>
      <c r="DA58" s="246"/>
      <c r="DB58" s="246"/>
      <c r="DC58" s="246"/>
    </row>
    <row r="59" spans="2:107" s="99" customFormat="1" ht="15" hidden="1" customHeight="1" x14ac:dyDescent="0.25">
      <c r="B59" s="247"/>
      <c r="C59" s="248"/>
      <c r="D59" s="248"/>
      <c r="E59" s="248"/>
      <c r="F59" s="249"/>
      <c r="G59" s="250" t="s">
        <v>76</v>
      </c>
      <c r="H59" s="251" t="s">
        <v>4334</v>
      </c>
      <c r="I59" s="251" t="s">
        <v>4335</v>
      </c>
      <c r="J59" s="251" t="s">
        <v>4336</v>
      </c>
      <c r="K59" s="251" t="s">
        <v>4337</v>
      </c>
      <c r="L59" s="251" t="s">
        <v>4338</v>
      </c>
      <c r="M59" s="251" t="s">
        <v>4339</v>
      </c>
      <c r="N59" s="251" t="s">
        <v>4340</v>
      </c>
      <c r="O59" s="251" t="s">
        <v>4341</v>
      </c>
      <c r="P59" s="251" t="s">
        <v>4342</v>
      </c>
      <c r="Q59" s="251" t="s">
        <v>4343</v>
      </c>
      <c r="R59" s="251" t="s">
        <v>4344</v>
      </c>
      <c r="S59" s="251" t="s">
        <v>4345</v>
      </c>
      <c r="T59" s="251" t="s">
        <v>4346</v>
      </c>
      <c r="U59" s="251" t="s">
        <v>4347</v>
      </c>
      <c r="V59" s="251" t="s">
        <v>4348</v>
      </c>
      <c r="W59" s="251" t="s">
        <v>4349</v>
      </c>
      <c r="X59" s="251" t="s">
        <v>4350</v>
      </c>
      <c r="Y59" s="251" t="s">
        <v>4351</v>
      </c>
      <c r="Z59" s="251" t="s">
        <v>4352</v>
      </c>
      <c r="AA59" s="251" t="s">
        <v>4353</v>
      </c>
      <c r="AB59" s="251" t="s">
        <v>4354</v>
      </c>
      <c r="AC59" s="251" t="s">
        <v>4355</v>
      </c>
      <c r="AD59" s="251" t="s">
        <v>4356</v>
      </c>
      <c r="AE59" s="251" t="s">
        <v>4357</v>
      </c>
      <c r="AF59" s="251" t="s">
        <v>4358</v>
      </c>
      <c r="AG59" s="251" t="s">
        <v>4359</v>
      </c>
      <c r="AH59" s="251" t="s">
        <v>4360</v>
      </c>
      <c r="AI59" s="251" t="s">
        <v>4361</v>
      </c>
      <c r="AJ59" s="251" t="s">
        <v>4362</v>
      </c>
      <c r="AK59" s="251" t="s">
        <v>4363</v>
      </c>
      <c r="AL59" s="251" t="s">
        <v>4364</v>
      </c>
      <c r="AM59" s="251" t="s">
        <v>4365</v>
      </c>
      <c r="AN59" s="251" t="s">
        <v>4366</v>
      </c>
      <c r="AO59" s="251" t="s">
        <v>4367</v>
      </c>
      <c r="AP59" s="251" t="s">
        <v>4368</v>
      </c>
      <c r="AQ59" s="251" t="s">
        <v>4369</v>
      </c>
      <c r="AR59" s="251" t="s">
        <v>4370</v>
      </c>
      <c r="AS59" s="251" t="s">
        <v>4371</v>
      </c>
      <c r="AT59" s="251" t="s">
        <v>4372</v>
      </c>
      <c r="AU59" s="251" t="s">
        <v>4373</v>
      </c>
      <c r="AV59" s="251" t="s">
        <v>4374</v>
      </c>
      <c r="AW59" s="251" t="s">
        <v>4375</v>
      </c>
      <c r="AX59" s="251" t="s">
        <v>4376</v>
      </c>
      <c r="AY59" s="251" t="s">
        <v>4377</v>
      </c>
      <c r="AZ59" s="251" t="s">
        <v>4378</v>
      </c>
      <c r="BA59" s="251" t="s">
        <v>4379</v>
      </c>
      <c r="BB59" s="251" t="s">
        <v>4380</v>
      </c>
      <c r="BC59" s="251" t="s">
        <v>4381</v>
      </c>
      <c r="BD59" s="251" t="s">
        <v>4382</v>
      </c>
      <c r="BE59" s="251" t="s">
        <v>4383</v>
      </c>
      <c r="BF59" s="251" t="s">
        <v>4384</v>
      </c>
      <c r="BG59" s="251" t="s">
        <v>4385</v>
      </c>
      <c r="BH59" s="251" t="s">
        <v>4386</v>
      </c>
      <c r="BI59" s="251" t="s">
        <v>4387</v>
      </c>
      <c r="BJ59" s="251" t="s">
        <v>4388</v>
      </c>
      <c r="BK59" s="251" t="s">
        <v>4389</v>
      </c>
      <c r="BL59" s="251" t="s">
        <v>4390</v>
      </c>
      <c r="BM59" s="251" t="s">
        <v>4391</v>
      </c>
      <c r="BN59" s="251" t="s">
        <v>4392</v>
      </c>
      <c r="BO59" s="251" t="s">
        <v>4393</v>
      </c>
      <c r="BP59" s="251" t="s">
        <v>4394</v>
      </c>
      <c r="BQ59" s="251" t="s">
        <v>4395</v>
      </c>
      <c r="BR59" s="251" t="s">
        <v>4396</v>
      </c>
      <c r="BS59" s="251" t="s">
        <v>4397</v>
      </c>
      <c r="BT59" s="251" t="s">
        <v>4398</v>
      </c>
      <c r="BU59" s="251" t="s">
        <v>4399</v>
      </c>
      <c r="BV59" s="251" t="s">
        <v>4400</v>
      </c>
      <c r="BW59" s="251" t="s">
        <v>4401</v>
      </c>
      <c r="BX59" s="251" t="s">
        <v>4402</v>
      </c>
      <c r="BY59" s="251" t="s">
        <v>4403</v>
      </c>
      <c r="BZ59" s="251" t="s">
        <v>4404</v>
      </c>
      <c r="CA59" s="251" t="s">
        <v>4405</v>
      </c>
      <c r="CB59" s="251" t="s">
        <v>4406</v>
      </c>
      <c r="CC59" s="251" t="s">
        <v>4407</v>
      </c>
      <c r="CD59" s="251" t="s">
        <v>4408</v>
      </c>
      <c r="CE59" s="251" t="s">
        <v>4409</v>
      </c>
      <c r="CF59" s="251" t="s">
        <v>4410</v>
      </c>
      <c r="CG59" s="251" t="s">
        <v>4411</v>
      </c>
      <c r="CH59" s="251" t="s">
        <v>4412</v>
      </c>
      <c r="CI59" s="251" t="s">
        <v>4413</v>
      </c>
      <c r="CJ59" s="251" t="s">
        <v>4414</v>
      </c>
      <c r="CK59" s="251" t="s">
        <v>4415</v>
      </c>
      <c r="CL59" s="251" t="s">
        <v>4416</v>
      </c>
      <c r="CM59" s="251" t="s">
        <v>4417</v>
      </c>
      <c r="CN59" s="251" t="s">
        <v>4418</v>
      </c>
      <c r="CO59" s="251" t="s">
        <v>4419</v>
      </c>
      <c r="CP59" s="251" t="s">
        <v>4420</v>
      </c>
      <c r="CQ59" s="251" t="s">
        <v>4421</v>
      </c>
      <c r="CR59" s="251" t="s">
        <v>4422</v>
      </c>
      <c r="CS59" s="251" t="s">
        <v>4423</v>
      </c>
      <c r="CT59" s="251" t="s">
        <v>4424</v>
      </c>
      <c r="CU59" s="251" t="s">
        <v>4425</v>
      </c>
      <c r="CV59" s="251" t="s">
        <v>4426</v>
      </c>
      <c r="CW59" s="251" t="s">
        <v>4427</v>
      </c>
      <c r="CX59" s="251" t="s">
        <v>4428</v>
      </c>
      <c r="CY59" s="251" t="s">
        <v>4429</v>
      </c>
      <c r="CZ59" s="251" t="s">
        <v>4430</v>
      </c>
      <c r="DA59" s="251" t="s">
        <v>4431</v>
      </c>
      <c r="DB59" s="251" t="s">
        <v>4432</v>
      </c>
      <c r="DC59" s="251" t="s">
        <v>4433</v>
      </c>
    </row>
    <row r="60" spans="2:107" ht="15" hidden="1" customHeight="1" x14ac:dyDescent="0.25">
      <c r="B60" s="247">
        <v>28</v>
      </c>
      <c r="C60" s="252" t="s">
        <v>4434</v>
      </c>
      <c r="D60" s="252"/>
      <c r="E60" s="261" t="s">
        <v>4435</v>
      </c>
      <c r="F60" s="256" t="s">
        <v>4252</v>
      </c>
      <c r="G60" s="257">
        <f>SUM(H60:DC60)</f>
        <v>0</v>
      </c>
      <c r="H60" s="821"/>
      <c r="I60" s="821"/>
      <c r="J60" s="821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  <c r="AL60" s="217"/>
      <c r="AM60" s="217"/>
      <c r="AN60" s="217"/>
      <c r="AO60" s="217"/>
      <c r="AP60" s="217"/>
      <c r="AQ60" s="217"/>
      <c r="AR60" s="217"/>
      <c r="AS60" s="217"/>
      <c r="AT60" s="217"/>
      <c r="AU60" s="217"/>
      <c r="AV60" s="217"/>
      <c r="AW60" s="217"/>
      <c r="AX60" s="217"/>
      <c r="AY60" s="217"/>
      <c r="AZ60" s="217"/>
      <c r="BA60" s="217"/>
      <c r="BB60" s="217"/>
      <c r="BC60" s="217"/>
      <c r="BD60" s="217"/>
      <c r="BE60" s="217"/>
      <c r="BF60" s="217"/>
      <c r="BG60" s="217"/>
      <c r="BH60" s="217"/>
      <c r="BI60" s="217"/>
      <c r="BJ60" s="217"/>
      <c r="BK60" s="217"/>
      <c r="BL60" s="217"/>
      <c r="BM60" s="217"/>
      <c r="BN60" s="217"/>
      <c r="BO60" s="217"/>
      <c r="BP60" s="217"/>
      <c r="BQ60" s="217"/>
      <c r="BR60" s="217"/>
      <c r="BS60" s="217"/>
      <c r="BT60" s="217"/>
      <c r="BU60" s="217"/>
      <c r="BV60" s="217"/>
      <c r="BW60" s="217"/>
      <c r="BX60" s="217"/>
      <c r="BY60" s="217"/>
      <c r="BZ60" s="217"/>
      <c r="CA60" s="217"/>
      <c r="CB60" s="217"/>
      <c r="CC60" s="217"/>
      <c r="CD60" s="217"/>
      <c r="CE60" s="217"/>
      <c r="CF60" s="217"/>
      <c r="CG60" s="217"/>
      <c r="CH60" s="217"/>
      <c r="CI60" s="217"/>
      <c r="CJ60" s="217"/>
      <c r="CK60" s="217"/>
      <c r="CL60" s="217"/>
      <c r="CM60" s="217"/>
      <c r="CN60" s="217"/>
      <c r="CO60" s="217"/>
      <c r="CP60" s="217"/>
      <c r="CQ60" s="217"/>
      <c r="CR60" s="217"/>
      <c r="CS60" s="217"/>
      <c r="CT60" s="217"/>
      <c r="CU60" s="217"/>
      <c r="CV60" s="217"/>
      <c r="CW60" s="217"/>
      <c r="CX60" s="217"/>
      <c r="CY60" s="217"/>
      <c r="CZ60" s="217"/>
      <c r="DA60" s="217"/>
      <c r="DB60" s="217"/>
      <c r="DC60" s="217"/>
    </row>
    <row r="61" spans="2:107" ht="15" hidden="1" customHeight="1" x14ac:dyDescent="0.25">
      <c r="B61" s="247"/>
      <c r="C61" s="765" t="s">
        <v>6119</v>
      </c>
      <c r="D61" s="252"/>
      <c r="E61" s="253"/>
      <c r="F61" s="256"/>
      <c r="G61" s="257"/>
      <c r="H61" s="822"/>
      <c r="I61" s="822"/>
      <c r="J61" s="822"/>
      <c r="K61" s="766"/>
      <c r="L61" s="766"/>
      <c r="M61" s="766"/>
      <c r="N61" s="766"/>
      <c r="O61" s="766"/>
      <c r="P61" s="766"/>
      <c r="Q61" s="766"/>
      <c r="R61" s="766"/>
      <c r="S61" s="766"/>
      <c r="T61" s="766"/>
      <c r="U61" s="766"/>
      <c r="V61" s="766"/>
      <c r="W61" s="766"/>
      <c r="X61" s="766"/>
      <c r="Y61" s="766"/>
      <c r="Z61" s="766"/>
      <c r="AA61" s="766"/>
      <c r="AB61" s="766"/>
      <c r="AC61" s="766"/>
      <c r="AD61" s="766"/>
      <c r="AE61" s="766"/>
      <c r="AF61" s="766"/>
      <c r="AG61" s="766"/>
      <c r="AH61" s="766"/>
      <c r="AI61" s="766"/>
      <c r="AJ61" s="766"/>
      <c r="AK61" s="766"/>
      <c r="AL61" s="766"/>
      <c r="AM61" s="766"/>
      <c r="AN61" s="766"/>
      <c r="AO61" s="766"/>
      <c r="AP61" s="766"/>
      <c r="AQ61" s="766"/>
      <c r="AR61" s="766"/>
      <c r="AS61" s="766"/>
      <c r="AT61" s="766"/>
      <c r="AU61" s="766"/>
      <c r="AV61" s="766"/>
      <c r="AW61" s="766"/>
      <c r="AX61" s="766"/>
      <c r="AY61" s="766"/>
      <c r="AZ61" s="766"/>
      <c r="BA61" s="766"/>
      <c r="BB61" s="766"/>
      <c r="BC61" s="766"/>
      <c r="BD61" s="766"/>
      <c r="BE61" s="766"/>
      <c r="BF61" s="766"/>
      <c r="BG61" s="766"/>
      <c r="BH61" s="766"/>
      <c r="BI61" s="766"/>
      <c r="BJ61" s="766"/>
      <c r="BK61" s="766"/>
      <c r="BL61" s="766"/>
      <c r="BM61" s="766"/>
      <c r="BN61" s="766"/>
      <c r="BO61" s="766"/>
      <c r="BP61" s="766"/>
      <c r="BQ61" s="766"/>
      <c r="BR61" s="766"/>
      <c r="BS61" s="766"/>
      <c r="BT61" s="766"/>
      <c r="BU61" s="766"/>
      <c r="BV61" s="766"/>
      <c r="BW61" s="766"/>
      <c r="BX61" s="766"/>
      <c r="BY61" s="766"/>
      <c r="BZ61" s="766"/>
      <c r="CA61" s="766"/>
      <c r="CB61" s="766"/>
      <c r="CC61" s="766"/>
      <c r="CD61" s="766"/>
      <c r="CE61" s="766"/>
      <c r="CF61" s="766"/>
      <c r="CG61" s="766"/>
      <c r="CH61" s="766"/>
      <c r="CI61" s="766"/>
      <c r="CJ61" s="766"/>
      <c r="CK61" s="766"/>
      <c r="CL61" s="766"/>
      <c r="CM61" s="766"/>
      <c r="CN61" s="766"/>
      <c r="CO61" s="766"/>
      <c r="CP61" s="766"/>
      <c r="CQ61" s="766"/>
      <c r="CR61" s="766"/>
      <c r="CS61" s="766"/>
      <c r="CT61" s="766"/>
      <c r="CU61" s="766"/>
      <c r="CV61" s="766"/>
      <c r="CW61" s="766"/>
      <c r="CX61" s="766"/>
      <c r="CY61" s="766"/>
      <c r="CZ61" s="766"/>
      <c r="DA61" s="766"/>
      <c r="DB61" s="766"/>
      <c r="DC61" s="766"/>
    </row>
    <row r="62" spans="2:107" ht="15" hidden="1" customHeight="1" x14ac:dyDescent="0.25">
      <c r="B62" s="247">
        <v>29</v>
      </c>
      <c r="C62" s="252" t="s">
        <v>6101</v>
      </c>
      <c r="D62" s="252"/>
      <c r="E62" s="253"/>
      <c r="F62" s="256" t="s">
        <v>4250</v>
      </c>
      <c r="G62" s="257">
        <f>SUM(H62:DC62)</f>
        <v>0</v>
      </c>
      <c r="H62" s="823"/>
      <c r="I62" s="823"/>
      <c r="J62" s="823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  <c r="AD62" s="258"/>
      <c r="AE62" s="258"/>
      <c r="AF62" s="258"/>
      <c r="AG62" s="258"/>
      <c r="AH62" s="258"/>
      <c r="AI62" s="258"/>
      <c r="AJ62" s="258"/>
      <c r="AK62" s="258"/>
      <c r="AL62" s="258"/>
      <c r="AM62" s="258"/>
      <c r="AN62" s="258"/>
      <c r="AO62" s="258"/>
      <c r="AP62" s="258"/>
      <c r="AQ62" s="258"/>
      <c r="AR62" s="258"/>
      <c r="AS62" s="258"/>
      <c r="AT62" s="258"/>
      <c r="AU62" s="258"/>
      <c r="AV62" s="258"/>
      <c r="AW62" s="258"/>
      <c r="AX62" s="258"/>
      <c r="AY62" s="258"/>
      <c r="AZ62" s="258"/>
      <c r="BA62" s="258"/>
      <c r="BB62" s="258"/>
      <c r="BC62" s="258"/>
      <c r="BD62" s="258"/>
      <c r="BE62" s="258"/>
      <c r="BF62" s="258"/>
      <c r="BG62" s="258"/>
      <c r="BH62" s="258"/>
      <c r="BI62" s="258"/>
      <c r="BJ62" s="258"/>
      <c r="BK62" s="258"/>
      <c r="BL62" s="258"/>
      <c r="BM62" s="258"/>
      <c r="BN62" s="258"/>
      <c r="BO62" s="258"/>
      <c r="BP62" s="258"/>
      <c r="BQ62" s="258"/>
      <c r="BR62" s="258"/>
      <c r="BS62" s="258"/>
      <c r="BT62" s="258"/>
      <c r="BU62" s="258"/>
      <c r="BV62" s="258"/>
      <c r="BW62" s="258"/>
      <c r="BX62" s="258"/>
      <c r="BY62" s="258"/>
      <c r="BZ62" s="258"/>
      <c r="CA62" s="258"/>
      <c r="CB62" s="258"/>
      <c r="CC62" s="258"/>
      <c r="CD62" s="258"/>
      <c r="CE62" s="258"/>
      <c r="CF62" s="258"/>
      <c r="CG62" s="258"/>
      <c r="CH62" s="258"/>
      <c r="CI62" s="258"/>
      <c r="CJ62" s="258"/>
      <c r="CK62" s="258"/>
      <c r="CL62" s="258"/>
      <c r="CM62" s="258"/>
      <c r="CN62" s="258"/>
      <c r="CO62" s="258"/>
      <c r="CP62" s="258"/>
      <c r="CQ62" s="258"/>
      <c r="CR62" s="258"/>
      <c r="CS62" s="258"/>
      <c r="CT62" s="258"/>
      <c r="CU62" s="258"/>
      <c r="CV62" s="258"/>
      <c r="CW62" s="258"/>
      <c r="CX62" s="258"/>
      <c r="CY62" s="258"/>
      <c r="CZ62" s="258"/>
      <c r="DA62" s="258"/>
      <c r="DB62" s="258"/>
      <c r="DC62" s="258"/>
    </row>
    <row r="63" spans="2:107" ht="15" hidden="1" customHeight="1" x14ac:dyDescent="0.25">
      <c r="B63" s="1165">
        <v>30</v>
      </c>
      <c r="C63" s="252" t="s">
        <v>4455</v>
      </c>
      <c r="D63" s="252"/>
      <c r="E63" s="253" t="s">
        <v>4192</v>
      </c>
      <c r="F63" s="256" t="s">
        <v>4456</v>
      </c>
      <c r="G63" s="259">
        <f>SUM(H63:DC63)</f>
        <v>0</v>
      </c>
      <c r="H63" s="824"/>
      <c r="I63" s="824"/>
      <c r="J63" s="824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6"/>
      <c r="BN63" s="226"/>
      <c r="BO63" s="226"/>
      <c r="BP63" s="226"/>
      <c r="BQ63" s="226"/>
      <c r="BR63" s="226"/>
      <c r="BS63" s="226"/>
      <c r="BT63" s="226"/>
      <c r="BU63" s="226"/>
      <c r="BV63" s="226"/>
      <c r="BW63" s="226"/>
      <c r="BX63" s="226"/>
      <c r="BY63" s="226"/>
      <c r="BZ63" s="226"/>
      <c r="CA63" s="226"/>
      <c r="CB63" s="226"/>
      <c r="CC63" s="226"/>
      <c r="CD63" s="226"/>
      <c r="CE63" s="226"/>
      <c r="CF63" s="226"/>
      <c r="CG63" s="226"/>
      <c r="CH63" s="226"/>
      <c r="CI63" s="226"/>
      <c r="CJ63" s="226"/>
      <c r="CK63" s="226"/>
      <c r="CL63" s="226"/>
      <c r="CM63" s="226"/>
      <c r="CN63" s="226"/>
      <c r="CO63" s="226"/>
      <c r="CP63" s="226"/>
      <c r="CQ63" s="226"/>
      <c r="CR63" s="226"/>
      <c r="CS63" s="226"/>
      <c r="CT63" s="226"/>
      <c r="CU63" s="226"/>
      <c r="CV63" s="226"/>
      <c r="CW63" s="226"/>
      <c r="CX63" s="226"/>
      <c r="CY63" s="226"/>
      <c r="CZ63" s="226"/>
      <c r="DA63" s="226"/>
      <c r="DB63" s="226"/>
      <c r="DC63" s="226"/>
    </row>
    <row r="64" spans="2:107" ht="15" hidden="1" customHeight="1" x14ac:dyDescent="0.25">
      <c r="B64" s="995"/>
      <c r="C64" s="252" t="s">
        <v>4314</v>
      </c>
      <c r="D64" s="252"/>
      <c r="E64" s="253" t="s">
        <v>3855</v>
      </c>
      <c r="F64" s="256" t="s">
        <v>4303</v>
      </c>
      <c r="G64" s="259">
        <f>SUM(H64:DC64)</f>
        <v>0</v>
      </c>
      <c r="H64" s="737">
        <f>(H62*H63)/1000</f>
        <v>0</v>
      </c>
      <c r="I64" s="737">
        <f t="shared" ref="I64:DC64" si="64">(I62*I63)/1000</f>
        <v>0</v>
      </c>
      <c r="J64" s="737">
        <f t="shared" si="64"/>
        <v>0</v>
      </c>
      <c r="K64" s="260">
        <f t="shared" si="64"/>
        <v>0</v>
      </c>
      <c r="L64" s="260">
        <f t="shared" si="64"/>
        <v>0</v>
      </c>
      <c r="M64" s="260">
        <f t="shared" si="64"/>
        <v>0</v>
      </c>
      <c r="N64" s="260">
        <f t="shared" si="64"/>
        <v>0</v>
      </c>
      <c r="O64" s="260">
        <f t="shared" si="64"/>
        <v>0</v>
      </c>
      <c r="P64" s="260">
        <f t="shared" si="64"/>
        <v>0</v>
      </c>
      <c r="Q64" s="260">
        <f t="shared" si="64"/>
        <v>0</v>
      </c>
      <c r="R64" s="260">
        <f t="shared" si="64"/>
        <v>0</v>
      </c>
      <c r="S64" s="260">
        <f t="shared" si="64"/>
        <v>0</v>
      </c>
      <c r="T64" s="260">
        <f t="shared" si="64"/>
        <v>0</v>
      </c>
      <c r="U64" s="260">
        <f t="shared" si="64"/>
        <v>0</v>
      </c>
      <c r="V64" s="260">
        <f t="shared" si="64"/>
        <v>0</v>
      </c>
      <c r="W64" s="260">
        <f t="shared" si="64"/>
        <v>0</v>
      </c>
      <c r="X64" s="260">
        <f t="shared" si="64"/>
        <v>0</v>
      </c>
      <c r="Y64" s="260">
        <f t="shared" si="64"/>
        <v>0</v>
      </c>
      <c r="Z64" s="260">
        <f t="shared" si="64"/>
        <v>0</v>
      </c>
      <c r="AA64" s="260">
        <f t="shared" si="64"/>
        <v>0</v>
      </c>
      <c r="AB64" s="260">
        <f t="shared" si="64"/>
        <v>0</v>
      </c>
      <c r="AC64" s="260">
        <f t="shared" si="64"/>
        <v>0</v>
      </c>
      <c r="AD64" s="260">
        <f t="shared" si="64"/>
        <v>0</v>
      </c>
      <c r="AE64" s="260">
        <f t="shared" si="64"/>
        <v>0</v>
      </c>
      <c r="AF64" s="260">
        <f t="shared" si="64"/>
        <v>0</v>
      </c>
      <c r="AG64" s="260">
        <f t="shared" si="64"/>
        <v>0</v>
      </c>
      <c r="AH64" s="260">
        <f>(AH62*AH63)/1000</f>
        <v>0</v>
      </c>
      <c r="AI64" s="260">
        <f t="shared" si="64"/>
        <v>0</v>
      </c>
      <c r="AJ64" s="260">
        <f t="shared" si="64"/>
        <v>0</v>
      </c>
      <c r="AK64" s="260">
        <f t="shared" si="64"/>
        <v>0</v>
      </c>
      <c r="AL64" s="260">
        <f t="shared" si="64"/>
        <v>0</v>
      </c>
      <c r="AM64" s="260">
        <f t="shared" si="64"/>
        <v>0</v>
      </c>
      <c r="AN64" s="260">
        <f t="shared" si="64"/>
        <v>0</v>
      </c>
      <c r="AO64" s="260">
        <f t="shared" si="64"/>
        <v>0</v>
      </c>
      <c r="AP64" s="260">
        <f t="shared" si="64"/>
        <v>0</v>
      </c>
      <c r="AQ64" s="260">
        <f t="shared" si="64"/>
        <v>0</v>
      </c>
      <c r="AR64" s="260">
        <f t="shared" si="64"/>
        <v>0</v>
      </c>
      <c r="AS64" s="260">
        <f t="shared" si="64"/>
        <v>0</v>
      </c>
      <c r="AT64" s="260">
        <f t="shared" si="64"/>
        <v>0</v>
      </c>
      <c r="AU64" s="260">
        <f t="shared" si="64"/>
        <v>0</v>
      </c>
      <c r="AV64" s="260">
        <f t="shared" si="64"/>
        <v>0</v>
      </c>
      <c r="AW64" s="260">
        <f t="shared" si="64"/>
        <v>0</v>
      </c>
      <c r="AX64" s="260">
        <f t="shared" si="64"/>
        <v>0</v>
      </c>
      <c r="AY64" s="260">
        <f t="shared" si="64"/>
        <v>0</v>
      </c>
      <c r="AZ64" s="260">
        <f t="shared" si="64"/>
        <v>0</v>
      </c>
      <c r="BA64" s="260">
        <f t="shared" si="64"/>
        <v>0</v>
      </c>
      <c r="BB64" s="260">
        <f t="shared" si="64"/>
        <v>0</v>
      </c>
      <c r="BC64" s="260">
        <f t="shared" si="64"/>
        <v>0</v>
      </c>
      <c r="BD64" s="260">
        <f t="shared" si="64"/>
        <v>0</v>
      </c>
      <c r="BE64" s="260">
        <f t="shared" si="64"/>
        <v>0</v>
      </c>
      <c r="BF64" s="260">
        <f t="shared" si="64"/>
        <v>0</v>
      </c>
      <c r="BG64" s="260">
        <f t="shared" si="64"/>
        <v>0</v>
      </c>
      <c r="BH64" s="260">
        <f t="shared" si="64"/>
        <v>0</v>
      </c>
      <c r="BI64" s="260">
        <f t="shared" si="64"/>
        <v>0</v>
      </c>
      <c r="BJ64" s="260">
        <f t="shared" si="64"/>
        <v>0</v>
      </c>
      <c r="BK64" s="260">
        <f t="shared" si="64"/>
        <v>0</v>
      </c>
      <c r="BL64" s="260">
        <f t="shared" si="64"/>
        <v>0</v>
      </c>
      <c r="BM64" s="260">
        <f t="shared" si="64"/>
        <v>0</v>
      </c>
      <c r="BN64" s="260">
        <f t="shared" si="64"/>
        <v>0</v>
      </c>
      <c r="BO64" s="260">
        <f t="shared" si="64"/>
        <v>0</v>
      </c>
      <c r="BP64" s="260">
        <f t="shared" si="64"/>
        <v>0</v>
      </c>
      <c r="BQ64" s="260">
        <f t="shared" si="64"/>
        <v>0</v>
      </c>
      <c r="BR64" s="260">
        <f t="shared" si="64"/>
        <v>0</v>
      </c>
      <c r="BS64" s="260">
        <f t="shared" si="64"/>
        <v>0</v>
      </c>
      <c r="BT64" s="260">
        <f t="shared" si="64"/>
        <v>0</v>
      </c>
      <c r="BU64" s="260">
        <f t="shared" si="64"/>
        <v>0</v>
      </c>
      <c r="BV64" s="260">
        <f t="shared" si="64"/>
        <v>0</v>
      </c>
      <c r="BW64" s="260">
        <f t="shared" si="64"/>
        <v>0</v>
      </c>
      <c r="BX64" s="260">
        <f t="shared" si="64"/>
        <v>0</v>
      </c>
      <c r="BY64" s="260">
        <f t="shared" si="64"/>
        <v>0</v>
      </c>
      <c r="BZ64" s="260">
        <f t="shared" si="64"/>
        <v>0</v>
      </c>
      <c r="CA64" s="260">
        <f t="shared" si="64"/>
        <v>0</v>
      </c>
      <c r="CB64" s="260">
        <f t="shared" si="64"/>
        <v>0</v>
      </c>
      <c r="CC64" s="260">
        <f t="shared" si="64"/>
        <v>0</v>
      </c>
      <c r="CD64" s="260">
        <f t="shared" si="64"/>
        <v>0</v>
      </c>
      <c r="CE64" s="260">
        <f t="shared" si="64"/>
        <v>0</v>
      </c>
      <c r="CF64" s="260">
        <f t="shared" si="64"/>
        <v>0</v>
      </c>
      <c r="CG64" s="260">
        <f t="shared" si="64"/>
        <v>0</v>
      </c>
      <c r="CH64" s="260">
        <f t="shared" si="64"/>
        <v>0</v>
      </c>
      <c r="CI64" s="260">
        <f t="shared" si="64"/>
        <v>0</v>
      </c>
      <c r="CJ64" s="260">
        <f t="shared" si="64"/>
        <v>0</v>
      </c>
      <c r="CK64" s="260">
        <f t="shared" si="64"/>
        <v>0</v>
      </c>
      <c r="CL64" s="260">
        <f t="shared" si="64"/>
        <v>0</v>
      </c>
      <c r="CM64" s="260">
        <f t="shared" si="64"/>
        <v>0</v>
      </c>
      <c r="CN64" s="260">
        <f t="shared" si="64"/>
        <v>0</v>
      </c>
      <c r="CO64" s="260">
        <f t="shared" si="64"/>
        <v>0</v>
      </c>
      <c r="CP64" s="260">
        <f t="shared" si="64"/>
        <v>0</v>
      </c>
      <c r="CQ64" s="260">
        <f t="shared" si="64"/>
        <v>0</v>
      </c>
      <c r="CR64" s="260">
        <f t="shared" si="64"/>
        <v>0</v>
      </c>
      <c r="CS64" s="260">
        <f t="shared" si="64"/>
        <v>0</v>
      </c>
      <c r="CT64" s="260">
        <f t="shared" si="64"/>
        <v>0</v>
      </c>
      <c r="CU64" s="260">
        <f t="shared" si="64"/>
        <v>0</v>
      </c>
      <c r="CV64" s="260">
        <f t="shared" si="64"/>
        <v>0</v>
      </c>
      <c r="CW64" s="260">
        <f t="shared" si="64"/>
        <v>0</v>
      </c>
      <c r="CX64" s="260">
        <f t="shared" si="64"/>
        <v>0</v>
      </c>
      <c r="CY64" s="260">
        <f t="shared" si="64"/>
        <v>0</v>
      </c>
      <c r="CZ64" s="260">
        <f t="shared" si="64"/>
        <v>0</v>
      </c>
      <c r="DA64" s="260">
        <f t="shared" si="64"/>
        <v>0</v>
      </c>
      <c r="DB64" s="260">
        <f t="shared" si="64"/>
        <v>0</v>
      </c>
      <c r="DC64" s="260">
        <f t="shared" si="64"/>
        <v>0</v>
      </c>
    </row>
    <row r="65" spans="2:107" ht="15" hidden="1" customHeight="1" x14ac:dyDescent="0.25">
      <c r="B65" s="1165">
        <v>31</v>
      </c>
      <c r="C65" s="252" t="s">
        <v>4200</v>
      </c>
      <c r="D65" s="252"/>
      <c r="E65" s="261" t="s">
        <v>4201</v>
      </c>
      <c r="F65" s="264"/>
      <c r="G65" s="262" t="str">
        <f>IF(COUNTA(H65:DC65)=0,"",IF(OR(LARGE(H65:DC65,1)&gt;24,SMALL(H65:DC65,1)&lt;0),"ERRO",""))</f>
        <v/>
      </c>
      <c r="H65" s="824"/>
      <c r="I65" s="825"/>
      <c r="J65" s="824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6"/>
      <c r="BN65" s="226"/>
      <c r="BO65" s="226"/>
      <c r="BP65" s="226"/>
      <c r="BQ65" s="226"/>
      <c r="BR65" s="226"/>
      <c r="BS65" s="226"/>
      <c r="BT65" s="226"/>
      <c r="BU65" s="226"/>
      <c r="BV65" s="226"/>
      <c r="BW65" s="226"/>
      <c r="BX65" s="226"/>
      <c r="BY65" s="226"/>
      <c r="BZ65" s="226"/>
      <c r="CA65" s="226"/>
      <c r="CB65" s="226"/>
      <c r="CC65" s="226"/>
      <c r="CD65" s="226"/>
      <c r="CE65" s="226"/>
      <c r="CF65" s="226"/>
      <c r="CG65" s="226"/>
      <c r="CH65" s="226"/>
      <c r="CI65" s="226"/>
      <c r="CJ65" s="226"/>
      <c r="CK65" s="226"/>
      <c r="CL65" s="226"/>
      <c r="CM65" s="226"/>
      <c r="CN65" s="226"/>
      <c r="CO65" s="226"/>
      <c r="CP65" s="226"/>
      <c r="CQ65" s="226"/>
      <c r="CR65" s="226"/>
      <c r="CS65" s="226"/>
      <c r="CT65" s="226"/>
      <c r="CU65" s="226"/>
      <c r="CV65" s="226"/>
      <c r="CW65" s="226"/>
      <c r="CX65" s="226"/>
      <c r="CY65" s="226"/>
      <c r="CZ65" s="226"/>
      <c r="DA65" s="226"/>
      <c r="DB65" s="226"/>
      <c r="DC65" s="226"/>
    </row>
    <row r="66" spans="2:107" ht="15" hidden="1" customHeight="1" x14ac:dyDescent="0.25">
      <c r="B66" s="993"/>
      <c r="C66" s="263" t="s">
        <v>4202</v>
      </c>
      <c r="D66" s="263"/>
      <c r="E66" s="532" t="s">
        <v>4203</v>
      </c>
      <c r="F66" s="264"/>
      <c r="G66" s="262" t="str">
        <f>IF(COUNTA(H66:DC66)=0,"",IF(OR(LARGE(H66:DC66,1)&gt;365,SMALL(H66:DC66,1)&lt;0),"ERRO",""))</f>
        <v/>
      </c>
      <c r="H66" s="824"/>
      <c r="I66" s="824"/>
      <c r="J66" s="824"/>
      <c r="K66" s="228"/>
      <c r="L66" s="228"/>
      <c r="M66" s="228"/>
      <c r="N66" s="228"/>
      <c r="O66" s="228"/>
      <c r="P66" s="228"/>
      <c r="Q66" s="228"/>
      <c r="R66" s="228"/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  <c r="AG66" s="228"/>
      <c r="AH66" s="228"/>
      <c r="AI66" s="228"/>
      <c r="AJ66" s="228"/>
      <c r="AK66" s="228"/>
      <c r="AL66" s="228"/>
      <c r="AM66" s="228"/>
      <c r="AN66" s="228"/>
      <c r="AO66" s="228"/>
      <c r="AP66" s="228"/>
      <c r="AQ66" s="228"/>
      <c r="AR66" s="228"/>
      <c r="AS66" s="228"/>
      <c r="AT66" s="228"/>
      <c r="AU66" s="228"/>
      <c r="AV66" s="228"/>
      <c r="AW66" s="228"/>
      <c r="AX66" s="228"/>
      <c r="AY66" s="228"/>
      <c r="AZ66" s="228"/>
      <c r="BA66" s="228"/>
      <c r="BB66" s="228"/>
      <c r="BC66" s="228"/>
      <c r="BD66" s="228"/>
      <c r="BE66" s="228"/>
      <c r="BF66" s="228"/>
      <c r="BG66" s="228"/>
      <c r="BH66" s="228"/>
      <c r="BI66" s="228"/>
      <c r="BJ66" s="228"/>
      <c r="BK66" s="228"/>
      <c r="BL66" s="228"/>
      <c r="BM66" s="228"/>
      <c r="BN66" s="228"/>
      <c r="BO66" s="228"/>
      <c r="BP66" s="228"/>
      <c r="BQ66" s="228"/>
      <c r="BR66" s="228"/>
      <c r="BS66" s="228"/>
      <c r="BT66" s="228"/>
      <c r="BU66" s="228"/>
      <c r="BV66" s="228"/>
      <c r="BW66" s="228"/>
      <c r="BX66" s="228"/>
      <c r="BY66" s="228"/>
      <c r="BZ66" s="228"/>
      <c r="CA66" s="228"/>
      <c r="CB66" s="228"/>
      <c r="CC66" s="228"/>
      <c r="CD66" s="228"/>
      <c r="CE66" s="228"/>
      <c r="CF66" s="228"/>
      <c r="CG66" s="228"/>
      <c r="CH66" s="228"/>
      <c r="CI66" s="228"/>
      <c r="CJ66" s="228"/>
      <c r="CK66" s="228"/>
      <c r="CL66" s="228"/>
      <c r="CM66" s="228"/>
      <c r="CN66" s="228"/>
      <c r="CO66" s="228"/>
      <c r="CP66" s="228"/>
      <c r="CQ66" s="228"/>
      <c r="CR66" s="228"/>
      <c r="CS66" s="228"/>
      <c r="CT66" s="228"/>
      <c r="CU66" s="228"/>
      <c r="CV66" s="228"/>
      <c r="CW66" s="228"/>
      <c r="CX66" s="228"/>
      <c r="CY66" s="228"/>
      <c r="CZ66" s="228"/>
      <c r="DA66" s="228"/>
      <c r="DB66" s="228"/>
      <c r="DC66" s="228"/>
    </row>
    <row r="67" spans="2:107" ht="15" hidden="1" customHeight="1" x14ac:dyDescent="0.25">
      <c r="B67" s="995"/>
      <c r="C67" s="252" t="s">
        <v>4204</v>
      </c>
      <c r="D67" s="252"/>
      <c r="E67" s="253" t="s">
        <v>4205</v>
      </c>
      <c r="F67" s="264" t="s">
        <v>4206</v>
      </c>
      <c r="G67" s="262" t="str">
        <f>IF(COUNTA(H67:DC67)=0,"",IF(OR(LARGE(H67:DC67,1)&gt;8760,SMALL(H67:DC67,1)&lt;0),"ERRO",""))</f>
        <v/>
      </c>
      <c r="H67" s="737">
        <f>H65*H66</f>
        <v>0</v>
      </c>
      <c r="I67" s="737">
        <f t="shared" ref="I67:DC67" si="65">I65*I66</f>
        <v>0</v>
      </c>
      <c r="J67" s="737">
        <f t="shared" si="65"/>
        <v>0</v>
      </c>
      <c r="K67" s="260">
        <f t="shared" si="65"/>
        <v>0</v>
      </c>
      <c r="L67" s="260">
        <f t="shared" si="65"/>
        <v>0</v>
      </c>
      <c r="M67" s="260">
        <f t="shared" si="65"/>
        <v>0</v>
      </c>
      <c r="N67" s="260">
        <f t="shared" si="65"/>
        <v>0</v>
      </c>
      <c r="O67" s="260">
        <f t="shared" si="65"/>
        <v>0</v>
      </c>
      <c r="P67" s="260">
        <f t="shared" si="65"/>
        <v>0</v>
      </c>
      <c r="Q67" s="260">
        <f t="shared" si="65"/>
        <v>0</v>
      </c>
      <c r="R67" s="260">
        <f t="shared" si="65"/>
        <v>0</v>
      </c>
      <c r="S67" s="260">
        <f t="shared" si="65"/>
        <v>0</v>
      </c>
      <c r="T67" s="260">
        <f t="shared" si="65"/>
        <v>0</v>
      </c>
      <c r="U67" s="260">
        <f t="shared" si="65"/>
        <v>0</v>
      </c>
      <c r="V67" s="260">
        <f t="shared" si="65"/>
        <v>0</v>
      </c>
      <c r="W67" s="260">
        <f t="shared" si="65"/>
        <v>0</v>
      </c>
      <c r="X67" s="260">
        <f t="shared" si="65"/>
        <v>0</v>
      </c>
      <c r="Y67" s="260">
        <f t="shared" si="65"/>
        <v>0</v>
      </c>
      <c r="Z67" s="260">
        <f t="shared" si="65"/>
        <v>0</v>
      </c>
      <c r="AA67" s="260">
        <f t="shared" si="65"/>
        <v>0</v>
      </c>
      <c r="AB67" s="260">
        <f t="shared" si="65"/>
        <v>0</v>
      </c>
      <c r="AC67" s="260">
        <f t="shared" si="65"/>
        <v>0</v>
      </c>
      <c r="AD67" s="260">
        <f t="shared" si="65"/>
        <v>0</v>
      </c>
      <c r="AE67" s="260">
        <f t="shared" si="65"/>
        <v>0</v>
      </c>
      <c r="AF67" s="260">
        <f t="shared" si="65"/>
        <v>0</v>
      </c>
      <c r="AG67" s="260">
        <f t="shared" si="65"/>
        <v>0</v>
      </c>
      <c r="AH67" s="260">
        <f t="shared" si="65"/>
        <v>0</v>
      </c>
      <c r="AI67" s="260">
        <f t="shared" si="65"/>
        <v>0</v>
      </c>
      <c r="AJ67" s="260">
        <f t="shared" si="65"/>
        <v>0</v>
      </c>
      <c r="AK67" s="260">
        <f t="shared" si="65"/>
        <v>0</v>
      </c>
      <c r="AL67" s="260">
        <f t="shared" si="65"/>
        <v>0</v>
      </c>
      <c r="AM67" s="260">
        <f t="shared" si="65"/>
        <v>0</v>
      </c>
      <c r="AN67" s="260">
        <f t="shared" si="65"/>
        <v>0</v>
      </c>
      <c r="AO67" s="260">
        <f t="shared" si="65"/>
        <v>0</v>
      </c>
      <c r="AP67" s="260">
        <f t="shared" si="65"/>
        <v>0</v>
      </c>
      <c r="AQ67" s="260">
        <f t="shared" si="65"/>
        <v>0</v>
      </c>
      <c r="AR67" s="260">
        <f t="shared" si="65"/>
        <v>0</v>
      </c>
      <c r="AS67" s="260">
        <f t="shared" si="65"/>
        <v>0</v>
      </c>
      <c r="AT67" s="260">
        <f t="shared" si="65"/>
        <v>0</v>
      </c>
      <c r="AU67" s="260">
        <f t="shared" si="65"/>
        <v>0</v>
      </c>
      <c r="AV67" s="260">
        <f t="shared" si="65"/>
        <v>0</v>
      </c>
      <c r="AW67" s="260">
        <f t="shared" si="65"/>
        <v>0</v>
      </c>
      <c r="AX67" s="260">
        <f t="shared" si="65"/>
        <v>0</v>
      </c>
      <c r="AY67" s="260">
        <f t="shared" si="65"/>
        <v>0</v>
      </c>
      <c r="AZ67" s="260">
        <f t="shared" si="65"/>
        <v>0</v>
      </c>
      <c r="BA67" s="260">
        <f t="shared" si="65"/>
        <v>0</v>
      </c>
      <c r="BB67" s="260">
        <f t="shared" si="65"/>
        <v>0</v>
      </c>
      <c r="BC67" s="260">
        <f t="shared" si="65"/>
        <v>0</v>
      </c>
      <c r="BD67" s="260">
        <f t="shared" si="65"/>
        <v>0</v>
      </c>
      <c r="BE67" s="260">
        <f t="shared" si="65"/>
        <v>0</v>
      </c>
      <c r="BF67" s="260">
        <f t="shared" si="65"/>
        <v>0</v>
      </c>
      <c r="BG67" s="260">
        <f t="shared" si="65"/>
        <v>0</v>
      </c>
      <c r="BH67" s="260">
        <f t="shared" si="65"/>
        <v>0</v>
      </c>
      <c r="BI67" s="260">
        <f t="shared" si="65"/>
        <v>0</v>
      </c>
      <c r="BJ67" s="260">
        <f t="shared" si="65"/>
        <v>0</v>
      </c>
      <c r="BK67" s="260">
        <f t="shared" si="65"/>
        <v>0</v>
      </c>
      <c r="BL67" s="260">
        <f t="shared" si="65"/>
        <v>0</v>
      </c>
      <c r="BM67" s="260">
        <f t="shared" si="65"/>
        <v>0</v>
      </c>
      <c r="BN67" s="260">
        <f t="shared" si="65"/>
        <v>0</v>
      </c>
      <c r="BO67" s="260">
        <f t="shared" si="65"/>
        <v>0</v>
      </c>
      <c r="BP67" s="260">
        <f t="shared" si="65"/>
        <v>0</v>
      </c>
      <c r="BQ67" s="260">
        <f t="shared" si="65"/>
        <v>0</v>
      </c>
      <c r="BR67" s="260">
        <f t="shared" si="65"/>
        <v>0</v>
      </c>
      <c r="BS67" s="260">
        <f t="shared" si="65"/>
        <v>0</v>
      </c>
      <c r="BT67" s="260">
        <f t="shared" si="65"/>
        <v>0</v>
      </c>
      <c r="BU67" s="260">
        <f t="shared" si="65"/>
        <v>0</v>
      </c>
      <c r="BV67" s="260">
        <f t="shared" si="65"/>
        <v>0</v>
      </c>
      <c r="BW67" s="260">
        <f t="shared" si="65"/>
        <v>0</v>
      </c>
      <c r="BX67" s="260">
        <f t="shared" si="65"/>
        <v>0</v>
      </c>
      <c r="BY67" s="260">
        <f t="shared" si="65"/>
        <v>0</v>
      </c>
      <c r="BZ67" s="260">
        <f t="shared" si="65"/>
        <v>0</v>
      </c>
      <c r="CA67" s="260">
        <f t="shared" si="65"/>
        <v>0</v>
      </c>
      <c r="CB67" s="260">
        <f t="shared" si="65"/>
        <v>0</v>
      </c>
      <c r="CC67" s="260">
        <f t="shared" si="65"/>
        <v>0</v>
      </c>
      <c r="CD67" s="260">
        <f t="shared" si="65"/>
        <v>0</v>
      </c>
      <c r="CE67" s="260">
        <f t="shared" si="65"/>
        <v>0</v>
      </c>
      <c r="CF67" s="260">
        <f t="shared" si="65"/>
        <v>0</v>
      </c>
      <c r="CG67" s="260">
        <f t="shared" si="65"/>
        <v>0</v>
      </c>
      <c r="CH67" s="260">
        <f t="shared" si="65"/>
        <v>0</v>
      </c>
      <c r="CI67" s="260">
        <f t="shared" si="65"/>
        <v>0</v>
      </c>
      <c r="CJ67" s="260">
        <f t="shared" si="65"/>
        <v>0</v>
      </c>
      <c r="CK67" s="260">
        <f t="shared" si="65"/>
        <v>0</v>
      </c>
      <c r="CL67" s="260">
        <f t="shared" si="65"/>
        <v>0</v>
      </c>
      <c r="CM67" s="260">
        <f t="shared" si="65"/>
        <v>0</v>
      </c>
      <c r="CN67" s="260">
        <f t="shared" si="65"/>
        <v>0</v>
      </c>
      <c r="CO67" s="260">
        <f t="shared" si="65"/>
        <v>0</v>
      </c>
      <c r="CP67" s="260">
        <f t="shared" si="65"/>
        <v>0</v>
      </c>
      <c r="CQ67" s="260">
        <f t="shared" si="65"/>
        <v>0</v>
      </c>
      <c r="CR67" s="260">
        <f t="shared" si="65"/>
        <v>0</v>
      </c>
      <c r="CS67" s="260">
        <f t="shared" si="65"/>
        <v>0</v>
      </c>
      <c r="CT67" s="260">
        <f t="shared" si="65"/>
        <v>0</v>
      </c>
      <c r="CU67" s="260">
        <f t="shared" si="65"/>
        <v>0</v>
      </c>
      <c r="CV67" s="260">
        <f t="shared" si="65"/>
        <v>0</v>
      </c>
      <c r="CW67" s="260">
        <f t="shared" si="65"/>
        <v>0</v>
      </c>
      <c r="CX67" s="260">
        <f t="shared" si="65"/>
        <v>0</v>
      </c>
      <c r="CY67" s="260">
        <f t="shared" si="65"/>
        <v>0</v>
      </c>
      <c r="CZ67" s="260">
        <f t="shared" si="65"/>
        <v>0</v>
      </c>
      <c r="DA67" s="260">
        <f t="shared" si="65"/>
        <v>0</v>
      </c>
      <c r="DB67" s="260">
        <f t="shared" si="65"/>
        <v>0</v>
      </c>
      <c r="DC67" s="260">
        <f t="shared" si="65"/>
        <v>0</v>
      </c>
    </row>
    <row r="68" spans="2:107" ht="15" hidden="1" customHeight="1" x14ac:dyDescent="0.25">
      <c r="B68" s="1165">
        <v>32</v>
      </c>
      <c r="C68" s="252" t="s">
        <v>4207</v>
      </c>
      <c r="D68" s="252"/>
      <c r="E68" s="261" t="s">
        <v>4201</v>
      </c>
      <c r="F68" s="264" t="s">
        <v>4228</v>
      </c>
      <c r="G68" s="713">
        <v>3</v>
      </c>
      <c r="H68" s="712"/>
      <c r="I68" s="712"/>
      <c r="J68" s="712"/>
      <c r="K68" s="712"/>
      <c r="L68" s="712"/>
      <c r="M68" s="712"/>
      <c r="N68" s="712"/>
      <c r="O68" s="712"/>
      <c r="P68" s="712"/>
      <c r="Q68" s="712"/>
      <c r="R68" s="712"/>
      <c r="S68" s="712"/>
      <c r="T68" s="712"/>
      <c r="U68" s="712"/>
      <c r="V68" s="712"/>
      <c r="W68" s="712"/>
      <c r="X68" s="712"/>
      <c r="Y68" s="712"/>
      <c r="Z68" s="712"/>
      <c r="AA68" s="712"/>
      <c r="AB68" s="712"/>
      <c r="AC68" s="712"/>
      <c r="AD68" s="712"/>
      <c r="AE68" s="712"/>
      <c r="AF68" s="712"/>
      <c r="AG68" s="712"/>
      <c r="AH68" s="712"/>
      <c r="AI68" s="712"/>
      <c r="AJ68" s="712"/>
      <c r="AK68" s="712"/>
      <c r="AL68" s="712"/>
      <c r="AM68" s="712"/>
      <c r="AN68" s="712"/>
      <c r="AO68" s="712"/>
      <c r="AP68" s="712"/>
      <c r="AQ68" s="712"/>
      <c r="AR68" s="712"/>
      <c r="AS68" s="712"/>
      <c r="AT68" s="712"/>
      <c r="AU68" s="712"/>
      <c r="AV68" s="712"/>
      <c r="AW68" s="712"/>
      <c r="AX68" s="712"/>
      <c r="AY68" s="712"/>
      <c r="AZ68" s="712"/>
      <c r="BA68" s="712"/>
      <c r="BB68" s="712"/>
      <c r="BC68" s="712"/>
      <c r="BD68" s="712"/>
      <c r="BE68" s="712"/>
      <c r="BF68" s="712"/>
      <c r="BG68" s="712"/>
      <c r="BH68" s="712"/>
      <c r="BI68" s="712"/>
      <c r="BJ68" s="712"/>
      <c r="BK68" s="712"/>
      <c r="BL68" s="712"/>
      <c r="BM68" s="712"/>
      <c r="BN68" s="712"/>
      <c r="BO68" s="712"/>
      <c r="BP68" s="712"/>
      <c r="BQ68" s="712"/>
      <c r="BR68" s="712"/>
      <c r="BS68" s="712"/>
      <c r="BT68" s="712"/>
      <c r="BU68" s="712"/>
      <c r="BV68" s="712"/>
      <c r="BW68" s="712"/>
      <c r="BX68" s="712"/>
      <c r="BY68" s="712"/>
      <c r="BZ68" s="712"/>
      <c r="CA68" s="712"/>
      <c r="CB68" s="712"/>
      <c r="CC68" s="712"/>
      <c r="CD68" s="712"/>
      <c r="CE68" s="712"/>
      <c r="CF68" s="712"/>
      <c r="CG68" s="712"/>
      <c r="CH68" s="712"/>
      <c r="CI68" s="712"/>
      <c r="CJ68" s="712"/>
      <c r="CK68" s="712"/>
      <c r="CL68" s="712"/>
      <c r="CM68" s="712"/>
      <c r="CN68" s="712"/>
      <c r="CO68" s="712"/>
      <c r="CP68" s="712"/>
      <c r="CQ68" s="712"/>
      <c r="CR68" s="712"/>
      <c r="CS68" s="712"/>
      <c r="CT68" s="712"/>
      <c r="CU68" s="712"/>
      <c r="CV68" s="712"/>
      <c r="CW68" s="712"/>
      <c r="CX68" s="712"/>
      <c r="CY68" s="712"/>
      <c r="CZ68" s="712"/>
      <c r="DA68" s="712"/>
      <c r="DB68" s="712"/>
      <c r="DC68" s="712"/>
    </row>
    <row r="69" spans="2:107" ht="15" hidden="1" customHeight="1" x14ac:dyDescent="0.25">
      <c r="B69" s="993"/>
      <c r="C69" s="252" t="s">
        <v>4209</v>
      </c>
      <c r="D69" s="252"/>
      <c r="E69" s="253" t="s">
        <v>4210</v>
      </c>
      <c r="F69" s="264" t="s">
        <v>4229</v>
      </c>
      <c r="G69" s="713">
        <v>22</v>
      </c>
      <c r="H69" s="712"/>
      <c r="I69" s="712"/>
      <c r="J69" s="712"/>
      <c r="K69" s="712"/>
      <c r="L69" s="712"/>
      <c r="M69" s="712"/>
      <c r="N69" s="712"/>
      <c r="O69" s="712"/>
      <c r="P69" s="712"/>
      <c r="Q69" s="712"/>
      <c r="R69" s="712"/>
      <c r="S69" s="712"/>
      <c r="T69" s="712"/>
      <c r="U69" s="712"/>
      <c r="V69" s="712"/>
      <c r="W69" s="712"/>
      <c r="X69" s="712"/>
      <c r="Y69" s="712"/>
      <c r="Z69" s="712"/>
      <c r="AA69" s="712"/>
      <c r="AB69" s="712"/>
      <c r="AC69" s="712"/>
      <c r="AD69" s="712"/>
      <c r="AE69" s="712"/>
      <c r="AF69" s="712"/>
      <c r="AG69" s="712"/>
      <c r="AH69" s="712"/>
      <c r="AI69" s="712"/>
      <c r="AJ69" s="712"/>
      <c r="AK69" s="712"/>
      <c r="AL69" s="712"/>
      <c r="AM69" s="712"/>
      <c r="AN69" s="712"/>
      <c r="AO69" s="712"/>
      <c r="AP69" s="712"/>
      <c r="AQ69" s="712"/>
      <c r="AR69" s="712"/>
      <c r="AS69" s="712"/>
      <c r="AT69" s="712"/>
      <c r="AU69" s="712"/>
      <c r="AV69" s="712"/>
      <c r="AW69" s="712"/>
      <c r="AX69" s="712"/>
      <c r="AY69" s="712"/>
      <c r="AZ69" s="712"/>
      <c r="BA69" s="712"/>
      <c r="BB69" s="712"/>
      <c r="BC69" s="712"/>
      <c r="BD69" s="712"/>
      <c r="BE69" s="712"/>
      <c r="BF69" s="712"/>
      <c r="BG69" s="712"/>
      <c r="BH69" s="712"/>
      <c r="BI69" s="712"/>
      <c r="BJ69" s="712"/>
      <c r="BK69" s="712"/>
      <c r="BL69" s="712"/>
      <c r="BM69" s="712"/>
      <c r="BN69" s="712"/>
      <c r="BO69" s="712"/>
      <c r="BP69" s="712"/>
      <c r="BQ69" s="712"/>
      <c r="BR69" s="712"/>
      <c r="BS69" s="712"/>
      <c r="BT69" s="712"/>
      <c r="BU69" s="712"/>
      <c r="BV69" s="712"/>
      <c r="BW69" s="712"/>
      <c r="BX69" s="712"/>
      <c r="BY69" s="712"/>
      <c r="BZ69" s="712"/>
      <c r="CA69" s="712"/>
      <c r="CB69" s="712"/>
      <c r="CC69" s="712"/>
      <c r="CD69" s="712"/>
      <c r="CE69" s="712"/>
      <c r="CF69" s="712"/>
      <c r="CG69" s="712"/>
      <c r="CH69" s="712"/>
      <c r="CI69" s="712"/>
      <c r="CJ69" s="712"/>
      <c r="CK69" s="712"/>
      <c r="CL69" s="712"/>
      <c r="CM69" s="712"/>
      <c r="CN69" s="712"/>
      <c r="CO69" s="712"/>
      <c r="CP69" s="712"/>
      <c r="CQ69" s="712"/>
      <c r="CR69" s="712"/>
      <c r="CS69" s="712"/>
      <c r="CT69" s="712"/>
      <c r="CU69" s="712"/>
      <c r="CV69" s="712"/>
      <c r="CW69" s="712"/>
      <c r="CX69" s="712"/>
      <c r="CY69" s="712"/>
      <c r="CZ69" s="712"/>
      <c r="DA69" s="712"/>
      <c r="DB69" s="712"/>
      <c r="DC69" s="712"/>
    </row>
    <row r="70" spans="2:107" ht="15" hidden="1" customHeight="1" x14ac:dyDescent="0.25">
      <c r="B70" s="993"/>
      <c r="C70" s="252" t="s">
        <v>4212</v>
      </c>
      <c r="D70" s="252"/>
      <c r="E70" s="253" t="s">
        <v>4213</v>
      </c>
      <c r="F70" s="264" t="s">
        <v>4230</v>
      </c>
      <c r="G70" s="713">
        <v>12</v>
      </c>
      <c r="H70" s="712"/>
      <c r="I70" s="712"/>
      <c r="J70" s="712"/>
      <c r="K70" s="712"/>
      <c r="L70" s="712"/>
      <c r="M70" s="712"/>
      <c r="N70" s="712"/>
      <c r="O70" s="712"/>
      <c r="P70" s="712"/>
      <c r="Q70" s="712"/>
      <c r="R70" s="712"/>
      <c r="S70" s="712"/>
      <c r="T70" s="712"/>
      <c r="U70" s="712"/>
      <c r="V70" s="712"/>
      <c r="W70" s="712"/>
      <c r="X70" s="712"/>
      <c r="Y70" s="712"/>
      <c r="Z70" s="712"/>
      <c r="AA70" s="712"/>
      <c r="AB70" s="712"/>
      <c r="AC70" s="712"/>
      <c r="AD70" s="712"/>
      <c r="AE70" s="712"/>
      <c r="AF70" s="712"/>
      <c r="AG70" s="712"/>
      <c r="AH70" s="712"/>
      <c r="AI70" s="712"/>
      <c r="AJ70" s="712"/>
      <c r="AK70" s="712"/>
      <c r="AL70" s="712"/>
      <c r="AM70" s="712"/>
      <c r="AN70" s="712"/>
      <c r="AO70" s="712"/>
      <c r="AP70" s="712"/>
      <c r="AQ70" s="712"/>
      <c r="AR70" s="712"/>
      <c r="AS70" s="712"/>
      <c r="AT70" s="712"/>
      <c r="AU70" s="712"/>
      <c r="AV70" s="712"/>
      <c r="AW70" s="712"/>
      <c r="AX70" s="712"/>
      <c r="AY70" s="712"/>
      <c r="AZ70" s="712"/>
      <c r="BA70" s="712"/>
      <c r="BB70" s="712"/>
      <c r="BC70" s="712"/>
      <c r="BD70" s="712"/>
      <c r="BE70" s="712"/>
      <c r="BF70" s="712"/>
      <c r="BG70" s="712"/>
      <c r="BH70" s="712"/>
      <c r="BI70" s="712"/>
      <c r="BJ70" s="712"/>
      <c r="BK70" s="712"/>
      <c r="BL70" s="712"/>
      <c r="BM70" s="712"/>
      <c r="BN70" s="712"/>
      <c r="BO70" s="712"/>
      <c r="BP70" s="712"/>
      <c r="BQ70" s="712"/>
      <c r="BR70" s="712"/>
      <c r="BS70" s="712"/>
      <c r="BT70" s="712"/>
      <c r="BU70" s="712"/>
      <c r="BV70" s="712"/>
      <c r="BW70" s="712"/>
      <c r="BX70" s="712"/>
      <c r="BY70" s="712"/>
      <c r="BZ70" s="712"/>
      <c r="CA70" s="712"/>
      <c r="CB70" s="712"/>
      <c r="CC70" s="712"/>
      <c r="CD70" s="712"/>
      <c r="CE70" s="712"/>
      <c r="CF70" s="712"/>
      <c r="CG70" s="712"/>
      <c r="CH70" s="712"/>
      <c r="CI70" s="712"/>
      <c r="CJ70" s="712"/>
      <c r="CK70" s="712"/>
      <c r="CL70" s="712"/>
      <c r="CM70" s="712"/>
      <c r="CN70" s="712"/>
      <c r="CO70" s="712"/>
      <c r="CP70" s="712"/>
      <c r="CQ70" s="712"/>
      <c r="CR70" s="712"/>
      <c r="CS70" s="712"/>
      <c r="CT70" s="712"/>
      <c r="CU70" s="712"/>
      <c r="CV70" s="712"/>
      <c r="CW70" s="712"/>
      <c r="CX70" s="712"/>
      <c r="CY70" s="712"/>
      <c r="CZ70" s="712"/>
      <c r="DA70" s="712"/>
      <c r="DB70" s="712"/>
      <c r="DC70" s="712"/>
    </row>
    <row r="71" spans="2:107" ht="15" hidden="1" customHeight="1" x14ac:dyDescent="0.25">
      <c r="B71" s="993"/>
      <c r="C71" s="252" t="s">
        <v>4215</v>
      </c>
      <c r="D71" s="252"/>
      <c r="E71" s="253" t="s">
        <v>3855</v>
      </c>
      <c r="F71" s="264" t="s">
        <v>4216</v>
      </c>
      <c r="G71" s="281">
        <f>SUM(H71:DC71)</f>
        <v>0</v>
      </c>
      <c r="H71" s="712">
        <f>H64*((H68*H69*H70)/792)</f>
        <v>0</v>
      </c>
      <c r="I71" s="712">
        <f>I64*((I68*I69*I70)/792)</f>
        <v>0</v>
      </c>
      <c r="J71" s="712">
        <f t="shared" ref="J71:AM71" si="66">J64*((J68*J69*J70)/792)</f>
        <v>0</v>
      </c>
      <c r="K71" s="712">
        <f>K64*((K68*K69*K70)/792)</f>
        <v>0</v>
      </c>
      <c r="L71" s="712">
        <f t="shared" si="66"/>
        <v>0</v>
      </c>
      <c r="M71" s="712">
        <f t="shared" si="66"/>
        <v>0</v>
      </c>
      <c r="N71" s="712">
        <f t="shared" si="66"/>
        <v>0</v>
      </c>
      <c r="O71" s="712">
        <f t="shared" si="66"/>
        <v>0</v>
      </c>
      <c r="P71" s="712">
        <f t="shared" si="66"/>
        <v>0</v>
      </c>
      <c r="Q71" s="712">
        <f t="shared" si="66"/>
        <v>0</v>
      </c>
      <c r="R71" s="712">
        <f t="shared" si="66"/>
        <v>0</v>
      </c>
      <c r="S71" s="712">
        <f t="shared" si="66"/>
        <v>0</v>
      </c>
      <c r="T71" s="712">
        <f t="shared" si="66"/>
        <v>0</v>
      </c>
      <c r="U71" s="712">
        <f t="shared" si="66"/>
        <v>0</v>
      </c>
      <c r="V71" s="712">
        <f t="shared" si="66"/>
        <v>0</v>
      </c>
      <c r="W71" s="712">
        <f t="shared" si="66"/>
        <v>0</v>
      </c>
      <c r="X71" s="712">
        <f t="shared" si="66"/>
        <v>0</v>
      </c>
      <c r="Y71" s="712">
        <f t="shared" si="66"/>
        <v>0</v>
      </c>
      <c r="Z71" s="712">
        <f t="shared" si="66"/>
        <v>0</v>
      </c>
      <c r="AA71" s="712">
        <f t="shared" si="66"/>
        <v>0</v>
      </c>
      <c r="AB71" s="712">
        <f t="shared" si="66"/>
        <v>0</v>
      </c>
      <c r="AC71" s="712">
        <f t="shared" si="66"/>
        <v>0</v>
      </c>
      <c r="AD71" s="712">
        <f t="shared" si="66"/>
        <v>0</v>
      </c>
      <c r="AE71" s="712">
        <f t="shared" si="66"/>
        <v>0</v>
      </c>
      <c r="AF71" s="712">
        <f t="shared" si="66"/>
        <v>0</v>
      </c>
      <c r="AG71" s="712">
        <f t="shared" si="66"/>
        <v>0</v>
      </c>
      <c r="AH71" s="712">
        <f t="shared" si="66"/>
        <v>0</v>
      </c>
      <c r="AI71" s="712">
        <f t="shared" si="66"/>
        <v>0</v>
      </c>
      <c r="AJ71" s="712">
        <f t="shared" si="66"/>
        <v>0</v>
      </c>
      <c r="AK71" s="712">
        <f t="shared" si="66"/>
        <v>0</v>
      </c>
      <c r="AL71" s="712">
        <f t="shared" si="66"/>
        <v>0</v>
      </c>
      <c r="AM71" s="712">
        <f t="shared" si="66"/>
        <v>0</v>
      </c>
      <c r="AN71" s="712">
        <f t="shared" ref="AN71:BS71" si="67">AN64*((AN68*AN69*AN70)/792)</f>
        <v>0</v>
      </c>
      <c r="AO71" s="712">
        <f t="shared" si="67"/>
        <v>0</v>
      </c>
      <c r="AP71" s="712">
        <f t="shared" si="67"/>
        <v>0</v>
      </c>
      <c r="AQ71" s="712">
        <f t="shared" si="67"/>
        <v>0</v>
      </c>
      <c r="AR71" s="712">
        <f t="shared" si="67"/>
        <v>0</v>
      </c>
      <c r="AS71" s="712">
        <f t="shared" si="67"/>
        <v>0</v>
      </c>
      <c r="AT71" s="712">
        <f t="shared" si="67"/>
        <v>0</v>
      </c>
      <c r="AU71" s="712">
        <f t="shared" si="67"/>
        <v>0</v>
      </c>
      <c r="AV71" s="712">
        <f t="shared" si="67"/>
        <v>0</v>
      </c>
      <c r="AW71" s="712">
        <f t="shared" si="67"/>
        <v>0</v>
      </c>
      <c r="AX71" s="712">
        <f t="shared" si="67"/>
        <v>0</v>
      </c>
      <c r="AY71" s="712">
        <f t="shared" si="67"/>
        <v>0</v>
      </c>
      <c r="AZ71" s="712">
        <f t="shared" si="67"/>
        <v>0</v>
      </c>
      <c r="BA71" s="712">
        <f t="shared" si="67"/>
        <v>0</v>
      </c>
      <c r="BB71" s="712">
        <f t="shared" si="67"/>
        <v>0</v>
      </c>
      <c r="BC71" s="712">
        <f t="shared" si="67"/>
        <v>0</v>
      </c>
      <c r="BD71" s="712">
        <f t="shared" si="67"/>
        <v>0</v>
      </c>
      <c r="BE71" s="712">
        <f t="shared" si="67"/>
        <v>0</v>
      </c>
      <c r="BF71" s="712">
        <f t="shared" si="67"/>
        <v>0</v>
      </c>
      <c r="BG71" s="712">
        <f t="shared" si="67"/>
        <v>0</v>
      </c>
      <c r="BH71" s="712">
        <f t="shared" si="67"/>
        <v>0</v>
      </c>
      <c r="BI71" s="712">
        <f t="shared" si="67"/>
        <v>0</v>
      </c>
      <c r="BJ71" s="712">
        <f t="shared" si="67"/>
        <v>0</v>
      </c>
      <c r="BK71" s="712">
        <f t="shared" si="67"/>
        <v>0</v>
      </c>
      <c r="BL71" s="712">
        <f t="shared" si="67"/>
        <v>0</v>
      </c>
      <c r="BM71" s="712">
        <f t="shared" si="67"/>
        <v>0</v>
      </c>
      <c r="BN71" s="712">
        <f t="shared" si="67"/>
        <v>0</v>
      </c>
      <c r="BO71" s="712">
        <f t="shared" si="67"/>
        <v>0</v>
      </c>
      <c r="BP71" s="712">
        <f t="shared" si="67"/>
        <v>0</v>
      </c>
      <c r="BQ71" s="712">
        <f t="shared" si="67"/>
        <v>0</v>
      </c>
      <c r="BR71" s="712">
        <f t="shared" si="67"/>
        <v>0</v>
      </c>
      <c r="BS71" s="712">
        <f t="shared" si="67"/>
        <v>0</v>
      </c>
      <c r="BT71" s="712">
        <f t="shared" ref="BT71:CY71" si="68">BT64*((BT68*BT69*BT70)/792)</f>
        <v>0</v>
      </c>
      <c r="BU71" s="712">
        <f t="shared" si="68"/>
        <v>0</v>
      </c>
      <c r="BV71" s="712">
        <f t="shared" si="68"/>
        <v>0</v>
      </c>
      <c r="BW71" s="712">
        <f t="shared" si="68"/>
        <v>0</v>
      </c>
      <c r="BX71" s="712">
        <f t="shared" si="68"/>
        <v>0</v>
      </c>
      <c r="BY71" s="712">
        <f t="shared" si="68"/>
        <v>0</v>
      </c>
      <c r="BZ71" s="712">
        <f t="shared" si="68"/>
        <v>0</v>
      </c>
      <c r="CA71" s="712">
        <f t="shared" si="68"/>
        <v>0</v>
      </c>
      <c r="CB71" s="712">
        <f t="shared" si="68"/>
        <v>0</v>
      </c>
      <c r="CC71" s="712">
        <f t="shared" si="68"/>
        <v>0</v>
      </c>
      <c r="CD71" s="712">
        <f t="shared" si="68"/>
        <v>0</v>
      </c>
      <c r="CE71" s="712">
        <f t="shared" si="68"/>
        <v>0</v>
      </c>
      <c r="CF71" s="712">
        <f t="shared" si="68"/>
        <v>0</v>
      </c>
      <c r="CG71" s="712">
        <f t="shared" si="68"/>
        <v>0</v>
      </c>
      <c r="CH71" s="712">
        <f t="shared" si="68"/>
        <v>0</v>
      </c>
      <c r="CI71" s="712">
        <f t="shared" si="68"/>
        <v>0</v>
      </c>
      <c r="CJ71" s="712">
        <f t="shared" si="68"/>
        <v>0</v>
      </c>
      <c r="CK71" s="712">
        <f t="shared" si="68"/>
        <v>0</v>
      </c>
      <c r="CL71" s="712">
        <f t="shared" si="68"/>
        <v>0</v>
      </c>
      <c r="CM71" s="712">
        <f t="shared" si="68"/>
        <v>0</v>
      </c>
      <c r="CN71" s="712">
        <f t="shared" si="68"/>
        <v>0</v>
      </c>
      <c r="CO71" s="712">
        <f t="shared" si="68"/>
        <v>0</v>
      </c>
      <c r="CP71" s="712">
        <f t="shared" si="68"/>
        <v>0</v>
      </c>
      <c r="CQ71" s="712">
        <f t="shared" si="68"/>
        <v>0</v>
      </c>
      <c r="CR71" s="712">
        <f t="shared" si="68"/>
        <v>0</v>
      </c>
      <c r="CS71" s="712">
        <f t="shared" si="68"/>
        <v>0</v>
      </c>
      <c r="CT71" s="712">
        <f t="shared" si="68"/>
        <v>0</v>
      </c>
      <c r="CU71" s="712">
        <f t="shared" si="68"/>
        <v>0</v>
      </c>
      <c r="CV71" s="712">
        <f t="shared" si="68"/>
        <v>0</v>
      </c>
      <c r="CW71" s="712">
        <f t="shared" si="68"/>
        <v>0</v>
      </c>
      <c r="CX71" s="712">
        <f t="shared" si="68"/>
        <v>0</v>
      </c>
      <c r="CY71" s="712">
        <f t="shared" si="68"/>
        <v>0</v>
      </c>
      <c r="CZ71" s="712">
        <f t="shared" ref="CZ71:DC71" si="69">CZ64*((CZ68*CZ69*CZ70)/792)</f>
        <v>0</v>
      </c>
      <c r="DA71" s="712">
        <f t="shared" si="69"/>
        <v>0</v>
      </c>
      <c r="DB71" s="712">
        <f t="shared" si="69"/>
        <v>0</v>
      </c>
      <c r="DC71" s="712">
        <f t="shared" si="69"/>
        <v>0</v>
      </c>
    </row>
    <row r="72" spans="2:107" ht="15" hidden="1" customHeight="1" x14ac:dyDescent="0.25">
      <c r="B72" s="995"/>
      <c r="C72" s="252" t="s">
        <v>4217</v>
      </c>
      <c r="D72" s="252"/>
      <c r="E72" s="253"/>
      <c r="F72" s="264" t="s">
        <v>4218</v>
      </c>
      <c r="G72" s="262" t="str">
        <f>IF(COUNTA(H72:DC72)=0,"",IF(OR(LARGE(H72:DC72,1)&gt;1,SMALL(H72:DC72,1)&lt;0),"ERRO",""))</f>
        <v/>
      </c>
      <c r="H72" s="260">
        <f>(H68*H69*H70)/($G$68*$G$69*$G$70)</f>
        <v>0</v>
      </c>
      <c r="I72" s="260">
        <f t="shared" ref="I72:BT72" si="70">(I68*I69*I70)/($G$68*$G$69*$G$70)</f>
        <v>0</v>
      </c>
      <c r="J72" s="260">
        <f t="shared" si="70"/>
        <v>0</v>
      </c>
      <c r="K72" s="260">
        <f t="shared" si="70"/>
        <v>0</v>
      </c>
      <c r="L72" s="260">
        <f t="shared" si="70"/>
        <v>0</v>
      </c>
      <c r="M72" s="260">
        <f t="shared" si="70"/>
        <v>0</v>
      </c>
      <c r="N72" s="260">
        <f t="shared" si="70"/>
        <v>0</v>
      </c>
      <c r="O72" s="260">
        <f t="shared" si="70"/>
        <v>0</v>
      </c>
      <c r="P72" s="260">
        <f t="shared" si="70"/>
        <v>0</v>
      </c>
      <c r="Q72" s="260">
        <f t="shared" si="70"/>
        <v>0</v>
      </c>
      <c r="R72" s="260">
        <f t="shared" si="70"/>
        <v>0</v>
      </c>
      <c r="S72" s="260">
        <f t="shared" si="70"/>
        <v>0</v>
      </c>
      <c r="T72" s="260">
        <f t="shared" si="70"/>
        <v>0</v>
      </c>
      <c r="U72" s="260">
        <f t="shared" si="70"/>
        <v>0</v>
      </c>
      <c r="V72" s="260">
        <f t="shared" si="70"/>
        <v>0</v>
      </c>
      <c r="W72" s="260">
        <f t="shared" si="70"/>
        <v>0</v>
      </c>
      <c r="X72" s="260">
        <f t="shared" si="70"/>
        <v>0</v>
      </c>
      <c r="Y72" s="260">
        <f t="shared" si="70"/>
        <v>0</v>
      </c>
      <c r="Z72" s="260">
        <f t="shared" si="70"/>
        <v>0</v>
      </c>
      <c r="AA72" s="260">
        <f t="shared" si="70"/>
        <v>0</v>
      </c>
      <c r="AB72" s="260">
        <f t="shared" si="70"/>
        <v>0</v>
      </c>
      <c r="AC72" s="260">
        <f t="shared" si="70"/>
        <v>0</v>
      </c>
      <c r="AD72" s="260">
        <f t="shared" si="70"/>
        <v>0</v>
      </c>
      <c r="AE72" s="260">
        <f t="shared" si="70"/>
        <v>0</v>
      </c>
      <c r="AF72" s="260">
        <f t="shared" si="70"/>
        <v>0</v>
      </c>
      <c r="AG72" s="260">
        <f t="shared" si="70"/>
        <v>0</v>
      </c>
      <c r="AH72" s="260">
        <f t="shared" si="70"/>
        <v>0</v>
      </c>
      <c r="AI72" s="260">
        <f t="shared" si="70"/>
        <v>0</v>
      </c>
      <c r="AJ72" s="260">
        <f t="shared" si="70"/>
        <v>0</v>
      </c>
      <c r="AK72" s="260">
        <f t="shared" si="70"/>
        <v>0</v>
      </c>
      <c r="AL72" s="260">
        <f t="shared" si="70"/>
        <v>0</v>
      </c>
      <c r="AM72" s="260">
        <f t="shared" si="70"/>
        <v>0</v>
      </c>
      <c r="AN72" s="260">
        <f t="shared" si="70"/>
        <v>0</v>
      </c>
      <c r="AO72" s="260">
        <f t="shared" si="70"/>
        <v>0</v>
      </c>
      <c r="AP72" s="260">
        <f t="shared" si="70"/>
        <v>0</v>
      </c>
      <c r="AQ72" s="260">
        <f t="shared" si="70"/>
        <v>0</v>
      </c>
      <c r="AR72" s="260">
        <f t="shared" si="70"/>
        <v>0</v>
      </c>
      <c r="AS72" s="260">
        <f t="shared" si="70"/>
        <v>0</v>
      </c>
      <c r="AT72" s="260">
        <f t="shared" si="70"/>
        <v>0</v>
      </c>
      <c r="AU72" s="260">
        <f t="shared" si="70"/>
        <v>0</v>
      </c>
      <c r="AV72" s="260">
        <f t="shared" si="70"/>
        <v>0</v>
      </c>
      <c r="AW72" s="260">
        <f t="shared" si="70"/>
        <v>0</v>
      </c>
      <c r="AX72" s="260">
        <f t="shared" si="70"/>
        <v>0</v>
      </c>
      <c r="AY72" s="260">
        <f t="shared" si="70"/>
        <v>0</v>
      </c>
      <c r="AZ72" s="260">
        <f t="shared" si="70"/>
        <v>0</v>
      </c>
      <c r="BA72" s="260">
        <f t="shared" si="70"/>
        <v>0</v>
      </c>
      <c r="BB72" s="260">
        <f t="shared" si="70"/>
        <v>0</v>
      </c>
      <c r="BC72" s="260">
        <f t="shared" si="70"/>
        <v>0</v>
      </c>
      <c r="BD72" s="260">
        <f t="shared" si="70"/>
        <v>0</v>
      </c>
      <c r="BE72" s="260">
        <f t="shared" si="70"/>
        <v>0</v>
      </c>
      <c r="BF72" s="260">
        <f t="shared" si="70"/>
        <v>0</v>
      </c>
      <c r="BG72" s="260">
        <f t="shared" si="70"/>
        <v>0</v>
      </c>
      <c r="BH72" s="260">
        <f t="shared" si="70"/>
        <v>0</v>
      </c>
      <c r="BI72" s="260">
        <f t="shared" si="70"/>
        <v>0</v>
      </c>
      <c r="BJ72" s="260">
        <f t="shared" si="70"/>
        <v>0</v>
      </c>
      <c r="BK72" s="260">
        <f t="shared" si="70"/>
        <v>0</v>
      </c>
      <c r="BL72" s="260">
        <f t="shared" si="70"/>
        <v>0</v>
      </c>
      <c r="BM72" s="260">
        <f t="shared" si="70"/>
        <v>0</v>
      </c>
      <c r="BN72" s="260">
        <f t="shared" si="70"/>
        <v>0</v>
      </c>
      <c r="BO72" s="260">
        <f t="shared" si="70"/>
        <v>0</v>
      </c>
      <c r="BP72" s="260">
        <f t="shared" si="70"/>
        <v>0</v>
      </c>
      <c r="BQ72" s="260">
        <f t="shared" si="70"/>
        <v>0</v>
      </c>
      <c r="BR72" s="260">
        <f t="shared" si="70"/>
        <v>0</v>
      </c>
      <c r="BS72" s="260">
        <f t="shared" si="70"/>
        <v>0</v>
      </c>
      <c r="BT72" s="260">
        <f t="shared" si="70"/>
        <v>0</v>
      </c>
      <c r="BU72" s="260">
        <f t="shared" ref="BU72:DC72" si="71">(BU68*BU69*BU70)/($G$68*$G$69*$G$70)</f>
        <v>0</v>
      </c>
      <c r="BV72" s="260">
        <f t="shared" si="71"/>
        <v>0</v>
      </c>
      <c r="BW72" s="260">
        <f t="shared" si="71"/>
        <v>0</v>
      </c>
      <c r="BX72" s="260">
        <f t="shared" si="71"/>
        <v>0</v>
      </c>
      <c r="BY72" s="260">
        <f t="shared" si="71"/>
        <v>0</v>
      </c>
      <c r="BZ72" s="260">
        <f t="shared" si="71"/>
        <v>0</v>
      </c>
      <c r="CA72" s="260">
        <f t="shared" si="71"/>
        <v>0</v>
      </c>
      <c r="CB72" s="260">
        <f t="shared" si="71"/>
        <v>0</v>
      </c>
      <c r="CC72" s="260">
        <f t="shared" si="71"/>
        <v>0</v>
      </c>
      <c r="CD72" s="260">
        <f t="shared" si="71"/>
        <v>0</v>
      </c>
      <c r="CE72" s="260">
        <f t="shared" si="71"/>
        <v>0</v>
      </c>
      <c r="CF72" s="260">
        <f t="shared" si="71"/>
        <v>0</v>
      </c>
      <c r="CG72" s="260">
        <f t="shared" si="71"/>
        <v>0</v>
      </c>
      <c r="CH72" s="260">
        <f t="shared" si="71"/>
        <v>0</v>
      </c>
      <c r="CI72" s="260">
        <f t="shared" si="71"/>
        <v>0</v>
      </c>
      <c r="CJ72" s="260">
        <f t="shared" si="71"/>
        <v>0</v>
      </c>
      <c r="CK72" s="260">
        <f t="shared" si="71"/>
        <v>0</v>
      </c>
      <c r="CL72" s="260">
        <f t="shared" si="71"/>
        <v>0</v>
      </c>
      <c r="CM72" s="260">
        <f t="shared" si="71"/>
        <v>0</v>
      </c>
      <c r="CN72" s="260">
        <f t="shared" si="71"/>
        <v>0</v>
      </c>
      <c r="CO72" s="260">
        <f t="shared" si="71"/>
        <v>0</v>
      </c>
      <c r="CP72" s="260">
        <f t="shared" si="71"/>
        <v>0</v>
      </c>
      <c r="CQ72" s="260">
        <f t="shared" si="71"/>
        <v>0</v>
      </c>
      <c r="CR72" s="260">
        <f t="shared" si="71"/>
        <v>0</v>
      </c>
      <c r="CS72" s="260">
        <f t="shared" si="71"/>
        <v>0</v>
      </c>
      <c r="CT72" s="260">
        <f t="shared" si="71"/>
        <v>0</v>
      </c>
      <c r="CU72" s="260">
        <f t="shared" si="71"/>
        <v>0</v>
      </c>
      <c r="CV72" s="260">
        <f t="shared" si="71"/>
        <v>0</v>
      </c>
      <c r="CW72" s="260">
        <f t="shared" si="71"/>
        <v>0</v>
      </c>
      <c r="CX72" s="260">
        <f t="shared" si="71"/>
        <v>0</v>
      </c>
      <c r="CY72" s="260">
        <f t="shared" si="71"/>
        <v>0</v>
      </c>
      <c r="CZ72" s="260">
        <f t="shared" si="71"/>
        <v>0</v>
      </c>
      <c r="DA72" s="260">
        <f t="shared" si="71"/>
        <v>0</v>
      </c>
      <c r="DB72" s="260">
        <f t="shared" si="71"/>
        <v>0</v>
      </c>
      <c r="DC72" s="260">
        <f t="shared" si="71"/>
        <v>0</v>
      </c>
    </row>
    <row r="73" spans="2:107" ht="15" hidden="1" customHeight="1" x14ac:dyDescent="0.25">
      <c r="B73" s="247">
        <v>33</v>
      </c>
      <c r="C73" s="252" t="s">
        <v>4219</v>
      </c>
      <c r="D73" s="252"/>
      <c r="E73" s="253" t="s">
        <v>3852</v>
      </c>
      <c r="F73" s="264" t="s">
        <v>4220</v>
      </c>
      <c r="G73" s="259">
        <f>SUM(H73:DC73)</f>
        <v>0</v>
      </c>
      <c r="H73" s="265">
        <f t="shared" ref="H73:AM73" si="72">(H64*H67)/1000</f>
        <v>0</v>
      </c>
      <c r="I73" s="265">
        <f t="shared" si="72"/>
        <v>0</v>
      </c>
      <c r="J73" s="265">
        <f t="shared" si="72"/>
        <v>0</v>
      </c>
      <c r="K73" s="265">
        <f t="shared" si="72"/>
        <v>0</v>
      </c>
      <c r="L73" s="265">
        <f t="shared" si="72"/>
        <v>0</v>
      </c>
      <c r="M73" s="265">
        <f t="shared" si="72"/>
        <v>0</v>
      </c>
      <c r="N73" s="265">
        <f t="shared" si="72"/>
        <v>0</v>
      </c>
      <c r="O73" s="265">
        <f t="shared" si="72"/>
        <v>0</v>
      </c>
      <c r="P73" s="265">
        <f t="shared" si="72"/>
        <v>0</v>
      </c>
      <c r="Q73" s="265">
        <f t="shared" si="72"/>
        <v>0</v>
      </c>
      <c r="R73" s="265">
        <f t="shared" si="72"/>
        <v>0</v>
      </c>
      <c r="S73" s="265">
        <f t="shared" si="72"/>
        <v>0</v>
      </c>
      <c r="T73" s="265">
        <f t="shared" si="72"/>
        <v>0</v>
      </c>
      <c r="U73" s="265">
        <f t="shared" si="72"/>
        <v>0</v>
      </c>
      <c r="V73" s="265">
        <f t="shared" si="72"/>
        <v>0</v>
      </c>
      <c r="W73" s="265">
        <f t="shared" si="72"/>
        <v>0</v>
      </c>
      <c r="X73" s="265">
        <f t="shared" si="72"/>
        <v>0</v>
      </c>
      <c r="Y73" s="265">
        <f t="shared" si="72"/>
        <v>0</v>
      </c>
      <c r="Z73" s="265">
        <f t="shared" si="72"/>
        <v>0</v>
      </c>
      <c r="AA73" s="265">
        <f t="shared" si="72"/>
        <v>0</v>
      </c>
      <c r="AB73" s="265">
        <f t="shared" si="72"/>
        <v>0</v>
      </c>
      <c r="AC73" s="265">
        <f t="shared" si="72"/>
        <v>0</v>
      </c>
      <c r="AD73" s="265">
        <f t="shared" si="72"/>
        <v>0</v>
      </c>
      <c r="AE73" s="265">
        <f t="shared" si="72"/>
        <v>0</v>
      </c>
      <c r="AF73" s="265">
        <f t="shared" si="72"/>
        <v>0</v>
      </c>
      <c r="AG73" s="265">
        <f t="shared" si="72"/>
        <v>0</v>
      </c>
      <c r="AH73" s="265">
        <f t="shared" si="72"/>
        <v>0</v>
      </c>
      <c r="AI73" s="265">
        <f t="shared" si="72"/>
        <v>0</v>
      </c>
      <c r="AJ73" s="265">
        <f t="shared" si="72"/>
        <v>0</v>
      </c>
      <c r="AK73" s="265">
        <f t="shared" si="72"/>
        <v>0</v>
      </c>
      <c r="AL73" s="265">
        <f t="shared" si="72"/>
        <v>0</v>
      </c>
      <c r="AM73" s="265">
        <f t="shared" si="72"/>
        <v>0</v>
      </c>
      <c r="AN73" s="265">
        <f t="shared" ref="AN73:BS73" si="73">(AN64*AN67)/1000</f>
        <v>0</v>
      </c>
      <c r="AO73" s="265">
        <f t="shared" si="73"/>
        <v>0</v>
      </c>
      <c r="AP73" s="265">
        <f t="shared" si="73"/>
        <v>0</v>
      </c>
      <c r="AQ73" s="265">
        <f t="shared" si="73"/>
        <v>0</v>
      </c>
      <c r="AR73" s="265">
        <f t="shared" si="73"/>
        <v>0</v>
      </c>
      <c r="AS73" s="265">
        <f t="shared" si="73"/>
        <v>0</v>
      </c>
      <c r="AT73" s="265">
        <f t="shared" si="73"/>
        <v>0</v>
      </c>
      <c r="AU73" s="265">
        <f t="shared" si="73"/>
        <v>0</v>
      </c>
      <c r="AV73" s="265">
        <f t="shared" si="73"/>
        <v>0</v>
      </c>
      <c r="AW73" s="265">
        <f t="shared" si="73"/>
        <v>0</v>
      </c>
      <c r="AX73" s="265">
        <f t="shared" si="73"/>
        <v>0</v>
      </c>
      <c r="AY73" s="265">
        <f t="shared" si="73"/>
        <v>0</v>
      </c>
      <c r="AZ73" s="265">
        <f t="shared" si="73"/>
        <v>0</v>
      </c>
      <c r="BA73" s="265">
        <f t="shared" si="73"/>
        <v>0</v>
      </c>
      <c r="BB73" s="265">
        <f t="shared" si="73"/>
        <v>0</v>
      </c>
      <c r="BC73" s="265">
        <f t="shared" si="73"/>
        <v>0</v>
      </c>
      <c r="BD73" s="265">
        <f t="shared" si="73"/>
        <v>0</v>
      </c>
      <c r="BE73" s="265">
        <f t="shared" si="73"/>
        <v>0</v>
      </c>
      <c r="BF73" s="265">
        <f t="shared" si="73"/>
        <v>0</v>
      </c>
      <c r="BG73" s="265">
        <f t="shared" si="73"/>
        <v>0</v>
      </c>
      <c r="BH73" s="265">
        <f t="shared" si="73"/>
        <v>0</v>
      </c>
      <c r="BI73" s="265">
        <f t="shared" si="73"/>
        <v>0</v>
      </c>
      <c r="BJ73" s="265">
        <f t="shared" si="73"/>
        <v>0</v>
      </c>
      <c r="BK73" s="265">
        <f t="shared" si="73"/>
        <v>0</v>
      </c>
      <c r="BL73" s="265">
        <f t="shared" si="73"/>
        <v>0</v>
      </c>
      <c r="BM73" s="265">
        <f t="shared" si="73"/>
        <v>0</v>
      </c>
      <c r="BN73" s="265">
        <f t="shared" si="73"/>
        <v>0</v>
      </c>
      <c r="BO73" s="265">
        <f t="shared" si="73"/>
        <v>0</v>
      </c>
      <c r="BP73" s="265">
        <f t="shared" si="73"/>
        <v>0</v>
      </c>
      <c r="BQ73" s="265">
        <f t="shared" si="73"/>
        <v>0</v>
      </c>
      <c r="BR73" s="265">
        <f t="shared" si="73"/>
        <v>0</v>
      </c>
      <c r="BS73" s="265">
        <f t="shared" si="73"/>
        <v>0</v>
      </c>
      <c r="BT73" s="265">
        <f t="shared" ref="BT73:DC73" si="74">(BT64*BT67)/1000</f>
        <v>0</v>
      </c>
      <c r="BU73" s="265">
        <f t="shared" si="74"/>
        <v>0</v>
      </c>
      <c r="BV73" s="265">
        <f t="shared" si="74"/>
        <v>0</v>
      </c>
      <c r="BW73" s="265">
        <f t="shared" si="74"/>
        <v>0</v>
      </c>
      <c r="BX73" s="265">
        <f t="shared" si="74"/>
        <v>0</v>
      </c>
      <c r="BY73" s="265">
        <f t="shared" si="74"/>
        <v>0</v>
      </c>
      <c r="BZ73" s="265">
        <f t="shared" si="74"/>
        <v>0</v>
      </c>
      <c r="CA73" s="265">
        <f t="shared" si="74"/>
        <v>0</v>
      </c>
      <c r="CB73" s="265">
        <f t="shared" si="74"/>
        <v>0</v>
      </c>
      <c r="CC73" s="265">
        <f t="shared" si="74"/>
        <v>0</v>
      </c>
      <c r="CD73" s="265">
        <f t="shared" si="74"/>
        <v>0</v>
      </c>
      <c r="CE73" s="265">
        <f t="shared" si="74"/>
        <v>0</v>
      </c>
      <c r="CF73" s="265">
        <f t="shared" si="74"/>
        <v>0</v>
      </c>
      <c r="CG73" s="265">
        <f t="shared" si="74"/>
        <v>0</v>
      </c>
      <c r="CH73" s="265">
        <f t="shared" si="74"/>
        <v>0</v>
      </c>
      <c r="CI73" s="265">
        <f t="shared" si="74"/>
        <v>0</v>
      </c>
      <c r="CJ73" s="265">
        <f t="shared" si="74"/>
        <v>0</v>
      </c>
      <c r="CK73" s="265">
        <f t="shared" si="74"/>
        <v>0</v>
      </c>
      <c r="CL73" s="265">
        <f t="shared" si="74"/>
        <v>0</v>
      </c>
      <c r="CM73" s="265">
        <f t="shared" si="74"/>
        <v>0</v>
      </c>
      <c r="CN73" s="265">
        <f t="shared" si="74"/>
        <v>0</v>
      </c>
      <c r="CO73" s="265">
        <f t="shared" si="74"/>
        <v>0</v>
      </c>
      <c r="CP73" s="265">
        <f t="shared" si="74"/>
        <v>0</v>
      </c>
      <c r="CQ73" s="265">
        <f t="shared" si="74"/>
        <v>0</v>
      </c>
      <c r="CR73" s="265">
        <f t="shared" si="74"/>
        <v>0</v>
      </c>
      <c r="CS73" s="265">
        <f t="shared" si="74"/>
        <v>0</v>
      </c>
      <c r="CT73" s="265">
        <f t="shared" si="74"/>
        <v>0</v>
      </c>
      <c r="CU73" s="265">
        <f t="shared" si="74"/>
        <v>0</v>
      </c>
      <c r="CV73" s="265">
        <f t="shared" si="74"/>
        <v>0</v>
      </c>
      <c r="CW73" s="265">
        <f t="shared" si="74"/>
        <v>0</v>
      </c>
      <c r="CX73" s="265">
        <f t="shared" si="74"/>
        <v>0</v>
      </c>
      <c r="CY73" s="265">
        <f t="shared" si="74"/>
        <v>0</v>
      </c>
      <c r="CZ73" s="265">
        <f t="shared" si="74"/>
        <v>0</v>
      </c>
      <c r="DA73" s="265">
        <f t="shared" si="74"/>
        <v>0</v>
      </c>
      <c r="DB73" s="265">
        <f t="shared" si="74"/>
        <v>0</v>
      </c>
      <c r="DC73" s="265">
        <f t="shared" si="74"/>
        <v>0</v>
      </c>
    </row>
    <row r="74" spans="2:107" ht="15" hidden="1" customHeight="1" x14ac:dyDescent="0.25">
      <c r="B74" s="247">
        <v>34</v>
      </c>
      <c r="C74" s="252" t="s">
        <v>4253</v>
      </c>
      <c r="D74" s="252"/>
      <c r="E74" s="253" t="s">
        <v>3909</v>
      </c>
      <c r="F74" s="695" t="s">
        <v>4254</v>
      </c>
      <c r="G74" s="266">
        <f t="shared" ref="G74" si="75">IF(OR(G21=0,G73=0),0,(G73-G21)/G21)</f>
        <v>0</v>
      </c>
      <c r="H74" s="267">
        <f>IF(OR(H21=0,H73=0),0,(H73-H21)/H21)</f>
        <v>0</v>
      </c>
      <c r="I74" s="267">
        <f t="shared" ref="I74:BT74" si="76">IF(OR(I21=0,I73=0),0,(I73-I21)/I21)</f>
        <v>0</v>
      </c>
      <c r="J74" s="267">
        <f t="shared" si="76"/>
        <v>0</v>
      </c>
      <c r="K74" s="267">
        <f t="shared" si="76"/>
        <v>0</v>
      </c>
      <c r="L74" s="267">
        <f t="shared" si="76"/>
        <v>0</v>
      </c>
      <c r="M74" s="267">
        <f t="shared" si="76"/>
        <v>0</v>
      </c>
      <c r="N74" s="267">
        <f t="shared" si="76"/>
        <v>0</v>
      </c>
      <c r="O74" s="267">
        <f t="shared" si="76"/>
        <v>0</v>
      </c>
      <c r="P74" s="267">
        <f t="shared" si="76"/>
        <v>0</v>
      </c>
      <c r="Q74" s="267">
        <f t="shared" si="76"/>
        <v>0</v>
      </c>
      <c r="R74" s="267">
        <f t="shared" si="76"/>
        <v>0</v>
      </c>
      <c r="S74" s="267">
        <f t="shared" si="76"/>
        <v>0</v>
      </c>
      <c r="T74" s="267">
        <f t="shared" si="76"/>
        <v>0</v>
      </c>
      <c r="U74" s="267">
        <f t="shared" si="76"/>
        <v>0</v>
      </c>
      <c r="V74" s="267">
        <f t="shared" si="76"/>
        <v>0</v>
      </c>
      <c r="W74" s="267">
        <f t="shared" si="76"/>
        <v>0</v>
      </c>
      <c r="X74" s="267">
        <f t="shared" si="76"/>
        <v>0</v>
      </c>
      <c r="Y74" s="267">
        <f t="shared" si="76"/>
        <v>0</v>
      </c>
      <c r="Z74" s="267">
        <f t="shared" si="76"/>
        <v>0</v>
      </c>
      <c r="AA74" s="267">
        <f t="shared" si="76"/>
        <v>0</v>
      </c>
      <c r="AB74" s="267">
        <f t="shared" si="76"/>
        <v>0</v>
      </c>
      <c r="AC74" s="267">
        <f t="shared" si="76"/>
        <v>0</v>
      </c>
      <c r="AD74" s="267">
        <f t="shared" si="76"/>
        <v>0</v>
      </c>
      <c r="AE74" s="267">
        <f t="shared" si="76"/>
        <v>0</v>
      </c>
      <c r="AF74" s="267">
        <f t="shared" si="76"/>
        <v>0</v>
      </c>
      <c r="AG74" s="267">
        <f t="shared" si="76"/>
        <v>0</v>
      </c>
      <c r="AH74" s="267">
        <f t="shared" si="76"/>
        <v>0</v>
      </c>
      <c r="AI74" s="267">
        <f t="shared" si="76"/>
        <v>0</v>
      </c>
      <c r="AJ74" s="267">
        <f t="shared" si="76"/>
        <v>0</v>
      </c>
      <c r="AK74" s="267">
        <f t="shared" si="76"/>
        <v>0</v>
      </c>
      <c r="AL74" s="267">
        <f t="shared" si="76"/>
        <v>0</v>
      </c>
      <c r="AM74" s="267">
        <f t="shared" si="76"/>
        <v>0</v>
      </c>
      <c r="AN74" s="267">
        <f t="shared" si="76"/>
        <v>0</v>
      </c>
      <c r="AO74" s="267">
        <f t="shared" si="76"/>
        <v>0</v>
      </c>
      <c r="AP74" s="267">
        <f t="shared" si="76"/>
        <v>0</v>
      </c>
      <c r="AQ74" s="267">
        <f t="shared" si="76"/>
        <v>0</v>
      </c>
      <c r="AR74" s="267">
        <f t="shared" si="76"/>
        <v>0</v>
      </c>
      <c r="AS74" s="267">
        <f t="shared" si="76"/>
        <v>0</v>
      </c>
      <c r="AT74" s="267">
        <f t="shared" si="76"/>
        <v>0</v>
      </c>
      <c r="AU74" s="267">
        <f t="shared" si="76"/>
        <v>0</v>
      </c>
      <c r="AV74" s="267">
        <f t="shared" si="76"/>
        <v>0</v>
      </c>
      <c r="AW74" s="267">
        <f t="shared" si="76"/>
        <v>0</v>
      </c>
      <c r="AX74" s="267">
        <f t="shared" si="76"/>
        <v>0</v>
      </c>
      <c r="AY74" s="267">
        <f t="shared" si="76"/>
        <v>0</v>
      </c>
      <c r="AZ74" s="267">
        <f t="shared" si="76"/>
        <v>0</v>
      </c>
      <c r="BA74" s="267">
        <f t="shared" si="76"/>
        <v>0</v>
      </c>
      <c r="BB74" s="267">
        <f t="shared" si="76"/>
        <v>0</v>
      </c>
      <c r="BC74" s="267">
        <f t="shared" si="76"/>
        <v>0</v>
      </c>
      <c r="BD74" s="267">
        <f t="shared" si="76"/>
        <v>0</v>
      </c>
      <c r="BE74" s="267">
        <f t="shared" si="76"/>
        <v>0</v>
      </c>
      <c r="BF74" s="267">
        <f t="shared" si="76"/>
        <v>0</v>
      </c>
      <c r="BG74" s="267">
        <f t="shared" si="76"/>
        <v>0</v>
      </c>
      <c r="BH74" s="267">
        <f t="shared" si="76"/>
        <v>0</v>
      </c>
      <c r="BI74" s="267">
        <f t="shared" si="76"/>
        <v>0</v>
      </c>
      <c r="BJ74" s="267">
        <f t="shared" si="76"/>
        <v>0</v>
      </c>
      <c r="BK74" s="267">
        <f t="shared" si="76"/>
        <v>0</v>
      </c>
      <c r="BL74" s="267">
        <f t="shared" si="76"/>
        <v>0</v>
      </c>
      <c r="BM74" s="267">
        <f t="shared" si="76"/>
        <v>0</v>
      </c>
      <c r="BN74" s="267">
        <f t="shared" si="76"/>
        <v>0</v>
      </c>
      <c r="BO74" s="267">
        <f t="shared" si="76"/>
        <v>0</v>
      </c>
      <c r="BP74" s="267">
        <f t="shared" si="76"/>
        <v>0</v>
      </c>
      <c r="BQ74" s="267">
        <f t="shared" si="76"/>
        <v>0</v>
      </c>
      <c r="BR74" s="267">
        <f t="shared" si="76"/>
        <v>0</v>
      </c>
      <c r="BS74" s="267">
        <f t="shared" si="76"/>
        <v>0</v>
      </c>
      <c r="BT74" s="267">
        <f t="shared" si="76"/>
        <v>0</v>
      </c>
      <c r="BU74" s="267">
        <f t="shared" ref="BU74:DC74" si="77">IF(OR(BU21=0,BU73=0),0,(BU73-BU21)/BU21)</f>
        <v>0</v>
      </c>
      <c r="BV74" s="267">
        <f t="shared" si="77"/>
        <v>0</v>
      </c>
      <c r="BW74" s="267">
        <f t="shared" si="77"/>
        <v>0</v>
      </c>
      <c r="BX74" s="267">
        <f t="shared" si="77"/>
        <v>0</v>
      </c>
      <c r="BY74" s="267">
        <f t="shared" si="77"/>
        <v>0</v>
      </c>
      <c r="BZ74" s="267">
        <f t="shared" si="77"/>
        <v>0</v>
      </c>
      <c r="CA74" s="267">
        <f t="shared" si="77"/>
        <v>0</v>
      </c>
      <c r="CB74" s="267">
        <f t="shared" si="77"/>
        <v>0</v>
      </c>
      <c r="CC74" s="267">
        <f t="shared" si="77"/>
        <v>0</v>
      </c>
      <c r="CD74" s="267">
        <f t="shared" si="77"/>
        <v>0</v>
      </c>
      <c r="CE74" s="267">
        <f t="shared" si="77"/>
        <v>0</v>
      </c>
      <c r="CF74" s="267">
        <f t="shared" si="77"/>
        <v>0</v>
      </c>
      <c r="CG74" s="267">
        <f t="shared" si="77"/>
        <v>0</v>
      </c>
      <c r="CH74" s="267">
        <f t="shared" si="77"/>
        <v>0</v>
      </c>
      <c r="CI74" s="267">
        <f t="shared" si="77"/>
        <v>0</v>
      </c>
      <c r="CJ74" s="267">
        <f t="shared" si="77"/>
        <v>0</v>
      </c>
      <c r="CK74" s="267">
        <f t="shared" si="77"/>
        <v>0</v>
      </c>
      <c r="CL74" s="267">
        <f t="shared" si="77"/>
        <v>0</v>
      </c>
      <c r="CM74" s="267">
        <f t="shared" si="77"/>
        <v>0</v>
      </c>
      <c r="CN74" s="267">
        <f t="shared" si="77"/>
        <v>0</v>
      </c>
      <c r="CO74" s="267">
        <f t="shared" si="77"/>
        <v>0</v>
      </c>
      <c r="CP74" s="267">
        <f t="shared" si="77"/>
        <v>0</v>
      </c>
      <c r="CQ74" s="267">
        <f t="shared" si="77"/>
        <v>0</v>
      </c>
      <c r="CR74" s="267">
        <f t="shared" si="77"/>
        <v>0</v>
      </c>
      <c r="CS74" s="267">
        <f t="shared" si="77"/>
        <v>0</v>
      </c>
      <c r="CT74" s="267">
        <f t="shared" si="77"/>
        <v>0</v>
      </c>
      <c r="CU74" s="267">
        <f t="shared" si="77"/>
        <v>0</v>
      </c>
      <c r="CV74" s="267">
        <f t="shared" si="77"/>
        <v>0</v>
      </c>
      <c r="CW74" s="267">
        <f t="shared" si="77"/>
        <v>0</v>
      </c>
      <c r="CX74" s="267">
        <f t="shared" si="77"/>
        <v>0</v>
      </c>
      <c r="CY74" s="267">
        <f t="shared" si="77"/>
        <v>0</v>
      </c>
      <c r="CZ74" s="267">
        <f t="shared" si="77"/>
        <v>0</v>
      </c>
      <c r="DA74" s="267">
        <f t="shared" si="77"/>
        <v>0</v>
      </c>
      <c r="DB74" s="267">
        <f t="shared" si="77"/>
        <v>0</v>
      </c>
      <c r="DC74" s="267">
        <f t="shared" si="77"/>
        <v>0</v>
      </c>
    </row>
    <row r="75" spans="2:107" ht="15" hidden="1" customHeight="1" x14ac:dyDescent="0.25">
      <c r="B75" s="247">
        <v>35</v>
      </c>
      <c r="C75" s="252" t="s">
        <v>4221</v>
      </c>
      <c r="D75" s="252"/>
      <c r="E75" s="253" t="s">
        <v>3855</v>
      </c>
      <c r="F75" s="264" t="s">
        <v>4222</v>
      </c>
      <c r="G75" s="259">
        <f>SUM(H75:DC75)</f>
        <v>0</v>
      </c>
      <c r="H75" s="265">
        <f>IFERROR(H71,0)</f>
        <v>0</v>
      </c>
      <c r="I75" s="265">
        <f t="shared" ref="I75:BT75" si="78">IFERROR(I71,0)</f>
        <v>0</v>
      </c>
      <c r="J75" s="265">
        <f t="shared" si="78"/>
        <v>0</v>
      </c>
      <c r="K75" s="265">
        <f t="shared" si="78"/>
        <v>0</v>
      </c>
      <c r="L75" s="265">
        <f t="shared" si="78"/>
        <v>0</v>
      </c>
      <c r="M75" s="265">
        <f t="shared" si="78"/>
        <v>0</v>
      </c>
      <c r="N75" s="265">
        <f t="shared" si="78"/>
        <v>0</v>
      </c>
      <c r="O75" s="265">
        <f t="shared" si="78"/>
        <v>0</v>
      </c>
      <c r="P75" s="265">
        <f t="shared" si="78"/>
        <v>0</v>
      </c>
      <c r="Q75" s="265">
        <f t="shared" si="78"/>
        <v>0</v>
      </c>
      <c r="R75" s="265">
        <f t="shared" si="78"/>
        <v>0</v>
      </c>
      <c r="S75" s="265">
        <f t="shared" si="78"/>
        <v>0</v>
      </c>
      <c r="T75" s="265">
        <f t="shared" si="78"/>
        <v>0</v>
      </c>
      <c r="U75" s="265">
        <f t="shared" si="78"/>
        <v>0</v>
      </c>
      <c r="V75" s="265">
        <f t="shared" si="78"/>
        <v>0</v>
      </c>
      <c r="W75" s="265">
        <f t="shared" si="78"/>
        <v>0</v>
      </c>
      <c r="X75" s="265">
        <f t="shared" si="78"/>
        <v>0</v>
      </c>
      <c r="Y75" s="265">
        <f t="shared" si="78"/>
        <v>0</v>
      </c>
      <c r="Z75" s="265">
        <f t="shared" si="78"/>
        <v>0</v>
      </c>
      <c r="AA75" s="265">
        <f t="shared" si="78"/>
        <v>0</v>
      </c>
      <c r="AB75" s="265">
        <f t="shared" si="78"/>
        <v>0</v>
      </c>
      <c r="AC75" s="265">
        <f t="shared" si="78"/>
        <v>0</v>
      </c>
      <c r="AD75" s="265">
        <f t="shared" si="78"/>
        <v>0</v>
      </c>
      <c r="AE75" s="265">
        <f t="shared" si="78"/>
        <v>0</v>
      </c>
      <c r="AF75" s="265">
        <f t="shared" si="78"/>
        <v>0</v>
      </c>
      <c r="AG75" s="265">
        <f t="shared" si="78"/>
        <v>0</v>
      </c>
      <c r="AH75" s="265">
        <f t="shared" si="78"/>
        <v>0</v>
      </c>
      <c r="AI75" s="265">
        <f t="shared" si="78"/>
        <v>0</v>
      </c>
      <c r="AJ75" s="265">
        <f t="shared" si="78"/>
        <v>0</v>
      </c>
      <c r="AK75" s="265">
        <f t="shared" si="78"/>
        <v>0</v>
      </c>
      <c r="AL75" s="265">
        <f t="shared" si="78"/>
        <v>0</v>
      </c>
      <c r="AM75" s="265">
        <f t="shared" si="78"/>
        <v>0</v>
      </c>
      <c r="AN75" s="265">
        <f t="shared" si="78"/>
        <v>0</v>
      </c>
      <c r="AO75" s="265">
        <f t="shared" si="78"/>
        <v>0</v>
      </c>
      <c r="AP75" s="265">
        <f t="shared" si="78"/>
        <v>0</v>
      </c>
      <c r="AQ75" s="265">
        <f t="shared" si="78"/>
        <v>0</v>
      </c>
      <c r="AR75" s="265">
        <f t="shared" si="78"/>
        <v>0</v>
      </c>
      <c r="AS75" s="265">
        <f t="shared" si="78"/>
        <v>0</v>
      </c>
      <c r="AT75" s="265">
        <f t="shared" si="78"/>
        <v>0</v>
      </c>
      <c r="AU75" s="265">
        <f t="shared" si="78"/>
        <v>0</v>
      </c>
      <c r="AV75" s="265">
        <f t="shared" si="78"/>
        <v>0</v>
      </c>
      <c r="AW75" s="265">
        <f t="shared" si="78"/>
        <v>0</v>
      </c>
      <c r="AX75" s="265">
        <f t="shared" si="78"/>
        <v>0</v>
      </c>
      <c r="AY75" s="265">
        <f t="shared" si="78"/>
        <v>0</v>
      </c>
      <c r="AZ75" s="265">
        <f t="shared" si="78"/>
        <v>0</v>
      </c>
      <c r="BA75" s="265">
        <f t="shared" si="78"/>
        <v>0</v>
      </c>
      <c r="BB75" s="265">
        <f t="shared" si="78"/>
        <v>0</v>
      </c>
      <c r="BC75" s="265">
        <f t="shared" si="78"/>
        <v>0</v>
      </c>
      <c r="BD75" s="265">
        <f t="shared" si="78"/>
        <v>0</v>
      </c>
      <c r="BE75" s="265">
        <f t="shared" si="78"/>
        <v>0</v>
      </c>
      <c r="BF75" s="265">
        <f t="shared" si="78"/>
        <v>0</v>
      </c>
      <c r="BG75" s="265">
        <f t="shared" si="78"/>
        <v>0</v>
      </c>
      <c r="BH75" s="265">
        <f t="shared" si="78"/>
        <v>0</v>
      </c>
      <c r="BI75" s="265">
        <f t="shared" si="78"/>
        <v>0</v>
      </c>
      <c r="BJ75" s="265">
        <f t="shared" si="78"/>
        <v>0</v>
      </c>
      <c r="BK75" s="265">
        <f t="shared" si="78"/>
        <v>0</v>
      </c>
      <c r="BL75" s="265">
        <f t="shared" si="78"/>
        <v>0</v>
      </c>
      <c r="BM75" s="265">
        <f t="shared" si="78"/>
        <v>0</v>
      </c>
      <c r="BN75" s="265">
        <f t="shared" si="78"/>
        <v>0</v>
      </c>
      <c r="BO75" s="265">
        <f t="shared" si="78"/>
        <v>0</v>
      </c>
      <c r="BP75" s="265">
        <f t="shared" si="78"/>
        <v>0</v>
      </c>
      <c r="BQ75" s="265">
        <f t="shared" si="78"/>
        <v>0</v>
      </c>
      <c r="BR75" s="265">
        <f t="shared" si="78"/>
        <v>0</v>
      </c>
      <c r="BS75" s="265">
        <f t="shared" si="78"/>
        <v>0</v>
      </c>
      <c r="BT75" s="265">
        <f t="shared" si="78"/>
        <v>0</v>
      </c>
      <c r="BU75" s="265">
        <f t="shared" ref="BU75:DC75" si="79">IFERROR(BU71,0)</f>
        <v>0</v>
      </c>
      <c r="BV75" s="265">
        <f t="shared" si="79"/>
        <v>0</v>
      </c>
      <c r="BW75" s="265">
        <f t="shared" si="79"/>
        <v>0</v>
      </c>
      <c r="BX75" s="265">
        <f t="shared" si="79"/>
        <v>0</v>
      </c>
      <c r="BY75" s="265">
        <f t="shared" si="79"/>
        <v>0</v>
      </c>
      <c r="BZ75" s="265">
        <f t="shared" si="79"/>
        <v>0</v>
      </c>
      <c r="CA75" s="265">
        <f t="shared" si="79"/>
        <v>0</v>
      </c>
      <c r="CB75" s="265">
        <f t="shared" si="79"/>
        <v>0</v>
      </c>
      <c r="CC75" s="265">
        <f t="shared" si="79"/>
        <v>0</v>
      </c>
      <c r="CD75" s="265">
        <f t="shared" si="79"/>
        <v>0</v>
      </c>
      <c r="CE75" s="265">
        <f t="shared" si="79"/>
        <v>0</v>
      </c>
      <c r="CF75" s="265">
        <f t="shared" si="79"/>
        <v>0</v>
      </c>
      <c r="CG75" s="265">
        <f t="shared" si="79"/>
        <v>0</v>
      </c>
      <c r="CH75" s="265">
        <f t="shared" si="79"/>
        <v>0</v>
      </c>
      <c r="CI75" s="265">
        <f t="shared" si="79"/>
        <v>0</v>
      </c>
      <c r="CJ75" s="265">
        <f t="shared" si="79"/>
        <v>0</v>
      </c>
      <c r="CK75" s="265">
        <f t="shared" si="79"/>
        <v>0</v>
      </c>
      <c r="CL75" s="265">
        <f t="shared" si="79"/>
        <v>0</v>
      </c>
      <c r="CM75" s="265">
        <f t="shared" si="79"/>
        <v>0</v>
      </c>
      <c r="CN75" s="265">
        <f t="shared" si="79"/>
        <v>0</v>
      </c>
      <c r="CO75" s="265">
        <f t="shared" si="79"/>
        <v>0</v>
      </c>
      <c r="CP75" s="265">
        <f t="shared" si="79"/>
        <v>0</v>
      </c>
      <c r="CQ75" s="265">
        <f t="shared" si="79"/>
        <v>0</v>
      </c>
      <c r="CR75" s="265">
        <f t="shared" si="79"/>
        <v>0</v>
      </c>
      <c r="CS75" s="265">
        <f t="shared" si="79"/>
        <v>0</v>
      </c>
      <c r="CT75" s="265">
        <f t="shared" si="79"/>
        <v>0</v>
      </c>
      <c r="CU75" s="265">
        <f t="shared" si="79"/>
        <v>0</v>
      </c>
      <c r="CV75" s="265">
        <f t="shared" si="79"/>
        <v>0</v>
      </c>
      <c r="CW75" s="265">
        <f t="shared" si="79"/>
        <v>0</v>
      </c>
      <c r="CX75" s="265">
        <f t="shared" si="79"/>
        <v>0</v>
      </c>
      <c r="CY75" s="265">
        <f t="shared" si="79"/>
        <v>0</v>
      </c>
      <c r="CZ75" s="265">
        <f t="shared" si="79"/>
        <v>0</v>
      </c>
      <c r="DA75" s="265">
        <f t="shared" si="79"/>
        <v>0</v>
      </c>
      <c r="DB75" s="265">
        <f t="shared" si="79"/>
        <v>0</v>
      </c>
      <c r="DC75" s="265">
        <f t="shared" si="79"/>
        <v>0</v>
      </c>
    </row>
    <row r="76" spans="2:107" ht="15" hidden="1" customHeight="1" x14ac:dyDescent="0.25">
      <c r="B76" s="247">
        <v>36</v>
      </c>
      <c r="C76" s="252" t="s">
        <v>4255</v>
      </c>
      <c r="D76" s="252"/>
      <c r="E76" s="253" t="s">
        <v>3909</v>
      </c>
      <c r="F76" s="695" t="s">
        <v>4256</v>
      </c>
      <c r="G76" s="266">
        <f t="shared" ref="G76" si="80">IF(OR(G22=0,G75=0),0,(G75-G22)/G22)</f>
        <v>0</v>
      </c>
      <c r="H76" s="267">
        <f>IF(OR(H22=0,H75=0),0,(H75-H22)/H22)</f>
        <v>0</v>
      </c>
      <c r="I76" s="267">
        <f t="shared" ref="I76:BT76" si="81">IF(OR(I22=0,I75=0),0,(I75-I22)/I22)</f>
        <v>0</v>
      </c>
      <c r="J76" s="267">
        <f t="shared" si="81"/>
        <v>0</v>
      </c>
      <c r="K76" s="267">
        <f t="shared" si="81"/>
        <v>0</v>
      </c>
      <c r="L76" s="267">
        <f t="shared" si="81"/>
        <v>0</v>
      </c>
      <c r="M76" s="267">
        <f t="shared" si="81"/>
        <v>0</v>
      </c>
      <c r="N76" s="267">
        <f t="shared" si="81"/>
        <v>0</v>
      </c>
      <c r="O76" s="267">
        <f t="shared" si="81"/>
        <v>0</v>
      </c>
      <c r="P76" s="267">
        <f t="shared" si="81"/>
        <v>0</v>
      </c>
      <c r="Q76" s="267">
        <f t="shared" si="81"/>
        <v>0</v>
      </c>
      <c r="R76" s="267">
        <f t="shared" si="81"/>
        <v>0</v>
      </c>
      <c r="S76" s="267">
        <f t="shared" si="81"/>
        <v>0</v>
      </c>
      <c r="T76" s="267">
        <f t="shared" si="81"/>
        <v>0</v>
      </c>
      <c r="U76" s="267">
        <f t="shared" si="81"/>
        <v>0</v>
      </c>
      <c r="V76" s="267">
        <f t="shared" si="81"/>
        <v>0</v>
      </c>
      <c r="W76" s="267">
        <f t="shared" si="81"/>
        <v>0</v>
      </c>
      <c r="X76" s="267">
        <f t="shared" si="81"/>
        <v>0</v>
      </c>
      <c r="Y76" s="267">
        <f t="shared" si="81"/>
        <v>0</v>
      </c>
      <c r="Z76" s="267">
        <f t="shared" si="81"/>
        <v>0</v>
      </c>
      <c r="AA76" s="267">
        <f t="shared" si="81"/>
        <v>0</v>
      </c>
      <c r="AB76" s="267">
        <f t="shared" si="81"/>
        <v>0</v>
      </c>
      <c r="AC76" s="267">
        <f t="shared" si="81"/>
        <v>0</v>
      </c>
      <c r="AD76" s="267">
        <f t="shared" si="81"/>
        <v>0</v>
      </c>
      <c r="AE76" s="267">
        <f t="shared" si="81"/>
        <v>0</v>
      </c>
      <c r="AF76" s="267">
        <f t="shared" si="81"/>
        <v>0</v>
      </c>
      <c r="AG76" s="267">
        <f t="shared" si="81"/>
        <v>0</v>
      </c>
      <c r="AH76" s="267">
        <f t="shared" si="81"/>
        <v>0</v>
      </c>
      <c r="AI76" s="267">
        <f t="shared" si="81"/>
        <v>0</v>
      </c>
      <c r="AJ76" s="267">
        <f t="shared" si="81"/>
        <v>0</v>
      </c>
      <c r="AK76" s="267">
        <f t="shared" si="81"/>
        <v>0</v>
      </c>
      <c r="AL76" s="267">
        <f t="shared" si="81"/>
        <v>0</v>
      </c>
      <c r="AM76" s="267">
        <f t="shared" si="81"/>
        <v>0</v>
      </c>
      <c r="AN76" s="267">
        <f t="shared" si="81"/>
        <v>0</v>
      </c>
      <c r="AO76" s="267">
        <f t="shared" si="81"/>
        <v>0</v>
      </c>
      <c r="AP76" s="267">
        <f t="shared" si="81"/>
        <v>0</v>
      </c>
      <c r="AQ76" s="267">
        <f t="shared" si="81"/>
        <v>0</v>
      </c>
      <c r="AR76" s="267">
        <f t="shared" si="81"/>
        <v>0</v>
      </c>
      <c r="AS76" s="267">
        <f t="shared" si="81"/>
        <v>0</v>
      </c>
      <c r="AT76" s="267">
        <f t="shared" si="81"/>
        <v>0</v>
      </c>
      <c r="AU76" s="267">
        <f t="shared" si="81"/>
        <v>0</v>
      </c>
      <c r="AV76" s="267">
        <f t="shared" si="81"/>
        <v>0</v>
      </c>
      <c r="AW76" s="267">
        <f t="shared" si="81"/>
        <v>0</v>
      </c>
      <c r="AX76" s="267">
        <f t="shared" si="81"/>
        <v>0</v>
      </c>
      <c r="AY76" s="267">
        <f t="shared" si="81"/>
        <v>0</v>
      </c>
      <c r="AZ76" s="267">
        <f t="shared" si="81"/>
        <v>0</v>
      </c>
      <c r="BA76" s="267">
        <f t="shared" si="81"/>
        <v>0</v>
      </c>
      <c r="BB76" s="267">
        <f t="shared" si="81"/>
        <v>0</v>
      </c>
      <c r="BC76" s="267">
        <f t="shared" si="81"/>
        <v>0</v>
      </c>
      <c r="BD76" s="267">
        <f t="shared" si="81"/>
        <v>0</v>
      </c>
      <c r="BE76" s="267">
        <f t="shared" si="81"/>
        <v>0</v>
      </c>
      <c r="BF76" s="267">
        <f t="shared" si="81"/>
        <v>0</v>
      </c>
      <c r="BG76" s="267">
        <f t="shared" si="81"/>
        <v>0</v>
      </c>
      <c r="BH76" s="267">
        <f t="shared" si="81"/>
        <v>0</v>
      </c>
      <c r="BI76" s="267">
        <f t="shared" si="81"/>
        <v>0</v>
      </c>
      <c r="BJ76" s="267">
        <f t="shared" si="81"/>
        <v>0</v>
      </c>
      <c r="BK76" s="267">
        <f t="shared" si="81"/>
        <v>0</v>
      </c>
      <c r="BL76" s="267">
        <f t="shared" si="81"/>
        <v>0</v>
      </c>
      <c r="BM76" s="267">
        <f t="shared" si="81"/>
        <v>0</v>
      </c>
      <c r="BN76" s="267">
        <f t="shared" si="81"/>
        <v>0</v>
      </c>
      <c r="BO76" s="267">
        <f t="shared" si="81"/>
        <v>0</v>
      </c>
      <c r="BP76" s="267">
        <f t="shared" si="81"/>
        <v>0</v>
      </c>
      <c r="BQ76" s="267">
        <f t="shared" si="81"/>
        <v>0</v>
      </c>
      <c r="BR76" s="267">
        <f t="shared" si="81"/>
        <v>0</v>
      </c>
      <c r="BS76" s="267">
        <f t="shared" si="81"/>
        <v>0</v>
      </c>
      <c r="BT76" s="267">
        <f t="shared" si="81"/>
        <v>0</v>
      </c>
      <c r="BU76" s="267">
        <f t="shared" ref="BU76:DC76" si="82">IF(OR(BU22=0,BU75=0),0,(BU75-BU22)/BU22)</f>
        <v>0</v>
      </c>
      <c r="BV76" s="267">
        <f t="shared" si="82"/>
        <v>0</v>
      </c>
      <c r="BW76" s="267">
        <f t="shared" si="82"/>
        <v>0</v>
      </c>
      <c r="BX76" s="267">
        <f t="shared" si="82"/>
        <v>0</v>
      </c>
      <c r="BY76" s="267">
        <f t="shared" si="82"/>
        <v>0</v>
      </c>
      <c r="BZ76" s="267">
        <f t="shared" si="82"/>
        <v>0</v>
      </c>
      <c r="CA76" s="267">
        <f t="shared" si="82"/>
        <v>0</v>
      </c>
      <c r="CB76" s="267">
        <f t="shared" si="82"/>
        <v>0</v>
      </c>
      <c r="CC76" s="267">
        <f t="shared" si="82"/>
        <v>0</v>
      </c>
      <c r="CD76" s="267">
        <f t="shared" si="82"/>
        <v>0</v>
      </c>
      <c r="CE76" s="267">
        <f t="shared" si="82"/>
        <v>0</v>
      </c>
      <c r="CF76" s="267">
        <f t="shared" si="82"/>
        <v>0</v>
      </c>
      <c r="CG76" s="267">
        <f t="shared" si="82"/>
        <v>0</v>
      </c>
      <c r="CH76" s="267">
        <f t="shared" si="82"/>
        <v>0</v>
      </c>
      <c r="CI76" s="267">
        <f t="shared" si="82"/>
        <v>0</v>
      </c>
      <c r="CJ76" s="267">
        <f t="shared" si="82"/>
        <v>0</v>
      </c>
      <c r="CK76" s="267">
        <f t="shared" si="82"/>
        <v>0</v>
      </c>
      <c r="CL76" s="267">
        <f t="shared" si="82"/>
        <v>0</v>
      </c>
      <c r="CM76" s="267">
        <f t="shared" si="82"/>
        <v>0</v>
      </c>
      <c r="CN76" s="267">
        <f t="shared" si="82"/>
        <v>0</v>
      </c>
      <c r="CO76" s="267">
        <f t="shared" si="82"/>
        <v>0</v>
      </c>
      <c r="CP76" s="267">
        <f t="shared" si="82"/>
        <v>0</v>
      </c>
      <c r="CQ76" s="267">
        <f t="shared" si="82"/>
        <v>0</v>
      </c>
      <c r="CR76" s="267">
        <f t="shared" si="82"/>
        <v>0</v>
      </c>
      <c r="CS76" s="267">
        <f t="shared" si="82"/>
        <v>0</v>
      </c>
      <c r="CT76" s="267">
        <f t="shared" si="82"/>
        <v>0</v>
      </c>
      <c r="CU76" s="267">
        <f t="shared" si="82"/>
        <v>0</v>
      </c>
      <c r="CV76" s="267">
        <f t="shared" si="82"/>
        <v>0</v>
      </c>
      <c r="CW76" s="267">
        <f t="shared" si="82"/>
        <v>0</v>
      </c>
      <c r="CX76" s="267">
        <f t="shared" si="82"/>
        <v>0</v>
      </c>
      <c r="CY76" s="267">
        <f t="shared" si="82"/>
        <v>0</v>
      </c>
      <c r="CZ76" s="267">
        <f t="shared" si="82"/>
        <v>0</v>
      </c>
      <c r="DA76" s="267">
        <f t="shared" si="82"/>
        <v>0</v>
      </c>
      <c r="DB76" s="267">
        <f t="shared" si="82"/>
        <v>0</v>
      </c>
      <c r="DC76" s="267">
        <f t="shared" si="82"/>
        <v>0</v>
      </c>
    </row>
    <row r="77" spans="2:107" ht="15" hidden="1" customHeight="1" x14ac:dyDescent="0.25"/>
    <row r="78" spans="2:107" ht="15" hidden="1" customHeight="1" x14ac:dyDescent="0.25">
      <c r="B78" s="1032" t="s">
        <v>4458</v>
      </c>
      <c r="C78" s="1033"/>
      <c r="D78" s="1033"/>
      <c r="E78" s="1033"/>
      <c r="F78" s="1034"/>
      <c r="G78" s="246"/>
      <c r="H78" s="246"/>
      <c r="I78" s="246"/>
      <c r="J78" s="246"/>
      <c r="K78" s="246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6"/>
      <c r="AL78" s="246"/>
      <c r="AM78" s="246"/>
      <c r="AN78" s="246"/>
      <c r="AO78" s="246"/>
      <c r="AP78" s="246"/>
      <c r="AQ78" s="246"/>
      <c r="AR78" s="246"/>
      <c r="AS78" s="246"/>
      <c r="AT78" s="246"/>
      <c r="AU78" s="246"/>
      <c r="AV78" s="246"/>
      <c r="AW78" s="246"/>
      <c r="AX78" s="246"/>
      <c r="AY78" s="246"/>
      <c r="AZ78" s="246"/>
      <c r="BA78" s="246"/>
      <c r="BB78" s="246"/>
      <c r="BC78" s="246"/>
      <c r="BD78" s="246"/>
      <c r="BE78" s="246"/>
      <c r="BF78" s="246"/>
      <c r="BG78" s="246"/>
      <c r="BH78" s="246"/>
      <c r="BI78" s="246"/>
      <c r="BJ78" s="246"/>
      <c r="BK78" s="246"/>
      <c r="BL78" s="246"/>
      <c r="BM78" s="246"/>
      <c r="BN78" s="246"/>
      <c r="BO78" s="246"/>
      <c r="BP78" s="246"/>
      <c r="BQ78" s="246"/>
      <c r="BR78" s="246"/>
      <c r="BS78" s="246"/>
      <c r="BT78" s="246"/>
      <c r="BU78" s="246"/>
      <c r="BV78" s="246"/>
      <c r="BW78" s="246"/>
      <c r="BX78" s="246"/>
      <c r="BY78" s="246"/>
      <c r="BZ78" s="246"/>
      <c r="CA78" s="246"/>
      <c r="CB78" s="246"/>
      <c r="CC78" s="246"/>
      <c r="CD78" s="246"/>
      <c r="CE78" s="246"/>
      <c r="CF78" s="246"/>
      <c r="CG78" s="246"/>
      <c r="CH78" s="246"/>
      <c r="CI78" s="246"/>
      <c r="CJ78" s="246"/>
      <c r="CK78" s="246"/>
      <c r="CL78" s="246"/>
      <c r="CM78" s="246"/>
      <c r="CN78" s="246"/>
      <c r="CO78" s="246"/>
      <c r="CP78" s="246"/>
      <c r="CQ78" s="246"/>
      <c r="CR78" s="246"/>
      <c r="CS78" s="246"/>
      <c r="CT78" s="246"/>
      <c r="CU78" s="246"/>
      <c r="CV78" s="246"/>
      <c r="CW78" s="246"/>
      <c r="CX78" s="246"/>
      <c r="CY78" s="246"/>
      <c r="CZ78" s="246"/>
      <c r="DA78" s="246"/>
      <c r="DB78" s="246"/>
      <c r="DC78" s="246"/>
    </row>
    <row r="79" spans="2:107" ht="15" hidden="1" customHeight="1" x14ac:dyDescent="0.25">
      <c r="B79" s="247"/>
      <c r="C79" s="248"/>
      <c r="D79" s="248"/>
      <c r="E79" s="248"/>
      <c r="F79" s="249"/>
      <c r="G79" s="250" t="s">
        <v>76</v>
      </c>
      <c r="H79" s="251" t="s">
        <v>4334</v>
      </c>
      <c r="I79" s="251" t="s">
        <v>4335</v>
      </c>
      <c r="J79" s="251" t="s">
        <v>4336</v>
      </c>
      <c r="K79" s="251" t="s">
        <v>4337</v>
      </c>
      <c r="L79" s="251" t="s">
        <v>4338</v>
      </c>
      <c r="M79" s="251" t="s">
        <v>4339</v>
      </c>
      <c r="N79" s="251" t="s">
        <v>4340</v>
      </c>
      <c r="O79" s="251" t="s">
        <v>4341</v>
      </c>
      <c r="P79" s="251" t="s">
        <v>4342</v>
      </c>
      <c r="Q79" s="251" t="s">
        <v>4343</v>
      </c>
      <c r="R79" s="251" t="s">
        <v>4344</v>
      </c>
      <c r="S79" s="251" t="s">
        <v>4345</v>
      </c>
      <c r="T79" s="251" t="s">
        <v>4346</v>
      </c>
      <c r="U79" s="251" t="s">
        <v>4347</v>
      </c>
      <c r="V79" s="251" t="s">
        <v>4348</v>
      </c>
      <c r="W79" s="251" t="s">
        <v>4349</v>
      </c>
      <c r="X79" s="251" t="s">
        <v>4350</v>
      </c>
      <c r="Y79" s="251" t="s">
        <v>4351</v>
      </c>
      <c r="Z79" s="251" t="s">
        <v>4352</v>
      </c>
      <c r="AA79" s="251" t="s">
        <v>4353</v>
      </c>
      <c r="AB79" s="251" t="s">
        <v>4354</v>
      </c>
      <c r="AC79" s="251" t="s">
        <v>4355</v>
      </c>
      <c r="AD79" s="251" t="s">
        <v>4356</v>
      </c>
      <c r="AE79" s="251" t="s">
        <v>4357</v>
      </c>
      <c r="AF79" s="251" t="s">
        <v>4358</v>
      </c>
      <c r="AG79" s="251" t="s">
        <v>4359</v>
      </c>
      <c r="AH79" s="251" t="s">
        <v>4360</v>
      </c>
      <c r="AI79" s="251" t="s">
        <v>4361</v>
      </c>
      <c r="AJ79" s="251" t="s">
        <v>4362</v>
      </c>
      <c r="AK79" s="251" t="s">
        <v>4363</v>
      </c>
      <c r="AL79" s="251" t="s">
        <v>4364</v>
      </c>
      <c r="AM79" s="251" t="s">
        <v>4365</v>
      </c>
      <c r="AN79" s="251" t="s">
        <v>4366</v>
      </c>
      <c r="AO79" s="251" t="s">
        <v>4367</v>
      </c>
      <c r="AP79" s="251" t="s">
        <v>4368</v>
      </c>
      <c r="AQ79" s="251" t="s">
        <v>4369</v>
      </c>
      <c r="AR79" s="251" t="s">
        <v>4370</v>
      </c>
      <c r="AS79" s="251" t="s">
        <v>4371</v>
      </c>
      <c r="AT79" s="251" t="s">
        <v>4372</v>
      </c>
      <c r="AU79" s="251" t="s">
        <v>4373</v>
      </c>
      <c r="AV79" s="251" t="s">
        <v>4374</v>
      </c>
      <c r="AW79" s="251" t="s">
        <v>4375</v>
      </c>
      <c r="AX79" s="251" t="s">
        <v>4376</v>
      </c>
      <c r="AY79" s="251" t="s">
        <v>4377</v>
      </c>
      <c r="AZ79" s="251" t="s">
        <v>4378</v>
      </c>
      <c r="BA79" s="251" t="s">
        <v>4379</v>
      </c>
      <c r="BB79" s="251" t="s">
        <v>4380</v>
      </c>
      <c r="BC79" s="251" t="s">
        <v>4381</v>
      </c>
      <c r="BD79" s="251" t="s">
        <v>4382</v>
      </c>
      <c r="BE79" s="251" t="s">
        <v>4383</v>
      </c>
      <c r="BF79" s="251" t="s">
        <v>4384</v>
      </c>
      <c r="BG79" s="251" t="s">
        <v>4385</v>
      </c>
      <c r="BH79" s="251" t="s">
        <v>4386</v>
      </c>
      <c r="BI79" s="251" t="s">
        <v>4387</v>
      </c>
      <c r="BJ79" s="251" t="s">
        <v>4388</v>
      </c>
      <c r="BK79" s="251" t="s">
        <v>4389</v>
      </c>
      <c r="BL79" s="251" t="s">
        <v>4390</v>
      </c>
      <c r="BM79" s="251" t="s">
        <v>4391</v>
      </c>
      <c r="BN79" s="251" t="s">
        <v>4392</v>
      </c>
      <c r="BO79" s="251" t="s">
        <v>4393</v>
      </c>
      <c r="BP79" s="251" t="s">
        <v>4394</v>
      </c>
      <c r="BQ79" s="251" t="s">
        <v>4395</v>
      </c>
      <c r="BR79" s="251" t="s">
        <v>4396</v>
      </c>
      <c r="BS79" s="251" t="s">
        <v>4397</v>
      </c>
      <c r="BT79" s="251" t="s">
        <v>4398</v>
      </c>
      <c r="BU79" s="251" t="s">
        <v>4399</v>
      </c>
      <c r="BV79" s="251" t="s">
        <v>4400</v>
      </c>
      <c r="BW79" s="251" t="s">
        <v>4401</v>
      </c>
      <c r="BX79" s="251" t="s">
        <v>4402</v>
      </c>
      <c r="BY79" s="251" t="s">
        <v>4403</v>
      </c>
      <c r="BZ79" s="251" t="s">
        <v>4404</v>
      </c>
      <c r="CA79" s="251" t="s">
        <v>4405</v>
      </c>
      <c r="CB79" s="251" t="s">
        <v>4406</v>
      </c>
      <c r="CC79" s="251" t="s">
        <v>4407</v>
      </c>
      <c r="CD79" s="251" t="s">
        <v>4408</v>
      </c>
      <c r="CE79" s="251" t="s">
        <v>4409</v>
      </c>
      <c r="CF79" s="251" t="s">
        <v>4410</v>
      </c>
      <c r="CG79" s="251" t="s">
        <v>4411</v>
      </c>
      <c r="CH79" s="251" t="s">
        <v>4412</v>
      </c>
      <c r="CI79" s="251" t="s">
        <v>4413</v>
      </c>
      <c r="CJ79" s="251" t="s">
        <v>4414</v>
      </c>
      <c r="CK79" s="251" t="s">
        <v>4415</v>
      </c>
      <c r="CL79" s="251" t="s">
        <v>4416</v>
      </c>
      <c r="CM79" s="251" t="s">
        <v>4417</v>
      </c>
      <c r="CN79" s="251" t="s">
        <v>4418</v>
      </c>
      <c r="CO79" s="251" t="s">
        <v>4419</v>
      </c>
      <c r="CP79" s="251" t="s">
        <v>4420</v>
      </c>
      <c r="CQ79" s="251" t="s">
        <v>4421</v>
      </c>
      <c r="CR79" s="251" t="s">
        <v>4422</v>
      </c>
      <c r="CS79" s="251" t="s">
        <v>4423</v>
      </c>
      <c r="CT79" s="251" t="s">
        <v>4424</v>
      </c>
      <c r="CU79" s="251" t="s">
        <v>4425</v>
      </c>
      <c r="CV79" s="251" t="s">
        <v>4426</v>
      </c>
      <c r="CW79" s="251" t="s">
        <v>4427</v>
      </c>
      <c r="CX79" s="251" t="s">
        <v>4428</v>
      </c>
      <c r="CY79" s="251" t="s">
        <v>4429</v>
      </c>
      <c r="CZ79" s="251" t="s">
        <v>4430</v>
      </c>
      <c r="DA79" s="251" t="s">
        <v>4431</v>
      </c>
      <c r="DB79" s="251" t="s">
        <v>4432</v>
      </c>
      <c r="DC79" s="251" t="s">
        <v>4433</v>
      </c>
    </row>
    <row r="80" spans="2:107" ht="15" hidden="1" customHeight="1" x14ac:dyDescent="0.25">
      <c r="B80" s="247">
        <v>37</v>
      </c>
      <c r="C80" s="252" t="s">
        <v>4434</v>
      </c>
      <c r="D80" s="252"/>
      <c r="E80" s="261" t="s">
        <v>4435</v>
      </c>
      <c r="F80" s="256" t="s">
        <v>4259</v>
      </c>
      <c r="G80" s="257">
        <f>SUM(H80:DC80)</f>
        <v>0</v>
      </c>
      <c r="H80" s="821"/>
      <c r="I80" s="821"/>
      <c r="J80" s="821"/>
      <c r="K80" s="217"/>
      <c r="L80" s="217"/>
      <c r="M80" s="217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</row>
    <row r="81" spans="2:107" ht="15" hidden="1" customHeight="1" x14ac:dyDescent="0.25">
      <c r="B81" s="247"/>
      <c r="C81" s="765" t="s">
        <v>6119</v>
      </c>
      <c r="D81" s="252"/>
      <c r="E81" s="253"/>
      <c r="F81" s="256"/>
      <c r="G81" s="257"/>
      <c r="H81" s="822"/>
      <c r="I81" s="822"/>
      <c r="J81" s="822"/>
      <c r="K81" s="766"/>
      <c r="L81" s="766"/>
      <c r="M81" s="766"/>
      <c r="N81" s="766"/>
      <c r="O81" s="766"/>
      <c r="P81" s="766"/>
      <c r="Q81" s="766"/>
      <c r="R81" s="766"/>
      <c r="S81" s="766"/>
      <c r="T81" s="766"/>
      <c r="U81" s="766"/>
      <c r="V81" s="766"/>
      <c r="W81" s="766"/>
      <c r="X81" s="766"/>
      <c r="Y81" s="766"/>
      <c r="Z81" s="766"/>
      <c r="AA81" s="766"/>
      <c r="AB81" s="766"/>
      <c r="AC81" s="766"/>
      <c r="AD81" s="766"/>
      <c r="AE81" s="766"/>
      <c r="AF81" s="766"/>
      <c r="AG81" s="766"/>
      <c r="AH81" s="766"/>
      <c r="AI81" s="766"/>
      <c r="AJ81" s="766"/>
      <c r="AK81" s="766"/>
      <c r="AL81" s="766"/>
      <c r="AM81" s="766"/>
      <c r="AN81" s="766"/>
      <c r="AO81" s="766"/>
      <c r="AP81" s="766"/>
      <c r="AQ81" s="766"/>
      <c r="AR81" s="766"/>
      <c r="AS81" s="766"/>
      <c r="AT81" s="766"/>
      <c r="AU81" s="766"/>
      <c r="AV81" s="766"/>
      <c r="AW81" s="766"/>
      <c r="AX81" s="766"/>
      <c r="AY81" s="766"/>
      <c r="AZ81" s="766"/>
      <c r="BA81" s="766"/>
      <c r="BB81" s="766"/>
      <c r="BC81" s="766"/>
      <c r="BD81" s="766"/>
      <c r="BE81" s="766"/>
      <c r="BF81" s="766"/>
      <c r="BG81" s="766"/>
      <c r="BH81" s="766"/>
      <c r="BI81" s="766"/>
      <c r="BJ81" s="766"/>
      <c r="BK81" s="766"/>
      <c r="BL81" s="766"/>
      <c r="BM81" s="766"/>
      <c r="BN81" s="766"/>
      <c r="BO81" s="766"/>
      <c r="BP81" s="766"/>
      <c r="BQ81" s="766"/>
      <c r="BR81" s="766"/>
      <c r="BS81" s="766"/>
      <c r="BT81" s="766"/>
      <c r="BU81" s="766"/>
      <c r="BV81" s="766"/>
      <c r="BW81" s="766"/>
      <c r="BX81" s="766"/>
      <c r="BY81" s="766"/>
      <c r="BZ81" s="766"/>
      <c r="CA81" s="766"/>
      <c r="CB81" s="766"/>
      <c r="CC81" s="766"/>
      <c r="CD81" s="766"/>
      <c r="CE81" s="766"/>
      <c r="CF81" s="766"/>
      <c r="CG81" s="766"/>
      <c r="CH81" s="766"/>
      <c r="CI81" s="766"/>
      <c r="CJ81" s="766"/>
      <c r="CK81" s="766"/>
      <c r="CL81" s="766"/>
      <c r="CM81" s="766"/>
      <c r="CN81" s="766"/>
      <c r="CO81" s="766"/>
      <c r="CP81" s="766"/>
      <c r="CQ81" s="766"/>
      <c r="CR81" s="766"/>
      <c r="CS81" s="766"/>
      <c r="CT81" s="766"/>
      <c r="CU81" s="766"/>
      <c r="CV81" s="766"/>
      <c r="CW81" s="766"/>
      <c r="CX81" s="766"/>
      <c r="CY81" s="766"/>
      <c r="CZ81" s="766"/>
      <c r="DA81" s="766"/>
      <c r="DB81" s="766"/>
      <c r="DC81" s="766"/>
    </row>
    <row r="82" spans="2:107" ht="15" hidden="1" customHeight="1" x14ac:dyDescent="0.25">
      <c r="B82" s="247">
        <v>38</v>
      </c>
      <c r="C82" s="252" t="s">
        <v>4249</v>
      </c>
      <c r="D82" s="252"/>
      <c r="E82" s="253"/>
      <c r="F82" s="256" t="s">
        <v>4258</v>
      </c>
      <c r="G82" s="257">
        <f>SUM(H82:DC82)</f>
        <v>0</v>
      </c>
      <c r="H82" s="823"/>
      <c r="I82" s="823"/>
      <c r="J82" s="823"/>
      <c r="K82" s="258"/>
      <c r="L82" s="258"/>
      <c r="M82" s="258"/>
      <c r="N82" s="258"/>
      <c r="O82" s="258"/>
      <c r="P82" s="258"/>
      <c r="Q82" s="258"/>
      <c r="R82" s="258"/>
      <c r="S82" s="258"/>
      <c r="T82" s="258"/>
      <c r="U82" s="258"/>
      <c r="V82" s="258"/>
      <c r="W82" s="258"/>
      <c r="X82" s="258"/>
      <c r="Y82" s="258"/>
      <c r="Z82" s="258"/>
      <c r="AA82" s="258"/>
      <c r="AB82" s="258"/>
      <c r="AC82" s="258"/>
      <c r="AD82" s="258"/>
      <c r="AE82" s="258"/>
      <c r="AF82" s="258"/>
      <c r="AG82" s="258"/>
      <c r="AH82" s="258"/>
      <c r="AI82" s="258"/>
      <c r="AJ82" s="258"/>
      <c r="AK82" s="258"/>
      <c r="AL82" s="258"/>
      <c r="AM82" s="258"/>
      <c r="AN82" s="258"/>
      <c r="AO82" s="258"/>
      <c r="AP82" s="258"/>
      <c r="AQ82" s="258"/>
      <c r="AR82" s="258"/>
      <c r="AS82" s="258"/>
      <c r="AT82" s="258"/>
      <c r="AU82" s="258"/>
      <c r="AV82" s="258"/>
      <c r="AW82" s="258"/>
      <c r="AX82" s="258"/>
      <c r="AY82" s="258"/>
      <c r="AZ82" s="258"/>
      <c r="BA82" s="258"/>
      <c r="BB82" s="258"/>
      <c r="BC82" s="258"/>
      <c r="BD82" s="258"/>
      <c r="BE82" s="258"/>
      <c r="BF82" s="258"/>
      <c r="BG82" s="258"/>
      <c r="BH82" s="258"/>
      <c r="BI82" s="258"/>
      <c r="BJ82" s="258"/>
      <c r="BK82" s="258"/>
      <c r="BL82" s="258"/>
      <c r="BM82" s="258"/>
      <c r="BN82" s="258"/>
      <c r="BO82" s="258"/>
      <c r="BP82" s="258"/>
      <c r="BQ82" s="258"/>
      <c r="BR82" s="258"/>
      <c r="BS82" s="258"/>
      <c r="BT82" s="258"/>
      <c r="BU82" s="258"/>
      <c r="BV82" s="258"/>
      <c r="BW82" s="258"/>
      <c r="BX82" s="258"/>
      <c r="BY82" s="258"/>
      <c r="BZ82" s="258"/>
      <c r="CA82" s="258"/>
      <c r="CB82" s="258"/>
      <c r="CC82" s="258"/>
      <c r="CD82" s="258"/>
      <c r="CE82" s="258"/>
      <c r="CF82" s="258"/>
      <c r="CG82" s="258"/>
      <c r="CH82" s="258"/>
      <c r="CI82" s="258"/>
      <c r="CJ82" s="258"/>
      <c r="CK82" s="258"/>
      <c r="CL82" s="258"/>
      <c r="CM82" s="258"/>
      <c r="CN82" s="258"/>
      <c r="CO82" s="258"/>
      <c r="CP82" s="258"/>
      <c r="CQ82" s="258"/>
      <c r="CR82" s="258"/>
      <c r="CS82" s="258"/>
      <c r="CT82" s="258"/>
      <c r="CU82" s="258"/>
      <c r="CV82" s="258"/>
      <c r="CW82" s="258"/>
      <c r="CX82" s="258"/>
      <c r="CY82" s="258"/>
      <c r="CZ82" s="258"/>
      <c r="DA82" s="258"/>
      <c r="DB82" s="258"/>
      <c r="DC82" s="258"/>
    </row>
    <row r="83" spans="2:107" ht="15" hidden="1" customHeight="1" x14ac:dyDescent="0.25">
      <c r="B83" s="1165">
        <v>39</v>
      </c>
      <c r="C83" s="252" t="s">
        <v>4455</v>
      </c>
      <c r="D83" s="252"/>
      <c r="E83" s="261" t="s">
        <v>4192</v>
      </c>
      <c r="F83" s="256" t="s">
        <v>4456</v>
      </c>
      <c r="G83" s="259">
        <f>SUM(H83:DC83)</f>
        <v>0</v>
      </c>
      <c r="H83" s="824"/>
      <c r="I83" s="824"/>
      <c r="J83" s="824"/>
      <c r="K83" s="226"/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6"/>
      <c r="W83" s="226"/>
      <c r="X83" s="226"/>
      <c r="Y83" s="226"/>
      <c r="Z83" s="226"/>
      <c r="AA83" s="226"/>
      <c r="AB83" s="226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6"/>
      <c r="BD83" s="226"/>
      <c r="BE83" s="226"/>
      <c r="BF83" s="226"/>
      <c r="BG83" s="226"/>
      <c r="BH83" s="226"/>
      <c r="BI83" s="226"/>
      <c r="BJ83" s="226"/>
      <c r="BK83" s="226"/>
      <c r="BL83" s="226"/>
      <c r="BM83" s="226"/>
      <c r="BN83" s="226"/>
      <c r="BO83" s="226"/>
      <c r="BP83" s="226"/>
      <c r="BQ83" s="226"/>
      <c r="BR83" s="226"/>
      <c r="BS83" s="226"/>
      <c r="BT83" s="226"/>
      <c r="BU83" s="226"/>
      <c r="BV83" s="226"/>
      <c r="BW83" s="226"/>
      <c r="BX83" s="226"/>
      <c r="BY83" s="226"/>
      <c r="BZ83" s="226"/>
      <c r="CA83" s="226"/>
      <c r="CB83" s="226"/>
      <c r="CC83" s="226"/>
      <c r="CD83" s="226"/>
      <c r="CE83" s="226"/>
      <c r="CF83" s="226"/>
      <c r="CG83" s="226"/>
      <c r="CH83" s="226"/>
      <c r="CI83" s="226"/>
      <c r="CJ83" s="226"/>
      <c r="CK83" s="226"/>
      <c r="CL83" s="226"/>
      <c r="CM83" s="226"/>
      <c r="CN83" s="226"/>
      <c r="CO83" s="226"/>
      <c r="CP83" s="226"/>
      <c r="CQ83" s="226"/>
      <c r="CR83" s="226"/>
      <c r="CS83" s="226"/>
      <c r="CT83" s="226"/>
      <c r="CU83" s="226"/>
      <c r="CV83" s="226"/>
      <c r="CW83" s="226"/>
      <c r="CX83" s="226"/>
      <c r="CY83" s="226"/>
      <c r="CZ83" s="226"/>
      <c r="DA83" s="226"/>
      <c r="DB83" s="226"/>
      <c r="DC83" s="226"/>
    </row>
    <row r="84" spans="2:107" ht="15" hidden="1" customHeight="1" x14ac:dyDescent="0.25">
      <c r="B84" s="995"/>
      <c r="C84" s="252" t="s">
        <v>4314</v>
      </c>
      <c r="D84" s="252"/>
      <c r="E84" s="261" t="s">
        <v>3855</v>
      </c>
      <c r="F84" s="256" t="s">
        <v>4446</v>
      </c>
      <c r="G84" s="259">
        <f>SUM(H84:DC84)</f>
        <v>0</v>
      </c>
      <c r="H84" s="737">
        <f t="shared" ref="H84:AM84" si="83">(H82*H83)/1000</f>
        <v>0</v>
      </c>
      <c r="I84" s="737">
        <f t="shared" si="83"/>
        <v>0</v>
      </c>
      <c r="J84" s="737">
        <f t="shared" si="83"/>
        <v>0</v>
      </c>
      <c r="K84" s="260">
        <f t="shared" si="83"/>
        <v>0</v>
      </c>
      <c r="L84" s="260">
        <f t="shared" si="83"/>
        <v>0</v>
      </c>
      <c r="M84" s="260">
        <f t="shared" si="83"/>
        <v>0</v>
      </c>
      <c r="N84" s="260">
        <f t="shared" si="83"/>
        <v>0</v>
      </c>
      <c r="O84" s="260">
        <f t="shared" si="83"/>
        <v>0</v>
      </c>
      <c r="P84" s="260">
        <f t="shared" si="83"/>
        <v>0</v>
      </c>
      <c r="Q84" s="260">
        <f t="shared" si="83"/>
        <v>0</v>
      </c>
      <c r="R84" s="260">
        <f t="shared" si="83"/>
        <v>0</v>
      </c>
      <c r="S84" s="260">
        <f t="shared" si="83"/>
        <v>0</v>
      </c>
      <c r="T84" s="260">
        <f t="shared" si="83"/>
        <v>0</v>
      </c>
      <c r="U84" s="260">
        <f t="shared" si="83"/>
        <v>0</v>
      </c>
      <c r="V84" s="260">
        <f t="shared" si="83"/>
        <v>0</v>
      </c>
      <c r="W84" s="260">
        <f t="shared" si="83"/>
        <v>0</v>
      </c>
      <c r="X84" s="260">
        <f t="shared" si="83"/>
        <v>0</v>
      </c>
      <c r="Y84" s="260">
        <f t="shared" si="83"/>
        <v>0</v>
      </c>
      <c r="Z84" s="260">
        <f t="shared" si="83"/>
        <v>0</v>
      </c>
      <c r="AA84" s="260">
        <f t="shared" si="83"/>
        <v>0</v>
      </c>
      <c r="AB84" s="260">
        <f t="shared" si="83"/>
        <v>0</v>
      </c>
      <c r="AC84" s="260">
        <f t="shared" si="83"/>
        <v>0</v>
      </c>
      <c r="AD84" s="260">
        <f t="shared" si="83"/>
        <v>0</v>
      </c>
      <c r="AE84" s="260">
        <f t="shared" si="83"/>
        <v>0</v>
      </c>
      <c r="AF84" s="260">
        <f t="shared" si="83"/>
        <v>0</v>
      </c>
      <c r="AG84" s="260">
        <f t="shared" si="83"/>
        <v>0</v>
      </c>
      <c r="AH84" s="260">
        <f t="shared" si="83"/>
        <v>0</v>
      </c>
      <c r="AI84" s="260">
        <f t="shared" si="83"/>
        <v>0</v>
      </c>
      <c r="AJ84" s="260">
        <f t="shared" si="83"/>
        <v>0</v>
      </c>
      <c r="AK84" s="260">
        <f t="shared" si="83"/>
        <v>0</v>
      </c>
      <c r="AL84" s="260">
        <f t="shared" si="83"/>
        <v>0</v>
      </c>
      <c r="AM84" s="260">
        <f t="shared" si="83"/>
        <v>0</v>
      </c>
      <c r="AN84" s="260">
        <f t="shared" ref="AN84:BS84" si="84">(AN82*AN83)/1000</f>
        <v>0</v>
      </c>
      <c r="AO84" s="260">
        <f t="shared" si="84"/>
        <v>0</v>
      </c>
      <c r="AP84" s="260">
        <f t="shared" si="84"/>
        <v>0</v>
      </c>
      <c r="AQ84" s="260">
        <f t="shared" si="84"/>
        <v>0</v>
      </c>
      <c r="AR84" s="260">
        <f t="shared" si="84"/>
        <v>0</v>
      </c>
      <c r="AS84" s="260">
        <f t="shared" si="84"/>
        <v>0</v>
      </c>
      <c r="AT84" s="260">
        <f t="shared" si="84"/>
        <v>0</v>
      </c>
      <c r="AU84" s="260">
        <f t="shared" si="84"/>
        <v>0</v>
      </c>
      <c r="AV84" s="260">
        <f t="shared" si="84"/>
        <v>0</v>
      </c>
      <c r="AW84" s="260">
        <f t="shared" si="84"/>
        <v>0</v>
      </c>
      <c r="AX84" s="260">
        <f t="shared" si="84"/>
        <v>0</v>
      </c>
      <c r="AY84" s="260">
        <f t="shared" si="84"/>
        <v>0</v>
      </c>
      <c r="AZ84" s="260">
        <f t="shared" si="84"/>
        <v>0</v>
      </c>
      <c r="BA84" s="260">
        <f t="shared" si="84"/>
        <v>0</v>
      </c>
      <c r="BB84" s="260">
        <f t="shared" si="84"/>
        <v>0</v>
      </c>
      <c r="BC84" s="260">
        <f t="shared" si="84"/>
        <v>0</v>
      </c>
      <c r="BD84" s="260">
        <f t="shared" si="84"/>
        <v>0</v>
      </c>
      <c r="BE84" s="260">
        <f t="shared" si="84"/>
        <v>0</v>
      </c>
      <c r="BF84" s="260">
        <f t="shared" si="84"/>
        <v>0</v>
      </c>
      <c r="BG84" s="260">
        <f t="shared" si="84"/>
        <v>0</v>
      </c>
      <c r="BH84" s="260">
        <f t="shared" si="84"/>
        <v>0</v>
      </c>
      <c r="BI84" s="260">
        <f t="shared" si="84"/>
        <v>0</v>
      </c>
      <c r="BJ84" s="260">
        <f t="shared" si="84"/>
        <v>0</v>
      </c>
      <c r="BK84" s="260">
        <f t="shared" si="84"/>
        <v>0</v>
      </c>
      <c r="BL84" s="260">
        <f t="shared" si="84"/>
        <v>0</v>
      </c>
      <c r="BM84" s="260">
        <f t="shared" si="84"/>
        <v>0</v>
      </c>
      <c r="BN84" s="260">
        <f t="shared" si="84"/>
        <v>0</v>
      </c>
      <c r="BO84" s="260">
        <f t="shared" si="84"/>
        <v>0</v>
      </c>
      <c r="BP84" s="260">
        <f t="shared" si="84"/>
        <v>0</v>
      </c>
      <c r="BQ84" s="260">
        <f t="shared" si="84"/>
        <v>0</v>
      </c>
      <c r="BR84" s="260">
        <f t="shared" si="84"/>
        <v>0</v>
      </c>
      <c r="BS84" s="260">
        <f t="shared" si="84"/>
        <v>0</v>
      </c>
      <c r="BT84" s="260">
        <f t="shared" ref="BT84:CY84" si="85">(BT82*BT83)/1000</f>
        <v>0</v>
      </c>
      <c r="BU84" s="260">
        <f t="shared" si="85"/>
        <v>0</v>
      </c>
      <c r="BV84" s="260">
        <f t="shared" si="85"/>
        <v>0</v>
      </c>
      <c r="BW84" s="260">
        <f t="shared" si="85"/>
        <v>0</v>
      </c>
      <c r="BX84" s="260">
        <f t="shared" si="85"/>
        <v>0</v>
      </c>
      <c r="BY84" s="260">
        <f t="shared" si="85"/>
        <v>0</v>
      </c>
      <c r="BZ84" s="260">
        <f t="shared" si="85"/>
        <v>0</v>
      </c>
      <c r="CA84" s="260">
        <f t="shared" si="85"/>
        <v>0</v>
      </c>
      <c r="CB84" s="260">
        <f t="shared" si="85"/>
        <v>0</v>
      </c>
      <c r="CC84" s="260">
        <f t="shared" si="85"/>
        <v>0</v>
      </c>
      <c r="CD84" s="260">
        <f t="shared" si="85"/>
        <v>0</v>
      </c>
      <c r="CE84" s="260">
        <f t="shared" si="85"/>
        <v>0</v>
      </c>
      <c r="CF84" s="260">
        <f t="shared" si="85"/>
        <v>0</v>
      </c>
      <c r="CG84" s="260">
        <f t="shared" si="85"/>
        <v>0</v>
      </c>
      <c r="CH84" s="260">
        <f t="shared" si="85"/>
        <v>0</v>
      </c>
      <c r="CI84" s="260">
        <f t="shared" si="85"/>
        <v>0</v>
      </c>
      <c r="CJ84" s="260">
        <f t="shared" si="85"/>
        <v>0</v>
      </c>
      <c r="CK84" s="260">
        <f t="shared" si="85"/>
        <v>0</v>
      </c>
      <c r="CL84" s="260">
        <f t="shared" si="85"/>
        <v>0</v>
      </c>
      <c r="CM84" s="260">
        <f t="shared" si="85"/>
        <v>0</v>
      </c>
      <c r="CN84" s="260">
        <f t="shared" si="85"/>
        <v>0</v>
      </c>
      <c r="CO84" s="260">
        <f t="shared" si="85"/>
        <v>0</v>
      </c>
      <c r="CP84" s="260">
        <f t="shared" si="85"/>
        <v>0</v>
      </c>
      <c r="CQ84" s="260">
        <f t="shared" si="85"/>
        <v>0</v>
      </c>
      <c r="CR84" s="260">
        <f t="shared" si="85"/>
        <v>0</v>
      </c>
      <c r="CS84" s="260">
        <f t="shared" si="85"/>
        <v>0</v>
      </c>
      <c r="CT84" s="260">
        <f t="shared" si="85"/>
        <v>0</v>
      </c>
      <c r="CU84" s="260">
        <f t="shared" si="85"/>
        <v>0</v>
      </c>
      <c r="CV84" s="260">
        <f t="shared" si="85"/>
        <v>0</v>
      </c>
      <c r="CW84" s="260">
        <f t="shared" si="85"/>
        <v>0</v>
      </c>
      <c r="CX84" s="260">
        <f t="shared" si="85"/>
        <v>0</v>
      </c>
      <c r="CY84" s="260">
        <f t="shared" si="85"/>
        <v>0</v>
      </c>
      <c r="CZ84" s="260">
        <f t="shared" ref="CZ84:DC84" si="86">(CZ82*CZ83)/1000</f>
        <v>0</v>
      </c>
      <c r="DA84" s="260">
        <f t="shared" si="86"/>
        <v>0</v>
      </c>
      <c r="DB84" s="260">
        <f t="shared" si="86"/>
        <v>0</v>
      </c>
      <c r="DC84" s="260">
        <f t="shared" si="86"/>
        <v>0</v>
      </c>
    </row>
    <row r="85" spans="2:107" ht="15" hidden="1" customHeight="1" x14ac:dyDescent="0.25">
      <c r="B85" s="1165">
        <v>40</v>
      </c>
      <c r="C85" s="252" t="s">
        <v>4200</v>
      </c>
      <c r="D85" s="252"/>
      <c r="E85" s="261" t="s">
        <v>4201</v>
      </c>
      <c r="F85" s="264"/>
      <c r="G85" s="262" t="str">
        <f>IF(COUNTA(H85:DC85)=0,"",IF(OR(LARGE(H85:DC85,1)&gt;24,SMALL(H85:DC85,1)&lt;0),"ERRO",""))</f>
        <v/>
      </c>
      <c r="H85" s="824"/>
      <c r="I85" s="825"/>
      <c r="J85" s="824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K85" s="226"/>
      <c r="AL85" s="226"/>
      <c r="AM85" s="226"/>
      <c r="AN85" s="226"/>
      <c r="AO85" s="226"/>
      <c r="AP85" s="226"/>
      <c r="AQ85" s="226"/>
      <c r="AR85" s="226"/>
      <c r="AS85" s="226"/>
      <c r="AT85" s="226"/>
      <c r="AU85" s="226"/>
      <c r="AV85" s="226"/>
      <c r="AW85" s="226"/>
      <c r="AX85" s="226"/>
      <c r="AY85" s="226"/>
      <c r="AZ85" s="226"/>
      <c r="BA85" s="226"/>
      <c r="BB85" s="226"/>
      <c r="BC85" s="226"/>
      <c r="BD85" s="226"/>
      <c r="BE85" s="226"/>
      <c r="BF85" s="226"/>
      <c r="BG85" s="226"/>
      <c r="BH85" s="226"/>
      <c r="BI85" s="226"/>
      <c r="BJ85" s="226"/>
      <c r="BK85" s="226"/>
      <c r="BL85" s="226"/>
      <c r="BM85" s="226"/>
      <c r="BN85" s="226"/>
      <c r="BO85" s="226"/>
      <c r="BP85" s="226"/>
      <c r="BQ85" s="226"/>
      <c r="BR85" s="226"/>
      <c r="BS85" s="226"/>
      <c r="BT85" s="226"/>
      <c r="BU85" s="226"/>
      <c r="BV85" s="226"/>
      <c r="BW85" s="226"/>
      <c r="BX85" s="226"/>
      <c r="BY85" s="226"/>
      <c r="BZ85" s="226"/>
      <c r="CA85" s="226"/>
      <c r="CB85" s="226"/>
      <c r="CC85" s="226"/>
      <c r="CD85" s="226"/>
      <c r="CE85" s="226"/>
      <c r="CF85" s="226"/>
      <c r="CG85" s="226"/>
      <c r="CH85" s="226"/>
      <c r="CI85" s="226"/>
      <c r="CJ85" s="226"/>
      <c r="CK85" s="226"/>
      <c r="CL85" s="226"/>
      <c r="CM85" s="226"/>
      <c r="CN85" s="226"/>
      <c r="CO85" s="226"/>
      <c r="CP85" s="226"/>
      <c r="CQ85" s="226"/>
      <c r="CR85" s="226"/>
      <c r="CS85" s="226"/>
      <c r="CT85" s="226"/>
      <c r="CU85" s="226"/>
      <c r="CV85" s="226"/>
      <c r="CW85" s="226"/>
      <c r="CX85" s="226"/>
      <c r="CY85" s="226"/>
      <c r="CZ85" s="226"/>
      <c r="DA85" s="226"/>
      <c r="DB85" s="226"/>
      <c r="DC85" s="226"/>
    </row>
    <row r="86" spans="2:107" ht="15" hidden="1" customHeight="1" x14ac:dyDescent="0.25">
      <c r="B86" s="993"/>
      <c r="C86" s="263" t="s">
        <v>4202</v>
      </c>
      <c r="D86" s="263"/>
      <c r="E86" s="532" t="s">
        <v>4203</v>
      </c>
      <c r="F86" s="264"/>
      <c r="G86" s="262" t="str">
        <f>IF(COUNTA(H86:DC86)=0,"",IF(OR(LARGE(H86:DC86,1)&gt;365,SMALL(H86:DC86,1)&lt;0),"ERRO",""))</f>
        <v/>
      </c>
      <c r="H86" s="824"/>
      <c r="I86" s="824"/>
      <c r="J86" s="824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28"/>
      <c r="AG86" s="228"/>
      <c r="AH86" s="228"/>
      <c r="AI86" s="228"/>
      <c r="AJ86" s="228"/>
      <c r="AK86" s="228"/>
      <c r="AL86" s="228"/>
      <c r="AM86" s="228"/>
      <c r="AN86" s="228"/>
      <c r="AO86" s="228"/>
      <c r="AP86" s="228"/>
      <c r="AQ86" s="228"/>
      <c r="AR86" s="228"/>
      <c r="AS86" s="228"/>
      <c r="AT86" s="228"/>
      <c r="AU86" s="228"/>
      <c r="AV86" s="228"/>
      <c r="AW86" s="228"/>
      <c r="AX86" s="228"/>
      <c r="AY86" s="228"/>
      <c r="AZ86" s="228"/>
      <c r="BA86" s="228"/>
      <c r="BB86" s="228"/>
      <c r="BC86" s="228"/>
      <c r="BD86" s="228"/>
      <c r="BE86" s="228"/>
      <c r="BF86" s="228"/>
      <c r="BG86" s="228"/>
      <c r="BH86" s="228"/>
      <c r="BI86" s="228"/>
      <c r="BJ86" s="228"/>
      <c r="BK86" s="228"/>
      <c r="BL86" s="228"/>
      <c r="BM86" s="228"/>
      <c r="BN86" s="228"/>
      <c r="BO86" s="228"/>
      <c r="BP86" s="228"/>
      <c r="BQ86" s="228"/>
      <c r="BR86" s="228"/>
      <c r="BS86" s="228"/>
      <c r="BT86" s="228"/>
      <c r="BU86" s="228"/>
      <c r="BV86" s="228"/>
      <c r="BW86" s="228"/>
      <c r="BX86" s="228"/>
      <c r="BY86" s="228"/>
      <c r="BZ86" s="228"/>
      <c r="CA86" s="228"/>
      <c r="CB86" s="228"/>
      <c r="CC86" s="228"/>
      <c r="CD86" s="228"/>
      <c r="CE86" s="228"/>
      <c r="CF86" s="228"/>
      <c r="CG86" s="228"/>
      <c r="CH86" s="228"/>
      <c r="CI86" s="228"/>
      <c r="CJ86" s="228"/>
      <c r="CK86" s="228"/>
      <c r="CL86" s="228"/>
      <c r="CM86" s="228"/>
      <c r="CN86" s="228"/>
      <c r="CO86" s="228"/>
      <c r="CP86" s="228"/>
      <c r="CQ86" s="228"/>
      <c r="CR86" s="228"/>
      <c r="CS86" s="228"/>
      <c r="CT86" s="228"/>
      <c r="CU86" s="228"/>
      <c r="CV86" s="228"/>
      <c r="CW86" s="228"/>
      <c r="CX86" s="228"/>
      <c r="CY86" s="228"/>
      <c r="CZ86" s="228"/>
      <c r="DA86" s="228"/>
      <c r="DB86" s="228"/>
      <c r="DC86" s="228"/>
    </row>
    <row r="87" spans="2:107" ht="15" hidden="1" customHeight="1" x14ac:dyDescent="0.25">
      <c r="B87" s="995"/>
      <c r="C87" s="252" t="s">
        <v>4204</v>
      </c>
      <c r="D87" s="252"/>
      <c r="E87" s="253" t="s">
        <v>4205</v>
      </c>
      <c r="F87" s="264" t="s">
        <v>4227</v>
      </c>
      <c r="G87" s="262" t="str">
        <f>IF(COUNTA(H87:DC87)=0,"",IF(OR(LARGE(H87:DC87,1)&gt;8760,SMALL(H87:DC87,1)&lt;0),"ERRO",""))</f>
        <v/>
      </c>
      <c r="H87" s="260">
        <f>H85*H86</f>
        <v>0</v>
      </c>
      <c r="I87" s="260">
        <f t="shared" ref="I87:DC87" si="87">I85*I86</f>
        <v>0</v>
      </c>
      <c r="J87" s="260">
        <f t="shared" si="87"/>
        <v>0</v>
      </c>
      <c r="K87" s="260">
        <f t="shared" si="87"/>
        <v>0</v>
      </c>
      <c r="L87" s="260">
        <f t="shared" si="87"/>
        <v>0</v>
      </c>
      <c r="M87" s="260">
        <f t="shared" si="87"/>
        <v>0</v>
      </c>
      <c r="N87" s="260">
        <f t="shared" si="87"/>
        <v>0</v>
      </c>
      <c r="O87" s="260">
        <f t="shared" si="87"/>
        <v>0</v>
      </c>
      <c r="P87" s="260">
        <f t="shared" si="87"/>
        <v>0</v>
      </c>
      <c r="Q87" s="260">
        <f t="shared" si="87"/>
        <v>0</v>
      </c>
      <c r="R87" s="260">
        <f t="shared" si="87"/>
        <v>0</v>
      </c>
      <c r="S87" s="260">
        <f t="shared" si="87"/>
        <v>0</v>
      </c>
      <c r="T87" s="260">
        <f t="shared" si="87"/>
        <v>0</v>
      </c>
      <c r="U87" s="260">
        <f t="shared" si="87"/>
        <v>0</v>
      </c>
      <c r="V87" s="260">
        <f t="shared" si="87"/>
        <v>0</v>
      </c>
      <c r="W87" s="260">
        <f t="shared" si="87"/>
        <v>0</v>
      </c>
      <c r="X87" s="260">
        <f t="shared" si="87"/>
        <v>0</v>
      </c>
      <c r="Y87" s="260">
        <f t="shared" si="87"/>
        <v>0</v>
      </c>
      <c r="Z87" s="260">
        <f t="shared" si="87"/>
        <v>0</v>
      </c>
      <c r="AA87" s="260">
        <f t="shared" si="87"/>
        <v>0</v>
      </c>
      <c r="AB87" s="260">
        <f t="shared" si="87"/>
        <v>0</v>
      </c>
      <c r="AC87" s="260">
        <f t="shared" si="87"/>
        <v>0</v>
      </c>
      <c r="AD87" s="260">
        <f t="shared" si="87"/>
        <v>0</v>
      </c>
      <c r="AE87" s="260">
        <f t="shared" si="87"/>
        <v>0</v>
      </c>
      <c r="AF87" s="260">
        <f t="shared" si="87"/>
        <v>0</v>
      </c>
      <c r="AG87" s="260">
        <f t="shared" si="87"/>
        <v>0</v>
      </c>
      <c r="AH87" s="260">
        <f t="shared" si="87"/>
        <v>0</v>
      </c>
      <c r="AI87" s="260">
        <f t="shared" si="87"/>
        <v>0</v>
      </c>
      <c r="AJ87" s="260">
        <f t="shared" si="87"/>
        <v>0</v>
      </c>
      <c r="AK87" s="260">
        <f t="shared" si="87"/>
        <v>0</v>
      </c>
      <c r="AL87" s="260">
        <f t="shared" si="87"/>
        <v>0</v>
      </c>
      <c r="AM87" s="260">
        <f t="shared" si="87"/>
        <v>0</v>
      </c>
      <c r="AN87" s="260">
        <f t="shared" si="87"/>
        <v>0</v>
      </c>
      <c r="AO87" s="260">
        <f t="shared" si="87"/>
        <v>0</v>
      </c>
      <c r="AP87" s="260">
        <f t="shared" si="87"/>
        <v>0</v>
      </c>
      <c r="AQ87" s="260">
        <f t="shared" si="87"/>
        <v>0</v>
      </c>
      <c r="AR87" s="260">
        <f t="shared" si="87"/>
        <v>0</v>
      </c>
      <c r="AS87" s="260">
        <f t="shared" si="87"/>
        <v>0</v>
      </c>
      <c r="AT87" s="260">
        <f t="shared" si="87"/>
        <v>0</v>
      </c>
      <c r="AU87" s="260">
        <f t="shared" si="87"/>
        <v>0</v>
      </c>
      <c r="AV87" s="260">
        <f t="shared" si="87"/>
        <v>0</v>
      </c>
      <c r="AW87" s="260">
        <f t="shared" si="87"/>
        <v>0</v>
      </c>
      <c r="AX87" s="260">
        <f t="shared" si="87"/>
        <v>0</v>
      </c>
      <c r="AY87" s="260">
        <f t="shared" si="87"/>
        <v>0</v>
      </c>
      <c r="AZ87" s="260">
        <f t="shared" si="87"/>
        <v>0</v>
      </c>
      <c r="BA87" s="260">
        <f t="shared" si="87"/>
        <v>0</v>
      </c>
      <c r="BB87" s="260">
        <f t="shared" si="87"/>
        <v>0</v>
      </c>
      <c r="BC87" s="260">
        <f t="shared" si="87"/>
        <v>0</v>
      </c>
      <c r="BD87" s="260">
        <f t="shared" si="87"/>
        <v>0</v>
      </c>
      <c r="BE87" s="260">
        <f t="shared" si="87"/>
        <v>0</v>
      </c>
      <c r="BF87" s="260">
        <f t="shared" si="87"/>
        <v>0</v>
      </c>
      <c r="BG87" s="260">
        <f t="shared" si="87"/>
        <v>0</v>
      </c>
      <c r="BH87" s="260">
        <f t="shared" si="87"/>
        <v>0</v>
      </c>
      <c r="BI87" s="260">
        <f t="shared" si="87"/>
        <v>0</v>
      </c>
      <c r="BJ87" s="260">
        <f t="shared" si="87"/>
        <v>0</v>
      </c>
      <c r="BK87" s="260">
        <f t="shared" si="87"/>
        <v>0</v>
      </c>
      <c r="BL87" s="260">
        <f t="shared" si="87"/>
        <v>0</v>
      </c>
      <c r="BM87" s="260">
        <f t="shared" si="87"/>
        <v>0</v>
      </c>
      <c r="BN87" s="260">
        <f t="shared" si="87"/>
        <v>0</v>
      </c>
      <c r="BO87" s="260">
        <f t="shared" si="87"/>
        <v>0</v>
      </c>
      <c r="BP87" s="260">
        <f t="shared" si="87"/>
        <v>0</v>
      </c>
      <c r="BQ87" s="260">
        <f t="shared" si="87"/>
        <v>0</v>
      </c>
      <c r="BR87" s="260">
        <f t="shared" si="87"/>
        <v>0</v>
      </c>
      <c r="BS87" s="260">
        <f t="shared" si="87"/>
        <v>0</v>
      </c>
      <c r="BT87" s="260">
        <f t="shared" si="87"/>
        <v>0</v>
      </c>
      <c r="BU87" s="260">
        <f t="shared" si="87"/>
        <v>0</v>
      </c>
      <c r="BV87" s="260">
        <f t="shared" si="87"/>
        <v>0</v>
      </c>
      <c r="BW87" s="260">
        <f t="shared" si="87"/>
        <v>0</v>
      </c>
      <c r="BX87" s="260">
        <f t="shared" si="87"/>
        <v>0</v>
      </c>
      <c r="BY87" s="260">
        <f t="shared" si="87"/>
        <v>0</v>
      </c>
      <c r="BZ87" s="260">
        <f t="shared" si="87"/>
        <v>0</v>
      </c>
      <c r="CA87" s="260">
        <f t="shared" si="87"/>
        <v>0</v>
      </c>
      <c r="CB87" s="260">
        <f t="shared" si="87"/>
        <v>0</v>
      </c>
      <c r="CC87" s="260">
        <f t="shared" si="87"/>
        <v>0</v>
      </c>
      <c r="CD87" s="260">
        <f t="shared" si="87"/>
        <v>0</v>
      </c>
      <c r="CE87" s="260">
        <f t="shared" si="87"/>
        <v>0</v>
      </c>
      <c r="CF87" s="260">
        <f t="shared" si="87"/>
        <v>0</v>
      </c>
      <c r="CG87" s="260">
        <f t="shared" si="87"/>
        <v>0</v>
      </c>
      <c r="CH87" s="260">
        <f t="shared" si="87"/>
        <v>0</v>
      </c>
      <c r="CI87" s="260">
        <f t="shared" si="87"/>
        <v>0</v>
      </c>
      <c r="CJ87" s="260">
        <f t="shared" si="87"/>
        <v>0</v>
      </c>
      <c r="CK87" s="260">
        <f t="shared" si="87"/>
        <v>0</v>
      </c>
      <c r="CL87" s="260">
        <f t="shared" si="87"/>
        <v>0</v>
      </c>
      <c r="CM87" s="260">
        <f t="shared" si="87"/>
        <v>0</v>
      </c>
      <c r="CN87" s="260">
        <f t="shared" si="87"/>
        <v>0</v>
      </c>
      <c r="CO87" s="260">
        <f t="shared" si="87"/>
        <v>0</v>
      </c>
      <c r="CP87" s="260">
        <f t="shared" si="87"/>
        <v>0</v>
      </c>
      <c r="CQ87" s="260">
        <f t="shared" si="87"/>
        <v>0</v>
      </c>
      <c r="CR87" s="260">
        <f t="shared" si="87"/>
        <v>0</v>
      </c>
      <c r="CS87" s="260">
        <f t="shared" si="87"/>
        <v>0</v>
      </c>
      <c r="CT87" s="260">
        <f t="shared" si="87"/>
        <v>0</v>
      </c>
      <c r="CU87" s="260">
        <f t="shared" si="87"/>
        <v>0</v>
      </c>
      <c r="CV87" s="260">
        <f t="shared" si="87"/>
        <v>0</v>
      </c>
      <c r="CW87" s="260">
        <f t="shared" si="87"/>
        <v>0</v>
      </c>
      <c r="CX87" s="260">
        <f t="shared" si="87"/>
        <v>0</v>
      </c>
      <c r="CY87" s="260">
        <f t="shared" si="87"/>
        <v>0</v>
      </c>
      <c r="CZ87" s="260">
        <f t="shared" si="87"/>
        <v>0</v>
      </c>
      <c r="DA87" s="260">
        <f t="shared" si="87"/>
        <v>0</v>
      </c>
      <c r="DB87" s="260">
        <f t="shared" si="87"/>
        <v>0</v>
      </c>
      <c r="DC87" s="260">
        <f t="shared" si="87"/>
        <v>0</v>
      </c>
    </row>
    <row r="88" spans="2:107" ht="15" hidden="1" customHeight="1" x14ac:dyDescent="0.25">
      <c r="B88" s="1165">
        <v>41</v>
      </c>
      <c r="C88" s="252" t="s">
        <v>4207</v>
      </c>
      <c r="D88" s="252"/>
      <c r="E88" s="261" t="s">
        <v>4201</v>
      </c>
      <c r="F88" s="264" t="s">
        <v>4228</v>
      </c>
      <c r="G88" s="713">
        <v>3</v>
      </c>
      <c r="H88" s="712"/>
      <c r="I88" s="712"/>
      <c r="J88" s="712"/>
      <c r="K88" s="712"/>
      <c r="L88" s="712"/>
      <c r="M88" s="712"/>
      <c r="N88" s="712"/>
      <c r="O88" s="712"/>
      <c r="P88" s="712"/>
      <c r="Q88" s="712"/>
      <c r="R88" s="712"/>
      <c r="S88" s="712"/>
      <c r="T88" s="712"/>
      <c r="U88" s="712"/>
      <c r="V88" s="712"/>
      <c r="W88" s="712"/>
      <c r="X88" s="712"/>
      <c r="Y88" s="712"/>
      <c r="Z88" s="712"/>
      <c r="AA88" s="712"/>
      <c r="AB88" s="712"/>
      <c r="AC88" s="712"/>
      <c r="AD88" s="712"/>
      <c r="AE88" s="712"/>
      <c r="AF88" s="712"/>
      <c r="AG88" s="712"/>
      <c r="AH88" s="712"/>
      <c r="AI88" s="712"/>
      <c r="AJ88" s="712"/>
      <c r="AK88" s="712"/>
      <c r="AL88" s="712"/>
      <c r="AM88" s="712"/>
      <c r="AN88" s="712"/>
      <c r="AO88" s="712"/>
      <c r="AP88" s="712"/>
      <c r="AQ88" s="712"/>
      <c r="AR88" s="712"/>
      <c r="AS88" s="712"/>
      <c r="AT88" s="712"/>
      <c r="AU88" s="712"/>
      <c r="AV88" s="712"/>
      <c r="AW88" s="712"/>
      <c r="AX88" s="712"/>
      <c r="AY88" s="712"/>
      <c r="AZ88" s="712"/>
      <c r="BA88" s="712"/>
      <c r="BB88" s="712"/>
      <c r="BC88" s="712"/>
      <c r="BD88" s="712"/>
      <c r="BE88" s="712"/>
      <c r="BF88" s="712"/>
      <c r="BG88" s="712"/>
      <c r="BH88" s="712"/>
      <c r="BI88" s="712"/>
      <c r="BJ88" s="712"/>
      <c r="BK88" s="712"/>
      <c r="BL88" s="712"/>
      <c r="BM88" s="712"/>
      <c r="BN88" s="712"/>
      <c r="BO88" s="712"/>
      <c r="BP88" s="712"/>
      <c r="BQ88" s="712"/>
      <c r="BR88" s="712"/>
      <c r="BS88" s="712"/>
      <c r="BT88" s="712"/>
      <c r="BU88" s="712"/>
      <c r="BV88" s="712"/>
      <c r="BW88" s="712"/>
      <c r="BX88" s="712"/>
      <c r="BY88" s="712"/>
      <c r="BZ88" s="712"/>
      <c r="CA88" s="712"/>
      <c r="CB88" s="712"/>
      <c r="CC88" s="712"/>
      <c r="CD88" s="712"/>
      <c r="CE88" s="712"/>
      <c r="CF88" s="712"/>
      <c r="CG88" s="712"/>
      <c r="CH88" s="712"/>
      <c r="CI88" s="712"/>
      <c r="CJ88" s="712"/>
      <c r="CK88" s="712"/>
      <c r="CL88" s="712"/>
      <c r="CM88" s="712"/>
      <c r="CN88" s="712"/>
      <c r="CO88" s="712"/>
      <c r="CP88" s="712"/>
      <c r="CQ88" s="712"/>
      <c r="CR88" s="712"/>
      <c r="CS88" s="712"/>
      <c r="CT88" s="712"/>
      <c r="CU88" s="712"/>
      <c r="CV88" s="712"/>
      <c r="CW88" s="712"/>
      <c r="CX88" s="712"/>
      <c r="CY88" s="712"/>
      <c r="CZ88" s="712"/>
      <c r="DA88" s="712"/>
      <c r="DB88" s="712"/>
      <c r="DC88" s="712"/>
    </row>
    <row r="89" spans="2:107" ht="15" hidden="1" customHeight="1" x14ac:dyDescent="0.25">
      <c r="B89" s="993"/>
      <c r="C89" s="252" t="s">
        <v>4209</v>
      </c>
      <c r="D89" s="252"/>
      <c r="E89" s="253" t="s">
        <v>4210</v>
      </c>
      <c r="F89" s="264" t="s">
        <v>4229</v>
      </c>
      <c r="G89" s="713">
        <v>22</v>
      </c>
      <c r="H89" s="712"/>
      <c r="I89" s="712"/>
      <c r="J89" s="712"/>
      <c r="K89" s="712"/>
      <c r="L89" s="712"/>
      <c r="M89" s="712"/>
      <c r="N89" s="712"/>
      <c r="O89" s="712"/>
      <c r="P89" s="712"/>
      <c r="Q89" s="712"/>
      <c r="R89" s="712"/>
      <c r="S89" s="712"/>
      <c r="T89" s="712"/>
      <c r="U89" s="712"/>
      <c r="V89" s="712"/>
      <c r="W89" s="712"/>
      <c r="X89" s="712"/>
      <c r="Y89" s="712"/>
      <c r="Z89" s="712"/>
      <c r="AA89" s="712"/>
      <c r="AB89" s="712"/>
      <c r="AC89" s="712"/>
      <c r="AD89" s="712"/>
      <c r="AE89" s="712"/>
      <c r="AF89" s="712"/>
      <c r="AG89" s="712"/>
      <c r="AH89" s="712"/>
      <c r="AI89" s="712"/>
      <c r="AJ89" s="712"/>
      <c r="AK89" s="712"/>
      <c r="AL89" s="712"/>
      <c r="AM89" s="712"/>
      <c r="AN89" s="712"/>
      <c r="AO89" s="712"/>
      <c r="AP89" s="712"/>
      <c r="AQ89" s="712"/>
      <c r="AR89" s="712"/>
      <c r="AS89" s="712"/>
      <c r="AT89" s="712"/>
      <c r="AU89" s="712"/>
      <c r="AV89" s="712"/>
      <c r="AW89" s="712"/>
      <c r="AX89" s="712"/>
      <c r="AY89" s="712"/>
      <c r="AZ89" s="712"/>
      <c r="BA89" s="712"/>
      <c r="BB89" s="712"/>
      <c r="BC89" s="712"/>
      <c r="BD89" s="712"/>
      <c r="BE89" s="712"/>
      <c r="BF89" s="712"/>
      <c r="BG89" s="712"/>
      <c r="BH89" s="712"/>
      <c r="BI89" s="712"/>
      <c r="BJ89" s="712"/>
      <c r="BK89" s="712"/>
      <c r="BL89" s="712"/>
      <c r="BM89" s="712"/>
      <c r="BN89" s="712"/>
      <c r="BO89" s="712"/>
      <c r="BP89" s="712"/>
      <c r="BQ89" s="712"/>
      <c r="BR89" s="712"/>
      <c r="BS89" s="712"/>
      <c r="BT89" s="712"/>
      <c r="BU89" s="712"/>
      <c r="BV89" s="712"/>
      <c r="BW89" s="712"/>
      <c r="BX89" s="712"/>
      <c r="BY89" s="712"/>
      <c r="BZ89" s="712"/>
      <c r="CA89" s="712"/>
      <c r="CB89" s="712"/>
      <c r="CC89" s="712"/>
      <c r="CD89" s="712"/>
      <c r="CE89" s="712"/>
      <c r="CF89" s="712"/>
      <c r="CG89" s="712"/>
      <c r="CH89" s="712"/>
      <c r="CI89" s="712"/>
      <c r="CJ89" s="712"/>
      <c r="CK89" s="712"/>
      <c r="CL89" s="712"/>
      <c r="CM89" s="712"/>
      <c r="CN89" s="712"/>
      <c r="CO89" s="712"/>
      <c r="CP89" s="712"/>
      <c r="CQ89" s="712"/>
      <c r="CR89" s="712"/>
      <c r="CS89" s="712"/>
      <c r="CT89" s="712"/>
      <c r="CU89" s="712"/>
      <c r="CV89" s="712"/>
      <c r="CW89" s="712"/>
      <c r="CX89" s="712"/>
      <c r="CY89" s="712"/>
      <c r="CZ89" s="712"/>
      <c r="DA89" s="712"/>
      <c r="DB89" s="712"/>
      <c r="DC89" s="712"/>
    </row>
    <row r="90" spans="2:107" ht="15" hidden="1" customHeight="1" x14ac:dyDescent="0.25">
      <c r="B90" s="993"/>
      <c r="C90" s="252" t="s">
        <v>4212</v>
      </c>
      <c r="D90" s="252"/>
      <c r="E90" s="253" t="s">
        <v>4213</v>
      </c>
      <c r="F90" s="264" t="s">
        <v>4230</v>
      </c>
      <c r="G90" s="713">
        <v>12</v>
      </c>
      <c r="H90" s="712"/>
      <c r="I90" s="712"/>
      <c r="J90" s="712"/>
      <c r="K90" s="712"/>
      <c r="L90" s="712"/>
      <c r="M90" s="712"/>
      <c r="N90" s="712"/>
      <c r="O90" s="712"/>
      <c r="P90" s="712"/>
      <c r="Q90" s="712"/>
      <c r="R90" s="712"/>
      <c r="S90" s="712"/>
      <c r="T90" s="712"/>
      <c r="U90" s="712"/>
      <c r="V90" s="712"/>
      <c r="W90" s="712"/>
      <c r="X90" s="712"/>
      <c r="Y90" s="712"/>
      <c r="Z90" s="712"/>
      <c r="AA90" s="712"/>
      <c r="AB90" s="712"/>
      <c r="AC90" s="712"/>
      <c r="AD90" s="712"/>
      <c r="AE90" s="712"/>
      <c r="AF90" s="712"/>
      <c r="AG90" s="712"/>
      <c r="AH90" s="712"/>
      <c r="AI90" s="712"/>
      <c r="AJ90" s="712"/>
      <c r="AK90" s="712"/>
      <c r="AL90" s="712"/>
      <c r="AM90" s="712"/>
      <c r="AN90" s="712"/>
      <c r="AO90" s="712"/>
      <c r="AP90" s="712"/>
      <c r="AQ90" s="712"/>
      <c r="AR90" s="712"/>
      <c r="AS90" s="712"/>
      <c r="AT90" s="712"/>
      <c r="AU90" s="712"/>
      <c r="AV90" s="712"/>
      <c r="AW90" s="712"/>
      <c r="AX90" s="712"/>
      <c r="AY90" s="712"/>
      <c r="AZ90" s="712"/>
      <c r="BA90" s="712"/>
      <c r="BB90" s="712"/>
      <c r="BC90" s="712"/>
      <c r="BD90" s="712"/>
      <c r="BE90" s="712"/>
      <c r="BF90" s="712"/>
      <c r="BG90" s="712"/>
      <c r="BH90" s="712"/>
      <c r="BI90" s="712"/>
      <c r="BJ90" s="712"/>
      <c r="BK90" s="712"/>
      <c r="BL90" s="712"/>
      <c r="BM90" s="712"/>
      <c r="BN90" s="712"/>
      <c r="BO90" s="712"/>
      <c r="BP90" s="712"/>
      <c r="BQ90" s="712"/>
      <c r="BR90" s="712"/>
      <c r="BS90" s="712"/>
      <c r="BT90" s="712"/>
      <c r="BU90" s="712"/>
      <c r="BV90" s="712"/>
      <c r="BW90" s="712"/>
      <c r="BX90" s="712"/>
      <c r="BY90" s="712"/>
      <c r="BZ90" s="712"/>
      <c r="CA90" s="712"/>
      <c r="CB90" s="712"/>
      <c r="CC90" s="712"/>
      <c r="CD90" s="712"/>
      <c r="CE90" s="712"/>
      <c r="CF90" s="712"/>
      <c r="CG90" s="712"/>
      <c r="CH90" s="712"/>
      <c r="CI90" s="712"/>
      <c r="CJ90" s="712"/>
      <c r="CK90" s="712"/>
      <c r="CL90" s="712"/>
      <c r="CM90" s="712"/>
      <c r="CN90" s="712"/>
      <c r="CO90" s="712"/>
      <c r="CP90" s="712"/>
      <c r="CQ90" s="712"/>
      <c r="CR90" s="712"/>
      <c r="CS90" s="712"/>
      <c r="CT90" s="712"/>
      <c r="CU90" s="712"/>
      <c r="CV90" s="712"/>
      <c r="CW90" s="712"/>
      <c r="CX90" s="712"/>
      <c r="CY90" s="712"/>
      <c r="CZ90" s="712"/>
      <c r="DA90" s="712"/>
      <c r="DB90" s="712"/>
      <c r="DC90" s="712"/>
    </row>
    <row r="91" spans="2:107" ht="15" hidden="1" customHeight="1" x14ac:dyDescent="0.25">
      <c r="B91" s="993"/>
      <c r="C91" s="252" t="s">
        <v>4215</v>
      </c>
      <c r="D91" s="252"/>
      <c r="E91" s="253" t="s">
        <v>3855</v>
      </c>
      <c r="F91" s="264" t="s">
        <v>4231</v>
      </c>
      <c r="G91" s="281">
        <f>SUM(H91:DC91)</f>
        <v>0</v>
      </c>
      <c r="H91" s="712">
        <f>H84*((H88*H89*H90)/792)</f>
        <v>0</v>
      </c>
      <c r="I91" s="712">
        <f>I84*((I88*I89*I90)/792)</f>
        <v>0</v>
      </c>
      <c r="J91" s="712">
        <f t="shared" ref="J91:AM91" si="88">J84*((J88*J89*J90)/792)</f>
        <v>0</v>
      </c>
      <c r="K91" s="712">
        <f t="shared" si="88"/>
        <v>0</v>
      </c>
      <c r="L91" s="712">
        <f t="shared" si="88"/>
        <v>0</v>
      </c>
      <c r="M91" s="712">
        <f t="shared" si="88"/>
        <v>0</v>
      </c>
      <c r="N91" s="712">
        <f t="shared" si="88"/>
        <v>0</v>
      </c>
      <c r="O91" s="712">
        <f t="shared" si="88"/>
        <v>0</v>
      </c>
      <c r="P91" s="712">
        <f t="shared" si="88"/>
        <v>0</v>
      </c>
      <c r="Q91" s="712">
        <f t="shared" si="88"/>
        <v>0</v>
      </c>
      <c r="R91" s="712">
        <f t="shared" si="88"/>
        <v>0</v>
      </c>
      <c r="S91" s="712">
        <f t="shared" si="88"/>
        <v>0</v>
      </c>
      <c r="T91" s="712">
        <f t="shared" si="88"/>
        <v>0</v>
      </c>
      <c r="U91" s="712">
        <f t="shared" si="88"/>
        <v>0</v>
      </c>
      <c r="V91" s="712">
        <f t="shared" si="88"/>
        <v>0</v>
      </c>
      <c r="W91" s="712">
        <f t="shared" si="88"/>
        <v>0</v>
      </c>
      <c r="X91" s="712">
        <f t="shared" si="88"/>
        <v>0</v>
      </c>
      <c r="Y91" s="712">
        <f t="shared" si="88"/>
        <v>0</v>
      </c>
      <c r="Z91" s="712">
        <f t="shared" si="88"/>
        <v>0</v>
      </c>
      <c r="AA91" s="712">
        <f t="shared" si="88"/>
        <v>0</v>
      </c>
      <c r="AB91" s="712">
        <f t="shared" si="88"/>
        <v>0</v>
      </c>
      <c r="AC91" s="712">
        <f t="shared" si="88"/>
        <v>0</v>
      </c>
      <c r="AD91" s="712">
        <f t="shared" si="88"/>
        <v>0</v>
      </c>
      <c r="AE91" s="712">
        <f t="shared" si="88"/>
        <v>0</v>
      </c>
      <c r="AF91" s="712">
        <f t="shared" si="88"/>
        <v>0</v>
      </c>
      <c r="AG91" s="712">
        <f t="shared" si="88"/>
        <v>0</v>
      </c>
      <c r="AH91" s="712">
        <f t="shared" si="88"/>
        <v>0</v>
      </c>
      <c r="AI91" s="712">
        <f t="shared" si="88"/>
        <v>0</v>
      </c>
      <c r="AJ91" s="712">
        <f t="shared" si="88"/>
        <v>0</v>
      </c>
      <c r="AK91" s="712">
        <f t="shared" si="88"/>
        <v>0</v>
      </c>
      <c r="AL91" s="712">
        <f t="shared" si="88"/>
        <v>0</v>
      </c>
      <c r="AM91" s="712">
        <f t="shared" si="88"/>
        <v>0</v>
      </c>
      <c r="AN91" s="712">
        <f t="shared" ref="AN91:BS91" si="89">AN84*((AN88*AN89*AN90)/792)</f>
        <v>0</v>
      </c>
      <c r="AO91" s="712">
        <f t="shared" si="89"/>
        <v>0</v>
      </c>
      <c r="AP91" s="712">
        <f t="shared" si="89"/>
        <v>0</v>
      </c>
      <c r="AQ91" s="712">
        <f t="shared" si="89"/>
        <v>0</v>
      </c>
      <c r="AR91" s="712">
        <f t="shared" si="89"/>
        <v>0</v>
      </c>
      <c r="AS91" s="712">
        <f t="shared" si="89"/>
        <v>0</v>
      </c>
      <c r="AT91" s="712">
        <f t="shared" si="89"/>
        <v>0</v>
      </c>
      <c r="AU91" s="712">
        <f t="shared" si="89"/>
        <v>0</v>
      </c>
      <c r="AV91" s="712">
        <f t="shared" si="89"/>
        <v>0</v>
      </c>
      <c r="AW91" s="712">
        <f t="shared" si="89"/>
        <v>0</v>
      </c>
      <c r="AX91" s="712">
        <f t="shared" si="89"/>
        <v>0</v>
      </c>
      <c r="AY91" s="712">
        <f t="shared" si="89"/>
        <v>0</v>
      </c>
      <c r="AZ91" s="712">
        <f t="shared" si="89"/>
        <v>0</v>
      </c>
      <c r="BA91" s="712">
        <f t="shared" si="89"/>
        <v>0</v>
      </c>
      <c r="BB91" s="712">
        <f t="shared" si="89"/>
        <v>0</v>
      </c>
      <c r="BC91" s="712">
        <f t="shared" si="89"/>
        <v>0</v>
      </c>
      <c r="BD91" s="712">
        <f t="shared" si="89"/>
        <v>0</v>
      </c>
      <c r="BE91" s="712">
        <f t="shared" si="89"/>
        <v>0</v>
      </c>
      <c r="BF91" s="712">
        <f t="shared" si="89"/>
        <v>0</v>
      </c>
      <c r="BG91" s="712">
        <f t="shared" si="89"/>
        <v>0</v>
      </c>
      <c r="BH91" s="712">
        <f t="shared" si="89"/>
        <v>0</v>
      </c>
      <c r="BI91" s="712">
        <f t="shared" si="89"/>
        <v>0</v>
      </c>
      <c r="BJ91" s="712">
        <f t="shared" si="89"/>
        <v>0</v>
      </c>
      <c r="BK91" s="712">
        <f t="shared" si="89"/>
        <v>0</v>
      </c>
      <c r="BL91" s="712">
        <f t="shared" si="89"/>
        <v>0</v>
      </c>
      <c r="BM91" s="712">
        <f t="shared" si="89"/>
        <v>0</v>
      </c>
      <c r="BN91" s="712">
        <f t="shared" si="89"/>
        <v>0</v>
      </c>
      <c r="BO91" s="712">
        <f t="shared" si="89"/>
        <v>0</v>
      </c>
      <c r="BP91" s="712">
        <f t="shared" si="89"/>
        <v>0</v>
      </c>
      <c r="BQ91" s="712">
        <f t="shared" si="89"/>
        <v>0</v>
      </c>
      <c r="BR91" s="712">
        <f t="shared" si="89"/>
        <v>0</v>
      </c>
      <c r="BS91" s="712">
        <f t="shared" si="89"/>
        <v>0</v>
      </c>
      <c r="BT91" s="712">
        <f t="shared" ref="BT91:CY91" si="90">BT84*((BT88*BT89*BT90)/792)</f>
        <v>0</v>
      </c>
      <c r="BU91" s="712">
        <f t="shared" si="90"/>
        <v>0</v>
      </c>
      <c r="BV91" s="712">
        <f t="shared" si="90"/>
        <v>0</v>
      </c>
      <c r="BW91" s="712">
        <f t="shared" si="90"/>
        <v>0</v>
      </c>
      <c r="BX91" s="712">
        <f t="shared" si="90"/>
        <v>0</v>
      </c>
      <c r="BY91" s="712">
        <f t="shared" si="90"/>
        <v>0</v>
      </c>
      <c r="BZ91" s="712">
        <f t="shared" si="90"/>
        <v>0</v>
      </c>
      <c r="CA91" s="712">
        <f t="shared" si="90"/>
        <v>0</v>
      </c>
      <c r="CB91" s="712">
        <f t="shared" si="90"/>
        <v>0</v>
      </c>
      <c r="CC91" s="712">
        <f t="shared" si="90"/>
        <v>0</v>
      </c>
      <c r="CD91" s="712">
        <f t="shared" si="90"/>
        <v>0</v>
      </c>
      <c r="CE91" s="712">
        <f t="shared" si="90"/>
        <v>0</v>
      </c>
      <c r="CF91" s="712">
        <f t="shared" si="90"/>
        <v>0</v>
      </c>
      <c r="CG91" s="712">
        <f t="shared" si="90"/>
        <v>0</v>
      </c>
      <c r="CH91" s="712">
        <f t="shared" si="90"/>
        <v>0</v>
      </c>
      <c r="CI91" s="712">
        <f t="shared" si="90"/>
        <v>0</v>
      </c>
      <c r="CJ91" s="712">
        <f t="shared" si="90"/>
        <v>0</v>
      </c>
      <c r="CK91" s="712">
        <f t="shared" si="90"/>
        <v>0</v>
      </c>
      <c r="CL91" s="712">
        <f t="shared" si="90"/>
        <v>0</v>
      </c>
      <c r="CM91" s="712">
        <f t="shared" si="90"/>
        <v>0</v>
      </c>
      <c r="CN91" s="712">
        <f t="shared" si="90"/>
        <v>0</v>
      </c>
      <c r="CO91" s="712">
        <f t="shared" si="90"/>
        <v>0</v>
      </c>
      <c r="CP91" s="712">
        <f t="shared" si="90"/>
        <v>0</v>
      </c>
      <c r="CQ91" s="712">
        <f t="shared" si="90"/>
        <v>0</v>
      </c>
      <c r="CR91" s="712">
        <f t="shared" si="90"/>
        <v>0</v>
      </c>
      <c r="CS91" s="712">
        <f t="shared" si="90"/>
        <v>0</v>
      </c>
      <c r="CT91" s="712">
        <f t="shared" si="90"/>
        <v>0</v>
      </c>
      <c r="CU91" s="712">
        <f t="shared" si="90"/>
        <v>0</v>
      </c>
      <c r="CV91" s="712">
        <f t="shared" si="90"/>
        <v>0</v>
      </c>
      <c r="CW91" s="712">
        <f t="shared" si="90"/>
        <v>0</v>
      </c>
      <c r="CX91" s="712">
        <f t="shared" si="90"/>
        <v>0</v>
      </c>
      <c r="CY91" s="712">
        <f t="shared" si="90"/>
        <v>0</v>
      </c>
      <c r="CZ91" s="712">
        <f t="shared" ref="CZ91:DC91" si="91">CZ84*((CZ88*CZ89*CZ90)/792)</f>
        <v>0</v>
      </c>
      <c r="DA91" s="712">
        <f t="shared" si="91"/>
        <v>0</v>
      </c>
      <c r="DB91" s="712">
        <f t="shared" si="91"/>
        <v>0</v>
      </c>
      <c r="DC91" s="712">
        <f t="shared" si="91"/>
        <v>0</v>
      </c>
    </row>
    <row r="92" spans="2:107" ht="15" hidden="1" customHeight="1" x14ac:dyDescent="0.25">
      <c r="B92" s="995"/>
      <c r="C92" s="252" t="s">
        <v>4217</v>
      </c>
      <c r="D92" s="252"/>
      <c r="E92" s="253"/>
      <c r="F92" s="264" t="s">
        <v>4232</v>
      </c>
      <c r="G92" s="262" t="str">
        <f>IF(COUNTA(H92:DC92)=0,"",IF(OR(LARGE(H92:DC92,1)&gt;1,SMALL(H92:DC92,1)&lt;0),"ERRO",""))</f>
        <v/>
      </c>
      <c r="H92" s="260">
        <f>(H88*H89*H90)/($G$88*$G$89*$G$90)</f>
        <v>0</v>
      </c>
      <c r="I92" s="260">
        <f>(I88*I89*I90)/($G$88*$G$89*$G$90)</f>
        <v>0</v>
      </c>
      <c r="J92" s="260">
        <f t="shared" ref="J92:BT92" si="92">(J88*J89*J90)/($G$88*$G$89*$G$90)</f>
        <v>0</v>
      </c>
      <c r="K92" s="260">
        <f t="shared" si="92"/>
        <v>0</v>
      </c>
      <c r="L92" s="260">
        <f t="shared" si="92"/>
        <v>0</v>
      </c>
      <c r="M92" s="260">
        <f t="shared" si="92"/>
        <v>0</v>
      </c>
      <c r="N92" s="260">
        <f t="shared" si="92"/>
        <v>0</v>
      </c>
      <c r="O92" s="260">
        <f t="shared" si="92"/>
        <v>0</v>
      </c>
      <c r="P92" s="260">
        <f t="shared" si="92"/>
        <v>0</v>
      </c>
      <c r="Q92" s="260">
        <f t="shared" si="92"/>
        <v>0</v>
      </c>
      <c r="R92" s="260">
        <f t="shared" si="92"/>
        <v>0</v>
      </c>
      <c r="S92" s="260">
        <f t="shared" si="92"/>
        <v>0</v>
      </c>
      <c r="T92" s="260">
        <f t="shared" si="92"/>
        <v>0</v>
      </c>
      <c r="U92" s="260">
        <f t="shared" si="92"/>
        <v>0</v>
      </c>
      <c r="V92" s="260">
        <f t="shared" si="92"/>
        <v>0</v>
      </c>
      <c r="W92" s="260">
        <f t="shared" si="92"/>
        <v>0</v>
      </c>
      <c r="X92" s="260">
        <f t="shared" si="92"/>
        <v>0</v>
      </c>
      <c r="Y92" s="260">
        <f t="shared" si="92"/>
        <v>0</v>
      </c>
      <c r="Z92" s="260">
        <f t="shared" si="92"/>
        <v>0</v>
      </c>
      <c r="AA92" s="260">
        <f t="shared" si="92"/>
        <v>0</v>
      </c>
      <c r="AB92" s="260">
        <f t="shared" si="92"/>
        <v>0</v>
      </c>
      <c r="AC92" s="260">
        <f t="shared" si="92"/>
        <v>0</v>
      </c>
      <c r="AD92" s="260">
        <f t="shared" si="92"/>
        <v>0</v>
      </c>
      <c r="AE92" s="260">
        <f t="shared" si="92"/>
        <v>0</v>
      </c>
      <c r="AF92" s="260">
        <f t="shared" si="92"/>
        <v>0</v>
      </c>
      <c r="AG92" s="260">
        <f t="shared" si="92"/>
        <v>0</v>
      </c>
      <c r="AH92" s="260">
        <f t="shared" si="92"/>
        <v>0</v>
      </c>
      <c r="AI92" s="260">
        <f t="shared" si="92"/>
        <v>0</v>
      </c>
      <c r="AJ92" s="260">
        <f t="shared" si="92"/>
        <v>0</v>
      </c>
      <c r="AK92" s="260">
        <f t="shared" si="92"/>
        <v>0</v>
      </c>
      <c r="AL92" s="260">
        <f t="shared" si="92"/>
        <v>0</v>
      </c>
      <c r="AM92" s="260">
        <f t="shared" si="92"/>
        <v>0</v>
      </c>
      <c r="AN92" s="260">
        <f t="shared" si="92"/>
        <v>0</v>
      </c>
      <c r="AO92" s="260">
        <f t="shared" si="92"/>
        <v>0</v>
      </c>
      <c r="AP92" s="260">
        <f t="shared" si="92"/>
        <v>0</v>
      </c>
      <c r="AQ92" s="260">
        <f t="shared" si="92"/>
        <v>0</v>
      </c>
      <c r="AR92" s="260">
        <f t="shared" si="92"/>
        <v>0</v>
      </c>
      <c r="AS92" s="260">
        <f t="shared" si="92"/>
        <v>0</v>
      </c>
      <c r="AT92" s="260">
        <f t="shared" si="92"/>
        <v>0</v>
      </c>
      <c r="AU92" s="260">
        <f t="shared" si="92"/>
        <v>0</v>
      </c>
      <c r="AV92" s="260">
        <f t="shared" si="92"/>
        <v>0</v>
      </c>
      <c r="AW92" s="260">
        <f t="shared" si="92"/>
        <v>0</v>
      </c>
      <c r="AX92" s="260">
        <f t="shared" si="92"/>
        <v>0</v>
      </c>
      <c r="AY92" s="260">
        <f t="shared" si="92"/>
        <v>0</v>
      </c>
      <c r="AZ92" s="260">
        <f t="shared" si="92"/>
        <v>0</v>
      </c>
      <c r="BA92" s="260">
        <f t="shared" si="92"/>
        <v>0</v>
      </c>
      <c r="BB92" s="260">
        <f t="shared" si="92"/>
        <v>0</v>
      </c>
      <c r="BC92" s="260">
        <f t="shared" si="92"/>
        <v>0</v>
      </c>
      <c r="BD92" s="260">
        <f t="shared" si="92"/>
        <v>0</v>
      </c>
      <c r="BE92" s="260">
        <f t="shared" si="92"/>
        <v>0</v>
      </c>
      <c r="BF92" s="260">
        <f t="shared" si="92"/>
        <v>0</v>
      </c>
      <c r="BG92" s="260">
        <f t="shared" si="92"/>
        <v>0</v>
      </c>
      <c r="BH92" s="260">
        <f t="shared" si="92"/>
        <v>0</v>
      </c>
      <c r="BI92" s="260">
        <f t="shared" si="92"/>
        <v>0</v>
      </c>
      <c r="BJ92" s="260">
        <f t="shared" si="92"/>
        <v>0</v>
      </c>
      <c r="BK92" s="260">
        <f t="shared" si="92"/>
        <v>0</v>
      </c>
      <c r="BL92" s="260">
        <f t="shared" si="92"/>
        <v>0</v>
      </c>
      <c r="BM92" s="260">
        <f t="shared" si="92"/>
        <v>0</v>
      </c>
      <c r="BN92" s="260">
        <f t="shared" si="92"/>
        <v>0</v>
      </c>
      <c r="BO92" s="260">
        <f t="shared" si="92"/>
        <v>0</v>
      </c>
      <c r="BP92" s="260">
        <f t="shared" si="92"/>
        <v>0</v>
      </c>
      <c r="BQ92" s="260">
        <f t="shared" si="92"/>
        <v>0</v>
      </c>
      <c r="BR92" s="260">
        <f t="shared" si="92"/>
        <v>0</v>
      </c>
      <c r="BS92" s="260">
        <f t="shared" si="92"/>
        <v>0</v>
      </c>
      <c r="BT92" s="260">
        <f t="shared" si="92"/>
        <v>0</v>
      </c>
      <c r="BU92" s="260">
        <f t="shared" ref="BU92:DC92" si="93">(BU88*BU89*BU90)/($G$88*$G$89*$G$90)</f>
        <v>0</v>
      </c>
      <c r="BV92" s="260">
        <f t="shared" si="93"/>
        <v>0</v>
      </c>
      <c r="BW92" s="260">
        <f t="shared" si="93"/>
        <v>0</v>
      </c>
      <c r="BX92" s="260">
        <f t="shared" si="93"/>
        <v>0</v>
      </c>
      <c r="BY92" s="260">
        <f t="shared" si="93"/>
        <v>0</v>
      </c>
      <c r="BZ92" s="260">
        <f t="shared" si="93"/>
        <v>0</v>
      </c>
      <c r="CA92" s="260">
        <f t="shared" si="93"/>
        <v>0</v>
      </c>
      <c r="CB92" s="260">
        <f t="shared" si="93"/>
        <v>0</v>
      </c>
      <c r="CC92" s="260">
        <f t="shared" si="93"/>
        <v>0</v>
      </c>
      <c r="CD92" s="260">
        <f t="shared" si="93"/>
        <v>0</v>
      </c>
      <c r="CE92" s="260">
        <f t="shared" si="93"/>
        <v>0</v>
      </c>
      <c r="CF92" s="260">
        <f t="shared" si="93"/>
        <v>0</v>
      </c>
      <c r="CG92" s="260">
        <f t="shared" si="93"/>
        <v>0</v>
      </c>
      <c r="CH92" s="260">
        <f t="shared" si="93"/>
        <v>0</v>
      </c>
      <c r="CI92" s="260">
        <f t="shared" si="93"/>
        <v>0</v>
      </c>
      <c r="CJ92" s="260">
        <f t="shared" si="93"/>
        <v>0</v>
      </c>
      <c r="CK92" s="260">
        <f t="shared" si="93"/>
        <v>0</v>
      </c>
      <c r="CL92" s="260">
        <f t="shared" si="93"/>
        <v>0</v>
      </c>
      <c r="CM92" s="260">
        <f t="shared" si="93"/>
        <v>0</v>
      </c>
      <c r="CN92" s="260">
        <f t="shared" si="93"/>
        <v>0</v>
      </c>
      <c r="CO92" s="260">
        <f t="shared" si="93"/>
        <v>0</v>
      </c>
      <c r="CP92" s="260">
        <f t="shared" si="93"/>
        <v>0</v>
      </c>
      <c r="CQ92" s="260">
        <f t="shared" si="93"/>
        <v>0</v>
      </c>
      <c r="CR92" s="260">
        <f t="shared" si="93"/>
        <v>0</v>
      </c>
      <c r="CS92" s="260">
        <f t="shared" si="93"/>
        <v>0</v>
      </c>
      <c r="CT92" s="260">
        <f t="shared" si="93"/>
        <v>0</v>
      </c>
      <c r="CU92" s="260">
        <f t="shared" si="93"/>
        <v>0</v>
      </c>
      <c r="CV92" s="260">
        <f t="shared" si="93"/>
        <v>0</v>
      </c>
      <c r="CW92" s="260">
        <f t="shared" si="93"/>
        <v>0</v>
      </c>
      <c r="CX92" s="260">
        <f t="shared" si="93"/>
        <v>0</v>
      </c>
      <c r="CY92" s="260">
        <f t="shared" si="93"/>
        <v>0</v>
      </c>
      <c r="CZ92" s="260">
        <f t="shared" si="93"/>
        <v>0</v>
      </c>
      <c r="DA92" s="260">
        <f t="shared" si="93"/>
        <v>0</v>
      </c>
      <c r="DB92" s="260">
        <f t="shared" si="93"/>
        <v>0</v>
      </c>
      <c r="DC92" s="260">
        <f t="shared" si="93"/>
        <v>0</v>
      </c>
    </row>
    <row r="93" spans="2:107" ht="15" hidden="1" customHeight="1" x14ac:dyDescent="0.25">
      <c r="B93" s="247">
        <v>42</v>
      </c>
      <c r="C93" s="252" t="s">
        <v>4219</v>
      </c>
      <c r="D93" s="252"/>
      <c r="E93" s="253" t="s">
        <v>3852</v>
      </c>
      <c r="F93" s="264" t="s">
        <v>4233</v>
      </c>
      <c r="G93" s="259">
        <f>SUM(H93:DC93)</f>
        <v>0</v>
      </c>
      <c r="H93" s="265">
        <f t="shared" ref="H93:AM93" si="94">(H84*H87)/1000</f>
        <v>0</v>
      </c>
      <c r="I93" s="265">
        <f t="shared" si="94"/>
        <v>0</v>
      </c>
      <c r="J93" s="265">
        <f t="shared" si="94"/>
        <v>0</v>
      </c>
      <c r="K93" s="265">
        <f t="shared" si="94"/>
        <v>0</v>
      </c>
      <c r="L93" s="265">
        <f t="shared" si="94"/>
        <v>0</v>
      </c>
      <c r="M93" s="265">
        <f t="shared" si="94"/>
        <v>0</v>
      </c>
      <c r="N93" s="265">
        <f t="shared" si="94"/>
        <v>0</v>
      </c>
      <c r="O93" s="265">
        <f t="shared" si="94"/>
        <v>0</v>
      </c>
      <c r="P93" s="265">
        <f t="shared" si="94"/>
        <v>0</v>
      </c>
      <c r="Q93" s="265">
        <f t="shared" si="94"/>
        <v>0</v>
      </c>
      <c r="R93" s="265">
        <f t="shared" si="94"/>
        <v>0</v>
      </c>
      <c r="S93" s="265">
        <f t="shared" si="94"/>
        <v>0</v>
      </c>
      <c r="T93" s="265">
        <f t="shared" si="94"/>
        <v>0</v>
      </c>
      <c r="U93" s="265">
        <f t="shared" si="94"/>
        <v>0</v>
      </c>
      <c r="V93" s="265">
        <f t="shared" si="94"/>
        <v>0</v>
      </c>
      <c r="W93" s="265">
        <f t="shared" si="94"/>
        <v>0</v>
      </c>
      <c r="X93" s="265">
        <f t="shared" si="94"/>
        <v>0</v>
      </c>
      <c r="Y93" s="265">
        <f t="shared" si="94"/>
        <v>0</v>
      </c>
      <c r="Z93" s="265">
        <f t="shared" si="94"/>
        <v>0</v>
      </c>
      <c r="AA93" s="265">
        <f t="shared" si="94"/>
        <v>0</v>
      </c>
      <c r="AB93" s="265">
        <f t="shared" si="94"/>
        <v>0</v>
      </c>
      <c r="AC93" s="265">
        <f t="shared" si="94"/>
        <v>0</v>
      </c>
      <c r="AD93" s="265">
        <f t="shared" si="94"/>
        <v>0</v>
      </c>
      <c r="AE93" s="265">
        <f t="shared" si="94"/>
        <v>0</v>
      </c>
      <c r="AF93" s="265">
        <f t="shared" si="94"/>
        <v>0</v>
      </c>
      <c r="AG93" s="265">
        <f t="shared" si="94"/>
        <v>0</v>
      </c>
      <c r="AH93" s="265">
        <f t="shared" si="94"/>
        <v>0</v>
      </c>
      <c r="AI93" s="265">
        <f t="shared" si="94"/>
        <v>0</v>
      </c>
      <c r="AJ93" s="265">
        <f t="shared" si="94"/>
        <v>0</v>
      </c>
      <c r="AK93" s="265">
        <f t="shared" si="94"/>
        <v>0</v>
      </c>
      <c r="AL93" s="265">
        <f t="shared" si="94"/>
        <v>0</v>
      </c>
      <c r="AM93" s="265">
        <f t="shared" si="94"/>
        <v>0</v>
      </c>
      <c r="AN93" s="265">
        <f t="shared" ref="AN93:BS93" si="95">(AN84*AN87)/1000</f>
        <v>0</v>
      </c>
      <c r="AO93" s="265">
        <f t="shared" si="95"/>
        <v>0</v>
      </c>
      <c r="AP93" s="265">
        <f t="shared" si="95"/>
        <v>0</v>
      </c>
      <c r="AQ93" s="265">
        <f t="shared" si="95"/>
        <v>0</v>
      </c>
      <c r="AR93" s="265">
        <f t="shared" si="95"/>
        <v>0</v>
      </c>
      <c r="AS93" s="265">
        <f t="shared" si="95"/>
        <v>0</v>
      </c>
      <c r="AT93" s="265">
        <f t="shared" si="95"/>
        <v>0</v>
      </c>
      <c r="AU93" s="265">
        <f t="shared" si="95"/>
        <v>0</v>
      </c>
      <c r="AV93" s="265">
        <f t="shared" si="95"/>
        <v>0</v>
      </c>
      <c r="AW93" s="265">
        <f t="shared" si="95"/>
        <v>0</v>
      </c>
      <c r="AX93" s="265">
        <f t="shared" si="95"/>
        <v>0</v>
      </c>
      <c r="AY93" s="265">
        <f t="shared" si="95"/>
        <v>0</v>
      </c>
      <c r="AZ93" s="265">
        <f t="shared" si="95"/>
        <v>0</v>
      </c>
      <c r="BA93" s="265">
        <f t="shared" si="95"/>
        <v>0</v>
      </c>
      <c r="BB93" s="265">
        <f t="shared" si="95"/>
        <v>0</v>
      </c>
      <c r="BC93" s="265">
        <f t="shared" si="95"/>
        <v>0</v>
      </c>
      <c r="BD93" s="265">
        <f t="shared" si="95"/>
        <v>0</v>
      </c>
      <c r="BE93" s="265">
        <f t="shared" si="95"/>
        <v>0</v>
      </c>
      <c r="BF93" s="265">
        <f t="shared" si="95"/>
        <v>0</v>
      </c>
      <c r="BG93" s="265">
        <f t="shared" si="95"/>
        <v>0</v>
      </c>
      <c r="BH93" s="265">
        <f t="shared" si="95"/>
        <v>0</v>
      </c>
      <c r="BI93" s="265">
        <f t="shared" si="95"/>
        <v>0</v>
      </c>
      <c r="BJ93" s="265">
        <f t="shared" si="95"/>
        <v>0</v>
      </c>
      <c r="BK93" s="265">
        <f t="shared" si="95"/>
        <v>0</v>
      </c>
      <c r="BL93" s="265">
        <f t="shared" si="95"/>
        <v>0</v>
      </c>
      <c r="BM93" s="265">
        <f t="shared" si="95"/>
        <v>0</v>
      </c>
      <c r="BN93" s="265">
        <f t="shared" si="95"/>
        <v>0</v>
      </c>
      <c r="BO93" s="265">
        <f t="shared" si="95"/>
        <v>0</v>
      </c>
      <c r="BP93" s="265">
        <f t="shared" si="95"/>
        <v>0</v>
      </c>
      <c r="BQ93" s="265">
        <f t="shared" si="95"/>
        <v>0</v>
      </c>
      <c r="BR93" s="265">
        <f t="shared" si="95"/>
        <v>0</v>
      </c>
      <c r="BS93" s="265">
        <f t="shared" si="95"/>
        <v>0</v>
      </c>
      <c r="BT93" s="265">
        <f t="shared" ref="BT93:DC93" si="96">(BT84*BT87)/1000</f>
        <v>0</v>
      </c>
      <c r="BU93" s="265">
        <f t="shared" si="96"/>
        <v>0</v>
      </c>
      <c r="BV93" s="265">
        <f t="shared" si="96"/>
        <v>0</v>
      </c>
      <c r="BW93" s="265">
        <f t="shared" si="96"/>
        <v>0</v>
      </c>
      <c r="BX93" s="265">
        <f t="shared" si="96"/>
        <v>0</v>
      </c>
      <c r="BY93" s="265">
        <f t="shared" si="96"/>
        <v>0</v>
      </c>
      <c r="BZ93" s="265">
        <f t="shared" si="96"/>
        <v>0</v>
      </c>
      <c r="CA93" s="265">
        <f t="shared" si="96"/>
        <v>0</v>
      </c>
      <c r="CB93" s="265">
        <f t="shared" si="96"/>
        <v>0</v>
      </c>
      <c r="CC93" s="265">
        <f t="shared" si="96"/>
        <v>0</v>
      </c>
      <c r="CD93" s="265">
        <f t="shared" si="96"/>
        <v>0</v>
      </c>
      <c r="CE93" s="265">
        <f t="shared" si="96"/>
        <v>0</v>
      </c>
      <c r="CF93" s="265">
        <f t="shared" si="96"/>
        <v>0</v>
      </c>
      <c r="CG93" s="265">
        <f t="shared" si="96"/>
        <v>0</v>
      </c>
      <c r="CH93" s="265">
        <f t="shared" si="96"/>
        <v>0</v>
      </c>
      <c r="CI93" s="265">
        <f t="shared" si="96"/>
        <v>0</v>
      </c>
      <c r="CJ93" s="265">
        <f t="shared" si="96"/>
        <v>0</v>
      </c>
      <c r="CK93" s="265">
        <f t="shared" si="96"/>
        <v>0</v>
      </c>
      <c r="CL93" s="265">
        <f t="shared" si="96"/>
        <v>0</v>
      </c>
      <c r="CM93" s="265">
        <f t="shared" si="96"/>
        <v>0</v>
      </c>
      <c r="CN93" s="265">
        <f t="shared" si="96"/>
        <v>0</v>
      </c>
      <c r="CO93" s="265">
        <f t="shared" si="96"/>
        <v>0</v>
      </c>
      <c r="CP93" s="265">
        <f t="shared" si="96"/>
        <v>0</v>
      </c>
      <c r="CQ93" s="265">
        <f t="shared" si="96"/>
        <v>0</v>
      </c>
      <c r="CR93" s="265">
        <f t="shared" si="96"/>
        <v>0</v>
      </c>
      <c r="CS93" s="265">
        <f t="shared" si="96"/>
        <v>0</v>
      </c>
      <c r="CT93" s="265">
        <f t="shared" si="96"/>
        <v>0</v>
      </c>
      <c r="CU93" s="265">
        <f t="shared" si="96"/>
        <v>0</v>
      </c>
      <c r="CV93" s="265">
        <f t="shared" si="96"/>
        <v>0</v>
      </c>
      <c r="CW93" s="265">
        <f t="shared" si="96"/>
        <v>0</v>
      </c>
      <c r="CX93" s="265">
        <f t="shared" si="96"/>
        <v>0</v>
      </c>
      <c r="CY93" s="265">
        <f t="shared" si="96"/>
        <v>0</v>
      </c>
      <c r="CZ93" s="265">
        <f t="shared" si="96"/>
        <v>0</v>
      </c>
      <c r="DA93" s="265">
        <f t="shared" si="96"/>
        <v>0</v>
      </c>
      <c r="DB93" s="265">
        <f t="shared" si="96"/>
        <v>0</v>
      </c>
      <c r="DC93" s="265">
        <f t="shared" si="96"/>
        <v>0</v>
      </c>
    </row>
    <row r="94" spans="2:107" ht="15" hidden="1" customHeight="1" x14ac:dyDescent="0.25">
      <c r="B94" s="247">
        <v>43</v>
      </c>
      <c r="C94" s="252" t="s">
        <v>4253</v>
      </c>
      <c r="D94" s="252"/>
      <c r="E94" s="253" t="s">
        <v>3909</v>
      </c>
      <c r="F94" s="695" t="s">
        <v>4260</v>
      </c>
      <c r="G94" s="266">
        <f>IF(OR(G42=0,G93=0),0,(G93-G42)/G42)</f>
        <v>0</v>
      </c>
      <c r="H94" s="267">
        <f>IF(OR(H42=0,H93=0),0,(H93-H42)/H42)</f>
        <v>0</v>
      </c>
      <c r="I94" s="267">
        <f t="shared" ref="I94:BT94" si="97">IF(OR(I42=0,I93=0),0,(I93-I42)/I42)</f>
        <v>0</v>
      </c>
      <c r="J94" s="267">
        <f t="shared" si="97"/>
        <v>0</v>
      </c>
      <c r="K94" s="267">
        <f t="shared" si="97"/>
        <v>0</v>
      </c>
      <c r="L94" s="267">
        <f t="shared" si="97"/>
        <v>0</v>
      </c>
      <c r="M94" s="267">
        <f t="shared" si="97"/>
        <v>0</v>
      </c>
      <c r="N94" s="267">
        <f t="shared" si="97"/>
        <v>0</v>
      </c>
      <c r="O94" s="267">
        <f t="shared" si="97"/>
        <v>0</v>
      </c>
      <c r="P94" s="267">
        <f t="shared" si="97"/>
        <v>0</v>
      </c>
      <c r="Q94" s="267">
        <f t="shared" si="97"/>
        <v>0</v>
      </c>
      <c r="R94" s="267">
        <f t="shared" si="97"/>
        <v>0</v>
      </c>
      <c r="S94" s="267">
        <f t="shared" si="97"/>
        <v>0</v>
      </c>
      <c r="T94" s="267">
        <f t="shared" si="97"/>
        <v>0</v>
      </c>
      <c r="U94" s="267">
        <f t="shared" si="97"/>
        <v>0</v>
      </c>
      <c r="V94" s="267">
        <f t="shared" si="97"/>
        <v>0</v>
      </c>
      <c r="W94" s="267">
        <f t="shared" si="97"/>
        <v>0</v>
      </c>
      <c r="X94" s="267">
        <f t="shared" si="97"/>
        <v>0</v>
      </c>
      <c r="Y94" s="267">
        <f t="shared" si="97"/>
        <v>0</v>
      </c>
      <c r="Z94" s="267">
        <f t="shared" si="97"/>
        <v>0</v>
      </c>
      <c r="AA94" s="267">
        <f t="shared" si="97"/>
        <v>0</v>
      </c>
      <c r="AB94" s="267">
        <f t="shared" si="97"/>
        <v>0</v>
      </c>
      <c r="AC94" s="267">
        <f t="shared" si="97"/>
        <v>0</v>
      </c>
      <c r="AD94" s="267">
        <f t="shared" si="97"/>
        <v>0</v>
      </c>
      <c r="AE94" s="267">
        <f t="shared" si="97"/>
        <v>0</v>
      </c>
      <c r="AF94" s="267">
        <f t="shared" si="97"/>
        <v>0</v>
      </c>
      <c r="AG94" s="267">
        <f t="shared" si="97"/>
        <v>0</v>
      </c>
      <c r="AH94" s="267">
        <f t="shared" si="97"/>
        <v>0</v>
      </c>
      <c r="AI94" s="267">
        <f t="shared" si="97"/>
        <v>0</v>
      </c>
      <c r="AJ94" s="267">
        <f t="shared" si="97"/>
        <v>0</v>
      </c>
      <c r="AK94" s="267">
        <f t="shared" si="97"/>
        <v>0</v>
      </c>
      <c r="AL94" s="267">
        <f t="shared" si="97"/>
        <v>0</v>
      </c>
      <c r="AM94" s="267">
        <f t="shared" si="97"/>
        <v>0</v>
      </c>
      <c r="AN94" s="267">
        <f t="shared" si="97"/>
        <v>0</v>
      </c>
      <c r="AO94" s="267">
        <f t="shared" si="97"/>
        <v>0</v>
      </c>
      <c r="AP94" s="267">
        <f t="shared" si="97"/>
        <v>0</v>
      </c>
      <c r="AQ94" s="267">
        <f t="shared" si="97"/>
        <v>0</v>
      </c>
      <c r="AR94" s="267">
        <f t="shared" si="97"/>
        <v>0</v>
      </c>
      <c r="AS94" s="267">
        <f t="shared" si="97"/>
        <v>0</v>
      </c>
      <c r="AT94" s="267">
        <f t="shared" si="97"/>
        <v>0</v>
      </c>
      <c r="AU94" s="267">
        <f t="shared" si="97"/>
        <v>0</v>
      </c>
      <c r="AV94" s="267">
        <f t="shared" si="97"/>
        <v>0</v>
      </c>
      <c r="AW94" s="267">
        <f t="shared" si="97"/>
        <v>0</v>
      </c>
      <c r="AX94" s="267">
        <f t="shared" si="97"/>
        <v>0</v>
      </c>
      <c r="AY94" s="267">
        <f t="shared" si="97"/>
        <v>0</v>
      </c>
      <c r="AZ94" s="267">
        <f t="shared" si="97"/>
        <v>0</v>
      </c>
      <c r="BA94" s="267">
        <f t="shared" si="97"/>
        <v>0</v>
      </c>
      <c r="BB94" s="267">
        <f t="shared" si="97"/>
        <v>0</v>
      </c>
      <c r="BC94" s="267">
        <f t="shared" si="97"/>
        <v>0</v>
      </c>
      <c r="BD94" s="267">
        <f t="shared" si="97"/>
        <v>0</v>
      </c>
      <c r="BE94" s="267">
        <f t="shared" si="97"/>
        <v>0</v>
      </c>
      <c r="BF94" s="267">
        <f t="shared" si="97"/>
        <v>0</v>
      </c>
      <c r="BG94" s="267">
        <f t="shared" si="97"/>
        <v>0</v>
      </c>
      <c r="BH94" s="267">
        <f t="shared" si="97"/>
        <v>0</v>
      </c>
      <c r="BI94" s="267">
        <f t="shared" si="97"/>
        <v>0</v>
      </c>
      <c r="BJ94" s="267">
        <f t="shared" si="97"/>
        <v>0</v>
      </c>
      <c r="BK94" s="267">
        <f t="shared" si="97"/>
        <v>0</v>
      </c>
      <c r="BL94" s="267">
        <f t="shared" si="97"/>
        <v>0</v>
      </c>
      <c r="BM94" s="267">
        <f t="shared" si="97"/>
        <v>0</v>
      </c>
      <c r="BN94" s="267">
        <f t="shared" si="97"/>
        <v>0</v>
      </c>
      <c r="BO94" s="267">
        <f t="shared" si="97"/>
        <v>0</v>
      </c>
      <c r="BP94" s="267">
        <f t="shared" si="97"/>
        <v>0</v>
      </c>
      <c r="BQ94" s="267">
        <f t="shared" si="97"/>
        <v>0</v>
      </c>
      <c r="BR94" s="267">
        <f t="shared" si="97"/>
        <v>0</v>
      </c>
      <c r="BS94" s="267">
        <f t="shared" si="97"/>
        <v>0</v>
      </c>
      <c r="BT94" s="267">
        <f t="shared" si="97"/>
        <v>0</v>
      </c>
      <c r="BU94" s="267">
        <f t="shared" ref="BU94:DC94" si="98">IF(OR(BU42=0,BU93=0),0,(BU93-BU42)/BU42)</f>
        <v>0</v>
      </c>
      <c r="BV94" s="267">
        <f t="shared" si="98"/>
        <v>0</v>
      </c>
      <c r="BW94" s="267">
        <f t="shared" si="98"/>
        <v>0</v>
      </c>
      <c r="BX94" s="267">
        <f t="shared" si="98"/>
        <v>0</v>
      </c>
      <c r="BY94" s="267">
        <f t="shared" si="98"/>
        <v>0</v>
      </c>
      <c r="BZ94" s="267">
        <f t="shared" si="98"/>
        <v>0</v>
      </c>
      <c r="CA94" s="267">
        <f t="shared" si="98"/>
        <v>0</v>
      </c>
      <c r="CB94" s="267">
        <f t="shared" si="98"/>
        <v>0</v>
      </c>
      <c r="CC94" s="267">
        <f t="shared" si="98"/>
        <v>0</v>
      </c>
      <c r="CD94" s="267">
        <f t="shared" si="98"/>
        <v>0</v>
      </c>
      <c r="CE94" s="267">
        <f t="shared" si="98"/>
        <v>0</v>
      </c>
      <c r="CF94" s="267">
        <f t="shared" si="98"/>
        <v>0</v>
      </c>
      <c r="CG94" s="267">
        <f t="shared" si="98"/>
        <v>0</v>
      </c>
      <c r="CH94" s="267">
        <f t="shared" si="98"/>
        <v>0</v>
      </c>
      <c r="CI94" s="267">
        <f t="shared" si="98"/>
        <v>0</v>
      </c>
      <c r="CJ94" s="267">
        <f t="shared" si="98"/>
        <v>0</v>
      </c>
      <c r="CK94" s="267">
        <f t="shared" si="98"/>
        <v>0</v>
      </c>
      <c r="CL94" s="267">
        <f t="shared" si="98"/>
        <v>0</v>
      </c>
      <c r="CM94" s="267">
        <f t="shared" si="98"/>
        <v>0</v>
      </c>
      <c r="CN94" s="267">
        <f t="shared" si="98"/>
        <v>0</v>
      </c>
      <c r="CO94" s="267">
        <f t="shared" si="98"/>
        <v>0</v>
      </c>
      <c r="CP94" s="267">
        <f t="shared" si="98"/>
        <v>0</v>
      </c>
      <c r="CQ94" s="267">
        <f t="shared" si="98"/>
        <v>0</v>
      </c>
      <c r="CR94" s="267">
        <f t="shared" si="98"/>
        <v>0</v>
      </c>
      <c r="CS94" s="267">
        <f t="shared" si="98"/>
        <v>0</v>
      </c>
      <c r="CT94" s="267">
        <f t="shared" si="98"/>
        <v>0</v>
      </c>
      <c r="CU94" s="267">
        <f t="shared" si="98"/>
        <v>0</v>
      </c>
      <c r="CV94" s="267">
        <f t="shared" si="98"/>
        <v>0</v>
      </c>
      <c r="CW94" s="267">
        <f t="shared" si="98"/>
        <v>0</v>
      </c>
      <c r="CX94" s="267">
        <f t="shared" si="98"/>
        <v>0</v>
      </c>
      <c r="CY94" s="267">
        <f t="shared" si="98"/>
        <v>0</v>
      </c>
      <c r="CZ94" s="267">
        <f t="shared" si="98"/>
        <v>0</v>
      </c>
      <c r="DA94" s="267">
        <f t="shared" si="98"/>
        <v>0</v>
      </c>
      <c r="DB94" s="267">
        <f t="shared" si="98"/>
        <v>0</v>
      </c>
      <c r="DC94" s="267">
        <f t="shared" si="98"/>
        <v>0</v>
      </c>
    </row>
    <row r="95" spans="2:107" ht="15" hidden="1" customHeight="1" x14ac:dyDescent="0.25">
      <c r="B95" s="247">
        <v>44</v>
      </c>
      <c r="C95" s="252" t="s">
        <v>4221</v>
      </c>
      <c r="D95" s="252"/>
      <c r="E95" s="253" t="s">
        <v>3855</v>
      </c>
      <c r="F95" s="264" t="s">
        <v>4234</v>
      </c>
      <c r="G95" s="259">
        <f>SUM(H95:DC95)</f>
        <v>0</v>
      </c>
      <c r="H95" s="265">
        <f>IFERROR(H91,0)</f>
        <v>0</v>
      </c>
      <c r="I95" s="265">
        <f t="shared" ref="I95:BT95" si="99">IFERROR(I91,0)</f>
        <v>0</v>
      </c>
      <c r="J95" s="265">
        <f t="shared" si="99"/>
        <v>0</v>
      </c>
      <c r="K95" s="265">
        <f t="shared" si="99"/>
        <v>0</v>
      </c>
      <c r="L95" s="265">
        <f t="shared" si="99"/>
        <v>0</v>
      </c>
      <c r="M95" s="265">
        <f t="shared" si="99"/>
        <v>0</v>
      </c>
      <c r="N95" s="265">
        <f t="shared" si="99"/>
        <v>0</v>
      </c>
      <c r="O95" s="265">
        <f t="shared" si="99"/>
        <v>0</v>
      </c>
      <c r="P95" s="265">
        <f t="shared" si="99"/>
        <v>0</v>
      </c>
      <c r="Q95" s="265">
        <f t="shared" si="99"/>
        <v>0</v>
      </c>
      <c r="R95" s="265">
        <f t="shared" si="99"/>
        <v>0</v>
      </c>
      <c r="S95" s="265">
        <f t="shared" si="99"/>
        <v>0</v>
      </c>
      <c r="T95" s="265">
        <f t="shared" si="99"/>
        <v>0</v>
      </c>
      <c r="U95" s="265">
        <f t="shared" si="99"/>
        <v>0</v>
      </c>
      <c r="V95" s="265">
        <f t="shared" si="99"/>
        <v>0</v>
      </c>
      <c r="W95" s="265">
        <f t="shared" si="99"/>
        <v>0</v>
      </c>
      <c r="X95" s="265">
        <f t="shared" si="99"/>
        <v>0</v>
      </c>
      <c r="Y95" s="265">
        <f t="shared" si="99"/>
        <v>0</v>
      </c>
      <c r="Z95" s="265">
        <f t="shared" si="99"/>
        <v>0</v>
      </c>
      <c r="AA95" s="265">
        <f t="shared" si="99"/>
        <v>0</v>
      </c>
      <c r="AB95" s="265">
        <f t="shared" si="99"/>
        <v>0</v>
      </c>
      <c r="AC95" s="265">
        <f t="shared" si="99"/>
        <v>0</v>
      </c>
      <c r="AD95" s="265">
        <f t="shared" si="99"/>
        <v>0</v>
      </c>
      <c r="AE95" s="265">
        <f t="shared" si="99"/>
        <v>0</v>
      </c>
      <c r="AF95" s="265">
        <f t="shared" si="99"/>
        <v>0</v>
      </c>
      <c r="AG95" s="265">
        <f t="shared" si="99"/>
        <v>0</v>
      </c>
      <c r="AH95" s="265">
        <f t="shared" si="99"/>
        <v>0</v>
      </c>
      <c r="AI95" s="265">
        <f t="shared" si="99"/>
        <v>0</v>
      </c>
      <c r="AJ95" s="265">
        <f t="shared" si="99"/>
        <v>0</v>
      </c>
      <c r="AK95" s="265">
        <f t="shared" si="99"/>
        <v>0</v>
      </c>
      <c r="AL95" s="265">
        <f t="shared" si="99"/>
        <v>0</v>
      </c>
      <c r="AM95" s="265">
        <f t="shared" si="99"/>
        <v>0</v>
      </c>
      <c r="AN95" s="265">
        <f t="shared" si="99"/>
        <v>0</v>
      </c>
      <c r="AO95" s="265">
        <f t="shared" si="99"/>
        <v>0</v>
      </c>
      <c r="AP95" s="265">
        <f t="shared" si="99"/>
        <v>0</v>
      </c>
      <c r="AQ95" s="265">
        <f t="shared" si="99"/>
        <v>0</v>
      </c>
      <c r="AR95" s="265">
        <f t="shared" si="99"/>
        <v>0</v>
      </c>
      <c r="AS95" s="265">
        <f t="shared" si="99"/>
        <v>0</v>
      </c>
      <c r="AT95" s="265">
        <f t="shared" si="99"/>
        <v>0</v>
      </c>
      <c r="AU95" s="265">
        <f t="shared" si="99"/>
        <v>0</v>
      </c>
      <c r="AV95" s="265">
        <f t="shared" si="99"/>
        <v>0</v>
      </c>
      <c r="AW95" s="265">
        <f t="shared" si="99"/>
        <v>0</v>
      </c>
      <c r="AX95" s="265">
        <f t="shared" si="99"/>
        <v>0</v>
      </c>
      <c r="AY95" s="265">
        <f t="shared" si="99"/>
        <v>0</v>
      </c>
      <c r="AZ95" s="265">
        <f t="shared" si="99"/>
        <v>0</v>
      </c>
      <c r="BA95" s="265">
        <f t="shared" si="99"/>
        <v>0</v>
      </c>
      <c r="BB95" s="265">
        <f t="shared" si="99"/>
        <v>0</v>
      </c>
      <c r="BC95" s="265">
        <f t="shared" si="99"/>
        <v>0</v>
      </c>
      <c r="BD95" s="265">
        <f t="shared" si="99"/>
        <v>0</v>
      </c>
      <c r="BE95" s="265">
        <f t="shared" si="99"/>
        <v>0</v>
      </c>
      <c r="BF95" s="265">
        <f t="shared" si="99"/>
        <v>0</v>
      </c>
      <c r="BG95" s="265">
        <f t="shared" si="99"/>
        <v>0</v>
      </c>
      <c r="BH95" s="265">
        <f t="shared" si="99"/>
        <v>0</v>
      </c>
      <c r="BI95" s="265">
        <f t="shared" si="99"/>
        <v>0</v>
      </c>
      <c r="BJ95" s="265">
        <f t="shared" si="99"/>
        <v>0</v>
      </c>
      <c r="BK95" s="265">
        <f t="shared" si="99"/>
        <v>0</v>
      </c>
      <c r="BL95" s="265">
        <f t="shared" si="99"/>
        <v>0</v>
      </c>
      <c r="BM95" s="265">
        <f t="shared" si="99"/>
        <v>0</v>
      </c>
      <c r="BN95" s="265">
        <f t="shared" si="99"/>
        <v>0</v>
      </c>
      <c r="BO95" s="265">
        <f t="shared" si="99"/>
        <v>0</v>
      </c>
      <c r="BP95" s="265">
        <f t="shared" si="99"/>
        <v>0</v>
      </c>
      <c r="BQ95" s="265">
        <f t="shared" si="99"/>
        <v>0</v>
      </c>
      <c r="BR95" s="265">
        <f t="shared" si="99"/>
        <v>0</v>
      </c>
      <c r="BS95" s="265">
        <f t="shared" si="99"/>
        <v>0</v>
      </c>
      <c r="BT95" s="265">
        <f t="shared" si="99"/>
        <v>0</v>
      </c>
      <c r="BU95" s="265">
        <f t="shared" ref="BU95:DC95" si="100">IFERROR(BU91,0)</f>
        <v>0</v>
      </c>
      <c r="BV95" s="265">
        <f t="shared" si="100"/>
        <v>0</v>
      </c>
      <c r="BW95" s="265">
        <f t="shared" si="100"/>
        <v>0</v>
      </c>
      <c r="BX95" s="265">
        <f t="shared" si="100"/>
        <v>0</v>
      </c>
      <c r="BY95" s="265">
        <f t="shared" si="100"/>
        <v>0</v>
      </c>
      <c r="BZ95" s="265">
        <f t="shared" si="100"/>
        <v>0</v>
      </c>
      <c r="CA95" s="265">
        <f t="shared" si="100"/>
        <v>0</v>
      </c>
      <c r="CB95" s="265">
        <f t="shared" si="100"/>
        <v>0</v>
      </c>
      <c r="CC95" s="265">
        <f t="shared" si="100"/>
        <v>0</v>
      </c>
      <c r="CD95" s="265">
        <f t="shared" si="100"/>
        <v>0</v>
      </c>
      <c r="CE95" s="265">
        <f t="shared" si="100"/>
        <v>0</v>
      </c>
      <c r="CF95" s="265">
        <f t="shared" si="100"/>
        <v>0</v>
      </c>
      <c r="CG95" s="265">
        <f t="shared" si="100"/>
        <v>0</v>
      </c>
      <c r="CH95" s="265">
        <f t="shared" si="100"/>
        <v>0</v>
      </c>
      <c r="CI95" s="265">
        <f t="shared" si="100"/>
        <v>0</v>
      </c>
      <c r="CJ95" s="265">
        <f t="shared" si="100"/>
        <v>0</v>
      </c>
      <c r="CK95" s="265">
        <f t="shared" si="100"/>
        <v>0</v>
      </c>
      <c r="CL95" s="265">
        <f t="shared" si="100"/>
        <v>0</v>
      </c>
      <c r="CM95" s="265">
        <f t="shared" si="100"/>
        <v>0</v>
      </c>
      <c r="CN95" s="265">
        <f t="shared" si="100"/>
        <v>0</v>
      </c>
      <c r="CO95" s="265">
        <f t="shared" si="100"/>
        <v>0</v>
      </c>
      <c r="CP95" s="265">
        <f t="shared" si="100"/>
        <v>0</v>
      </c>
      <c r="CQ95" s="265">
        <f t="shared" si="100"/>
        <v>0</v>
      </c>
      <c r="CR95" s="265">
        <f t="shared" si="100"/>
        <v>0</v>
      </c>
      <c r="CS95" s="265">
        <f t="shared" si="100"/>
        <v>0</v>
      </c>
      <c r="CT95" s="265">
        <f t="shared" si="100"/>
        <v>0</v>
      </c>
      <c r="CU95" s="265">
        <f t="shared" si="100"/>
        <v>0</v>
      </c>
      <c r="CV95" s="265">
        <f t="shared" si="100"/>
        <v>0</v>
      </c>
      <c r="CW95" s="265">
        <f t="shared" si="100"/>
        <v>0</v>
      </c>
      <c r="CX95" s="265">
        <f t="shared" si="100"/>
        <v>0</v>
      </c>
      <c r="CY95" s="265">
        <f t="shared" si="100"/>
        <v>0</v>
      </c>
      <c r="CZ95" s="265">
        <f t="shared" si="100"/>
        <v>0</v>
      </c>
      <c r="DA95" s="265">
        <f t="shared" si="100"/>
        <v>0</v>
      </c>
      <c r="DB95" s="265">
        <f t="shared" si="100"/>
        <v>0</v>
      </c>
      <c r="DC95" s="265">
        <f t="shared" si="100"/>
        <v>0</v>
      </c>
    </row>
    <row r="96" spans="2:107" ht="15" hidden="1" customHeight="1" x14ac:dyDescent="0.25">
      <c r="B96" s="247">
        <v>45</v>
      </c>
      <c r="C96" s="252" t="s">
        <v>4255</v>
      </c>
      <c r="D96" s="252"/>
      <c r="E96" s="253" t="s">
        <v>3909</v>
      </c>
      <c r="F96" s="695" t="s">
        <v>4256</v>
      </c>
      <c r="G96" s="266">
        <f>IF(OR(G43=0,G95=0),0,(G95-G43)/G43)</f>
        <v>0</v>
      </c>
      <c r="H96" s="267">
        <f>IF(OR(H43=0,H95=0),0,(H95-H43)/H43)</f>
        <v>0</v>
      </c>
      <c r="I96" s="267">
        <f t="shared" ref="I96:BT96" si="101">IF(OR(I43=0,I95=0),0,(I95-I43)/I43)</f>
        <v>0</v>
      </c>
      <c r="J96" s="267">
        <f t="shared" si="101"/>
        <v>0</v>
      </c>
      <c r="K96" s="267">
        <f t="shared" si="101"/>
        <v>0</v>
      </c>
      <c r="L96" s="267">
        <f t="shared" si="101"/>
        <v>0</v>
      </c>
      <c r="M96" s="267">
        <f t="shared" si="101"/>
        <v>0</v>
      </c>
      <c r="N96" s="267">
        <f t="shared" si="101"/>
        <v>0</v>
      </c>
      <c r="O96" s="267">
        <f t="shared" si="101"/>
        <v>0</v>
      </c>
      <c r="P96" s="267">
        <f t="shared" si="101"/>
        <v>0</v>
      </c>
      <c r="Q96" s="267">
        <f t="shared" si="101"/>
        <v>0</v>
      </c>
      <c r="R96" s="267">
        <f t="shared" si="101"/>
        <v>0</v>
      </c>
      <c r="S96" s="267">
        <f t="shared" si="101"/>
        <v>0</v>
      </c>
      <c r="T96" s="267">
        <f t="shared" si="101"/>
        <v>0</v>
      </c>
      <c r="U96" s="267">
        <f t="shared" si="101"/>
        <v>0</v>
      </c>
      <c r="V96" s="267">
        <f t="shared" si="101"/>
        <v>0</v>
      </c>
      <c r="W96" s="267">
        <f t="shared" si="101"/>
        <v>0</v>
      </c>
      <c r="X96" s="267">
        <f t="shared" si="101"/>
        <v>0</v>
      </c>
      <c r="Y96" s="267">
        <f t="shared" si="101"/>
        <v>0</v>
      </c>
      <c r="Z96" s="267">
        <f t="shared" si="101"/>
        <v>0</v>
      </c>
      <c r="AA96" s="267">
        <f t="shared" si="101"/>
        <v>0</v>
      </c>
      <c r="AB96" s="267">
        <f t="shared" si="101"/>
        <v>0</v>
      </c>
      <c r="AC96" s="267">
        <f t="shared" si="101"/>
        <v>0</v>
      </c>
      <c r="AD96" s="267">
        <f t="shared" si="101"/>
        <v>0</v>
      </c>
      <c r="AE96" s="267">
        <f t="shared" si="101"/>
        <v>0</v>
      </c>
      <c r="AF96" s="267">
        <f t="shared" si="101"/>
        <v>0</v>
      </c>
      <c r="AG96" s="267">
        <f t="shared" si="101"/>
        <v>0</v>
      </c>
      <c r="AH96" s="267">
        <f t="shared" si="101"/>
        <v>0</v>
      </c>
      <c r="AI96" s="267">
        <f t="shared" si="101"/>
        <v>0</v>
      </c>
      <c r="AJ96" s="267">
        <f t="shared" si="101"/>
        <v>0</v>
      </c>
      <c r="AK96" s="267">
        <f t="shared" si="101"/>
        <v>0</v>
      </c>
      <c r="AL96" s="267">
        <f t="shared" si="101"/>
        <v>0</v>
      </c>
      <c r="AM96" s="267">
        <f t="shared" si="101"/>
        <v>0</v>
      </c>
      <c r="AN96" s="267">
        <f t="shared" si="101"/>
        <v>0</v>
      </c>
      <c r="AO96" s="267">
        <f t="shared" si="101"/>
        <v>0</v>
      </c>
      <c r="AP96" s="267">
        <f t="shared" si="101"/>
        <v>0</v>
      </c>
      <c r="AQ96" s="267">
        <f t="shared" si="101"/>
        <v>0</v>
      </c>
      <c r="AR96" s="267">
        <f t="shared" si="101"/>
        <v>0</v>
      </c>
      <c r="AS96" s="267">
        <f t="shared" si="101"/>
        <v>0</v>
      </c>
      <c r="AT96" s="267">
        <f t="shared" si="101"/>
        <v>0</v>
      </c>
      <c r="AU96" s="267">
        <f t="shared" si="101"/>
        <v>0</v>
      </c>
      <c r="AV96" s="267">
        <f t="shared" si="101"/>
        <v>0</v>
      </c>
      <c r="AW96" s="267">
        <f t="shared" si="101"/>
        <v>0</v>
      </c>
      <c r="AX96" s="267">
        <f t="shared" si="101"/>
        <v>0</v>
      </c>
      <c r="AY96" s="267">
        <f t="shared" si="101"/>
        <v>0</v>
      </c>
      <c r="AZ96" s="267">
        <f t="shared" si="101"/>
        <v>0</v>
      </c>
      <c r="BA96" s="267">
        <f t="shared" si="101"/>
        <v>0</v>
      </c>
      <c r="BB96" s="267">
        <f t="shared" si="101"/>
        <v>0</v>
      </c>
      <c r="BC96" s="267">
        <f t="shared" si="101"/>
        <v>0</v>
      </c>
      <c r="BD96" s="267">
        <f t="shared" si="101"/>
        <v>0</v>
      </c>
      <c r="BE96" s="267">
        <f t="shared" si="101"/>
        <v>0</v>
      </c>
      <c r="BF96" s="267">
        <f t="shared" si="101"/>
        <v>0</v>
      </c>
      <c r="BG96" s="267">
        <f t="shared" si="101"/>
        <v>0</v>
      </c>
      <c r="BH96" s="267">
        <f t="shared" si="101"/>
        <v>0</v>
      </c>
      <c r="BI96" s="267">
        <f t="shared" si="101"/>
        <v>0</v>
      </c>
      <c r="BJ96" s="267">
        <f t="shared" si="101"/>
        <v>0</v>
      </c>
      <c r="BK96" s="267">
        <f t="shared" si="101"/>
        <v>0</v>
      </c>
      <c r="BL96" s="267">
        <f t="shared" si="101"/>
        <v>0</v>
      </c>
      <c r="BM96" s="267">
        <f t="shared" si="101"/>
        <v>0</v>
      </c>
      <c r="BN96" s="267">
        <f t="shared" si="101"/>
        <v>0</v>
      </c>
      <c r="BO96" s="267">
        <f t="shared" si="101"/>
        <v>0</v>
      </c>
      <c r="BP96" s="267">
        <f t="shared" si="101"/>
        <v>0</v>
      </c>
      <c r="BQ96" s="267">
        <f t="shared" si="101"/>
        <v>0</v>
      </c>
      <c r="BR96" s="267">
        <f t="shared" si="101"/>
        <v>0</v>
      </c>
      <c r="BS96" s="267">
        <f t="shared" si="101"/>
        <v>0</v>
      </c>
      <c r="BT96" s="267">
        <f t="shared" si="101"/>
        <v>0</v>
      </c>
      <c r="BU96" s="267">
        <f t="shared" ref="BU96:DC96" si="102">IF(OR(BU43=0,BU95=0),0,(BU95-BU43)/BU43)</f>
        <v>0</v>
      </c>
      <c r="BV96" s="267">
        <f t="shared" si="102"/>
        <v>0</v>
      </c>
      <c r="BW96" s="267">
        <f t="shared" si="102"/>
        <v>0</v>
      </c>
      <c r="BX96" s="267">
        <f t="shared" si="102"/>
        <v>0</v>
      </c>
      <c r="BY96" s="267">
        <f t="shared" si="102"/>
        <v>0</v>
      </c>
      <c r="BZ96" s="267">
        <f t="shared" si="102"/>
        <v>0</v>
      </c>
      <c r="CA96" s="267">
        <f t="shared" si="102"/>
        <v>0</v>
      </c>
      <c r="CB96" s="267">
        <f t="shared" si="102"/>
        <v>0</v>
      </c>
      <c r="CC96" s="267">
        <f t="shared" si="102"/>
        <v>0</v>
      </c>
      <c r="CD96" s="267">
        <f t="shared" si="102"/>
        <v>0</v>
      </c>
      <c r="CE96" s="267">
        <f t="shared" si="102"/>
        <v>0</v>
      </c>
      <c r="CF96" s="267">
        <f t="shared" si="102"/>
        <v>0</v>
      </c>
      <c r="CG96" s="267">
        <f t="shared" si="102"/>
        <v>0</v>
      </c>
      <c r="CH96" s="267">
        <f t="shared" si="102"/>
        <v>0</v>
      </c>
      <c r="CI96" s="267">
        <f t="shared" si="102"/>
        <v>0</v>
      </c>
      <c r="CJ96" s="267">
        <f t="shared" si="102"/>
        <v>0</v>
      </c>
      <c r="CK96" s="267">
        <f t="shared" si="102"/>
        <v>0</v>
      </c>
      <c r="CL96" s="267">
        <f t="shared" si="102"/>
        <v>0</v>
      </c>
      <c r="CM96" s="267">
        <f t="shared" si="102"/>
        <v>0</v>
      </c>
      <c r="CN96" s="267">
        <f t="shared" si="102"/>
        <v>0</v>
      </c>
      <c r="CO96" s="267">
        <f t="shared" si="102"/>
        <v>0</v>
      </c>
      <c r="CP96" s="267">
        <f t="shared" si="102"/>
        <v>0</v>
      </c>
      <c r="CQ96" s="267">
        <f t="shared" si="102"/>
        <v>0</v>
      </c>
      <c r="CR96" s="267">
        <f t="shared" si="102"/>
        <v>0</v>
      </c>
      <c r="CS96" s="267">
        <f t="shared" si="102"/>
        <v>0</v>
      </c>
      <c r="CT96" s="267">
        <f t="shared" si="102"/>
        <v>0</v>
      </c>
      <c r="CU96" s="267">
        <f t="shared" si="102"/>
        <v>0</v>
      </c>
      <c r="CV96" s="267">
        <f t="shared" si="102"/>
        <v>0</v>
      </c>
      <c r="CW96" s="267">
        <f t="shared" si="102"/>
        <v>0</v>
      </c>
      <c r="CX96" s="267">
        <f t="shared" si="102"/>
        <v>0</v>
      </c>
      <c r="CY96" s="267">
        <f t="shared" si="102"/>
        <v>0</v>
      </c>
      <c r="CZ96" s="267">
        <f t="shared" si="102"/>
        <v>0</v>
      </c>
      <c r="DA96" s="267">
        <f t="shared" si="102"/>
        <v>0</v>
      </c>
      <c r="DB96" s="267">
        <f t="shared" si="102"/>
        <v>0</v>
      </c>
      <c r="DC96" s="267">
        <f t="shared" si="102"/>
        <v>0</v>
      </c>
    </row>
    <row r="97" spans="2:107" ht="15" hidden="1" customHeight="1" x14ac:dyDescent="0.25"/>
    <row r="98" spans="2:107" ht="15" hidden="1" customHeight="1" x14ac:dyDescent="0.25">
      <c r="B98" s="1032" t="s">
        <v>5838</v>
      </c>
      <c r="C98" s="1033"/>
      <c r="D98" s="1033"/>
      <c r="E98" s="1033"/>
      <c r="F98" s="1033"/>
      <c r="G98" s="246"/>
      <c r="H98" s="246"/>
      <c r="I98" s="246"/>
      <c r="J98" s="246"/>
      <c r="K98" s="246"/>
      <c r="L98" s="246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  <c r="AM98" s="246"/>
      <c r="AN98" s="246"/>
      <c r="AO98" s="246"/>
      <c r="AP98" s="246"/>
      <c r="AQ98" s="246"/>
      <c r="AR98" s="246"/>
      <c r="AS98" s="246"/>
      <c r="AT98" s="246"/>
      <c r="AU98" s="246"/>
      <c r="AV98" s="246"/>
      <c r="AW98" s="246"/>
      <c r="AX98" s="246"/>
      <c r="AY98" s="246"/>
      <c r="AZ98" s="246"/>
      <c r="BA98" s="246"/>
      <c r="BB98" s="246"/>
      <c r="BC98" s="246"/>
      <c r="BD98" s="246"/>
      <c r="BE98" s="246"/>
      <c r="BF98" s="246"/>
      <c r="BG98" s="246"/>
      <c r="BH98" s="246"/>
      <c r="BI98" s="246"/>
      <c r="BJ98" s="246"/>
      <c r="BK98" s="246"/>
      <c r="BL98" s="246"/>
      <c r="BM98" s="246"/>
      <c r="BN98" s="246"/>
      <c r="BO98" s="246"/>
      <c r="BP98" s="246"/>
      <c r="BQ98" s="246"/>
      <c r="BR98" s="246"/>
      <c r="BS98" s="246"/>
      <c r="BT98" s="246"/>
      <c r="BU98" s="246"/>
      <c r="BV98" s="246"/>
      <c r="BW98" s="246"/>
      <c r="BX98" s="246"/>
      <c r="BY98" s="246"/>
      <c r="BZ98" s="246"/>
      <c r="CA98" s="246"/>
      <c r="CB98" s="246"/>
      <c r="CC98" s="246"/>
      <c r="CD98" s="246"/>
      <c r="CE98" s="246"/>
      <c r="CF98" s="246"/>
      <c r="CG98" s="246"/>
      <c r="CH98" s="246"/>
      <c r="CI98" s="246"/>
      <c r="CJ98" s="246"/>
      <c r="CK98" s="246"/>
      <c r="CL98" s="246"/>
      <c r="CM98" s="246"/>
      <c r="CN98" s="246"/>
      <c r="CO98" s="246"/>
      <c r="CP98" s="246"/>
      <c r="CQ98" s="246"/>
      <c r="CR98" s="246"/>
      <c r="CS98" s="246"/>
      <c r="CT98" s="246"/>
      <c r="CU98" s="246"/>
      <c r="CV98" s="246"/>
      <c r="CW98" s="246"/>
      <c r="CX98" s="246"/>
      <c r="CY98" s="246"/>
      <c r="CZ98" s="246"/>
      <c r="DA98" s="246"/>
      <c r="DB98" s="246"/>
      <c r="DC98" s="246"/>
    </row>
    <row r="99" spans="2:107" ht="15" hidden="1" customHeight="1" x14ac:dyDescent="0.25">
      <c r="B99" s="247"/>
      <c r="C99" s="248"/>
      <c r="D99" s="248"/>
      <c r="E99" s="248"/>
      <c r="F99" s="249"/>
      <c r="G99" s="250" t="s">
        <v>76</v>
      </c>
      <c r="H99" s="251" t="s">
        <v>4334</v>
      </c>
      <c r="I99" s="251" t="s">
        <v>4335</v>
      </c>
      <c r="J99" s="251" t="s">
        <v>4336</v>
      </c>
      <c r="K99" s="251" t="s">
        <v>4337</v>
      </c>
      <c r="L99" s="251" t="s">
        <v>4338</v>
      </c>
      <c r="M99" s="251" t="s">
        <v>4339</v>
      </c>
      <c r="N99" s="251" t="s">
        <v>4340</v>
      </c>
      <c r="O99" s="251" t="s">
        <v>4341</v>
      </c>
      <c r="P99" s="251" t="s">
        <v>4342</v>
      </c>
      <c r="Q99" s="251" t="s">
        <v>4343</v>
      </c>
      <c r="R99" s="251" t="s">
        <v>4344</v>
      </c>
      <c r="S99" s="251" t="s">
        <v>4345</v>
      </c>
      <c r="T99" s="251" t="s">
        <v>4346</v>
      </c>
      <c r="U99" s="251" t="s">
        <v>4347</v>
      </c>
      <c r="V99" s="251" t="s">
        <v>4348</v>
      </c>
      <c r="W99" s="251" t="s">
        <v>4349</v>
      </c>
      <c r="X99" s="251" t="s">
        <v>4350</v>
      </c>
      <c r="Y99" s="251" t="s">
        <v>4351</v>
      </c>
      <c r="Z99" s="251" t="s">
        <v>4352</v>
      </c>
      <c r="AA99" s="251" t="s">
        <v>4353</v>
      </c>
      <c r="AB99" s="251" t="s">
        <v>4354</v>
      </c>
      <c r="AC99" s="251" t="s">
        <v>4355</v>
      </c>
      <c r="AD99" s="251" t="s">
        <v>4356</v>
      </c>
      <c r="AE99" s="251" t="s">
        <v>4357</v>
      </c>
      <c r="AF99" s="251" t="s">
        <v>4358</v>
      </c>
      <c r="AG99" s="251" t="s">
        <v>4359</v>
      </c>
      <c r="AH99" s="251" t="s">
        <v>4360</v>
      </c>
      <c r="AI99" s="251" t="s">
        <v>4361</v>
      </c>
      <c r="AJ99" s="251" t="s">
        <v>4362</v>
      </c>
      <c r="AK99" s="251" t="s">
        <v>4363</v>
      </c>
      <c r="AL99" s="251" t="s">
        <v>4364</v>
      </c>
      <c r="AM99" s="251" t="s">
        <v>4365</v>
      </c>
      <c r="AN99" s="251" t="s">
        <v>4366</v>
      </c>
      <c r="AO99" s="251" t="s">
        <v>4367</v>
      </c>
      <c r="AP99" s="251" t="s">
        <v>4368</v>
      </c>
      <c r="AQ99" s="251" t="s">
        <v>4369</v>
      </c>
      <c r="AR99" s="251" t="s">
        <v>4370</v>
      </c>
      <c r="AS99" s="251" t="s">
        <v>4371</v>
      </c>
      <c r="AT99" s="251" t="s">
        <v>4372</v>
      </c>
      <c r="AU99" s="251" t="s">
        <v>4373</v>
      </c>
      <c r="AV99" s="251" t="s">
        <v>4374</v>
      </c>
      <c r="AW99" s="251" t="s">
        <v>4375</v>
      </c>
      <c r="AX99" s="251" t="s">
        <v>4376</v>
      </c>
      <c r="AY99" s="251" t="s">
        <v>4377</v>
      </c>
      <c r="AZ99" s="251" t="s">
        <v>4378</v>
      </c>
      <c r="BA99" s="251" t="s">
        <v>4379</v>
      </c>
      <c r="BB99" s="251" t="s">
        <v>4380</v>
      </c>
      <c r="BC99" s="251" t="s">
        <v>4381</v>
      </c>
      <c r="BD99" s="251" t="s">
        <v>4382</v>
      </c>
      <c r="BE99" s="251" t="s">
        <v>4383</v>
      </c>
      <c r="BF99" s="251" t="s">
        <v>4384</v>
      </c>
      <c r="BG99" s="251" t="s">
        <v>4385</v>
      </c>
      <c r="BH99" s="251" t="s">
        <v>4386</v>
      </c>
      <c r="BI99" s="251" t="s">
        <v>4387</v>
      </c>
      <c r="BJ99" s="251" t="s">
        <v>4388</v>
      </c>
      <c r="BK99" s="251" t="s">
        <v>4389</v>
      </c>
      <c r="BL99" s="251" t="s">
        <v>4390</v>
      </c>
      <c r="BM99" s="251" t="s">
        <v>4391</v>
      </c>
      <c r="BN99" s="251" t="s">
        <v>4392</v>
      </c>
      <c r="BO99" s="251" t="s">
        <v>4393</v>
      </c>
      <c r="BP99" s="251" t="s">
        <v>4394</v>
      </c>
      <c r="BQ99" s="251" t="s">
        <v>4395</v>
      </c>
      <c r="BR99" s="251" t="s">
        <v>4396</v>
      </c>
      <c r="BS99" s="251" t="s">
        <v>4397</v>
      </c>
      <c r="BT99" s="251" t="s">
        <v>4398</v>
      </c>
      <c r="BU99" s="251" t="s">
        <v>4399</v>
      </c>
      <c r="BV99" s="251" t="s">
        <v>4400</v>
      </c>
      <c r="BW99" s="251" t="s">
        <v>4401</v>
      </c>
      <c r="BX99" s="251" t="s">
        <v>4402</v>
      </c>
      <c r="BY99" s="251" t="s">
        <v>4403</v>
      </c>
      <c r="BZ99" s="251" t="s">
        <v>4404</v>
      </c>
      <c r="CA99" s="251" t="s">
        <v>4405</v>
      </c>
      <c r="CB99" s="251" t="s">
        <v>4406</v>
      </c>
      <c r="CC99" s="251" t="s">
        <v>4407</v>
      </c>
      <c r="CD99" s="251" t="s">
        <v>4408</v>
      </c>
      <c r="CE99" s="251" t="s">
        <v>4409</v>
      </c>
      <c r="CF99" s="251" t="s">
        <v>4410</v>
      </c>
      <c r="CG99" s="251" t="s">
        <v>4411</v>
      </c>
      <c r="CH99" s="251" t="s">
        <v>4412</v>
      </c>
      <c r="CI99" s="251" t="s">
        <v>4413</v>
      </c>
      <c r="CJ99" s="251" t="s">
        <v>4414</v>
      </c>
      <c r="CK99" s="251" t="s">
        <v>4415</v>
      </c>
      <c r="CL99" s="251" t="s">
        <v>4416</v>
      </c>
      <c r="CM99" s="251" t="s">
        <v>4417</v>
      </c>
      <c r="CN99" s="251" t="s">
        <v>4418</v>
      </c>
      <c r="CO99" s="251" t="s">
        <v>4419</v>
      </c>
      <c r="CP99" s="251" t="s">
        <v>4420</v>
      </c>
      <c r="CQ99" s="251" t="s">
        <v>4421</v>
      </c>
      <c r="CR99" s="251" t="s">
        <v>4422</v>
      </c>
      <c r="CS99" s="251" t="s">
        <v>4423</v>
      </c>
      <c r="CT99" s="251" t="s">
        <v>4424</v>
      </c>
      <c r="CU99" s="251" t="s">
        <v>4425</v>
      </c>
      <c r="CV99" s="251" t="s">
        <v>4426</v>
      </c>
      <c r="CW99" s="251" t="s">
        <v>4427</v>
      </c>
      <c r="CX99" s="251" t="s">
        <v>4428</v>
      </c>
      <c r="CY99" s="251" t="s">
        <v>4429</v>
      </c>
      <c r="CZ99" s="251" t="s">
        <v>4430</v>
      </c>
      <c r="DA99" s="251" t="s">
        <v>4431</v>
      </c>
      <c r="DB99" s="251" t="s">
        <v>4432</v>
      </c>
      <c r="DC99" s="251" t="s">
        <v>4433</v>
      </c>
    </row>
    <row r="100" spans="2:107" ht="15" hidden="1" customHeight="1" x14ac:dyDescent="0.25">
      <c r="B100" s="247">
        <v>46</v>
      </c>
      <c r="C100" s="268" t="s">
        <v>3898</v>
      </c>
      <c r="D100" s="268"/>
      <c r="E100" s="531" t="s">
        <v>3855</v>
      </c>
      <c r="F100" s="264" t="s">
        <v>4236</v>
      </c>
      <c r="G100" s="259">
        <f>SUM(H100:DC100)</f>
        <v>0</v>
      </c>
      <c r="H100" s="260">
        <f>H75-H95</f>
        <v>0</v>
      </c>
      <c r="I100" s="260">
        <f>I75-I95</f>
        <v>0</v>
      </c>
      <c r="J100" s="260">
        <f t="shared" ref="J100:BT100" si="103">J75-J95</f>
        <v>0</v>
      </c>
      <c r="K100" s="260">
        <f t="shared" si="103"/>
        <v>0</v>
      </c>
      <c r="L100" s="260">
        <f t="shared" si="103"/>
        <v>0</v>
      </c>
      <c r="M100" s="260">
        <f t="shared" si="103"/>
        <v>0</v>
      </c>
      <c r="N100" s="260">
        <f t="shared" si="103"/>
        <v>0</v>
      </c>
      <c r="O100" s="260">
        <f t="shared" si="103"/>
        <v>0</v>
      </c>
      <c r="P100" s="260">
        <f t="shared" si="103"/>
        <v>0</v>
      </c>
      <c r="Q100" s="260">
        <f t="shared" si="103"/>
        <v>0</v>
      </c>
      <c r="R100" s="260">
        <f t="shared" si="103"/>
        <v>0</v>
      </c>
      <c r="S100" s="260">
        <f t="shared" si="103"/>
        <v>0</v>
      </c>
      <c r="T100" s="260">
        <f t="shared" si="103"/>
        <v>0</v>
      </c>
      <c r="U100" s="260">
        <f t="shared" si="103"/>
        <v>0</v>
      </c>
      <c r="V100" s="260">
        <f t="shared" si="103"/>
        <v>0</v>
      </c>
      <c r="W100" s="260">
        <f t="shared" si="103"/>
        <v>0</v>
      </c>
      <c r="X100" s="260">
        <f t="shared" si="103"/>
        <v>0</v>
      </c>
      <c r="Y100" s="260">
        <f t="shared" si="103"/>
        <v>0</v>
      </c>
      <c r="Z100" s="260">
        <f t="shared" si="103"/>
        <v>0</v>
      </c>
      <c r="AA100" s="260">
        <f t="shared" si="103"/>
        <v>0</v>
      </c>
      <c r="AB100" s="260">
        <f t="shared" si="103"/>
        <v>0</v>
      </c>
      <c r="AC100" s="260">
        <f t="shared" si="103"/>
        <v>0</v>
      </c>
      <c r="AD100" s="260">
        <f t="shared" si="103"/>
        <v>0</v>
      </c>
      <c r="AE100" s="260">
        <f t="shared" si="103"/>
        <v>0</v>
      </c>
      <c r="AF100" s="260">
        <f t="shared" si="103"/>
        <v>0</v>
      </c>
      <c r="AG100" s="260">
        <f t="shared" si="103"/>
        <v>0</v>
      </c>
      <c r="AH100" s="260">
        <f t="shared" si="103"/>
        <v>0</v>
      </c>
      <c r="AI100" s="260">
        <f t="shared" si="103"/>
        <v>0</v>
      </c>
      <c r="AJ100" s="260">
        <f t="shared" si="103"/>
        <v>0</v>
      </c>
      <c r="AK100" s="260">
        <f t="shared" si="103"/>
        <v>0</v>
      </c>
      <c r="AL100" s="260">
        <f t="shared" si="103"/>
        <v>0</v>
      </c>
      <c r="AM100" s="260">
        <f t="shared" si="103"/>
        <v>0</v>
      </c>
      <c r="AN100" s="260">
        <f t="shared" si="103"/>
        <v>0</v>
      </c>
      <c r="AO100" s="260">
        <f t="shared" si="103"/>
        <v>0</v>
      </c>
      <c r="AP100" s="260">
        <f t="shared" si="103"/>
        <v>0</v>
      </c>
      <c r="AQ100" s="260">
        <f t="shared" si="103"/>
        <v>0</v>
      </c>
      <c r="AR100" s="260">
        <f t="shared" si="103"/>
        <v>0</v>
      </c>
      <c r="AS100" s="260">
        <f t="shared" si="103"/>
        <v>0</v>
      </c>
      <c r="AT100" s="260">
        <f t="shared" si="103"/>
        <v>0</v>
      </c>
      <c r="AU100" s="260">
        <f t="shared" si="103"/>
        <v>0</v>
      </c>
      <c r="AV100" s="260">
        <f t="shared" si="103"/>
        <v>0</v>
      </c>
      <c r="AW100" s="260">
        <f t="shared" si="103"/>
        <v>0</v>
      </c>
      <c r="AX100" s="260">
        <f t="shared" si="103"/>
        <v>0</v>
      </c>
      <c r="AY100" s="260">
        <f t="shared" si="103"/>
        <v>0</v>
      </c>
      <c r="AZ100" s="260">
        <f t="shared" si="103"/>
        <v>0</v>
      </c>
      <c r="BA100" s="260">
        <f t="shared" si="103"/>
        <v>0</v>
      </c>
      <c r="BB100" s="260">
        <f t="shared" si="103"/>
        <v>0</v>
      </c>
      <c r="BC100" s="260">
        <f t="shared" si="103"/>
        <v>0</v>
      </c>
      <c r="BD100" s="260">
        <f t="shared" si="103"/>
        <v>0</v>
      </c>
      <c r="BE100" s="260">
        <f t="shared" si="103"/>
        <v>0</v>
      </c>
      <c r="BF100" s="260">
        <f t="shared" si="103"/>
        <v>0</v>
      </c>
      <c r="BG100" s="260">
        <f t="shared" si="103"/>
        <v>0</v>
      </c>
      <c r="BH100" s="260">
        <f t="shared" si="103"/>
        <v>0</v>
      </c>
      <c r="BI100" s="260">
        <f t="shared" si="103"/>
        <v>0</v>
      </c>
      <c r="BJ100" s="260">
        <f t="shared" si="103"/>
        <v>0</v>
      </c>
      <c r="BK100" s="260">
        <f t="shared" si="103"/>
        <v>0</v>
      </c>
      <c r="BL100" s="260">
        <f t="shared" si="103"/>
        <v>0</v>
      </c>
      <c r="BM100" s="260">
        <f t="shared" si="103"/>
        <v>0</v>
      </c>
      <c r="BN100" s="260">
        <f t="shared" si="103"/>
        <v>0</v>
      </c>
      <c r="BO100" s="260">
        <f t="shared" si="103"/>
        <v>0</v>
      </c>
      <c r="BP100" s="260">
        <f t="shared" si="103"/>
        <v>0</v>
      </c>
      <c r="BQ100" s="260">
        <f t="shared" si="103"/>
        <v>0</v>
      </c>
      <c r="BR100" s="260">
        <f t="shared" si="103"/>
        <v>0</v>
      </c>
      <c r="BS100" s="260">
        <f t="shared" si="103"/>
        <v>0</v>
      </c>
      <c r="BT100" s="260">
        <f t="shared" si="103"/>
        <v>0</v>
      </c>
      <c r="BU100" s="260">
        <f t="shared" ref="BU100:DC100" si="104">BU75-BU95</f>
        <v>0</v>
      </c>
      <c r="BV100" s="260">
        <f t="shared" si="104"/>
        <v>0</v>
      </c>
      <c r="BW100" s="260">
        <f t="shared" si="104"/>
        <v>0</v>
      </c>
      <c r="BX100" s="260">
        <f t="shared" si="104"/>
        <v>0</v>
      </c>
      <c r="BY100" s="260">
        <f t="shared" si="104"/>
        <v>0</v>
      </c>
      <c r="BZ100" s="260">
        <f t="shared" si="104"/>
        <v>0</v>
      </c>
      <c r="CA100" s="260">
        <f t="shared" si="104"/>
        <v>0</v>
      </c>
      <c r="CB100" s="260">
        <f t="shared" si="104"/>
        <v>0</v>
      </c>
      <c r="CC100" s="260">
        <f t="shared" si="104"/>
        <v>0</v>
      </c>
      <c r="CD100" s="260">
        <f t="shared" si="104"/>
        <v>0</v>
      </c>
      <c r="CE100" s="260">
        <f t="shared" si="104"/>
        <v>0</v>
      </c>
      <c r="CF100" s="260">
        <f t="shared" si="104"/>
        <v>0</v>
      </c>
      <c r="CG100" s="260">
        <f t="shared" si="104"/>
        <v>0</v>
      </c>
      <c r="CH100" s="260">
        <f t="shared" si="104"/>
        <v>0</v>
      </c>
      <c r="CI100" s="260">
        <f t="shared" si="104"/>
        <v>0</v>
      </c>
      <c r="CJ100" s="260">
        <f t="shared" si="104"/>
        <v>0</v>
      </c>
      <c r="CK100" s="260">
        <f t="shared" si="104"/>
        <v>0</v>
      </c>
      <c r="CL100" s="260">
        <f t="shared" si="104"/>
        <v>0</v>
      </c>
      <c r="CM100" s="260">
        <f t="shared" si="104"/>
        <v>0</v>
      </c>
      <c r="CN100" s="260">
        <f t="shared" si="104"/>
        <v>0</v>
      </c>
      <c r="CO100" s="260">
        <f t="shared" si="104"/>
        <v>0</v>
      </c>
      <c r="CP100" s="260">
        <f t="shared" si="104"/>
        <v>0</v>
      </c>
      <c r="CQ100" s="260">
        <f t="shared" si="104"/>
        <v>0</v>
      </c>
      <c r="CR100" s="260">
        <f t="shared" si="104"/>
        <v>0</v>
      </c>
      <c r="CS100" s="260">
        <f t="shared" si="104"/>
        <v>0</v>
      </c>
      <c r="CT100" s="260">
        <f t="shared" si="104"/>
        <v>0</v>
      </c>
      <c r="CU100" s="260">
        <f t="shared" si="104"/>
        <v>0</v>
      </c>
      <c r="CV100" s="260">
        <f t="shared" si="104"/>
        <v>0</v>
      </c>
      <c r="CW100" s="260">
        <f t="shared" si="104"/>
        <v>0</v>
      </c>
      <c r="CX100" s="260">
        <f t="shared" si="104"/>
        <v>0</v>
      </c>
      <c r="CY100" s="260">
        <f t="shared" si="104"/>
        <v>0</v>
      </c>
      <c r="CZ100" s="260">
        <f t="shared" si="104"/>
        <v>0</v>
      </c>
      <c r="DA100" s="260">
        <f t="shared" si="104"/>
        <v>0</v>
      </c>
      <c r="DB100" s="260">
        <f t="shared" si="104"/>
        <v>0</v>
      </c>
      <c r="DC100" s="260">
        <f t="shared" si="104"/>
        <v>0</v>
      </c>
    </row>
    <row r="101" spans="2:107" ht="15" hidden="1" customHeight="1" x14ac:dyDescent="0.25">
      <c r="B101" s="247">
        <v>47</v>
      </c>
      <c r="C101" s="269" t="s">
        <v>4237</v>
      </c>
      <c r="D101" s="270">
        <f>D48</f>
        <v>2668.4784624000004</v>
      </c>
      <c r="E101" s="532" t="s">
        <v>3909</v>
      </c>
      <c r="F101" s="695" t="s">
        <v>4238</v>
      </c>
      <c r="G101" s="266">
        <f t="shared" ref="G101" si="105">IF(G75=0,0,G100/G75)</f>
        <v>0</v>
      </c>
      <c r="H101" s="267">
        <f>IF(H75=0,0,H100/H75)</f>
        <v>0</v>
      </c>
      <c r="I101" s="267">
        <f t="shared" ref="I101:BT101" si="106">IF(I75=0,0,I100/I75)</f>
        <v>0</v>
      </c>
      <c r="J101" s="267">
        <f t="shared" si="106"/>
        <v>0</v>
      </c>
      <c r="K101" s="267">
        <f t="shared" si="106"/>
        <v>0</v>
      </c>
      <c r="L101" s="267">
        <f t="shared" si="106"/>
        <v>0</v>
      </c>
      <c r="M101" s="267">
        <f t="shared" si="106"/>
        <v>0</v>
      </c>
      <c r="N101" s="267">
        <f t="shared" si="106"/>
        <v>0</v>
      </c>
      <c r="O101" s="267">
        <f t="shared" si="106"/>
        <v>0</v>
      </c>
      <c r="P101" s="267">
        <f t="shared" si="106"/>
        <v>0</v>
      </c>
      <c r="Q101" s="267">
        <f t="shared" si="106"/>
        <v>0</v>
      </c>
      <c r="R101" s="267">
        <f t="shared" si="106"/>
        <v>0</v>
      </c>
      <c r="S101" s="267">
        <f t="shared" si="106"/>
        <v>0</v>
      </c>
      <c r="T101" s="267">
        <f t="shared" si="106"/>
        <v>0</v>
      </c>
      <c r="U101" s="267">
        <f t="shared" si="106"/>
        <v>0</v>
      </c>
      <c r="V101" s="267">
        <f t="shared" si="106"/>
        <v>0</v>
      </c>
      <c r="W101" s="267">
        <f t="shared" si="106"/>
        <v>0</v>
      </c>
      <c r="X101" s="267">
        <f t="shared" si="106"/>
        <v>0</v>
      </c>
      <c r="Y101" s="267">
        <f t="shared" si="106"/>
        <v>0</v>
      </c>
      <c r="Z101" s="267">
        <f t="shared" si="106"/>
        <v>0</v>
      </c>
      <c r="AA101" s="267">
        <f t="shared" si="106"/>
        <v>0</v>
      </c>
      <c r="AB101" s="267">
        <f t="shared" si="106"/>
        <v>0</v>
      </c>
      <c r="AC101" s="267">
        <f t="shared" si="106"/>
        <v>0</v>
      </c>
      <c r="AD101" s="267">
        <f t="shared" si="106"/>
        <v>0</v>
      </c>
      <c r="AE101" s="267">
        <f t="shared" si="106"/>
        <v>0</v>
      </c>
      <c r="AF101" s="267">
        <f t="shared" si="106"/>
        <v>0</v>
      </c>
      <c r="AG101" s="267">
        <f t="shared" si="106"/>
        <v>0</v>
      </c>
      <c r="AH101" s="267">
        <f t="shared" si="106"/>
        <v>0</v>
      </c>
      <c r="AI101" s="267">
        <f t="shared" si="106"/>
        <v>0</v>
      </c>
      <c r="AJ101" s="267">
        <f t="shared" si="106"/>
        <v>0</v>
      </c>
      <c r="AK101" s="267">
        <f t="shared" si="106"/>
        <v>0</v>
      </c>
      <c r="AL101" s="267">
        <f t="shared" si="106"/>
        <v>0</v>
      </c>
      <c r="AM101" s="267">
        <f t="shared" si="106"/>
        <v>0</v>
      </c>
      <c r="AN101" s="267">
        <f t="shared" si="106"/>
        <v>0</v>
      </c>
      <c r="AO101" s="267">
        <f t="shared" si="106"/>
        <v>0</v>
      </c>
      <c r="AP101" s="267">
        <f t="shared" si="106"/>
        <v>0</v>
      </c>
      <c r="AQ101" s="267">
        <f t="shared" si="106"/>
        <v>0</v>
      </c>
      <c r="AR101" s="267">
        <f t="shared" si="106"/>
        <v>0</v>
      </c>
      <c r="AS101" s="267">
        <f t="shared" si="106"/>
        <v>0</v>
      </c>
      <c r="AT101" s="267">
        <f t="shared" si="106"/>
        <v>0</v>
      </c>
      <c r="AU101" s="267">
        <f t="shared" si="106"/>
        <v>0</v>
      </c>
      <c r="AV101" s="267">
        <f t="shared" si="106"/>
        <v>0</v>
      </c>
      <c r="AW101" s="267">
        <f t="shared" si="106"/>
        <v>0</v>
      </c>
      <c r="AX101" s="267">
        <f t="shared" si="106"/>
        <v>0</v>
      </c>
      <c r="AY101" s="267">
        <f t="shared" si="106"/>
        <v>0</v>
      </c>
      <c r="AZ101" s="267">
        <f t="shared" si="106"/>
        <v>0</v>
      </c>
      <c r="BA101" s="267">
        <f t="shared" si="106"/>
        <v>0</v>
      </c>
      <c r="BB101" s="267">
        <f t="shared" si="106"/>
        <v>0</v>
      </c>
      <c r="BC101" s="267">
        <f t="shared" si="106"/>
        <v>0</v>
      </c>
      <c r="BD101" s="267">
        <f t="shared" si="106"/>
        <v>0</v>
      </c>
      <c r="BE101" s="267">
        <f t="shared" si="106"/>
        <v>0</v>
      </c>
      <c r="BF101" s="267">
        <f t="shared" si="106"/>
        <v>0</v>
      </c>
      <c r="BG101" s="267">
        <f t="shared" si="106"/>
        <v>0</v>
      </c>
      <c r="BH101" s="267">
        <f t="shared" si="106"/>
        <v>0</v>
      </c>
      <c r="BI101" s="267">
        <f t="shared" si="106"/>
        <v>0</v>
      </c>
      <c r="BJ101" s="267">
        <f t="shared" si="106"/>
        <v>0</v>
      </c>
      <c r="BK101" s="267">
        <f t="shared" si="106"/>
        <v>0</v>
      </c>
      <c r="BL101" s="267">
        <f t="shared" si="106"/>
        <v>0</v>
      </c>
      <c r="BM101" s="267">
        <f t="shared" si="106"/>
        <v>0</v>
      </c>
      <c r="BN101" s="267">
        <f t="shared" si="106"/>
        <v>0</v>
      </c>
      <c r="BO101" s="267">
        <f t="shared" si="106"/>
        <v>0</v>
      </c>
      <c r="BP101" s="267">
        <f t="shared" si="106"/>
        <v>0</v>
      </c>
      <c r="BQ101" s="267">
        <f t="shared" si="106"/>
        <v>0</v>
      </c>
      <c r="BR101" s="267">
        <f t="shared" si="106"/>
        <v>0</v>
      </c>
      <c r="BS101" s="267">
        <f t="shared" si="106"/>
        <v>0</v>
      </c>
      <c r="BT101" s="267">
        <f t="shared" si="106"/>
        <v>0</v>
      </c>
      <c r="BU101" s="267">
        <f t="shared" ref="BU101:DC101" si="107">IF(BU75=0,0,BU100/BU75)</f>
        <v>0</v>
      </c>
      <c r="BV101" s="267">
        <f t="shared" si="107"/>
        <v>0</v>
      </c>
      <c r="BW101" s="267">
        <f t="shared" si="107"/>
        <v>0</v>
      </c>
      <c r="BX101" s="267">
        <f t="shared" si="107"/>
        <v>0</v>
      </c>
      <c r="BY101" s="267">
        <f t="shared" si="107"/>
        <v>0</v>
      </c>
      <c r="BZ101" s="267">
        <f t="shared" si="107"/>
        <v>0</v>
      </c>
      <c r="CA101" s="267">
        <f t="shared" si="107"/>
        <v>0</v>
      </c>
      <c r="CB101" s="267">
        <f t="shared" si="107"/>
        <v>0</v>
      </c>
      <c r="CC101" s="267">
        <f t="shared" si="107"/>
        <v>0</v>
      </c>
      <c r="CD101" s="267">
        <f t="shared" si="107"/>
        <v>0</v>
      </c>
      <c r="CE101" s="267">
        <f t="shared" si="107"/>
        <v>0</v>
      </c>
      <c r="CF101" s="267">
        <f t="shared" si="107"/>
        <v>0</v>
      </c>
      <c r="CG101" s="267">
        <f t="shared" si="107"/>
        <v>0</v>
      </c>
      <c r="CH101" s="267">
        <f t="shared" si="107"/>
        <v>0</v>
      </c>
      <c r="CI101" s="267">
        <f t="shared" si="107"/>
        <v>0</v>
      </c>
      <c r="CJ101" s="267">
        <f t="shared" si="107"/>
        <v>0</v>
      </c>
      <c r="CK101" s="267">
        <f t="shared" si="107"/>
        <v>0</v>
      </c>
      <c r="CL101" s="267">
        <f t="shared" si="107"/>
        <v>0</v>
      </c>
      <c r="CM101" s="267">
        <f t="shared" si="107"/>
        <v>0</v>
      </c>
      <c r="CN101" s="267">
        <f t="shared" si="107"/>
        <v>0</v>
      </c>
      <c r="CO101" s="267">
        <f t="shared" si="107"/>
        <v>0</v>
      </c>
      <c r="CP101" s="267">
        <f t="shared" si="107"/>
        <v>0</v>
      </c>
      <c r="CQ101" s="267">
        <f t="shared" si="107"/>
        <v>0</v>
      </c>
      <c r="CR101" s="267">
        <f t="shared" si="107"/>
        <v>0</v>
      </c>
      <c r="CS101" s="267">
        <f t="shared" si="107"/>
        <v>0</v>
      </c>
      <c r="CT101" s="267">
        <f t="shared" si="107"/>
        <v>0</v>
      </c>
      <c r="CU101" s="267">
        <f t="shared" si="107"/>
        <v>0</v>
      </c>
      <c r="CV101" s="267">
        <f t="shared" si="107"/>
        <v>0</v>
      </c>
      <c r="CW101" s="267">
        <f t="shared" si="107"/>
        <v>0</v>
      </c>
      <c r="CX101" s="267">
        <f t="shared" si="107"/>
        <v>0</v>
      </c>
      <c r="CY101" s="267">
        <f t="shared" si="107"/>
        <v>0</v>
      </c>
      <c r="CZ101" s="267">
        <f t="shared" si="107"/>
        <v>0</v>
      </c>
      <c r="DA101" s="267">
        <f t="shared" si="107"/>
        <v>0</v>
      </c>
      <c r="DB101" s="267">
        <f t="shared" si="107"/>
        <v>0</v>
      </c>
      <c r="DC101" s="267">
        <f t="shared" si="107"/>
        <v>0</v>
      </c>
    </row>
    <row r="102" spans="2:107" ht="15" hidden="1" customHeight="1" x14ac:dyDescent="0.25">
      <c r="B102" s="247">
        <v>48</v>
      </c>
      <c r="C102" s="268" t="s">
        <v>3897</v>
      </c>
      <c r="D102" s="268"/>
      <c r="E102" s="531" t="s">
        <v>3852</v>
      </c>
      <c r="F102" s="264" t="s">
        <v>4239</v>
      </c>
      <c r="G102" s="259">
        <f>SUM(H102:DC102)</f>
        <v>0</v>
      </c>
      <c r="H102" s="260">
        <f>H73-H93</f>
        <v>0</v>
      </c>
      <c r="I102" s="260">
        <f t="shared" ref="I102:BT102" si="108">I73-I93</f>
        <v>0</v>
      </c>
      <c r="J102" s="260">
        <f t="shared" si="108"/>
        <v>0</v>
      </c>
      <c r="K102" s="260">
        <f t="shared" si="108"/>
        <v>0</v>
      </c>
      <c r="L102" s="260">
        <f t="shared" si="108"/>
        <v>0</v>
      </c>
      <c r="M102" s="260">
        <f t="shared" si="108"/>
        <v>0</v>
      </c>
      <c r="N102" s="260">
        <f t="shared" si="108"/>
        <v>0</v>
      </c>
      <c r="O102" s="260">
        <f t="shared" si="108"/>
        <v>0</v>
      </c>
      <c r="P102" s="260">
        <f t="shared" si="108"/>
        <v>0</v>
      </c>
      <c r="Q102" s="260">
        <f t="shared" si="108"/>
        <v>0</v>
      </c>
      <c r="R102" s="260">
        <f t="shared" si="108"/>
        <v>0</v>
      </c>
      <c r="S102" s="260">
        <f t="shared" si="108"/>
        <v>0</v>
      </c>
      <c r="T102" s="260">
        <f t="shared" si="108"/>
        <v>0</v>
      </c>
      <c r="U102" s="260">
        <f t="shared" si="108"/>
        <v>0</v>
      </c>
      <c r="V102" s="260">
        <f t="shared" si="108"/>
        <v>0</v>
      </c>
      <c r="W102" s="260">
        <f t="shared" si="108"/>
        <v>0</v>
      </c>
      <c r="X102" s="260">
        <f t="shared" si="108"/>
        <v>0</v>
      </c>
      <c r="Y102" s="260">
        <f t="shared" si="108"/>
        <v>0</v>
      </c>
      <c r="Z102" s="260">
        <f t="shared" si="108"/>
        <v>0</v>
      </c>
      <c r="AA102" s="260">
        <f t="shared" si="108"/>
        <v>0</v>
      </c>
      <c r="AB102" s="260">
        <f t="shared" si="108"/>
        <v>0</v>
      </c>
      <c r="AC102" s="260">
        <f t="shared" si="108"/>
        <v>0</v>
      </c>
      <c r="AD102" s="260">
        <f t="shared" si="108"/>
        <v>0</v>
      </c>
      <c r="AE102" s="260">
        <f t="shared" si="108"/>
        <v>0</v>
      </c>
      <c r="AF102" s="260">
        <f t="shared" si="108"/>
        <v>0</v>
      </c>
      <c r="AG102" s="260">
        <f t="shared" si="108"/>
        <v>0</v>
      </c>
      <c r="AH102" s="260">
        <f t="shared" si="108"/>
        <v>0</v>
      </c>
      <c r="AI102" s="260">
        <f t="shared" si="108"/>
        <v>0</v>
      </c>
      <c r="AJ102" s="260">
        <f t="shared" si="108"/>
        <v>0</v>
      </c>
      <c r="AK102" s="260">
        <f t="shared" si="108"/>
        <v>0</v>
      </c>
      <c r="AL102" s="260">
        <f t="shared" si="108"/>
        <v>0</v>
      </c>
      <c r="AM102" s="260">
        <f t="shared" si="108"/>
        <v>0</v>
      </c>
      <c r="AN102" s="260">
        <f t="shared" si="108"/>
        <v>0</v>
      </c>
      <c r="AO102" s="260">
        <f t="shared" si="108"/>
        <v>0</v>
      </c>
      <c r="AP102" s="260">
        <f t="shared" si="108"/>
        <v>0</v>
      </c>
      <c r="AQ102" s="260">
        <f t="shared" si="108"/>
        <v>0</v>
      </c>
      <c r="AR102" s="260">
        <f t="shared" si="108"/>
        <v>0</v>
      </c>
      <c r="AS102" s="260">
        <f t="shared" si="108"/>
        <v>0</v>
      </c>
      <c r="AT102" s="260">
        <f t="shared" si="108"/>
        <v>0</v>
      </c>
      <c r="AU102" s="260">
        <f t="shared" si="108"/>
        <v>0</v>
      </c>
      <c r="AV102" s="260">
        <f t="shared" si="108"/>
        <v>0</v>
      </c>
      <c r="AW102" s="260">
        <f t="shared" si="108"/>
        <v>0</v>
      </c>
      <c r="AX102" s="260">
        <f t="shared" si="108"/>
        <v>0</v>
      </c>
      <c r="AY102" s="260">
        <f t="shared" si="108"/>
        <v>0</v>
      </c>
      <c r="AZ102" s="260">
        <f t="shared" si="108"/>
        <v>0</v>
      </c>
      <c r="BA102" s="260">
        <f t="shared" si="108"/>
        <v>0</v>
      </c>
      <c r="BB102" s="260">
        <f t="shared" si="108"/>
        <v>0</v>
      </c>
      <c r="BC102" s="260">
        <f t="shared" si="108"/>
        <v>0</v>
      </c>
      <c r="BD102" s="260">
        <f t="shared" si="108"/>
        <v>0</v>
      </c>
      <c r="BE102" s="260">
        <f t="shared" si="108"/>
        <v>0</v>
      </c>
      <c r="BF102" s="260">
        <f t="shared" si="108"/>
        <v>0</v>
      </c>
      <c r="BG102" s="260">
        <f t="shared" si="108"/>
        <v>0</v>
      </c>
      <c r="BH102" s="260">
        <f t="shared" si="108"/>
        <v>0</v>
      </c>
      <c r="BI102" s="260">
        <f t="shared" si="108"/>
        <v>0</v>
      </c>
      <c r="BJ102" s="260">
        <f t="shared" si="108"/>
        <v>0</v>
      </c>
      <c r="BK102" s="260">
        <f t="shared" si="108"/>
        <v>0</v>
      </c>
      <c r="BL102" s="260">
        <f t="shared" si="108"/>
        <v>0</v>
      </c>
      <c r="BM102" s="260">
        <f t="shared" si="108"/>
        <v>0</v>
      </c>
      <c r="BN102" s="260">
        <f t="shared" si="108"/>
        <v>0</v>
      </c>
      <c r="BO102" s="260">
        <f t="shared" si="108"/>
        <v>0</v>
      </c>
      <c r="BP102" s="260">
        <f t="shared" si="108"/>
        <v>0</v>
      </c>
      <c r="BQ102" s="260">
        <f t="shared" si="108"/>
        <v>0</v>
      </c>
      <c r="BR102" s="260">
        <f t="shared" si="108"/>
        <v>0</v>
      </c>
      <c r="BS102" s="260">
        <f t="shared" si="108"/>
        <v>0</v>
      </c>
      <c r="BT102" s="260">
        <f t="shared" si="108"/>
        <v>0</v>
      </c>
      <c r="BU102" s="260">
        <f t="shared" ref="BU102:DC102" si="109">BU73-BU93</f>
        <v>0</v>
      </c>
      <c r="BV102" s="260">
        <f t="shared" si="109"/>
        <v>0</v>
      </c>
      <c r="BW102" s="260">
        <f t="shared" si="109"/>
        <v>0</v>
      </c>
      <c r="BX102" s="260">
        <f t="shared" si="109"/>
        <v>0</v>
      </c>
      <c r="BY102" s="260">
        <f t="shared" si="109"/>
        <v>0</v>
      </c>
      <c r="BZ102" s="260">
        <f t="shared" si="109"/>
        <v>0</v>
      </c>
      <c r="CA102" s="260">
        <f t="shared" si="109"/>
        <v>0</v>
      </c>
      <c r="CB102" s="260">
        <f t="shared" si="109"/>
        <v>0</v>
      </c>
      <c r="CC102" s="260">
        <f t="shared" si="109"/>
        <v>0</v>
      </c>
      <c r="CD102" s="260">
        <f t="shared" si="109"/>
        <v>0</v>
      </c>
      <c r="CE102" s="260">
        <f t="shared" si="109"/>
        <v>0</v>
      </c>
      <c r="CF102" s="260">
        <f t="shared" si="109"/>
        <v>0</v>
      </c>
      <c r="CG102" s="260">
        <f t="shared" si="109"/>
        <v>0</v>
      </c>
      <c r="CH102" s="260">
        <f t="shared" si="109"/>
        <v>0</v>
      </c>
      <c r="CI102" s="260">
        <f t="shared" si="109"/>
        <v>0</v>
      </c>
      <c r="CJ102" s="260">
        <f t="shared" si="109"/>
        <v>0</v>
      </c>
      <c r="CK102" s="260">
        <f t="shared" si="109"/>
        <v>0</v>
      </c>
      <c r="CL102" s="260">
        <f t="shared" si="109"/>
        <v>0</v>
      </c>
      <c r="CM102" s="260">
        <f t="shared" si="109"/>
        <v>0</v>
      </c>
      <c r="CN102" s="260">
        <f t="shared" si="109"/>
        <v>0</v>
      </c>
      <c r="CO102" s="260">
        <f t="shared" si="109"/>
        <v>0</v>
      </c>
      <c r="CP102" s="260">
        <f t="shared" si="109"/>
        <v>0</v>
      </c>
      <c r="CQ102" s="260">
        <f t="shared" si="109"/>
        <v>0</v>
      </c>
      <c r="CR102" s="260">
        <f t="shared" si="109"/>
        <v>0</v>
      </c>
      <c r="CS102" s="260">
        <f t="shared" si="109"/>
        <v>0</v>
      </c>
      <c r="CT102" s="260">
        <f t="shared" si="109"/>
        <v>0</v>
      </c>
      <c r="CU102" s="260">
        <f t="shared" si="109"/>
        <v>0</v>
      </c>
      <c r="CV102" s="260">
        <f t="shared" si="109"/>
        <v>0</v>
      </c>
      <c r="CW102" s="260">
        <f t="shared" si="109"/>
        <v>0</v>
      </c>
      <c r="CX102" s="260">
        <f t="shared" si="109"/>
        <v>0</v>
      </c>
      <c r="CY102" s="260">
        <f t="shared" si="109"/>
        <v>0</v>
      </c>
      <c r="CZ102" s="260">
        <f t="shared" si="109"/>
        <v>0</v>
      </c>
      <c r="DA102" s="260">
        <f t="shared" si="109"/>
        <v>0</v>
      </c>
      <c r="DB102" s="260">
        <f t="shared" si="109"/>
        <v>0</v>
      </c>
      <c r="DC102" s="260">
        <f t="shared" si="109"/>
        <v>0</v>
      </c>
    </row>
    <row r="103" spans="2:107" ht="15" hidden="1" customHeight="1" x14ac:dyDescent="0.25">
      <c r="B103" s="247">
        <v>49</v>
      </c>
      <c r="C103" s="269" t="s">
        <v>4240</v>
      </c>
      <c r="D103" s="270">
        <f>D50</f>
        <v>924.10883683013355</v>
      </c>
      <c r="E103" s="532" t="s">
        <v>3909</v>
      </c>
      <c r="F103" s="695" t="s">
        <v>4241</v>
      </c>
      <c r="G103" s="271">
        <f t="shared" ref="G103" si="110">IF(G73=0,0,G102/G73)</f>
        <v>0</v>
      </c>
      <c r="H103" s="267">
        <f>IF(H73=0,0,H102/H73)</f>
        <v>0</v>
      </c>
      <c r="I103" s="267">
        <f t="shared" ref="I103:BT103" si="111">IF(I73=0,0,I102/I73)</f>
        <v>0</v>
      </c>
      <c r="J103" s="267">
        <f t="shared" si="111"/>
        <v>0</v>
      </c>
      <c r="K103" s="267">
        <f t="shared" si="111"/>
        <v>0</v>
      </c>
      <c r="L103" s="267">
        <f t="shared" si="111"/>
        <v>0</v>
      </c>
      <c r="M103" s="267">
        <f t="shared" si="111"/>
        <v>0</v>
      </c>
      <c r="N103" s="267">
        <f t="shared" si="111"/>
        <v>0</v>
      </c>
      <c r="O103" s="267">
        <f t="shared" si="111"/>
        <v>0</v>
      </c>
      <c r="P103" s="267">
        <f t="shared" si="111"/>
        <v>0</v>
      </c>
      <c r="Q103" s="267">
        <f t="shared" si="111"/>
        <v>0</v>
      </c>
      <c r="R103" s="267">
        <f t="shared" si="111"/>
        <v>0</v>
      </c>
      <c r="S103" s="267">
        <f t="shared" si="111"/>
        <v>0</v>
      </c>
      <c r="T103" s="267">
        <f t="shared" si="111"/>
        <v>0</v>
      </c>
      <c r="U103" s="267">
        <f t="shared" si="111"/>
        <v>0</v>
      </c>
      <c r="V103" s="267">
        <f t="shared" si="111"/>
        <v>0</v>
      </c>
      <c r="W103" s="267">
        <f t="shared" si="111"/>
        <v>0</v>
      </c>
      <c r="X103" s="267">
        <f t="shared" si="111"/>
        <v>0</v>
      </c>
      <c r="Y103" s="267">
        <f t="shared" si="111"/>
        <v>0</v>
      </c>
      <c r="Z103" s="267">
        <f t="shared" si="111"/>
        <v>0</v>
      </c>
      <c r="AA103" s="267">
        <f t="shared" si="111"/>
        <v>0</v>
      </c>
      <c r="AB103" s="267">
        <f t="shared" si="111"/>
        <v>0</v>
      </c>
      <c r="AC103" s="267">
        <f t="shared" si="111"/>
        <v>0</v>
      </c>
      <c r="AD103" s="267">
        <f t="shared" si="111"/>
        <v>0</v>
      </c>
      <c r="AE103" s="267">
        <f t="shared" si="111"/>
        <v>0</v>
      </c>
      <c r="AF103" s="267">
        <f t="shared" si="111"/>
        <v>0</v>
      </c>
      <c r="AG103" s="267">
        <f t="shared" si="111"/>
        <v>0</v>
      </c>
      <c r="AH103" s="267">
        <f t="shared" si="111"/>
        <v>0</v>
      </c>
      <c r="AI103" s="267">
        <f t="shared" si="111"/>
        <v>0</v>
      </c>
      <c r="AJ103" s="267">
        <f t="shared" si="111"/>
        <v>0</v>
      </c>
      <c r="AK103" s="267">
        <f t="shared" si="111"/>
        <v>0</v>
      </c>
      <c r="AL103" s="267">
        <f t="shared" si="111"/>
        <v>0</v>
      </c>
      <c r="AM103" s="267">
        <f t="shared" si="111"/>
        <v>0</v>
      </c>
      <c r="AN103" s="267">
        <f t="shared" si="111"/>
        <v>0</v>
      </c>
      <c r="AO103" s="267">
        <f t="shared" si="111"/>
        <v>0</v>
      </c>
      <c r="AP103" s="267">
        <f t="shared" si="111"/>
        <v>0</v>
      </c>
      <c r="AQ103" s="267">
        <f t="shared" si="111"/>
        <v>0</v>
      </c>
      <c r="AR103" s="267">
        <f t="shared" si="111"/>
        <v>0</v>
      </c>
      <c r="AS103" s="267">
        <f t="shared" si="111"/>
        <v>0</v>
      </c>
      <c r="AT103" s="267">
        <f t="shared" si="111"/>
        <v>0</v>
      </c>
      <c r="AU103" s="267">
        <f t="shared" si="111"/>
        <v>0</v>
      </c>
      <c r="AV103" s="267">
        <f t="shared" si="111"/>
        <v>0</v>
      </c>
      <c r="AW103" s="267">
        <f t="shared" si="111"/>
        <v>0</v>
      </c>
      <c r="AX103" s="267">
        <f t="shared" si="111"/>
        <v>0</v>
      </c>
      <c r="AY103" s="267">
        <f t="shared" si="111"/>
        <v>0</v>
      </c>
      <c r="AZ103" s="267">
        <f t="shared" si="111"/>
        <v>0</v>
      </c>
      <c r="BA103" s="267">
        <f t="shared" si="111"/>
        <v>0</v>
      </c>
      <c r="BB103" s="267">
        <f t="shared" si="111"/>
        <v>0</v>
      </c>
      <c r="BC103" s="267">
        <f t="shared" si="111"/>
        <v>0</v>
      </c>
      <c r="BD103" s="267">
        <f t="shared" si="111"/>
        <v>0</v>
      </c>
      <c r="BE103" s="267">
        <f t="shared" si="111"/>
        <v>0</v>
      </c>
      <c r="BF103" s="267">
        <f t="shared" si="111"/>
        <v>0</v>
      </c>
      <c r="BG103" s="267">
        <f t="shared" si="111"/>
        <v>0</v>
      </c>
      <c r="BH103" s="267">
        <f t="shared" si="111"/>
        <v>0</v>
      </c>
      <c r="BI103" s="267">
        <f t="shared" si="111"/>
        <v>0</v>
      </c>
      <c r="BJ103" s="267">
        <f t="shared" si="111"/>
        <v>0</v>
      </c>
      <c r="BK103" s="267">
        <f t="shared" si="111"/>
        <v>0</v>
      </c>
      <c r="BL103" s="267">
        <f t="shared" si="111"/>
        <v>0</v>
      </c>
      <c r="BM103" s="267">
        <f t="shared" si="111"/>
        <v>0</v>
      </c>
      <c r="BN103" s="267">
        <f t="shared" si="111"/>
        <v>0</v>
      </c>
      <c r="BO103" s="267">
        <f t="shared" si="111"/>
        <v>0</v>
      </c>
      <c r="BP103" s="267">
        <f t="shared" si="111"/>
        <v>0</v>
      </c>
      <c r="BQ103" s="267">
        <f t="shared" si="111"/>
        <v>0</v>
      </c>
      <c r="BR103" s="267">
        <f t="shared" si="111"/>
        <v>0</v>
      </c>
      <c r="BS103" s="267">
        <f t="shared" si="111"/>
        <v>0</v>
      </c>
      <c r="BT103" s="267">
        <f t="shared" si="111"/>
        <v>0</v>
      </c>
      <c r="BU103" s="267">
        <f t="shared" ref="BU103:DC103" si="112">IF(BU73=0,0,BU102/BU73)</f>
        <v>0</v>
      </c>
      <c r="BV103" s="267">
        <f t="shared" si="112"/>
        <v>0</v>
      </c>
      <c r="BW103" s="267">
        <f t="shared" si="112"/>
        <v>0</v>
      </c>
      <c r="BX103" s="267">
        <f t="shared" si="112"/>
        <v>0</v>
      </c>
      <c r="BY103" s="267">
        <f t="shared" si="112"/>
        <v>0</v>
      </c>
      <c r="BZ103" s="267">
        <f t="shared" si="112"/>
        <v>0</v>
      </c>
      <c r="CA103" s="267">
        <f t="shared" si="112"/>
        <v>0</v>
      </c>
      <c r="CB103" s="267">
        <f t="shared" si="112"/>
        <v>0</v>
      </c>
      <c r="CC103" s="267">
        <f t="shared" si="112"/>
        <v>0</v>
      </c>
      <c r="CD103" s="267">
        <f t="shared" si="112"/>
        <v>0</v>
      </c>
      <c r="CE103" s="267">
        <f t="shared" si="112"/>
        <v>0</v>
      </c>
      <c r="CF103" s="267">
        <f t="shared" si="112"/>
        <v>0</v>
      </c>
      <c r="CG103" s="267">
        <f t="shared" si="112"/>
        <v>0</v>
      </c>
      <c r="CH103" s="267">
        <f t="shared" si="112"/>
        <v>0</v>
      </c>
      <c r="CI103" s="267">
        <f t="shared" si="112"/>
        <v>0</v>
      </c>
      <c r="CJ103" s="267">
        <f t="shared" si="112"/>
        <v>0</v>
      </c>
      <c r="CK103" s="267">
        <f t="shared" si="112"/>
        <v>0</v>
      </c>
      <c r="CL103" s="267">
        <f t="shared" si="112"/>
        <v>0</v>
      </c>
      <c r="CM103" s="267">
        <f t="shared" si="112"/>
        <v>0</v>
      </c>
      <c r="CN103" s="267">
        <f t="shared" si="112"/>
        <v>0</v>
      </c>
      <c r="CO103" s="267">
        <f t="shared" si="112"/>
        <v>0</v>
      </c>
      <c r="CP103" s="267">
        <f t="shared" si="112"/>
        <v>0</v>
      </c>
      <c r="CQ103" s="267">
        <f t="shared" si="112"/>
        <v>0</v>
      </c>
      <c r="CR103" s="267">
        <f t="shared" si="112"/>
        <v>0</v>
      </c>
      <c r="CS103" s="267">
        <f t="shared" si="112"/>
        <v>0</v>
      </c>
      <c r="CT103" s="267">
        <f t="shared" si="112"/>
        <v>0</v>
      </c>
      <c r="CU103" s="267">
        <f t="shared" si="112"/>
        <v>0</v>
      </c>
      <c r="CV103" s="267">
        <f t="shared" si="112"/>
        <v>0</v>
      </c>
      <c r="CW103" s="267">
        <f t="shared" si="112"/>
        <v>0</v>
      </c>
      <c r="CX103" s="267">
        <f t="shared" si="112"/>
        <v>0</v>
      </c>
      <c r="CY103" s="267">
        <f t="shared" si="112"/>
        <v>0</v>
      </c>
      <c r="CZ103" s="267">
        <f t="shared" si="112"/>
        <v>0</v>
      </c>
      <c r="DA103" s="267">
        <f t="shared" si="112"/>
        <v>0</v>
      </c>
      <c r="DB103" s="267">
        <f t="shared" si="112"/>
        <v>0</v>
      </c>
      <c r="DC103" s="267">
        <f t="shared" si="112"/>
        <v>0</v>
      </c>
    </row>
    <row r="104" spans="2:107" ht="15" hidden="1" customHeight="1" x14ac:dyDescent="0.25">
      <c r="B104" s="282"/>
      <c r="C104" s="273" t="s">
        <v>4460</v>
      </c>
      <c r="D104" s="273"/>
      <c r="E104" s="517" t="s">
        <v>3908</v>
      </c>
      <c r="F104" s="274" t="s">
        <v>4449</v>
      </c>
      <c r="G104" s="275">
        <f>SUM(H104:DC104)</f>
        <v>0</v>
      </c>
      <c r="H104" s="276">
        <f>H100*$D$101+H102*$D$103</f>
        <v>0</v>
      </c>
      <c r="I104" s="276">
        <f t="shared" ref="I104:BT104" si="113">I100*$D$101+I102*$D$103</f>
        <v>0</v>
      </c>
      <c r="J104" s="276">
        <f t="shared" si="113"/>
        <v>0</v>
      </c>
      <c r="K104" s="276">
        <f t="shared" si="113"/>
        <v>0</v>
      </c>
      <c r="L104" s="276">
        <f t="shared" si="113"/>
        <v>0</v>
      </c>
      <c r="M104" s="276">
        <f t="shared" si="113"/>
        <v>0</v>
      </c>
      <c r="N104" s="276">
        <f t="shared" si="113"/>
        <v>0</v>
      </c>
      <c r="O104" s="276">
        <f t="shared" si="113"/>
        <v>0</v>
      </c>
      <c r="P104" s="276">
        <f t="shared" si="113"/>
        <v>0</v>
      </c>
      <c r="Q104" s="276">
        <f t="shared" si="113"/>
        <v>0</v>
      </c>
      <c r="R104" s="276">
        <f t="shared" si="113"/>
        <v>0</v>
      </c>
      <c r="S104" s="276">
        <f t="shared" si="113"/>
        <v>0</v>
      </c>
      <c r="T104" s="276">
        <f t="shared" si="113"/>
        <v>0</v>
      </c>
      <c r="U104" s="276">
        <f t="shared" si="113"/>
        <v>0</v>
      </c>
      <c r="V104" s="276">
        <f t="shared" si="113"/>
        <v>0</v>
      </c>
      <c r="W104" s="276">
        <f t="shared" si="113"/>
        <v>0</v>
      </c>
      <c r="X104" s="276">
        <f t="shared" si="113"/>
        <v>0</v>
      </c>
      <c r="Y104" s="276">
        <f t="shared" si="113"/>
        <v>0</v>
      </c>
      <c r="Z104" s="276">
        <f t="shared" si="113"/>
        <v>0</v>
      </c>
      <c r="AA104" s="276">
        <f t="shared" si="113"/>
        <v>0</v>
      </c>
      <c r="AB104" s="276">
        <f t="shared" si="113"/>
        <v>0</v>
      </c>
      <c r="AC104" s="276">
        <f t="shared" si="113"/>
        <v>0</v>
      </c>
      <c r="AD104" s="276">
        <f t="shared" si="113"/>
        <v>0</v>
      </c>
      <c r="AE104" s="276">
        <f t="shared" si="113"/>
        <v>0</v>
      </c>
      <c r="AF104" s="276">
        <f t="shared" si="113"/>
        <v>0</v>
      </c>
      <c r="AG104" s="276">
        <f t="shared" si="113"/>
        <v>0</v>
      </c>
      <c r="AH104" s="276">
        <f t="shared" si="113"/>
        <v>0</v>
      </c>
      <c r="AI104" s="276">
        <f t="shared" si="113"/>
        <v>0</v>
      </c>
      <c r="AJ104" s="276">
        <f t="shared" si="113"/>
        <v>0</v>
      </c>
      <c r="AK104" s="276">
        <f t="shared" si="113"/>
        <v>0</v>
      </c>
      <c r="AL104" s="276">
        <f t="shared" si="113"/>
        <v>0</v>
      </c>
      <c r="AM104" s="276">
        <f t="shared" si="113"/>
        <v>0</v>
      </c>
      <c r="AN104" s="276">
        <f t="shared" si="113"/>
        <v>0</v>
      </c>
      <c r="AO104" s="276">
        <f t="shared" si="113"/>
        <v>0</v>
      </c>
      <c r="AP104" s="276">
        <f t="shared" si="113"/>
        <v>0</v>
      </c>
      <c r="AQ104" s="276">
        <f t="shared" si="113"/>
        <v>0</v>
      </c>
      <c r="AR104" s="276">
        <f t="shared" si="113"/>
        <v>0</v>
      </c>
      <c r="AS104" s="276">
        <f t="shared" si="113"/>
        <v>0</v>
      </c>
      <c r="AT104" s="276">
        <f t="shared" si="113"/>
        <v>0</v>
      </c>
      <c r="AU104" s="276">
        <f t="shared" si="113"/>
        <v>0</v>
      </c>
      <c r="AV104" s="276">
        <f t="shared" si="113"/>
        <v>0</v>
      </c>
      <c r="AW104" s="276">
        <f t="shared" si="113"/>
        <v>0</v>
      </c>
      <c r="AX104" s="276">
        <f t="shared" si="113"/>
        <v>0</v>
      </c>
      <c r="AY104" s="276">
        <f t="shared" si="113"/>
        <v>0</v>
      </c>
      <c r="AZ104" s="276">
        <f t="shared" si="113"/>
        <v>0</v>
      </c>
      <c r="BA104" s="276">
        <f t="shared" si="113"/>
        <v>0</v>
      </c>
      <c r="BB104" s="276">
        <f t="shared" si="113"/>
        <v>0</v>
      </c>
      <c r="BC104" s="276">
        <f t="shared" si="113"/>
        <v>0</v>
      </c>
      <c r="BD104" s="276">
        <f t="shared" si="113"/>
        <v>0</v>
      </c>
      <c r="BE104" s="276">
        <f t="shared" si="113"/>
        <v>0</v>
      </c>
      <c r="BF104" s="276">
        <f t="shared" si="113"/>
        <v>0</v>
      </c>
      <c r="BG104" s="276">
        <f t="shared" si="113"/>
        <v>0</v>
      </c>
      <c r="BH104" s="276">
        <f t="shared" si="113"/>
        <v>0</v>
      </c>
      <c r="BI104" s="276">
        <f t="shared" si="113"/>
        <v>0</v>
      </c>
      <c r="BJ104" s="276">
        <f t="shared" si="113"/>
        <v>0</v>
      </c>
      <c r="BK104" s="276">
        <f t="shared" si="113"/>
        <v>0</v>
      </c>
      <c r="BL104" s="276">
        <f t="shared" si="113"/>
        <v>0</v>
      </c>
      <c r="BM104" s="276">
        <f t="shared" si="113"/>
        <v>0</v>
      </c>
      <c r="BN104" s="276">
        <f t="shared" si="113"/>
        <v>0</v>
      </c>
      <c r="BO104" s="276">
        <f t="shared" si="113"/>
        <v>0</v>
      </c>
      <c r="BP104" s="276">
        <f t="shared" si="113"/>
        <v>0</v>
      </c>
      <c r="BQ104" s="276">
        <f t="shared" si="113"/>
        <v>0</v>
      </c>
      <c r="BR104" s="276">
        <f t="shared" si="113"/>
        <v>0</v>
      </c>
      <c r="BS104" s="276">
        <f t="shared" si="113"/>
        <v>0</v>
      </c>
      <c r="BT104" s="276">
        <f t="shared" si="113"/>
        <v>0</v>
      </c>
      <c r="BU104" s="276">
        <f t="shared" ref="BU104:DC104" si="114">BU100*$D$101+BU102*$D$103</f>
        <v>0</v>
      </c>
      <c r="BV104" s="276">
        <f t="shared" si="114"/>
        <v>0</v>
      </c>
      <c r="BW104" s="276">
        <f t="shared" si="114"/>
        <v>0</v>
      </c>
      <c r="BX104" s="276">
        <f t="shared" si="114"/>
        <v>0</v>
      </c>
      <c r="BY104" s="276">
        <f t="shared" si="114"/>
        <v>0</v>
      </c>
      <c r="BZ104" s="276">
        <f t="shared" si="114"/>
        <v>0</v>
      </c>
      <c r="CA104" s="276">
        <f t="shared" si="114"/>
        <v>0</v>
      </c>
      <c r="CB104" s="276">
        <f t="shared" si="114"/>
        <v>0</v>
      </c>
      <c r="CC104" s="276">
        <f t="shared" si="114"/>
        <v>0</v>
      </c>
      <c r="CD104" s="276">
        <f t="shared" si="114"/>
        <v>0</v>
      </c>
      <c r="CE104" s="276">
        <f t="shared" si="114"/>
        <v>0</v>
      </c>
      <c r="CF104" s="276">
        <f t="shared" si="114"/>
        <v>0</v>
      </c>
      <c r="CG104" s="276">
        <f t="shared" si="114"/>
        <v>0</v>
      </c>
      <c r="CH104" s="276">
        <f t="shared" si="114"/>
        <v>0</v>
      </c>
      <c r="CI104" s="276">
        <f t="shared" si="114"/>
        <v>0</v>
      </c>
      <c r="CJ104" s="276">
        <f t="shared" si="114"/>
        <v>0</v>
      </c>
      <c r="CK104" s="276">
        <f t="shared" si="114"/>
        <v>0</v>
      </c>
      <c r="CL104" s="276">
        <f t="shared" si="114"/>
        <v>0</v>
      </c>
      <c r="CM104" s="276">
        <f t="shared" si="114"/>
        <v>0</v>
      </c>
      <c r="CN104" s="276">
        <f t="shared" si="114"/>
        <v>0</v>
      </c>
      <c r="CO104" s="276">
        <f t="shared" si="114"/>
        <v>0</v>
      </c>
      <c r="CP104" s="276">
        <f t="shared" si="114"/>
        <v>0</v>
      </c>
      <c r="CQ104" s="276">
        <f t="shared" si="114"/>
        <v>0</v>
      </c>
      <c r="CR104" s="276">
        <f t="shared" si="114"/>
        <v>0</v>
      </c>
      <c r="CS104" s="276">
        <f t="shared" si="114"/>
        <v>0</v>
      </c>
      <c r="CT104" s="276">
        <f t="shared" si="114"/>
        <v>0</v>
      </c>
      <c r="CU104" s="276">
        <f t="shared" si="114"/>
        <v>0</v>
      </c>
      <c r="CV104" s="276">
        <f t="shared" si="114"/>
        <v>0</v>
      </c>
      <c r="CW104" s="276">
        <f t="shared" si="114"/>
        <v>0</v>
      </c>
      <c r="CX104" s="276">
        <f t="shared" si="114"/>
        <v>0</v>
      </c>
      <c r="CY104" s="276">
        <f t="shared" si="114"/>
        <v>0</v>
      </c>
      <c r="CZ104" s="276">
        <f t="shared" si="114"/>
        <v>0</v>
      </c>
      <c r="DA104" s="276">
        <f t="shared" si="114"/>
        <v>0</v>
      </c>
      <c r="DB104" s="276">
        <f t="shared" si="114"/>
        <v>0</v>
      </c>
      <c r="DC104" s="276">
        <f t="shared" si="114"/>
        <v>0</v>
      </c>
    </row>
    <row r="105" spans="2:107" ht="15" hidden="1" customHeight="1" x14ac:dyDescent="0.25">
      <c r="B105" s="282"/>
      <c r="C105" s="273" t="s">
        <v>4450</v>
      </c>
      <c r="D105" s="273"/>
      <c r="E105" s="517" t="s">
        <v>3908</v>
      </c>
      <c r="F105" s="274" t="s">
        <v>4451</v>
      </c>
      <c r="G105" s="275">
        <f>G102*D103</f>
        <v>0</v>
      </c>
      <c r="H105" s="276">
        <f>H102*$D$103</f>
        <v>0</v>
      </c>
      <c r="I105" s="276">
        <f t="shared" ref="I105:BT105" si="115">I102*$D$103</f>
        <v>0</v>
      </c>
      <c r="J105" s="276">
        <f t="shared" si="115"/>
        <v>0</v>
      </c>
      <c r="K105" s="276">
        <f t="shared" si="115"/>
        <v>0</v>
      </c>
      <c r="L105" s="276">
        <f t="shared" si="115"/>
        <v>0</v>
      </c>
      <c r="M105" s="276">
        <f t="shared" si="115"/>
        <v>0</v>
      </c>
      <c r="N105" s="276">
        <f t="shared" si="115"/>
        <v>0</v>
      </c>
      <c r="O105" s="276">
        <f t="shared" si="115"/>
        <v>0</v>
      </c>
      <c r="P105" s="276">
        <f t="shared" si="115"/>
        <v>0</v>
      </c>
      <c r="Q105" s="276">
        <f t="shared" si="115"/>
        <v>0</v>
      </c>
      <c r="R105" s="276">
        <f t="shared" si="115"/>
        <v>0</v>
      </c>
      <c r="S105" s="276">
        <f t="shared" si="115"/>
        <v>0</v>
      </c>
      <c r="T105" s="276">
        <f t="shared" si="115"/>
        <v>0</v>
      </c>
      <c r="U105" s="276">
        <f t="shared" si="115"/>
        <v>0</v>
      </c>
      <c r="V105" s="276">
        <f t="shared" si="115"/>
        <v>0</v>
      </c>
      <c r="W105" s="276">
        <f t="shared" si="115"/>
        <v>0</v>
      </c>
      <c r="X105" s="276">
        <f t="shared" si="115"/>
        <v>0</v>
      </c>
      <c r="Y105" s="276">
        <f t="shared" si="115"/>
        <v>0</v>
      </c>
      <c r="Z105" s="276">
        <f t="shared" si="115"/>
        <v>0</v>
      </c>
      <c r="AA105" s="276">
        <f t="shared" si="115"/>
        <v>0</v>
      </c>
      <c r="AB105" s="276">
        <f t="shared" si="115"/>
        <v>0</v>
      </c>
      <c r="AC105" s="276">
        <f t="shared" si="115"/>
        <v>0</v>
      </c>
      <c r="AD105" s="276">
        <f t="shared" si="115"/>
        <v>0</v>
      </c>
      <c r="AE105" s="276">
        <f t="shared" si="115"/>
        <v>0</v>
      </c>
      <c r="AF105" s="276">
        <f t="shared" si="115"/>
        <v>0</v>
      </c>
      <c r="AG105" s="276">
        <f t="shared" si="115"/>
        <v>0</v>
      </c>
      <c r="AH105" s="276">
        <f t="shared" si="115"/>
        <v>0</v>
      </c>
      <c r="AI105" s="276">
        <f t="shared" si="115"/>
        <v>0</v>
      </c>
      <c r="AJ105" s="276">
        <f t="shared" si="115"/>
        <v>0</v>
      </c>
      <c r="AK105" s="276">
        <f t="shared" si="115"/>
        <v>0</v>
      </c>
      <c r="AL105" s="276">
        <f t="shared" si="115"/>
        <v>0</v>
      </c>
      <c r="AM105" s="276">
        <f t="shared" si="115"/>
        <v>0</v>
      </c>
      <c r="AN105" s="276">
        <f t="shared" si="115"/>
        <v>0</v>
      </c>
      <c r="AO105" s="276">
        <f t="shared" si="115"/>
        <v>0</v>
      </c>
      <c r="AP105" s="276">
        <f t="shared" si="115"/>
        <v>0</v>
      </c>
      <c r="AQ105" s="276">
        <f t="shared" si="115"/>
        <v>0</v>
      </c>
      <c r="AR105" s="276">
        <f t="shared" si="115"/>
        <v>0</v>
      </c>
      <c r="AS105" s="276">
        <f t="shared" si="115"/>
        <v>0</v>
      </c>
      <c r="AT105" s="276">
        <f t="shared" si="115"/>
        <v>0</v>
      </c>
      <c r="AU105" s="276">
        <f t="shared" si="115"/>
        <v>0</v>
      </c>
      <c r="AV105" s="276">
        <f t="shared" si="115"/>
        <v>0</v>
      </c>
      <c r="AW105" s="276">
        <f t="shared" si="115"/>
        <v>0</v>
      </c>
      <c r="AX105" s="276">
        <f t="shared" si="115"/>
        <v>0</v>
      </c>
      <c r="AY105" s="276">
        <f t="shared" si="115"/>
        <v>0</v>
      </c>
      <c r="AZ105" s="276">
        <f t="shared" si="115"/>
        <v>0</v>
      </c>
      <c r="BA105" s="276">
        <f t="shared" si="115"/>
        <v>0</v>
      </c>
      <c r="BB105" s="276">
        <f t="shared" si="115"/>
        <v>0</v>
      </c>
      <c r="BC105" s="276">
        <f t="shared" si="115"/>
        <v>0</v>
      </c>
      <c r="BD105" s="276">
        <f t="shared" si="115"/>
        <v>0</v>
      </c>
      <c r="BE105" s="276">
        <f t="shared" si="115"/>
        <v>0</v>
      </c>
      <c r="BF105" s="276">
        <f t="shared" si="115"/>
        <v>0</v>
      </c>
      <c r="BG105" s="276">
        <f t="shared" si="115"/>
        <v>0</v>
      </c>
      <c r="BH105" s="276">
        <f t="shared" si="115"/>
        <v>0</v>
      </c>
      <c r="BI105" s="276">
        <f t="shared" si="115"/>
        <v>0</v>
      </c>
      <c r="BJ105" s="276">
        <f t="shared" si="115"/>
        <v>0</v>
      </c>
      <c r="BK105" s="276">
        <f t="shared" si="115"/>
        <v>0</v>
      </c>
      <c r="BL105" s="276">
        <f t="shared" si="115"/>
        <v>0</v>
      </c>
      <c r="BM105" s="276">
        <f t="shared" si="115"/>
        <v>0</v>
      </c>
      <c r="BN105" s="276">
        <f t="shared" si="115"/>
        <v>0</v>
      </c>
      <c r="BO105" s="276">
        <f t="shared" si="115"/>
        <v>0</v>
      </c>
      <c r="BP105" s="276">
        <f t="shared" si="115"/>
        <v>0</v>
      </c>
      <c r="BQ105" s="276">
        <f t="shared" si="115"/>
        <v>0</v>
      </c>
      <c r="BR105" s="276">
        <f t="shared" si="115"/>
        <v>0</v>
      </c>
      <c r="BS105" s="276">
        <f t="shared" si="115"/>
        <v>0</v>
      </c>
      <c r="BT105" s="276">
        <f t="shared" si="115"/>
        <v>0</v>
      </c>
      <c r="BU105" s="276">
        <f t="shared" ref="BU105:DC105" si="116">BU102*$D$103</f>
        <v>0</v>
      </c>
      <c r="BV105" s="276">
        <f t="shared" si="116"/>
        <v>0</v>
      </c>
      <c r="BW105" s="276">
        <f t="shared" si="116"/>
        <v>0</v>
      </c>
      <c r="BX105" s="276">
        <f t="shared" si="116"/>
        <v>0</v>
      </c>
      <c r="BY105" s="276">
        <f t="shared" si="116"/>
        <v>0</v>
      </c>
      <c r="BZ105" s="276">
        <f t="shared" si="116"/>
        <v>0</v>
      </c>
      <c r="CA105" s="276">
        <f t="shared" si="116"/>
        <v>0</v>
      </c>
      <c r="CB105" s="276">
        <f t="shared" si="116"/>
        <v>0</v>
      </c>
      <c r="CC105" s="276">
        <f t="shared" si="116"/>
        <v>0</v>
      </c>
      <c r="CD105" s="276">
        <f t="shared" si="116"/>
        <v>0</v>
      </c>
      <c r="CE105" s="276">
        <f t="shared" si="116"/>
        <v>0</v>
      </c>
      <c r="CF105" s="276">
        <f t="shared" si="116"/>
        <v>0</v>
      </c>
      <c r="CG105" s="276">
        <f t="shared" si="116"/>
        <v>0</v>
      </c>
      <c r="CH105" s="276">
        <f t="shared" si="116"/>
        <v>0</v>
      </c>
      <c r="CI105" s="276">
        <f t="shared" si="116"/>
        <v>0</v>
      </c>
      <c r="CJ105" s="276">
        <f t="shared" si="116"/>
        <v>0</v>
      </c>
      <c r="CK105" s="276">
        <f t="shared" si="116"/>
        <v>0</v>
      </c>
      <c r="CL105" s="276">
        <f t="shared" si="116"/>
        <v>0</v>
      </c>
      <c r="CM105" s="276">
        <f t="shared" si="116"/>
        <v>0</v>
      </c>
      <c r="CN105" s="276">
        <f t="shared" si="116"/>
        <v>0</v>
      </c>
      <c r="CO105" s="276">
        <f t="shared" si="116"/>
        <v>0</v>
      </c>
      <c r="CP105" s="276">
        <f t="shared" si="116"/>
        <v>0</v>
      </c>
      <c r="CQ105" s="276">
        <f t="shared" si="116"/>
        <v>0</v>
      </c>
      <c r="CR105" s="276">
        <f t="shared" si="116"/>
        <v>0</v>
      </c>
      <c r="CS105" s="276">
        <f t="shared" si="116"/>
        <v>0</v>
      </c>
      <c r="CT105" s="276">
        <f t="shared" si="116"/>
        <v>0</v>
      </c>
      <c r="CU105" s="276">
        <f t="shared" si="116"/>
        <v>0</v>
      </c>
      <c r="CV105" s="276">
        <f t="shared" si="116"/>
        <v>0</v>
      </c>
      <c r="CW105" s="276">
        <f t="shared" si="116"/>
        <v>0</v>
      </c>
      <c r="CX105" s="276">
        <f t="shared" si="116"/>
        <v>0</v>
      </c>
      <c r="CY105" s="276">
        <f t="shared" si="116"/>
        <v>0</v>
      </c>
      <c r="CZ105" s="276">
        <f t="shared" si="116"/>
        <v>0</v>
      </c>
      <c r="DA105" s="276">
        <f t="shared" si="116"/>
        <v>0</v>
      </c>
      <c r="DB105" s="276">
        <f t="shared" si="116"/>
        <v>0</v>
      </c>
      <c r="DC105" s="276">
        <f t="shared" si="116"/>
        <v>0</v>
      </c>
    </row>
    <row r="106" spans="2:107" ht="15" hidden="1" customHeight="1" x14ac:dyDescent="0.25">
      <c r="B106" s="282"/>
      <c r="C106" s="273" t="s">
        <v>4452</v>
      </c>
      <c r="D106" s="273"/>
      <c r="E106" s="517" t="s">
        <v>3908</v>
      </c>
      <c r="F106" s="274" t="s">
        <v>4453</v>
      </c>
      <c r="G106" s="275">
        <f>G100*D101</f>
        <v>0</v>
      </c>
      <c r="H106" s="276">
        <f>H100*$D$101</f>
        <v>0</v>
      </c>
      <c r="I106" s="276">
        <f t="shared" ref="I106:BT106" si="117">I100*$D$101</f>
        <v>0</v>
      </c>
      <c r="J106" s="276">
        <f t="shared" si="117"/>
        <v>0</v>
      </c>
      <c r="K106" s="276">
        <f t="shared" si="117"/>
        <v>0</v>
      </c>
      <c r="L106" s="276">
        <f t="shared" si="117"/>
        <v>0</v>
      </c>
      <c r="M106" s="276">
        <f t="shared" si="117"/>
        <v>0</v>
      </c>
      <c r="N106" s="276">
        <f t="shared" si="117"/>
        <v>0</v>
      </c>
      <c r="O106" s="276">
        <f t="shared" si="117"/>
        <v>0</v>
      </c>
      <c r="P106" s="276">
        <f t="shared" si="117"/>
        <v>0</v>
      </c>
      <c r="Q106" s="276">
        <f t="shared" si="117"/>
        <v>0</v>
      </c>
      <c r="R106" s="276">
        <f t="shared" si="117"/>
        <v>0</v>
      </c>
      <c r="S106" s="276">
        <f t="shared" si="117"/>
        <v>0</v>
      </c>
      <c r="T106" s="276">
        <f t="shared" si="117"/>
        <v>0</v>
      </c>
      <c r="U106" s="276">
        <f t="shared" si="117"/>
        <v>0</v>
      </c>
      <c r="V106" s="276">
        <f t="shared" si="117"/>
        <v>0</v>
      </c>
      <c r="W106" s="276">
        <f t="shared" si="117"/>
        <v>0</v>
      </c>
      <c r="X106" s="276">
        <f t="shared" si="117"/>
        <v>0</v>
      </c>
      <c r="Y106" s="276">
        <f t="shared" si="117"/>
        <v>0</v>
      </c>
      <c r="Z106" s="276">
        <f t="shared" si="117"/>
        <v>0</v>
      </c>
      <c r="AA106" s="276">
        <f t="shared" si="117"/>
        <v>0</v>
      </c>
      <c r="AB106" s="276">
        <f t="shared" si="117"/>
        <v>0</v>
      </c>
      <c r="AC106" s="276">
        <f t="shared" si="117"/>
        <v>0</v>
      </c>
      <c r="AD106" s="276">
        <f t="shared" si="117"/>
        <v>0</v>
      </c>
      <c r="AE106" s="276">
        <f t="shared" si="117"/>
        <v>0</v>
      </c>
      <c r="AF106" s="276">
        <f t="shared" si="117"/>
        <v>0</v>
      </c>
      <c r="AG106" s="276">
        <f t="shared" si="117"/>
        <v>0</v>
      </c>
      <c r="AH106" s="276">
        <f t="shared" si="117"/>
        <v>0</v>
      </c>
      <c r="AI106" s="276">
        <f t="shared" si="117"/>
        <v>0</v>
      </c>
      <c r="AJ106" s="276">
        <f t="shared" si="117"/>
        <v>0</v>
      </c>
      <c r="AK106" s="276">
        <f t="shared" si="117"/>
        <v>0</v>
      </c>
      <c r="AL106" s="276">
        <f t="shared" si="117"/>
        <v>0</v>
      </c>
      <c r="AM106" s="276">
        <f t="shared" si="117"/>
        <v>0</v>
      </c>
      <c r="AN106" s="276">
        <f t="shared" si="117"/>
        <v>0</v>
      </c>
      <c r="AO106" s="276">
        <f t="shared" si="117"/>
        <v>0</v>
      </c>
      <c r="AP106" s="276">
        <f t="shared" si="117"/>
        <v>0</v>
      </c>
      <c r="AQ106" s="276">
        <f t="shared" si="117"/>
        <v>0</v>
      </c>
      <c r="AR106" s="276">
        <f t="shared" si="117"/>
        <v>0</v>
      </c>
      <c r="AS106" s="276">
        <f t="shared" si="117"/>
        <v>0</v>
      </c>
      <c r="AT106" s="276">
        <f t="shared" si="117"/>
        <v>0</v>
      </c>
      <c r="AU106" s="276">
        <f t="shared" si="117"/>
        <v>0</v>
      </c>
      <c r="AV106" s="276">
        <f t="shared" si="117"/>
        <v>0</v>
      </c>
      <c r="AW106" s="276">
        <f t="shared" si="117"/>
        <v>0</v>
      </c>
      <c r="AX106" s="276">
        <f t="shared" si="117"/>
        <v>0</v>
      </c>
      <c r="AY106" s="276">
        <f t="shared" si="117"/>
        <v>0</v>
      </c>
      <c r="AZ106" s="276">
        <f t="shared" si="117"/>
        <v>0</v>
      </c>
      <c r="BA106" s="276">
        <f t="shared" si="117"/>
        <v>0</v>
      </c>
      <c r="BB106" s="276">
        <f t="shared" si="117"/>
        <v>0</v>
      </c>
      <c r="BC106" s="276">
        <f t="shared" si="117"/>
        <v>0</v>
      </c>
      <c r="BD106" s="276">
        <f t="shared" si="117"/>
        <v>0</v>
      </c>
      <c r="BE106" s="276">
        <f t="shared" si="117"/>
        <v>0</v>
      </c>
      <c r="BF106" s="276">
        <f t="shared" si="117"/>
        <v>0</v>
      </c>
      <c r="BG106" s="276">
        <f t="shared" si="117"/>
        <v>0</v>
      </c>
      <c r="BH106" s="276">
        <f t="shared" si="117"/>
        <v>0</v>
      </c>
      <c r="BI106" s="276">
        <f t="shared" si="117"/>
        <v>0</v>
      </c>
      <c r="BJ106" s="276">
        <f t="shared" si="117"/>
        <v>0</v>
      </c>
      <c r="BK106" s="276">
        <f t="shared" si="117"/>
        <v>0</v>
      </c>
      <c r="BL106" s="276">
        <f t="shared" si="117"/>
        <v>0</v>
      </c>
      <c r="BM106" s="276">
        <f t="shared" si="117"/>
        <v>0</v>
      </c>
      <c r="BN106" s="276">
        <f t="shared" si="117"/>
        <v>0</v>
      </c>
      <c r="BO106" s="276">
        <f t="shared" si="117"/>
        <v>0</v>
      </c>
      <c r="BP106" s="276">
        <f t="shared" si="117"/>
        <v>0</v>
      </c>
      <c r="BQ106" s="276">
        <f t="shared" si="117"/>
        <v>0</v>
      </c>
      <c r="BR106" s="276">
        <f t="shared" si="117"/>
        <v>0</v>
      </c>
      <c r="BS106" s="276">
        <f t="shared" si="117"/>
        <v>0</v>
      </c>
      <c r="BT106" s="276">
        <f t="shared" si="117"/>
        <v>0</v>
      </c>
      <c r="BU106" s="276">
        <f t="shared" ref="BU106:DC106" si="118">BU100*$D$101</f>
        <v>0</v>
      </c>
      <c r="BV106" s="276">
        <f t="shared" si="118"/>
        <v>0</v>
      </c>
      <c r="BW106" s="276">
        <f t="shared" si="118"/>
        <v>0</v>
      </c>
      <c r="BX106" s="276">
        <f t="shared" si="118"/>
        <v>0</v>
      </c>
      <c r="BY106" s="276">
        <f t="shared" si="118"/>
        <v>0</v>
      </c>
      <c r="BZ106" s="276">
        <f t="shared" si="118"/>
        <v>0</v>
      </c>
      <c r="CA106" s="276">
        <f t="shared" si="118"/>
        <v>0</v>
      </c>
      <c r="CB106" s="276">
        <f t="shared" si="118"/>
        <v>0</v>
      </c>
      <c r="CC106" s="276">
        <f t="shared" si="118"/>
        <v>0</v>
      </c>
      <c r="CD106" s="276">
        <f t="shared" si="118"/>
        <v>0</v>
      </c>
      <c r="CE106" s="276">
        <f t="shared" si="118"/>
        <v>0</v>
      </c>
      <c r="CF106" s="276">
        <f t="shared" si="118"/>
        <v>0</v>
      </c>
      <c r="CG106" s="276">
        <f t="shared" si="118"/>
        <v>0</v>
      </c>
      <c r="CH106" s="276">
        <f t="shared" si="118"/>
        <v>0</v>
      </c>
      <c r="CI106" s="276">
        <f t="shared" si="118"/>
        <v>0</v>
      </c>
      <c r="CJ106" s="276">
        <f t="shared" si="118"/>
        <v>0</v>
      </c>
      <c r="CK106" s="276">
        <f t="shared" si="118"/>
        <v>0</v>
      </c>
      <c r="CL106" s="276">
        <f t="shared" si="118"/>
        <v>0</v>
      </c>
      <c r="CM106" s="276">
        <f t="shared" si="118"/>
        <v>0</v>
      </c>
      <c r="CN106" s="276">
        <f t="shared" si="118"/>
        <v>0</v>
      </c>
      <c r="CO106" s="276">
        <f t="shared" si="118"/>
        <v>0</v>
      </c>
      <c r="CP106" s="276">
        <f t="shared" si="118"/>
        <v>0</v>
      </c>
      <c r="CQ106" s="276">
        <f t="shared" si="118"/>
        <v>0</v>
      </c>
      <c r="CR106" s="276">
        <f t="shared" si="118"/>
        <v>0</v>
      </c>
      <c r="CS106" s="276">
        <f t="shared" si="118"/>
        <v>0</v>
      </c>
      <c r="CT106" s="276">
        <f t="shared" si="118"/>
        <v>0</v>
      </c>
      <c r="CU106" s="276">
        <f t="shared" si="118"/>
        <v>0</v>
      </c>
      <c r="CV106" s="276">
        <f t="shared" si="118"/>
        <v>0</v>
      </c>
      <c r="CW106" s="276">
        <f t="shared" si="118"/>
        <v>0</v>
      </c>
      <c r="CX106" s="276">
        <f t="shared" si="118"/>
        <v>0</v>
      </c>
      <c r="CY106" s="276">
        <f t="shared" si="118"/>
        <v>0</v>
      </c>
      <c r="CZ106" s="276">
        <f t="shared" si="118"/>
        <v>0</v>
      </c>
      <c r="DA106" s="276">
        <f t="shared" si="118"/>
        <v>0</v>
      </c>
      <c r="DB106" s="276">
        <f t="shared" si="118"/>
        <v>0</v>
      </c>
      <c r="DC106" s="276">
        <f t="shared" si="118"/>
        <v>0</v>
      </c>
    </row>
    <row r="107" spans="2:107" ht="15" hidden="1" customHeight="1" x14ac:dyDescent="0.25">
      <c r="H107" s="277"/>
      <c r="I107" s="277"/>
    </row>
    <row r="108" spans="2:107" ht="15" hidden="1" customHeight="1" x14ac:dyDescent="0.35">
      <c r="E108" s="201" t="s">
        <v>4324</v>
      </c>
      <c r="F108" s="202"/>
      <c r="G108" s="203">
        <f>RCB!G32</f>
        <v>0</v>
      </c>
      <c r="H108" s="277"/>
      <c r="I108" s="201" t="s">
        <v>4325</v>
      </c>
      <c r="J108" s="202"/>
      <c r="K108" s="203">
        <f>RCB!J32</f>
        <v>0</v>
      </c>
    </row>
    <row r="109" spans="2:107" ht="15" hidden="1" customHeight="1" x14ac:dyDescent="0.35">
      <c r="E109" s="201" t="s">
        <v>4069</v>
      </c>
      <c r="F109" s="202"/>
      <c r="G109" s="203">
        <f>RCB!H30</f>
        <v>0</v>
      </c>
      <c r="H109" s="277"/>
      <c r="I109" s="201" t="s">
        <v>4070</v>
      </c>
      <c r="J109" s="202"/>
      <c r="K109" s="203">
        <f>RCB!K30</f>
        <v>0</v>
      </c>
    </row>
    <row r="110" spans="2:107" ht="15" hidden="1" customHeight="1" x14ac:dyDescent="0.25">
      <c r="H110" s="277"/>
      <c r="I110" s="277"/>
    </row>
    <row r="111" spans="2:107" ht="15" hidden="1" customHeight="1" x14ac:dyDescent="0.25">
      <c r="B111" s="1032" t="s">
        <v>5839</v>
      </c>
      <c r="C111" s="1033"/>
      <c r="D111" s="1033"/>
      <c r="E111" s="1033"/>
      <c r="F111" s="1033"/>
      <c r="G111" s="246"/>
      <c r="H111" s="246"/>
      <c r="I111" s="246"/>
      <c r="J111" s="246"/>
      <c r="K111" s="246"/>
      <c r="L111" s="246"/>
      <c r="M111" s="246"/>
      <c r="N111" s="246"/>
      <c r="O111" s="246"/>
      <c r="P111" s="246"/>
      <c r="Q111" s="246"/>
      <c r="R111" s="246"/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6"/>
      <c r="AL111" s="246"/>
      <c r="AM111" s="246"/>
      <c r="AN111" s="246"/>
      <c r="AO111" s="246"/>
      <c r="AP111" s="246"/>
      <c r="AQ111" s="246"/>
      <c r="AR111" s="246"/>
      <c r="AS111" s="246"/>
      <c r="AT111" s="246"/>
      <c r="AU111" s="246"/>
      <c r="AV111" s="246"/>
      <c r="AW111" s="246"/>
      <c r="AX111" s="246"/>
      <c r="AY111" s="246"/>
      <c r="AZ111" s="246"/>
      <c r="BA111" s="246"/>
      <c r="BB111" s="246"/>
      <c r="BC111" s="246"/>
      <c r="BD111" s="246"/>
      <c r="BE111" s="246"/>
      <c r="BF111" s="246"/>
      <c r="BG111" s="246"/>
      <c r="BH111" s="246"/>
      <c r="BI111" s="246"/>
      <c r="BJ111" s="246"/>
      <c r="BK111" s="246"/>
      <c r="BL111" s="246"/>
      <c r="BM111" s="246"/>
      <c r="BN111" s="246"/>
      <c r="BO111" s="246"/>
      <c r="BP111" s="246"/>
      <c r="BQ111" s="246"/>
      <c r="BR111" s="246"/>
      <c r="BS111" s="246"/>
      <c r="BT111" s="246"/>
      <c r="BU111" s="246"/>
      <c r="BV111" s="246"/>
      <c r="BW111" s="246"/>
      <c r="BX111" s="246"/>
      <c r="BY111" s="246"/>
      <c r="BZ111" s="246"/>
      <c r="CA111" s="246"/>
      <c r="CB111" s="246"/>
      <c r="CC111" s="246"/>
      <c r="CD111" s="246"/>
      <c r="CE111" s="246"/>
      <c r="CF111" s="246"/>
      <c r="CG111" s="246"/>
      <c r="CH111" s="246"/>
      <c r="CI111" s="246"/>
      <c r="CJ111" s="246"/>
      <c r="CK111" s="246"/>
      <c r="CL111" s="246"/>
      <c r="CM111" s="246"/>
      <c r="CN111" s="246"/>
      <c r="CO111" s="246"/>
      <c r="CP111" s="246"/>
      <c r="CQ111" s="246"/>
      <c r="CR111" s="246"/>
      <c r="CS111" s="246"/>
      <c r="CT111" s="246"/>
      <c r="CU111" s="246"/>
      <c r="CV111" s="246"/>
      <c r="CW111" s="246"/>
      <c r="CX111" s="246"/>
      <c r="CY111" s="246"/>
      <c r="CZ111" s="246"/>
      <c r="DA111" s="246"/>
      <c r="DB111" s="246"/>
      <c r="DC111" s="246"/>
    </row>
    <row r="112" spans="2:107" ht="15" hidden="1" customHeight="1" x14ac:dyDescent="0.25">
      <c r="B112" s="247"/>
      <c r="C112" s="248"/>
      <c r="D112" s="248"/>
      <c r="E112" s="248"/>
      <c r="F112" s="249"/>
      <c r="G112" s="250" t="s">
        <v>76</v>
      </c>
      <c r="H112" s="251" t="s">
        <v>4334</v>
      </c>
      <c r="I112" s="251" t="s">
        <v>4335</v>
      </c>
      <c r="J112" s="251" t="s">
        <v>4336</v>
      </c>
      <c r="K112" s="251" t="s">
        <v>4337</v>
      </c>
      <c r="L112" s="251" t="s">
        <v>4338</v>
      </c>
      <c r="M112" s="251" t="s">
        <v>4339</v>
      </c>
      <c r="N112" s="251" t="s">
        <v>4340</v>
      </c>
      <c r="O112" s="251" t="s">
        <v>4341</v>
      </c>
      <c r="P112" s="251" t="s">
        <v>4342</v>
      </c>
      <c r="Q112" s="251" t="s">
        <v>4343</v>
      </c>
      <c r="R112" s="251" t="s">
        <v>4344</v>
      </c>
      <c r="S112" s="251" t="s">
        <v>4345</v>
      </c>
      <c r="T112" s="251" t="s">
        <v>4346</v>
      </c>
      <c r="U112" s="251" t="s">
        <v>4347</v>
      </c>
      <c r="V112" s="251" t="s">
        <v>4348</v>
      </c>
      <c r="W112" s="251" t="s">
        <v>4349</v>
      </c>
      <c r="X112" s="251" t="s">
        <v>4350</v>
      </c>
      <c r="Y112" s="251" t="s">
        <v>4351</v>
      </c>
      <c r="Z112" s="251" t="s">
        <v>4352</v>
      </c>
      <c r="AA112" s="251" t="s">
        <v>4353</v>
      </c>
      <c r="AB112" s="251" t="s">
        <v>4354</v>
      </c>
      <c r="AC112" s="251" t="s">
        <v>4355</v>
      </c>
      <c r="AD112" s="251" t="s">
        <v>4356</v>
      </c>
      <c r="AE112" s="251" t="s">
        <v>4357</v>
      </c>
      <c r="AF112" s="251" t="s">
        <v>4358</v>
      </c>
      <c r="AG112" s="251" t="s">
        <v>4359</v>
      </c>
      <c r="AH112" s="251" t="s">
        <v>4360</v>
      </c>
      <c r="AI112" s="251" t="s">
        <v>4361</v>
      </c>
      <c r="AJ112" s="251" t="s">
        <v>4362</v>
      </c>
      <c r="AK112" s="251" t="s">
        <v>4363</v>
      </c>
      <c r="AL112" s="251" t="s">
        <v>4364</v>
      </c>
      <c r="AM112" s="251" t="s">
        <v>4365</v>
      </c>
      <c r="AN112" s="251" t="s">
        <v>4366</v>
      </c>
      <c r="AO112" s="251" t="s">
        <v>4367</v>
      </c>
      <c r="AP112" s="251" t="s">
        <v>4368</v>
      </c>
      <c r="AQ112" s="251" t="s">
        <v>4369</v>
      </c>
      <c r="AR112" s="251" t="s">
        <v>4370</v>
      </c>
      <c r="AS112" s="251" t="s">
        <v>4371</v>
      </c>
      <c r="AT112" s="251" t="s">
        <v>4372</v>
      </c>
      <c r="AU112" s="251" t="s">
        <v>4373</v>
      </c>
      <c r="AV112" s="251" t="s">
        <v>4374</v>
      </c>
      <c r="AW112" s="251" t="s">
        <v>4375</v>
      </c>
      <c r="AX112" s="251" t="s">
        <v>4376</v>
      </c>
      <c r="AY112" s="251" t="s">
        <v>4377</v>
      </c>
      <c r="AZ112" s="251" t="s">
        <v>4378</v>
      </c>
      <c r="BA112" s="251" t="s">
        <v>4379</v>
      </c>
      <c r="BB112" s="251" t="s">
        <v>4380</v>
      </c>
      <c r="BC112" s="251" t="s">
        <v>4381</v>
      </c>
      <c r="BD112" s="251" t="s">
        <v>4382</v>
      </c>
      <c r="BE112" s="251" t="s">
        <v>4383</v>
      </c>
      <c r="BF112" s="251" t="s">
        <v>4384</v>
      </c>
      <c r="BG112" s="251" t="s">
        <v>4385</v>
      </c>
      <c r="BH112" s="251" t="s">
        <v>4386</v>
      </c>
      <c r="BI112" s="251" t="s">
        <v>4387</v>
      </c>
      <c r="BJ112" s="251" t="s">
        <v>4388</v>
      </c>
      <c r="BK112" s="251" t="s">
        <v>4389</v>
      </c>
      <c r="BL112" s="251" t="s">
        <v>4390</v>
      </c>
      <c r="BM112" s="251" t="s">
        <v>4391</v>
      </c>
      <c r="BN112" s="251" t="s">
        <v>4392</v>
      </c>
      <c r="BO112" s="251" t="s">
        <v>4393</v>
      </c>
      <c r="BP112" s="251" t="s">
        <v>4394</v>
      </c>
      <c r="BQ112" s="251" t="s">
        <v>4395</v>
      </c>
      <c r="BR112" s="251" t="s">
        <v>4396</v>
      </c>
      <c r="BS112" s="251" t="s">
        <v>4397</v>
      </c>
      <c r="BT112" s="251" t="s">
        <v>4398</v>
      </c>
      <c r="BU112" s="251" t="s">
        <v>4399</v>
      </c>
      <c r="BV112" s="251" t="s">
        <v>4400</v>
      </c>
      <c r="BW112" s="251" t="s">
        <v>4401</v>
      </c>
      <c r="BX112" s="251" t="s">
        <v>4402</v>
      </c>
      <c r="BY112" s="251" t="s">
        <v>4403</v>
      </c>
      <c r="BZ112" s="251" t="s">
        <v>4404</v>
      </c>
      <c r="CA112" s="251" t="s">
        <v>4405</v>
      </c>
      <c r="CB112" s="251" t="s">
        <v>4406</v>
      </c>
      <c r="CC112" s="251" t="s">
        <v>4407</v>
      </c>
      <c r="CD112" s="251" t="s">
        <v>4408</v>
      </c>
      <c r="CE112" s="251" t="s">
        <v>4409</v>
      </c>
      <c r="CF112" s="251" t="s">
        <v>4410</v>
      </c>
      <c r="CG112" s="251" t="s">
        <v>4411</v>
      </c>
      <c r="CH112" s="251" t="s">
        <v>4412</v>
      </c>
      <c r="CI112" s="251" t="s">
        <v>4413</v>
      </c>
      <c r="CJ112" s="251" t="s">
        <v>4414</v>
      </c>
      <c r="CK112" s="251" t="s">
        <v>4415</v>
      </c>
      <c r="CL112" s="251" t="s">
        <v>4416</v>
      </c>
      <c r="CM112" s="251" t="s">
        <v>4417</v>
      </c>
      <c r="CN112" s="251" t="s">
        <v>4418</v>
      </c>
      <c r="CO112" s="251" t="s">
        <v>4419</v>
      </c>
      <c r="CP112" s="251" t="s">
        <v>4420</v>
      </c>
      <c r="CQ112" s="251" t="s">
        <v>4421</v>
      </c>
      <c r="CR112" s="251" t="s">
        <v>4422</v>
      </c>
      <c r="CS112" s="251" t="s">
        <v>4423</v>
      </c>
      <c r="CT112" s="251" t="s">
        <v>4424</v>
      </c>
      <c r="CU112" s="251" t="s">
        <v>4425</v>
      </c>
      <c r="CV112" s="251" t="s">
        <v>4426</v>
      </c>
      <c r="CW112" s="251" t="s">
        <v>4427</v>
      </c>
      <c r="CX112" s="251" t="s">
        <v>4428</v>
      </c>
      <c r="CY112" s="251" t="s">
        <v>4429</v>
      </c>
      <c r="CZ112" s="251" t="s">
        <v>4430</v>
      </c>
      <c r="DA112" s="251" t="s">
        <v>4431</v>
      </c>
      <c r="DB112" s="251" t="s">
        <v>4432</v>
      </c>
      <c r="DC112" s="251" t="s">
        <v>4433</v>
      </c>
    </row>
    <row r="113" spans="2:107" ht="15" hidden="1" customHeight="1" x14ac:dyDescent="0.25">
      <c r="B113" s="247">
        <v>50</v>
      </c>
      <c r="C113" s="268" t="s">
        <v>3898</v>
      </c>
      <c r="D113" s="268"/>
      <c r="E113" s="531" t="s">
        <v>3855</v>
      </c>
      <c r="F113" s="264" t="s">
        <v>4236</v>
      </c>
      <c r="G113" s="259">
        <f>SUM(H113:DC113)</f>
        <v>0</v>
      </c>
      <c r="H113" s="260">
        <f>H75-H95</f>
        <v>0</v>
      </c>
      <c r="I113" s="260">
        <f t="shared" ref="I113:BT113" si="119">I75-I95</f>
        <v>0</v>
      </c>
      <c r="J113" s="260">
        <f t="shared" si="119"/>
        <v>0</v>
      </c>
      <c r="K113" s="260">
        <f t="shared" si="119"/>
        <v>0</v>
      </c>
      <c r="L113" s="260">
        <f t="shared" si="119"/>
        <v>0</v>
      </c>
      <c r="M113" s="260">
        <f t="shared" si="119"/>
        <v>0</v>
      </c>
      <c r="N113" s="260">
        <f t="shared" si="119"/>
        <v>0</v>
      </c>
      <c r="O113" s="260">
        <f t="shared" si="119"/>
        <v>0</v>
      </c>
      <c r="P113" s="260">
        <f t="shared" si="119"/>
        <v>0</v>
      </c>
      <c r="Q113" s="260">
        <f t="shared" si="119"/>
        <v>0</v>
      </c>
      <c r="R113" s="260">
        <f t="shared" si="119"/>
        <v>0</v>
      </c>
      <c r="S113" s="260">
        <f t="shared" si="119"/>
        <v>0</v>
      </c>
      <c r="T113" s="260">
        <f t="shared" si="119"/>
        <v>0</v>
      </c>
      <c r="U113" s="260">
        <f t="shared" si="119"/>
        <v>0</v>
      </c>
      <c r="V113" s="260">
        <f t="shared" si="119"/>
        <v>0</v>
      </c>
      <c r="W113" s="260">
        <f t="shared" si="119"/>
        <v>0</v>
      </c>
      <c r="X113" s="260">
        <f t="shared" si="119"/>
        <v>0</v>
      </c>
      <c r="Y113" s="260">
        <f t="shared" si="119"/>
        <v>0</v>
      </c>
      <c r="Z113" s="260">
        <f t="shared" si="119"/>
        <v>0</v>
      </c>
      <c r="AA113" s="260">
        <f t="shared" si="119"/>
        <v>0</v>
      </c>
      <c r="AB113" s="260">
        <f t="shared" si="119"/>
        <v>0</v>
      </c>
      <c r="AC113" s="260">
        <f t="shared" si="119"/>
        <v>0</v>
      </c>
      <c r="AD113" s="260">
        <f t="shared" si="119"/>
        <v>0</v>
      </c>
      <c r="AE113" s="260">
        <f t="shared" si="119"/>
        <v>0</v>
      </c>
      <c r="AF113" s="260">
        <f t="shared" si="119"/>
        <v>0</v>
      </c>
      <c r="AG113" s="260">
        <f t="shared" si="119"/>
        <v>0</v>
      </c>
      <c r="AH113" s="260">
        <f t="shared" si="119"/>
        <v>0</v>
      </c>
      <c r="AI113" s="260">
        <f t="shared" si="119"/>
        <v>0</v>
      </c>
      <c r="AJ113" s="260">
        <f t="shared" si="119"/>
        <v>0</v>
      </c>
      <c r="AK113" s="260">
        <f t="shared" si="119"/>
        <v>0</v>
      </c>
      <c r="AL113" s="260">
        <f t="shared" si="119"/>
        <v>0</v>
      </c>
      <c r="AM113" s="260">
        <f t="shared" si="119"/>
        <v>0</v>
      </c>
      <c r="AN113" s="260">
        <f t="shared" si="119"/>
        <v>0</v>
      </c>
      <c r="AO113" s="260">
        <f t="shared" si="119"/>
        <v>0</v>
      </c>
      <c r="AP113" s="260">
        <f t="shared" si="119"/>
        <v>0</v>
      </c>
      <c r="AQ113" s="260">
        <f t="shared" si="119"/>
        <v>0</v>
      </c>
      <c r="AR113" s="260">
        <f t="shared" si="119"/>
        <v>0</v>
      </c>
      <c r="AS113" s="260">
        <f t="shared" si="119"/>
        <v>0</v>
      </c>
      <c r="AT113" s="260">
        <f t="shared" si="119"/>
        <v>0</v>
      </c>
      <c r="AU113" s="260">
        <f t="shared" si="119"/>
        <v>0</v>
      </c>
      <c r="AV113" s="260">
        <f t="shared" si="119"/>
        <v>0</v>
      </c>
      <c r="AW113" s="260">
        <f t="shared" si="119"/>
        <v>0</v>
      </c>
      <c r="AX113" s="260">
        <f t="shared" si="119"/>
        <v>0</v>
      </c>
      <c r="AY113" s="260">
        <f t="shared" si="119"/>
        <v>0</v>
      </c>
      <c r="AZ113" s="260">
        <f t="shared" si="119"/>
        <v>0</v>
      </c>
      <c r="BA113" s="260">
        <f t="shared" si="119"/>
        <v>0</v>
      </c>
      <c r="BB113" s="260">
        <f t="shared" si="119"/>
        <v>0</v>
      </c>
      <c r="BC113" s="260">
        <f t="shared" si="119"/>
        <v>0</v>
      </c>
      <c r="BD113" s="260">
        <f t="shared" si="119"/>
        <v>0</v>
      </c>
      <c r="BE113" s="260">
        <f t="shared" si="119"/>
        <v>0</v>
      </c>
      <c r="BF113" s="260">
        <f t="shared" si="119"/>
        <v>0</v>
      </c>
      <c r="BG113" s="260">
        <f t="shared" si="119"/>
        <v>0</v>
      </c>
      <c r="BH113" s="260">
        <f t="shared" si="119"/>
        <v>0</v>
      </c>
      <c r="BI113" s="260">
        <f t="shared" si="119"/>
        <v>0</v>
      </c>
      <c r="BJ113" s="260">
        <f t="shared" si="119"/>
        <v>0</v>
      </c>
      <c r="BK113" s="260">
        <f t="shared" si="119"/>
        <v>0</v>
      </c>
      <c r="BL113" s="260">
        <f t="shared" si="119"/>
        <v>0</v>
      </c>
      <c r="BM113" s="260">
        <f t="shared" si="119"/>
        <v>0</v>
      </c>
      <c r="BN113" s="260">
        <f t="shared" si="119"/>
        <v>0</v>
      </c>
      <c r="BO113" s="260">
        <f t="shared" si="119"/>
        <v>0</v>
      </c>
      <c r="BP113" s="260">
        <f t="shared" si="119"/>
        <v>0</v>
      </c>
      <c r="BQ113" s="260">
        <f t="shared" si="119"/>
        <v>0</v>
      </c>
      <c r="BR113" s="260">
        <f t="shared" si="119"/>
        <v>0</v>
      </c>
      <c r="BS113" s="260">
        <f t="shared" si="119"/>
        <v>0</v>
      </c>
      <c r="BT113" s="260">
        <f t="shared" si="119"/>
        <v>0</v>
      </c>
      <c r="BU113" s="260">
        <f t="shared" ref="BU113:DC113" si="120">BU75-BU95</f>
        <v>0</v>
      </c>
      <c r="BV113" s="260">
        <f t="shared" si="120"/>
        <v>0</v>
      </c>
      <c r="BW113" s="260">
        <f t="shared" si="120"/>
        <v>0</v>
      </c>
      <c r="BX113" s="260">
        <f t="shared" si="120"/>
        <v>0</v>
      </c>
      <c r="BY113" s="260">
        <f t="shared" si="120"/>
        <v>0</v>
      </c>
      <c r="BZ113" s="260">
        <f t="shared" si="120"/>
        <v>0</v>
      </c>
      <c r="CA113" s="260">
        <f t="shared" si="120"/>
        <v>0</v>
      </c>
      <c r="CB113" s="260">
        <f t="shared" si="120"/>
        <v>0</v>
      </c>
      <c r="CC113" s="260">
        <f t="shared" si="120"/>
        <v>0</v>
      </c>
      <c r="CD113" s="260">
        <f t="shared" si="120"/>
        <v>0</v>
      </c>
      <c r="CE113" s="260">
        <f t="shared" si="120"/>
        <v>0</v>
      </c>
      <c r="CF113" s="260">
        <f t="shared" si="120"/>
        <v>0</v>
      </c>
      <c r="CG113" s="260">
        <f t="shared" si="120"/>
        <v>0</v>
      </c>
      <c r="CH113" s="260">
        <f t="shared" si="120"/>
        <v>0</v>
      </c>
      <c r="CI113" s="260">
        <f t="shared" si="120"/>
        <v>0</v>
      </c>
      <c r="CJ113" s="260">
        <f t="shared" si="120"/>
        <v>0</v>
      </c>
      <c r="CK113" s="260">
        <f t="shared" si="120"/>
        <v>0</v>
      </c>
      <c r="CL113" s="260">
        <f t="shared" si="120"/>
        <v>0</v>
      </c>
      <c r="CM113" s="260">
        <f t="shared" si="120"/>
        <v>0</v>
      </c>
      <c r="CN113" s="260">
        <f t="shared" si="120"/>
        <v>0</v>
      </c>
      <c r="CO113" s="260">
        <f t="shared" si="120"/>
        <v>0</v>
      </c>
      <c r="CP113" s="260">
        <f t="shared" si="120"/>
        <v>0</v>
      </c>
      <c r="CQ113" s="260">
        <f t="shared" si="120"/>
        <v>0</v>
      </c>
      <c r="CR113" s="260">
        <f t="shared" si="120"/>
        <v>0</v>
      </c>
      <c r="CS113" s="260">
        <f t="shared" si="120"/>
        <v>0</v>
      </c>
      <c r="CT113" s="260">
        <f t="shared" si="120"/>
        <v>0</v>
      </c>
      <c r="CU113" s="260">
        <f t="shared" si="120"/>
        <v>0</v>
      </c>
      <c r="CV113" s="260">
        <f t="shared" si="120"/>
        <v>0</v>
      </c>
      <c r="CW113" s="260">
        <f t="shared" si="120"/>
        <v>0</v>
      </c>
      <c r="CX113" s="260">
        <f t="shared" si="120"/>
        <v>0</v>
      </c>
      <c r="CY113" s="260">
        <f t="shared" si="120"/>
        <v>0</v>
      </c>
      <c r="CZ113" s="260">
        <f t="shared" si="120"/>
        <v>0</v>
      </c>
      <c r="DA113" s="260">
        <f t="shared" si="120"/>
        <v>0</v>
      </c>
      <c r="DB113" s="260">
        <f t="shared" si="120"/>
        <v>0</v>
      </c>
      <c r="DC113" s="260">
        <f t="shared" si="120"/>
        <v>0</v>
      </c>
    </row>
    <row r="114" spans="2:107" ht="15" hidden="1" customHeight="1" x14ac:dyDescent="0.25">
      <c r="B114" s="247">
        <v>51</v>
      </c>
      <c r="C114" s="269" t="s">
        <v>4237</v>
      </c>
      <c r="D114" s="270">
        <f>'Escolha tarifa'!F26</f>
        <v>2819.9819950859955</v>
      </c>
      <c r="E114" s="532" t="s">
        <v>3909</v>
      </c>
      <c r="F114" s="695" t="s">
        <v>4238</v>
      </c>
      <c r="G114" s="266">
        <f>IF(G75=0,0,G113/G75)</f>
        <v>0</v>
      </c>
      <c r="H114" s="267">
        <f>IF(H75=0,0,H113/H75)</f>
        <v>0</v>
      </c>
      <c r="I114" s="267">
        <f t="shared" ref="I114:BT114" si="121">IF(I75=0,0,I113/I75)</f>
        <v>0</v>
      </c>
      <c r="J114" s="267">
        <f t="shared" si="121"/>
        <v>0</v>
      </c>
      <c r="K114" s="267">
        <f t="shared" si="121"/>
        <v>0</v>
      </c>
      <c r="L114" s="267">
        <f t="shared" si="121"/>
        <v>0</v>
      </c>
      <c r="M114" s="267">
        <f t="shared" si="121"/>
        <v>0</v>
      </c>
      <c r="N114" s="267">
        <f t="shared" si="121"/>
        <v>0</v>
      </c>
      <c r="O114" s="267">
        <f t="shared" si="121"/>
        <v>0</v>
      </c>
      <c r="P114" s="267">
        <f t="shared" si="121"/>
        <v>0</v>
      </c>
      <c r="Q114" s="267">
        <f t="shared" si="121"/>
        <v>0</v>
      </c>
      <c r="R114" s="267">
        <f t="shared" si="121"/>
        <v>0</v>
      </c>
      <c r="S114" s="267">
        <f t="shared" si="121"/>
        <v>0</v>
      </c>
      <c r="T114" s="267">
        <f t="shared" si="121"/>
        <v>0</v>
      </c>
      <c r="U114" s="267">
        <f t="shared" si="121"/>
        <v>0</v>
      </c>
      <c r="V114" s="267">
        <f t="shared" si="121"/>
        <v>0</v>
      </c>
      <c r="W114" s="267">
        <f t="shared" si="121"/>
        <v>0</v>
      </c>
      <c r="X114" s="267">
        <f t="shared" si="121"/>
        <v>0</v>
      </c>
      <c r="Y114" s="267">
        <f t="shared" si="121"/>
        <v>0</v>
      </c>
      <c r="Z114" s="267">
        <f t="shared" si="121"/>
        <v>0</v>
      </c>
      <c r="AA114" s="267">
        <f t="shared" si="121"/>
        <v>0</v>
      </c>
      <c r="AB114" s="267">
        <f t="shared" si="121"/>
        <v>0</v>
      </c>
      <c r="AC114" s="267">
        <f t="shared" si="121"/>
        <v>0</v>
      </c>
      <c r="AD114" s="267">
        <f t="shared" si="121"/>
        <v>0</v>
      </c>
      <c r="AE114" s="267">
        <f t="shared" si="121"/>
        <v>0</v>
      </c>
      <c r="AF114" s="267">
        <f t="shared" si="121"/>
        <v>0</v>
      </c>
      <c r="AG114" s="267">
        <f t="shared" si="121"/>
        <v>0</v>
      </c>
      <c r="AH114" s="267">
        <f t="shared" si="121"/>
        <v>0</v>
      </c>
      <c r="AI114" s="267">
        <f t="shared" si="121"/>
        <v>0</v>
      </c>
      <c r="AJ114" s="267">
        <f t="shared" si="121"/>
        <v>0</v>
      </c>
      <c r="AK114" s="267">
        <f t="shared" si="121"/>
        <v>0</v>
      </c>
      <c r="AL114" s="267">
        <f t="shared" si="121"/>
        <v>0</v>
      </c>
      <c r="AM114" s="267">
        <f t="shared" si="121"/>
        <v>0</v>
      </c>
      <c r="AN114" s="267">
        <f t="shared" si="121"/>
        <v>0</v>
      </c>
      <c r="AO114" s="267">
        <f t="shared" si="121"/>
        <v>0</v>
      </c>
      <c r="AP114" s="267">
        <f t="shared" si="121"/>
        <v>0</v>
      </c>
      <c r="AQ114" s="267">
        <f t="shared" si="121"/>
        <v>0</v>
      </c>
      <c r="AR114" s="267">
        <f t="shared" si="121"/>
        <v>0</v>
      </c>
      <c r="AS114" s="267">
        <f t="shared" si="121"/>
        <v>0</v>
      </c>
      <c r="AT114" s="267">
        <f t="shared" si="121"/>
        <v>0</v>
      </c>
      <c r="AU114" s="267">
        <f t="shared" si="121"/>
        <v>0</v>
      </c>
      <c r="AV114" s="267">
        <f t="shared" si="121"/>
        <v>0</v>
      </c>
      <c r="AW114" s="267">
        <f t="shared" si="121"/>
        <v>0</v>
      </c>
      <c r="AX114" s="267">
        <f t="shared" si="121"/>
        <v>0</v>
      </c>
      <c r="AY114" s="267">
        <f t="shared" si="121"/>
        <v>0</v>
      </c>
      <c r="AZ114" s="267">
        <f t="shared" si="121"/>
        <v>0</v>
      </c>
      <c r="BA114" s="267">
        <f t="shared" si="121"/>
        <v>0</v>
      </c>
      <c r="BB114" s="267">
        <f t="shared" si="121"/>
        <v>0</v>
      </c>
      <c r="BC114" s="267">
        <f t="shared" si="121"/>
        <v>0</v>
      </c>
      <c r="BD114" s="267">
        <f t="shared" si="121"/>
        <v>0</v>
      </c>
      <c r="BE114" s="267">
        <f t="shared" si="121"/>
        <v>0</v>
      </c>
      <c r="BF114" s="267">
        <f t="shared" si="121"/>
        <v>0</v>
      </c>
      <c r="BG114" s="267">
        <f t="shared" si="121"/>
        <v>0</v>
      </c>
      <c r="BH114" s="267">
        <f t="shared" si="121"/>
        <v>0</v>
      </c>
      <c r="BI114" s="267">
        <f t="shared" si="121"/>
        <v>0</v>
      </c>
      <c r="BJ114" s="267">
        <f t="shared" si="121"/>
        <v>0</v>
      </c>
      <c r="BK114" s="267">
        <f t="shared" si="121"/>
        <v>0</v>
      </c>
      <c r="BL114" s="267">
        <f t="shared" si="121"/>
        <v>0</v>
      </c>
      <c r="BM114" s="267">
        <f t="shared" si="121"/>
        <v>0</v>
      </c>
      <c r="BN114" s="267">
        <f t="shared" si="121"/>
        <v>0</v>
      </c>
      <c r="BO114" s="267">
        <f t="shared" si="121"/>
        <v>0</v>
      </c>
      <c r="BP114" s="267">
        <f t="shared" si="121"/>
        <v>0</v>
      </c>
      <c r="BQ114" s="267">
        <f t="shared" si="121"/>
        <v>0</v>
      </c>
      <c r="BR114" s="267">
        <f t="shared" si="121"/>
        <v>0</v>
      </c>
      <c r="BS114" s="267">
        <f t="shared" si="121"/>
        <v>0</v>
      </c>
      <c r="BT114" s="267">
        <f t="shared" si="121"/>
        <v>0</v>
      </c>
      <c r="BU114" s="267">
        <f t="shared" ref="BU114:DC114" si="122">IF(BU75=0,0,BU113/BU75)</f>
        <v>0</v>
      </c>
      <c r="BV114" s="267">
        <f t="shared" si="122"/>
        <v>0</v>
      </c>
      <c r="BW114" s="267">
        <f t="shared" si="122"/>
        <v>0</v>
      </c>
      <c r="BX114" s="267">
        <f t="shared" si="122"/>
        <v>0</v>
      </c>
      <c r="BY114" s="267">
        <f t="shared" si="122"/>
        <v>0</v>
      </c>
      <c r="BZ114" s="267">
        <f t="shared" si="122"/>
        <v>0</v>
      </c>
      <c r="CA114" s="267">
        <f t="shared" si="122"/>
        <v>0</v>
      </c>
      <c r="CB114" s="267">
        <f t="shared" si="122"/>
        <v>0</v>
      </c>
      <c r="CC114" s="267">
        <f t="shared" si="122"/>
        <v>0</v>
      </c>
      <c r="CD114" s="267">
        <f t="shared" si="122"/>
        <v>0</v>
      </c>
      <c r="CE114" s="267">
        <f t="shared" si="122"/>
        <v>0</v>
      </c>
      <c r="CF114" s="267">
        <f t="shared" si="122"/>
        <v>0</v>
      </c>
      <c r="CG114" s="267">
        <f t="shared" si="122"/>
        <v>0</v>
      </c>
      <c r="CH114" s="267">
        <f t="shared" si="122"/>
        <v>0</v>
      </c>
      <c r="CI114" s="267">
        <f t="shared" si="122"/>
        <v>0</v>
      </c>
      <c r="CJ114" s="267">
        <f t="shared" si="122"/>
        <v>0</v>
      </c>
      <c r="CK114" s="267">
        <f t="shared" si="122"/>
        <v>0</v>
      </c>
      <c r="CL114" s="267">
        <f t="shared" si="122"/>
        <v>0</v>
      </c>
      <c r="CM114" s="267">
        <f t="shared" si="122"/>
        <v>0</v>
      </c>
      <c r="CN114" s="267">
        <f t="shared" si="122"/>
        <v>0</v>
      </c>
      <c r="CO114" s="267">
        <f t="shared" si="122"/>
        <v>0</v>
      </c>
      <c r="CP114" s="267">
        <f t="shared" si="122"/>
        <v>0</v>
      </c>
      <c r="CQ114" s="267">
        <f t="shared" si="122"/>
        <v>0</v>
      </c>
      <c r="CR114" s="267">
        <f t="shared" si="122"/>
        <v>0</v>
      </c>
      <c r="CS114" s="267">
        <f t="shared" si="122"/>
        <v>0</v>
      </c>
      <c r="CT114" s="267">
        <f t="shared" si="122"/>
        <v>0</v>
      </c>
      <c r="CU114" s="267">
        <f t="shared" si="122"/>
        <v>0</v>
      </c>
      <c r="CV114" s="267">
        <f t="shared" si="122"/>
        <v>0</v>
      </c>
      <c r="CW114" s="267">
        <f t="shared" si="122"/>
        <v>0</v>
      </c>
      <c r="CX114" s="267">
        <f t="shared" si="122"/>
        <v>0</v>
      </c>
      <c r="CY114" s="267">
        <f t="shared" si="122"/>
        <v>0</v>
      </c>
      <c r="CZ114" s="267">
        <f t="shared" si="122"/>
        <v>0</v>
      </c>
      <c r="DA114" s="267">
        <f t="shared" si="122"/>
        <v>0</v>
      </c>
      <c r="DB114" s="267">
        <f t="shared" si="122"/>
        <v>0</v>
      </c>
      <c r="DC114" s="267">
        <f t="shared" si="122"/>
        <v>0</v>
      </c>
    </row>
    <row r="115" spans="2:107" ht="15" hidden="1" customHeight="1" x14ac:dyDescent="0.25">
      <c r="B115" s="247">
        <v>52</v>
      </c>
      <c r="C115" s="268" t="s">
        <v>3897</v>
      </c>
      <c r="D115" s="268"/>
      <c r="E115" s="531" t="s">
        <v>3852</v>
      </c>
      <c r="F115" s="264" t="s">
        <v>4239</v>
      </c>
      <c r="G115" s="259">
        <f>SUM(H115:DC115)</f>
        <v>0</v>
      </c>
      <c r="H115" s="260">
        <f>H73-H93</f>
        <v>0</v>
      </c>
      <c r="I115" s="260">
        <f t="shared" ref="I115:BT115" si="123">I73-I93</f>
        <v>0</v>
      </c>
      <c r="J115" s="260">
        <f t="shared" si="123"/>
        <v>0</v>
      </c>
      <c r="K115" s="260">
        <f t="shared" si="123"/>
        <v>0</v>
      </c>
      <c r="L115" s="260">
        <f t="shared" si="123"/>
        <v>0</v>
      </c>
      <c r="M115" s="260">
        <f t="shared" si="123"/>
        <v>0</v>
      </c>
      <c r="N115" s="260">
        <f t="shared" si="123"/>
        <v>0</v>
      </c>
      <c r="O115" s="260">
        <f t="shared" si="123"/>
        <v>0</v>
      </c>
      <c r="P115" s="260">
        <f t="shared" si="123"/>
        <v>0</v>
      </c>
      <c r="Q115" s="260">
        <f t="shared" si="123"/>
        <v>0</v>
      </c>
      <c r="R115" s="260">
        <f t="shared" si="123"/>
        <v>0</v>
      </c>
      <c r="S115" s="260">
        <f t="shared" si="123"/>
        <v>0</v>
      </c>
      <c r="T115" s="260">
        <f t="shared" si="123"/>
        <v>0</v>
      </c>
      <c r="U115" s="260">
        <f t="shared" si="123"/>
        <v>0</v>
      </c>
      <c r="V115" s="260">
        <f t="shared" si="123"/>
        <v>0</v>
      </c>
      <c r="W115" s="260">
        <f t="shared" si="123"/>
        <v>0</v>
      </c>
      <c r="X115" s="260">
        <f t="shared" si="123"/>
        <v>0</v>
      </c>
      <c r="Y115" s="260">
        <f t="shared" si="123"/>
        <v>0</v>
      </c>
      <c r="Z115" s="260">
        <f t="shared" si="123"/>
        <v>0</v>
      </c>
      <c r="AA115" s="260">
        <f t="shared" si="123"/>
        <v>0</v>
      </c>
      <c r="AB115" s="260">
        <f t="shared" si="123"/>
        <v>0</v>
      </c>
      <c r="AC115" s="260">
        <f t="shared" si="123"/>
        <v>0</v>
      </c>
      <c r="AD115" s="260">
        <f t="shared" si="123"/>
        <v>0</v>
      </c>
      <c r="AE115" s="260">
        <f t="shared" si="123"/>
        <v>0</v>
      </c>
      <c r="AF115" s="260">
        <f t="shared" si="123"/>
        <v>0</v>
      </c>
      <c r="AG115" s="260">
        <f t="shared" si="123"/>
        <v>0</v>
      </c>
      <c r="AH115" s="260">
        <f t="shared" si="123"/>
        <v>0</v>
      </c>
      <c r="AI115" s="260">
        <f t="shared" si="123"/>
        <v>0</v>
      </c>
      <c r="AJ115" s="260">
        <f t="shared" si="123"/>
        <v>0</v>
      </c>
      <c r="AK115" s="260">
        <f t="shared" si="123"/>
        <v>0</v>
      </c>
      <c r="AL115" s="260">
        <f t="shared" si="123"/>
        <v>0</v>
      </c>
      <c r="AM115" s="260">
        <f t="shared" si="123"/>
        <v>0</v>
      </c>
      <c r="AN115" s="260">
        <f t="shared" si="123"/>
        <v>0</v>
      </c>
      <c r="AO115" s="260">
        <f t="shared" si="123"/>
        <v>0</v>
      </c>
      <c r="AP115" s="260">
        <f t="shared" si="123"/>
        <v>0</v>
      </c>
      <c r="AQ115" s="260">
        <f t="shared" si="123"/>
        <v>0</v>
      </c>
      <c r="AR115" s="260">
        <f t="shared" si="123"/>
        <v>0</v>
      </c>
      <c r="AS115" s="260">
        <f t="shared" si="123"/>
        <v>0</v>
      </c>
      <c r="AT115" s="260">
        <f t="shared" si="123"/>
        <v>0</v>
      </c>
      <c r="AU115" s="260">
        <f t="shared" si="123"/>
        <v>0</v>
      </c>
      <c r="AV115" s="260">
        <f t="shared" si="123"/>
        <v>0</v>
      </c>
      <c r="AW115" s="260">
        <f t="shared" si="123"/>
        <v>0</v>
      </c>
      <c r="AX115" s="260">
        <f t="shared" si="123"/>
        <v>0</v>
      </c>
      <c r="AY115" s="260">
        <f t="shared" si="123"/>
        <v>0</v>
      </c>
      <c r="AZ115" s="260">
        <f t="shared" si="123"/>
        <v>0</v>
      </c>
      <c r="BA115" s="260">
        <f t="shared" si="123"/>
        <v>0</v>
      </c>
      <c r="BB115" s="260">
        <f t="shared" si="123"/>
        <v>0</v>
      </c>
      <c r="BC115" s="260">
        <f t="shared" si="123"/>
        <v>0</v>
      </c>
      <c r="BD115" s="260">
        <f t="shared" si="123"/>
        <v>0</v>
      </c>
      <c r="BE115" s="260">
        <f t="shared" si="123"/>
        <v>0</v>
      </c>
      <c r="BF115" s="260">
        <f t="shared" si="123"/>
        <v>0</v>
      </c>
      <c r="BG115" s="260">
        <f t="shared" si="123"/>
        <v>0</v>
      </c>
      <c r="BH115" s="260">
        <f t="shared" si="123"/>
        <v>0</v>
      </c>
      <c r="BI115" s="260">
        <f t="shared" si="123"/>
        <v>0</v>
      </c>
      <c r="BJ115" s="260">
        <f t="shared" si="123"/>
        <v>0</v>
      </c>
      <c r="BK115" s="260">
        <f t="shared" si="123"/>
        <v>0</v>
      </c>
      <c r="BL115" s="260">
        <f t="shared" si="123"/>
        <v>0</v>
      </c>
      <c r="BM115" s="260">
        <f t="shared" si="123"/>
        <v>0</v>
      </c>
      <c r="BN115" s="260">
        <f t="shared" si="123"/>
        <v>0</v>
      </c>
      <c r="BO115" s="260">
        <f t="shared" si="123"/>
        <v>0</v>
      </c>
      <c r="BP115" s="260">
        <f t="shared" si="123"/>
        <v>0</v>
      </c>
      <c r="BQ115" s="260">
        <f t="shared" si="123"/>
        <v>0</v>
      </c>
      <c r="BR115" s="260">
        <f t="shared" si="123"/>
        <v>0</v>
      </c>
      <c r="BS115" s="260">
        <f t="shared" si="123"/>
        <v>0</v>
      </c>
      <c r="BT115" s="260">
        <f t="shared" si="123"/>
        <v>0</v>
      </c>
      <c r="BU115" s="260">
        <f t="shared" ref="BU115:DC115" si="124">BU73-BU93</f>
        <v>0</v>
      </c>
      <c r="BV115" s="260">
        <f t="shared" si="124"/>
        <v>0</v>
      </c>
      <c r="BW115" s="260">
        <f t="shared" si="124"/>
        <v>0</v>
      </c>
      <c r="BX115" s="260">
        <f t="shared" si="124"/>
        <v>0</v>
      </c>
      <c r="BY115" s="260">
        <f t="shared" si="124"/>
        <v>0</v>
      </c>
      <c r="BZ115" s="260">
        <f t="shared" si="124"/>
        <v>0</v>
      </c>
      <c r="CA115" s="260">
        <f t="shared" si="124"/>
        <v>0</v>
      </c>
      <c r="CB115" s="260">
        <f t="shared" si="124"/>
        <v>0</v>
      </c>
      <c r="CC115" s="260">
        <f t="shared" si="124"/>
        <v>0</v>
      </c>
      <c r="CD115" s="260">
        <f t="shared" si="124"/>
        <v>0</v>
      </c>
      <c r="CE115" s="260">
        <f t="shared" si="124"/>
        <v>0</v>
      </c>
      <c r="CF115" s="260">
        <f t="shared" si="124"/>
        <v>0</v>
      </c>
      <c r="CG115" s="260">
        <f t="shared" si="124"/>
        <v>0</v>
      </c>
      <c r="CH115" s="260">
        <f t="shared" si="124"/>
        <v>0</v>
      </c>
      <c r="CI115" s="260">
        <f t="shared" si="124"/>
        <v>0</v>
      </c>
      <c r="CJ115" s="260">
        <f t="shared" si="124"/>
        <v>0</v>
      </c>
      <c r="CK115" s="260">
        <f t="shared" si="124"/>
        <v>0</v>
      </c>
      <c r="CL115" s="260">
        <f t="shared" si="124"/>
        <v>0</v>
      </c>
      <c r="CM115" s="260">
        <f t="shared" si="124"/>
        <v>0</v>
      </c>
      <c r="CN115" s="260">
        <f t="shared" si="124"/>
        <v>0</v>
      </c>
      <c r="CO115" s="260">
        <f t="shared" si="124"/>
        <v>0</v>
      </c>
      <c r="CP115" s="260">
        <f t="shared" si="124"/>
        <v>0</v>
      </c>
      <c r="CQ115" s="260">
        <f t="shared" si="124"/>
        <v>0</v>
      </c>
      <c r="CR115" s="260">
        <f t="shared" si="124"/>
        <v>0</v>
      </c>
      <c r="CS115" s="260">
        <f t="shared" si="124"/>
        <v>0</v>
      </c>
      <c r="CT115" s="260">
        <f t="shared" si="124"/>
        <v>0</v>
      </c>
      <c r="CU115" s="260">
        <f t="shared" si="124"/>
        <v>0</v>
      </c>
      <c r="CV115" s="260">
        <f t="shared" si="124"/>
        <v>0</v>
      </c>
      <c r="CW115" s="260">
        <f t="shared" si="124"/>
        <v>0</v>
      </c>
      <c r="CX115" s="260">
        <f t="shared" si="124"/>
        <v>0</v>
      </c>
      <c r="CY115" s="260">
        <f t="shared" si="124"/>
        <v>0</v>
      </c>
      <c r="CZ115" s="260">
        <f t="shared" si="124"/>
        <v>0</v>
      </c>
      <c r="DA115" s="260">
        <f t="shared" si="124"/>
        <v>0</v>
      </c>
      <c r="DB115" s="260">
        <f t="shared" si="124"/>
        <v>0</v>
      </c>
      <c r="DC115" s="260">
        <f t="shared" si="124"/>
        <v>0</v>
      </c>
    </row>
    <row r="116" spans="2:107" ht="15" hidden="1" customHeight="1" x14ac:dyDescent="0.25">
      <c r="B116" s="247">
        <v>53</v>
      </c>
      <c r="C116" s="269" t="s">
        <v>4240</v>
      </c>
      <c r="D116" s="270">
        <f>'Escolha tarifa'!F24</f>
        <v>976.57534736744981</v>
      </c>
      <c r="E116" s="532" t="s">
        <v>3909</v>
      </c>
      <c r="F116" s="695" t="s">
        <v>4241</v>
      </c>
      <c r="G116" s="271">
        <f>IF(G73=0,0,G115/G73)</f>
        <v>0</v>
      </c>
      <c r="H116" s="267">
        <f>IF(H73=0,0,H115/H73)</f>
        <v>0</v>
      </c>
      <c r="I116" s="267">
        <f t="shared" ref="I116:BT116" si="125">IF(I73=0,0,I115/I73)</f>
        <v>0</v>
      </c>
      <c r="J116" s="267">
        <f t="shared" si="125"/>
        <v>0</v>
      </c>
      <c r="K116" s="267">
        <f t="shared" si="125"/>
        <v>0</v>
      </c>
      <c r="L116" s="267">
        <f t="shared" si="125"/>
        <v>0</v>
      </c>
      <c r="M116" s="267">
        <f t="shared" si="125"/>
        <v>0</v>
      </c>
      <c r="N116" s="267">
        <f t="shared" si="125"/>
        <v>0</v>
      </c>
      <c r="O116" s="267">
        <f t="shared" si="125"/>
        <v>0</v>
      </c>
      <c r="P116" s="267">
        <f t="shared" si="125"/>
        <v>0</v>
      </c>
      <c r="Q116" s="267">
        <f t="shared" si="125"/>
        <v>0</v>
      </c>
      <c r="R116" s="267">
        <f t="shared" si="125"/>
        <v>0</v>
      </c>
      <c r="S116" s="267">
        <f t="shared" si="125"/>
        <v>0</v>
      </c>
      <c r="T116" s="267">
        <f t="shared" si="125"/>
        <v>0</v>
      </c>
      <c r="U116" s="267">
        <f t="shared" si="125"/>
        <v>0</v>
      </c>
      <c r="V116" s="267">
        <f t="shared" si="125"/>
        <v>0</v>
      </c>
      <c r="W116" s="267">
        <f t="shared" si="125"/>
        <v>0</v>
      </c>
      <c r="X116" s="267">
        <f t="shared" si="125"/>
        <v>0</v>
      </c>
      <c r="Y116" s="267">
        <f t="shared" si="125"/>
        <v>0</v>
      </c>
      <c r="Z116" s="267">
        <f t="shared" si="125"/>
        <v>0</v>
      </c>
      <c r="AA116" s="267">
        <f t="shared" si="125"/>
        <v>0</v>
      </c>
      <c r="AB116" s="267">
        <f t="shared" si="125"/>
        <v>0</v>
      </c>
      <c r="AC116" s="267">
        <f t="shared" si="125"/>
        <v>0</v>
      </c>
      <c r="AD116" s="267">
        <f t="shared" si="125"/>
        <v>0</v>
      </c>
      <c r="AE116" s="267">
        <f t="shared" si="125"/>
        <v>0</v>
      </c>
      <c r="AF116" s="267">
        <f t="shared" si="125"/>
        <v>0</v>
      </c>
      <c r="AG116" s="267">
        <f t="shared" si="125"/>
        <v>0</v>
      </c>
      <c r="AH116" s="267">
        <f t="shared" si="125"/>
        <v>0</v>
      </c>
      <c r="AI116" s="267">
        <f t="shared" si="125"/>
        <v>0</v>
      </c>
      <c r="AJ116" s="267">
        <f t="shared" si="125"/>
        <v>0</v>
      </c>
      <c r="AK116" s="267">
        <f t="shared" si="125"/>
        <v>0</v>
      </c>
      <c r="AL116" s="267">
        <f t="shared" si="125"/>
        <v>0</v>
      </c>
      <c r="AM116" s="267">
        <f t="shared" si="125"/>
        <v>0</v>
      </c>
      <c r="AN116" s="267">
        <f t="shared" si="125"/>
        <v>0</v>
      </c>
      <c r="AO116" s="267">
        <f t="shared" si="125"/>
        <v>0</v>
      </c>
      <c r="AP116" s="267">
        <f t="shared" si="125"/>
        <v>0</v>
      </c>
      <c r="AQ116" s="267">
        <f t="shared" si="125"/>
        <v>0</v>
      </c>
      <c r="AR116" s="267">
        <f t="shared" si="125"/>
        <v>0</v>
      </c>
      <c r="AS116" s="267">
        <f t="shared" si="125"/>
        <v>0</v>
      </c>
      <c r="AT116" s="267">
        <f t="shared" si="125"/>
        <v>0</v>
      </c>
      <c r="AU116" s="267">
        <f t="shared" si="125"/>
        <v>0</v>
      </c>
      <c r="AV116" s="267">
        <f t="shared" si="125"/>
        <v>0</v>
      </c>
      <c r="AW116" s="267">
        <f t="shared" si="125"/>
        <v>0</v>
      </c>
      <c r="AX116" s="267">
        <f t="shared" si="125"/>
        <v>0</v>
      </c>
      <c r="AY116" s="267">
        <f t="shared" si="125"/>
        <v>0</v>
      </c>
      <c r="AZ116" s="267">
        <f t="shared" si="125"/>
        <v>0</v>
      </c>
      <c r="BA116" s="267">
        <f t="shared" si="125"/>
        <v>0</v>
      </c>
      <c r="BB116" s="267">
        <f t="shared" si="125"/>
        <v>0</v>
      </c>
      <c r="BC116" s="267">
        <f t="shared" si="125"/>
        <v>0</v>
      </c>
      <c r="BD116" s="267">
        <f t="shared" si="125"/>
        <v>0</v>
      </c>
      <c r="BE116" s="267">
        <f t="shared" si="125"/>
        <v>0</v>
      </c>
      <c r="BF116" s="267">
        <f t="shared" si="125"/>
        <v>0</v>
      </c>
      <c r="BG116" s="267">
        <f t="shared" si="125"/>
        <v>0</v>
      </c>
      <c r="BH116" s="267">
        <f t="shared" si="125"/>
        <v>0</v>
      </c>
      <c r="BI116" s="267">
        <f t="shared" si="125"/>
        <v>0</v>
      </c>
      <c r="BJ116" s="267">
        <f t="shared" si="125"/>
        <v>0</v>
      </c>
      <c r="BK116" s="267">
        <f t="shared" si="125"/>
        <v>0</v>
      </c>
      <c r="BL116" s="267">
        <f t="shared" si="125"/>
        <v>0</v>
      </c>
      <c r="BM116" s="267">
        <f t="shared" si="125"/>
        <v>0</v>
      </c>
      <c r="BN116" s="267">
        <f t="shared" si="125"/>
        <v>0</v>
      </c>
      <c r="BO116" s="267">
        <f t="shared" si="125"/>
        <v>0</v>
      </c>
      <c r="BP116" s="267">
        <f t="shared" si="125"/>
        <v>0</v>
      </c>
      <c r="BQ116" s="267">
        <f t="shared" si="125"/>
        <v>0</v>
      </c>
      <c r="BR116" s="267">
        <f t="shared" si="125"/>
        <v>0</v>
      </c>
      <c r="BS116" s="267">
        <f t="shared" si="125"/>
        <v>0</v>
      </c>
      <c r="BT116" s="267">
        <f t="shared" si="125"/>
        <v>0</v>
      </c>
      <c r="BU116" s="267">
        <f t="shared" ref="BU116:DC116" si="126">IF(BU73=0,0,BU115/BU73)</f>
        <v>0</v>
      </c>
      <c r="BV116" s="267">
        <f t="shared" si="126"/>
        <v>0</v>
      </c>
      <c r="BW116" s="267">
        <f t="shared" si="126"/>
        <v>0</v>
      </c>
      <c r="BX116" s="267">
        <f t="shared" si="126"/>
        <v>0</v>
      </c>
      <c r="BY116" s="267">
        <f t="shared" si="126"/>
        <v>0</v>
      </c>
      <c r="BZ116" s="267">
        <f t="shared" si="126"/>
        <v>0</v>
      </c>
      <c r="CA116" s="267">
        <f t="shared" si="126"/>
        <v>0</v>
      </c>
      <c r="CB116" s="267">
        <f t="shared" si="126"/>
        <v>0</v>
      </c>
      <c r="CC116" s="267">
        <f t="shared" si="126"/>
        <v>0</v>
      </c>
      <c r="CD116" s="267">
        <f t="shared" si="126"/>
        <v>0</v>
      </c>
      <c r="CE116" s="267">
        <f t="shared" si="126"/>
        <v>0</v>
      </c>
      <c r="CF116" s="267">
        <f t="shared" si="126"/>
        <v>0</v>
      </c>
      <c r="CG116" s="267">
        <f t="shared" si="126"/>
        <v>0</v>
      </c>
      <c r="CH116" s="267">
        <f t="shared" si="126"/>
        <v>0</v>
      </c>
      <c r="CI116" s="267">
        <f t="shared" si="126"/>
        <v>0</v>
      </c>
      <c r="CJ116" s="267">
        <f t="shared" si="126"/>
        <v>0</v>
      </c>
      <c r="CK116" s="267">
        <f t="shared" si="126"/>
        <v>0</v>
      </c>
      <c r="CL116" s="267">
        <f t="shared" si="126"/>
        <v>0</v>
      </c>
      <c r="CM116" s="267">
        <f t="shared" si="126"/>
        <v>0</v>
      </c>
      <c r="CN116" s="267">
        <f t="shared" si="126"/>
        <v>0</v>
      </c>
      <c r="CO116" s="267">
        <f t="shared" si="126"/>
        <v>0</v>
      </c>
      <c r="CP116" s="267">
        <f t="shared" si="126"/>
        <v>0</v>
      </c>
      <c r="CQ116" s="267">
        <f t="shared" si="126"/>
        <v>0</v>
      </c>
      <c r="CR116" s="267">
        <f t="shared" si="126"/>
        <v>0</v>
      </c>
      <c r="CS116" s="267">
        <f t="shared" si="126"/>
        <v>0</v>
      </c>
      <c r="CT116" s="267">
        <f t="shared" si="126"/>
        <v>0</v>
      </c>
      <c r="CU116" s="267">
        <f t="shared" si="126"/>
        <v>0</v>
      </c>
      <c r="CV116" s="267">
        <f t="shared" si="126"/>
        <v>0</v>
      </c>
      <c r="CW116" s="267">
        <f t="shared" si="126"/>
        <v>0</v>
      </c>
      <c r="CX116" s="267">
        <f t="shared" si="126"/>
        <v>0</v>
      </c>
      <c r="CY116" s="267">
        <f t="shared" si="126"/>
        <v>0</v>
      </c>
      <c r="CZ116" s="267">
        <f t="shared" si="126"/>
        <v>0</v>
      </c>
      <c r="DA116" s="267">
        <f t="shared" si="126"/>
        <v>0</v>
      </c>
      <c r="DB116" s="267">
        <f t="shared" si="126"/>
        <v>0</v>
      </c>
      <c r="DC116" s="267">
        <f t="shared" si="126"/>
        <v>0</v>
      </c>
    </row>
    <row r="117" spans="2:107" ht="15" hidden="1" customHeight="1" x14ac:dyDescent="0.25">
      <c r="B117" s="282"/>
      <c r="C117" s="273" t="s">
        <v>4460</v>
      </c>
      <c r="D117" s="273"/>
      <c r="E117" s="517" t="s">
        <v>3908</v>
      </c>
      <c r="F117" s="274" t="s">
        <v>4449</v>
      </c>
      <c r="G117" s="275">
        <f>SUM(H117:DC117)</f>
        <v>0</v>
      </c>
      <c r="H117" s="276">
        <f>H113*$D$114+H115*$D$116</f>
        <v>0</v>
      </c>
      <c r="I117" s="276">
        <f t="shared" ref="I117:BT117" si="127">I113*$D$114+I115*$D$116</f>
        <v>0</v>
      </c>
      <c r="J117" s="276">
        <f t="shared" si="127"/>
        <v>0</v>
      </c>
      <c r="K117" s="276">
        <f t="shared" si="127"/>
        <v>0</v>
      </c>
      <c r="L117" s="276">
        <f t="shared" si="127"/>
        <v>0</v>
      </c>
      <c r="M117" s="276">
        <f t="shared" si="127"/>
        <v>0</v>
      </c>
      <c r="N117" s="276">
        <f t="shared" si="127"/>
        <v>0</v>
      </c>
      <c r="O117" s="276">
        <f t="shared" si="127"/>
        <v>0</v>
      </c>
      <c r="P117" s="276">
        <f t="shared" si="127"/>
        <v>0</v>
      </c>
      <c r="Q117" s="276">
        <f t="shared" si="127"/>
        <v>0</v>
      </c>
      <c r="R117" s="276">
        <f t="shared" si="127"/>
        <v>0</v>
      </c>
      <c r="S117" s="276">
        <f t="shared" si="127"/>
        <v>0</v>
      </c>
      <c r="T117" s="276">
        <f t="shared" si="127"/>
        <v>0</v>
      </c>
      <c r="U117" s="276">
        <f t="shared" si="127"/>
        <v>0</v>
      </c>
      <c r="V117" s="276">
        <f t="shared" si="127"/>
        <v>0</v>
      </c>
      <c r="W117" s="276">
        <f t="shared" si="127"/>
        <v>0</v>
      </c>
      <c r="X117" s="276">
        <f t="shared" si="127"/>
        <v>0</v>
      </c>
      <c r="Y117" s="276">
        <f t="shared" si="127"/>
        <v>0</v>
      </c>
      <c r="Z117" s="276">
        <f t="shared" si="127"/>
        <v>0</v>
      </c>
      <c r="AA117" s="276">
        <f t="shared" si="127"/>
        <v>0</v>
      </c>
      <c r="AB117" s="276">
        <f t="shared" si="127"/>
        <v>0</v>
      </c>
      <c r="AC117" s="276">
        <f t="shared" si="127"/>
        <v>0</v>
      </c>
      <c r="AD117" s="276">
        <f t="shared" si="127"/>
        <v>0</v>
      </c>
      <c r="AE117" s="276">
        <f t="shared" si="127"/>
        <v>0</v>
      </c>
      <c r="AF117" s="276">
        <f t="shared" si="127"/>
        <v>0</v>
      </c>
      <c r="AG117" s="276">
        <f t="shared" si="127"/>
        <v>0</v>
      </c>
      <c r="AH117" s="276">
        <f t="shared" si="127"/>
        <v>0</v>
      </c>
      <c r="AI117" s="276">
        <f t="shared" si="127"/>
        <v>0</v>
      </c>
      <c r="AJ117" s="276">
        <f t="shared" si="127"/>
        <v>0</v>
      </c>
      <c r="AK117" s="276">
        <f t="shared" si="127"/>
        <v>0</v>
      </c>
      <c r="AL117" s="276">
        <f t="shared" si="127"/>
        <v>0</v>
      </c>
      <c r="AM117" s="276">
        <f t="shared" si="127"/>
        <v>0</v>
      </c>
      <c r="AN117" s="276">
        <f t="shared" si="127"/>
        <v>0</v>
      </c>
      <c r="AO117" s="276">
        <f t="shared" si="127"/>
        <v>0</v>
      </c>
      <c r="AP117" s="276">
        <f t="shared" si="127"/>
        <v>0</v>
      </c>
      <c r="AQ117" s="276">
        <f t="shared" si="127"/>
        <v>0</v>
      </c>
      <c r="AR117" s="276">
        <f t="shared" si="127"/>
        <v>0</v>
      </c>
      <c r="AS117" s="276">
        <f t="shared" si="127"/>
        <v>0</v>
      </c>
      <c r="AT117" s="276">
        <f t="shared" si="127"/>
        <v>0</v>
      </c>
      <c r="AU117" s="276">
        <f t="shared" si="127"/>
        <v>0</v>
      </c>
      <c r="AV117" s="276">
        <f t="shared" si="127"/>
        <v>0</v>
      </c>
      <c r="AW117" s="276">
        <f t="shared" si="127"/>
        <v>0</v>
      </c>
      <c r="AX117" s="276">
        <f t="shared" si="127"/>
        <v>0</v>
      </c>
      <c r="AY117" s="276">
        <f t="shared" si="127"/>
        <v>0</v>
      </c>
      <c r="AZ117" s="276">
        <f t="shared" si="127"/>
        <v>0</v>
      </c>
      <c r="BA117" s="276">
        <f t="shared" si="127"/>
        <v>0</v>
      </c>
      <c r="BB117" s="276">
        <f t="shared" si="127"/>
        <v>0</v>
      </c>
      <c r="BC117" s="276">
        <f t="shared" si="127"/>
        <v>0</v>
      </c>
      <c r="BD117" s="276">
        <f t="shared" si="127"/>
        <v>0</v>
      </c>
      <c r="BE117" s="276">
        <f t="shared" si="127"/>
        <v>0</v>
      </c>
      <c r="BF117" s="276">
        <f t="shared" si="127"/>
        <v>0</v>
      </c>
      <c r="BG117" s="276">
        <f t="shared" si="127"/>
        <v>0</v>
      </c>
      <c r="BH117" s="276">
        <f t="shared" si="127"/>
        <v>0</v>
      </c>
      <c r="BI117" s="276">
        <f t="shared" si="127"/>
        <v>0</v>
      </c>
      <c r="BJ117" s="276">
        <f t="shared" si="127"/>
        <v>0</v>
      </c>
      <c r="BK117" s="276">
        <f t="shared" si="127"/>
        <v>0</v>
      </c>
      <c r="BL117" s="276">
        <f t="shared" si="127"/>
        <v>0</v>
      </c>
      <c r="BM117" s="276">
        <f t="shared" si="127"/>
        <v>0</v>
      </c>
      <c r="BN117" s="276">
        <f t="shared" si="127"/>
        <v>0</v>
      </c>
      <c r="BO117" s="276">
        <f t="shared" si="127"/>
        <v>0</v>
      </c>
      <c r="BP117" s="276">
        <f t="shared" si="127"/>
        <v>0</v>
      </c>
      <c r="BQ117" s="276">
        <f t="shared" si="127"/>
        <v>0</v>
      </c>
      <c r="BR117" s="276">
        <f t="shared" si="127"/>
        <v>0</v>
      </c>
      <c r="BS117" s="276">
        <f t="shared" si="127"/>
        <v>0</v>
      </c>
      <c r="BT117" s="276">
        <f t="shared" si="127"/>
        <v>0</v>
      </c>
      <c r="BU117" s="276">
        <f t="shared" ref="BU117:DC117" si="128">BU113*$D$114+BU115*$D$116</f>
        <v>0</v>
      </c>
      <c r="BV117" s="276">
        <f t="shared" si="128"/>
        <v>0</v>
      </c>
      <c r="BW117" s="276">
        <f t="shared" si="128"/>
        <v>0</v>
      </c>
      <c r="BX117" s="276">
        <f t="shared" si="128"/>
        <v>0</v>
      </c>
      <c r="BY117" s="276">
        <f t="shared" si="128"/>
        <v>0</v>
      </c>
      <c r="BZ117" s="276">
        <f t="shared" si="128"/>
        <v>0</v>
      </c>
      <c r="CA117" s="276">
        <f t="shared" si="128"/>
        <v>0</v>
      </c>
      <c r="CB117" s="276">
        <f t="shared" si="128"/>
        <v>0</v>
      </c>
      <c r="CC117" s="276">
        <f t="shared" si="128"/>
        <v>0</v>
      </c>
      <c r="CD117" s="276">
        <f t="shared" si="128"/>
        <v>0</v>
      </c>
      <c r="CE117" s="276">
        <f t="shared" si="128"/>
        <v>0</v>
      </c>
      <c r="CF117" s="276">
        <f t="shared" si="128"/>
        <v>0</v>
      </c>
      <c r="CG117" s="276">
        <f t="shared" si="128"/>
        <v>0</v>
      </c>
      <c r="CH117" s="276">
        <f t="shared" si="128"/>
        <v>0</v>
      </c>
      <c r="CI117" s="276">
        <f t="shared" si="128"/>
        <v>0</v>
      </c>
      <c r="CJ117" s="276">
        <f t="shared" si="128"/>
        <v>0</v>
      </c>
      <c r="CK117" s="276">
        <f t="shared" si="128"/>
        <v>0</v>
      </c>
      <c r="CL117" s="276">
        <f t="shared" si="128"/>
        <v>0</v>
      </c>
      <c r="CM117" s="276">
        <f t="shared" si="128"/>
        <v>0</v>
      </c>
      <c r="CN117" s="276">
        <f t="shared" si="128"/>
        <v>0</v>
      </c>
      <c r="CO117" s="276">
        <f t="shared" si="128"/>
        <v>0</v>
      </c>
      <c r="CP117" s="276">
        <f t="shared" si="128"/>
        <v>0</v>
      </c>
      <c r="CQ117" s="276">
        <f t="shared" si="128"/>
        <v>0</v>
      </c>
      <c r="CR117" s="276">
        <f t="shared" si="128"/>
        <v>0</v>
      </c>
      <c r="CS117" s="276">
        <f t="shared" si="128"/>
        <v>0</v>
      </c>
      <c r="CT117" s="276">
        <f t="shared" si="128"/>
        <v>0</v>
      </c>
      <c r="CU117" s="276">
        <f t="shared" si="128"/>
        <v>0</v>
      </c>
      <c r="CV117" s="276">
        <f t="shared" si="128"/>
        <v>0</v>
      </c>
      <c r="CW117" s="276">
        <f t="shared" si="128"/>
        <v>0</v>
      </c>
      <c r="CX117" s="276">
        <f t="shared" si="128"/>
        <v>0</v>
      </c>
      <c r="CY117" s="276">
        <f t="shared" si="128"/>
        <v>0</v>
      </c>
      <c r="CZ117" s="276">
        <f t="shared" si="128"/>
        <v>0</v>
      </c>
      <c r="DA117" s="276">
        <f t="shared" si="128"/>
        <v>0</v>
      </c>
      <c r="DB117" s="276">
        <f t="shared" si="128"/>
        <v>0</v>
      </c>
      <c r="DC117" s="276">
        <f t="shared" si="128"/>
        <v>0</v>
      </c>
    </row>
    <row r="118" spans="2:107" ht="15" hidden="1" customHeight="1" x14ac:dyDescent="0.25">
      <c r="B118" s="282"/>
      <c r="C118" s="273" t="s">
        <v>4450</v>
      </c>
      <c r="D118" s="273"/>
      <c r="E118" s="517" t="s">
        <v>3908</v>
      </c>
      <c r="F118" s="274" t="s">
        <v>4451</v>
      </c>
      <c r="G118" s="275">
        <f>G115*D116</f>
        <v>0</v>
      </c>
      <c r="H118" s="276">
        <f>H115*$D$116</f>
        <v>0</v>
      </c>
      <c r="I118" s="276">
        <f t="shared" ref="I118:BT118" si="129">I115*$D$116</f>
        <v>0</v>
      </c>
      <c r="J118" s="276">
        <f t="shared" si="129"/>
        <v>0</v>
      </c>
      <c r="K118" s="276">
        <f t="shared" si="129"/>
        <v>0</v>
      </c>
      <c r="L118" s="276">
        <f t="shared" si="129"/>
        <v>0</v>
      </c>
      <c r="M118" s="276">
        <f t="shared" si="129"/>
        <v>0</v>
      </c>
      <c r="N118" s="276">
        <f t="shared" si="129"/>
        <v>0</v>
      </c>
      <c r="O118" s="276">
        <f t="shared" si="129"/>
        <v>0</v>
      </c>
      <c r="P118" s="276">
        <f t="shared" si="129"/>
        <v>0</v>
      </c>
      <c r="Q118" s="276">
        <f t="shared" si="129"/>
        <v>0</v>
      </c>
      <c r="R118" s="276">
        <f t="shared" si="129"/>
        <v>0</v>
      </c>
      <c r="S118" s="276">
        <f t="shared" si="129"/>
        <v>0</v>
      </c>
      <c r="T118" s="276">
        <f t="shared" si="129"/>
        <v>0</v>
      </c>
      <c r="U118" s="276">
        <f t="shared" si="129"/>
        <v>0</v>
      </c>
      <c r="V118" s="276">
        <f t="shared" si="129"/>
        <v>0</v>
      </c>
      <c r="W118" s="276">
        <f t="shared" si="129"/>
        <v>0</v>
      </c>
      <c r="X118" s="276">
        <f t="shared" si="129"/>
        <v>0</v>
      </c>
      <c r="Y118" s="276">
        <f t="shared" si="129"/>
        <v>0</v>
      </c>
      <c r="Z118" s="276">
        <f t="shared" si="129"/>
        <v>0</v>
      </c>
      <c r="AA118" s="276">
        <f t="shared" si="129"/>
        <v>0</v>
      </c>
      <c r="AB118" s="276">
        <f t="shared" si="129"/>
        <v>0</v>
      </c>
      <c r="AC118" s="276">
        <f t="shared" si="129"/>
        <v>0</v>
      </c>
      <c r="AD118" s="276">
        <f t="shared" si="129"/>
        <v>0</v>
      </c>
      <c r="AE118" s="276">
        <f t="shared" si="129"/>
        <v>0</v>
      </c>
      <c r="AF118" s="276">
        <f t="shared" si="129"/>
        <v>0</v>
      </c>
      <c r="AG118" s="276">
        <f t="shared" si="129"/>
        <v>0</v>
      </c>
      <c r="AH118" s="276">
        <f t="shared" si="129"/>
        <v>0</v>
      </c>
      <c r="AI118" s="276">
        <f t="shared" si="129"/>
        <v>0</v>
      </c>
      <c r="AJ118" s="276">
        <f t="shared" si="129"/>
        <v>0</v>
      </c>
      <c r="AK118" s="276">
        <f t="shared" si="129"/>
        <v>0</v>
      </c>
      <c r="AL118" s="276">
        <f t="shared" si="129"/>
        <v>0</v>
      </c>
      <c r="AM118" s="276">
        <f t="shared" si="129"/>
        <v>0</v>
      </c>
      <c r="AN118" s="276">
        <f t="shared" si="129"/>
        <v>0</v>
      </c>
      <c r="AO118" s="276">
        <f t="shared" si="129"/>
        <v>0</v>
      </c>
      <c r="AP118" s="276">
        <f t="shared" si="129"/>
        <v>0</v>
      </c>
      <c r="AQ118" s="276">
        <f t="shared" si="129"/>
        <v>0</v>
      </c>
      <c r="AR118" s="276">
        <f t="shared" si="129"/>
        <v>0</v>
      </c>
      <c r="AS118" s="276">
        <f t="shared" si="129"/>
        <v>0</v>
      </c>
      <c r="AT118" s="276">
        <f t="shared" si="129"/>
        <v>0</v>
      </c>
      <c r="AU118" s="276">
        <f t="shared" si="129"/>
        <v>0</v>
      </c>
      <c r="AV118" s="276">
        <f t="shared" si="129"/>
        <v>0</v>
      </c>
      <c r="AW118" s="276">
        <f t="shared" si="129"/>
        <v>0</v>
      </c>
      <c r="AX118" s="276">
        <f t="shared" si="129"/>
        <v>0</v>
      </c>
      <c r="AY118" s="276">
        <f t="shared" si="129"/>
        <v>0</v>
      </c>
      <c r="AZ118" s="276">
        <f t="shared" si="129"/>
        <v>0</v>
      </c>
      <c r="BA118" s="276">
        <f t="shared" si="129"/>
        <v>0</v>
      </c>
      <c r="BB118" s="276">
        <f t="shared" si="129"/>
        <v>0</v>
      </c>
      <c r="BC118" s="276">
        <f t="shared" si="129"/>
        <v>0</v>
      </c>
      <c r="BD118" s="276">
        <f t="shared" si="129"/>
        <v>0</v>
      </c>
      <c r="BE118" s="276">
        <f t="shared" si="129"/>
        <v>0</v>
      </c>
      <c r="BF118" s="276">
        <f t="shared" si="129"/>
        <v>0</v>
      </c>
      <c r="BG118" s="276">
        <f t="shared" si="129"/>
        <v>0</v>
      </c>
      <c r="BH118" s="276">
        <f t="shared" si="129"/>
        <v>0</v>
      </c>
      <c r="BI118" s="276">
        <f t="shared" si="129"/>
        <v>0</v>
      </c>
      <c r="BJ118" s="276">
        <f t="shared" si="129"/>
        <v>0</v>
      </c>
      <c r="BK118" s="276">
        <f t="shared" si="129"/>
        <v>0</v>
      </c>
      <c r="BL118" s="276">
        <f t="shared" si="129"/>
        <v>0</v>
      </c>
      <c r="BM118" s="276">
        <f t="shared" si="129"/>
        <v>0</v>
      </c>
      <c r="BN118" s="276">
        <f t="shared" si="129"/>
        <v>0</v>
      </c>
      <c r="BO118" s="276">
        <f t="shared" si="129"/>
        <v>0</v>
      </c>
      <c r="BP118" s="276">
        <f t="shared" si="129"/>
        <v>0</v>
      </c>
      <c r="BQ118" s="276">
        <f t="shared" si="129"/>
        <v>0</v>
      </c>
      <c r="BR118" s="276">
        <f t="shared" si="129"/>
        <v>0</v>
      </c>
      <c r="BS118" s="276">
        <f t="shared" si="129"/>
        <v>0</v>
      </c>
      <c r="BT118" s="276">
        <f t="shared" si="129"/>
        <v>0</v>
      </c>
      <c r="BU118" s="276">
        <f t="shared" ref="BU118:DC118" si="130">BU115*$D$116</f>
        <v>0</v>
      </c>
      <c r="BV118" s="276">
        <f t="shared" si="130"/>
        <v>0</v>
      </c>
      <c r="BW118" s="276">
        <f t="shared" si="130"/>
        <v>0</v>
      </c>
      <c r="BX118" s="276">
        <f t="shared" si="130"/>
        <v>0</v>
      </c>
      <c r="BY118" s="276">
        <f t="shared" si="130"/>
        <v>0</v>
      </c>
      <c r="BZ118" s="276">
        <f t="shared" si="130"/>
        <v>0</v>
      </c>
      <c r="CA118" s="276">
        <f t="shared" si="130"/>
        <v>0</v>
      </c>
      <c r="CB118" s="276">
        <f t="shared" si="130"/>
        <v>0</v>
      </c>
      <c r="CC118" s="276">
        <f t="shared" si="130"/>
        <v>0</v>
      </c>
      <c r="CD118" s="276">
        <f t="shared" si="130"/>
        <v>0</v>
      </c>
      <c r="CE118" s="276">
        <f t="shared" si="130"/>
        <v>0</v>
      </c>
      <c r="CF118" s="276">
        <f t="shared" si="130"/>
        <v>0</v>
      </c>
      <c r="CG118" s="276">
        <f t="shared" si="130"/>
        <v>0</v>
      </c>
      <c r="CH118" s="276">
        <f t="shared" si="130"/>
        <v>0</v>
      </c>
      <c r="CI118" s="276">
        <f t="shared" si="130"/>
        <v>0</v>
      </c>
      <c r="CJ118" s="276">
        <f t="shared" si="130"/>
        <v>0</v>
      </c>
      <c r="CK118" s="276">
        <f t="shared" si="130"/>
        <v>0</v>
      </c>
      <c r="CL118" s="276">
        <f t="shared" si="130"/>
        <v>0</v>
      </c>
      <c r="CM118" s="276">
        <f t="shared" si="130"/>
        <v>0</v>
      </c>
      <c r="CN118" s="276">
        <f t="shared" si="130"/>
        <v>0</v>
      </c>
      <c r="CO118" s="276">
        <f t="shared" si="130"/>
        <v>0</v>
      </c>
      <c r="CP118" s="276">
        <f t="shared" si="130"/>
        <v>0</v>
      </c>
      <c r="CQ118" s="276">
        <f t="shared" si="130"/>
        <v>0</v>
      </c>
      <c r="CR118" s="276">
        <f t="shared" si="130"/>
        <v>0</v>
      </c>
      <c r="CS118" s="276">
        <f t="shared" si="130"/>
        <v>0</v>
      </c>
      <c r="CT118" s="276">
        <f t="shared" si="130"/>
        <v>0</v>
      </c>
      <c r="CU118" s="276">
        <f t="shared" si="130"/>
        <v>0</v>
      </c>
      <c r="CV118" s="276">
        <f t="shared" si="130"/>
        <v>0</v>
      </c>
      <c r="CW118" s="276">
        <f t="shared" si="130"/>
        <v>0</v>
      </c>
      <c r="CX118" s="276">
        <f t="shared" si="130"/>
        <v>0</v>
      </c>
      <c r="CY118" s="276">
        <f t="shared" si="130"/>
        <v>0</v>
      </c>
      <c r="CZ118" s="276">
        <f t="shared" si="130"/>
        <v>0</v>
      </c>
      <c r="DA118" s="276">
        <f t="shared" si="130"/>
        <v>0</v>
      </c>
      <c r="DB118" s="276">
        <f t="shared" si="130"/>
        <v>0</v>
      </c>
      <c r="DC118" s="276">
        <f t="shared" si="130"/>
        <v>0</v>
      </c>
    </row>
    <row r="119" spans="2:107" ht="15" hidden="1" customHeight="1" x14ac:dyDescent="0.25">
      <c r="B119" s="282"/>
      <c r="C119" s="273" t="s">
        <v>4452</v>
      </c>
      <c r="D119" s="273"/>
      <c r="E119" s="517" t="s">
        <v>3908</v>
      </c>
      <c r="F119" s="274" t="s">
        <v>4453</v>
      </c>
      <c r="G119" s="275">
        <f>G113*D114</f>
        <v>0</v>
      </c>
      <c r="H119" s="276">
        <f>H113*$D$114</f>
        <v>0</v>
      </c>
      <c r="I119" s="276">
        <f t="shared" ref="I119:BT119" si="131">I113*$D$114</f>
        <v>0</v>
      </c>
      <c r="J119" s="276">
        <f t="shared" si="131"/>
        <v>0</v>
      </c>
      <c r="K119" s="276">
        <f t="shared" si="131"/>
        <v>0</v>
      </c>
      <c r="L119" s="276">
        <f t="shared" si="131"/>
        <v>0</v>
      </c>
      <c r="M119" s="276">
        <f t="shared" si="131"/>
        <v>0</v>
      </c>
      <c r="N119" s="276">
        <f t="shared" si="131"/>
        <v>0</v>
      </c>
      <c r="O119" s="276">
        <f t="shared" si="131"/>
        <v>0</v>
      </c>
      <c r="P119" s="276">
        <f t="shared" si="131"/>
        <v>0</v>
      </c>
      <c r="Q119" s="276">
        <f t="shared" si="131"/>
        <v>0</v>
      </c>
      <c r="R119" s="276">
        <f t="shared" si="131"/>
        <v>0</v>
      </c>
      <c r="S119" s="276">
        <f t="shared" si="131"/>
        <v>0</v>
      </c>
      <c r="T119" s="276">
        <f t="shared" si="131"/>
        <v>0</v>
      </c>
      <c r="U119" s="276">
        <f t="shared" si="131"/>
        <v>0</v>
      </c>
      <c r="V119" s="276">
        <f t="shared" si="131"/>
        <v>0</v>
      </c>
      <c r="W119" s="276">
        <f t="shared" si="131"/>
        <v>0</v>
      </c>
      <c r="X119" s="276">
        <f t="shared" si="131"/>
        <v>0</v>
      </c>
      <c r="Y119" s="276">
        <f t="shared" si="131"/>
        <v>0</v>
      </c>
      <c r="Z119" s="276">
        <f t="shared" si="131"/>
        <v>0</v>
      </c>
      <c r="AA119" s="276">
        <f t="shared" si="131"/>
        <v>0</v>
      </c>
      <c r="AB119" s="276">
        <f t="shared" si="131"/>
        <v>0</v>
      </c>
      <c r="AC119" s="276">
        <f t="shared" si="131"/>
        <v>0</v>
      </c>
      <c r="AD119" s="276">
        <f t="shared" si="131"/>
        <v>0</v>
      </c>
      <c r="AE119" s="276">
        <f t="shared" si="131"/>
        <v>0</v>
      </c>
      <c r="AF119" s="276">
        <f t="shared" si="131"/>
        <v>0</v>
      </c>
      <c r="AG119" s="276">
        <f t="shared" si="131"/>
        <v>0</v>
      </c>
      <c r="AH119" s="276">
        <f t="shared" si="131"/>
        <v>0</v>
      </c>
      <c r="AI119" s="276">
        <f t="shared" si="131"/>
        <v>0</v>
      </c>
      <c r="AJ119" s="276">
        <f t="shared" si="131"/>
        <v>0</v>
      </c>
      <c r="AK119" s="276">
        <f t="shared" si="131"/>
        <v>0</v>
      </c>
      <c r="AL119" s="276">
        <f t="shared" si="131"/>
        <v>0</v>
      </c>
      <c r="AM119" s="276">
        <f t="shared" si="131"/>
        <v>0</v>
      </c>
      <c r="AN119" s="276">
        <f t="shared" si="131"/>
        <v>0</v>
      </c>
      <c r="AO119" s="276">
        <f t="shared" si="131"/>
        <v>0</v>
      </c>
      <c r="AP119" s="276">
        <f t="shared" si="131"/>
        <v>0</v>
      </c>
      <c r="AQ119" s="276">
        <f t="shared" si="131"/>
        <v>0</v>
      </c>
      <c r="AR119" s="276">
        <f t="shared" si="131"/>
        <v>0</v>
      </c>
      <c r="AS119" s="276">
        <f t="shared" si="131"/>
        <v>0</v>
      </c>
      <c r="AT119" s="276">
        <f t="shared" si="131"/>
        <v>0</v>
      </c>
      <c r="AU119" s="276">
        <f t="shared" si="131"/>
        <v>0</v>
      </c>
      <c r="AV119" s="276">
        <f t="shared" si="131"/>
        <v>0</v>
      </c>
      <c r="AW119" s="276">
        <f t="shared" si="131"/>
        <v>0</v>
      </c>
      <c r="AX119" s="276">
        <f t="shared" si="131"/>
        <v>0</v>
      </c>
      <c r="AY119" s="276">
        <f t="shared" si="131"/>
        <v>0</v>
      </c>
      <c r="AZ119" s="276">
        <f t="shared" si="131"/>
        <v>0</v>
      </c>
      <c r="BA119" s="276">
        <f t="shared" si="131"/>
        <v>0</v>
      </c>
      <c r="BB119" s="276">
        <f t="shared" si="131"/>
        <v>0</v>
      </c>
      <c r="BC119" s="276">
        <f t="shared" si="131"/>
        <v>0</v>
      </c>
      <c r="BD119" s="276">
        <f t="shared" si="131"/>
        <v>0</v>
      </c>
      <c r="BE119" s="276">
        <f t="shared" si="131"/>
        <v>0</v>
      </c>
      <c r="BF119" s="276">
        <f t="shared" si="131"/>
        <v>0</v>
      </c>
      <c r="BG119" s="276">
        <f t="shared" si="131"/>
        <v>0</v>
      </c>
      <c r="BH119" s="276">
        <f t="shared" si="131"/>
        <v>0</v>
      </c>
      <c r="BI119" s="276">
        <f t="shared" si="131"/>
        <v>0</v>
      </c>
      <c r="BJ119" s="276">
        <f t="shared" si="131"/>
        <v>0</v>
      </c>
      <c r="BK119" s="276">
        <f t="shared" si="131"/>
        <v>0</v>
      </c>
      <c r="BL119" s="276">
        <f t="shared" si="131"/>
        <v>0</v>
      </c>
      <c r="BM119" s="276">
        <f t="shared" si="131"/>
        <v>0</v>
      </c>
      <c r="BN119" s="276">
        <f t="shared" si="131"/>
        <v>0</v>
      </c>
      <c r="BO119" s="276">
        <f t="shared" si="131"/>
        <v>0</v>
      </c>
      <c r="BP119" s="276">
        <f t="shared" si="131"/>
        <v>0</v>
      </c>
      <c r="BQ119" s="276">
        <f t="shared" si="131"/>
        <v>0</v>
      </c>
      <c r="BR119" s="276">
        <f t="shared" si="131"/>
        <v>0</v>
      </c>
      <c r="BS119" s="276">
        <f t="shared" si="131"/>
        <v>0</v>
      </c>
      <c r="BT119" s="276">
        <f t="shared" si="131"/>
        <v>0</v>
      </c>
      <c r="BU119" s="276">
        <f t="shared" ref="BU119:DC119" si="132">BU113*$D$114</f>
        <v>0</v>
      </c>
      <c r="BV119" s="276">
        <f t="shared" si="132"/>
        <v>0</v>
      </c>
      <c r="BW119" s="276">
        <f t="shared" si="132"/>
        <v>0</v>
      </c>
      <c r="BX119" s="276">
        <f t="shared" si="132"/>
        <v>0</v>
      </c>
      <c r="BY119" s="276">
        <f t="shared" si="132"/>
        <v>0</v>
      </c>
      <c r="BZ119" s="276">
        <f t="shared" si="132"/>
        <v>0</v>
      </c>
      <c r="CA119" s="276">
        <f t="shared" si="132"/>
        <v>0</v>
      </c>
      <c r="CB119" s="276">
        <f t="shared" si="132"/>
        <v>0</v>
      </c>
      <c r="CC119" s="276">
        <f t="shared" si="132"/>
        <v>0</v>
      </c>
      <c r="CD119" s="276">
        <f t="shared" si="132"/>
        <v>0</v>
      </c>
      <c r="CE119" s="276">
        <f t="shared" si="132"/>
        <v>0</v>
      </c>
      <c r="CF119" s="276">
        <f t="shared" si="132"/>
        <v>0</v>
      </c>
      <c r="CG119" s="276">
        <f t="shared" si="132"/>
        <v>0</v>
      </c>
      <c r="CH119" s="276">
        <f t="shared" si="132"/>
        <v>0</v>
      </c>
      <c r="CI119" s="276">
        <f t="shared" si="132"/>
        <v>0</v>
      </c>
      <c r="CJ119" s="276">
        <f t="shared" si="132"/>
        <v>0</v>
      </c>
      <c r="CK119" s="276">
        <f t="shared" si="132"/>
        <v>0</v>
      </c>
      <c r="CL119" s="276">
        <f t="shared" si="132"/>
        <v>0</v>
      </c>
      <c r="CM119" s="276">
        <f t="shared" si="132"/>
        <v>0</v>
      </c>
      <c r="CN119" s="276">
        <f t="shared" si="132"/>
        <v>0</v>
      </c>
      <c r="CO119" s="276">
        <f t="shared" si="132"/>
        <v>0</v>
      </c>
      <c r="CP119" s="276">
        <f t="shared" si="132"/>
        <v>0</v>
      </c>
      <c r="CQ119" s="276">
        <f t="shared" si="132"/>
        <v>0</v>
      </c>
      <c r="CR119" s="276">
        <f t="shared" si="132"/>
        <v>0</v>
      </c>
      <c r="CS119" s="276">
        <f t="shared" si="132"/>
        <v>0</v>
      </c>
      <c r="CT119" s="276">
        <f t="shared" si="132"/>
        <v>0</v>
      </c>
      <c r="CU119" s="276">
        <f t="shared" si="132"/>
        <v>0</v>
      </c>
      <c r="CV119" s="276">
        <f t="shared" si="132"/>
        <v>0</v>
      </c>
      <c r="CW119" s="276">
        <f t="shared" si="132"/>
        <v>0</v>
      </c>
      <c r="CX119" s="276">
        <f t="shared" si="132"/>
        <v>0</v>
      </c>
      <c r="CY119" s="276">
        <f t="shared" si="132"/>
        <v>0</v>
      </c>
      <c r="CZ119" s="276">
        <f t="shared" si="132"/>
        <v>0</v>
      </c>
      <c r="DA119" s="276">
        <f t="shared" si="132"/>
        <v>0</v>
      </c>
      <c r="DB119" s="276">
        <f t="shared" si="132"/>
        <v>0</v>
      </c>
      <c r="DC119" s="276">
        <f t="shared" si="132"/>
        <v>0</v>
      </c>
    </row>
    <row r="120" spans="2:107" ht="15" hidden="1" customHeight="1" x14ac:dyDescent="0.25">
      <c r="H120" s="277"/>
      <c r="I120" s="277"/>
    </row>
    <row r="121" spans="2:107" ht="15" hidden="1" customHeight="1" x14ac:dyDescent="0.35">
      <c r="E121" s="201" t="s">
        <v>5840</v>
      </c>
      <c r="F121" s="202"/>
      <c r="G121" s="203">
        <f>RCB!G61</f>
        <v>0</v>
      </c>
      <c r="H121" s="277"/>
      <c r="I121" s="201" t="s">
        <v>5842</v>
      </c>
      <c r="J121" s="202"/>
      <c r="K121" s="203">
        <f>RCB!J61</f>
        <v>0</v>
      </c>
    </row>
    <row r="122" spans="2:107" ht="15" hidden="1" customHeight="1" x14ac:dyDescent="0.35">
      <c r="E122" s="201" t="s">
        <v>5841</v>
      </c>
      <c r="F122" s="202"/>
      <c r="G122" s="203">
        <f>RCB!H59</f>
        <v>0</v>
      </c>
      <c r="H122" s="277"/>
      <c r="I122" s="201" t="s">
        <v>5831</v>
      </c>
      <c r="J122" s="202"/>
      <c r="K122" s="203">
        <f>RCB!K59</f>
        <v>0</v>
      </c>
    </row>
    <row r="123" spans="2:107" ht="15" hidden="1" customHeight="1" x14ac:dyDescent="0.25"/>
    <row r="124" spans="2:107" ht="15" hidden="1" customHeight="1" x14ac:dyDescent="0.25"/>
    <row r="125" spans="2:107" ht="15" hidden="1" customHeight="1" x14ac:dyDescent="0.25"/>
    <row r="126" spans="2:107" ht="15" hidden="1" customHeight="1" x14ac:dyDescent="0.25"/>
    <row r="127" spans="2:107" ht="15" hidden="1" customHeight="1" x14ac:dyDescent="0.25"/>
    <row r="128" spans="2:107" ht="15" hidden="1" customHeight="1" x14ac:dyDescent="0.25">
      <c r="B128" s="716"/>
      <c r="C128" s="718" t="s">
        <v>6086</v>
      </c>
      <c r="E128" s="718" t="s">
        <v>5865</v>
      </c>
      <c r="G128" s="684" t="s">
        <v>5998</v>
      </c>
    </row>
    <row r="129" spans="2:107" ht="15" hidden="1" customHeight="1" x14ac:dyDescent="0.25">
      <c r="B129" s="717"/>
      <c r="C129" s="719" t="s">
        <v>5866</v>
      </c>
      <c r="E129"/>
      <c r="G129"/>
      <c r="H129"/>
    </row>
    <row r="130" spans="2:107" ht="15" hidden="1" customHeight="1" x14ac:dyDescent="0.25">
      <c r="B130" s="714">
        <v>1</v>
      </c>
      <c r="C130" s="715" t="s">
        <v>5868</v>
      </c>
      <c r="E130" s="715" t="s">
        <v>5870</v>
      </c>
      <c r="G130" s="688">
        <f>G62</f>
        <v>0</v>
      </c>
      <c r="H130" s="677">
        <f>H62</f>
        <v>0</v>
      </c>
      <c r="I130" s="677">
        <f t="shared" ref="I130:BT130" si="133">I62</f>
        <v>0</v>
      </c>
      <c r="J130" s="677">
        <f t="shared" si="133"/>
        <v>0</v>
      </c>
      <c r="K130" s="677">
        <f t="shared" si="133"/>
        <v>0</v>
      </c>
      <c r="L130" s="677">
        <f t="shared" si="133"/>
        <v>0</v>
      </c>
      <c r="M130" s="677">
        <f t="shared" si="133"/>
        <v>0</v>
      </c>
      <c r="N130" s="677">
        <f t="shared" si="133"/>
        <v>0</v>
      </c>
      <c r="O130" s="677">
        <f t="shared" si="133"/>
        <v>0</v>
      </c>
      <c r="P130" s="677">
        <f t="shared" si="133"/>
        <v>0</v>
      </c>
      <c r="Q130" s="677">
        <f t="shared" si="133"/>
        <v>0</v>
      </c>
      <c r="R130" s="677">
        <f t="shared" si="133"/>
        <v>0</v>
      </c>
      <c r="S130" s="677">
        <f t="shared" si="133"/>
        <v>0</v>
      </c>
      <c r="T130" s="677">
        <f t="shared" si="133"/>
        <v>0</v>
      </c>
      <c r="U130" s="677">
        <f t="shared" si="133"/>
        <v>0</v>
      </c>
      <c r="V130" s="677">
        <f t="shared" si="133"/>
        <v>0</v>
      </c>
      <c r="W130" s="677">
        <f t="shared" si="133"/>
        <v>0</v>
      </c>
      <c r="X130" s="677">
        <f t="shared" si="133"/>
        <v>0</v>
      </c>
      <c r="Y130" s="677">
        <f t="shared" si="133"/>
        <v>0</v>
      </c>
      <c r="Z130" s="677">
        <f t="shared" si="133"/>
        <v>0</v>
      </c>
      <c r="AA130" s="677">
        <f t="shared" si="133"/>
        <v>0</v>
      </c>
      <c r="AB130" s="677">
        <f t="shared" si="133"/>
        <v>0</v>
      </c>
      <c r="AC130" s="677">
        <f t="shared" si="133"/>
        <v>0</v>
      </c>
      <c r="AD130" s="677">
        <f t="shared" si="133"/>
        <v>0</v>
      </c>
      <c r="AE130" s="677">
        <f t="shared" si="133"/>
        <v>0</v>
      </c>
      <c r="AF130" s="677">
        <f t="shared" si="133"/>
        <v>0</v>
      </c>
      <c r="AG130" s="677">
        <f t="shared" si="133"/>
        <v>0</v>
      </c>
      <c r="AH130" s="677">
        <f t="shared" si="133"/>
        <v>0</v>
      </c>
      <c r="AI130" s="677">
        <f t="shared" si="133"/>
        <v>0</v>
      </c>
      <c r="AJ130" s="677">
        <f t="shared" si="133"/>
        <v>0</v>
      </c>
      <c r="AK130" s="677">
        <f t="shared" si="133"/>
        <v>0</v>
      </c>
      <c r="AL130" s="677">
        <f t="shared" si="133"/>
        <v>0</v>
      </c>
      <c r="AM130" s="677">
        <f t="shared" si="133"/>
        <v>0</v>
      </c>
      <c r="AN130" s="677">
        <f t="shared" si="133"/>
        <v>0</v>
      </c>
      <c r="AO130" s="677">
        <f t="shared" si="133"/>
        <v>0</v>
      </c>
      <c r="AP130" s="677">
        <f t="shared" si="133"/>
        <v>0</v>
      </c>
      <c r="AQ130" s="677">
        <f t="shared" si="133"/>
        <v>0</v>
      </c>
      <c r="AR130" s="677">
        <f t="shared" si="133"/>
        <v>0</v>
      </c>
      <c r="AS130" s="677">
        <f t="shared" si="133"/>
        <v>0</v>
      </c>
      <c r="AT130" s="677">
        <f t="shared" si="133"/>
        <v>0</v>
      </c>
      <c r="AU130" s="677">
        <f t="shared" si="133"/>
        <v>0</v>
      </c>
      <c r="AV130" s="677">
        <f t="shared" si="133"/>
        <v>0</v>
      </c>
      <c r="AW130" s="677">
        <f t="shared" si="133"/>
        <v>0</v>
      </c>
      <c r="AX130" s="677">
        <f t="shared" si="133"/>
        <v>0</v>
      </c>
      <c r="AY130" s="677">
        <f t="shared" si="133"/>
        <v>0</v>
      </c>
      <c r="AZ130" s="677">
        <f t="shared" si="133"/>
        <v>0</v>
      </c>
      <c r="BA130" s="677">
        <f t="shared" si="133"/>
        <v>0</v>
      </c>
      <c r="BB130" s="677">
        <f t="shared" si="133"/>
        <v>0</v>
      </c>
      <c r="BC130" s="677">
        <f t="shared" si="133"/>
        <v>0</v>
      </c>
      <c r="BD130" s="677">
        <f t="shared" si="133"/>
        <v>0</v>
      </c>
      <c r="BE130" s="677">
        <f t="shared" si="133"/>
        <v>0</v>
      </c>
      <c r="BF130" s="677">
        <f t="shared" si="133"/>
        <v>0</v>
      </c>
      <c r="BG130" s="677">
        <f t="shared" si="133"/>
        <v>0</v>
      </c>
      <c r="BH130" s="677">
        <f t="shared" si="133"/>
        <v>0</v>
      </c>
      <c r="BI130" s="677">
        <f t="shared" si="133"/>
        <v>0</v>
      </c>
      <c r="BJ130" s="677">
        <f t="shared" si="133"/>
        <v>0</v>
      </c>
      <c r="BK130" s="677">
        <f t="shared" si="133"/>
        <v>0</v>
      </c>
      <c r="BL130" s="677">
        <f t="shared" si="133"/>
        <v>0</v>
      </c>
      <c r="BM130" s="677">
        <f t="shared" si="133"/>
        <v>0</v>
      </c>
      <c r="BN130" s="677">
        <f t="shared" si="133"/>
        <v>0</v>
      </c>
      <c r="BO130" s="677">
        <f t="shared" si="133"/>
        <v>0</v>
      </c>
      <c r="BP130" s="677">
        <f t="shared" si="133"/>
        <v>0</v>
      </c>
      <c r="BQ130" s="677">
        <f t="shared" si="133"/>
        <v>0</v>
      </c>
      <c r="BR130" s="677">
        <f t="shared" si="133"/>
        <v>0</v>
      </c>
      <c r="BS130" s="677">
        <f t="shared" si="133"/>
        <v>0</v>
      </c>
      <c r="BT130" s="677">
        <f t="shared" si="133"/>
        <v>0</v>
      </c>
      <c r="BU130" s="677">
        <f t="shared" ref="BU130:DC130" si="134">BU62</f>
        <v>0</v>
      </c>
      <c r="BV130" s="677">
        <f t="shared" si="134"/>
        <v>0</v>
      </c>
      <c r="BW130" s="677">
        <f t="shared" si="134"/>
        <v>0</v>
      </c>
      <c r="BX130" s="677">
        <f t="shared" si="134"/>
        <v>0</v>
      </c>
      <c r="BY130" s="677">
        <f t="shared" si="134"/>
        <v>0</v>
      </c>
      <c r="BZ130" s="677">
        <f t="shared" si="134"/>
        <v>0</v>
      </c>
      <c r="CA130" s="677">
        <f t="shared" si="134"/>
        <v>0</v>
      </c>
      <c r="CB130" s="677">
        <f t="shared" si="134"/>
        <v>0</v>
      </c>
      <c r="CC130" s="677">
        <f t="shared" si="134"/>
        <v>0</v>
      </c>
      <c r="CD130" s="677">
        <f t="shared" si="134"/>
        <v>0</v>
      </c>
      <c r="CE130" s="677">
        <f t="shared" si="134"/>
        <v>0</v>
      </c>
      <c r="CF130" s="677">
        <f t="shared" si="134"/>
        <v>0</v>
      </c>
      <c r="CG130" s="677">
        <f t="shared" si="134"/>
        <v>0</v>
      </c>
      <c r="CH130" s="677">
        <f t="shared" si="134"/>
        <v>0</v>
      </c>
      <c r="CI130" s="677">
        <f t="shared" si="134"/>
        <v>0</v>
      </c>
      <c r="CJ130" s="677">
        <f t="shared" si="134"/>
        <v>0</v>
      </c>
      <c r="CK130" s="677">
        <f t="shared" si="134"/>
        <v>0</v>
      </c>
      <c r="CL130" s="677">
        <f t="shared" si="134"/>
        <v>0</v>
      </c>
      <c r="CM130" s="677">
        <f t="shared" si="134"/>
        <v>0</v>
      </c>
      <c r="CN130" s="677">
        <f t="shared" si="134"/>
        <v>0</v>
      </c>
      <c r="CO130" s="677">
        <f t="shared" si="134"/>
        <v>0</v>
      </c>
      <c r="CP130" s="677">
        <f t="shared" si="134"/>
        <v>0</v>
      </c>
      <c r="CQ130" s="677">
        <f t="shared" si="134"/>
        <v>0</v>
      </c>
      <c r="CR130" s="677">
        <f t="shared" si="134"/>
        <v>0</v>
      </c>
      <c r="CS130" s="677">
        <f t="shared" si="134"/>
        <v>0</v>
      </c>
      <c r="CT130" s="677">
        <f t="shared" si="134"/>
        <v>0</v>
      </c>
      <c r="CU130" s="677">
        <f t="shared" si="134"/>
        <v>0</v>
      </c>
      <c r="CV130" s="677">
        <f t="shared" si="134"/>
        <v>0</v>
      </c>
      <c r="CW130" s="677">
        <f t="shared" si="134"/>
        <v>0</v>
      </c>
      <c r="CX130" s="677">
        <f t="shared" si="134"/>
        <v>0</v>
      </c>
      <c r="CY130" s="677">
        <f t="shared" si="134"/>
        <v>0</v>
      </c>
      <c r="CZ130" s="677">
        <f t="shared" si="134"/>
        <v>0</v>
      </c>
      <c r="DA130" s="677">
        <f t="shared" si="134"/>
        <v>0</v>
      </c>
      <c r="DB130" s="677">
        <f t="shared" si="134"/>
        <v>0</v>
      </c>
      <c r="DC130" s="677">
        <f t="shared" si="134"/>
        <v>0</v>
      </c>
    </row>
    <row r="131" spans="2:107" ht="15" hidden="1" customHeight="1" x14ac:dyDescent="0.25">
      <c r="B131" s="94">
        <v>2</v>
      </c>
      <c r="C131" s="715" t="s">
        <v>5871</v>
      </c>
      <c r="E131" s="715" t="s">
        <v>5873</v>
      </c>
      <c r="G131" s="687">
        <f>IFERROR(SUMPRODUCT(H130:DC130,H131:DC131)/SUM(H130:DC130),0)</f>
        <v>0</v>
      </c>
      <c r="H131" s="685">
        <f>IFERROR((H132*10^3)/(H130*H66),0)</f>
        <v>0</v>
      </c>
      <c r="I131" s="685">
        <f t="shared" ref="I131:BT131" si="135">IFERROR((I132*10^3)/(I130*I66),0)</f>
        <v>0</v>
      </c>
      <c r="J131" s="685">
        <f t="shared" si="135"/>
        <v>0</v>
      </c>
      <c r="K131" s="685">
        <f t="shared" si="135"/>
        <v>0</v>
      </c>
      <c r="L131" s="685">
        <f t="shared" si="135"/>
        <v>0</v>
      </c>
      <c r="M131" s="685">
        <f t="shared" si="135"/>
        <v>0</v>
      </c>
      <c r="N131" s="685">
        <f t="shared" si="135"/>
        <v>0</v>
      </c>
      <c r="O131" s="685">
        <f t="shared" si="135"/>
        <v>0</v>
      </c>
      <c r="P131" s="685">
        <f t="shared" si="135"/>
        <v>0</v>
      </c>
      <c r="Q131" s="685">
        <f t="shared" si="135"/>
        <v>0</v>
      </c>
      <c r="R131" s="685">
        <f t="shared" si="135"/>
        <v>0</v>
      </c>
      <c r="S131" s="685">
        <f t="shared" si="135"/>
        <v>0</v>
      </c>
      <c r="T131" s="685">
        <f t="shared" si="135"/>
        <v>0</v>
      </c>
      <c r="U131" s="685">
        <f t="shared" si="135"/>
        <v>0</v>
      </c>
      <c r="V131" s="685">
        <f t="shared" si="135"/>
        <v>0</v>
      </c>
      <c r="W131" s="685">
        <f t="shared" si="135"/>
        <v>0</v>
      </c>
      <c r="X131" s="685">
        <f t="shared" si="135"/>
        <v>0</v>
      </c>
      <c r="Y131" s="685">
        <f t="shared" si="135"/>
        <v>0</v>
      </c>
      <c r="Z131" s="685">
        <f t="shared" si="135"/>
        <v>0</v>
      </c>
      <c r="AA131" s="685">
        <f t="shared" si="135"/>
        <v>0</v>
      </c>
      <c r="AB131" s="685">
        <f t="shared" si="135"/>
        <v>0</v>
      </c>
      <c r="AC131" s="685">
        <f t="shared" si="135"/>
        <v>0</v>
      </c>
      <c r="AD131" s="685">
        <f t="shared" si="135"/>
        <v>0</v>
      </c>
      <c r="AE131" s="685">
        <f t="shared" si="135"/>
        <v>0</v>
      </c>
      <c r="AF131" s="685">
        <f t="shared" si="135"/>
        <v>0</v>
      </c>
      <c r="AG131" s="685">
        <f t="shared" si="135"/>
        <v>0</v>
      </c>
      <c r="AH131" s="685">
        <f t="shared" si="135"/>
        <v>0</v>
      </c>
      <c r="AI131" s="685">
        <f t="shared" si="135"/>
        <v>0</v>
      </c>
      <c r="AJ131" s="685">
        <f t="shared" si="135"/>
        <v>0</v>
      </c>
      <c r="AK131" s="685">
        <f t="shared" si="135"/>
        <v>0</v>
      </c>
      <c r="AL131" s="685">
        <f t="shared" si="135"/>
        <v>0</v>
      </c>
      <c r="AM131" s="685">
        <f t="shared" si="135"/>
        <v>0</v>
      </c>
      <c r="AN131" s="685">
        <f t="shared" si="135"/>
        <v>0</v>
      </c>
      <c r="AO131" s="685">
        <f t="shared" si="135"/>
        <v>0</v>
      </c>
      <c r="AP131" s="685">
        <f t="shared" si="135"/>
        <v>0</v>
      </c>
      <c r="AQ131" s="685">
        <f t="shared" si="135"/>
        <v>0</v>
      </c>
      <c r="AR131" s="685">
        <f t="shared" si="135"/>
        <v>0</v>
      </c>
      <c r="AS131" s="685">
        <f t="shared" si="135"/>
        <v>0</v>
      </c>
      <c r="AT131" s="685">
        <f t="shared" si="135"/>
        <v>0</v>
      </c>
      <c r="AU131" s="685">
        <f t="shared" si="135"/>
        <v>0</v>
      </c>
      <c r="AV131" s="685">
        <f t="shared" si="135"/>
        <v>0</v>
      </c>
      <c r="AW131" s="685">
        <f t="shared" si="135"/>
        <v>0</v>
      </c>
      <c r="AX131" s="685">
        <f t="shared" si="135"/>
        <v>0</v>
      </c>
      <c r="AY131" s="685">
        <f t="shared" si="135"/>
        <v>0</v>
      </c>
      <c r="AZ131" s="685">
        <f t="shared" si="135"/>
        <v>0</v>
      </c>
      <c r="BA131" s="685">
        <f t="shared" si="135"/>
        <v>0</v>
      </c>
      <c r="BB131" s="685">
        <f t="shared" si="135"/>
        <v>0</v>
      </c>
      <c r="BC131" s="685">
        <f t="shared" si="135"/>
        <v>0</v>
      </c>
      <c r="BD131" s="685">
        <f t="shared" si="135"/>
        <v>0</v>
      </c>
      <c r="BE131" s="685">
        <f t="shared" si="135"/>
        <v>0</v>
      </c>
      <c r="BF131" s="685">
        <f t="shared" si="135"/>
        <v>0</v>
      </c>
      <c r="BG131" s="685">
        <f t="shared" si="135"/>
        <v>0</v>
      </c>
      <c r="BH131" s="685">
        <f t="shared" si="135"/>
        <v>0</v>
      </c>
      <c r="BI131" s="685">
        <f t="shared" si="135"/>
        <v>0</v>
      </c>
      <c r="BJ131" s="685">
        <f t="shared" si="135"/>
        <v>0</v>
      </c>
      <c r="BK131" s="685">
        <f t="shared" si="135"/>
        <v>0</v>
      </c>
      <c r="BL131" s="685">
        <f t="shared" si="135"/>
        <v>0</v>
      </c>
      <c r="BM131" s="685">
        <f t="shared" si="135"/>
        <v>0</v>
      </c>
      <c r="BN131" s="685">
        <f t="shared" si="135"/>
        <v>0</v>
      </c>
      <c r="BO131" s="685">
        <f t="shared" si="135"/>
        <v>0</v>
      </c>
      <c r="BP131" s="685">
        <f t="shared" si="135"/>
        <v>0</v>
      </c>
      <c r="BQ131" s="685">
        <f t="shared" si="135"/>
        <v>0</v>
      </c>
      <c r="BR131" s="685">
        <f t="shared" si="135"/>
        <v>0</v>
      </c>
      <c r="BS131" s="685">
        <f t="shared" si="135"/>
        <v>0</v>
      </c>
      <c r="BT131" s="685">
        <f t="shared" si="135"/>
        <v>0</v>
      </c>
      <c r="BU131" s="685">
        <f t="shared" ref="BU131:DC131" si="136">IFERROR((BU132*10^3)/(BU130*BU66),0)</f>
        <v>0</v>
      </c>
      <c r="BV131" s="685">
        <f t="shared" si="136"/>
        <v>0</v>
      </c>
      <c r="BW131" s="685">
        <f t="shared" si="136"/>
        <v>0</v>
      </c>
      <c r="BX131" s="685">
        <f t="shared" si="136"/>
        <v>0</v>
      </c>
      <c r="BY131" s="685">
        <f t="shared" si="136"/>
        <v>0</v>
      </c>
      <c r="BZ131" s="685">
        <f t="shared" si="136"/>
        <v>0</v>
      </c>
      <c r="CA131" s="685">
        <f t="shared" si="136"/>
        <v>0</v>
      </c>
      <c r="CB131" s="685">
        <f t="shared" si="136"/>
        <v>0</v>
      </c>
      <c r="CC131" s="685">
        <f t="shared" si="136"/>
        <v>0</v>
      </c>
      <c r="CD131" s="685">
        <f t="shared" si="136"/>
        <v>0</v>
      </c>
      <c r="CE131" s="685">
        <f t="shared" si="136"/>
        <v>0</v>
      </c>
      <c r="CF131" s="685">
        <f t="shared" si="136"/>
        <v>0</v>
      </c>
      <c r="CG131" s="685">
        <f t="shared" si="136"/>
        <v>0</v>
      </c>
      <c r="CH131" s="685">
        <f t="shared" si="136"/>
        <v>0</v>
      </c>
      <c r="CI131" s="685">
        <f t="shared" si="136"/>
        <v>0</v>
      </c>
      <c r="CJ131" s="685">
        <f t="shared" si="136"/>
        <v>0</v>
      </c>
      <c r="CK131" s="685">
        <f t="shared" si="136"/>
        <v>0</v>
      </c>
      <c r="CL131" s="685">
        <f t="shared" si="136"/>
        <v>0</v>
      </c>
      <c r="CM131" s="685">
        <f t="shared" si="136"/>
        <v>0</v>
      </c>
      <c r="CN131" s="685">
        <f t="shared" si="136"/>
        <v>0</v>
      </c>
      <c r="CO131" s="685">
        <f t="shared" si="136"/>
        <v>0</v>
      </c>
      <c r="CP131" s="685">
        <f t="shared" si="136"/>
        <v>0</v>
      </c>
      <c r="CQ131" s="685">
        <f t="shared" si="136"/>
        <v>0</v>
      </c>
      <c r="CR131" s="685">
        <f t="shared" si="136"/>
        <v>0</v>
      </c>
      <c r="CS131" s="685">
        <f t="shared" si="136"/>
        <v>0</v>
      </c>
      <c r="CT131" s="685">
        <f t="shared" si="136"/>
        <v>0</v>
      </c>
      <c r="CU131" s="685">
        <f t="shared" si="136"/>
        <v>0</v>
      </c>
      <c r="CV131" s="685">
        <f t="shared" si="136"/>
        <v>0</v>
      </c>
      <c r="CW131" s="685">
        <f t="shared" si="136"/>
        <v>0</v>
      </c>
      <c r="CX131" s="685">
        <f t="shared" si="136"/>
        <v>0</v>
      </c>
      <c r="CY131" s="685">
        <f t="shared" si="136"/>
        <v>0</v>
      </c>
      <c r="CZ131" s="685">
        <f t="shared" si="136"/>
        <v>0</v>
      </c>
      <c r="DA131" s="685">
        <f t="shared" si="136"/>
        <v>0</v>
      </c>
      <c r="DB131" s="685">
        <f t="shared" si="136"/>
        <v>0</v>
      </c>
      <c r="DC131" s="685">
        <f t="shared" si="136"/>
        <v>0</v>
      </c>
    </row>
    <row r="132" spans="2:107" ht="15" hidden="1" customHeight="1" x14ac:dyDescent="0.25">
      <c r="B132" s="94">
        <v>3</v>
      </c>
      <c r="C132" s="715" t="s">
        <v>5874</v>
      </c>
      <c r="E132" s="715" t="s">
        <v>3852</v>
      </c>
      <c r="G132" s="688">
        <f>G73</f>
        <v>0</v>
      </c>
      <c r="H132" s="699">
        <f>H73</f>
        <v>0</v>
      </c>
      <c r="I132" s="699">
        <f t="shared" ref="I132:BT132" si="137">I73</f>
        <v>0</v>
      </c>
      <c r="J132" s="699">
        <f t="shared" si="137"/>
        <v>0</v>
      </c>
      <c r="K132" s="699">
        <f t="shared" si="137"/>
        <v>0</v>
      </c>
      <c r="L132" s="699">
        <f t="shared" si="137"/>
        <v>0</v>
      </c>
      <c r="M132" s="699">
        <f t="shared" si="137"/>
        <v>0</v>
      </c>
      <c r="N132" s="699">
        <f t="shared" si="137"/>
        <v>0</v>
      </c>
      <c r="O132" s="699">
        <f t="shared" si="137"/>
        <v>0</v>
      </c>
      <c r="P132" s="699">
        <f t="shared" si="137"/>
        <v>0</v>
      </c>
      <c r="Q132" s="699">
        <f t="shared" si="137"/>
        <v>0</v>
      </c>
      <c r="R132" s="699">
        <f t="shared" si="137"/>
        <v>0</v>
      </c>
      <c r="S132" s="699">
        <f t="shared" si="137"/>
        <v>0</v>
      </c>
      <c r="T132" s="699">
        <f t="shared" si="137"/>
        <v>0</v>
      </c>
      <c r="U132" s="699">
        <f t="shared" si="137"/>
        <v>0</v>
      </c>
      <c r="V132" s="699">
        <f t="shared" si="137"/>
        <v>0</v>
      </c>
      <c r="W132" s="699">
        <f t="shared" si="137"/>
        <v>0</v>
      </c>
      <c r="X132" s="699">
        <f t="shared" si="137"/>
        <v>0</v>
      </c>
      <c r="Y132" s="699">
        <f t="shared" si="137"/>
        <v>0</v>
      </c>
      <c r="Z132" s="699">
        <f t="shared" si="137"/>
        <v>0</v>
      </c>
      <c r="AA132" s="699">
        <f t="shared" si="137"/>
        <v>0</v>
      </c>
      <c r="AB132" s="699">
        <f t="shared" si="137"/>
        <v>0</v>
      </c>
      <c r="AC132" s="699">
        <f t="shared" si="137"/>
        <v>0</v>
      </c>
      <c r="AD132" s="699">
        <f t="shared" si="137"/>
        <v>0</v>
      </c>
      <c r="AE132" s="699">
        <f t="shared" si="137"/>
        <v>0</v>
      </c>
      <c r="AF132" s="699">
        <f t="shared" si="137"/>
        <v>0</v>
      </c>
      <c r="AG132" s="699">
        <f t="shared" si="137"/>
        <v>0</v>
      </c>
      <c r="AH132" s="699">
        <f t="shared" si="137"/>
        <v>0</v>
      </c>
      <c r="AI132" s="699">
        <f t="shared" si="137"/>
        <v>0</v>
      </c>
      <c r="AJ132" s="699">
        <f t="shared" si="137"/>
        <v>0</v>
      </c>
      <c r="AK132" s="699">
        <f t="shared" si="137"/>
        <v>0</v>
      </c>
      <c r="AL132" s="699">
        <f t="shared" si="137"/>
        <v>0</v>
      </c>
      <c r="AM132" s="699">
        <f t="shared" si="137"/>
        <v>0</v>
      </c>
      <c r="AN132" s="699">
        <f t="shared" si="137"/>
        <v>0</v>
      </c>
      <c r="AO132" s="699">
        <f t="shared" si="137"/>
        <v>0</v>
      </c>
      <c r="AP132" s="699">
        <f t="shared" si="137"/>
        <v>0</v>
      </c>
      <c r="AQ132" s="699">
        <f t="shared" si="137"/>
        <v>0</v>
      </c>
      <c r="AR132" s="699">
        <f t="shared" si="137"/>
        <v>0</v>
      </c>
      <c r="AS132" s="699">
        <f t="shared" si="137"/>
        <v>0</v>
      </c>
      <c r="AT132" s="699">
        <f t="shared" si="137"/>
        <v>0</v>
      </c>
      <c r="AU132" s="699">
        <f t="shared" si="137"/>
        <v>0</v>
      </c>
      <c r="AV132" s="699">
        <f t="shared" si="137"/>
        <v>0</v>
      </c>
      <c r="AW132" s="699">
        <f t="shared" si="137"/>
        <v>0</v>
      </c>
      <c r="AX132" s="699">
        <f t="shared" si="137"/>
        <v>0</v>
      </c>
      <c r="AY132" s="699">
        <f t="shared" si="137"/>
        <v>0</v>
      </c>
      <c r="AZ132" s="699">
        <f t="shared" si="137"/>
        <v>0</v>
      </c>
      <c r="BA132" s="699">
        <f t="shared" si="137"/>
        <v>0</v>
      </c>
      <c r="BB132" s="699">
        <f t="shared" si="137"/>
        <v>0</v>
      </c>
      <c r="BC132" s="699">
        <f t="shared" si="137"/>
        <v>0</v>
      </c>
      <c r="BD132" s="699">
        <f t="shared" si="137"/>
        <v>0</v>
      </c>
      <c r="BE132" s="699">
        <f t="shared" si="137"/>
        <v>0</v>
      </c>
      <c r="BF132" s="699">
        <f t="shared" si="137"/>
        <v>0</v>
      </c>
      <c r="BG132" s="699">
        <f t="shared" si="137"/>
        <v>0</v>
      </c>
      <c r="BH132" s="699">
        <f t="shared" si="137"/>
        <v>0</v>
      </c>
      <c r="BI132" s="699">
        <f t="shared" si="137"/>
        <v>0</v>
      </c>
      <c r="BJ132" s="699">
        <f t="shared" si="137"/>
        <v>0</v>
      </c>
      <c r="BK132" s="699">
        <f t="shared" si="137"/>
        <v>0</v>
      </c>
      <c r="BL132" s="699">
        <f t="shared" si="137"/>
        <v>0</v>
      </c>
      <c r="BM132" s="699">
        <f t="shared" si="137"/>
        <v>0</v>
      </c>
      <c r="BN132" s="699">
        <f t="shared" si="137"/>
        <v>0</v>
      </c>
      <c r="BO132" s="699">
        <f t="shared" si="137"/>
        <v>0</v>
      </c>
      <c r="BP132" s="699">
        <f t="shared" si="137"/>
        <v>0</v>
      </c>
      <c r="BQ132" s="699">
        <f t="shared" si="137"/>
        <v>0</v>
      </c>
      <c r="BR132" s="699">
        <f t="shared" si="137"/>
        <v>0</v>
      </c>
      <c r="BS132" s="699">
        <f t="shared" si="137"/>
        <v>0</v>
      </c>
      <c r="BT132" s="699">
        <f t="shared" si="137"/>
        <v>0</v>
      </c>
      <c r="BU132" s="699">
        <f t="shared" ref="BU132:DC132" si="138">BU73</f>
        <v>0</v>
      </c>
      <c r="BV132" s="699">
        <f t="shared" si="138"/>
        <v>0</v>
      </c>
      <c r="BW132" s="699">
        <f t="shared" si="138"/>
        <v>0</v>
      </c>
      <c r="BX132" s="699">
        <f t="shared" si="138"/>
        <v>0</v>
      </c>
      <c r="BY132" s="699">
        <f t="shared" si="138"/>
        <v>0</v>
      </c>
      <c r="BZ132" s="699">
        <f t="shared" si="138"/>
        <v>0</v>
      </c>
      <c r="CA132" s="699">
        <f t="shared" si="138"/>
        <v>0</v>
      </c>
      <c r="CB132" s="699">
        <f t="shared" si="138"/>
        <v>0</v>
      </c>
      <c r="CC132" s="699">
        <f t="shared" si="138"/>
        <v>0</v>
      </c>
      <c r="CD132" s="699">
        <f t="shared" si="138"/>
        <v>0</v>
      </c>
      <c r="CE132" s="699">
        <f t="shared" si="138"/>
        <v>0</v>
      </c>
      <c r="CF132" s="699">
        <f t="shared" si="138"/>
        <v>0</v>
      </c>
      <c r="CG132" s="699">
        <f t="shared" si="138"/>
        <v>0</v>
      </c>
      <c r="CH132" s="699">
        <f t="shared" si="138"/>
        <v>0</v>
      </c>
      <c r="CI132" s="699">
        <f t="shared" si="138"/>
        <v>0</v>
      </c>
      <c r="CJ132" s="699">
        <f t="shared" si="138"/>
        <v>0</v>
      </c>
      <c r="CK132" s="699">
        <f t="shared" si="138"/>
        <v>0</v>
      </c>
      <c r="CL132" s="699">
        <f t="shared" si="138"/>
        <v>0</v>
      </c>
      <c r="CM132" s="699">
        <f t="shared" si="138"/>
        <v>0</v>
      </c>
      <c r="CN132" s="699">
        <f t="shared" si="138"/>
        <v>0</v>
      </c>
      <c r="CO132" s="699">
        <f t="shared" si="138"/>
        <v>0</v>
      </c>
      <c r="CP132" s="699">
        <f t="shared" si="138"/>
        <v>0</v>
      </c>
      <c r="CQ132" s="699">
        <f t="shared" si="138"/>
        <v>0</v>
      </c>
      <c r="CR132" s="699">
        <f t="shared" si="138"/>
        <v>0</v>
      </c>
      <c r="CS132" s="699">
        <f t="shared" si="138"/>
        <v>0</v>
      </c>
      <c r="CT132" s="699">
        <f t="shared" si="138"/>
        <v>0</v>
      </c>
      <c r="CU132" s="699">
        <f t="shared" si="138"/>
        <v>0</v>
      </c>
      <c r="CV132" s="699">
        <f t="shared" si="138"/>
        <v>0</v>
      </c>
      <c r="CW132" s="699">
        <f t="shared" si="138"/>
        <v>0</v>
      </c>
      <c r="CX132" s="699">
        <f t="shared" si="138"/>
        <v>0</v>
      </c>
      <c r="CY132" s="699">
        <f t="shared" si="138"/>
        <v>0</v>
      </c>
      <c r="CZ132" s="699">
        <f t="shared" si="138"/>
        <v>0</v>
      </c>
      <c r="DA132" s="699">
        <f t="shared" si="138"/>
        <v>0</v>
      </c>
      <c r="DB132" s="699">
        <f t="shared" si="138"/>
        <v>0</v>
      </c>
      <c r="DC132" s="699">
        <f t="shared" si="138"/>
        <v>0</v>
      </c>
    </row>
    <row r="133" spans="2:107" ht="15" hidden="1" customHeight="1" x14ac:dyDescent="0.25">
      <c r="B133" s="714">
        <v>4</v>
      </c>
      <c r="C133" s="715" t="s">
        <v>5876</v>
      </c>
      <c r="E133" s="715" t="s">
        <v>3855</v>
      </c>
      <c r="G133" s="687">
        <f>IFERROR(SUMPRODUCT(H133:DC133,H130:DC130)/SUM(H130:DC130),0)</f>
        <v>0</v>
      </c>
      <c r="H133" s="685">
        <f>IFERROR(H134/H130,0)</f>
        <v>0</v>
      </c>
      <c r="I133" s="685">
        <f t="shared" ref="I133:BT133" si="139">IFERROR(I134/I130,0)</f>
        <v>0</v>
      </c>
      <c r="J133" s="685">
        <f t="shared" si="139"/>
        <v>0</v>
      </c>
      <c r="K133" s="685">
        <f t="shared" si="139"/>
        <v>0</v>
      </c>
      <c r="L133" s="685">
        <f t="shared" si="139"/>
        <v>0</v>
      </c>
      <c r="M133" s="685">
        <f t="shared" si="139"/>
        <v>0</v>
      </c>
      <c r="N133" s="685">
        <f t="shared" si="139"/>
        <v>0</v>
      </c>
      <c r="O133" s="685">
        <f t="shared" si="139"/>
        <v>0</v>
      </c>
      <c r="P133" s="685">
        <f t="shared" si="139"/>
        <v>0</v>
      </c>
      <c r="Q133" s="685">
        <f t="shared" si="139"/>
        <v>0</v>
      </c>
      <c r="R133" s="685">
        <f t="shared" si="139"/>
        <v>0</v>
      </c>
      <c r="S133" s="685">
        <f t="shared" si="139"/>
        <v>0</v>
      </c>
      <c r="T133" s="685">
        <f t="shared" si="139"/>
        <v>0</v>
      </c>
      <c r="U133" s="685">
        <f t="shared" si="139"/>
        <v>0</v>
      </c>
      <c r="V133" s="685">
        <f t="shared" si="139"/>
        <v>0</v>
      </c>
      <c r="W133" s="685">
        <f t="shared" si="139"/>
        <v>0</v>
      </c>
      <c r="X133" s="685">
        <f t="shared" si="139"/>
        <v>0</v>
      </c>
      <c r="Y133" s="685">
        <f t="shared" si="139"/>
        <v>0</v>
      </c>
      <c r="Z133" s="685">
        <f t="shared" si="139"/>
        <v>0</v>
      </c>
      <c r="AA133" s="685">
        <f t="shared" si="139"/>
        <v>0</v>
      </c>
      <c r="AB133" s="685">
        <f t="shared" si="139"/>
        <v>0</v>
      </c>
      <c r="AC133" s="685">
        <f t="shared" si="139"/>
        <v>0</v>
      </c>
      <c r="AD133" s="685">
        <f t="shared" si="139"/>
        <v>0</v>
      </c>
      <c r="AE133" s="685">
        <f t="shared" si="139"/>
        <v>0</v>
      </c>
      <c r="AF133" s="685">
        <f t="shared" si="139"/>
        <v>0</v>
      </c>
      <c r="AG133" s="685">
        <f t="shared" si="139"/>
        <v>0</v>
      </c>
      <c r="AH133" s="685">
        <f t="shared" si="139"/>
        <v>0</v>
      </c>
      <c r="AI133" s="685">
        <f t="shared" si="139"/>
        <v>0</v>
      </c>
      <c r="AJ133" s="685">
        <f t="shared" si="139"/>
        <v>0</v>
      </c>
      <c r="AK133" s="685">
        <f t="shared" si="139"/>
        <v>0</v>
      </c>
      <c r="AL133" s="685">
        <f t="shared" si="139"/>
        <v>0</v>
      </c>
      <c r="AM133" s="685">
        <f t="shared" si="139"/>
        <v>0</v>
      </c>
      <c r="AN133" s="685">
        <f t="shared" si="139"/>
        <v>0</v>
      </c>
      <c r="AO133" s="685">
        <f t="shared" si="139"/>
        <v>0</v>
      </c>
      <c r="AP133" s="685">
        <f t="shared" si="139"/>
        <v>0</v>
      </c>
      <c r="AQ133" s="685">
        <f t="shared" si="139"/>
        <v>0</v>
      </c>
      <c r="AR133" s="685">
        <f t="shared" si="139"/>
        <v>0</v>
      </c>
      <c r="AS133" s="685">
        <f t="shared" si="139"/>
        <v>0</v>
      </c>
      <c r="AT133" s="685">
        <f t="shared" si="139"/>
        <v>0</v>
      </c>
      <c r="AU133" s="685">
        <f t="shared" si="139"/>
        <v>0</v>
      </c>
      <c r="AV133" s="685">
        <f t="shared" si="139"/>
        <v>0</v>
      </c>
      <c r="AW133" s="685">
        <f t="shared" si="139"/>
        <v>0</v>
      </c>
      <c r="AX133" s="685">
        <f t="shared" si="139"/>
        <v>0</v>
      </c>
      <c r="AY133" s="685">
        <f t="shared" si="139"/>
        <v>0</v>
      </c>
      <c r="AZ133" s="685">
        <f t="shared" si="139"/>
        <v>0</v>
      </c>
      <c r="BA133" s="685">
        <f t="shared" si="139"/>
        <v>0</v>
      </c>
      <c r="BB133" s="685">
        <f t="shared" si="139"/>
        <v>0</v>
      </c>
      <c r="BC133" s="685">
        <f t="shared" si="139"/>
        <v>0</v>
      </c>
      <c r="BD133" s="685">
        <f t="shared" si="139"/>
        <v>0</v>
      </c>
      <c r="BE133" s="685">
        <f t="shared" si="139"/>
        <v>0</v>
      </c>
      <c r="BF133" s="685">
        <f t="shared" si="139"/>
        <v>0</v>
      </c>
      <c r="BG133" s="685">
        <f t="shared" si="139"/>
        <v>0</v>
      </c>
      <c r="BH133" s="685">
        <f t="shared" si="139"/>
        <v>0</v>
      </c>
      <c r="BI133" s="685">
        <f t="shared" si="139"/>
        <v>0</v>
      </c>
      <c r="BJ133" s="685">
        <f t="shared" si="139"/>
        <v>0</v>
      </c>
      <c r="BK133" s="685">
        <f t="shared" si="139"/>
        <v>0</v>
      </c>
      <c r="BL133" s="685">
        <f t="shared" si="139"/>
        <v>0</v>
      </c>
      <c r="BM133" s="685">
        <f t="shared" si="139"/>
        <v>0</v>
      </c>
      <c r="BN133" s="685">
        <f t="shared" si="139"/>
        <v>0</v>
      </c>
      <c r="BO133" s="685">
        <f t="shared" si="139"/>
        <v>0</v>
      </c>
      <c r="BP133" s="685">
        <f t="shared" si="139"/>
        <v>0</v>
      </c>
      <c r="BQ133" s="685">
        <f t="shared" si="139"/>
        <v>0</v>
      </c>
      <c r="BR133" s="685">
        <f t="shared" si="139"/>
        <v>0</v>
      </c>
      <c r="BS133" s="685">
        <f t="shared" si="139"/>
        <v>0</v>
      </c>
      <c r="BT133" s="685">
        <f t="shared" si="139"/>
        <v>0</v>
      </c>
      <c r="BU133" s="685">
        <f t="shared" ref="BU133:DC133" si="140">IFERROR(BU134/BU130,0)</f>
        <v>0</v>
      </c>
      <c r="BV133" s="685">
        <f t="shared" si="140"/>
        <v>0</v>
      </c>
      <c r="BW133" s="685">
        <f t="shared" si="140"/>
        <v>0</v>
      </c>
      <c r="BX133" s="685">
        <f t="shared" si="140"/>
        <v>0</v>
      </c>
      <c r="BY133" s="685">
        <f t="shared" si="140"/>
        <v>0</v>
      </c>
      <c r="BZ133" s="685">
        <f t="shared" si="140"/>
        <v>0</v>
      </c>
      <c r="CA133" s="685">
        <f t="shared" si="140"/>
        <v>0</v>
      </c>
      <c r="CB133" s="685">
        <f t="shared" si="140"/>
        <v>0</v>
      </c>
      <c r="CC133" s="685">
        <f t="shared" si="140"/>
        <v>0</v>
      </c>
      <c r="CD133" s="685">
        <f t="shared" si="140"/>
        <v>0</v>
      </c>
      <c r="CE133" s="685">
        <f t="shared" si="140"/>
        <v>0</v>
      </c>
      <c r="CF133" s="685">
        <f t="shared" si="140"/>
        <v>0</v>
      </c>
      <c r="CG133" s="685">
        <f t="shared" si="140"/>
        <v>0</v>
      </c>
      <c r="CH133" s="685">
        <f t="shared" si="140"/>
        <v>0</v>
      </c>
      <c r="CI133" s="685">
        <f t="shared" si="140"/>
        <v>0</v>
      </c>
      <c r="CJ133" s="685">
        <f t="shared" si="140"/>
        <v>0</v>
      </c>
      <c r="CK133" s="685">
        <f t="shared" si="140"/>
        <v>0</v>
      </c>
      <c r="CL133" s="685">
        <f t="shared" si="140"/>
        <v>0</v>
      </c>
      <c r="CM133" s="685">
        <f t="shared" si="140"/>
        <v>0</v>
      </c>
      <c r="CN133" s="685">
        <f t="shared" si="140"/>
        <v>0</v>
      </c>
      <c r="CO133" s="685">
        <f t="shared" si="140"/>
        <v>0</v>
      </c>
      <c r="CP133" s="685">
        <f t="shared" si="140"/>
        <v>0</v>
      </c>
      <c r="CQ133" s="685">
        <f t="shared" si="140"/>
        <v>0</v>
      </c>
      <c r="CR133" s="685">
        <f t="shared" si="140"/>
        <v>0</v>
      </c>
      <c r="CS133" s="685">
        <f t="shared" si="140"/>
        <v>0</v>
      </c>
      <c r="CT133" s="685">
        <f t="shared" si="140"/>
        <v>0</v>
      </c>
      <c r="CU133" s="685">
        <f t="shared" si="140"/>
        <v>0</v>
      </c>
      <c r="CV133" s="685">
        <f t="shared" si="140"/>
        <v>0</v>
      </c>
      <c r="CW133" s="685">
        <f t="shared" si="140"/>
        <v>0</v>
      </c>
      <c r="CX133" s="685">
        <f t="shared" si="140"/>
        <v>0</v>
      </c>
      <c r="CY133" s="685">
        <f t="shared" si="140"/>
        <v>0</v>
      </c>
      <c r="CZ133" s="685">
        <f t="shared" si="140"/>
        <v>0</v>
      </c>
      <c r="DA133" s="685">
        <f t="shared" si="140"/>
        <v>0</v>
      </c>
      <c r="DB133" s="685">
        <f t="shared" si="140"/>
        <v>0</v>
      </c>
      <c r="DC133" s="685">
        <f t="shared" si="140"/>
        <v>0</v>
      </c>
    </row>
    <row r="134" spans="2:107" ht="15" hidden="1" customHeight="1" x14ac:dyDescent="0.25">
      <c r="B134" s="94">
        <v>5</v>
      </c>
      <c r="C134" s="715" t="s">
        <v>5878</v>
      </c>
      <c r="E134" s="715" t="s">
        <v>3855</v>
      </c>
      <c r="G134" s="687">
        <f>G75</f>
        <v>0</v>
      </c>
      <c r="H134" s="685">
        <f>H75</f>
        <v>0</v>
      </c>
      <c r="I134" s="685">
        <f t="shared" ref="I134:BT134" si="141">I75</f>
        <v>0</v>
      </c>
      <c r="J134" s="685">
        <f t="shared" si="141"/>
        <v>0</v>
      </c>
      <c r="K134" s="685">
        <f t="shared" si="141"/>
        <v>0</v>
      </c>
      <c r="L134" s="685">
        <f t="shared" si="141"/>
        <v>0</v>
      </c>
      <c r="M134" s="685">
        <f t="shared" si="141"/>
        <v>0</v>
      </c>
      <c r="N134" s="685">
        <f t="shared" si="141"/>
        <v>0</v>
      </c>
      <c r="O134" s="685">
        <f t="shared" si="141"/>
        <v>0</v>
      </c>
      <c r="P134" s="685">
        <f t="shared" si="141"/>
        <v>0</v>
      </c>
      <c r="Q134" s="685">
        <f t="shared" si="141"/>
        <v>0</v>
      </c>
      <c r="R134" s="685">
        <f t="shared" si="141"/>
        <v>0</v>
      </c>
      <c r="S134" s="685">
        <f t="shared" si="141"/>
        <v>0</v>
      </c>
      <c r="T134" s="685">
        <f t="shared" si="141"/>
        <v>0</v>
      </c>
      <c r="U134" s="685">
        <f t="shared" si="141"/>
        <v>0</v>
      </c>
      <c r="V134" s="685">
        <f t="shared" si="141"/>
        <v>0</v>
      </c>
      <c r="W134" s="685">
        <f t="shared" si="141"/>
        <v>0</v>
      </c>
      <c r="X134" s="685">
        <f t="shared" si="141"/>
        <v>0</v>
      </c>
      <c r="Y134" s="685">
        <f t="shared" si="141"/>
        <v>0</v>
      </c>
      <c r="Z134" s="685">
        <f t="shared" si="141"/>
        <v>0</v>
      </c>
      <c r="AA134" s="685">
        <f t="shared" si="141"/>
        <v>0</v>
      </c>
      <c r="AB134" s="685">
        <f t="shared" si="141"/>
        <v>0</v>
      </c>
      <c r="AC134" s="685">
        <f t="shared" si="141"/>
        <v>0</v>
      </c>
      <c r="AD134" s="685">
        <f t="shared" si="141"/>
        <v>0</v>
      </c>
      <c r="AE134" s="685">
        <f t="shared" si="141"/>
        <v>0</v>
      </c>
      <c r="AF134" s="685">
        <f t="shared" si="141"/>
        <v>0</v>
      </c>
      <c r="AG134" s="685">
        <f t="shared" si="141"/>
        <v>0</v>
      </c>
      <c r="AH134" s="685">
        <f t="shared" si="141"/>
        <v>0</v>
      </c>
      <c r="AI134" s="685">
        <f t="shared" si="141"/>
        <v>0</v>
      </c>
      <c r="AJ134" s="685">
        <f t="shared" si="141"/>
        <v>0</v>
      </c>
      <c r="AK134" s="685">
        <f t="shared" si="141"/>
        <v>0</v>
      </c>
      <c r="AL134" s="685">
        <f t="shared" si="141"/>
        <v>0</v>
      </c>
      <c r="AM134" s="685">
        <f t="shared" si="141"/>
        <v>0</v>
      </c>
      <c r="AN134" s="685">
        <f t="shared" si="141"/>
        <v>0</v>
      </c>
      <c r="AO134" s="685">
        <f t="shared" si="141"/>
        <v>0</v>
      </c>
      <c r="AP134" s="685">
        <f t="shared" si="141"/>
        <v>0</v>
      </c>
      <c r="AQ134" s="685">
        <f t="shared" si="141"/>
        <v>0</v>
      </c>
      <c r="AR134" s="685">
        <f t="shared" si="141"/>
        <v>0</v>
      </c>
      <c r="AS134" s="685">
        <f t="shared" si="141"/>
        <v>0</v>
      </c>
      <c r="AT134" s="685">
        <f t="shared" si="141"/>
        <v>0</v>
      </c>
      <c r="AU134" s="685">
        <f t="shared" si="141"/>
        <v>0</v>
      </c>
      <c r="AV134" s="685">
        <f t="shared" si="141"/>
        <v>0</v>
      </c>
      <c r="AW134" s="685">
        <f t="shared" si="141"/>
        <v>0</v>
      </c>
      <c r="AX134" s="685">
        <f t="shared" si="141"/>
        <v>0</v>
      </c>
      <c r="AY134" s="685">
        <f t="shared" si="141"/>
        <v>0</v>
      </c>
      <c r="AZ134" s="685">
        <f t="shared" si="141"/>
        <v>0</v>
      </c>
      <c r="BA134" s="685">
        <f t="shared" si="141"/>
        <v>0</v>
      </c>
      <c r="BB134" s="685">
        <f t="shared" si="141"/>
        <v>0</v>
      </c>
      <c r="BC134" s="685">
        <f t="shared" si="141"/>
        <v>0</v>
      </c>
      <c r="BD134" s="685">
        <f t="shared" si="141"/>
        <v>0</v>
      </c>
      <c r="BE134" s="685">
        <f t="shared" si="141"/>
        <v>0</v>
      </c>
      <c r="BF134" s="685">
        <f t="shared" si="141"/>
        <v>0</v>
      </c>
      <c r="BG134" s="685">
        <f t="shared" si="141"/>
        <v>0</v>
      </c>
      <c r="BH134" s="685">
        <f t="shared" si="141"/>
        <v>0</v>
      </c>
      <c r="BI134" s="685">
        <f t="shared" si="141"/>
        <v>0</v>
      </c>
      <c r="BJ134" s="685">
        <f t="shared" si="141"/>
        <v>0</v>
      </c>
      <c r="BK134" s="685">
        <f t="shared" si="141"/>
        <v>0</v>
      </c>
      <c r="BL134" s="685">
        <f t="shared" si="141"/>
        <v>0</v>
      </c>
      <c r="BM134" s="685">
        <f t="shared" si="141"/>
        <v>0</v>
      </c>
      <c r="BN134" s="685">
        <f t="shared" si="141"/>
        <v>0</v>
      </c>
      <c r="BO134" s="685">
        <f t="shared" si="141"/>
        <v>0</v>
      </c>
      <c r="BP134" s="685">
        <f t="shared" si="141"/>
        <v>0</v>
      </c>
      <c r="BQ134" s="685">
        <f t="shared" si="141"/>
        <v>0</v>
      </c>
      <c r="BR134" s="685">
        <f t="shared" si="141"/>
        <v>0</v>
      </c>
      <c r="BS134" s="685">
        <f t="shared" si="141"/>
        <v>0</v>
      </c>
      <c r="BT134" s="685">
        <f t="shared" si="141"/>
        <v>0</v>
      </c>
      <c r="BU134" s="685">
        <f t="shared" ref="BU134:DC134" si="142">BU75</f>
        <v>0</v>
      </c>
      <c r="BV134" s="685">
        <f t="shared" si="142"/>
        <v>0</v>
      </c>
      <c r="BW134" s="685">
        <f t="shared" si="142"/>
        <v>0</v>
      </c>
      <c r="BX134" s="685">
        <f t="shared" si="142"/>
        <v>0</v>
      </c>
      <c r="BY134" s="685">
        <f t="shared" si="142"/>
        <v>0</v>
      </c>
      <c r="BZ134" s="685">
        <f t="shared" si="142"/>
        <v>0</v>
      </c>
      <c r="CA134" s="685">
        <f t="shared" si="142"/>
        <v>0</v>
      </c>
      <c r="CB134" s="685">
        <f t="shared" si="142"/>
        <v>0</v>
      </c>
      <c r="CC134" s="685">
        <f t="shared" si="142"/>
        <v>0</v>
      </c>
      <c r="CD134" s="685">
        <f t="shared" si="142"/>
        <v>0</v>
      </c>
      <c r="CE134" s="685">
        <f t="shared" si="142"/>
        <v>0</v>
      </c>
      <c r="CF134" s="685">
        <f t="shared" si="142"/>
        <v>0</v>
      </c>
      <c r="CG134" s="685">
        <f t="shared" si="142"/>
        <v>0</v>
      </c>
      <c r="CH134" s="685">
        <f t="shared" si="142"/>
        <v>0</v>
      </c>
      <c r="CI134" s="685">
        <f t="shared" si="142"/>
        <v>0</v>
      </c>
      <c r="CJ134" s="685">
        <f t="shared" si="142"/>
        <v>0</v>
      </c>
      <c r="CK134" s="685">
        <f t="shared" si="142"/>
        <v>0</v>
      </c>
      <c r="CL134" s="685">
        <f t="shared" si="142"/>
        <v>0</v>
      </c>
      <c r="CM134" s="685">
        <f t="shared" si="142"/>
        <v>0</v>
      </c>
      <c r="CN134" s="685">
        <f t="shared" si="142"/>
        <v>0</v>
      </c>
      <c r="CO134" s="685">
        <f t="shared" si="142"/>
        <v>0</v>
      </c>
      <c r="CP134" s="685">
        <f t="shared" si="142"/>
        <v>0</v>
      </c>
      <c r="CQ134" s="685">
        <f t="shared" si="142"/>
        <v>0</v>
      </c>
      <c r="CR134" s="685">
        <f t="shared" si="142"/>
        <v>0</v>
      </c>
      <c r="CS134" s="685">
        <f t="shared" si="142"/>
        <v>0</v>
      </c>
      <c r="CT134" s="685">
        <f t="shared" si="142"/>
        <v>0</v>
      </c>
      <c r="CU134" s="685">
        <f t="shared" si="142"/>
        <v>0</v>
      </c>
      <c r="CV134" s="685">
        <f t="shared" si="142"/>
        <v>0</v>
      </c>
      <c r="CW134" s="685">
        <f t="shared" si="142"/>
        <v>0</v>
      </c>
      <c r="CX134" s="685">
        <f t="shared" si="142"/>
        <v>0</v>
      </c>
      <c r="CY134" s="685">
        <f t="shared" si="142"/>
        <v>0</v>
      </c>
      <c r="CZ134" s="685">
        <f t="shared" si="142"/>
        <v>0</v>
      </c>
      <c r="DA134" s="685">
        <f t="shared" si="142"/>
        <v>0</v>
      </c>
      <c r="DB134" s="685">
        <f t="shared" si="142"/>
        <v>0</v>
      </c>
      <c r="DC134" s="685">
        <f t="shared" si="142"/>
        <v>0</v>
      </c>
    </row>
    <row r="135" spans="2:107" ht="15" hidden="1" customHeight="1" x14ac:dyDescent="0.25">
      <c r="B135" s="94">
        <v>6</v>
      </c>
      <c r="C135" s="715" t="s">
        <v>5880</v>
      </c>
      <c r="E135" s="715" t="s">
        <v>5870</v>
      </c>
      <c r="G135" s="707">
        <f t="shared" ref="G135" si="143">G82</f>
        <v>0</v>
      </c>
      <c r="H135" s="699">
        <f>H82</f>
        <v>0</v>
      </c>
      <c r="I135" s="699">
        <f t="shared" ref="I135:BT135" si="144">I82</f>
        <v>0</v>
      </c>
      <c r="J135" s="699">
        <f t="shared" si="144"/>
        <v>0</v>
      </c>
      <c r="K135" s="677">
        <f t="shared" si="144"/>
        <v>0</v>
      </c>
      <c r="L135" s="677">
        <f t="shared" si="144"/>
        <v>0</v>
      </c>
      <c r="M135" s="677">
        <f t="shared" si="144"/>
        <v>0</v>
      </c>
      <c r="N135" s="677">
        <f t="shared" si="144"/>
        <v>0</v>
      </c>
      <c r="O135" s="677">
        <f t="shared" si="144"/>
        <v>0</v>
      </c>
      <c r="P135" s="677">
        <f t="shared" si="144"/>
        <v>0</v>
      </c>
      <c r="Q135" s="677">
        <f t="shared" si="144"/>
        <v>0</v>
      </c>
      <c r="R135" s="677">
        <f t="shared" si="144"/>
        <v>0</v>
      </c>
      <c r="S135" s="677">
        <f t="shared" si="144"/>
        <v>0</v>
      </c>
      <c r="T135" s="677">
        <f t="shared" si="144"/>
        <v>0</v>
      </c>
      <c r="U135" s="677">
        <f t="shared" si="144"/>
        <v>0</v>
      </c>
      <c r="V135" s="677">
        <f t="shared" si="144"/>
        <v>0</v>
      </c>
      <c r="W135" s="677">
        <f t="shared" si="144"/>
        <v>0</v>
      </c>
      <c r="X135" s="677">
        <f t="shared" si="144"/>
        <v>0</v>
      </c>
      <c r="Y135" s="677">
        <f t="shared" si="144"/>
        <v>0</v>
      </c>
      <c r="Z135" s="677">
        <f t="shared" si="144"/>
        <v>0</v>
      </c>
      <c r="AA135" s="677">
        <f t="shared" si="144"/>
        <v>0</v>
      </c>
      <c r="AB135" s="677">
        <f t="shared" si="144"/>
        <v>0</v>
      </c>
      <c r="AC135" s="677">
        <f t="shared" si="144"/>
        <v>0</v>
      </c>
      <c r="AD135" s="677">
        <f t="shared" si="144"/>
        <v>0</v>
      </c>
      <c r="AE135" s="677">
        <f t="shared" si="144"/>
        <v>0</v>
      </c>
      <c r="AF135" s="677">
        <f t="shared" si="144"/>
        <v>0</v>
      </c>
      <c r="AG135" s="677">
        <f t="shared" si="144"/>
        <v>0</v>
      </c>
      <c r="AH135" s="677">
        <f t="shared" si="144"/>
        <v>0</v>
      </c>
      <c r="AI135" s="677">
        <f t="shared" si="144"/>
        <v>0</v>
      </c>
      <c r="AJ135" s="677">
        <f t="shared" si="144"/>
        <v>0</v>
      </c>
      <c r="AK135" s="677">
        <f t="shared" si="144"/>
        <v>0</v>
      </c>
      <c r="AL135" s="677">
        <f t="shared" si="144"/>
        <v>0</v>
      </c>
      <c r="AM135" s="677">
        <f t="shared" si="144"/>
        <v>0</v>
      </c>
      <c r="AN135" s="677">
        <f t="shared" si="144"/>
        <v>0</v>
      </c>
      <c r="AO135" s="677">
        <f t="shared" si="144"/>
        <v>0</v>
      </c>
      <c r="AP135" s="677">
        <f t="shared" si="144"/>
        <v>0</v>
      </c>
      <c r="AQ135" s="677">
        <f t="shared" si="144"/>
        <v>0</v>
      </c>
      <c r="AR135" s="677">
        <f t="shared" si="144"/>
        <v>0</v>
      </c>
      <c r="AS135" s="677">
        <f t="shared" si="144"/>
        <v>0</v>
      </c>
      <c r="AT135" s="677">
        <f t="shared" si="144"/>
        <v>0</v>
      </c>
      <c r="AU135" s="677">
        <f t="shared" si="144"/>
        <v>0</v>
      </c>
      <c r="AV135" s="677">
        <f t="shared" si="144"/>
        <v>0</v>
      </c>
      <c r="AW135" s="677">
        <f t="shared" si="144"/>
        <v>0</v>
      </c>
      <c r="AX135" s="677">
        <f t="shared" si="144"/>
        <v>0</v>
      </c>
      <c r="AY135" s="677">
        <f t="shared" si="144"/>
        <v>0</v>
      </c>
      <c r="AZ135" s="677">
        <f t="shared" si="144"/>
        <v>0</v>
      </c>
      <c r="BA135" s="677">
        <f t="shared" si="144"/>
        <v>0</v>
      </c>
      <c r="BB135" s="677">
        <f t="shared" si="144"/>
        <v>0</v>
      </c>
      <c r="BC135" s="677">
        <f t="shared" si="144"/>
        <v>0</v>
      </c>
      <c r="BD135" s="677">
        <f t="shared" si="144"/>
        <v>0</v>
      </c>
      <c r="BE135" s="677">
        <f t="shared" si="144"/>
        <v>0</v>
      </c>
      <c r="BF135" s="677">
        <f t="shared" si="144"/>
        <v>0</v>
      </c>
      <c r="BG135" s="677">
        <f t="shared" si="144"/>
        <v>0</v>
      </c>
      <c r="BH135" s="677">
        <f t="shared" si="144"/>
        <v>0</v>
      </c>
      <c r="BI135" s="677">
        <f t="shared" si="144"/>
        <v>0</v>
      </c>
      <c r="BJ135" s="677">
        <f t="shared" si="144"/>
        <v>0</v>
      </c>
      <c r="BK135" s="677">
        <f t="shared" si="144"/>
        <v>0</v>
      </c>
      <c r="BL135" s="677">
        <f t="shared" si="144"/>
        <v>0</v>
      </c>
      <c r="BM135" s="677">
        <f t="shared" si="144"/>
        <v>0</v>
      </c>
      <c r="BN135" s="677">
        <f t="shared" si="144"/>
        <v>0</v>
      </c>
      <c r="BO135" s="677">
        <f t="shared" si="144"/>
        <v>0</v>
      </c>
      <c r="BP135" s="677">
        <f t="shared" si="144"/>
        <v>0</v>
      </c>
      <c r="BQ135" s="677">
        <f t="shared" si="144"/>
        <v>0</v>
      </c>
      <c r="BR135" s="677">
        <f t="shared" si="144"/>
        <v>0</v>
      </c>
      <c r="BS135" s="677">
        <f t="shared" si="144"/>
        <v>0</v>
      </c>
      <c r="BT135" s="677">
        <f t="shared" si="144"/>
        <v>0</v>
      </c>
      <c r="BU135" s="677">
        <f t="shared" ref="BU135:DC135" si="145">BU82</f>
        <v>0</v>
      </c>
      <c r="BV135" s="677">
        <f t="shared" si="145"/>
        <v>0</v>
      </c>
      <c r="BW135" s="677">
        <f t="shared" si="145"/>
        <v>0</v>
      </c>
      <c r="BX135" s="677">
        <f t="shared" si="145"/>
        <v>0</v>
      </c>
      <c r="BY135" s="677">
        <f t="shared" si="145"/>
        <v>0</v>
      </c>
      <c r="BZ135" s="677">
        <f t="shared" si="145"/>
        <v>0</v>
      </c>
      <c r="CA135" s="677">
        <f t="shared" si="145"/>
        <v>0</v>
      </c>
      <c r="CB135" s="677">
        <f t="shared" si="145"/>
        <v>0</v>
      </c>
      <c r="CC135" s="677">
        <f t="shared" si="145"/>
        <v>0</v>
      </c>
      <c r="CD135" s="677">
        <f t="shared" si="145"/>
        <v>0</v>
      </c>
      <c r="CE135" s="677">
        <f t="shared" si="145"/>
        <v>0</v>
      </c>
      <c r="CF135" s="677">
        <f t="shared" si="145"/>
        <v>0</v>
      </c>
      <c r="CG135" s="677">
        <f t="shared" si="145"/>
        <v>0</v>
      </c>
      <c r="CH135" s="677">
        <f t="shared" si="145"/>
        <v>0</v>
      </c>
      <c r="CI135" s="677">
        <f t="shared" si="145"/>
        <v>0</v>
      </c>
      <c r="CJ135" s="677">
        <f t="shared" si="145"/>
        <v>0</v>
      </c>
      <c r="CK135" s="677">
        <f t="shared" si="145"/>
        <v>0</v>
      </c>
      <c r="CL135" s="677">
        <f t="shared" si="145"/>
        <v>0</v>
      </c>
      <c r="CM135" s="677">
        <f t="shared" si="145"/>
        <v>0</v>
      </c>
      <c r="CN135" s="677">
        <f t="shared" si="145"/>
        <v>0</v>
      </c>
      <c r="CO135" s="677">
        <f t="shared" si="145"/>
        <v>0</v>
      </c>
      <c r="CP135" s="677">
        <f t="shared" si="145"/>
        <v>0</v>
      </c>
      <c r="CQ135" s="677">
        <f t="shared" si="145"/>
        <v>0</v>
      </c>
      <c r="CR135" s="677">
        <f t="shared" si="145"/>
        <v>0</v>
      </c>
      <c r="CS135" s="677">
        <f t="shared" si="145"/>
        <v>0</v>
      </c>
      <c r="CT135" s="677">
        <f t="shared" si="145"/>
        <v>0</v>
      </c>
      <c r="CU135" s="677">
        <f t="shared" si="145"/>
        <v>0</v>
      </c>
      <c r="CV135" s="677">
        <f t="shared" si="145"/>
        <v>0</v>
      </c>
      <c r="CW135" s="677">
        <f t="shared" si="145"/>
        <v>0</v>
      </c>
      <c r="CX135" s="677">
        <f t="shared" si="145"/>
        <v>0</v>
      </c>
      <c r="CY135" s="677">
        <f t="shared" si="145"/>
        <v>0</v>
      </c>
      <c r="CZ135" s="677">
        <f t="shared" si="145"/>
        <v>0</v>
      </c>
      <c r="DA135" s="677">
        <f t="shared" si="145"/>
        <v>0</v>
      </c>
      <c r="DB135" s="677">
        <f t="shared" si="145"/>
        <v>0</v>
      </c>
      <c r="DC135" s="677">
        <f t="shared" si="145"/>
        <v>0</v>
      </c>
    </row>
    <row r="136" spans="2:107" ht="15" hidden="1" customHeight="1" x14ac:dyDescent="0.25">
      <c r="B136" s="714">
        <v>7</v>
      </c>
      <c r="C136" s="715" t="s">
        <v>5882</v>
      </c>
      <c r="E136" s="715" t="s">
        <v>5873</v>
      </c>
      <c r="G136" s="687">
        <f>IFERROR(SUMPRODUCT(H136:DC136,H135:DC135)/SUM(H135:DC135),0)</f>
        <v>0</v>
      </c>
      <c r="H136" s="685">
        <f t="shared" ref="H136" si="146">IFERROR((H137*10^3)/(H135*H86),0)</f>
        <v>0</v>
      </c>
      <c r="I136" s="685">
        <f t="shared" ref="I136:BT136" si="147">IFERROR((I137*10^3)/(I135*I86),0)</f>
        <v>0</v>
      </c>
      <c r="J136" s="685">
        <f t="shared" si="147"/>
        <v>0</v>
      </c>
      <c r="K136" s="685">
        <f t="shared" si="147"/>
        <v>0</v>
      </c>
      <c r="L136" s="685">
        <f t="shared" si="147"/>
        <v>0</v>
      </c>
      <c r="M136" s="685">
        <f t="shared" si="147"/>
        <v>0</v>
      </c>
      <c r="N136" s="685">
        <f t="shared" si="147"/>
        <v>0</v>
      </c>
      <c r="O136" s="685">
        <f t="shared" si="147"/>
        <v>0</v>
      </c>
      <c r="P136" s="685">
        <f t="shared" si="147"/>
        <v>0</v>
      </c>
      <c r="Q136" s="685">
        <f t="shared" si="147"/>
        <v>0</v>
      </c>
      <c r="R136" s="685">
        <f t="shared" si="147"/>
        <v>0</v>
      </c>
      <c r="S136" s="685">
        <f t="shared" si="147"/>
        <v>0</v>
      </c>
      <c r="T136" s="685">
        <f t="shared" si="147"/>
        <v>0</v>
      </c>
      <c r="U136" s="685">
        <f t="shared" si="147"/>
        <v>0</v>
      </c>
      <c r="V136" s="685">
        <f t="shared" si="147"/>
        <v>0</v>
      </c>
      <c r="W136" s="685">
        <f t="shared" si="147"/>
        <v>0</v>
      </c>
      <c r="X136" s="685">
        <f t="shared" si="147"/>
        <v>0</v>
      </c>
      <c r="Y136" s="685">
        <f t="shared" si="147"/>
        <v>0</v>
      </c>
      <c r="Z136" s="685">
        <f t="shared" si="147"/>
        <v>0</v>
      </c>
      <c r="AA136" s="685">
        <f t="shared" si="147"/>
        <v>0</v>
      </c>
      <c r="AB136" s="685">
        <f t="shared" si="147"/>
        <v>0</v>
      </c>
      <c r="AC136" s="685">
        <f t="shared" si="147"/>
        <v>0</v>
      </c>
      <c r="AD136" s="685">
        <f t="shared" si="147"/>
        <v>0</v>
      </c>
      <c r="AE136" s="685">
        <f t="shared" si="147"/>
        <v>0</v>
      </c>
      <c r="AF136" s="685">
        <f t="shared" si="147"/>
        <v>0</v>
      </c>
      <c r="AG136" s="685">
        <f t="shared" si="147"/>
        <v>0</v>
      </c>
      <c r="AH136" s="685">
        <f t="shared" si="147"/>
        <v>0</v>
      </c>
      <c r="AI136" s="685">
        <f t="shared" si="147"/>
        <v>0</v>
      </c>
      <c r="AJ136" s="685">
        <f t="shared" si="147"/>
        <v>0</v>
      </c>
      <c r="AK136" s="685">
        <f t="shared" si="147"/>
        <v>0</v>
      </c>
      <c r="AL136" s="685">
        <f t="shared" si="147"/>
        <v>0</v>
      </c>
      <c r="AM136" s="685">
        <f t="shared" si="147"/>
        <v>0</v>
      </c>
      <c r="AN136" s="685">
        <f t="shared" si="147"/>
        <v>0</v>
      </c>
      <c r="AO136" s="685">
        <f t="shared" si="147"/>
        <v>0</v>
      </c>
      <c r="AP136" s="685">
        <f t="shared" si="147"/>
        <v>0</v>
      </c>
      <c r="AQ136" s="685">
        <f t="shared" si="147"/>
        <v>0</v>
      </c>
      <c r="AR136" s="685">
        <f t="shared" si="147"/>
        <v>0</v>
      </c>
      <c r="AS136" s="685">
        <f t="shared" si="147"/>
        <v>0</v>
      </c>
      <c r="AT136" s="685">
        <f t="shared" si="147"/>
        <v>0</v>
      </c>
      <c r="AU136" s="685">
        <f t="shared" si="147"/>
        <v>0</v>
      </c>
      <c r="AV136" s="685">
        <f t="shared" si="147"/>
        <v>0</v>
      </c>
      <c r="AW136" s="685">
        <f t="shared" si="147"/>
        <v>0</v>
      </c>
      <c r="AX136" s="685">
        <f t="shared" si="147"/>
        <v>0</v>
      </c>
      <c r="AY136" s="685">
        <f t="shared" si="147"/>
        <v>0</v>
      </c>
      <c r="AZ136" s="685">
        <f t="shared" si="147"/>
        <v>0</v>
      </c>
      <c r="BA136" s="685">
        <f t="shared" si="147"/>
        <v>0</v>
      </c>
      <c r="BB136" s="685">
        <f t="shared" si="147"/>
        <v>0</v>
      </c>
      <c r="BC136" s="685">
        <f t="shared" si="147"/>
        <v>0</v>
      </c>
      <c r="BD136" s="685">
        <f t="shared" si="147"/>
        <v>0</v>
      </c>
      <c r="BE136" s="685">
        <f t="shared" si="147"/>
        <v>0</v>
      </c>
      <c r="BF136" s="685">
        <f t="shared" si="147"/>
        <v>0</v>
      </c>
      <c r="BG136" s="685">
        <f t="shared" si="147"/>
        <v>0</v>
      </c>
      <c r="BH136" s="685">
        <f t="shared" si="147"/>
        <v>0</v>
      </c>
      <c r="BI136" s="685">
        <f t="shared" si="147"/>
        <v>0</v>
      </c>
      <c r="BJ136" s="685">
        <f t="shared" si="147"/>
        <v>0</v>
      </c>
      <c r="BK136" s="685">
        <f t="shared" si="147"/>
        <v>0</v>
      </c>
      <c r="BL136" s="685">
        <f t="shared" si="147"/>
        <v>0</v>
      </c>
      <c r="BM136" s="685">
        <f t="shared" si="147"/>
        <v>0</v>
      </c>
      <c r="BN136" s="685">
        <f t="shared" si="147"/>
        <v>0</v>
      </c>
      <c r="BO136" s="685">
        <f t="shared" si="147"/>
        <v>0</v>
      </c>
      <c r="BP136" s="685">
        <f t="shared" si="147"/>
        <v>0</v>
      </c>
      <c r="BQ136" s="685">
        <f t="shared" si="147"/>
        <v>0</v>
      </c>
      <c r="BR136" s="685">
        <f t="shared" si="147"/>
        <v>0</v>
      </c>
      <c r="BS136" s="685">
        <f t="shared" si="147"/>
        <v>0</v>
      </c>
      <c r="BT136" s="685">
        <f t="shared" si="147"/>
        <v>0</v>
      </c>
      <c r="BU136" s="685">
        <f t="shared" ref="BU136:DC136" si="148">IFERROR((BU137*10^3)/(BU135*BU86),0)</f>
        <v>0</v>
      </c>
      <c r="BV136" s="685">
        <f t="shared" si="148"/>
        <v>0</v>
      </c>
      <c r="BW136" s="685">
        <f t="shared" si="148"/>
        <v>0</v>
      </c>
      <c r="BX136" s="685">
        <f t="shared" si="148"/>
        <v>0</v>
      </c>
      <c r="BY136" s="685">
        <f t="shared" si="148"/>
        <v>0</v>
      </c>
      <c r="BZ136" s="685">
        <f t="shared" si="148"/>
        <v>0</v>
      </c>
      <c r="CA136" s="685">
        <f t="shared" si="148"/>
        <v>0</v>
      </c>
      <c r="CB136" s="685">
        <f t="shared" si="148"/>
        <v>0</v>
      </c>
      <c r="CC136" s="685">
        <f t="shared" si="148"/>
        <v>0</v>
      </c>
      <c r="CD136" s="685">
        <f t="shared" si="148"/>
        <v>0</v>
      </c>
      <c r="CE136" s="685">
        <f t="shared" si="148"/>
        <v>0</v>
      </c>
      <c r="CF136" s="685">
        <f t="shared" si="148"/>
        <v>0</v>
      </c>
      <c r="CG136" s="685">
        <f t="shared" si="148"/>
        <v>0</v>
      </c>
      <c r="CH136" s="685">
        <f t="shared" si="148"/>
        <v>0</v>
      </c>
      <c r="CI136" s="685">
        <f t="shared" si="148"/>
        <v>0</v>
      </c>
      <c r="CJ136" s="685">
        <f t="shared" si="148"/>
        <v>0</v>
      </c>
      <c r="CK136" s="685">
        <f t="shared" si="148"/>
        <v>0</v>
      </c>
      <c r="CL136" s="685">
        <f t="shared" si="148"/>
        <v>0</v>
      </c>
      <c r="CM136" s="685">
        <f t="shared" si="148"/>
        <v>0</v>
      </c>
      <c r="CN136" s="685">
        <f t="shared" si="148"/>
        <v>0</v>
      </c>
      <c r="CO136" s="685">
        <f t="shared" si="148"/>
        <v>0</v>
      </c>
      <c r="CP136" s="685">
        <f t="shared" si="148"/>
        <v>0</v>
      </c>
      <c r="CQ136" s="685">
        <f t="shared" si="148"/>
        <v>0</v>
      </c>
      <c r="CR136" s="685">
        <f t="shared" si="148"/>
        <v>0</v>
      </c>
      <c r="CS136" s="685">
        <f t="shared" si="148"/>
        <v>0</v>
      </c>
      <c r="CT136" s="685">
        <f t="shared" si="148"/>
        <v>0</v>
      </c>
      <c r="CU136" s="685">
        <f t="shared" si="148"/>
        <v>0</v>
      </c>
      <c r="CV136" s="685">
        <f t="shared" si="148"/>
        <v>0</v>
      </c>
      <c r="CW136" s="685">
        <f t="shared" si="148"/>
        <v>0</v>
      </c>
      <c r="CX136" s="685">
        <f t="shared" si="148"/>
        <v>0</v>
      </c>
      <c r="CY136" s="685">
        <f t="shared" si="148"/>
        <v>0</v>
      </c>
      <c r="CZ136" s="685">
        <f t="shared" si="148"/>
        <v>0</v>
      </c>
      <c r="DA136" s="685">
        <f t="shared" si="148"/>
        <v>0</v>
      </c>
      <c r="DB136" s="685">
        <f t="shared" si="148"/>
        <v>0</v>
      </c>
      <c r="DC136" s="685">
        <f t="shared" si="148"/>
        <v>0</v>
      </c>
    </row>
    <row r="137" spans="2:107" ht="15" hidden="1" customHeight="1" x14ac:dyDescent="0.25">
      <c r="B137" s="94">
        <v>8</v>
      </c>
      <c r="C137" s="715" t="s">
        <v>5884</v>
      </c>
      <c r="E137" s="715" t="s">
        <v>3852</v>
      </c>
      <c r="G137" s="707">
        <f>G93</f>
        <v>0</v>
      </c>
      <c r="H137" s="699">
        <f t="shared" ref="H137" si="149">H93</f>
        <v>0</v>
      </c>
      <c r="I137" s="699">
        <f t="shared" ref="I137:BT137" si="150">I93</f>
        <v>0</v>
      </c>
      <c r="J137" s="699">
        <f t="shared" si="150"/>
        <v>0</v>
      </c>
      <c r="K137" s="699">
        <f t="shared" si="150"/>
        <v>0</v>
      </c>
      <c r="L137" s="699">
        <f t="shared" si="150"/>
        <v>0</v>
      </c>
      <c r="M137" s="699">
        <f t="shared" si="150"/>
        <v>0</v>
      </c>
      <c r="N137" s="699">
        <f t="shared" si="150"/>
        <v>0</v>
      </c>
      <c r="O137" s="699">
        <f t="shared" si="150"/>
        <v>0</v>
      </c>
      <c r="P137" s="699">
        <f t="shared" si="150"/>
        <v>0</v>
      </c>
      <c r="Q137" s="699">
        <f t="shared" si="150"/>
        <v>0</v>
      </c>
      <c r="R137" s="699">
        <f t="shared" si="150"/>
        <v>0</v>
      </c>
      <c r="S137" s="699">
        <f t="shared" si="150"/>
        <v>0</v>
      </c>
      <c r="T137" s="699">
        <f t="shared" si="150"/>
        <v>0</v>
      </c>
      <c r="U137" s="699">
        <f t="shared" si="150"/>
        <v>0</v>
      </c>
      <c r="V137" s="699">
        <f t="shared" si="150"/>
        <v>0</v>
      </c>
      <c r="W137" s="699">
        <f t="shared" si="150"/>
        <v>0</v>
      </c>
      <c r="X137" s="699">
        <f t="shared" si="150"/>
        <v>0</v>
      </c>
      <c r="Y137" s="699">
        <f t="shared" si="150"/>
        <v>0</v>
      </c>
      <c r="Z137" s="699">
        <f t="shared" si="150"/>
        <v>0</v>
      </c>
      <c r="AA137" s="699">
        <f t="shared" si="150"/>
        <v>0</v>
      </c>
      <c r="AB137" s="699">
        <f t="shared" si="150"/>
        <v>0</v>
      </c>
      <c r="AC137" s="699">
        <f t="shared" si="150"/>
        <v>0</v>
      </c>
      <c r="AD137" s="699">
        <f t="shared" si="150"/>
        <v>0</v>
      </c>
      <c r="AE137" s="699">
        <f t="shared" si="150"/>
        <v>0</v>
      </c>
      <c r="AF137" s="699">
        <f t="shared" si="150"/>
        <v>0</v>
      </c>
      <c r="AG137" s="699">
        <f t="shared" si="150"/>
        <v>0</v>
      </c>
      <c r="AH137" s="699">
        <f t="shared" si="150"/>
        <v>0</v>
      </c>
      <c r="AI137" s="699">
        <f t="shared" si="150"/>
        <v>0</v>
      </c>
      <c r="AJ137" s="699">
        <f t="shared" si="150"/>
        <v>0</v>
      </c>
      <c r="AK137" s="699">
        <f t="shared" si="150"/>
        <v>0</v>
      </c>
      <c r="AL137" s="699">
        <f t="shared" si="150"/>
        <v>0</v>
      </c>
      <c r="AM137" s="699">
        <f t="shared" si="150"/>
        <v>0</v>
      </c>
      <c r="AN137" s="699">
        <f t="shared" si="150"/>
        <v>0</v>
      </c>
      <c r="AO137" s="699">
        <f t="shared" si="150"/>
        <v>0</v>
      </c>
      <c r="AP137" s="699">
        <f t="shared" si="150"/>
        <v>0</v>
      </c>
      <c r="AQ137" s="699">
        <f t="shared" si="150"/>
        <v>0</v>
      </c>
      <c r="AR137" s="699">
        <f t="shared" si="150"/>
        <v>0</v>
      </c>
      <c r="AS137" s="699">
        <f t="shared" si="150"/>
        <v>0</v>
      </c>
      <c r="AT137" s="699">
        <f t="shared" si="150"/>
        <v>0</v>
      </c>
      <c r="AU137" s="699">
        <f t="shared" si="150"/>
        <v>0</v>
      </c>
      <c r="AV137" s="699">
        <f t="shared" si="150"/>
        <v>0</v>
      </c>
      <c r="AW137" s="699">
        <f t="shared" si="150"/>
        <v>0</v>
      </c>
      <c r="AX137" s="699">
        <f t="shared" si="150"/>
        <v>0</v>
      </c>
      <c r="AY137" s="699">
        <f t="shared" si="150"/>
        <v>0</v>
      </c>
      <c r="AZ137" s="699">
        <f t="shared" si="150"/>
        <v>0</v>
      </c>
      <c r="BA137" s="699">
        <f t="shared" si="150"/>
        <v>0</v>
      </c>
      <c r="BB137" s="699">
        <f t="shared" si="150"/>
        <v>0</v>
      </c>
      <c r="BC137" s="699">
        <f t="shared" si="150"/>
        <v>0</v>
      </c>
      <c r="BD137" s="699">
        <f t="shared" si="150"/>
        <v>0</v>
      </c>
      <c r="BE137" s="699">
        <f t="shared" si="150"/>
        <v>0</v>
      </c>
      <c r="BF137" s="699">
        <f t="shared" si="150"/>
        <v>0</v>
      </c>
      <c r="BG137" s="699">
        <f t="shared" si="150"/>
        <v>0</v>
      </c>
      <c r="BH137" s="699">
        <f t="shared" si="150"/>
        <v>0</v>
      </c>
      <c r="BI137" s="699">
        <f t="shared" si="150"/>
        <v>0</v>
      </c>
      <c r="BJ137" s="699">
        <f t="shared" si="150"/>
        <v>0</v>
      </c>
      <c r="BK137" s="699">
        <f t="shared" si="150"/>
        <v>0</v>
      </c>
      <c r="BL137" s="699">
        <f t="shared" si="150"/>
        <v>0</v>
      </c>
      <c r="BM137" s="699">
        <f t="shared" si="150"/>
        <v>0</v>
      </c>
      <c r="BN137" s="699">
        <f t="shared" si="150"/>
        <v>0</v>
      </c>
      <c r="BO137" s="699">
        <f t="shared" si="150"/>
        <v>0</v>
      </c>
      <c r="BP137" s="699">
        <f t="shared" si="150"/>
        <v>0</v>
      </c>
      <c r="BQ137" s="699">
        <f t="shared" si="150"/>
        <v>0</v>
      </c>
      <c r="BR137" s="699">
        <f t="shared" si="150"/>
        <v>0</v>
      </c>
      <c r="BS137" s="699">
        <f t="shared" si="150"/>
        <v>0</v>
      </c>
      <c r="BT137" s="699">
        <f t="shared" si="150"/>
        <v>0</v>
      </c>
      <c r="BU137" s="699">
        <f t="shared" ref="BU137:DC137" si="151">BU93</f>
        <v>0</v>
      </c>
      <c r="BV137" s="699">
        <f t="shared" si="151"/>
        <v>0</v>
      </c>
      <c r="BW137" s="699">
        <f t="shared" si="151"/>
        <v>0</v>
      </c>
      <c r="BX137" s="699">
        <f t="shared" si="151"/>
        <v>0</v>
      </c>
      <c r="BY137" s="699">
        <f t="shared" si="151"/>
        <v>0</v>
      </c>
      <c r="BZ137" s="699">
        <f t="shared" si="151"/>
        <v>0</v>
      </c>
      <c r="CA137" s="699">
        <f t="shared" si="151"/>
        <v>0</v>
      </c>
      <c r="CB137" s="699">
        <f t="shared" si="151"/>
        <v>0</v>
      </c>
      <c r="CC137" s="699">
        <f t="shared" si="151"/>
        <v>0</v>
      </c>
      <c r="CD137" s="699">
        <f t="shared" si="151"/>
        <v>0</v>
      </c>
      <c r="CE137" s="699">
        <f t="shared" si="151"/>
        <v>0</v>
      </c>
      <c r="CF137" s="699">
        <f t="shared" si="151"/>
        <v>0</v>
      </c>
      <c r="CG137" s="699">
        <f t="shared" si="151"/>
        <v>0</v>
      </c>
      <c r="CH137" s="699">
        <f t="shared" si="151"/>
        <v>0</v>
      </c>
      <c r="CI137" s="699">
        <f t="shared" si="151"/>
        <v>0</v>
      </c>
      <c r="CJ137" s="699">
        <f t="shared" si="151"/>
        <v>0</v>
      </c>
      <c r="CK137" s="699">
        <f t="shared" si="151"/>
        <v>0</v>
      </c>
      <c r="CL137" s="699">
        <f t="shared" si="151"/>
        <v>0</v>
      </c>
      <c r="CM137" s="699">
        <f t="shared" si="151"/>
        <v>0</v>
      </c>
      <c r="CN137" s="699">
        <f t="shared" si="151"/>
        <v>0</v>
      </c>
      <c r="CO137" s="699">
        <f t="shared" si="151"/>
        <v>0</v>
      </c>
      <c r="CP137" s="699">
        <f t="shared" si="151"/>
        <v>0</v>
      </c>
      <c r="CQ137" s="699">
        <f t="shared" si="151"/>
        <v>0</v>
      </c>
      <c r="CR137" s="699">
        <f t="shared" si="151"/>
        <v>0</v>
      </c>
      <c r="CS137" s="699">
        <f t="shared" si="151"/>
        <v>0</v>
      </c>
      <c r="CT137" s="699">
        <f t="shared" si="151"/>
        <v>0</v>
      </c>
      <c r="CU137" s="699">
        <f t="shared" si="151"/>
        <v>0</v>
      </c>
      <c r="CV137" s="699">
        <f t="shared" si="151"/>
        <v>0</v>
      </c>
      <c r="CW137" s="699">
        <f t="shared" si="151"/>
        <v>0</v>
      </c>
      <c r="CX137" s="699">
        <f t="shared" si="151"/>
        <v>0</v>
      </c>
      <c r="CY137" s="699">
        <f t="shared" si="151"/>
        <v>0</v>
      </c>
      <c r="CZ137" s="699">
        <f t="shared" si="151"/>
        <v>0</v>
      </c>
      <c r="DA137" s="699">
        <f t="shared" si="151"/>
        <v>0</v>
      </c>
      <c r="DB137" s="699">
        <f t="shared" si="151"/>
        <v>0</v>
      </c>
      <c r="DC137" s="699">
        <f t="shared" si="151"/>
        <v>0</v>
      </c>
    </row>
    <row r="138" spans="2:107" ht="15" hidden="1" customHeight="1" x14ac:dyDescent="0.25">
      <c r="B138" s="94">
        <v>9</v>
      </c>
      <c r="C138" s="715" t="s">
        <v>5886</v>
      </c>
      <c r="E138" s="715" t="s">
        <v>3855</v>
      </c>
      <c r="G138" s="687">
        <f>IFERROR(SUMPRODUCT(H138:DC138,H135:DC135)/SUM(H135:DC135),0)</f>
        <v>0</v>
      </c>
      <c r="H138" s="685">
        <f>IFERROR(H139/H135,0)</f>
        <v>0</v>
      </c>
      <c r="I138" s="685">
        <f t="shared" ref="I138:BT138" si="152">IFERROR(I139/I135,0)</f>
        <v>0</v>
      </c>
      <c r="J138" s="685">
        <f t="shared" si="152"/>
        <v>0</v>
      </c>
      <c r="K138" s="685">
        <f t="shared" si="152"/>
        <v>0</v>
      </c>
      <c r="L138" s="685">
        <f t="shared" si="152"/>
        <v>0</v>
      </c>
      <c r="M138" s="685">
        <f t="shared" si="152"/>
        <v>0</v>
      </c>
      <c r="N138" s="685">
        <f t="shared" si="152"/>
        <v>0</v>
      </c>
      <c r="O138" s="685">
        <f t="shared" si="152"/>
        <v>0</v>
      </c>
      <c r="P138" s="685">
        <f t="shared" si="152"/>
        <v>0</v>
      </c>
      <c r="Q138" s="685">
        <f t="shared" si="152"/>
        <v>0</v>
      </c>
      <c r="R138" s="685">
        <f t="shared" si="152"/>
        <v>0</v>
      </c>
      <c r="S138" s="685">
        <f t="shared" si="152"/>
        <v>0</v>
      </c>
      <c r="T138" s="685">
        <f t="shared" si="152"/>
        <v>0</v>
      </c>
      <c r="U138" s="685">
        <f t="shared" si="152"/>
        <v>0</v>
      </c>
      <c r="V138" s="685">
        <f t="shared" si="152"/>
        <v>0</v>
      </c>
      <c r="W138" s="685">
        <f t="shared" si="152"/>
        <v>0</v>
      </c>
      <c r="X138" s="685">
        <f t="shared" si="152"/>
        <v>0</v>
      </c>
      <c r="Y138" s="685">
        <f t="shared" si="152"/>
        <v>0</v>
      </c>
      <c r="Z138" s="685">
        <f t="shared" si="152"/>
        <v>0</v>
      </c>
      <c r="AA138" s="685">
        <f t="shared" si="152"/>
        <v>0</v>
      </c>
      <c r="AB138" s="685">
        <f t="shared" si="152"/>
        <v>0</v>
      </c>
      <c r="AC138" s="685">
        <f t="shared" si="152"/>
        <v>0</v>
      </c>
      <c r="AD138" s="685">
        <f t="shared" si="152"/>
        <v>0</v>
      </c>
      <c r="AE138" s="685">
        <f t="shared" si="152"/>
        <v>0</v>
      </c>
      <c r="AF138" s="685">
        <f t="shared" si="152"/>
        <v>0</v>
      </c>
      <c r="AG138" s="685">
        <f t="shared" si="152"/>
        <v>0</v>
      </c>
      <c r="AH138" s="685">
        <f t="shared" si="152"/>
        <v>0</v>
      </c>
      <c r="AI138" s="685">
        <f t="shared" si="152"/>
        <v>0</v>
      </c>
      <c r="AJ138" s="685">
        <f t="shared" si="152"/>
        <v>0</v>
      </c>
      <c r="AK138" s="685">
        <f t="shared" si="152"/>
        <v>0</v>
      </c>
      <c r="AL138" s="685">
        <f t="shared" si="152"/>
        <v>0</v>
      </c>
      <c r="AM138" s="685">
        <f t="shared" si="152"/>
        <v>0</v>
      </c>
      <c r="AN138" s="685">
        <f t="shared" si="152"/>
        <v>0</v>
      </c>
      <c r="AO138" s="685">
        <f t="shared" si="152"/>
        <v>0</v>
      </c>
      <c r="AP138" s="685">
        <f t="shared" si="152"/>
        <v>0</v>
      </c>
      <c r="AQ138" s="685">
        <f t="shared" si="152"/>
        <v>0</v>
      </c>
      <c r="AR138" s="685">
        <f t="shared" si="152"/>
        <v>0</v>
      </c>
      <c r="AS138" s="685">
        <f t="shared" si="152"/>
        <v>0</v>
      </c>
      <c r="AT138" s="685">
        <f t="shared" si="152"/>
        <v>0</v>
      </c>
      <c r="AU138" s="685">
        <f t="shared" si="152"/>
        <v>0</v>
      </c>
      <c r="AV138" s="685">
        <f t="shared" si="152"/>
        <v>0</v>
      </c>
      <c r="AW138" s="685">
        <f t="shared" si="152"/>
        <v>0</v>
      </c>
      <c r="AX138" s="685">
        <f t="shared" si="152"/>
        <v>0</v>
      </c>
      <c r="AY138" s="685">
        <f t="shared" si="152"/>
        <v>0</v>
      </c>
      <c r="AZ138" s="685">
        <f t="shared" si="152"/>
        <v>0</v>
      </c>
      <c r="BA138" s="685">
        <f t="shared" si="152"/>
        <v>0</v>
      </c>
      <c r="BB138" s="685">
        <f t="shared" si="152"/>
        <v>0</v>
      </c>
      <c r="BC138" s="685">
        <f t="shared" si="152"/>
        <v>0</v>
      </c>
      <c r="BD138" s="685">
        <f t="shared" si="152"/>
        <v>0</v>
      </c>
      <c r="BE138" s="685">
        <f t="shared" si="152"/>
        <v>0</v>
      </c>
      <c r="BF138" s="685">
        <f t="shared" si="152"/>
        <v>0</v>
      </c>
      <c r="BG138" s="685">
        <f t="shared" si="152"/>
        <v>0</v>
      </c>
      <c r="BH138" s="685">
        <f t="shared" si="152"/>
        <v>0</v>
      </c>
      <c r="BI138" s="685">
        <f t="shared" si="152"/>
        <v>0</v>
      </c>
      <c r="BJ138" s="685">
        <f t="shared" si="152"/>
        <v>0</v>
      </c>
      <c r="BK138" s="685">
        <f t="shared" si="152"/>
        <v>0</v>
      </c>
      <c r="BL138" s="685">
        <f t="shared" si="152"/>
        <v>0</v>
      </c>
      <c r="BM138" s="685">
        <f t="shared" si="152"/>
        <v>0</v>
      </c>
      <c r="BN138" s="685">
        <f t="shared" si="152"/>
        <v>0</v>
      </c>
      <c r="BO138" s="685">
        <f t="shared" si="152"/>
        <v>0</v>
      </c>
      <c r="BP138" s="685">
        <f t="shared" si="152"/>
        <v>0</v>
      </c>
      <c r="BQ138" s="685">
        <f t="shared" si="152"/>
        <v>0</v>
      </c>
      <c r="BR138" s="685">
        <f t="shared" si="152"/>
        <v>0</v>
      </c>
      <c r="BS138" s="685">
        <f t="shared" si="152"/>
        <v>0</v>
      </c>
      <c r="BT138" s="685">
        <f t="shared" si="152"/>
        <v>0</v>
      </c>
      <c r="BU138" s="685">
        <f t="shared" ref="BU138:DC138" si="153">IFERROR(BU139/BU135,0)</f>
        <v>0</v>
      </c>
      <c r="BV138" s="685">
        <f t="shared" si="153"/>
        <v>0</v>
      </c>
      <c r="BW138" s="685">
        <f t="shared" si="153"/>
        <v>0</v>
      </c>
      <c r="BX138" s="685">
        <f t="shared" si="153"/>
        <v>0</v>
      </c>
      <c r="BY138" s="685">
        <f t="shared" si="153"/>
        <v>0</v>
      </c>
      <c r="BZ138" s="685">
        <f t="shared" si="153"/>
        <v>0</v>
      </c>
      <c r="CA138" s="685">
        <f t="shared" si="153"/>
        <v>0</v>
      </c>
      <c r="CB138" s="685">
        <f t="shared" si="153"/>
        <v>0</v>
      </c>
      <c r="CC138" s="685">
        <f t="shared" si="153"/>
        <v>0</v>
      </c>
      <c r="CD138" s="685">
        <f t="shared" si="153"/>
        <v>0</v>
      </c>
      <c r="CE138" s="685">
        <f t="shared" si="153"/>
        <v>0</v>
      </c>
      <c r="CF138" s="685">
        <f t="shared" si="153"/>
        <v>0</v>
      </c>
      <c r="CG138" s="685">
        <f t="shared" si="153"/>
        <v>0</v>
      </c>
      <c r="CH138" s="685">
        <f t="shared" si="153"/>
        <v>0</v>
      </c>
      <c r="CI138" s="685">
        <f t="shared" si="153"/>
        <v>0</v>
      </c>
      <c r="CJ138" s="685">
        <f t="shared" si="153"/>
        <v>0</v>
      </c>
      <c r="CK138" s="685">
        <f t="shared" si="153"/>
        <v>0</v>
      </c>
      <c r="CL138" s="685">
        <f t="shared" si="153"/>
        <v>0</v>
      </c>
      <c r="CM138" s="685">
        <f t="shared" si="153"/>
        <v>0</v>
      </c>
      <c r="CN138" s="685">
        <f t="shared" si="153"/>
        <v>0</v>
      </c>
      <c r="CO138" s="685">
        <f t="shared" si="153"/>
        <v>0</v>
      </c>
      <c r="CP138" s="685">
        <f t="shared" si="153"/>
        <v>0</v>
      </c>
      <c r="CQ138" s="685">
        <f t="shared" si="153"/>
        <v>0</v>
      </c>
      <c r="CR138" s="685">
        <f t="shared" si="153"/>
        <v>0</v>
      </c>
      <c r="CS138" s="685">
        <f t="shared" si="153"/>
        <v>0</v>
      </c>
      <c r="CT138" s="685">
        <f t="shared" si="153"/>
        <v>0</v>
      </c>
      <c r="CU138" s="685">
        <f t="shared" si="153"/>
        <v>0</v>
      </c>
      <c r="CV138" s="685">
        <f t="shared" si="153"/>
        <v>0</v>
      </c>
      <c r="CW138" s="685">
        <f t="shared" si="153"/>
        <v>0</v>
      </c>
      <c r="CX138" s="685">
        <f t="shared" si="153"/>
        <v>0</v>
      </c>
      <c r="CY138" s="685">
        <f t="shared" si="153"/>
        <v>0</v>
      </c>
      <c r="CZ138" s="685">
        <f t="shared" si="153"/>
        <v>0</v>
      </c>
      <c r="DA138" s="685">
        <f t="shared" si="153"/>
        <v>0</v>
      </c>
      <c r="DB138" s="685">
        <f t="shared" si="153"/>
        <v>0</v>
      </c>
      <c r="DC138" s="685">
        <f t="shared" si="153"/>
        <v>0</v>
      </c>
    </row>
    <row r="139" spans="2:107" ht="15" hidden="1" customHeight="1" x14ac:dyDescent="0.25">
      <c r="B139" s="714">
        <v>10</v>
      </c>
      <c r="C139" s="715" t="s">
        <v>5888</v>
      </c>
      <c r="E139" s="715" t="s">
        <v>3855</v>
      </c>
      <c r="G139" s="707">
        <f t="shared" ref="G139:H139" si="154">G95</f>
        <v>0</v>
      </c>
      <c r="H139" s="699">
        <f t="shared" si="154"/>
        <v>0</v>
      </c>
      <c r="I139" s="699">
        <f t="shared" ref="I139:BT139" si="155">I95</f>
        <v>0</v>
      </c>
      <c r="J139" s="699">
        <f t="shared" si="155"/>
        <v>0</v>
      </c>
      <c r="K139" s="699">
        <f t="shared" si="155"/>
        <v>0</v>
      </c>
      <c r="L139" s="699">
        <f t="shared" si="155"/>
        <v>0</v>
      </c>
      <c r="M139" s="699">
        <f t="shared" si="155"/>
        <v>0</v>
      </c>
      <c r="N139" s="699">
        <f t="shared" si="155"/>
        <v>0</v>
      </c>
      <c r="O139" s="699">
        <f t="shared" si="155"/>
        <v>0</v>
      </c>
      <c r="P139" s="699">
        <f t="shared" si="155"/>
        <v>0</v>
      </c>
      <c r="Q139" s="699">
        <f t="shared" si="155"/>
        <v>0</v>
      </c>
      <c r="R139" s="699">
        <f t="shared" si="155"/>
        <v>0</v>
      </c>
      <c r="S139" s="699">
        <f t="shared" si="155"/>
        <v>0</v>
      </c>
      <c r="T139" s="699">
        <f t="shared" si="155"/>
        <v>0</v>
      </c>
      <c r="U139" s="699">
        <f t="shared" si="155"/>
        <v>0</v>
      </c>
      <c r="V139" s="699">
        <f t="shared" si="155"/>
        <v>0</v>
      </c>
      <c r="W139" s="699">
        <f t="shared" si="155"/>
        <v>0</v>
      </c>
      <c r="X139" s="699">
        <f t="shared" si="155"/>
        <v>0</v>
      </c>
      <c r="Y139" s="699">
        <f t="shared" si="155"/>
        <v>0</v>
      </c>
      <c r="Z139" s="699">
        <f t="shared" si="155"/>
        <v>0</v>
      </c>
      <c r="AA139" s="699">
        <f t="shared" si="155"/>
        <v>0</v>
      </c>
      <c r="AB139" s="699">
        <f t="shared" si="155"/>
        <v>0</v>
      </c>
      <c r="AC139" s="699">
        <f t="shared" si="155"/>
        <v>0</v>
      </c>
      <c r="AD139" s="699">
        <f t="shared" si="155"/>
        <v>0</v>
      </c>
      <c r="AE139" s="699">
        <f t="shared" si="155"/>
        <v>0</v>
      </c>
      <c r="AF139" s="699">
        <f t="shared" si="155"/>
        <v>0</v>
      </c>
      <c r="AG139" s="699">
        <f t="shared" si="155"/>
        <v>0</v>
      </c>
      <c r="AH139" s="699">
        <f t="shared" si="155"/>
        <v>0</v>
      </c>
      <c r="AI139" s="699">
        <f t="shared" si="155"/>
        <v>0</v>
      </c>
      <c r="AJ139" s="699">
        <f t="shared" si="155"/>
        <v>0</v>
      </c>
      <c r="AK139" s="699">
        <f t="shared" si="155"/>
        <v>0</v>
      </c>
      <c r="AL139" s="699">
        <f t="shared" si="155"/>
        <v>0</v>
      </c>
      <c r="AM139" s="699">
        <f t="shared" si="155"/>
        <v>0</v>
      </c>
      <c r="AN139" s="699">
        <f t="shared" si="155"/>
        <v>0</v>
      </c>
      <c r="AO139" s="699">
        <f t="shared" si="155"/>
        <v>0</v>
      </c>
      <c r="AP139" s="699">
        <f t="shared" si="155"/>
        <v>0</v>
      </c>
      <c r="AQ139" s="699">
        <f t="shared" si="155"/>
        <v>0</v>
      </c>
      <c r="AR139" s="699">
        <f t="shared" si="155"/>
        <v>0</v>
      </c>
      <c r="AS139" s="699">
        <f t="shared" si="155"/>
        <v>0</v>
      </c>
      <c r="AT139" s="699">
        <f t="shared" si="155"/>
        <v>0</v>
      </c>
      <c r="AU139" s="699">
        <f t="shared" si="155"/>
        <v>0</v>
      </c>
      <c r="AV139" s="699">
        <f t="shared" si="155"/>
        <v>0</v>
      </c>
      <c r="AW139" s="699">
        <f t="shared" si="155"/>
        <v>0</v>
      </c>
      <c r="AX139" s="699">
        <f t="shared" si="155"/>
        <v>0</v>
      </c>
      <c r="AY139" s="699">
        <f t="shared" si="155"/>
        <v>0</v>
      </c>
      <c r="AZ139" s="699">
        <f t="shared" si="155"/>
        <v>0</v>
      </c>
      <c r="BA139" s="699">
        <f t="shared" si="155"/>
        <v>0</v>
      </c>
      <c r="BB139" s="699">
        <f t="shared" si="155"/>
        <v>0</v>
      </c>
      <c r="BC139" s="699">
        <f t="shared" si="155"/>
        <v>0</v>
      </c>
      <c r="BD139" s="699">
        <f t="shared" si="155"/>
        <v>0</v>
      </c>
      <c r="BE139" s="699">
        <f t="shared" si="155"/>
        <v>0</v>
      </c>
      <c r="BF139" s="699">
        <f t="shared" si="155"/>
        <v>0</v>
      </c>
      <c r="BG139" s="699">
        <f t="shared" si="155"/>
        <v>0</v>
      </c>
      <c r="BH139" s="699">
        <f t="shared" si="155"/>
        <v>0</v>
      </c>
      <c r="BI139" s="699">
        <f t="shared" si="155"/>
        <v>0</v>
      </c>
      <c r="BJ139" s="699">
        <f t="shared" si="155"/>
        <v>0</v>
      </c>
      <c r="BK139" s="699">
        <f t="shared" si="155"/>
        <v>0</v>
      </c>
      <c r="BL139" s="699">
        <f t="shared" si="155"/>
        <v>0</v>
      </c>
      <c r="BM139" s="699">
        <f t="shared" si="155"/>
        <v>0</v>
      </c>
      <c r="BN139" s="699">
        <f t="shared" si="155"/>
        <v>0</v>
      </c>
      <c r="BO139" s="699">
        <f t="shared" si="155"/>
        <v>0</v>
      </c>
      <c r="BP139" s="699">
        <f t="shared" si="155"/>
        <v>0</v>
      </c>
      <c r="BQ139" s="699">
        <f t="shared" si="155"/>
        <v>0</v>
      </c>
      <c r="BR139" s="699">
        <f t="shared" si="155"/>
        <v>0</v>
      </c>
      <c r="BS139" s="699">
        <f t="shared" si="155"/>
        <v>0</v>
      </c>
      <c r="BT139" s="699">
        <f t="shared" si="155"/>
        <v>0</v>
      </c>
      <c r="BU139" s="699">
        <f t="shared" ref="BU139:DC139" si="156">BU95</f>
        <v>0</v>
      </c>
      <c r="BV139" s="699">
        <f t="shared" si="156"/>
        <v>0</v>
      </c>
      <c r="BW139" s="699">
        <f t="shared" si="156"/>
        <v>0</v>
      </c>
      <c r="BX139" s="699">
        <f t="shared" si="156"/>
        <v>0</v>
      </c>
      <c r="BY139" s="699">
        <f t="shared" si="156"/>
        <v>0</v>
      </c>
      <c r="BZ139" s="699">
        <f t="shared" si="156"/>
        <v>0</v>
      </c>
      <c r="CA139" s="699">
        <f t="shared" si="156"/>
        <v>0</v>
      </c>
      <c r="CB139" s="699">
        <f t="shared" si="156"/>
        <v>0</v>
      </c>
      <c r="CC139" s="699">
        <f t="shared" si="156"/>
        <v>0</v>
      </c>
      <c r="CD139" s="699">
        <f t="shared" si="156"/>
        <v>0</v>
      </c>
      <c r="CE139" s="699">
        <f t="shared" si="156"/>
        <v>0</v>
      </c>
      <c r="CF139" s="699">
        <f t="shared" si="156"/>
        <v>0</v>
      </c>
      <c r="CG139" s="699">
        <f t="shared" si="156"/>
        <v>0</v>
      </c>
      <c r="CH139" s="699">
        <f t="shared" si="156"/>
        <v>0</v>
      </c>
      <c r="CI139" s="699">
        <f t="shared" si="156"/>
        <v>0</v>
      </c>
      <c r="CJ139" s="699">
        <f t="shared" si="156"/>
        <v>0</v>
      </c>
      <c r="CK139" s="699">
        <f t="shared" si="156"/>
        <v>0</v>
      </c>
      <c r="CL139" s="699">
        <f t="shared" si="156"/>
        <v>0</v>
      </c>
      <c r="CM139" s="699">
        <f t="shared" si="156"/>
        <v>0</v>
      </c>
      <c r="CN139" s="699">
        <f t="shared" si="156"/>
        <v>0</v>
      </c>
      <c r="CO139" s="699">
        <f t="shared" si="156"/>
        <v>0</v>
      </c>
      <c r="CP139" s="699">
        <f t="shared" si="156"/>
        <v>0</v>
      </c>
      <c r="CQ139" s="699">
        <f t="shared" si="156"/>
        <v>0</v>
      </c>
      <c r="CR139" s="699">
        <f t="shared" si="156"/>
        <v>0</v>
      </c>
      <c r="CS139" s="699">
        <f t="shared" si="156"/>
        <v>0</v>
      </c>
      <c r="CT139" s="699">
        <f t="shared" si="156"/>
        <v>0</v>
      </c>
      <c r="CU139" s="699">
        <f t="shared" si="156"/>
        <v>0</v>
      </c>
      <c r="CV139" s="699">
        <f t="shared" si="156"/>
        <v>0</v>
      </c>
      <c r="CW139" s="699">
        <f t="shared" si="156"/>
        <v>0</v>
      </c>
      <c r="CX139" s="699">
        <f t="shared" si="156"/>
        <v>0</v>
      </c>
      <c r="CY139" s="699">
        <f t="shared" si="156"/>
        <v>0</v>
      </c>
      <c r="CZ139" s="699">
        <f t="shared" si="156"/>
        <v>0</v>
      </c>
      <c r="DA139" s="699">
        <f t="shared" si="156"/>
        <v>0</v>
      </c>
      <c r="DB139" s="699">
        <f t="shared" si="156"/>
        <v>0</v>
      </c>
      <c r="DC139" s="699">
        <f t="shared" si="156"/>
        <v>0</v>
      </c>
    </row>
    <row r="140" spans="2:107" ht="15" hidden="1" customHeight="1" x14ac:dyDescent="0.25">
      <c r="B140" s="94">
        <v>11</v>
      </c>
      <c r="C140" s="715" t="s">
        <v>5890</v>
      </c>
      <c r="E140" s="715" t="s">
        <v>5873</v>
      </c>
      <c r="G140" s="707">
        <f t="shared" ref="G140:H142" si="157">G131-G136</f>
        <v>0</v>
      </c>
      <c r="H140" s="699">
        <f t="shared" si="157"/>
        <v>0</v>
      </c>
      <c r="I140" s="699">
        <f t="shared" ref="I140:BT140" si="158">I131-I136</f>
        <v>0</v>
      </c>
      <c r="J140" s="699">
        <f t="shared" si="158"/>
        <v>0</v>
      </c>
      <c r="K140" s="699">
        <f t="shared" si="158"/>
        <v>0</v>
      </c>
      <c r="L140" s="699">
        <f t="shared" si="158"/>
        <v>0</v>
      </c>
      <c r="M140" s="699">
        <f t="shared" si="158"/>
        <v>0</v>
      </c>
      <c r="N140" s="699">
        <f t="shared" si="158"/>
        <v>0</v>
      </c>
      <c r="O140" s="699">
        <f t="shared" si="158"/>
        <v>0</v>
      </c>
      <c r="P140" s="699">
        <f t="shared" si="158"/>
        <v>0</v>
      </c>
      <c r="Q140" s="699">
        <f t="shared" si="158"/>
        <v>0</v>
      </c>
      <c r="R140" s="699">
        <f t="shared" si="158"/>
        <v>0</v>
      </c>
      <c r="S140" s="699">
        <f t="shared" si="158"/>
        <v>0</v>
      </c>
      <c r="T140" s="699">
        <f t="shared" si="158"/>
        <v>0</v>
      </c>
      <c r="U140" s="699">
        <f t="shared" si="158"/>
        <v>0</v>
      </c>
      <c r="V140" s="699">
        <f t="shared" si="158"/>
        <v>0</v>
      </c>
      <c r="W140" s="699">
        <f t="shared" si="158"/>
        <v>0</v>
      </c>
      <c r="X140" s="699">
        <f t="shared" si="158"/>
        <v>0</v>
      </c>
      <c r="Y140" s="699">
        <f t="shared" si="158"/>
        <v>0</v>
      </c>
      <c r="Z140" s="699">
        <f t="shared" si="158"/>
        <v>0</v>
      </c>
      <c r="AA140" s="699">
        <f t="shared" si="158"/>
        <v>0</v>
      </c>
      <c r="AB140" s="699">
        <f t="shared" si="158"/>
        <v>0</v>
      </c>
      <c r="AC140" s="699">
        <f t="shared" si="158"/>
        <v>0</v>
      </c>
      <c r="AD140" s="699">
        <f t="shared" si="158"/>
        <v>0</v>
      </c>
      <c r="AE140" s="699">
        <f t="shared" si="158"/>
        <v>0</v>
      </c>
      <c r="AF140" s="699">
        <f t="shared" si="158"/>
        <v>0</v>
      </c>
      <c r="AG140" s="699">
        <f t="shared" si="158"/>
        <v>0</v>
      </c>
      <c r="AH140" s="699">
        <f t="shared" si="158"/>
        <v>0</v>
      </c>
      <c r="AI140" s="699">
        <f t="shared" si="158"/>
        <v>0</v>
      </c>
      <c r="AJ140" s="699">
        <f t="shared" si="158"/>
        <v>0</v>
      </c>
      <c r="AK140" s="699">
        <f t="shared" si="158"/>
        <v>0</v>
      </c>
      <c r="AL140" s="699">
        <f t="shared" si="158"/>
        <v>0</v>
      </c>
      <c r="AM140" s="699">
        <f t="shared" si="158"/>
        <v>0</v>
      </c>
      <c r="AN140" s="699">
        <f t="shared" si="158"/>
        <v>0</v>
      </c>
      <c r="AO140" s="699">
        <f t="shared" si="158"/>
        <v>0</v>
      </c>
      <c r="AP140" s="699">
        <f t="shared" si="158"/>
        <v>0</v>
      </c>
      <c r="AQ140" s="699">
        <f t="shared" si="158"/>
        <v>0</v>
      </c>
      <c r="AR140" s="699">
        <f t="shared" si="158"/>
        <v>0</v>
      </c>
      <c r="AS140" s="699">
        <f t="shared" si="158"/>
        <v>0</v>
      </c>
      <c r="AT140" s="699">
        <f t="shared" si="158"/>
        <v>0</v>
      </c>
      <c r="AU140" s="699">
        <f t="shared" si="158"/>
        <v>0</v>
      </c>
      <c r="AV140" s="699">
        <f t="shared" si="158"/>
        <v>0</v>
      </c>
      <c r="AW140" s="699">
        <f t="shared" si="158"/>
        <v>0</v>
      </c>
      <c r="AX140" s="699">
        <f t="shared" si="158"/>
        <v>0</v>
      </c>
      <c r="AY140" s="699">
        <f t="shared" si="158"/>
        <v>0</v>
      </c>
      <c r="AZ140" s="699">
        <f t="shared" si="158"/>
        <v>0</v>
      </c>
      <c r="BA140" s="699">
        <f t="shared" si="158"/>
        <v>0</v>
      </c>
      <c r="BB140" s="699">
        <f t="shared" si="158"/>
        <v>0</v>
      </c>
      <c r="BC140" s="699">
        <f t="shared" si="158"/>
        <v>0</v>
      </c>
      <c r="BD140" s="699">
        <f t="shared" si="158"/>
        <v>0</v>
      </c>
      <c r="BE140" s="699">
        <f t="shared" si="158"/>
        <v>0</v>
      </c>
      <c r="BF140" s="699">
        <f t="shared" si="158"/>
        <v>0</v>
      </c>
      <c r="BG140" s="699">
        <f t="shared" si="158"/>
        <v>0</v>
      </c>
      <c r="BH140" s="699">
        <f t="shared" si="158"/>
        <v>0</v>
      </c>
      <c r="BI140" s="699">
        <f t="shared" si="158"/>
        <v>0</v>
      </c>
      <c r="BJ140" s="699">
        <f t="shared" si="158"/>
        <v>0</v>
      </c>
      <c r="BK140" s="699">
        <f t="shared" si="158"/>
        <v>0</v>
      </c>
      <c r="BL140" s="699">
        <f t="shared" si="158"/>
        <v>0</v>
      </c>
      <c r="BM140" s="699">
        <f t="shared" si="158"/>
        <v>0</v>
      </c>
      <c r="BN140" s="699">
        <f t="shared" si="158"/>
        <v>0</v>
      </c>
      <c r="BO140" s="699">
        <f t="shared" si="158"/>
        <v>0</v>
      </c>
      <c r="BP140" s="699">
        <f t="shared" si="158"/>
        <v>0</v>
      </c>
      <c r="BQ140" s="699">
        <f t="shared" si="158"/>
        <v>0</v>
      </c>
      <c r="BR140" s="699">
        <f t="shared" si="158"/>
        <v>0</v>
      </c>
      <c r="BS140" s="699">
        <f t="shared" si="158"/>
        <v>0</v>
      </c>
      <c r="BT140" s="699">
        <f t="shared" si="158"/>
        <v>0</v>
      </c>
      <c r="BU140" s="699">
        <f t="shared" ref="BU140:DC140" si="159">BU131-BU136</f>
        <v>0</v>
      </c>
      <c r="BV140" s="699">
        <f t="shared" si="159"/>
        <v>0</v>
      </c>
      <c r="BW140" s="699">
        <f t="shared" si="159"/>
        <v>0</v>
      </c>
      <c r="BX140" s="699">
        <f t="shared" si="159"/>
        <v>0</v>
      </c>
      <c r="BY140" s="699">
        <f t="shared" si="159"/>
        <v>0</v>
      </c>
      <c r="BZ140" s="699">
        <f t="shared" si="159"/>
        <v>0</v>
      </c>
      <c r="CA140" s="699">
        <f t="shared" si="159"/>
        <v>0</v>
      </c>
      <c r="CB140" s="699">
        <f t="shared" si="159"/>
        <v>0</v>
      </c>
      <c r="CC140" s="699">
        <f t="shared" si="159"/>
        <v>0</v>
      </c>
      <c r="CD140" s="699">
        <f t="shared" si="159"/>
        <v>0</v>
      </c>
      <c r="CE140" s="699">
        <f t="shared" si="159"/>
        <v>0</v>
      </c>
      <c r="CF140" s="699">
        <f t="shared" si="159"/>
        <v>0</v>
      </c>
      <c r="CG140" s="699">
        <f t="shared" si="159"/>
        <v>0</v>
      </c>
      <c r="CH140" s="699">
        <f t="shared" si="159"/>
        <v>0</v>
      </c>
      <c r="CI140" s="699">
        <f t="shared" si="159"/>
        <v>0</v>
      </c>
      <c r="CJ140" s="699">
        <f t="shared" si="159"/>
        <v>0</v>
      </c>
      <c r="CK140" s="699">
        <f t="shared" si="159"/>
        <v>0</v>
      </c>
      <c r="CL140" s="699">
        <f t="shared" si="159"/>
        <v>0</v>
      </c>
      <c r="CM140" s="699">
        <f t="shared" si="159"/>
        <v>0</v>
      </c>
      <c r="CN140" s="699">
        <f t="shared" si="159"/>
        <v>0</v>
      </c>
      <c r="CO140" s="699">
        <f t="shared" si="159"/>
        <v>0</v>
      </c>
      <c r="CP140" s="699">
        <f t="shared" si="159"/>
        <v>0</v>
      </c>
      <c r="CQ140" s="699">
        <f t="shared" si="159"/>
        <v>0</v>
      </c>
      <c r="CR140" s="699">
        <f t="shared" si="159"/>
        <v>0</v>
      </c>
      <c r="CS140" s="699">
        <f t="shared" si="159"/>
        <v>0</v>
      </c>
      <c r="CT140" s="699">
        <f t="shared" si="159"/>
        <v>0</v>
      </c>
      <c r="CU140" s="699">
        <f t="shared" si="159"/>
        <v>0</v>
      </c>
      <c r="CV140" s="699">
        <f t="shared" si="159"/>
        <v>0</v>
      </c>
      <c r="CW140" s="699">
        <f t="shared" si="159"/>
        <v>0</v>
      </c>
      <c r="CX140" s="699">
        <f t="shared" si="159"/>
        <v>0</v>
      </c>
      <c r="CY140" s="699">
        <f t="shared" si="159"/>
        <v>0</v>
      </c>
      <c r="CZ140" s="699">
        <f t="shared" si="159"/>
        <v>0</v>
      </c>
      <c r="DA140" s="699">
        <f t="shared" si="159"/>
        <v>0</v>
      </c>
      <c r="DB140" s="699">
        <f t="shared" si="159"/>
        <v>0</v>
      </c>
      <c r="DC140" s="699">
        <f t="shared" si="159"/>
        <v>0</v>
      </c>
    </row>
    <row r="141" spans="2:107" ht="15" hidden="1" customHeight="1" x14ac:dyDescent="0.25">
      <c r="B141" s="94">
        <v>12</v>
      </c>
      <c r="C141" s="715" t="s">
        <v>5892</v>
      </c>
      <c r="E141" s="715" t="s">
        <v>3852</v>
      </c>
      <c r="G141" s="680">
        <f t="shared" si="157"/>
        <v>0</v>
      </c>
      <c r="H141" s="680">
        <f t="shared" si="157"/>
        <v>0</v>
      </c>
      <c r="I141" s="680">
        <f t="shared" ref="I141:BT141" si="160">I132-I137</f>
        <v>0</v>
      </c>
      <c r="J141" s="680">
        <f t="shared" si="160"/>
        <v>0</v>
      </c>
      <c r="K141" s="680">
        <f t="shared" si="160"/>
        <v>0</v>
      </c>
      <c r="L141" s="680">
        <f t="shared" si="160"/>
        <v>0</v>
      </c>
      <c r="M141" s="680">
        <f t="shared" si="160"/>
        <v>0</v>
      </c>
      <c r="N141" s="680">
        <f t="shared" si="160"/>
        <v>0</v>
      </c>
      <c r="O141" s="680">
        <f t="shared" si="160"/>
        <v>0</v>
      </c>
      <c r="P141" s="680">
        <f t="shared" si="160"/>
        <v>0</v>
      </c>
      <c r="Q141" s="680">
        <f t="shared" si="160"/>
        <v>0</v>
      </c>
      <c r="R141" s="680">
        <f t="shared" si="160"/>
        <v>0</v>
      </c>
      <c r="S141" s="680">
        <f t="shared" si="160"/>
        <v>0</v>
      </c>
      <c r="T141" s="680">
        <f t="shared" si="160"/>
        <v>0</v>
      </c>
      <c r="U141" s="680">
        <f t="shared" si="160"/>
        <v>0</v>
      </c>
      <c r="V141" s="680">
        <f t="shared" si="160"/>
        <v>0</v>
      </c>
      <c r="W141" s="680">
        <f t="shared" si="160"/>
        <v>0</v>
      </c>
      <c r="X141" s="680">
        <f t="shared" si="160"/>
        <v>0</v>
      </c>
      <c r="Y141" s="680">
        <f t="shared" si="160"/>
        <v>0</v>
      </c>
      <c r="Z141" s="680">
        <f t="shared" si="160"/>
        <v>0</v>
      </c>
      <c r="AA141" s="680">
        <f t="shared" si="160"/>
        <v>0</v>
      </c>
      <c r="AB141" s="680">
        <f t="shared" si="160"/>
        <v>0</v>
      </c>
      <c r="AC141" s="680">
        <f t="shared" si="160"/>
        <v>0</v>
      </c>
      <c r="AD141" s="680">
        <f t="shared" si="160"/>
        <v>0</v>
      </c>
      <c r="AE141" s="680">
        <f t="shared" si="160"/>
        <v>0</v>
      </c>
      <c r="AF141" s="680">
        <f t="shared" si="160"/>
        <v>0</v>
      </c>
      <c r="AG141" s="680">
        <f t="shared" si="160"/>
        <v>0</v>
      </c>
      <c r="AH141" s="680">
        <f t="shared" si="160"/>
        <v>0</v>
      </c>
      <c r="AI141" s="680">
        <f t="shared" si="160"/>
        <v>0</v>
      </c>
      <c r="AJ141" s="680">
        <f t="shared" si="160"/>
        <v>0</v>
      </c>
      <c r="AK141" s="680">
        <f t="shared" si="160"/>
        <v>0</v>
      </c>
      <c r="AL141" s="680">
        <f t="shared" si="160"/>
        <v>0</v>
      </c>
      <c r="AM141" s="680">
        <f t="shared" si="160"/>
        <v>0</v>
      </c>
      <c r="AN141" s="680">
        <f t="shared" si="160"/>
        <v>0</v>
      </c>
      <c r="AO141" s="680">
        <f t="shared" si="160"/>
        <v>0</v>
      </c>
      <c r="AP141" s="680">
        <f t="shared" si="160"/>
        <v>0</v>
      </c>
      <c r="AQ141" s="680">
        <f t="shared" si="160"/>
        <v>0</v>
      </c>
      <c r="AR141" s="680">
        <f t="shared" si="160"/>
        <v>0</v>
      </c>
      <c r="AS141" s="680">
        <f t="shared" si="160"/>
        <v>0</v>
      </c>
      <c r="AT141" s="680">
        <f t="shared" si="160"/>
        <v>0</v>
      </c>
      <c r="AU141" s="680">
        <f t="shared" si="160"/>
        <v>0</v>
      </c>
      <c r="AV141" s="680">
        <f t="shared" si="160"/>
        <v>0</v>
      </c>
      <c r="AW141" s="680">
        <f t="shared" si="160"/>
        <v>0</v>
      </c>
      <c r="AX141" s="680">
        <f t="shared" si="160"/>
        <v>0</v>
      </c>
      <c r="AY141" s="680">
        <f t="shared" si="160"/>
        <v>0</v>
      </c>
      <c r="AZ141" s="680">
        <f t="shared" si="160"/>
        <v>0</v>
      </c>
      <c r="BA141" s="680">
        <f t="shared" si="160"/>
        <v>0</v>
      </c>
      <c r="BB141" s="680">
        <f t="shared" si="160"/>
        <v>0</v>
      </c>
      <c r="BC141" s="680">
        <f t="shared" si="160"/>
        <v>0</v>
      </c>
      <c r="BD141" s="680">
        <f t="shared" si="160"/>
        <v>0</v>
      </c>
      <c r="BE141" s="680">
        <f t="shared" si="160"/>
        <v>0</v>
      </c>
      <c r="BF141" s="680">
        <f t="shared" si="160"/>
        <v>0</v>
      </c>
      <c r="BG141" s="680">
        <f t="shared" si="160"/>
        <v>0</v>
      </c>
      <c r="BH141" s="680">
        <f t="shared" si="160"/>
        <v>0</v>
      </c>
      <c r="BI141" s="680">
        <f t="shared" si="160"/>
        <v>0</v>
      </c>
      <c r="BJ141" s="680">
        <f t="shared" si="160"/>
        <v>0</v>
      </c>
      <c r="BK141" s="680">
        <f t="shared" si="160"/>
        <v>0</v>
      </c>
      <c r="BL141" s="680">
        <f t="shared" si="160"/>
        <v>0</v>
      </c>
      <c r="BM141" s="680">
        <f t="shared" si="160"/>
        <v>0</v>
      </c>
      <c r="BN141" s="680">
        <f t="shared" si="160"/>
        <v>0</v>
      </c>
      <c r="BO141" s="680">
        <f t="shared" si="160"/>
        <v>0</v>
      </c>
      <c r="BP141" s="680">
        <f t="shared" si="160"/>
        <v>0</v>
      </c>
      <c r="BQ141" s="680">
        <f t="shared" si="160"/>
        <v>0</v>
      </c>
      <c r="BR141" s="680">
        <f t="shared" si="160"/>
        <v>0</v>
      </c>
      <c r="BS141" s="680">
        <f t="shared" si="160"/>
        <v>0</v>
      </c>
      <c r="BT141" s="680">
        <f t="shared" si="160"/>
        <v>0</v>
      </c>
      <c r="BU141" s="680">
        <f t="shared" ref="BU141:DC141" si="161">BU132-BU137</f>
        <v>0</v>
      </c>
      <c r="BV141" s="680">
        <f t="shared" si="161"/>
        <v>0</v>
      </c>
      <c r="BW141" s="680">
        <f t="shared" si="161"/>
        <v>0</v>
      </c>
      <c r="BX141" s="680">
        <f t="shared" si="161"/>
        <v>0</v>
      </c>
      <c r="BY141" s="680">
        <f t="shared" si="161"/>
        <v>0</v>
      </c>
      <c r="BZ141" s="680">
        <f t="shared" si="161"/>
        <v>0</v>
      </c>
      <c r="CA141" s="680">
        <f t="shared" si="161"/>
        <v>0</v>
      </c>
      <c r="CB141" s="680">
        <f t="shared" si="161"/>
        <v>0</v>
      </c>
      <c r="CC141" s="680">
        <f t="shared" si="161"/>
        <v>0</v>
      </c>
      <c r="CD141" s="680">
        <f t="shared" si="161"/>
        <v>0</v>
      </c>
      <c r="CE141" s="680">
        <f t="shared" si="161"/>
        <v>0</v>
      </c>
      <c r="CF141" s="680">
        <f t="shared" si="161"/>
        <v>0</v>
      </c>
      <c r="CG141" s="680">
        <f t="shared" si="161"/>
        <v>0</v>
      </c>
      <c r="CH141" s="680">
        <f t="shared" si="161"/>
        <v>0</v>
      </c>
      <c r="CI141" s="680">
        <f t="shared" si="161"/>
        <v>0</v>
      </c>
      <c r="CJ141" s="680">
        <f t="shared" si="161"/>
        <v>0</v>
      </c>
      <c r="CK141" s="680">
        <f t="shared" si="161"/>
        <v>0</v>
      </c>
      <c r="CL141" s="680">
        <f t="shared" si="161"/>
        <v>0</v>
      </c>
      <c r="CM141" s="680">
        <f t="shared" si="161"/>
        <v>0</v>
      </c>
      <c r="CN141" s="680">
        <f t="shared" si="161"/>
        <v>0</v>
      </c>
      <c r="CO141" s="680">
        <f t="shared" si="161"/>
        <v>0</v>
      </c>
      <c r="CP141" s="680">
        <f t="shared" si="161"/>
        <v>0</v>
      </c>
      <c r="CQ141" s="680">
        <f t="shared" si="161"/>
        <v>0</v>
      </c>
      <c r="CR141" s="680">
        <f t="shared" si="161"/>
        <v>0</v>
      </c>
      <c r="CS141" s="680">
        <f t="shared" si="161"/>
        <v>0</v>
      </c>
      <c r="CT141" s="680">
        <f t="shared" si="161"/>
        <v>0</v>
      </c>
      <c r="CU141" s="680">
        <f t="shared" si="161"/>
        <v>0</v>
      </c>
      <c r="CV141" s="680">
        <f t="shared" si="161"/>
        <v>0</v>
      </c>
      <c r="CW141" s="680">
        <f t="shared" si="161"/>
        <v>0</v>
      </c>
      <c r="CX141" s="680">
        <f t="shared" si="161"/>
        <v>0</v>
      </c>
      <c r="CY141" s="680">
        <f t="shared" si="161"/>
        <v>0</v>
      </c>
      <c r="CZ141" s="680">
        <f t="shared" si="161"/>
        <v>0</v>
      </c>
      <c r="DA141" s="680">
        <f t="shared" si="161"/>
        <v>0</v>
      </c>
      <c r="DB141" s="680">
        <f t="shared" si="161"/>
        <v>0</v>
      </c>
      <c r="DC141" s="680">
        <f t="shared" si="161"/>
        <v>0</v>
      </c>
    </row>
    <row r="142" spans="2:107" ht="15" hidden="1" customHeight="1" x14ac:dyDescent="0.25">
      <c r="B142" s="714">
        <v>13</v>
      </c>
      <c r="C142" s="715" t="s">
        <v>5894</v>
      </c>
      <c r="E142" s="715" t="s">
        <v>3855</v>
      </c>
      <c r="G142" s="680">
        <f>G133-G138</f>
        <v>0</v>
      </c>
      <c r="H142" s="680">
        <f t="shared" si="157"/>
        <v>0</v>
      </c>
      <c r="I142" s="680">
        <f t="shared" ref="I142:BT142" si="162">I133-I138</f>
        <v>0</v>
      </c>
      <c r="J142" s="680">
        <f t="shared" si="162"/>
        <v>0</v>
      </c>
      <c r="K142" s="680">
        <f t="shared" si="162"/>
        <v>0</v>
      </c>
      <c r="L142" s="680">
        <f t="shared" si="162"/>
        <v>0</v>
      </c>
      <c r="M142" s="680">
        <f t="shared" si="162"/>
        <v>0</v>
      </c>
      <c r="N142" s="680">
        <f t="shared" si="162"/>
        <v>0</v>
      </c>
      <c r="O142" s="680">
        <f t="shared" si="162"/>
        <v>0</v>
      </c>
      <c r="P142" s="680">
        <f t="shared" si="162"/>
        <v>0</v>
      </c>
      <c r="Q142" s="680">
        <f t="shared" si="162"/>
        <v>0</v>
      </c>
      <c r="R142" s="680">
        <f t="shared" si="162"/>
        <v>0</v>
      </c>
      <c r="S142" s="680">
        <f t="shared" si="162"/>
        <v>0</v>
      </c>
      <c r="T142" s="680">
        <f t="shared" si="162"/>
        <v>0</v>
      </c>
      <c r="U142" s="680">
        <f t="shared" si="162"/>
        <v>0</v>
      </c>
      <c r="V142" s="680">
        <f t="shared" si="162"/>
        <v>0</v>
      </c>
      <c r="W142" s="680">
        <f t="shared" si="162"/>
        <v>0</v>
      </c>
      <c r="X142" s="680">
        <f t="shared" si="162"/>
        <v>0</v>
      </c>
      <c r="Y142" s="680">
        <f t="shared" si="162"/>
        <v>0</v>
      </c>
      <c r="Z142" s="680">
        <f t="shared" si="162"/>
        <v>0</v>
      </c>
      <c r="AA142" s="680">
        <f t="shared" si="162"/>
        <v>0</v>
      </c>
      <c r="AB142" s="680">
        <f t="shared" si="162"/>
        <v>0</v>
      </c>
      <c r="AC142" s="680">
        <f t="shared" si="162"/>
        <v>0</v>
      </c>
      <c r="AD142" s="680">
        <f t="shared" si="162"/>
        <v>0</v>
      </c>
      <c r="AE142" s="680">
        <f t="shared" si="162"/>
        <v>0</v>
      </c>
      <c r="AF142" s="680">
        <f t="shared" si="162"/>
        <v>0</v>
      </c>
      <c r="AG142" s="680">
        <f t="shared" si="162"/>
        <v>0</v>
      </c>
      <c r="AH142" s="680">
        <f t="shared" si="162"/>
        <v>0</v>
      </c>
      <c r="AI142" s="680">
        <f t="shared" si="162"/>
        <v>0</v>
      </c>
      <c r="AJ142" s="680">
        <f t="shared" si="162"/>
        <v>0</v>
      </c>
      <c r="AK142" s="680">
        <f t="shared" si="162"/>
        <v>0</v>
      </c>
      <c r="AL142" s="680">
        <f t="shared" si="162"/>
        <v>0</v>
      </c>
      <c r="AM142" s="680">
        <f t="shared" si="162"/>
        <v>0</v>
      </c>
      <c r="AN142" s="680">
        <f t="shared" si="162"/>
        <v>0</v>
      </c>
      <c r="AO142" s="680">
        <f t="shared" si="162"/>
        <v>0</v>
      </c>
      <c r="AP142" s="680">
        <f t="shared" si="162"/>
        <v>0</v>
      </c>
      <c r="AQ142" s="680">
        <f t="shared" si="162"/>
        <v>0</v>
      </c>
      <c r="AR142" s="680">
        <f t="shared" si="162"/>
        <v>0</v>
      </c>
      <c r="AS142" s="680">
        <f t="shared" si="162"/>
        <v>0</v>
      </c>
      <c r="AT142" s="680">
        <f t="shared" si="162"/>
        <v>0</v>
      </c>
      <c r="AU142" s="680">
        <f t="shared" si="162"/>
        <v>0</v>
      </c>
      <c r="AV142" s="680">
        <f t="shared" si="162"/>
        <v>0</v>
      </c>
      <c r="AW142" s="680">
        <f t="shared" si="162"/>
        <v>0</v>
      </c>
      <c r="AX142" s="680">
        <f t="shared" si="162"/>
        <v>0</v>
      </c>
      <c r="AY142" s="680">
        <f t="shared" si="162"/>
        <v>0</v>
      </c>
      <c r="AZ142" s="680">
        <f t="shared" si="162"/>
        <v>0</v>
      </c>
      <c r="BA142" s="680">
        <f t="shared" si="162"/>
        <v>0</v>
      </c>
      <c r="BB142" s="680">
        <f t="shared" si="162"/>
        <v>0</v>
      </c>
      <c r="BC142" s="680">
        <f t="shared" si="162"/>
        <v>0</v>
      </c>
      <c r="BD142" s="680">
        <f t="shared" si="162"/>
        <v>0</v>
      </c>
      <c r="BE142" s="680">
        <f t="shared" si="162"/>
        <v>0</v>
      </c>
      <c r="BF142" s="680">
        <f t="shared" si="162"/>
        <v>0</v>
      </c>
      <c r="BG142" s="680">
        <f t="shared" si="162"/>
        <v>0</v>
      </c>
      <c r="BH142" s="680">
        <f t="shared" si="162"/>
        <v>0</v>
      </c>
      <c r="BI142" s="680">
        <f t="shared" si="162"/>
        <v>0</v>
      </c>
      <c r="BJ142" s="680">
        <f t="shared" si="162"/>
        <v>0</v>
      </c>
      <c r="BK142" s="680">
        <f t="shared" si="162"/>
        <v>0</v>
      </c>
      <c r="BL142" s="680">
        <f t="shared" si="162"/>
        <v>0</v>
      </c>
      <c r="BM142" s="680">
        <f t="shared" si="162"/>
        <v>0</v>
      </c>
      <c r="BN142" s="680">
        <f t="shared" si="162"/>
        <v>0</v>
      </c>
      <c r="BO142" s="680">
        <f t="shared" si="162"/>
        <v>0</v>
      </c>
      <c r="BP142" s="680">
        <f t="shared" si="162"/>
        <v>0</v>
      </c>
      <c r="BQ142" s="680">
        <f t="shared" si="162"/>
        <v>0</v>
      </c>
      <c r="BR142" s="680">
        <f t="shared" si="162"/>
        <v>0</v>
      </c>
      <c r="BS142" s="680">
        <f t="shared" si="162"/>
        <v>0</v>
      </c>
      <c r="BT142" s="680">
        <f t="shared" si="162"/>
        <v>0</v>
      </c>
      <c r="BU142" s="680">
        <f t="shared" ref="BU142:DC142" si="163">BU133-BU138</f>
        <v>0</v>
      </c>
      <c r="BV142" s="680">
        <f t="shared" si="163"/>
        <v>0</v>
      </c>
      <c r="BW142" s="680">
        <f t="shared" si="163"/>
        <v>0</v>
      </c>
      <c r="BX142" s="680">
        <f t="shared" si="163"/>
        <v>0</v>
      </c>
      <c r="BY142" s="680">
        <f t="shared" si="163"/>
        <v>0</v>
      </c>
      <c r="BZ142" s="680">
        <f t="shared" si="163"/>
        <v>0</v>
      </c>
      <c r="CA142" s="680">
        <f t="shared" si="163"/>
        <v>0</v>
      </c>
      <c r="CB142" s="680">
        <f t="shared" si="163"/>
        <v>0</v>
      </c>
      <c r="CC142" s="680">
        <f t="shared" si="163"/>
        <v>0</v>
      </c>
      <c r="CD142" s="680">
        <f t="shared" si="163"/>
        <v>0</v>
      </c>
      <c r="CE142" s="680">
        <f t="shared" si="163"/>
        <v>0</v>
      </c>
      <c r="CF142" s="680">
        <f t="shared" si="163"/>
        <v>0</v>
      </c>
      <c r="CG142" s="680">
        <f t="shared" si="163"/>
        <v>0</v>
      </c>
      <c r="CH142" s="680">
        <f t="shared" si="163"/>
        <v>0</v>
      </c>
      <c r="CI142" s="680">
        <f t="shared" si="163"/>
        <v>0</v>
      </c>
      <c r="CJ142" s="680">
        <f t="shared" si="163"/>
        <v>0</v>
      </c>
      <c r="CK142" s="680">
        <f t="shared" si="163"/>
        <v>0</v>
      </c>
      <c r="CL142" s="680">
        <f t="shared" si="163"/>
        <v>0</v>
      </c>
      <c r="CM142" s="680">
        <f t="shared" si="163"/>
        <v>0</v>
      </c>
      <c r="CN142" s="680">
        <f t="shared" si="163"/>
        <v>0</v>
      </c>
      <c r="CO142" s="680">
        <f t="shared" si="163"/>
        <v>0</v>
      </c>
      <c r="CP142" s="680">
        <f t="shared" si="163"/>
        <v>0</v>
      </c>
      <c r="CQ142" s="680">
        <f t="shared" si="163"/>
        <v>0</v>
      </c>
      <c r="CR142" s="680">
        <f t="shared" si="163"/>
        <v>0</v>
      </c>
      <c r="CS142" s="680">
        <f t="shared" si="163"/>
        <v>0</v>
      </c>
      <c r="CT142" s="680">
        <f t="shared" si="163"/>
        <v>0</v>
      </c>
      <c r="CU142" s="680">
        <f t="shared" si="163"/>
        <v>0</v>
      </c>
      <c r="CV142" s="680">
        <f t="shared" si="163"/>
        <v>0</v>
      </c>
      <c r="CW142" s="680">
        <f t="shared" si="163"/>
        <v>0</v>
      </c>
      <c r="CX142" s="680">
        <f t="shared" si="163"/>
        <v>0</v>
      </c>
      <c r="CY142" s="680">
        <f t="shared" si="163"/>
        <v>0</v>
      </c>
      <c r="CZ142" s="680">
        <f t="shared" si="163"/>
        <v>0</v>
      </c>
      <c r="DA142" s="680">
        <f t="shared" si="163"/>
        <v>0</v>
      </c>
      <c r="DB142" s="680">
        <f t="shared" si="163"/>
        <v>0</v>
      </c>
      <c r="DC142" s="680">
        <f t="shared" si="163"/>
        <v>0</v>
      </c>
    </row>
    <row r="143" spans="2:107" ht="15" hidden="1" customHeight="1" x14ac:dyDescent="0.25">
      <c r="B143" s="94">
        <v>14</v>
      </c>
      <c r="C143" s="715" t="s">
        <v>5896</v>
      </c>
      <c r="E143" s="715" t="s">
        <v>3855</v>
      </c>
      <c r="G143" s="707">
        <f>G134-G139</f>
        <v>0</v>
      </c>
      <c r="H143" s="699">
        <f>H133-H139</f>
        <v>0</v>
      </c>
      <c r="I143" s="699">
        <f t="shared" ref="I143:BT143" si="164">I133-I139</f>
        <v>0</v>
      </c>
      <c r="J143" s="699">
        <f t="shared" si="164"/>
        <v>0</v>
      </c>
      <c r="K143" s="699">
        <f t="shared" si="164"/>
        <v>0</v>
      </c>
      <c r="L143" s="699">
        <f t="shared" si="164"/>
        <v>0</v>
      </c>
      <c r="M143" s="699">
        <f t="shared" si="164"/>
        <v>0</v>
      </c>
      <c r="N143" s="699">
        <f t="shared" si="164"/>
        <v>0</v>
      </c>
      <c r="O143" s="699">
        <f t="shared" si="164"/>
        <v>0</v>
      </c>
      <c r="P143" s="699">
        <f t="shared" si="164"/>
        <v>0</v>
      </c>
      <c r="Q143" s="699">
        <f t="shared" si="164"/>
        <v>0</v>
      </c>
      <c r="R143" s="699">
        <f t="shared" si="164"/>
        <v>0</v>
      </c>
      <c r="S143" s="699">
        <f t="shared" si="164"/>
        <v>0</v>
      </c>
      <c r="T143" s="699">
        <f t="shared" si="164"/>
        <v>0</v>
      </c>
      <c r="U143" s="699">
        <f t="shared" si="164"/>
        <v>0</v>
      </c>
      <c r="V143" s="699">
        <f t="shared" si="164"/>
        <v>0</v>
      </c>
      <c r="W143" s="699">
        <f t="shared" si="164"/>
        <v>0</v>
      </c>
      <c r="X143" s="699">
        <f t="shared" si="164"/>
        <v>0</v>
      </c>
      <c r="Y143" s="699">
        <f t="shared" si="164"/>
        <v>0</v>
      </c>
      <c r="Z143" s="699">
        <f t="shared" si="164"/>
        <v>0</v>
      </c>
      <c r="AA143" s="699">
        <f t="shared" si="164"/>
        <v>0</v>
      </c>
      <c r="AB143" s="699">
        <f t="shared" si="164"/>
        <v>0</v>
      </c>
      <c r="AC143" s="699">
        <f t="shared" si="164"/>
        <v>0</v>
      </c>
      <c r="AD143" s="699">
        <f t="shared" si="164"/>
        <v>0</v>
      </c>
      <c r="AE143" s="699">
        <f t="shared" si="164"/>
        <v>0</v>
      </c>
      <c r="AF143" s="699">
        <f t="shared" si="164"/>
        <v>0</v>
      </c>
      <c r="AG143" s="699">
        <f t="shared" si="164"/>
        <v>0</v>
      </c>
      <c r="AH143" s="699">
        <f t="shared" si="164"/>
        <v>0</v>
      </c>
      <c r="AI143" s="699">
        <f t="shared" si="164"/>
        <v>0</v>
      </c>
      <c r="AJ143" s="699">
        <f t="shared" si="164"/>
        <v>0</v>
      </c>
      <c r="AK143" s="699">
        <f t="shared" si="164"/>
        <v>0</v>
      </c>
      <c r="AL143" s="699">
        <f t="shared" si="164"/>
        <v>0</v>
      </c>
      <c r="AM143" s="699">
        <f t="shared" si="164"/>
        <v>0</v>
      </c>
      <c r="AN143" s="699">
        <f t="shared" si="164"/>
        <v>0</v>
      </c>
      <c r="AO143" s="699">
        <f t="shared" si="164"/>
        <v>0</v>
      </c>
      <c r="AP143" s="699">
        <f t="shared" si="164"/>
        <v>0</v>
      </c>
      <c r="AQ143" s="699">
        <f t="shared" si="164"/>
        <v>0</v>
      </c>
      <c r="AR143" s="699">
        <f t="shared" si="164"/>
        <v>0</v>
      </c>
      <c r="AS143" s="699">
        <f t="shared" si="164"/>
        <v>0</v>
      </c>
      <c r="AT143" s="699">
        <f t="shared" si="164"/>
        <v>0</v>
      </c>
      <c r="AU143" s="699">
        <f t="shared" si="164"/>
        <v>0</v>
      </c>
      <c r="AV143" s="699">
        <f t="shared" si="164"/>
        <v>0</v>
      </c>
      <c r="AW143" s="699">
        <f t="shared" si="164"/>
        <v>0</v>
      </c>
      <c r="AX143" s="699">
        <f t="shared" si="164"/>
        <v>0</v>
      </c>
      <c r="AY143" s="699">
        <f t="shared" si="164"/>
        <v>0</v>
      </c>
      <c r="AZ143" s="699">
        <f t="shared" si="164"/>
        <v>0</v>
      </c>
      <c r="BA143" s="699">
        <f t="shared" si="164"/>
        <v>0</v>
      </c>
      <c r="BB143" s="699">
        <f t="shared" si="164"/>
        <v>0</v>
      </c>
      <c r="BC143" s="699">
        <f t="shared" si="164"/>
        <v>0</v>
      </c>
      <c r="BD143" s="699">
        <f t="shared" si="164"/>
        <v>0</v>
      </c>
      <c r="BE143" s="699">
        <f t="shared" si="164"/>
        <v>0</v>
      </c>
      <c r="BF143" s="699">
        <f t="shared" si="164"/>
        <v>0</v>
      </c>
      <c r="BG143" s="699">
        <f t="shared" si="164"/>
        <v>0</v>
      </c>
      <c r="BH143" s="699">
        <f t="shared" si="164"/>
        <v>0</v>
      </c>
      <c r="BI143" s="699">
        <f t="shared" si="164"/>
        <v>0</v>
      </c>
      <c r="BJ143" s="699">
        <f t="shared" si="164"/>
        <v>0</v>
      </c>
      <c r="BK143" s="699">
        <f t="shared" si="164"/>
        <v>0</v>
      </c>
      <c r="BL143" s="699">
        <f t="shared" si="164"/>
        <v>0</v>
      </c>
      <c r="BM143" s="699">
        <f t="shared" si="164"/>
        <v>0</v>
      </c>
      <c r="BN143" s="699">
        <f t="shared" si="164"/>
        <v>0</v>
      </c>
      <c r="BO143" s="699">
        <f t="shared" si="164"/>
        <v>0</v>
      </c>
      <c r="BP143" s="699">
        <f t="shared" si="164"/>
        <v>0</v>
      </c>
      <c r="BQ143" s="699">
        <f t="shared" si="164"/>
        <v>0</v>
      </c>
      <c r="BR143" s="699">
        <f t="shared" si="164"/>
        <v>0</v>
      </c>
      <c r="BS143" s="699">
        <f t="shared" si="164"/>
        <v>0</v>
      </c>
      <c r="BT143" s="699">
        <f t="shared" si="164"/>
        <v>0</v>
      </c>
      <c r="BU143" s="699">
        <f t="shared" ref="BU143:DC143" si="165">BU133-BU139</f>
        <v>0</v>
      </c>
      <c r="BV143" s="699">
        <f t="shared" si="165"/>
        <v>0</v>
      </c>
      <c r="BW143" s="699">
        <f t="shared" si="165"/>
        <v>0</v>
      </c>
      <c r="BX143" s="699">
        <f t="shared" si="165"/>
        <v>0</v>
      </c>
      <c r="BY143" s="699">
        <f t="shared" si="165"/>
        <v>0</v>
      </c>
      <c r="BZ143" s="699">
        <f t="shared" si="165"/>
        <v>0</v>
      </c>
      <c r="CA143" s="699">
        <f t="shared" si="165"/>
        <v>0</v>
      </c>
      <c r="CB143" s="699">
        <f t="shared" si="165"/>
        <v>0</v>
      </c>
      <c r="CC143" s="699">
        <f t="shared" si="165"/>
        <v>0</v>
      </c>
      <c r="CD143" s="699">
        <f t="shared" si="165"/>
        <v>0</v>
      </c>
      <c r="CE143" s="699">
        <f t="shared" si="165"/>
        <v>0</v>
      </c>
      <c r="CF143" s="699">
        <f t="shared" si="165"/>
        <v>0</v>
      </c>
      <c r="CG143" s="699">
        <f t="shared" si="165"/>
        <v>0</v>
      </c>
      <c r="CH143" s="699">
        <f t="shared" si="165"/>
        <v>0</v>
      </c>
      <c r="CI143" s="699">
        <f t="shared" si="165"/>
        <v>0</v>
      </c>
      <c r="CJ143" s="699">
        <f t="shared" si="165"/>
        <v>0</v>
      </c>
      <c r="CK143" s="699">
        <f t="shared" si="165"/>
        <v>0</v>
      </c>
      <c r="CL143" s="699">
        <f t="shared" si="165"/>
        <v>0</v>
      </c>
      <c r="CM143" s="699">
        <f t="shared" si="165"/>
        <v>0</v>
      </c>
      <c r="CN143" s="699">
        <f t="shared" si="165"/>
        <v>0</v>
      </c>
      <c r="CO143" s="699">
        <f t="shared" si="165"/>
        <v>0</v>
      </c>
      <c r="CP143" s="699">
        <f t="shared" si="165"/>
        <v>0</v>
      </c>
      <c r="CQ143" s="699">
        <f t="shared" si="165"/>
        <v>0</v>
      </c>
      <c r="CR143" s="699">
        <f t="shared" si="165"/>
        <v>0</v>
      </c>
      <c r="CS143" s="699">
        <f t="shared" si="165"/>
        <v>0</v>
      </c>
      <c r="CT143" s="699">
        <f t="shared" si="165"/>
        <v>0</v>
      </c>
      <c r="CU143" s="699">
        <f t="shared" si="165"/>
        <v>0</v>
      </c>
      <c r="CV143" s="699">
        <f t="shared" si="165"/>
        <v>0</v>
      </c>
      <c r="CW143" s="699">
        <f t="shared" si="165"/>
        <v>0</v>
      </c>
      <c r="CX143" s="699">
        <f t="shared" si="165"/>
        <v>0</v>
      </c>
      <c r="CY143" s="699">
        <f t="shared" si="165"/>
        <v>0</v>
      </c>
      <c r="CZ143" s="699">
        <f t="shared" si="165"/>
        <v>0</v>
      </c>
      <c r="DA143" s="699">
        <f t="shared" si="165"/>
        <v>0</v>
      </c>
      <c r="DB143" s="699">
        <f t="shared" si="165"/>
        <v>0</v>
      </c>
      <c r="DC143" s="699">
        <f t="shared" si="165"/>
        <v>0</v>
      </c>
    </row>
    <row r="144" spans="2:107" ht="15" hidden="1" customHeight="1" x14ac:dyDescent="0.25">
      <c r="B144"/>
      <c r="C144" s="673"/>
      <c r="E144" s="673"/>
      <c r="H144" s="674"/>
    </row>
    <row r="145" spans="2:107" ht="15" hidden="1" customHeight="1" x14ac:dyDescent="0.25">
      <c r="B145" s="716"/>
      <c r="C145" s="718" t="s">
        <v>6087</v>
      </c>
      <c r="E145"/>
      <c r="H145" s="650"/>
    </row>
    <row r="146" spans="2:107" ht="15" hidden="1" customHeight="1" x14ac:dyDescent="0.25">
      <c r="B146" s="717"/>
      <c r="C146" s="719" t="s">
        <v>5866</v>
      </c>
      <c r="E146"/>
      <c r="H146" s="650"/>
    </row>
    <row r="147" spans="2:107" ht="15" hidden="1" customHeight="1" x14ac:dyDescent="0.25">
      <c r="B147" s="714">
        <v>15</v>
      </c>
      <c r="C147" s="715" t="s">
        <v>5899</v>
      </c>
      <c r="E147" s="715" t="s">
        <v>5901</v>
      </c>
      <c r="G147" s="707">
        <f t="shared" ref="G147" si="166">G105</f>
        <v>0</v>
      </c>
      <c r="H147" s="699">
        <f>H105</f>
        <v>0</v>
      </c>
      <c r="I147" s="699">
        <f t="shared" ref="I147:BT147" si="167">I105</f>
        <v>0</v>
      </c>
      <c r="J147" s="699">
        <f t="shared" si="167"/>
        <v>0</v>
      </c>
      <c r="K147" s="699">
        <f t="shared" si="167"/>
        <v>0</v>
      </c>
      <c r="L147" s="699">
        <f t="shared" si="167"/>
        <v>0</v>
      </c>
      <c r="M147" s="699">
        <f t="shared" si="167"/>
        <v>0</v>
      </c>
      <c r="N147" s="699">
        <f t="shared" si="167"/>
        <v>0</v>
      </c>
      <c r="O147" s="699">
        <f t="shared" si="167"/>
        <v>0</v>
      </c>
      <c r="P147" s="699">
        <f t="shared" si="167"/>
        <v>0</v>
      </c>
      <c r="Q147" s="699">
        <f t="shared" si="167"/>
        <v>0</v>
      </c>
      <c r="R147" s="699">
        <f t="shared" si="167"/>
        <v>0</v>
      </c>
      <c r="S147" s="699">
        <f t="shared" si="167"/>
        <v>0</v>
      </c>
      <c r="T147" s="699">
        <f t="shared" si="167"/>
        <v>0</v>
      </c>
      <c r="U147" s="699">
        <f t="shared" si="167"/>
        <v>0</v>
      </c>
      <c r="V147" s="699">
        <f t="shared" si="167"/>
        <v>0</v>
      </c>
      <c r="W147" s="699">
        <f t="shared" si="167"/>
        <v>0</v>
      </c>
      <c r="X147" s="699">
        <f t="shared" si="167"/>
        <v>0</v>
      </c>
      <c r="Y147" s="699">
        <f t="shared" si="167"/>
        <v>0</v>
      </c>
      <c r="Z147" s="699">
        <f t="shared" si="167"/>
        <v>0</v>
      </c>
      <c r="AA147" s="699">
        <f t="shared" si="167"/>
        <v>0</v>
      </c>
      <c r="AB147" s="699">
        <f t="shared" si="167"/>
        <v>0</v>
      </c>
      <c r="AC147" s="699">
        <f t="shared" si="167"/>
        <v>0</v>
      </c>
      <c r="AD147" s="699">
        <f t="shared" si="167"/>
        <v>0</v>
      </c>
      <c r="AE147" s="699">
        <f t="shared" si="167"/>
        <v>0</v>
      </c>
      <c r="AF147" s="699">
        <f t="shared" si="167"/>
        <v>0</v>
      </c>
      <c r="AG147" s="699">
        <f t="shared" si="167"/>
        <v>0</v>
      </c>
      <c r="AH147" s="699">
        <f t="shared" si="167"/>
        <v>0</v>
      </c>
      <c r="AI147" s="699">
        <f t="shared" si="167"/>
        <v>0</v>
      </c>
      <c r="AJ147" s="699">
        <f t="shared" si="167"/>
        <v>0</v>
      </c>
      <c r="AK147" s="699">
        <f t="shared" si="167"/>
        <v>0</v>
      </c>
      <c r="AL147" s="699">
        <f t="shared" si="167"/>
        <v>0</v>
      </c>
      <c r="AM147" s="699">
        <f t="shared" si="167"/>
        <v>0</v>
      </c>
      <c r="AN147" s="699">
        <f t="shared" si="167"/>
        <v>0</v>
      </c>
      <c r="AO147" s="699">
        <f t="shared" si="167"/>
        <v>0</v>
      </c>
      <c r="AP147" s="699">
        <f t="shared" si="167"/>
        <v>0</v>
      </c>
      <c r="AQ147" s="699">
        <f t="shared" si="167"/>
        <v>0</v>
      </c>
      <c r="AR147" s="699">
        <f t="shared" si="167"/>
        <v>0</v>
      </c>
      <c r="AS147" s="699">
        <f t="shared" si="167"/>
        <v>0</v>
      </c>
      <c r="AT147" s="699">
        <f t="shared" si="167"/>
        <v>0</v>
      </c>
      <c r="AU147" s="699">
        <f t="shared" si="167"/>
        <v>0</v>
      </c>
      <c r="AV147" s="699">
        <f t="shared" si="167"/>
        <v>0</v>
      </c>
      <c r="AW147" s="699">
        <f t="shared" si="167"/>
        <v>0</v>
      </c>
      <c r="AX147" s="699">
        <f t="shared" si="167"/>
        <v>0</v>
      </c>
      <c r="AY147" s="699">
        <f t="shared" si="167"/>
        <v>0</v>
      </c>
      <c r="AZ147" s="699">
        <f t="shared" si="167"/>
        <v>0</v>
      </c>
      <c r="BA147" s="699">
        <f t="shared" si="167"/>
        <v>0</v>
      </c>
      <c r="BB147" s="699">
        <f t="shared" si="167"/>
        <v>0</v>
      </c>
      <c r="BC147" s="699">
        <f t="shared" si="167"/>
        <v>0</v>
      </c>
      <c r="BD147" s="699">
        <f t="shared" si="167"/>
        <v>0</v>
      </c>
      <c r="BE147" s="699">
        <f t="shared" si="167"/>
        <v>0</v>
      </c>
      <c r="BF147" s="699">
        <f t="shared" si="167"/>
        <v>0</v>
      </c>
      <c r="BG147" s="699">
        <f t="shared" si="167"/>
        <v>0</v>
      </c>
      <c r="BH147" s="699">
        <f t="shared" si="167"/>
        <v>0</v>
      </c>
      <c r="BI147" s="699">
        <f t="shared" si="167"/>
        <v>0</v>
      </c>
      <c r="BJ147" s="699">
        <f t="shared" si="167"/>
        <v>0</v>
      </c>
      <c r="BK147" s="699">
        <f t="shared" si="167"/>
        <v>0</v>
      </c>
      <c r="BL147" s="699">
        <f t="shared" si="167"/>
        <v>0</v>
      </c>
      <c r="BM147" s="699">
        <f t="shared" si="167"/>
        <v>0</v>
      </c>
      <c r="BN147" s="699">
        <f t="shared" si="167"/>
        <v>0</v>
      </c>
      <c r="BO147" s="699">
        <f t="shared" si="167"/>
        <v>0</v>
      </c>
      <c r="BP147" s="699">
        <f t="shared" si="167"/>
        <v>0</v>
      </c>
      <c r="BQ147" s="699">
        <f t="shared" si="167"/>
        <v>0</v>
      </c>
      <c r="BR147" s="699">
        <f t="shared" si="167"/>
        <v>0</v>
      </c>
      <c r="BS147" s="699">
        <f t="shared" si="167"/>
        <v>0</v>
      </c>
      <c r="BT147" s="699">
        <f t="shared" si="167"/>
        <v>0</v>
      </c>
      <c r="BU147" s="699">
        <f t="shared" ref="BU147:DC147" si="168">BU105</f>
        <v>0</v>
      </c>
      <c r="BV147" s="699">
        <f t="shared" si="168"/>
        <v>0</v>
      </c>
      <c r="BW147" s="699">
        <f t="shared" si="168"/>
        <v>0</v>
      </c>
      <c r="BX147" s="699">
        <f t="shared" si="168"/>
        <v>0</v>
      </c>
      <c r="BY147" s="699">
        <f t="shared" si="168"/>
        <v>0</v>
      </c>
      <c r="BZ147" s="699">
        <f t="shared" si="168"/>
        <v>0</v>
      </c>
      <c r="CA147" s="699">
        <f t="shared" si="168"/>
        <v>0</v>
      </c>
      <c r="CB147" s="699">
        <f t="shared" si="168"/>
        <v>0</v>
      </c>
      <c r="CC147" s="699">
        <f t="shared" si="168"/>
        <v>0</v>
      </c>
      <c r="CD147" s="699">
        <f t="shared" si="168"/>
        <v>0</v>
      </c>
      <c r="CE147" s="699">
        <f t="shared" si="168"/>
        <v>0</v>
      </c>
      <c r="CF147" s="699">
        <f t="shared" si="168"/>
        <v>0</v>
      </c>
      <c r="CG147" s="699">
        <f t="shared" si="168"/>
        <v>0</v>
      </c>
      <c r="CH147" s="699">
        <f t="shared" si="168"/>
        <v>0</v>
      </c>
      <c r="CI147" s="699">
        <f t="shared" si="168"/>
        <v>0</v>
      </c>
      <c r="CJ147" s="699">
        <f t="shared" si="168"/>
        <v>0</v>
      </c>
      <c r="CK147" s="699">
        <f t="shared" si="168"/>
        <v>0</v>
      </c>
      <c r="CL147" s="699">
        <f t="shared" si="168"/>
        <v>0</v>
      </c>
      <c r="CM147" s="699">
        <f t="shared" si="168"/>
        <v>0</v>
      </c>
      <c r="CN147" s="699">
        <f t="shared" si="168"/>
        <v>0</v>
      </c>
      <c r="CO147" s="699">
        <f t="shared" si="168"/>
        <v>0</v>
      </c>
      <c r="CP147" s="699">
        <f t="shared" si="168"/>
        <v>0</v>
      </c>
      <c r="CQ147" s="699">
        <f t="shared" si="168"/>
        <v>0</v>
      </c>
      <c r="CR147" s="699">
        <f t="shared" si="168"/>
        <v>0</v>
      </c>
      <c r="CS147" s="699">
        <f t="shared" si="168"/>
        <v>0</v>
      </c>
      <c r="CT147" s="699">
        <f t="shared" si="168"/>
        <v>0</v>
      </c>
      <c r="CU147" s="699">
        <f t="shared" si="168"/>
        <v>0</v>
      </c>
      <c r="CV147" s="699">
        <f t="shared" si="168"/>
        <v>0</v>
      </c>
      <c r="CW147" s="699">
        <f t="shared" si="168"/>
        <v>0</v>
      </c>
      <c r="CX147" s="699">
        <f t="shared" si="168"/>
        <v>0</v>
      </c>
      <c r="CY147" s="699">
        <f t="shared" si="168"/>
        <v>0</v>
      </c>
      <c r="CZ147" s="699">
        <f t="shared" si="168"/>
        <v>0</v>
      </c>
      <c r="DA147" s="699">
        <f t="shared" si="168"/>
        <v>0</v>
      </c>
      <c r="DB147" s="699">
        <f t="shared" si="168"/>
        <v>0</v>
      </c>
      <c r="DC147" s="699">
        <f t="shared" si="168"/>
        <v>0</v>
      </c>
    </row>
    <row r="148" spans="2:107" ht="15" hidden="1" customHeight="1" x14ac:dyDescent="0.25">
      <c r="B148" s="714">
        <v>16</v>
      </c>
      <c r="C148" s="715" t="s">
        <v>5902</v>
      </c>
      <c r="E148" s="715" t="s">
        <v>5901</v>
      </c>
      <c r="G148" s="680">
        <f t="shared" ref="G148:H148" si="169">G106</f>
        <v>0</v>
      </c>
      <c r="H148" s="680">
        <f t="shared" si="169"/>
        <v>0</v>
      </c>
      <c r="I148" s="680">
        <f>I106</f>
        <v>0</v>
      </c>
      <c r="J148" s="680">
        <f t="shared" ref="J148:BT148" si="170">J106</f>
        <v>0</v>
      </c>
      <c r="K148" s="680">
        <f t="shared" si="170"/>
        <v>0</v>
      </c>
      <c r="L148" s="680">
        <f t="shared" si="170"/>
        <v>0</v>
      </c>
      <c r="M148" s="680">
        <f t="shared" si="170"/>
        <v>0</v>
      </c>
      <c r="N148" s="680">
        <f t="shared" si="170"/>
        <v>0</v>
      </c>
      <c r="O148" s="680">
        <f t="shared" si="170"/>
        <v>0</v>
      </c>
      <c r="P148" s="680">
        <f t="shared" si="170"/>
        <v>0</v>
      </c>
      <c r="Q148" s="680">
        <f t="shared" si="170"/>
        <v>0</v>
      </c>
      <c r="R148" s="680">
        <f t="shared" si="170"/>
        <v>0</v>
      </c>
      <c r="S148" s="680">
        <f t="shared" si="170"/>
        <v>0</v>
      </c>
      <c r="T148" s="680">
        <f t="shared" si="170"/>
        <v>0</v>
      </c>
      <c r="U148" s="680">
        <f t="shared" si="170"/>
        <v>0</v>
      </c>
      <c r="V148" s="680">
        <f t="shared" si="170"/>
        <v>0</v>
      </c>
      <c r="W148" s="680">
        <f t="shared" si="170"/>
        <v>0</v>
      </c>
      <c r="X148" s="680">
        <f t="shared" si="170"/>
        <v>0</v>
      </c>
      <c r="Y148" s="680">
        <f t="shared" si="170"/>
        <v>0</v>
      </c>
      <c r="Z148" s="680">
        <f t="shared" si="170"/>
        <v>0</v>
      </c>
      <c r="AA148" s="680">
        <f t="shared" si="170"/>
        <v>0</v>
      </c>
      <c r="AB148" s="680">
        <f t="shared" si="170"/>
        <v>0</v>
      </c>
      <c r="AC148" s="680">
        <f t="shared" si="170"/>
        <v>0</v>
      </c>
      <c r="AD148" s="680">
        <f t="shared" si="170"/>
        <v>0</v>
      </c>
      <c r="AE148" s="680">
        <f t="shared" si="170"/>
        <v>0</v>
      </c>
      <c r="AF148" s="680">
        <f t="shared" si="170"/>
        <v>0</v>
      </c>
      <c r="AG148" s="680">
        <f t="shared" si="170"/>
        <v>0</v>
      </c>
      <c r="AH148" s="680">
        <f t="shared" si="170"/>
        <v>0</v>
      </c>
      <c r="AI148" s="680">
        <f t="shared" si="170"/>
        <v>0</v>
      </c>
      <c r="AJ148" s="680">
        <f t="shared" si="170"/>
        <v>0</v>
      </c>
      <c r="AK148" s="680">
        <f t="shared" si="170"/>
        <v>0</v>
      </c>
      <c r="AL148" s="680">
        <f t="shared" si="170"/>
        <v>0</v>
      </c>
      <c r="AM148" s="680">
        <f t="shared" si="170"/>
        <v>0</v>
      </c>
      <c r="AN148" s="680">
        <f t="shared" si="170"/>
        <v>0</v>
      </c>
      <c r="AO148" s="680">
        <f t="shared" si="170"/>
        <v>0</v>
      </c>
      <c r="AP148" s="680">
        <f t="shared" si="170"/>
        <v>0</v>
      </c>
      <c r="AQ148" s="680">
        <f t="shared" si="170"/>
        <v>0</v>
      </c>
      <c r="AR148" s="680">
        <f t="shared" si="170"/>
        <v>0</v>
      </c>
      <c r="AS148" s="680">
        <f t="shared" si="170"/>
        <v>0</v>
      </c>
      <c r="AT148" s="680">
        <f t="shared" si="170"/>
        <v>0</v>
      </c>
      <c r="AU148" s="680">
        <f t="shared" si="170"/>
        <v>0</v>
      </c>
      <c r="AV148" s="680">
        <f t="shared" si="170"/>
        <v>0</v>
      </c>
      <c r="AW148" s="680">
        <f t="shared" si="170"/>
        <v>0</v>
      </c>
      <c r="AX148" s="680">
        <f t="shared" si="170"/>
        <v>0</v>
      </c>
      <c r="AY148" s="680">
        <f t="shared" si="170"/>
        <v>0</v>
      </c>
      <c r="AZ148" s="680">
        <f t="shared" si="170"/>
        <v>0</v>
      </c>
      <c r="BA148" s="680">
        <f t="shared" si="170"/>
        <v>0</v>
      </c>
      <c r="BB148" s="680">
        <f t="shared" si="170"/>
        <v>0</v>
      </c>
      <c r="BC148" s="680">
        <f t="shared" si="170"/>
        <v>0</v>
      </c>
      <c r="BD148" s="680">
        <f t="shared" si="170"/>
        <v>0</v>
      </c>
      <c r="BE148" s="680">
        <f t="shared" si="170"/>
        <v>0</v>
      </c>
      <c r="BF148" s="680">
        <f t="shared" si="170"/>
        <v>0</v>
      </c>
      <c r="BG148" s="680">
        <f t="shared" si="170"/>
        <v>0</v>
      </c>
      <c r="BH148" s="680">
        <f t="shared" si="170"/>
        <v>0</v>
      </c>
      <c r="BI148" s="680">
        <f t="shared" si="170"/>
        <v>0</v>
      </c>
      <c r="BJ148" s="680">
        <f t="shared" si="170"/>
        <v>0</v>
      </c>
      <c r="BK148" s="680">
        <f t="shared" si="170"/>
        <v>0</v>
      </c>
      <c r="BL148" s="680">
        <f t="shared" si="170"/>
        <v>0</v>
      </c>
      <c r="BM148" s="680">
        <f t="shared" si="170"/>
        <v>0</v>
      </c>
      <c r="BN148" s="680">
        <f t="shared" si="170"/>
        <v>0</v>
      </c>
      <c r="BO148" s="680">
        <f t="shared" si="170"/>
        <v>0</v>
      </c>
      <c r="BP148" s="680">
        <f t="shared" si="170"/>
        <v>0</v>
      </c>
      <c r="BQ148" s="680">
        <f t="shared" si="170"/>
        <v>0</v>
      </c>
      <c r="BR148" s="680">
        <f t="shared" si="170"/>
        <v>0</v>
      </c>
      <c r="BS148" s="680">
        <f t="shared" si="170"/>
        <v>0</v>
      </c>
      <c r="BT148" s="680">
        <f t="shared" si="170"/>
        <v>0</v>
      </c>
      <c r="BU148" s="680">
        <f t="shared" ref="BU148:DC148" si="171">BU106</f>
        <v>0</v>
      </c>
      <c r="BV148" s="680">
        <f t="shared" si="171"/>
        <v>0</v>
      </c>
      <c r="BW148" s="680">
        <f t="shared" si="171"/>
        <v>0</v>
      </c>
      <c r="BX148" s="680">
        <f t="shared" si="171"/>
        <v>0</v>
      </c>
      <c r="BY148" s="680">
        <f t="shared" si="171"/>
        <v>0</v>
      </c>
      <c r="BZ148" s="680">
        <f t="shared" si="171"/>
        <v>0</v>
      </c>
      <c r="CA148" s="680">
        <f t="shared" si="171"/>
        <v>0</v>
      </c>
      <c r="CB148" s="680">
        <f t="shared" si="171"/>
        <v>0</v>
      </c>
      <c r="CC148" s="680">
        <f t="shared" si="171"/>
        <v>0</v>
      </c>
      <c r="CD148" s="680">
        <f t="shared" si="171"/>
        <v>0</v>
      </c>
      <c r="CE148" s="680">
        <f t="shared" si="171"/>
        <v>0</v>
      </c>
      <c r="CF148" s="680">
        <f t="shared" si="171"/>
        <v>0</v>
      </c>
      <c r="CG148" s="680">
        <f t="shared" si="171"/>
        <v>0</v>
      </c>
      <c r="CH148" s="680">
        <f t="shared" si="171"/>
        <v>0</v>
      </c>
      <c r="CI148" s="680">
        <f t="shared" si="171"/>
        <v>0</v>
      </c>
      <c r="CJ148" s="680">
        <f t="shared" si="171"/>
        <v>0</v>
      </c>
      <c r="CK148" s="680">
        <f t="shared" si="171"/>
        <v>0</v>
      </c>
      <c r="CL148" s="680">
        <f t="shared" si="171"/>
        <v>0</v>
      </c>
      <c r="CM148" s="680">
        <f t="shared" si="171"/>
        <v>0</v>
      </c>
      <c r="CN148" s="680">
        <f t="shared" si="171"/>
        <v>0</v>
      </c>
      <c r="CO148" s="680">
        <f t="shared" si="171"/>
        <v>0</v>
      </c>
      <c r="CP148" s="680">
        <f t="shared" si="171"/>
        <v>0</v>
      </c>
      <c r="CQ148" s="680">
        <f t="shared" si="171"/>
        <v>0</v>
      </c>
      <c r="CR148" s="680">
        <f t="shared" si="171"/>
        <v>0</v>
      </c>
      <c r="CS148" s="680">
        <f t="shared" si="171"/>
        <v>0</v>
      </c>
      <c r="CT148" s="680">
        <f t="shared" si="171"/>
        <v>0</v>
      </c>
      <c r="CU148" s="680">
        <f t="shared" si="171"/>
        <v>0</v>
      </c>
      <c r="CV148" s="680">
        <f t="shared" si="171"/>
        <v>0</v>
      </c>
      <c r="CW148" s="680">
        <f t="shared" si="171"/>
        <v>0</v>
      </c>
      <c r="CX148" s="680">
        <f t="shared" si="171"/>
        <v>0</v>
      </c>
      <c r="CY148" s="680">
        <f t="shared" si="171"/>
        <v>0</v>
      </c>
      <c r="CZ148" s="680">
        <f t="shared" si="171"/>
        <v>0</v>
      </c>
      <c r="DA148" s="680">
        <f t="shared" si="171"/>
        <v>0</v>
      </c>
      <c r="DB148" s="680">
        <f t="shared" si="171"/>
        <v>0</v>
      </c>
      <c r="DC148" s="680">
        <f t="shared" si="171"/>
        <v>0</v>
      </c>
    </row>
    <row r="149" spans="2:107" ht="15" hidden="1" customHeight="1" x14ac:dyDescent="0.25">
      <c r="B149" s="714">
        <v>17</v>
      </c>
      <c r="C149" s="715" t="s">
        <v>5904</v>
      </c>
      <c r="E149" s="715" t="s">
        <v>5901</v>
      </c>
      <c r="G149" s="707">
        <f>SUM(G147:G148)</f>
        <v>0</v>
      </c>
      <c r="H149" s="699">
        <f>SUM(H147:H148)</f>
        <v>0</v>
      </c>
      <c r="I149" s="699">
        <f t="shared" ref="I149:BT149" si="172">SUM(I147:I148)</f>
        <v>0</v>
      </c>
      <c r="J149" s="699">
        <f t="shared" si="172"/>
        <v>0</v>
      </c>
      <c r="K149" s="699">
        <f t="shared" si="172"/>
        <v>0</v>
      </c>
      <c r="L149" s="699">
        <f t="shared" si="172"/>
        <v>0</v>
      </c>
      <c r="M149" s="699">
        <f t="shared" si="172"/>
        <v>0</v>
      </c>
      <c r="N149" s="699">
        <f t="shared" si="172"/>
        <v>0</v>
      </c>
      <c r="O149" s="699">
        <f t="shared" si="172"/>
        <v>0</v>
      </c>
      <c r="P149" s="699">
        <f t="shared" si="172"/>
        <v>0</v>
      </c>
      <c r="Q149" s="699">
        <f t="shared" si="172"/>
        <v>0</v>
      </c>
      <c r="R149" s="699">
        <f t="shared" si="172"/>
        <v>0</v>
      </c>
      <c r="S149" s="699">
        <f t="shared" si="172"/>
        <v>0</v>
      </c>
      <c r="T149" s="699">
        <f t="shared" si="172"/>
        <v>0</v>
      </c>
      <c r="U149" s="699">
        <f t="shared" si="172"/>
        <v>0</v>
      </c>
      <c r="V149" s="699">
        <f t="shared" si="172"/>
        <v>0</v>
      </c>
      <c r="W149" s="699">
        <f t="shared" si="172"/>
        <v>0</v>
      </c>
      <c r="X149" s="699">
        <f t="shared" si="172"/>
        <v>0</v>
      </c>
      <c r="Y149" s="699">
        <f t="shared" si="172"/>
        <v>0</v>
      </c>
      <c r="Z149" s="699">
        <f t="shared" si="172"/>
        <v>0</v>
      </c>
      <c r="AA149" s="699">
        <f t="shared" si="172"/>
        <v>0</v>
      </c>
      <c r="AB149" s="699">
        <f t="shared" si="172"/>
        <v>0</v>
      </c>
      <c r="AC149" s="699">
        <f t="shared" si="172"/>
        <v>0</v>
      </c>
      <c r="AD149" s="699">
        <f t="shared" si="172"/>
        <v>0</v>
      </c>
      <c r="AE149" s="699">
        <f t="shared" si="172"/>
        <v>0</v>
      </c>
      <c r="AF149" s="699">
        <f t="shared" si="172"/>
        <v>0</v>
      </c>
      <c r="AG149" s="699">
        <f t="shared" si="172"/>
        <v>0</v>
      </c>
      <c r="AH149" s="699">
        <f t="shared" si="172"/>
        <v>0</v>
      </c>
      <c r="AI149" s="699">
        <f t="shared" si="172"/>
        <v>0</v>
      </c>
      <c r="AJ149" s="699">
        <f t="shared" si="172"/>
        <v>0</v>
      </c>
      <c r="AK149" s="699">
        <f t="shared" si="172"/>
        <v>0</v>
      </c>
      <c r="AL149" s="699">
        <f t="shared" si="172"/>
        <v>0</v>
      </c>
      <c r="AM149" s="699">
        <f t="shared" si="172"/>
        <v>0</v>
      </c>
      <c r="AN149" s="699">
        <f t="shared" si="172"/>
        <v>0</v>
      </c>
      <c r="AO149" s="699">
        <f t="shared" si="172"/>
        <v>0</v>
      </c>
      <c r="AP149" s="699">
        <f t="shared" si="172"/>
        <v>0</v>
      </c>
      <c r="AQ149" s="699">
        <f t="shared" si="172"/>
        <v>0</v>
      </c>
      <c r="AR149" s="699">
        <f t="shared" si="172"/>
        <v>0</v>
      </c>
      <c r="AS149" s="699">
        <f t="shared" si="172"/>
        <v>0</v>
      </c>
      <c r="AT149" s="699">
        <f t="shared" si="172"/>
        <v>0</v>
      </c>
      <c r="AU149" s="699">
        <f t="shared" si="172"/>
        <v>0</v>
      </c>
      <c r="AV149" s="699">
        <f t="shared" si="172"/>
        <v>0</v>
      </c>
      <c r="AW149" s="699">
        <f t="shared" si="172"/>
        <v>0</v>
      </c>
      <c r="AX149" s="699">
        <f t="shared" si="172"/>
        <v>0</v>
      </c>
      <c r="AY149" s="699">
        <f t="shared" si="172"/>
        <v>0</v>
      </c>
      <c r="AZ149" s="699">
        <f t="shared" si="172"/>
        <v>0</v>
      </c>
      <c r="BA149" s="699">
        <f t="shared" si="172"/>
        <v>0</v>
      </c>
      <c r="BB149" s="699">
        <f t="shared" si="172"/>
        <v>0</v>
      </c>
      <c r="BC149" s="699">
        <f t="shared" si="172"/>
        <v>0</v>
      </c>
      <c r="BD149" s="699">
        <f t="shared" si="172"/>
        <v>0</v>
      </c>
      <c r="BE149" s="699">
        <f t="shared" si="172"/>
        <v>0</v>
      </c>
      <c r="BF149" s="699">
        <f t="shared" si="172"/>
        <v>0</v>
      </c>
      <c r="BG149" s="699">
        <f t="shared" si="172"/>
        <v>0</v>
      </c>
      <c r="BH149" s="699">
        <f t="shared" si="172"/>
        <v>0</v>
      </c>
      <c r="BI149" s="699">
        <f t="shared" si="172"/>
        <v>0</v>
      </c>
      <c r="BJ149" s="699">
        <f t="shared" si="172"/>
        <v>0</v>
      </c>
      <c r="BK149" s="699">
        <f t="shared" si="172"/>
        <v>0</v>
      </c>
      <c r="BL149" s="699">
        <f t="shared" si="172"/>
        <v>0</v>
      </c>
      <c r="BM149" s="699">
        <f t="shared" si="172"/>
        <v>0</v>
      </c>
      <c r="BN149" s="699">
        <f t="shared" si="172"/>
        <v>0</v>
      </c>
      <c r="BO149" s="699">
        <f t="shared" si="172"/>
        <v>0</v>
      </c>
      <c r="BP149" s="699">
        <f t="shared" si="172"/>
        <v>0</v>
      </c>
      <c r="BQ149" s="699">
        <f t="shared" si="172"/>
        <v>0</v>
      </c>
      <c r="BR149" s="699">
        <f t="shared" si="172"/>
        <v>0</v>
      </c>
      <c r="BS149" s="699">
        <f t="shared" si="172"/>
        <v>0</v>
      </c>
      <c r="BT149" s="699">
        <f t="shared" si="172"/>
        <v>0</v>
      </c>
      <c r="BU149" s="699">
        <f t="shared" ref="BU149:DC149" si="173">SUM(BU147:BU148)</f>
        <v>0</v>
      </c>
      <c r="BV149" s="699">
        <f t="shared" si="173"/>
        <v>0</v>
      </c>
      <c r="BW149" s="699">
        <f t="shared" si="173"/>
        <v>0</v>
      </c>
      <c r="BX149" s="699">
        <f t="shared" si="173"/>
        <v>0</v>
      </c>
      <c r="BY149" s="699">
        <f t="shared" si="173"/>
        <v>0</v>
      </c>
      <c r="BZ149" s="699">
        <f t="shared" si="173"/>
        <v>0</v>
      </c>
      <c r="CA149" s="699">
        <f t="shared" si="173"/>
        <v>0</v>
      </c>
      <c r="CB149" s="699">
        <f t="shared" si="173"/>
        <v>0</v>
      </c>
      <c r="CC149" s="699">
        <f t="shared" si="173"/>
        <v>0</v>
      </c>
      <c r="CD149" s="699">
        <f t="shared" si="173"/>
        <v>0</v>
      </c>
      <c r="CE149" s="699">
        <f t="shared" si="173"/>
        <v>0</v>
      </c>
      <c r="CF149" s="699">
        <f t="shared" si="173"/>
        <v>0</v>
      </c>
      <c r="CG149" s="699">
        <f t="shared" si="173"/>
        <v>0</v>
      </c>
      <c r="CH149" s="699">
        <f t="shared" si="173"/>
        <v>0</v>
      </c>
      <c r="CI149" s="699">
        <f t="shared" si="173"/>
        <v>0</v>
      </c>
      <c r="CJ149" s="699">
        <f t="shared" si="173"/>
        <v>0</v>
      </c>
      <c r="CK149" s="699">
        <f t="shared" si="173"/>
        <v>0</v>
      </c>
      <c r="CL149" s="699">
        <f t="shared" si="173"/>
        <v>0</v>
      </c>
      <c r="CM149" s="699">
        <f t="shared" si="173"/>
        <v>0</v>
      </c>
      <c r="CN149" s="699">
        <f t="shared" si="173"/>
        <v>0</v>
      </c>
      <c r="CO149" s="699">
        <f t="shared" si="173"/>
        <v>0</v>
      </c>
      <c r="CP149" s="699">
        <f t="shared" si="173"/>
        <v>0</v>
      </c>
      <c r="CQ149" s="699">
        <f t="shared" si="173"/>
        <v>0</v>
      </c>
      <c r="CR149" s="699">
        <f t="shared" si="173"/>
        <v>0</v>
      </c>
      <c r="CS149" s="699">
        <f t="shared" si="173"/>
        <v>0</v>
      </c>
      <c r="CT149" s="699">
        <f t="shared" si="173"/>
        <v>0</v>
      </c>
      <c r="CU149" s="699">
        <f t="shared" si="173"/>
        <v>0</v>
      </c>
      <c r="CV149" s="699">
        <f t="shared" si="173"/>
        <v>0</v>
      </c>
      <c r="CW149" s="699">
        <f t="shared" si="173"/>
        <v>0</v>
      </c>
      <c r="CX149" s="699">
        <f t="shared" si="173"/>
        <v>0</v>
      </c>
      <c r="CY149" s="699">
        <f t="shared" si="173"/>
        <v>0</v>
      </c>
      <c r="CZ149" s="699">
        <f t="shared" si="173"/>
        <v>0</v>
      </c>
      <c r="DA149" s="699">
        <f t="shared" si="173"/>
        <v>0</v>
      </c>
      <c r="DB149" s="699">
        <f t="shared" si="173"/>
        <v>0</v>
      </c>
      <c r="DC149" s="699">
        <f t="shared" si="173"/>
        <v>0</v>
      </c>
    </row>
    <row r="150" spans="2:107" ht="15" hidden="1" customHeight="1" x14ac:dyDescent="0.25">
      <c r="B150" s="714">
        <v>18</v>
      </c>
      <c r="C150" s="715" t="s">
        <v>5906</v>
      </c>
      <c r="E150" s="715" t="s">
        <v>5901</v>
      </c>
      <c r="G150" s="680">
        <f t="shared" ref="G150" si="174">G118</f>
        <v>0</v>
      </c>
      <c r="H150" s="680">
        <f>H118</f>
        <v>0</v>
      </c>
      <c r="I150" s="680">
        <f>I118</f>
        <v>0</v>
      </c>
      <c r="J150" s="680">
        <f t="shared" ref="J150:BT150" si="175">J118</f>
        <v>0</v>
      </c>
      <c r="K150" s="680">
        <f t="shared" si="175"/>
        <v>0</v>
      </c>
      <c r="L150" s="680">
        <f t="shared" si="175"/>
        <v>0</v>
      </c>
      <c r="M150" s="680">
        <f t="shared" si="175"/>
        <v>0</v>
      </c>
      <c r="N150" s="680">
        <f t="shared" si="175"/>
        <v>0</v>
      </c>
      <c r="O150" s="680">
        <f t="shared" si="175"/>
        <v>0</v>
      </c>
      <c r="P150" s="680">
        <f t="shared" si="175"/>
        <v>0</v>
      </c>
      <c r="Q150" s="680">
        <f t="shared" si="175"/>
        <v>0</v>
      </c>
      <c r="R150" s="680">
        <f t="shared" si="175"/>
        <v>0</v>
      </c>
      <c r="S150" s="680">
        <f t="shared" si="175"/>
        <v>0</v>
      </c>
      <c r="T150" s="680">
        <f t="shared" si="175"/>
        <v>0</v>
      </c>
      <c r="U150" s="680">
        <f t="shared" si="175"/>
        <v>0</v>
      </c>
      <c r="V150" s="680">
        <f t="shared" si="175"/>
        <v>0</v>
      </c>
      <c r="W150" s="680">
        <f t="shared" si="175"/>
        <v>0</v>
      </c>
      <c r="X150" s="680">
        <f t="shared" si="175"/>
        <v>0</v>
      </c>
      <c r="Y150" s="680">
        <f t="shared" si="175"/>
        <v>0</v>
      </c>
      <c r="Z150" s="680">
        <f t="shared" si="175"/>
        <v>0</v>
      </c>
      <c r="AA150" s="680">
        <f t="shared" si="175"/>
        <v>0</v>
      </c>
      <c r="AB150" s="680">
        <f t="shared" si="175"/>
        <v>0</v>
      </c>
      <c r="AC150" s="680">
        <f t="shared" si="175"/>
        <v>0</v>
      </c>
      <c r="AD150" s="680">
        <f t="shared" si="175"/>
        <v>0</v>
      </c>
      <c r="AE150" s="680">
        <f t="shared" si="175"/>
        <v>0</v>
      </c>
      <c r="AF150" s="680">
        <f t="shared" si="175"/>
        <v>0</v>
      </c>
      <c r="AG150" s="680">
        <f t="shared" si="175"/>
        <v>0</v>
      </c>
      <c r="AH150" s="680">
        <f t="shared" si="175"/>
        <v>0</v>
      </c>
      <c r="AI150" s="680">
        <f t="shared" si="175"/>
        <v>0</v>
      </c>
      <c r="AJ150" s="680">
        <f t="shared" si="175"/>
        <v>0</v>
      </c>
      <c r="AK150" s="680">
        <f t="shared" si="175"/>
        <v>0</v>
      </c>
      <c r="AL150" s="680">
        <f t="shared" si="175"/>
        <v>0</v>
      </c>
      <c r="AM150" s="680">
        <f t="shared" si="175"/>
        <v>0</v>
      </c>
      <c r="AN150" s="680">
        <f t="shared" si="175"/>
        <v>0</v>
      </c>
      <c r="AO150" s="680">
        <f t="shared" si="175"/>
        <v>0</v>
      </c>
      <c r="AP150" s="680">
        <f t="shared" si="175"/>
        <v>0</v>
      </c>
      <c r="AQ150" s="680">
        <f t="shared" si="175"/>
        <v>0</v>
      </c>
      <c r="AR150" s="680">
        <f t="shared" si="175"/>
        <v>0</v>
      </c>
      <c r="AS150" s="680">
        <f t="shared" si="175"/>
        <v>0</v>
      </c>
      <c r="AT150" s="680">
        <f t="shared" si="175"/>
        <v>0</v>
      </c>
      <c r="AU150" s="680">
        <f t="shared" si="175"/>
        <v>0</v>
      </c>
      <c r="AV150" s="680">
        <f t="shared" si="175"/>
        <v>0</v>
      </c>
      <c r="AW150" s="680">
        <f t="shared" si="175"/>
        <v>0</v>
      </c>
      <c r="AX150" s="680">
        <f t="shared" si="175"/>
        <v>0</v>
      </c>
      <c r="AY150" s="680">
        <f t="shared" si="175"/>
        <v>0</v>
      </c>
      <c r="AZ150" s="680">
        <f t="shared" si="175"/>
        <v>0</v>
      </c>
      <c r="BA150" s="680">
        <f t="shared" si="175"/>
        <v>0</v>
      </c>
      <c r="BB150" s="680">
        <f t="shared" si="175"/>
        <v>0</v>
      </c>
      <c r="BC150" s="680">
        <f t="shared" si="175"/>
        <v>0</v>
      </c>
      <c r="BD150" s="680">
        <f t="shared" si="175"/>
        <v>0</v>
      </c>
      <c r="BE150" s="680">
        <f t="shared" si="175"/>
        <v>0</v>
      </c>
      <c r="BF150" s="680">
        <f t="shared" si="175"/>
        <v>0</v>
      </c>
      <c r="BG150" s="680">
        <f t="shared" si="175"/>
        <v>0</v>
      </c>
      <c r="BH150" s="680">
        <f t="shared" si="175"/>
        <v>0</v>
      </c>
      <c r="BI150" s="680">
        <f t="shared" si="175"/>
        <v>0</v>
      </c>
      <c r="BJ150" s="680">
        <f t="shared" si="175"/>
        <v>0</v>
      </c>
      <c r="BK150" s="680">
        <f t="shared" si="175"/>
        <v>0</v>
      </c>
      <c r="BL150" s="680">
        <f t="shared" si="175"/>
        <v>0</v>
      </c>
      <c r="BM150" s="680">
        <f t="shared" si="175"/>
        <v>0</v>
      </c>
      <c r="BN150" s="680">
        <f t="shared" si="175"/>
        <v>0</v>
      </c>
      <c r="BO150" s="680">
        <f t="shared" si="175"/>
        <v>0</v>
      </c>
      <c r="BP150" s="680">
        <f t="shared" si="175"/>
        <v>0</v>
      </c>
      <c r="BQ150" s="680">
        <f t="shared" si="175"/>
        <v>0</v>
      </c>
      <c r="BR150" s="680">
        <f t="shared" si="175"/>
        <v>0</v>
      </c>
      <c r="BS150" s="680">
        <f t="shared" si="175"/>
        <v>0</v>
      </c>
      <c r="BT150" s="680">
        <f t="shared" si="175"/>
        <v>0</v>
      </c>
      <c r="BU150" s="680">
        <f t="shared" ref="BU150:DC150" si="176">BU118</f>
        <v>0</v>
      </c>
      <c r="BV150" s="680">
        <f t="shared" si="176"/>
        <v>0</v>
      </c>
      <c r="BW150" s="680">
        <f t="shared" si="176"/>
        <v>0</v>
      </c>
      <c r="BX150" s="680">
        <f t="shared" si="176"/>
        <v>0</v>
      </c>
      <c r="BY150" s="680">
        <f t="shared" si="176"/>
        <v>0</v>
      </c>
      <c r="BZ150" s="680">
        <f t="shared" si="176"/>
        <v>0</v>
      </c>
      <c r="CA150" s="680">
        <f t="shared" si="176"/>
        <v>0</v>
      </c>
      <c r="CB150" s="680">
        <f t="shared" si="176"/>
        <v>0</v>
      </c>
      <c r="CC150" s="680">
        <f t="shared" si="176"/>
        <v>0</v>
      </c>
      <c r="CD150" s="680">
        <f t="shared" si="176"/>
        <v>0</v>
      </c>
      <c r="CE150" s="680">
        <f t="shared" si="176"/>
        <v>0</v>
      </c>
      <c r="CF150" s="680">
        <f t="shared" si="176"/>
        <v>0</v>
      </c>
      <c r="CG150" s="680">
        <f t="shared" si="176"/>
        <v>0</v>
      </c>
      <c r="CH150" s="680">
        <f t="shared" si="176"/>
        <v>0</v>
      </c>
      <c r="CI150" s="680">
        <f t="shared" si="176"/>
        <v>0</v>
      </c>
      <c r="CJ150" s="680">
        <f t="shared" si="176"/>
        <v>0</v>
      </c>
      <c r="CK150" s="680">
        <f t="shared" si="176"/>
        <v>0</v>
      </c>
      <c r="CL150" s="680">
        <f t="shared" si="176"/>
        <v>0</v>
      </c>
      <c r="CM150" s="680">
        <f t="shared" si="176"/>
        <v>0</v>
      </c>
      <c r="CN150" s="680">
        <f t="shared" si="176"/>
        <v>0</v>
      </c>
      <c r="CO150" s="680">
        <f t="shared" si="176"/>
        <v>0</v>
      </c>
      <c r="CP150" s="680">
        <f t="shared" si="176"/>
        <v>0</v>
      </c>
      <c r="CQ150" s="680">
        <f t="shared" si="176"/>
        <v>0</v>
      </c>
      <c r="CR150" s="680">
        <f t="shared" si="176"/>
        <v>0</v>
      </c>
      <c r="CS150" s="680">
        <f t="shared" si="176"/>
        <v>0</v>
      </c>
      <c r="CT150" s="680">
        <f t="shared" si="176"/>
        <v>0</v>
      </c>
      <c r="CU150" s="680">
        <f t="shared" si="176"/>
        <v>0</v>
      </c>
      <c r="CV150" s="680">
        <f t="shared" si="176"/>
        <v>0</v>
      </c>
      <c r="CW150" s="680">
        <f t="shared" si="176"/>
        <v>0</v>
      </c>
      <c r="CX150" s="680">
        <f t="shared" si="176"/>
        <v>0</v>
      </c>
      <c r="CY150" s="680">
        <f t="shared" si="176"/>
        <v>0</v>
      </c>
      <c r="CZ150" s="680">
        <f t="shared" si="176"/>
        <v>0</v>
      </c>
      <c r="DA150" s="680">
        <f t="shared" si="176"/>
        <v>0</v>
      </c>
      <c r="DB150" s="680">
        <f t="shared" si="176"/>
        <v>0</v>
      </c>
      <c r="DC150" s="680">
        <f t="shared" si="176"/>
        <v>0</v>
      </c>
    </row>
    <row r="151" spans="2:107" ht="15" hidden="1" customHeight="1" x14ac:dyDescent="0.25">
      <c r="B151" s="714">
        <v>19</v>
      </c>
      <c r="C151" s="715" t="s">
        <v>5908</v>
      </c>
      <c r="E151" s="715" t="s">
        <v>5901</v>
      </c>
      <c r="G151" s="680">
        <f t="shared" ref="G151:H151" si="177">G119</f>
        <v>0</v>
      </c>
      <c r="H151" s="680">
        <f t="shared" si="177"/>
        <v>0</v>
      </c>
      <c r="I151" s="680">
        <f t="shared" ref="I151:BT151" si="178">I119</f>
        <v>0</v>
      </c>
      <c r="J151" s="680">
        <f t="shared" si="178"/>
        <v>0</v>
      </c>
      <c r="K151" s="680">
        <f t="shared" si="178"/>
        <v>0</v>
      </c>
      <c r="L151" s="680">
        <f t="shared" si="178"/>
        <v>0</v>
      </c>
      <c r="M151" s="680">
        <f t="shared" si="178"/>
        <v>0</v>
      </c>
      <c r="N151" s="680">
        <f t="shared" si="178"/>
        <v>0</v>
      </c>
      <c r="O151" s="680">
        <f t="shared" si="178"/>
        <v>0</v>
      </c>
      <c r="P151" s="680">
        <f t="shared" si="178"/>
        <v>0</v>
      </c>
      <c r="Q151" s="680">
        <f t="shared" si="178"/>
        <v>0</v>
      </c>
      <c r="R151" s="680">
        <f t="shared" si="178"/>
        <v>0</v>
      </c>
      <c r="S151" s="680">
        <f t="shared" si="178"/>
        <v>0</v>
      </c>
      <c r="T151" s="680">
        <f t="shared" si="178"/>
        <v>0</v>
      </c>
      <c r="U151" s="680">
        <f t="shared" si="178"/>
        <v>0</v>
      </c>
      <c r="V151" s="680">
        <f t="shared" si="178"/>
        <v>0</v>
      </c>
      <c r="W151" s="680">
        <f t="shared" si="178"/>
        <v>0</v>
      </c>
      <c r="X151" s="680">
        <f t="shared" si="178"/>
        <v>0</v>
      </c>
      <c r="Y151" s="680">
        <f t="shared" si="178"/>
        <v>0</v>
      </c>
      <c r="Z151" s="680">
        <f t="shared" si="178"/>
        <v>0</v>
      </c>
      <c r="AA151" s="680">
        <f t="shared" si="178"/>
        <v>0</v>
      </c>
      <c r="AB151" s="680">
        <f t="shared" si="178"/>
        <v>0</v>
      </c>
      <c r="AC151" s="680">
        <f t="shared" si="178"/>
        <v>0</v>
      </c>
      <c r="AD151" s="680">
        <f t="shared" si="178"/>
        <v>0</v>
      </c>
      <c r="AE151" s="680">
        <f t="shared" si="178"/>
        <v>0</v>
      </c>
      <c r="AF151" s="680">
        <f t="shared" si="178"/>
        <v>0</v>
      </c>
      <c r="AG151" s="680">
        <f t="shared" si="178"/>
        <v>0</v>
      </c>
      <c r="AH151" s="680">
        <f t="shared" si="178"/>
        <v>0</v>
      </c>
      <c r="AI151" s="680">
        <f t="shared" si="178"/>
        <v>0</v>
      </c>
      <c r="AJ151" s="680">
        <f t="shared" si="178"/>
        <v>0</v>
      </c>
      <c r="AK151" s="680">
        <f t="shared" si="178"/>
        <v>0</v>
      </c>
      <c r="AL151" s="680">
        <f t="shared" si="178"/>
        <v>0</v>
      </c>
      <c r="AM151" s="680">
        <f t="shared" si="178"/>
        <v>0</v>
      </c>
      <c r="AN151" s="680">
        <f t="shared" si="178"/>
        <v>0</v>
      </c>
      <c r="AO151" s="680">
        <f t="shared" si="178"/>
        <v>0</v>
      </c>
      <c r="AP151" s="680">
        <f t="shared" si="178"/>
        <v>0</v>
      </c>
      <c r="AQ151" s="680">
        <f t="shared" si="178"/>
        <v>0</v>
      </c>
      <c r="AR151" s="680">
        <f t="shared" si="178"/>
        <v>0</v>
      </c>
      <c r="AS151" s="680">
        <f t="shared" si="178"/>
        <v>0</v>
      </c>
      <c r="AT151" s="680">
        <f t="shared" si="178"/>
        <v>0</v>
      </c>
      <c r="AU151" s="680">
        <f t="shared" si="178"/>
        <v>0</v>
      </c>
      <c r="AV151" s="680">
        <f t="shared" si="178"/>
        <v>0</v>
      </c>
      <c r="AW151" s="680">
        <f t="shared" si="178"/>
        <v>0</v>
      </c>
      <c r="AX151" s="680">
        <f t="shared" si="178"/>
        <v>0</v>
      </c>
      <c r="AY151" s="680">
        <f t="shared" si="178"/>
        <v>0</v>
      </c>
      <c r="AZ151" s="680">
        <f t="shared" si="178"/>
        <v>0</v>
      </c>
      <c r="BA151" s="680">
        <f t="shared" si="178"/>
        <v>0</v>
      </c>
      <c r="BB151" s="680">
        <f t="shared" si="178"/>
        <v>0</v>
      </c>
      <c r="BC151" s="680">
        <f t="shared" si="178"/>
        <v>0</v>
      </c>
      <c r="BD151" s="680">
        <f t="shared" si="178"/>
        <v>0</v>
      </c>
      <c r="BE151" s="680">
        <f t="shared" si="178"/>
        <v>0</v>
      </c>
      <c r="BF151" s="680">
        <f t="shared" si="178"/>
        <v>0</v>
      </c>
      <c r="BG151" s="680">
        <f t="shared" si="178"/>
        <v>0</v>
      </c>
      <c r="BH151" s="680">
        <f t="shared" si="178"/>
        <v>0</v>
      </c>
      <c r="BI151" s="680">
        <f t="shared" si="178"/>
        <v>0</v>
      </c>
      <c r="BJ151" s="680">
        <f t="shared" si="178"/>
        <v>0</v>
      </c>
      <c r="BK151" s="680">
        <f t="shared" si="178"/>
        <v>0</v>
      </c>
      <c r="BL151" s="680">
        <f t="shared" si="178"/>
        <v>0</v>
      </c>
      <c r="BM151" s="680">
        <f t="shared" si="178"/>
        <v>0</v>
      </c>
      <c r="BN151" s="680">
        <f t="shared" si="178"/>
        <v>0</v>
      </c>
      <c r="BO151" s="680">
        <f t="shared" si="178"/>
        <v>0</v>
      </c>
      <c r="BP151" s="680">
        <f t="shared" si="178"/>
        <v>0</v>
      </c>
      <c r="BQ151" s="680">
        <f t="shared" si="178"/>
        <v>0</v>
      </c>
      <c r="BR151" s="680">
        <f t="shared" si="178"/>
        <v>0</v>
      </c>
      <c r="BS151" s="680">
        <f t="shared" si="178"/>
        <v>0</v>
      </c>
      <c r="BT151" s="680">
        <f t="shared" si="178"/>
        <v>0</v>
      </c>
      <c r="BU151" s="680">
        <f t="shared" ref="BU151:DC151" si="179">BU119</f>
        <v>0</v>
      </c>
      <c r="BV151" s="680">
        <f t="shared" si="179"/>
        <v>0</v>
      </c>
      <c r="BW151" s="680">
        <f t="shared" si="179"/>
        <v>0</v>
      </c>
      <c r="BX151" s="680">
        <f t="shared" si="179"/>
        <v>0</v>
      </c>
      <c r="BY151" s="680">
        <f t="shared" si="179"/>
        <v>0</v>
      </c>
      <c r="BZ151" s="680">
        <f t="shared" si="179"/>
        <v>0</v>
      </c>
      <c r="CA151" s="680">
        <f t="shared" si="179"/>
        <v>0</v>
      </c>
      <c r="CB151" s="680">
        <f t="shared" si="179"/>
        <v>0</v>
      </c>
      <c r="CC151" s="680">
        <f t="shared" si="179"/>
        <v>0</v>
      </c>
      <c r="CD151" s="680">
        <f t="shared" si="179"/>
        <v>0</v>
      </c>
      <c r="CE151" s="680">
        <f t="shared" si="179"/>
        <v>0</v>
      </c>
      <c r="CF151" s="680">
        <f t="shared" si="179"/>
        <v>0</v>
      </c>
      <c r="CG151" s="680">
        <f t="shared" si="179"/>
        <v>0</v>
      </c>
      <c r="CH151" s="680">
        <f t="shared" si="179"/>
        <v>0</v>
      </c>
      <c r="CI151" s="680">
        <f t="shared" si="179"/>
        <v>0</v>
      </c>
      <c r="CJ151" s="680">
        <f t="shared" si="179"/>
        <v>0</v>
      </c>
      <c r="CK151" s="680">
        <f t="shared" si="179"/>
        <v>0</v>
      </c>
      <c r="CL151" s="680">
        <f t="shared" si="179"/>
        <v>0</v>
      </c>
      <c r="CM151" s="680">
        <f t="shared" si="179"/>
        <v>0</v>
      </c>
      <c r="CN151" s="680">
        <f t="shared" si="179"/>
        <v>0</v>
      </c>
      <c r="CO151" s="680">
        <f t="shared" si="179"/>
        <v>0</v>
      </c>
      <c r="CP151" s="680">
        <f t="shared" si="179"/>
        <v>0</v>
      </c>
      <c r="CQ151" s="680">
        <f t="shared" si="179"/>
        <v>0</v>
      </c>
      <c r="CR151" s="680">
        <f t="shared" si="179"/>
        <v>0</v>
      </c>
      <c r="CS151" s="680">
        <f t="shared" si="179"/>
        <v>0</v>
      </c>
      <c r="CT151" s="680">
        <f t="shared" si="179"/>
        <v>0</v>
      </c>
      <c r="CU151" s="680">
        <f t="shared" si="179"/>
        <v>0</v>
      </c>
      <c r="CV151" s="680">
        <f t="shared" si="179"/>
        <v>0</v>
      </c>
      <c r="CW151" s="680">
        <f t="shared" si="179"/>
        <v>0</v>
      </c>
      <c r="CX151" s="680">
        <f t="shared" si="179"/>
        <v>0</v>
      </c>
      <c r="CY151" s="680">
        <f t="shared" si="179"/>
        <v>0</v>
      </c>
      <c r="CZ151" s="680">
        <f t="shared" si="179"/>
        <v>0</v>
      </c>
      <c r="DA151" s="680">
        <f t="shared" si="179"/>
        <v>0</v>
      </c>
      <c r="DB151" s="680">
        <f t="shared" si="179"/>
        <v>0</v>
      </c>
      <c r="DC151" s="680">
        <f t="shared" si="179"/>
        <v>0</v>
      </c>
    </row>
    <row r="152" spans="2:107" ht="15" hidden="1" customHeight="1" x14ac:dyDescent="0.25">
      <c r="B152" s="714">
        <v>20</v>
      </c>
      <c r="C152" s="715" t="s">
        <v>5910</v>
      </c>
      <c r="E152" s="715" t="s">
        <v>5901</v>
      </c>
      <c r="G152" s="707">
        <f>SUM(G150:G151)</f>
        <v>0</v>
      </c>
      <c r="H152" s="699">
        <f>SUM(H150:H151)</f>
        <v>0</v>
      </c>
      <c r="I152" s="699">
        <f t="shared" ref="I152:BT152" si="180">SUM(I150:I151)</f>
        <v>0</v>
      </c>
      <c r="J152" s="699">
        <f t="shared" si="180"/>
        <v>0</v>
      </c>
      <c r="K152" s="699">
        <f t="shared" si="180"/>
        <v>0</v>
      </c>
      <c r="L152" s="699">
        <f t="shared" si="180"/>
        <v>0</v>
      </c>
      <c r="M152" s="699">
        <f t="shared" si="180"/>
        <v>0</v>
      </c>
      <c r="N152" s="699">
        <f t="shared" si="180"/>
        <v>0</v>
      </c>
      <c r="O152" s="699">
        <f t="shared" si="180"/>
        <v>0</v>
      </c>
      <c r="P152" s="699">
        <f t="shared" si="180"/>
        <v>0</v>
      </c>
      <c r="Q152" s="699">
        <f t="shared" si="180"/>
        <v>0</v>
      </c>
      <c r="R152" s="699">
        <f t="shared" si="180"/>
        <v>0</v>
      </c>
      <c r="S152" s="699">
        <f t="shared" si="180"/>
        <v>0</v>
      </c>
      <c r="T152" s="699">
        <f t="shared" si="180"/>
        <v>0</v>
      </c>
      <c r="U152" s="699">
        <f t="shared" si="180"/>
        <v>0</v>
      </c>
      <c r="V152" s="699">
        <f t="shared" si="180"/>
        <v>0</v>
      </c>
      <c r="W152" s="699">
        <f t="shared" si="180"/>
        <v>0</v>
      </c>
      <c r="X152" s="699">
        <f t="shared" si="180"/>
        <v>0</v>
      </c>
      <c r="Y152" s="699">
        <f t="shared" si="180"/>
        <v>0</v>
      </c>
      <c r="Z152" s="699">
        <f t="shared" si="180"/>
        <v>0</v>
      </c>
      <c r="AA152" s="699">
        <f t="shared" si="180"/>
        <v>0</v>
      </c>
      <c r="AB152" s="699">
        <f t="shared" si="180"/>
        <v>0</v>
      </c>
      <c r="AC152" s="699">
        <f t="shared" si="180"/>
        <v>0</v>
      </c>
      <c r="AD152" s="699">
        <f t="shared" si="180"/>
        <v>0</v>
      </c>
      <c r="AE152" s="699">
        <f t="shared" si="180"/>
        <v>0</v>
      </c>
      <c r="AF152" s="699">
        <f t="shared" si="180"/>
        <v>0</v>
      </c>
      <c r="AG152" s="699">
        <f t="shared" si="180"/>
        <v>0</v>
      </c>
      <c r="AH152" s="699">
        <f t="shared" si="180"/>
        <v>0</v>
      </c>
      <c r="AI152" s="699">
        <f t="shared" si="180"/>
        <v>0</v>
      </c>
      <c r="AJ152" s="699">
        <f t="shared" si="180"/>
        <v>0</v>
      </c>
      <c r="AK152" s="699">
        <f t="shared" si="180"/>
        <v>0</v>
      </c>
      <c r="AL152" s="699">
        <f t="shared" si="180"/>
        <v>0</v>
      </c>
      <c r="AM152" s="699">
        <f t="shared" si="180"/>
        <v>0</v>
      </c>
      <c r="AN152" s="699">
        <f t="shared" si="180"/>
        <v>0</v>
      </c>
      <c r="AO152" s="699">
        <f t="shared" si="180"/>
        <v>0</v>
      </c>
      <c r="AP152" s="699">
        <f t="shared" si="180"/>
        <v>0</v>
      </c>
      <c r="AQ152" s="699">
        <f t="shared" si="180"/>
        <v>0</v>
      </c>
      <c r="AR152" s="699">
        <f t="shared" si="180"/>
        <v>0</v>
      </c>
      <c r="AS152" s="699">
        <f t="shared" si="180"/>
        <v>0</v>
      </c>
      <c r="AT152" s="699">
        <f t="shared" si="180"/>
        <v>0</v>
      </c>
      <c r="AU152" s="699">
        <f t="shared" si="180"/>
        <v>0</v>
      </c>
      <c r="AV152" s="699">
        <f t="shared" si="180"/>
        <v>0</v>
      </c>
      <c r="AW152" s="699">
        <f t="shared" si="180"/>
        <v>0</v>
      </c>
      <c r="AX152" s="699">
        <f t="shared" si="180"/>
        <v>0</v>
      </c>
      <c r="AY152" s="699">
        <f t="shared" si="180"/>
        <v>0</v>
      </c>
      <c r="AZ152" s="699">
        <f t="shared" si="180"/>
        <v>0</v>
      </c>
      <c r="BA152" s="699">
        <f t="shared" si="180"/>
        <v>0</v>
      </c>
      <c r="BB152" s="699">
        <f t="shared" si="180"/>
        <v>0</v>
      </c>
      <c r="BC152" s="699">
        <f t="shared" si="180"/>
        <v>0</v>
      </c>
      <c r="BD152" s="699">
        <f t="shared" si="180"/>
        <v>0</v>
      </c>
      <c r="BE152" s="699">
        <f t="shared" si="180"/>
        <v>0</v>
      </c>
      <c r="BF152" s="699">
        <f t="shared" si="180"/>
        <v>0</v>
      </c>
      <c r="BG152" s="699">
        <f t="shared" si="180"/>
        <v>0</v>
      </c>
      <c r="BH152" s="699">
        <f t="shared" si="180"/>
        <v>0</v>
      </c>
      <c r="BI152" s="699">
        <f t="shared" si="180"/>
        <v>0</v>
      </c>
      <c r="BJ152" s="699">
        <f t="shared" si="180"/>
        <v>0</v>
      </c>
      <c r="BK152" s="699">
        <f t="shared" si="180"/>
        <v>0</v>
      </c>
      <c r="BL152" s="699">
        <f t="shared" si="180"/>
        <v>0</v>
      </c>
      <c r="BM152" s="699">
        <f t="shared" si="180"/>
        <v>0</v>
      </c>
      <c r="BN152" s="699">
        <f t="shared" si="180"/>
        <v>0</v>
      </c>
      <c r="BO152" s="699">
        <f t="shared" si="180"/>
        <v>0</v>
      </c>
      <c r="BP152" s="699">
        <f t="shared" si="180"/>
        <v>0</v>
      </c>
      <c r="BQ152" s="699">
        <f t="shared" si="180"/>
        <v>0</v>
      </c>
      <c r="BR152" s="699">
        <f t="shared" si="180"/>
        <v>0</v>
      </c>
      <c r="BS152" s="699">
        <f t="shared" si="180"/>
        <v>0</v>
      </c>
      <c r="BT152" s="699">
        <f t="shared" si="180"/>
        <v>0</v>
      </c>
      <c r="BU152" s="699">
        <f t="shared" ref="BU152:DC152" si="181">SUM(BU150:BU151)</f>
        <v>0</v>
      </c>
      <c r="BV152" s="699">
        <f t="shared" si="181"/>
        <v>0</v>
      </c>
      <c r="BW152" s="699">
        <f t="shared" si="181"/>
        <v>0</v>
      </c>
      <c r="BX152" s="699">
        <f t="shared" si="181"/>
        <v>0</v>
      </c>
      <c r="BY152" s="699">
        <f t="shared" si="181"/>
        <v>0</v>
      </c>
      <c r="BZ152" s="699">
        <f t="shared" si="181"/>
        <v>0</v>
      </c>
      <c r="CA152" s="699">
        <f t="shared" si="181"/>
        <v>0</v>
      </c>
      <c r="CB152" s="699">
        <f t="shared" si="181"/>
        <v>0</v>
      </c>
      <c r="CC152" s="699">
        <f t="shared" si="181"/>
        <v>0</v>
      </c>
      <c r="CD152" s="699">
        <f t="shared" si="181"/>
        <v>0</v>
      </c>
      <c r="CE152" s="699">
        <f t="shared" si="181"/>
        <v>0</v>
      </c>
      <c r="CF152" s="699">
        <f t="shared" si="181"/>
        <v>0</v>
      </c>
      <c r="CG152" s="699">
        <f t="shared" si="181"/>
        <v>0</v>
      </c>
      <c r="CH152" s="699">
        <f t="shared" si="181"/>
        <v>0</v>
      </c>
      <c r="CI152" s="699">
        <f t="shared" si="181"/>
        <v>0</v>
      </c>
      <c r="CJ152" s="699">
        <f t="shared" si="181"/>
        <v>0</v>
      </c>
      <c r="CK152" s="699">
        <f t="shared" si="181"/>
        <v>0</v>
      </c>
      <c r="CL152" s="699">
        <f t="shared" si="181"/>
        <v>0</v>
      </c>
      <c r="CM152" s="699">
        <f t="shared" si="181"/>
        <v>0</v>
      </c>
      <c r="CN152" s="699">
        <f t="shared" si="181"/>
        <v>0</v>
      </c>
      <c r="CO152" s="699">
        <f t="shared" si="181"/>
        <v>0</v>
      </c>
      <c r="CP152" s="699">
        <f t="shared" si="181"/>
        <v>0</v>
      </c>
      <c r="CQ152" s="699">
        <f t="shared" si="181"/>
        <v>0</v>
      </c>
      <c r="CR152" s="699">
        <f t="shared" si="181"/>
        <v>0</v>
      </c>
      <c r="CS152" s="699">
        <f t="shared" si="181"/>
        <v>0</v>
      </c>
      <c r="CT152" s="699">
        <f t="shared" si="181"/>
        <v>0</v>
      </c>
      <c r="CU152" s="699">
        <f t="shared" si="181"/>
        <v>0</v>
      </c>
      <c r="CV152" s="699">
        <f t="shared" si="181"/>
        <v>0</v>
      </c>
      <c r="CW152" s="699">
        <f t="shared" si="181"/>
        <v>0</v>
      </c>
      <c r="CX152" s="699">
        <f t="shared" si="181"/>
        <v>0</v>
      </c>
      <c r="CY152" s="699">
        <f t="shared" si="181"/>
        <v>0</v>
      </c>
      <c r="CZ152" s="699">
        <f t="shared" si="181"/>
        <v>0</v>
      </c>
      <c r="DA152" s="699">
        <f t="shared" si="181"/>
        <v>0</v>
      </c>
      <c r="DB152" s="699">
        <f t="shared" si="181"/>
        <v>0</v>
      </c>
      <c r="DC152" s="699">
        <f t="shared" si="181"/>
        <v>0</v>
      </c>
    </row>
    <row r="153" spans="2:107" ht="15" hidden="1" customHeight="1" x14ac:dyDescent="0.25">
      <c r="B153" s="714">
        <v>21</v>
      </c>
      <c r="C153" s="715" t="s">
        <v>5912</v>
      </c>
      <c r="E153" s="715" t="s">
        <v>3908</v>
      </c>
      <c r="G153" s="707">
        <f>IFERROR(MotorCusto!Y116*CustoContabil!C54/RCB!I38,0)</f>
        <v>0</v>
      </c>
    </row>
    <row r="154" spans="2:107" ht="15" hidden="1" customHeight="1" x14ac:dyDescent="0.25">
      <c r="B154" s="714">
        <v>22</v>
      </c>
      <c r="C154" s="715" t="s">
        <v>5913</v>
      </c>
      <c r="E154" s="715" t="s">
        <v>5901</v>
      </c>
      <c r="G154" s="683">
        <f>MotorCusto!Y116</f>
        <v>0</v>
      </c>
    </row>
    <row r="155" spans="2:107" ht="15" hidden="1" customHeight="1" x14ac:dyDescent="0.25">
      <c r="B155" s="714">
        <v>23</v>
      </c>
      <c r="C155" s="715" t="s">
        <v>5915</v>
      </c>
      <c r="E155" s="715" t="s">
        <v>3908</v>
      </c>
      <c r="G155" s="683">
        <f>IFERROR(MotorCusto!X116*CustoContabil!E54/RCB!E38,0)</f>
        <v>0</v>
      </c>
    </row>
    <row r="156" spans="2:107" ht="15" hidden="1" customHeight="1" x14ac:dyDescent="0.25">
      <c r="B156" s="714">
        <v>24</v>
      </c>
      <c r="C156" s="715" t="s">
        <v>5916</v>
      </c>
      <c r="E156" s="715" t="s">
        <v>5901</v>
      </c>
      <c r="G156" s="707">
        <f>MotorCusto!X116</f>
        <v>0</v>
      </c>
    </row>
    <row r="157" spans="2:107" ht="15" hidden="1" customHeight="1" x14ac:dyDescent="0.25">
      <c r="B157" s="714">
        <v>25</v>
      </c>
      <c r="C157" s="715" t="s">
        <v>5919</v>
      </c>
      <c r="E157" s="715" t="s">
        <v>5870</v>
      </c>
      <c r="G157" s="707">
        <f>IFERROR(G154/G149,0)</f>
        <v>0</v>
      </c>
    </row>
    <row r="158" spans="2:107" ht="15" hidden="1" customHeight="1" x14ac:dyDescent="0.25">
      <c r="B158" s="714">
        <v>26</v>
      </c>
      <c r="C158" s="715" t="s">
        <v>5921</v>
      </c>
      <c r="E158" s="715" t="s">
        <v>5870</v>
      </c>
      <c r="G158" s="683">
        <f>IFERROR(G156/G149,0)</f>
        <v>0</v>
      </c>
    </row>
    <row r="159" spans="2:107" ht="15" hidden="1" customHeight="1" x14ac:dyDescent="0.25">
      <c r="B159" s="714">
        <v>27</v>
      </c>
      <c r="C159" s="715" t="s">
        <v>5923</v>
      </c>
      <c r="E159" s="715" t="s">
        <v>5870</v>
      </c>
      <c r="G159" s="683">
        <f>IFERROR(G154/G152,0)</f>
        <v>0</v>
      </c>
    </row>
    <row r="160" spans="2:107" ht="15" hidden="1" customHeight="1" x14ac:dyDescent="0.25">
      <c r="B160" s="714">
        <v>28</v>
      </c>
      <c r="C160" s="715" t="s">
        <v>5925</v>
      </c>
      <c r="E160" s="715" t="s">
        <v>5870</v>
      </c>
      <c r="G160" s="707">
        <f>IFERROR(G156/G152,0)</f>
        <v>0</v>
      </c>
    </row>
    <row r="161" spans="2:107" ht="15" hidden="1" customHeight="1" x14ac:dyDescent="0.25">
      <c r="B161" s="714">
        <v>29</v>
      </c>
      <c r="C161" s="715" t="s">
        <v>4054</v>
      </c>
      <c r="E161" s="715" t="s">
        <v>3947</v>
      </c>
      <c r="G161" s="707">
        <f>IFERROR(SUMPRODUCT(MotorCusto!H65:H114,MotorCusto!I65:I114)/SUM(MotorCusto!I65:I114),0)</f>
        <v>0</v>
      </c>
    </row>
    <row r="162" spans="2:107" ht="15" hidden="1" customHeight="1" x14ac:dyDescent="0.25">
      <c r="B162"/>
      <c r="E162"/>
      <c r="H162"/>
    </row>
    <row r="163" spans="2:107" ht="15" hidden="1" customHeight="1" x14ac:dyDescent="0.25">
      <c r="B163" s="716"/>
      <c r="C163" s="718" t="s">
        <v>6085</v>
      </c>
      <c r="E163"/>
      <c r="H163"/>
    </row>
    <row r="164" spans="2:107" ht="15" hidden="1" customHeight="1" x14ac:dyDescent="0.25">
      <c r="B164" s="717"/>
      <c r="C164" s="719" t="s">
        <v>5866</v>
      </c>
      <c r="E164"/>
      <c r="H164"/>
    </row>
    <row r="165" spans="2:107" ht="15" hidden="1" customHeight="1" x14ac:dyDescent="0.25">
      <c r="B165" s="714">
        <v>30</v>
      </c>
      <c r="C165" s="715" t="s">
        <v>5871</v>
      </c>
      <c r="E165" s="715" t="s">
        <v>5930</v>
      </c>
      <c r="G165" s="688">
        <f>IFERROR(G132/G130,0)</f>
        <v>0</v>
      </c>
      <c r="H165" s="677">
        <f>H131*(H66/10^3)</f>
        <v>0</v>
      </c>
      <c r="I165" s="677">
        <f t="shared" ref="I165:BT165" si="182">I131*(I66/10^3)</f>
        <v>0</v>
      </c>
      <c r="J165" s="677">
        <f t="shared" si="182"/>
        <v>0</v>
      </c>
      <c r="K165" s="677">
        <f t="shared" si="182"/>
        <v>0</v>
      </c>
      <c r="L165" s="677">
        <f t="shared" si="182"/>
        <v>0</v>
      </c>
      <c r="M165" s="677">
        <f t="shared" si="182"/>
        <v>0</v>
      </c>
      <c r="N165" s="677">
        <f t="shared" si="182"/>
        <v>0</v>
      </c>
      <c r="O165" s="677">
        <f t="shared" si="182"/>
        <v>0</v>
      </c>
      <c r="P165" s="677">
        <f t="shared" si="182"/>
        <v>0</v>
      </c>
      <c r="Q165" s="677">
        <f t="shared" si="182"/>
        <v>0</v>
      </c>
      <c r="R165" s="677">
        <f t="shared" si="182"/>
        <v>0</v>
      </c>
      <c r="S165" s="677">
        <f t="shared" si="182"/>
        <v>0</v>
      </c>
      <c r="T165" s="677">
        <f t="shared" si="182"/>
        <v>0</v>
      </c>
      <c r="U165" s="677">
        <f t="shared" si="182"/>
        <v>0</v>
      </c>
      <c r="V165" s="677">
        <f t="shared" si="182"/>
        <v>0</v>
      </c>
      <c r="W165" s="677">
        <f t="shared" si="182"/>
        <v>0</v>
      </c>
      <c r="X165" s="677">
        <f t="shared" si="182"/>
        <v>0</v>
      </c>
      <c r="Y165" s="677">
        <f t="shared" si="182"/>
        <v>0</v>
      </c>
      <c r="Z165" s="677">
        <f t="shared" si="182"/>
        <v>0</v>
      </c>
      <c r="AA165" s="677">
        <f t="shared" si="182"/>
        <v>0</v>
      </c>
      <c r="AB165" s="677">
        <f t="shared" si="182"/>
        <v>0</v>
      </c>
      <c r="AC165" s="677">
        <f t="shared" si="182"/>
        <v>0</v>
      </c>
      <c r="AD165" s="677">
        <f t="shared" si="182"/>
        <v>0</v>
      </c>
      <c r="AE165" s="677">
        <f t="shared" si="182"/>
        <v>0</v>
      </c>
      <c r="AF165" s="677">
        <f t="shared" si="182"/>
        <v>0</v>
      </c>
      <c r="AG165" s="677">
        <f t="shared" si="182"/>
        <v>0</v>
      </c>
      <c r="AH165" s="677">
        <f t="shared" si="182"/>
        <v>0</v>
      </c>
      <c r="AI165" s="677">
        <f t="shared" si="182"/>
        <v>0</v>
      </c>
      <c r="AJ165" s="677">
        <f t="shared" si="182"/>
        <v>0</v>
      </c>
      <c r="AK165" s="677">
        <f t="shared" si="182"/>
        <v>0</v>
      </c>
      <c r="AL165" s="677">
        <f t="shared" si="182"/>
        <v>0</v>
      </c>
      <c r="AM165" s="677">
        <f t="shared" si="182"/>
        <v>0</v>
      </c>
      <c r="AN165" s="677">
        <f t="shared" si="182"/>
        <v>0</v>
      </c>
      <c r="AO165" s="677">
        <f t="shared" si="182"/>
        <v>0</v>
      </c>
      <c r="AP165" s="677">
        <f t="shared" si="182"/>
        <v>0</v>
      </c>
      <c r="AQ165" s="677">
        <f t="shared" si="182"/>
        <v>0</v>
      </c>
      <c r="AR165" s="677">
        <f t="shared" si="182"/>
        <v>0</v>
      </c>
      <c r="AS165" s="677">
        <f t="shared" si="182"/>
        <v>0</v>
      </c>
      <c r="AT165" s="677">
        <f t="shared" si="182"/>
        <v>0</v>
      </c>
      <c r="AU165" s="677">
        <f t="shared" si="182"/>
        <v>0</v>
      </c>
      <c r="AV165" s="677">
        <f t="shared" si="182"/>
        <v>0</v>
      </c>
      <c r="AW165" s="677">
        <f t="shared" si="182"/>
        <v>0</v>
      </c>
      <c r="AX165" s="677">
        <f t="shared" si="182"/>
        <v>0</v>
      </c>
      <c r="AY165" s="677">
        <f t="shared" si="182"/>
        <v>0</v>
      </c>
      <c r="AZ165" s="677">
        <f t="shared" si="182"/>
        <v>0</v>
      </c>
      <c r="BA165" s="677">
        <f t="shared" si="182"/>
        <v>0</v>
      </c>
      <c r="BB165" s="677">
        <f t="shared" si="182"/>
        <v>0</v>
      </c>
      <c r="BC165" s="677">
        <f t="shared" si="182"/>
        <v>0</v>
      </c>
      <c r="BD165" s="677">
        <f t="shared" si="182"/>
        <v>0</v>
      </c>
      <c r="BE165" s="677">
        <f t="shared" si="182"/>
        <v>0</v>
      </c>
      <c r="BF165" s="677">
        <f t="shared" si="182"/>
        <v>0</v>
      </c>
      <c r="BG165" s="677">
        <f t="shared" si="182"/>
        <v>0</v>
      </c>
      <c r="BH165" s="677">
        <f t="shared" si="182"/>
        <v>0</v>
      </c>
      <c r="BI165" s="677">
        <f t="shared" si="182"/>
        <v>0</v>
      </c>
      <c r="BJ165" s="677">
        <f t="shared" si="182"/>
        <v>0</v>
      </c>
      <c r="BK165" s="677">
        <f t="shared" si="182"/>
        <v>0</v>
      </c>
      <c r="BL165" s="677">
        <f t="shared" si="182"/>
        <v>0</v>
      </c>
      <c r="BM165" s="677">
        <f t="shared" si="182"/>
        <v>0</v>
      </c>
      <c r="BN165" s="677">
        <f t="shared" si="182"/>
        <v>0</v>
      </c>
      <c r="BO165" s="677">
        <f t="shared" si="182"/>
        <v>0</v>
      </c>
      <c r="BP165" s="677">
        <f t="shared" si="182"/>
        <v>0</v>
      </c>
      <c r="BQ165" s="677">
        <f t="shared" si="182"/>
        <v>0</v>
      </c>
      <c r="BR165" s="677">
        <f t="shared" si="182"/>
        <v>0</v>
      </c>
      <c r="BS165" s="677">
        <f t="shared" si="182"/>
        <v>0</v>
      </c>
      <c r="BT165" s="677">
        <f t="shared" si="182"/>
        <v>0</v>
      </c>
      <c r="BU165" s="677">
        <f t="shared" ref="BU165:DC165" si="183">BU131*(BU66/10^3)</f>
        <v>0</v>
      </c>
      <c r="BV165" s="677">
        <f t="shared" si="183"/>
        <v>0</v>
      </c>
      <c r="BW165" s="677">
        <f t="shared" si="183"/>
        <v>0</v>
      </c>
      <c r="BX165" s="677">
        <f t="shared" si="183"/>
        <v>0</v>
      </c>
      <c r="BY165" s="677">
        <f t="shared" si="183"/>
        <v>0</v>
      </c>
      <c r="BZ165" s="677">
        <f t="shared" si="183"/>
        <v>0</v>
      </c>
      <c r="CA165" s="677">
        <f t="shared" si="183"/>
        <v>0</v>
      </c>
      <c r="CB165" s="677">
        <f t="shared" si="183"/>
        <v>0</v>
      </c>
      <c r="CC165" s="677">
        <f t="shared" si="183"/>
        <v>0</v>
      </c>
      <c r="CD165" s="677">
        <f t="shared" si="183"/>
        <v>0</v>
      </c>
      <c r="CE165" s="677">
        <f t="shared" si="183"/>
        <v>0</v>
      </c>
      <c r="CF165" s="677">
        <f t="shared" si="183"/>
        <v>0</v>
      </c>
      <c r="CG165" s="677">
        <f t="shared" si="183"/>
        <v>0</v>
      </c>
      <c r="CH165" s="677">
        <f t="shared" si="183"/>
        <v>0</v>
      </c>
      <c r="CI165" s="677">
        <f t="shared" si="183"/>
        <v>0</v>
      </c>
      <c r="CJ165" s="677">
        <f t="shared" si="183"/>
        <v>0</v>
      </c>
      <c r="CK165" s="677">
        <f t="shared" si="183"/>
        <v>0</v>
      </c>
      <c r="CL165" s="677">
        <f t="shared" si="183"/>
        <v>0</v>
      </c>
      <c r="CM165" s="677">
        <f t="shared" si="183"/>
        <v>0</v>
      </c>
      <c r="CN165" s="677">
        <f t="shared" si="183"/>
        <v>0</v>
      </c>
      <c r="CO165" s="677">
        <f t="shared" si="183"/>
        <v>0</v>
      </c>
      <c r="CP165" s="677">
        <f t="shared" si="183"/>
        <v>0</v>
      </c>
      <c r="CQ165" s="677">
        <f t="shared" si="183"/>
        <v>0</v>
      </c>
      <c r="CR165" s="677">
        <f t="shared" si="183"/>
        <v>0</v>
      </c>
      <c r="CS165" s="677">
        <f t="shared" si="183"/>
        <v>0</v>
      </c>
      <c r="CT165" s="677">
        <f t="shared" si="183"/>
        <v>0</v>
      </c>
      <c r="CU165" s="677">
        <f t="shared" si="183"/>
        <v>0</v>
      </c>
      <c r="CV165" s="677">
        <f t="shared" si="183"/>
        <v>0</v>
      </c>
      <c r="CW165" s="677">
        <f t="shared" si="183"/>
        <v>0</v>
      </c>
      <c r="CX165" s="677">
        <f t="shared" si="183"/>
        <v>0</v>
      </c>
      <c r="CY165" s="677">
        <f t="shared" si="183"/>
        <v>0</v>
      </c>
      <c r="CZ165" s="677">
        <f t="shared" si="183"/>
        <v>0</v>
      </c>
      <c r="DA165" s="677">
        <f t="shared" si="183"/>
        <v>0</v>
      </c>
      <c r="DB165" s="677">
        <f t="shared" si="183"/>
        <v>0</v>
      </c>
      <c r="DC165" s="677">
        <f t="shared" si="183"/>
        <v>0</v>
      </c>
    </row>
    <row r="166" spans="2:107" ht="15" hidden="1" customHeight="1" x14ac:dyDescent="0.25">
      <c r="B166" s="714">
        <v>31</v>
      </c>
      <c r="C166" s="715" t="s">
        <v>5876</v>
      </c>
      <c r="E166" s="715" t="s">
        <v>5932</v>
      </c>
      <c r="G166" s="681">
        <f>G133</f>
        <v>0</v>
      </c>
      <c r="H166" s="681">
        <f>H133</f>
        <v>0</v>
      </c>
      <c r="I166" s="681">
        <f t="shared" ref="I166:BT166" si="184">I133</f>
        <v>0</v>
      </c>
      <c r="J166" s="681">
        <f t="shared" si="184"/>
        <v>0</v>
      </c>
      <c r="K166" s="681">
        <f t="shared" si="184"/>
        <v>0</v>
      </c>
      <c r="L166" s="681">
        <f t="shared" si="184"/>
        <v>0</v>
      </c>
      <c r="M166" s="681">
        <f t="shared" si="184"/>
        <v>0</v>
      </c>
      <c r="N166" s="681">
        <f t="shared" si="184"/>
        <v>0</v>
      </c>
      <c r="O166" s="681">
        <f t="shared" si="184"/>
        <v>0</v>
      </c>
      <c r="P166" s="681">
        <f t="shared" si="184"/>
        <v>0</v>
      </c>
      <c r="Q166" s="681">
        <f t="shared" si="184"/>
        <v>0</v>
      </c>
      <c r="R166" s="681">
        <f t="shared" si="184"/>
        <v>0</v>
      </c>
      <c r="S166" s="681">
        <f t="shared" si="184"/>
        <v>0</v>
      </c>
      <c r="T166" s="681">
        <f t="shared" si="184"/>
        <v>0</v>
      </c>
      <c r="U166" s="681">
        <f t="shared" si="184"/>
        <v>0</v>
      </c>
      <c r="V166" s="681">
        <f t="shared" si="184"/>
        <v>0</v>
      </c>
      <c r="W166" s="681">
        <f t="shared" si="184"/>
        <v>0</v>
      </c>
      <c r="X166" s="681">
        <f t="shared" si="184"/>
        <v>0</v>
      </c>
      <c r="Y166" s="681">
        <f t="shared" si="184"/>
        <v>0</v>
      </c>
      <c r="Z166" s="681">
        <f t="shared" si="184"/>
        <v>0</v>
      </c>
      <c r="AA166" s="681">
        <f t="shared" si="184"/>
        <v>0</v>
      </c>
      <c r="AB166" s="681">
        <f t="shared" si="184"/>
        <v>0</v>
      </c>
      <c r="AC166" s="681">
        <f t="shared" si="184"/>
        <v>0</v>
      </c>
      <c r="AD166" s="681">
        <f t="shared" si="184"/>
        <v>0</v>
      </c>
      <c r="AE166" s="681">
        <f t="shared" si="184"/>
        <v>0</v>
      </c>
      <c r="AF166" s="681">
        <f t="shared" si="184"/>
        <v>0</v>
      </c>
      <c r="AG166" s="681">
        <f t="shared" si="184"/>
        <v>0</v>
      </c>
      <c r="AH166" s="681">
        <f t="shared" si="184"/>
        <v>0</v>
      </c>
      <c r="AI166" s="681">
        <f t="shared" si="184"/>
        <v>0</v>
      </c>
      <c r="AJ166" s="681">
        <f t="shared" si="184"/>
        <v>0</v>
      </c>
      <c r="AK166" s="681">
        <f t="shared" si="184"/>
        <v>0</v>
      </c>
      <c r="AL166" s="681">
        <f t="shared" si="184"/>
        <v>0</v>
      </c>
      <c r="AM166" s="681">
        <f t="shared" si="184"/>
        <v>0</v>
      </c>
      <c r="AN166" s="681">
        <f t="shared" si="184"/>
        <v>0</v>
      </c>
      <c r="AO166" s="681">
        <f t="shared" si="184"/>
        <v>0</v>
      </c>
      <c r="AP166" s="681">
        <f t="shared" si="184"/>
        <v>0</v>
      </c>
      <c r="AQ166" s="681">
        <f t="shared" si="184"/>
        <v>0</v>
      </c>
      <c r="AR166" s="681">
        <f t="shared" si="184"/>
        <v>0</v>
      </c>
      <c r="AS166" s="681">
        <f t="shared" si="184"/>
        <v>0</v>
      </c>
      <c r="AT166" s="681">
        <f t="shared" si="184"/>
        <v>0</v>
      </c>
      <c r="AU166" s="681">
        <f t="shared" si="184"/>
        <v>0</v>
      </c>
      <c r="AV166" s="681">
        <f t="shared" si="184"/>
        <v>0</v>
      </c>
      <c r="AW166" s="681">
        <f t="shared" si="184"/>
        <v>0</v>
      </c>
      <c r="AX166" s="681">
        <f t="shared" si="184"/>
        <v>0</v>
      </c>
      <c r="AY166" s="681">
        <f t="shared" si="184"/>
        <v>0</v>
      </c>
      <c r="AZ166" s="681">
        <f t="shared" si="184"/>
        <v>0</v>
      </c>
      <c r="BA166" s="681">
        <f t="shared" si="184"/>
        <v>0</v>
      </c>
      <c r="BB166" s="681">
        <f t="shared" si="184"/>
        <v>0</v>
      </c>
      <c r="BC166" s="681">
        <f t="shared" si="184"/>
        <v>0</v>
      </c>
      <c r="BD166" s="681">
        <f t="shared" si="184"/>
        <v>0</v>
      </c>
      <c r="BE166" s="681">
        <f t="shared" si="184"/>
        <v>0</v>
      </c>
      <c r="BF166" s="681">
        <f t="shared" si="184"/>
        <v>0</v>
      </c>
      <c r="BG166" s="681">
        <f t="shared" si="184"/>
        <v>0</v>
      </c>
      <c r="BH166" s="681">
        <f t="shared" si="184"/>
        <v>0</v>
      </c>
      <c r="BI166" s="681">
        <f t="shared" si="184"/>
        <v>0</v>
      </c>
      <c r="BJ166" s="681">
        <f t="shared" si="184"/>
        <v>0</v>
      </c>
      <c r="BK166" s="681">
        <f t="shared" si="184"/>
        <v>0</v>
      </c>
      <c r="BL166" s="681">
        <f t="shared" si="184"/>
        <v>0</v>
      </c>
      <c r="BM166" s="681">
        <f t="shared" si="184"/>
        <v>0</v>
      </c>
      <c r="BN166" s="681">
        <f t="shared" si="184"/>
        <v>0</v>
      </c>
      <c r="BO166" s="681">
        <f t="shared" si="184"/>
        <v>0</v>
      </c>
      <c r="BP166" s="681">
        <f t="shared" si="184"/>
        <v>0</v>
      </c>
      <c r="BQ166" s="681">
        <f t="shared" si="184"/>
        <v>0</v>
      </c>
      <c r="BR166" s="681">
        <f t="shared" si="184"/>
        <v>0</v>
      </c>
      <c r="BS166" s="681">
        <f t="shared" si="184"/>
        <v>0</v>
      </c>
      <c r="BT166" s="681">
        <f t="shared" si="184"/>
        <v>0</v>
      </c>
      <c r="BU166" s="681">
        <f t="shared" ref="BU166:DC166" si="185">BU133</f>
        <v>0</v>
      </c>
      <c r="BV166" s="681">
        <f t="shared" si="185"/>
        <v>0</v>
      </c>
      <c r="BW166" s="681">
        <f t="shared" si="185"/>
        <v>0</v>
      </c>
      <c r="BX166" s="681">
        <f t="shared" si="185"/>
        <v>0</v>
      </c>
      <c r="BY166" s="681">
        <f t="shared" si="185"/>
        <v>0</v>
      </c>
      <c r="BZ166" s="681">
        <f t="shared" si="185"/>
        <v>0</v>
      </c>
      <c r="CA166" s="681">
        <f t="shared" si="185"/>
        <v>0</v>
      </c>
      <c r="CB166" s="681">
        <f t="shared" si="185"/>
        <v>0</v>
      </c>
      <c r="CC166" s="681">
        <f t="shared" si="185"/>
        <v>0</v>
      </c>
      <c r="CD166" s="681">
        <f t="shared" si="185"/>
        <v>0</v>
      </c>
      <c r="CE166" s="681">
        <f t="shared" si="185"/>
        <v>0</v>
      </c>
      <c r="CF166" s="681">
        <f t="shared" si="185"/>
        <v>0</v>
      </c>
      <c r="CG166" s="681">
        <f t="shared" si="185"/>
        <v>0</v>
      </c>
      <c r="CH166" s="681">
        <f t="shared" si="185"/>
        <v>0</v>
      </c>
      <c r="CI166" s="681">
        <f t="shared" si="185"/>
        <v>0</v>
      </c>
      <c r="CJ166" s="681">
        <f t="shared" si="185"/>
        <v>0</v>
      </c>
      <c r="CK166" s="681">
        <f t="shared" si="185"/>
        <v>0</v>
      </c>
      <c r="CL166" s="681">
        <f t="shared" si="185"/>
        <v>0</v>
      </c>
      <c r="CM166" s="681">
        <f t="shared" si="185"/>
        <v>0</v>
      </c>
      <c r="CN166" s="681">
        <f t="shared" si="185"/>
        <v>0</v>
      </c>
      <c r="CO166" s="681">
        <f t="shared" si="185"/>
        <v>0</v>
      </c>
      <c r="CP166" s="681">
        <f t="shared" si="185"/>
        <v>0</v>
      </c>
      <c r="CQ166" s="681">
        <f t="shared" si="185"/>
        <v>0</v>
      </c>
      <c r="CR166" s="681">
        <f t="shared" si="185"/>
        <v>0</v>
      </c>
      <c r="CS166" s="681">
        <f t="shared" si="185"/>
        <v>0</v>
      </c>
      <c r="CT166" s="681">
        <f t="shared" si="185"/>
        <v>0</v>
      </c>
      <c r="CU166" s="681">
        <f t="shared" si="185"/>
        <v>0</v>
      </c>
      <c r="CV166" s="681">
        <f t="shared" si="185"/>
        <v>0</v>
      </c>
      <c r="CW166" s="681">
        <f t="shared" si="185"/>
        <v>0</v>
      </c>
      <c r="CX166" s="681">
        <f t="shared" si="185"/>
        <v>0</v>
      </c>
      <c r="CY166" s="681">
        <f t="shared" si="185"/>
        <v>0</v>
      </c>
      <c r="CZ166" s="681">
        <f t="shared" si="185"/>
        <v>0</v>
      </c>
      <c r="DA166" s="681">
        <f t="shared" si="185"/>
        <v>0</v>
      </c>
      <c r="DB166" s="681">
        <f t="shared" si="185"/>
        <v>0</v>
      </c>
      <c r="DC166" s="681">
        <f t="shared" si="185"/>
        <v>0</v>
      </c>
    </row>
    <row r="167" spans="2:107" ht="15" hidden="1" customHeight="1" x14ac:dyDescent="0.25">
      <c r="B167" s="714">
        <v>32</v>
      </c>
      <c r="C167" s="715" t="s">
        <v>5882</v>
      </c>
      <c r="E167" s="715" t="s">
        <v>5930</v>
      </c>
      <c r="G167" s="688">
        <f>IFERROR(G137/G135,0)</f>
        <v>0</v>
      </c>
      <c r="H167" s="677">
        <f>H136*(H86/10^3)</f>
        <v>0</v>
      </c>
      <c r="I167" s="677">
        <f t="shared" ref="I167:BT167" si="186">I136*(I86/10^3)</f>
        <v>0</v>
      </c>
      <c r="J167" s="677">
        <f t="shared" si="186"/>
        <v>0</v>
      </c>
      <c r="K167" s="677">
        <f t="shared" si="186"/>
        <v>0</v>
      </c>
      <c r="L167" s="677">
        <f t="shared" si="186"/>
        <v>0</v>
      </c>
      <c r="M167" s="677">
        <f t="shared" si="186"/>
        <v>0</v>
      </c>
      <c r="N167" s="677">
        <f t="shared" si="186"/>
        <v>0</v>
      </c>
      <c r="O167" s="677">
        <f t="shared" si="186"/>
        <v>0</v>
      </c>
      <c r="P167" s="677">
        <f t="shared" si="186"/>
        <v>0</v>
      </c>
      <c r="Q167" s="677">
        <f t="shared" si="186"/>
        <v>0</v>
      </c>
      <c r="R167" s="677">
        <f t="shared" si="186"/>
        <v>0</v>
      </c>
      <c r="S167" s="677">
        <f t="shared" si="186"/>
        <v>0</v>
      </c>
      <c r="T167" s="677">
        <f t="shared" si="186"/>
        <v>0</v>
      </c>
      <c r="U167" s="677">
        <f t="shared" si="186"/>
        <v>0</v>
      </c>
      <c r="V167" s="677">
        <f t="shared" si="186"/>
        <v>0</v>
      </c>
      <c r="W167" s="677">
        <f t="shared" si="186"/>
        <v>0</v>
      </c>
      <c r="X167" s="677">
        <f t="shared" si="186"/>
        <v>0</v>
      </c>
      <c r="Y167" s="677">
        <f t="shared" si="186"/>
        <v>0</v>
      </c>
      <c r="Z167" s="677">
        <f t="shared" si="186"/>
        <v>0</v>
      </c>
      <c r="AA167" s="677">
        <f t="shared" si="186"/>
        <v>0</v>
      </c>
      <c r="AB167" s="677">
        <f t="shared" si="186"/>
        <v>0</v>
      </c>
      <c r="AC167" s="677">
        <f t="shared" si="186"/>
        <v>0</v>
      </c>
      <c r="AD167" s="677">
        <f t="shared" si="186"/>
        <v>0</v>
      </c>
      <c r="AE167" s="677">
        <f t="shared" si="186"/>
        <v>0</v>
      </c>
      <c r="AF167" s="677">
        <f t="shared" si="186"/>
        <v>0</v>
      </c>
      <c r="AG167" s="677">
        <f t="shared" si="186"/>
        <v>0</v>
      </c>
      <c r="AH167" s="677">
        <f t="shared" si="186"/>
        <v>0</v>
      </c>
      <c r="AI167" s="677">
        <f t="shared" si="186"/>
        <v>0</v>
      </c>
      <c r="AJ167" s="677">
        <f t="shared" si="186"/>
        <v>0</v>
      </c>
      <c r="AK167" s="677">
        <f t="shared" si="186"/>
        <v>0</v>
      </c>
      <c r="AL167" s="677">
        <f t="shared" si="186"/>
        <v>0</v>
      </c>
      <c r="AM167" s="677">
        <f t="shared" si="186"/>
        <v>0</v>
      </c>
      <c r="AN167" s="677">
        <f t="shared" si="186"/>
        <v>0</v>
      </c>
      <c r="AO167" s="677">
        <f t="shared" si="186"/>
        <v>0</v>
      </c>
      <c r="AP167" s="677">
        <f t="shared" si="186"/>
        <v>0</v>
      </c>
      <c r="AQ167" s="677">
        <f t="shared" si="186"/>
        <v>0</v>
      </c>
      <c r="AR167" s="677">
        <f t="shared" si="186"/>
        <v>0</v>
      </c>
      <c r="AS167" s="677">
        <f t="shared" si="186"/>
        <v>0</v>
      </c>
      <c r="AT167" s="677">
        <f t="shared" si="186"/>
        <v>0</v>
      </c>
      <c r="AU167" s="677">
        <f t="shared" si="186"/>
        <v>0</v>
      </c>
      <c r="AV167" s="677">
        <f t="shared" si="186"/>
        <v>0</v>
      </c>
      <c r="AW167" s="677">
        <f t="shared" si="186"/>
        <v>0</v>
      </c>
      <c r="AX167" s="677">
        <f t="shared" si="186"/>
        <v>0</v>
      </c>
      <c r="AY167" s="677">
        <f t="shared" si="186"/>
        <v>0</v>
      </c>
      <c r="AZ167" s="677">
        <f t="shared" si="186"/>
        <v>0</v>
      </c>
      <c r="BA167" s="677">
        <f t="shared" si="186"/>
        <v>0</v>
      </c>
      <c r="BB167" s="677">
        <f t="shared" si="186"/>
        <v>0</v>
      </c>
      <c r="BC167" s="677">
        <f t="shared" si="186"/>
        <v>0</v>
      </c>
      <c r="BD167" s="677">
        <f t="shared" si="186"/>
        <v>0</v>
      </c>
      <c r="BE167" s="677">
        <f t="shared" si="186"/>
        <v>0</v>
      </c>
      <c r="BF167" s="677">
        <f t="shared" si="186"/>
        <v>0</v>
      </c>
      <c r="BG167" s="677">
        <f t="shared" si="186"/>
        <v>0</v>
      </c>
      <c r="BH167" s="677">
        <f t="shared" si="186"/>
        <v>0</v>
      </c>
      <c r="BI167" s="677">
        <f t="shared" si="186"/>
        <v>0</v>
      </c>
      <c r="BJ167" s="677">
        <f t="shared" si="186"/>
        <v>0</v>
      </c>
      <c r="BK167" s="677">
        <f t="shared" si="186"/>
        <v>0</v>
      </c>
      <c r="BL167" s="677">
        <f t="shared" si="186"/>
        <v>0</v>
      </c>
      <c r="BM167" s="677">
        <f t="shared" si="186"/>
        <v>0</v>
      </c>
      <c r="BN167" s="677">
        <f t="shared" si="186"/>
        <v>0</v>
      </c>
      <c r="BO167" s="677">
        <f t="shared" si="186"/>
        <v>0</v>
      </c>
      <c r="BP167" s="677">
        <f t="shared" si="186"/>
        <v>0</v>
      </c>
      <c r="BQ167" s="677">
        <f t="shared" si="186"/>
        <v>0</v>
      </c>
      <c r="BR167" s="677">
        <f t="shared" si="186"/>
        <v>0</v>
      </c>
      <c r="BS167" s="677">
        <f t="shared" si="186"/>
        <v>0</v>
      </c>
      <c r="BT167" s="677">
        <f t="shared" si="186"/>
        <v>0</v>
      </c>
      <c r="BU167" s="677">
        <f t="shared" ref="BU167:DC167" si="187">BU136*(BU86/10^3)</f>
        <v>0</v>
      </c>
      <c r="BV167" s="677">
        <f t="shared" si="187"/>
        <v>0</v>
      </c>
      <c r="BW167" s="677">
        <f t="shared" si="187"/>
        <v>0</v>
      </c>
      <c r="BX167" s="677">
        <f t="shared" si="187"/>
        <v>0</v>
      </c>
      <c r="BY167" s="677">
        <f t="shared" si="187"/>
        <v>0</v>
      </c>
      <c r="BZ167" s="677">
        <f t="shared" si="187"/>
        <v>0</v>
      </c>
      <c r="CA167" s="677">
        <f t="shared" si="187"/>
        <v>0</v>
      </c>
      <c r="CB167" s="677">
        <f t="shared" si="187"/>
        <v>0</v>
      </c>
      <c r="CC167" s="677">
        <f t="shared" si="187"/>
        <v>0</v>
      </c>
      <c r="CD167" s="677">
        <f t="shared" si="187"/>
        <v>0</v>
      </c>
      <c r="CE167" s="677">
        <f t="shared" si="187"/>
        <v>0</v>
      </c>
      <c r="CF167" s="677">
        <f t="shared" si="187"/>
        <v>0</v>
      </c>
      <c r="CG167" s="677">
        <f t="shared" si="187"/>
        <v>0</v>
      </c>
      <c r="CH167" s="677">
        <f t="shared" si="187"/>
        <v>0</v>
      </c>
      <c r="CI167" s="677">
        <f t="shared" si="187"/>
        <v>0</v>
      </c>
      <c r="CJ167" s="677">
        <f t="shared" si="187"/>
        <v>0</v>
      </c>
      <c r="CK167" s="677">
        <f t="shared" si="187"/>
        <v>0</v>
      </c>
      <c r="CL167" s="677">
        <f t="shared" si="187"/>
        <v>0</v>
      </c>
      <c r="CM167" s="677">
        <f t="shared" si="187"/>
        <v>0</v>
      </c>
      <c r="CN167" s="677">
        <f t="shared" si="187"/>
        <v>0</v>
      </c>
      <c r="CO167" s="677">
        <f t="shared" si="187"/>
        <v>0</v>
      </c>
      <c r="CP167" s="677">
        <f t="shared" si="187"/>
        <v>0</v>
      </c>
      <c r="CQ167" s="677">
        <f t="shared" si="187"/>
        <v>0</v>
      </c>
      <c r="CR167" s="677">
        <f t="shared" si="187"/>
        <v>0</v>
      </c>
      <c r="CS167" s="677">
        <f t="shared" si="187"/>
        <v>0</v>
      </c>
      <c r="CT167" s="677">
        <f t="shared" si="187"/>
        <v>0</v>
      </c>
      <c r="CU167" s="677">
        <f t="shared" si="187"/>
        <v>0</v>
      </c>
      <c r="CV167" s="677">
        <f t="shared" si="187"/>
        <v>0</v>
      </c>
      <c r="CW167" s="677">
        <f t="shared" si="187"/>
        <v>0</v>
      </c>
      <c r="CX167" s="677">
        <f t="shared" si="187"/>
        <v>0</v>
      </c>
      <c r="CY167" s="677">
        <f t="shared" si="187"/>
        <v>0</v>
      </c>
      <c r="CZ167" s="677">
        <f t="shared" si="187"/>
        <v>0</v>
      </c>
      <c r="DA167" s="677">
        <f t="shared" si="187"/>
        <v>0</v>
      </c>
      <c r="DB167" s="677">
        <f t="shared" si="187"/>
        <v>0</v>
      </c>
      <c r="DC167" s="677">
        <f t="shared" si="187"/>
        <v>0</v>
      </c>
    </row>
    <row r="168" spans="2:107" ht="15" hidden="1" customHeight="1" x14ac:dyDescent="0.25">
      <c r="B168" s="714">
        <v>33</v>
      </c>
      <c r="C168" s="715" t="s">
        <v>5886</v>
      </c>
      <c r="E168" s="715" t="s">
        <v>5932</v>
      </c>
      <c r="G168" s="681">
        <f>G138</f>
        <v>0</v>
      </c>
      <c r="H168" s="681">
        <f>H138</f>
        <v>0</v>
      </c>
      <c r="I168" s="681">
        <f t="shared" ref="I168:BT168" si="188">I138</f>
        <v>0</v>
      </c>
      <c r="J168" s="681">
        <f t="shared" si="188"/>
        <v>0</v>
      </c>
      <c r="K168" s="681">
        <f t="shared" si="188"/>
        <v>0</v>
      </c>
      <c r="L168" s="681">
        <f t="shared" si="188"/>
        <v>0</v>
      </c>
      <c r="M168" s="681">
        <f t="shared" si="188"/>
        <v>0</v>
      </c>
      <c r="N168" s="681">
        <f t="shared" si="188"/>
        <v>0</v>
      </c>
      <c r="O168" s="681">
        <f t="shared" si="188"/>
        <v>0</v>
      </c>
      <c r="P168" s="681">
        <f t="shared" si="188"/>
        <v>0</v>
      </c>
      <c r="Q168" s="681">
        <f t="shared" si="188"/>
        <v>0</v>
      </c>
      <c r="R168" s="681">
        <f t="shared" si="188"/>
        <v>0</v>
      </c>
      <c r="S168" s="681">
        <f t="shared" si="188"/>
        <v>0</v>
      </c>
      <c r="T168" s="681">
        <f t="shared" si="188"/>
        <v>0</v>
      </c>
      <c r="U168" s="681">
        <f t="shared" si="188"/>
        <v>0</v>
      </c>
      <c r="V168" s="681">
        <f t="shared" si="188"/>
        <v>0</v>
      </c>
      <c r="W168" s="681">
        <f t="shared" si="188"/>
        <v>0</v>
      </c>
      <c r="X168" s="681">
        <f t="shared" si="188"/>
        <v>0</v>
      </c>
      <c r="Y168" s="681">
        <f t="shared" si="188"/>
        <v>0</v>
      </c>
      <c r="Z168" s="681">
        <f t="shared" si="188"/>
        <v>0</v>
      </c>
      <c r="AA168" s="681">
        <f t="shared" si="188"/>
        <v>0</v>
      </c>
      <c r="AB168" s="681">
        <f t="shared" si="188"/>
        <v>0</v>
      </c>
      <c r="AC168" s="681">
        <f t="shared" si="188"/>
        <v>0</v>
      </c>
      <c r="AD168" s="681">
        <f t="shared" si="188"/>
        <v>0</v>
      </c>
      <c r="AE168" s="681">
        <f t="shared" si="188"/>
        <v>0</v>
      </c>
      <c r="AF168" s="681">
        <f t="shared" si="188"/>
        <v>0</v>
      </c>
      <c r="AG168" s="681">
        <f t="shared" si="188"/>
        <v>0</v>
      </c>
      <c r="AH168" s="681">
        <f t="shared" si="188"/>
        <v>0</v>
      </c>
      <c r="AI168" s="681">
        <f t="shared" si="188"/>
        <v>0</v>
      </c>
      <c r="AJ168" s="681">
        <f t="shared" si="188"/>
        <v>0</v>
      </c>
      <c r="AK168" s="681">
        <f t="shared" si="188"/>
        <v>0</v>
      </c>
      <c r="AL168" s="681">
        <f t="shared" si="188"/>
        <v>0</v>
      </c>
      <c r="AM168" s="681">
        <f t="shared" si="188"/>
        <v>0</v>
      </c>
      <c r="AN168" s="681">
        <f t="shared" si="188"/>
        <v>0</v>
      </c>
      <c r="AO168" s="681">
        <f t="shared" si="188"/>
        <v>0</v>
      </c>
      <c r="AP168" s="681">
        <f t="shared" si="188"/>
        <v>0</v>
      </c>
      <c r="AQ168" s="681">
        <f t="shared" si="188"/>
        <v>0</v>
      </c>
      <c r="AR168" s="681">
        <f t="shared" si="188"/>
        <v>0</v>
      </c>
      <c r="AS168" s="681">
        <f t="shared" si="188"/>
        <v>0</v>
      </c>
      <c r="AT168" s="681">
        <f t="shared" si="188"/>
        <v>0</v>
      </c>
      <c r="AU168" s="681">
        <f t="shared" si="188"/>
        <v>0</v>
      </c>
      <c r="AV168" s="681">
        <f t="shared" si="188"/>
        <v>0</v>
      </c>
      <c r="AW168" s="681">
        <f t="shared" si="188"/>
        <v>0</v>
      </c>
      <c r="AX168" s="681">
        <f t="shared" si="188"/>
        <v>0</v>
      </c>
      <c r="AY168" s="681">
        <f t="shared" si="188"/>
        <v>0</v>
      </c>
      <c r="AZ168" s="681">
        <f t="shared" si="188"/>
        <v>0</v>
      </c>
      <c r="BA168" s="681">
        <f t="shared" si="188"/>
        <v>0</v>
      </c>
      <c r="BB168" s="681">
        <f t="shared" si="188"/>
        <v>0</v>
      </c>
      <c r="BC168" s="681">
        <f t="shared" si="188"/>
        <v>0</v>
      </c>
      <c r="BD168" s="681">
        <f t="shared" si="188"/>
        <v>0</v>
      </c>
      <c r="BE168" s="681">
        <f t="shared" si="188"/>
        <v>0</v>
      </c>
      <c r="BF168" s="681">
        <f t="shared" si="188"/>
        <v>0</v>
      </c>
      <c r="BG168" s="681">
        <f t="shared" si="188"/>
        <v>0</v>
      </c>
      <c r="BH168" s="681">
        <f t="shared" si="188"/>
        <v>0</v>
      </c>
      <c r="BI168" s="681">
        <f t="shared" si="188"/>
        <v>0</v>
      </c>
      <c r="BJ168" s="681">
        <f t="shared" si="188"/>
        <v>0</v>
      </c>
      <c r="BK168" s="681">
        <f t="shared" si="188"/>
        <v>0</v>
      </c>
      <c r="BL168" s="681">
        <f t="shared" si="188"/>
        <v>0</v>
      </c>
      <c r="BM168" s="681">
        <f t="shared" si="188"/>
        <v>0</v>
      </c>
      <c r="BN168" s="681">
        <f t="shared" si="188"/>
        <v>0</v>
      </c>
      <c r="BO168" s="681">
        <f t="shared" si="188"/>
        <v>0</v>
      </c>
      <c r="BP168" s="681">
        <f t="shared" si="188"/>
        <v>0</v>
      </c>
      <c r="BQ168" s="681">
        <f t="shared" si="188"/>
        <v>0</v>
      </c>
      <c r="BR168" s="681">
        <f t="shared" si="188"/>
        <v>0</v>
      </c>
      <c r="BS168" s="681">
        <f t="shared" si="188"/>
        <v>0</v>
      </c>
      <c r="BT168" s="681">
        <f t="shared" si="188"/>
        <v>0</v>
      </c>
      <c r="BU168" s="681">
        <f t="shared" ref="BU168:DC168" si="189">BU138</f>
        <v>0</v>
      </c>
      <c r="BV168" s="681">
        <f t="shared" si="189"/>
        <v>0</v>
      </c>
      <c r="BW168" s="681">
        <f t="shared" si="189"/>
        <v>0</v>
      </c>
      <c r="BX168" s="681">
        <f t="shared" si="189"/>
        <v>0</v>
      </c>
      <c r="BY168" s="681">
        <f t="shared" si="189"/>
        <v>0</v>
      </c>
      <c r="BZ168" s="681">
        <f t="shared" si="189"/>
        <v>0</v>
      </c>
      <c r="CA168" s="681">
        <f t="shared" si="189"/>
        <v>0</v>
      </c>
      <c r="CB168" s="681">
        <f t="shared" si="189"/>
        <v>0</v>
      </c>
      <c r="CC168" s="681">
        <f t="shared" si="189"/>
        <v>0</v>
      </c>
      <c r="CD168" s="681">
        <f t="shared" si="189"/>
        <v>0</v>
      </c>
      <c r="CE168" s="681">
        <f t="shared" si="189"/>
        <v>0</v>
      </c>
      <c r="CF168" s="681">
        <f t="shared" si="189"/>
        <v>0</v>
      </c>
      <c r="CG168" s="681">
        <f t="shared" si="189"/>
        <v>0</v>
      </c>
      <c r="CH168" s="681">
        <f t="shared" si="189"/>
        <v>0</v>
      </c>
      <c r="CI168" s="681">
        <f t="shared" si="189"/>
        <v>0</v>
      </c>
      <c r="CJ168" s="681">
        <f t="shared" si="189"/>
        <v>0</v>
      </c>
      <c r="CK168" s="681">
        <f t="shared" si="189"/>
        <v>0</v>
      </c>
      <c r="CL168" s="681">
        <f t="shared" si="189"/>
        <v>0</v>
      </c>
      <c r="CM168" s="681">
        <f t="shared" si="189"/>
        <v>0</v>
      </c>
      <c r="CN168" s="681">
        <f t="shared" si="189"/>
        <v>0</v>
      </c>
      <c r="CO168" s="681">
        <f t="shared" si="189"/>
        <v>0</v>
      </c>
      <c r="CP168" s="681">
        <f t="shared" si="189"/>
        <v>0</v>
      </c>
      <c r="CQ168" s="681">
        <f t="shared" si="189"/>
        <v>0</v>
      </c>
      <c r="CR168" s="681">
        <f t="shared" si="189"/>
        <v>0</v>
      </c>
      <c r="CS168" s="681">
        <f t="shared" si="189"/>
        <v>0</v>
      </c>
      <c r="CT168" s="681">
        <f t="shared" si="189"/>
        <v>0</v>
      </c>
      <c r="CU168" s="681">
        <f t="shared" si="189"/>
        <v>0</v>
      </c>
      <c r="CV168" s="681">
        <f t="shared" si="189"/>
        <v>0</v>
      </c>
      <c r="CW168" s="681">
        <f t="shared" si="189"/>
        <v>0</v>
      </c>
      <c r="CX168" s="681">
        <f t="shared" si="189"/>
        <v>0</v>
      </c>
      <c r="CY168" s="681">
        <f t="shared" si="189"/>
        <v>0</v>
      </c>
      <c r="CZ168" s="681">
        <f t="shared" si="189"/>
        <v>0</v>
      </c>
      <c r="DA168" s="681">
        <f t="shared" si="189"/>
        <v>0</v>
      </c>
      <c r="DB168" s="681">
        <f t="shared" si="189"/>
        <v>0</v>
      </c>
      <c r="DC168" s="681">
        <f t="shared" si="189"/>
        <v>0</v>
      </c>
    </row>
    <row r="169" spans="2:107" ht="15" hidden="1" customHeight="1" x14ac:dyDescent="0.25">
      <c r="B169" s="714">
        <v>34</v>
      </c>
      <c r="C169" s="715" t="s">
        <v>5890</v>
      </c>
      <c r="E169" s="715" t="s">
        <v>5930</v>
      </c>
      <c r="G169" s="688">
        <f>G165-G167</f>
        <v>0</v>
      </c>
      <c r="H169" s="677">
        <f t="shared" ref="H169" si="190">H140*(H86/10^3)</f>
        <v>0</v>
      </c>
      <c r="I169" s="677">
        <f t="shared" ref="I169:BT169" si="191">I140*(I86/10^3)</f>
        <v>0</v>
      </c>
      <c r="J169" s="677">
        <f t="shared" si="191"/>
        <v>0</v>
      </c>
      <c r="K169" s="677">
        <f t="shared" si="191"/>
        <v>0</v>
      </c>
      <c r="L169" s="677">
        <f t="shared" si="191"/>
        <v>0</v>
      </c>
      <c r="M169" s="677">
        <f t="shared" si="191"/>
        <v>0</v>
      </c>
      <c r="N169" s="677">
        <f t="shared" si="191"/>
        <v>0</v>
      </c>
      <c r="O169" s="677">
        <f t="shared" si="191"/>
        <v>0</v>
      </c>
      <c r="P169" s="677">
        <f t="shared" si="191"/>
        <v>0</v>
      </c>
      <c r="Q169" s="677">
        <f t="shared" si="191"/>
        <v>0</v>
      </c>
      <c r="R169" s="677">
        <f t="shared" si="191"/>
        <v>0</v>
      </c>
      <c r="S169" s="677">
        <f t="shared" si="191"/>
        <v>0</v>
      </c>
      <c r="T169" s="677">
        <f t="shared" si="191"/>
        <v>0</v>
      </c>
      <c r="U169" s="677">
        <f t="shared" si="191"/>
        <v>0</v>
      </c>
      <c r="V169" s="677">
        <f t="shared" si="191"/>
        <v>0</v>
      </c>
      <c r="W169" s="677">
        <f t="shared" si="191"/>
        <v>0</v>
      </c>
      <c r="X169" s="677">
        <f t="shared" si="191"/>
        <v>0</v>
      </c>
      <c r="Y169" s="677">
        <f t="shared" si="191"/>
        <v>0</v>
      </c>
      <c r="Z169" s="677">
        <f t="shared" si="191"/>
        <v>0</v>
      </c>
      <c r="AA169" s="677">
        <f t="shared" si="191"/>
        <v>0</v>
      </c>
      <c r="AB169" s="677">
        <f t="shared" si="191"/>
        <v>0</v>
      </c>
      <c r="AC169" s="677">
        <f t="shared" si="191"/>
        <v>0</v>
      </c>
      <c r="AD169" s="677">
        <f t="shared" si="191"/>
        <v>0</v>
      </c>
      <c r="AE169" s="677">
        <f t="shared" si="191"/>
        <v>0</v>
      </c>
      <c r="AF169" s="677">
        <f t="shared" si="191"/>
        <v>0</v>
      </c>
      <c r="AG169" s="677">
        <f t="shared" si="191"/>
        <v>0</v>
      </c>
      <c r="AH169" s="677">
        <f t="shared" si="191"/>
        <v>0</v>
      </c>
      <c r="AI169" s="677">
        <f t="shared" si="191"/>
        <v>0</v>
      </c>
      <c r="AJ169" s="677">
        <f t="shared" si="191"/>
        <v>0</v>
      </c>
      <c r="AK169" s="677">
        <f t="shared" si="191"/>
        <v>0</v>
      </c>
      <c r="AL169" s="677">
        <f t="shared" si="191"/>
        <v>0</v>
      </c>
      <c r="AM169" s="677">
        <f t="shared" si="191"/>
        <v>0</v>
      </c>
      <c r="AN169" s="677">
        <f t="shared" si="191"/>
        <v>0</v>
      </c>
      <c r="AO169" s="677">
        <f t="shared" si="191"/>
        <v>0</v>
      </c>
      <c r="AP169" s="677">
        <f t="shared" si="191"/>
        <v>0</v>
      </c>
      <c r="AQ169" s="677">
        <f t="shared" si="191"/>
        <v>0</v>
      </c>
      <c r="AR169" s="677">
        <f t="shared" si="191"/>
        <v>0</v>
      </c>
      <c r="AS169" s="677">
        <f t="shared" si="191"/>
        <v>0</v>
      </c>
      <c r="AT169" s="677">
        <f t="shared" si="191"/>
        <v>0</v>
      </c>
      <c r="AU169" s="677">
        <f t="shared" si="191"/>
        <v>0</v>
      </c>
      <c r="AV169" s="677">
        <f t="shared" si="191"/>
        <v>0</v>
      </c>
      <c r="AW169" s="677">
        <f t="shared" si="191"/>
        <v>0</v>
      </c>
      <c r="AX169" s="677">
        <f t="shared" si="191"/>
        <v>0</v>
      </c>
      <c r="AY169" s="677">
        <f t="shared" si="191"/>
        <v>0</v>
      </c>
      <c r="AZ169" s="677">
        <f t="shared" si="191"/>
        <v>0</v>
      </c>
      <c r="BA169" s="677">
        <f t="shared" si="191"/>
        <v>0</v>
      </c>
      <c r="BB169" s="677">
        <f t="shared" si="191"/>
        <v>0</v>
      </c>
      <c r="BC169" s="677">
        <f t="shared" si="191"/>
        <v>0</v>
      </c>
      <c r="BD169" s="677">
        <f t="shared" si="191"/>
        <v>0</v>
      </c>
      <c r="BE169" s="677">
        <f t="shared" si="191"/>
        <v>0</v>
      </c>
      <c r="BF169" s="677">
        <f t="shared" si="191"/>
        <v>0</v>
      </c>
      <c r="BG169" s="677">
        <f t="shared" si="191"/>
        <v>0</v>
      </c>
      <c r="BH169" s="677">
        <f t="shared" si="191"/>
        <v>0</v>
      </c>
      <c r="BI169" s="677">
        <f t="shared" si="191"/>
        <v>0</v>
      </c>
      <c r="BJ169" s="677">
        <f t="shared" si="191"/>
        <v>0</v>
      </c>
      <c r="BK169" s="677">
        <f t="shared" si="191"/>
        <v>0</v>
      </c>
      <c r="BL169" s="677">
        <f t="shared" si="191"/>
        <v>0</v>
      </c>
      <c r="BM169" s="677">
        <f t="shared" si="191"/>
        <v>0</v>
      </c>
      <c r="BN169" s="677">
        <f t="shared" si="191"/>
        <v>0</v>
      </c>
      <c r="BO169" s="677">
        <f t="shared" si="191"/>
        <v>0</v>
      </c>
      <c r="BP169" s="677">
        <f t="shared" si="191"/>
        <v>0</v>
      </c>
      <c r="BQ169" s="677">
        <f t="shared" si="191"/>
        <v>0</v>
      </c>
      <c r="BR169" s="677">
        <f t="shared" si="191"/>
        <v>0</v>
      </c>
      <c r="BS169" s="677">
        <f t="shared" si="191"/>
        <v>0</v>
      </c>
      <c r="BT169" s="677">
        <f t="shared" si="191"/>
        <v>0</v>
      </c>
      <c r="BU169" s="677">
        <f t="shared" ref="BU169:DC169" si="192">BU140*(BU86/10^3)</f>
        <v>0</v>
      </c>
      <c r="BV169" s="677">
        <f t="shared" si="192"/>
        <v>0</v>
      </c>
      <c r="BW169" s="677">
        <f t="shared" si="192"/>
        <v>0</v>
      </c>
      <c r="BX169" s="677">
        <f t="shared" si="192"/>
        <v>0</v>
      </c>
      <c r="BY169" s="677">
        <f t="shared" si="192"/>
        <v>0</v>
      </c>
      <c r="BZ169" s="677">
        <f t="shared" si="192"/>
        <v>0</v>
      </c>
      <c r="CA169" s="677">
        <f t="shared" si="192"/>
        <v>0</v>
      </c>
      <c r="CB169" s="677">
        <f t="shared" si="192"/>
        <v>0</v>
      </c>
      <c r="CC169" s="677">
        <f t="shared" si="192"/>
        <v>0</v>
      </c>
      <c r="CD169" s="677">
        <f t="shared" si="192"/>
        <v>0</v>
      </c>
      <c r="CE169" s="677">
        <f t="shared" si="192"/>
        <v>0</v>
      </c>
      <c r="CF169" s="677">
        <f t="shared" si="192"/>
        <v>0</v>
      </c>
      <c r="CG169" s="677">
        <f t="shared" si="192"/>
        <v>0</v>
      </c>
      <c r="CH169" s="677">
        <f t="shared" si="192"/>
        <v>0</v>
      </c>
      <c r="CI169" s="677">
        <f t="shared" si="192"/>
        <v>0</v>
      </c>
      <c r="CJ169" s="677">
        <f t="shared" si="192"/>
        <v>0</v>
      </c>
      <c r="CK169" s="677">
        <f t="shared" si="192"/>
        <v>0</v>
      </c>
      <c r="CL169" s="677">
        <f t="shared" si="192"/>
        <v>0</v>
      </c>
      <c r="CM169" s="677">
        <f t="shared" si="192"/>
        <v>0</v>
      </c>
      <c r="CN169" s="677">
        <f t="shared" si="192"/>
        <v>0</v>
      </c>
      <c r="CO169" s="677">
        <f t="shared" si="192"/>
        <v>0</v>
      </c>
      <c r="CP169" s="677">
        <f t="shared" si="192"/>
        <v>0</v>
      </c>
      <c r="CQ169" s="677">
        <f t="shared" si="192"/>
        <v>0</v>
      </c>
      <c r="CR169" s="677">
        <f t="shared" si="192"/>
        <v>0</v>
      </c>
      <c r="CS169" s="677">
        <f t="shared" si="192"/>
        <v>0</v>
      </c>
      <c r="CT169" s="677">
        <f t="shared" si="192"/>
        <v>0</v>
      </c>
      <c r="CU169" s="677">
        <f t="shared" si="192"/>
        <v>0</v>
      </c>
      <c r="CV169" s="677">
        <f t="shared" si="192"/>
        <v>0</v>
      </c>
      <c r="CW169" s="677">
        <f t="shared" si="192"/>
        <v>0</v>
      </c>
      <c r="CX169" s="677">
        <f t="shared" si="192"/>
        <v>0</v>
      </c>
      <c r="CY169" s="677">
        <f t="shared" si="192"/>
        <v>0</v>
      </c>
      <c r="CZ169" s="677">
        <f t="shared" si="192"/>
        <v>0</v>
      </c>
      <c r="DA169" s="677">
        <f t="shared" si="192"/>
        <v>0</v>
      </c>
      <c r="DB169" s="677">
        <f t="shared" si="192"/>
        <v>0</v>
      </c>
      <c r="DC169" s="677">
        <f t="shared" si="192"/>
        <v>0</v>
      </c>
    </row>
    <row r="170" spans="2:107" ht="15" hidden="1" customHeight="1" x14ac:dyDescent="0.25">
      <c r="B170" s="714">
        <v>35</v>
      </c>
      <c r="C170" s="715" t="s">
        <v>5999</v>
      </c>
      <c r="E170" s="715" t="s">
        <v>5932</v>
      </c>
      <c r="G170" s="688">
        <f>G166-G168</f>
        <v>0</v>
      </c>
      <c r="H170" s="677">
        <f>H142</f>
        <v>0</v>
      </c>
      <c r="I170" s="677">
        <f t="shared" ref="I170:BT170" si="193">I142</f>
        <v>0</v>
      </c>
      <c r="J170" s="677">
        <f t="shared" si="193"/>
        <v>0</v>
      </c>
      <c r="K170" s="677">
        <f t="shared" si="193"/>
        <v>0</v>
      </c>
      <c r="L170" s="677">
        <f t="shared" si="193"/>
        <v>0</v>
      </c>
      <c r="M170" s="677">
        <f t="shared" si="193"/>
        <v>0</v>
      </c>
      <c r="N170" s="677">
        <f t="shared" si="193"/>
        <v>0</v>
      </c>
      <c r="O170" s="677">
        <f t="shared" si="193"/>
        <v>0</v>
      </c>
      <c r="P170" s="677">
        <f t="shared" si="193"/>
        <v>0</v>
      </c>
      <c r="Q170" s="677">
        <f t="shared" si="193"/>
        <v>0</v>
      </c>
      <c r="R170" s="677">
        <f t="shared" si="193"/>
        <v>0</v>
      </c>
      <c r="S170" s="677">
        <f t="shared" si="193"/>
        <v>0</v>
      </c>
      <c r="T170" s="677">
        <f t="shared" si="193"/>
        <v>0</v>
      </c>
      <c r="U170" s="677">
        <f t="shared" si="193"/>
        <v>0</v>
      </c>
      <c r="V170" s="677">
        <f t="shared" si="193"/>
        <v>0</v>
      </c>
      <c r="W170" s="677">
        <f t="shared" si="193"/>
        <v>0</v>
      </c>
      <c r="X170" s="677">
        <f t="shared" si="193"/>
        <v>0</v>
      </c>
      <c r="Y170" s="677">
        <f t="shared" si="193"/>
        <v>0</v>
      </c>
      <c r="Z170" s="677">
        <f t="shared" si="193"/>
        <v>0</v>
      </c>
      <c r="AA170" s="677">
        <f t="shared" si="193"/>
        <v>0</v>
      </c>
      <c r="AB170" s="677">
        <f t="shared" si="193"/>
        <v>0</v>
      </c>
      <c r="AC170" s="677">
        <f t="shared" si="193"/>
        <v>0</v>
      </c>
      <c r="AD170" s="677">
        <f t="shared" si="193"/>
        <v>0</v>
      </c>
      <c r="AE170" s="677">
        <f t="shared" si="193"/>
        <v>0</v>
      </c>
      <c r="AF170" s="677">
        <f t="shared" si="193"/>
        <v>0</v>
      </c>
      <c r="AG170" s="677">
        <f t="shared" si="193"/>
        <v>0</v>
      </c>
      <c r="AH170" s="677">
        <f t="shared" si="193"/>
        <v>0</v>
      </c>
      <c r="AI170" s="677">
        <f t="shared" si="193"/>
        <v>0</v>
      </c>
      <c r="AJ170" s="677">
        <f t="shared" si="193"/>
        <v>0</v>
      </c>
      <c r="AK170" s="677">
        <f t="shared" si="193"/>
        <v>0</v>
      </c>
      <c r="AL170" s="677">
        <f t="shared" si="193"/>
        <v>0</v>
      </c>
      <c r="AM170" s="677">
        <f t="shared" si="193"/>
        <v>0</v>
      </c>
      <c r="AN170" s="677">
        <f t="shared" si="193"/>
        <v>0</v>
      </c>
      <c r="AO170" s="677">
        <f t="shared" si="193"/>
        <v>0</v>
      </c>
      <c r="AP170" s="677">
        <f t="shared" si="193"/>
        <v>0</v>
      </c>
      <c r="AQ170" s="677">
        <f t="shared" si="193"/>
        <v>0</v>
      </c>
      <c r="AR170" s="677">
        <f t="shared" si="193"/>
        <v>0</v>
      </c>
      <c r="AS170" s="677">
        <f t="shared" si="193"/>
        <v>0</v>
      </c>
      <c r="AT170" s="677">
        <f t="shared" si="193"/>
        <v>0</v>
      </c>
      <c r="AU170" s="677">
        <f t="shared" si="193"/>
        <v>0</v>
      </c>
      <c r="AV170" s="677">
        <f t="shared" si="193"/>
        <v>0</v>
      </c>
      <c r="AW170" s="677">
        <f t="shared" si="193"/>
        <v>0</v>
      </c>
      <c r="AX170" s="677">
        <f t="shared" si="193"/>
        <v>0</v>
      </c>
      <c r="AY170" s="677">
        <f t="shared" si="193"/>
        <v>0</v>
      </c>
      <c r="AZ170" s="677">
        <f t="shared" si="193"/>
        <v>0</v>
      </c>
      <c r="BA170" s="677">
        <f t="shared" si="193"/>
        <v>0</v>
      </c>
      <c r="BB170" s="677">
        <f t="shared" si="193"/>
        <v>0</v>
      </c>
      <c r="BC170" s="677">
        <f t="shared" si="193"/>
        <v>0</v>
      </c>
      <c r="BD170" s="677">
        <f t="shared" si="193"/>
        <v>0</v>
      </c>
      <c r="BE170" s="677">
        <f t="shared" si="193"/>
        <v>0</v>
      </c>
      <c r="BF170" s="677">
        <f t="shared" si="193"/>
        <v>0</v>
      </c>
      <c r="BG170" s="677">
        <f t="shared" si="193"/>
        <v>0</v>
      </c>
      <c r="BH170" s="677">
        <f t="shared" si="193"/>
        <v>0</v>
      </c>
      <c r="BI170" s="677">
        <f t="shared" si="193"/>
        <v>0</v>
      </c>
      <c r="BJ170" s="677">
        <f t="shared" si="193"/>
        <v>0</v>
      </c>
      <c r="BK170" s="677">
        <f t="shared" si="193"/>
        <v>0</v>
      </c>
      <c r="BL170" s="677">
        <f t="shared" si="193"/>
        <v>0</v>
      </c>
      <c r="BM170" s="677">
        <f t="shared" si="193"/>
        <v>0</v>
      </c>
      <c r="BN170" s="677">
        <f t="shared" si="193"/>
        <v>0</v>
      </c>
      <c r="BO170" s="677">
        <f t="shared" si="193"/>
        <v>0</v>
      </c>
      <c r="BP170" s="677">
        <f t="shared" si="193"/>
        <v>0</v>
      </c>
      <c r="BQ170" s="677">
        <f t="shared" si="193"/>
        <v>0</v>
      </c>
      <c r="BR170" s="677">
        <f t="shared" si="193"/>
        <v>0</v>
      </c>
      <c r="BS170" s="677">
        <f t="shared" si="193"/>
        <v>0</v>
      </c>
      <c r="BT170" s="677">
        <f t="shared" si="193"/>
        <v>0</v>
      </c>
      <c r="BU170" s="677">
        <f t="shared" ref="BU170:DC170" si="194">BU142</f>
        <v>0</v>
      </c>
      <c r="BV170" s="677">
        <f t="shared" si="194"/>
        <v>0</v>
      </c>
      <c r="BW170" s="677">
        <f t="shared" si="194"/>
        <v>0</v>
      </c>
      <c r="BX170" s="677">
        <f t="shared" si="194"/>
        <v>0</v>
      </c>
      <c r="BY170" s="677">
        <f t="shared" si="194"/>
        <v>0</v>
      </c>
      <c r="BZ170" s="677">
        <f t="shared" si="194"/>
        <v>0</v>
      </c>
      <c r="CA170" s="677">
        <f t="shared" si="194"/>
        <v>0</v>
      </c>
      <c r="CB170" s="677">
        <f t="shared" si="194"/>
        <v>0</v>
      </c>
      <c r="CC170" s="677">
        <f t="shared" si="194"/>
        <v>0</v>
      </c>
      <c r="CD170" s="677">
        <f t="shared" si="194"/>
        <v>0</v>
      </c>
      <c r="CE170" s="677">
        <f t="shared" si="194"/>
        <v>0</v>
      </c>
      <c r="CF170" s="677">
        <f t="shared" si="194"/>
        <v>0</v>
      </c>
      <c r="CG170" s="677">
        <f t="shared" si="194"/>
        <v>0</v>
      </c>
      <c r="CH170" s="677">
        <f t="shared" si="194"/>
        <v>0</v>
      </c>
      <c r="CI170" s="677">
        <f t="shared" si="194"/>
        <v>0</v>
      </c>
      <c r="CJ170" s="677">
        <f t="shared" si="194"/>
        <v>0</v>
      </c>
      <c r="CK170" s="677">
        <f t="shared" si="194"/>
        <v>0</v>
      </c>
      <c r="CL170" s="677">
        <f t="shared" si="194"/>
        <v>0</v>
      </c>
      <c r="CM170" s="677">
        <f t="shared" si="194"/>
        <v>0</v>
      </c>
      <c r="CN170" s="677">
        <f t="shared" si="194"/>
        <v>0</v>
      </c>
      <c r="CO170" s="677">
        <f t="shared" si="194"/>
        <v>0</v>
      </c>
      <c r="CP170" s="677">
        <f t="shared" si="194"/>
        <v>0</v>
      </c>
      <c r="CQ170" s="677">
        <f t="shared" si="194"/>
        <v>0</v>
      </c>
      <c r="CR170" s="677">
        <f t="shared" si="194"/>
        <v>0</v>
      </c>
      <c r="CS170" s="677">
        <f t="shared" si="194"/>
        <v>0</v>
      </c>
      <c r="CT170" s="677">
        <f t="shared" si="194"/>
        <v>0</v>
      </c>
      <c r="CU170" s="677">
        <f t="shared" si="194"/>
        <v>0</v>
      </c>
      <c r="CV170" s="677">
        <f t="shared" si="194"/>
        <v>0</v>
      </c>
      <c r="CW170" s="677">
        <f t="shared" si="194"/>
        <v>0</v>
      </c>
      <c r="CX170" s="677">
        <f t="shared" si="194"/>
        <v>0</v>
      </c>
      <c r="CY170" s="677">
        <f t="shared" si="194"/>
        <v>0</v>
      </c>
      <c r="CZ170" s="677">
        <f t="shared" si="194"/>
        <v>0</v>
      </c>
      <c r="DA170" s="677">
        <f t="shared" si="194"/>
        <v>0</v>
      </c>
      <c r="DB170" s="677">
        <f t="shared" si="194"/>
        <v>0</v>
      </c>
      <c r="DC170" s="677">
        <f t="shared" si="194"/>
        <v>0</v>
      </c>
    </row>
    <row r="171" spans="2:107" ht="15" hidden="1" customHeight="1" x14ac:dyDescent="0.25">
      <c r="B171" s="714">
        <v>36</v>
      </c>
      <c r="C171" s="715" t="s">
        <v>5937</v>
      </c>
      <c r="E171" s="715" t="s">
        <v>5939</v>
      </c>
      <c r="G171" s="680">
        <f t="shared" ref="G171:H171" si="195">IFERROR(G147/G135,0)</f>
        <v>0</v>
      </c>
      <c r="H171" s="680">
        <f t="shared" si="195"/>
        <v>0</v>
      </c>
      <c r="I171" s="680">
        <f t="shared" ref="I171:BT171" si="196">IFERROR(I147/I135,0)</f>
        <v>0</v>
      </c>
      <c r="J171" s="680">
        <f t="shared" si="196"/>
        <v>0</v>
      </c>
      <c r="K171" s="680">
        <f t="shared" si="196"/>
        <v>0</v>
      </c>
      <c r="L171" s="680">
        <f t="shared" si="196"/>
        <v>0</v>
      </c>
      <c r="M171" s="680">
        <f t="shared" si="196"/>
        <v>0</v>
      </c>
      <c r="N171" s="680">
        <f t="shared" si="196"/>
        <v>0</v>
      </c>
      <c r="O171" s="680">
        <f t="shared" si="196"/>
        <v>0</v>
      </c>
      <c r="P171" s="680">
        <f t="shared" si="196"/>
        <v>0</v>
      </c>
      <c r="Q171" s="680">
        <f t="shared" si="196"/>
        <v>0</v>
      </c>
      <c r="R171" s="680">
        <f t="shared" si="196"/>
        <v>0</v>
      </c>
      <c r="S171" s="680">
        <f t="shared" si="196"/>
        <v>0</v>
      </c>
      <c r="T171" s="680">
        <f t="shared" si="196"/>
        <v>0</v>
      </c>
      <c r="U171" s="680">
        <f t="shared" si="196"/>
        <v>0</v>
      </c>
      <c r="V171" s="680">
        <f t="shared" si="196"/>
        <v>0</v>
      </c>
      <c r="W171" s="680">
        <f t="shared" si="196"/>
        <v>0</v>
      </c>
      <c r="X171" s="680">
        <f t="shared" si="196"/>
        <v>0</v>
      </c>
      <c r="Y171" s="680">
        <f t="shared" si="196"/>
        <v>0</v>
      </c>
      <c r="Z171" s="680">
        <f t="shared" si="196"/>
        <v>0</v>
      </c>
      <c r="AA171" s="680">
        <f t="shared" si="196"/>
        <v>0</v>
      </c>
      <c r="AB171" s="680">
        <f t="shared" si="196"/>
        <v>0</v>
      </c>
      <c r="AC171" s="680">
        <f t="shared" si="196"/>
        <v>0</v>
      </c>
      <c r="AD171" s="680">
        <f t="shared" si="196"/>
        <v>0</v>
      </c>
      <c r="AE171" s="680">
        <f t="shared" si="196"/>
        <v>0</v>
      </c>
      <c r="AF171" s="680">
        <f t="shared" si="196"/>
        <v>0</v>
      </c>
      <c r="AG171" s="680">
        <f t="shared" si="196"/>
        <v>0</v>
      </c>
      <c r="AH171" s="680">
        <f t="shared" si="196"/>
        <v>0</v>
      </c>
      <c r="AI171" s="680">
        <f t="shared" si="196"/>
        <v>0</v>
      </c>
      <c r="AJ171" s="680">
        <f t="shared" si="196"/>
        <v>0</v>
      </c>
      <c r="AK171" s="680">
        <f t="shared" si="196"/>
        <v>0</v>
      </c>
      <c r="AL171" s="680">
        <f t="shared" si="196"/>
        <v>0</v>
      </c>
      <c r="AM171" s="680">
        <f t="shared" si="196"/>
        <v>0</v>
      </c>
      <c r="AN171" s="680">
        <f t="shared" si="196"/>
        <v>0</v>
      </c>
      <c r="AO171" s="680">
        <f t="shared" si="196"/>
        <v>0</v>
      </c>
      <c r="AP171" s="680">
        <f t="shared" si="196"/>
        <v>0</v>
      </c>
      <c r="AQ171" s="680">
        <f t="shared" si="196"/>
        <v>0</v>
      </c>
      <c r="AR171" s="680">
        <f t="shared" si="196"/>
        <v>0</v>
      </c>
      <c r="AS171" s="680">
        <f t="shared" si="196"/>
        <v>0</v>
      </c>
      <c r="AT171" s="680">
        <f t="shared" si="196"/>
        <v>0</v>
      </c>
      <c r="AU171" s="680">
        <f t="shared" si="196"/>
        <v>0</v>
      </c>
      <c r="AV171" s="680">
        <f t="shared" si="196"/>
        <v>0</v>
      </c>
      <c r="AW171" s="680">
        <f t="shared" si="196"/>
        <v>0</v>
      </c>
      <c r="AX171" s="680">
        <f t="shared" si="196"/>
        <v>0</v>
      </c>
      <c r="AY171" s="680">
        <f t="shared" si="196"/>
        <v>0</v>
      </c>
      <c r="AZ171" s="680">
        <f t="shared" si="196"/>
        <v>0</v>
      </c>
      <c r="BA171" s="680">
        <f t="shared" si="196"/>
        <v>0</v>
      </c>
      <c r="BB171" s="680">
        <f t="shared" si="196"/>
        <v>0</v>
      </c>
      <c r="BC171" s="680">
        <f t="shared" si="196"/>
        <v>0</v>
      </c>
      <c r="BD171" s="680">
        <f t="shared" si="196"/>
        <v>0</v>
      </c>
      <c r="BE171" s="680">
        <f t="shared" si="196"/>
        <v>0</v>
      </c>
      <c r="BF171" s="680">
        <f t="shared" si="196"/>
        <v>0</v>
      </c>
      <c r="BG171" s="680">
        <f t="shared" si="196"/>
        <v>0</v>
      </c>
      <c r="BH171" s="680">
        <f t="shared" si="196"/>
        <v>0</v>
      </c>
      <c r="BI171" s="680">
        <f t="shared" si="196"/>
        <v>0</v>
      </c>
      <c r="BJ171" s="680">
        <f t="shared" si="196"/>
        <v>0</v>
      </c>
      <c r="BK171" s="680">
        <f t="shared" si="196"/>
        <v>0</v>
      </c>
      <c r="BL171" s="680">
        <f t="shared" si="196"/>
        <v>0</v>
      </c>
      <c r="BM171" s="680">
        <f t="shared" si="196"/>
        <v>0</v>
      </c>
      <c r="BN171" s="680">
        <f t="shared" si="196"/>
        <v>0</v>
      </c>
      <c r="BO171" s="680">
        <f t="shared" si="196"/>
        <v>0</v>
      </c>
      <c r="BP171" s="680">
        <f t="shared" si="196"/>
        <v>0</v>
      </c>
      <c r="BQ171" s="680">
        <f t="shared" si="196"/>
        <v>0</v>
      </c>
      <c r="BR171" s="680">
        <f t="shared" si="196"/>
        <v>0</v>
      </c>
      <c r="BS171" s="680">
        <f t="shared" si="196"/>
        <v>0</v>
      </c>
      <c r="BT171" s="680">
        <f t="shared" si="196"/>
        <v>0</v>
      </c>
      <c r="BU171" s="680">
        <f t="shared" ref="BU171:DC171" si="197">IFERROR(BU147/BU135,0)</f>
        <v>0</v>
      </c>
      <c r="BV171" s="680">
        <f t="shared" si="197"/>
        <v>0</v>
      </c>
      <c r="BW171" s="680">
        <f t="shared" si="197"/>
        <v>0</v>
      </c>
      <c r="BX171" s="680">
        <f t="shared" si="197"/>
        <v>0</v>
      </c>
      <c r="BY171" s="680">
        <f t="shared" si="197"/>
        <v>0</v>
      </c>
      <c r="BZ171" s="680">
        <f t="shared" si="197"/>
        <v>0</v>
      </c>
      <c r="CA171" s="680">
        <f t="shared" si="197"/>
        <v>0</v>
      </c>
      <c r="CB171" s="680">
        <f t="shared" si="197"/>
        <v>0</v>
      </c>
      <c r="CC171" s="680">
        <f t="shared" si="197"/>
        <v>0</v>
      </c>
      <c r="CD171" s="680">
        <f t="shared" si="197"/>
        <v>0</v>
      </c>
      <c r="CE171" s="680">
        <f t="shared" si="197"/>
        <v>0</v>
      </c>
      <c r="CF171" s="680">
        <f t="shared" si="197"/>
        <v>0</v>
      </c>
      <c r="CG171" s="680">
        <f t="shared" si="197"/>
        <v>0</v>
      </c>
      <c r="CH171" s="680">
        <f t="shared" si="197"/>
        <v>0</v>
      </c>
      <c r="CI171" s="680">
        <f t="shared" si="197"/>
        <v>0</v>
      </c>
      <c r="CJ171" s="680">
        <f t="shared" si="197"/>
        <v>0</v>
      </c>
      <c r="CK171" s="680">
        <f t="shared" si="197"/>
        <v>0</v>
      </c>
      <c r="CL171" s="680">
        <f t="shared" si="197"/>
        <v>0</v>
      </c>
      <c r="CM171" s="680">
        <f t="shared" si="197"/>
        <v>0</v>
      </c>
      <c r="CN171" s="680">
        <f t="shared" si="197"/>
        <v>0</v>
      </c>
      <c r="CO171" s="680">
        <f t="shared" si="197"/>
        <v>0</v>
      </c>
      <c r="CP171" s="680">
        <f t="shared" si="197"/>
        <v>0</v>
      </c>
      <c r="CQ171" s="680">
        <f t="shared" si="197"/>
        <v>0</v>
      </c>
      <c r="CR171" s="680">
        <f t="shared" si="197"/>
        <v>0</v>
      </c>
      <c r="CS171" s="680">
        <f t="shared" si="197"/>
        <v>0</v>
      </c>
      <c r="CT171" s="680">
        <f t="shared" si="197"/>
        <v>0</v>
      </c>
      <c r="CU171" s="680">
        <f t="shared" si="197"/>
        <v>0</v>
      </c>
      <c r="CV171" s="680">
        <f t="shared" si="197"/>
        <v>0</v>
      </c>
      <c r="CW171" s="680">
        <f t="shared" si="197"/>
        <v>0</v>
      </c>
      <c r="CX171" s="680">
        <f t="shared" si="197"/>
        <v>0</v>
      </c>
      <c r="CY171" s="680">
        <f t="shared" si="197"/>
        <v>0</v>
      </c>
      <c r="CZ171" s="680">
        <f t="shared" si="197"/>
        <v>0</v>
      </c>
      <c r="DA171" s="680">
        <f t="shared" si="197"/>
        <v>0</v>
      </c>
      <c r="DB171" s="680">
        <f t="shared" si="197"/>
        <v>0</v>
      </c>
      <c r="DC171" s="680">
        <f t="shared" si="197"/>
        <v>0</v>
      </c>
    </row>
    <row r="172" spans="2:107" ht="15" hidden="1" customHeight="1" x14ac:dyDescent="0.25">
      <c r="B172" s="714">
        <v>37</v>
      </c>
      <c r="C172" s="715" t="s">
        <v>5940</v>
      </c>
      <c r="E172" s="715" t="s">
        <v>5939</v>
      </c>
      <c r="G172" s="680">
        <f t="shared" ref="G172:H172" si="198">IFERROR(G148/G135,0)</f>
        <v>0</v>
      </c>
      <c r="H172" s="680">
        <f t="shared" si="198"/>
        <v>0</v>
      </c>
      <c r="I172" s="680">
        <f t="shared" ref="I172:BT172" si="199">IFERROR(I148/I135,0)</f>
        <v>0</v>
      </c>
      <c r="J172" s="680">
        <f t="shared" si="199"/>
        <v>0</v>
      </c>
      <c r="K172" s="680">
        <f t="shared" si="199"/>
        <v>0</v>
      </c>
      <c r="L172" s="680">
        <f t="shared" si="199"/>
        <v>0</v>
      </c>
      <c r="M172" s="680">
        <f t="shared" si="199"/>
        <v>0</v>
      </c>
      <c r="N172" s="680">
        <f t="shared" si="199"/>
        <v>0</v>
      </c>
      <c r="O172" s="680">
        <f t="shared" si="199"/>
        <v>0</v>
      </c>
      <c r="P172" s="680">
        <f t="shared" si="199"/>
        <v>0</v>
      </c>
      <c r="Q172" s="680">
        <f t="shared" si="199"/>
        <v>0</v>
      </c>
      <c r="R172" s="680">
        <f t="shared" si="199"/>
        <v>0</v>
      </c>
      <c r="S172" s="680">
        <f t="shared" si="199"/>
        <v>0</v>
      </c>
      <c r="T172" s="680">
        <f t="shared" si="199"/>
        <v>0</v>
      </c>
      <c r="U172" s="680">
        <f t="shared" si="199"/>
        <v>0</v>
      </c>
      <c r="V172" s="680">
        <f t="shared" si="199"/>
        <v>0</v>
      </c>
      <c r="W172" s="680">
        <f t="shared" si="199"/>
        <v>0</v>
      </c>
      <c r="X172" s="680">
        <f t="shared" si="199"/>
        <v>0</v>
      </c>
      <c r="Y172" s="680">
        <f t="shared" si="199"/>
        <v>0</v>
      </c>
      <c r="Z172" s="680">
        <f t="shared" si="199"/>
        <v>0</v>
      </c>
      <c r="AA172" s="680">
        <f t="shared" si="199"/>
        <v>0</v>
      </c>
      <c r="AB172" s="680">
        <f t="shared" si="199"/>
        <v>0</v>
      </c>
      <c r="AC172" s="680">
        <f t="shared" si="199"/>
        <v>0</v>
      </c>
      <c r="AD172" s="680">
        <f t="shared" si="199"/>
        <v>0</v>
      </c>
      <c r="AE172" s="680">
        <f t="shared" si="199"/>
        <v>0</v>
      </c>
      <c r="AF172" s="680">
        <f t="shared" si="199"/>
        <v>0</v>
      </c>
      <c r="AG172" s="680">
        <f t="shared" si="199"/>
        <v>0</v>
      </c>
      <c r="AH172" s="680">
        <f t="shared" si="199"/>
        <v>0</v>
      </c>
      <c r="AI172" s="680">
        <f t="shared" si="199"/>
        <v>0</v>
      </c>
      <c r="AJ172" s="680">
        <f t="shared" si="199"/>
        <v>0</v>
      </c>
      <c r="AK172" s="680">
        <f t="shared" si="199"/>
        <v>0</v>
      </c>
      <c r="AL172" s="680">
        <f t="shared" si="199"/>
        <v>0</v>
      </c>
      <c r="AM172" s="680">
        <f t="shared" si="199"/>
        <v>0</v>
      </c>
      <c r="AN172" s="680">
        <f t="shared" si="199"/>
        <v>0</v>
      </c>
      <c r="AO172" s="680">
        <f t="shared" si="199"/>
        <v>0</v>
      </c>
      <c r="AP172" s="680">
        <f t="shared" si="199"/>
        <v>0</v>
      </c>
      <c r="AQ172" s="680">
        <f t="shared" si="199"/>
        <v>0</v>
      </c>
      <c r="AR172" s="680">
        <f t="shared" si="199"/>
        <v>0</v>
      </c>
      <c r="AS172" s="680">
        <f t="shared" si="199"/>
        <v>0</v>
      </c>
      <c r="AT172" s="680">
        <f t="shared" si="199"/>
        <v>0</v>
      </c>
      <c r="AU172" s="680">
        <f t="shared" si="199"/>
        <v>0</v>
      </c>
      <c r="AV172" s="680">
        <f t="shared" si="199"/>
        <v>0</v>
      </c>
      <c r="AW172" s="680">
        <f t="shared" si="199"/>
        <v>0</v>
      </c>
      <c r="AX172" s="680">
        <f t="shared" si="199"/>
        <v>0</v>
      </c>
      <c r="AY172" s="680">
        <f t="shared" si="199"/>
        <v>0</v>
      </c>
      <c r="AZ172" s="680">
        <f t="shared" si="199"/>
        <v>0</v>
      </c>
      <c r="BA172" s="680">
        <f t="shared" si="199"/>
        <v>0</v>
      </c>
      <c r="BB172" s="680">
        <f t="shared" si="199"/>
        <v>0</v>
      </c>
      <c r="BC172" s="680">
        <f t="shared" si="199"/>
        <v>0</v>
      </c>
      <c r="BD172" s="680">
        <f t="shared" si="199"/>
        <v>0</v>
      </c>
      <c r="BE172" s="680">
        <f t="shared" si="199"/>
        <v>0</v>
      </c>
      <c r="BF172" s="680">
        <f t="shared" si="199"/>
        <v>0</v>
      </c>
      <c r="BG172" s="680">
        <f t="shared" si="199"/>
        <v>0</v>
      </c>
      <c r="BH172" s="680">
        <f t="shared" si="199"/>
        <v>0</v>
      </c>
      <c r="BI172" s="680">
        <f t="shared" si="199"/>
        <v>0</v>
      </c>
      <c r="BJ172" s="680">
        <f t="shared" si="199"/>
        <v>0</v>
      </c>
      <c r="BK172" s="680">
        <f t="shared" si="199"/>
        <v>0</v>
      </c>
      <c r="BL172" s="680">
        <f t="shared" si="199"/>
        <v>0</v>
      </c>
      <c r="BM172" s="680">
        <f t="shared" si="199"/>
        <v>0</v>
      </c>
      <c r="BN172" s="680">
        <f t="shared" si="199"/>
        <v>0</v>
      </c>
      <c r="BO172" s="680">
        <f t="shared" si="199"/>
        <v>0</v>
      </c>
      <c r="BP172" s="680">
        <f t="shared" si="199"/>
        <v>0</v>
      </c>
      <c r="BQ172" s="680">
        <f t="shared" si="199"/>
        <v>0</v>
      </c>
      <c r="BR172" s="680">
        <f t="shared" si="199"/>
        <v>0</v>
      </c>
      <c r="BS172" s="680">
        <f t="shared" si="199"/>
        <v>0</v>
      </c>
      <c r="BT172" s="680">
        <f t="shared" si="199"/>
        <v>0</v>
      </c>
      <c r="BU172" s="680">
        <f t="shared" ref="BU172:DC172" si="200">IFERROR(BU148/BU135,0)</f>
        <v>0</v>
      </c>
      <c r="BV172" s="680">
        <f t="shared" si="200"/>
        <v>0</v>
      </c>
      <c r="BW172" s="680">
        <f t="shared" si="200"/>
        <v>0</v>
      </c>
      <c r="BX172" s="680">
        <f t="shared" si="200"/>
        <v>0</v>
      </c>
      <c r="BY172" s="680">
        <f t="shared" si="200"/>
        <v>0</v>
      </c>
      <c r="BZ172" s="680">
        <f t="shared" si="200"/>
        <v>0</v>
      </c>
      <c r="CA172" s="680">
        <f t="shared" si="200"/>
        <v>0</v>
      </c>
      <c r="CB172" s="680">
        <f t="shared" si="200"/>
        <v>0</v>
      </c>
      <c r="CC172" s="680">
        <f t="shared" si="200"/>
        <v>0</v>
      </c>
      <c r="CD172" s="680">
        <f t="shared" si="200"/>
        <v>0</v>
      </c>
      <c r="CE172" s="680">
        <f t="shared" si="200"/>
        <v>0</v>
      </c>
      <c r="CF172" s="680">
        <f t="shared" si="200"/>
        <v>0</v>
      </c>
      <c r="CG172" s="680">
        <f t="shared" si="200"/>
        <v>0</v>
      </c>
      <c r="CH172" s="680">
        <f t="shared" si="200"/>
        <v>0</v>
      </c>
      <c r="CI172" s="680">
        <f t="shared" si="200"/>
        <v>0</v>
      </c>
      <c r="CJ172" s="680">
        <f t="shared" si="200"/>
        <v>0</v>
      </c>
      <c r="CK172" s="680">
        <f t="shared" si="200"/>
        <v>0</v>
      </c>
      <c r="CL172" s="680">
        <f t="shared" si="200"/>
        <v>0</v>
      </c>
      <c r="CM172" s="680">
        <f t="shared" si="200"/>
        <v>0</v>
      </c>
      <c r="CN172" s="680">
        <f t="shared" si="200"/>
        <v>0</v>
      </c>
      <c r="CO172" s="680">
        <f t="shared" si="200"/>
        <v>0</v>
      </c>
      <c r="CP172" s="680">
        <f t="shared" si="200"/>
        <v>0</v>
      </c>
      <c r="CQ172" s="680">
        <f t="shared" si="200"/>
        <v>0</v>
      </c>
      <c r="CR172" s="680">
        <f t="shared" si="200"/>
        <v>0</v>
      </c>
      <c r="CS172" s="680">
        <f t="shared" si="200"/>
        <v>0</v>
      </c>
      <c r="CT172" s="680">
        <f t="shared" si="200"/>
        <v>0</v>
      </c>
      <c r="CU172" s="680">
        <f t="shared" si="200"/>
        <v>0</v>
      </c>
      <c r="CV172" s="680">
        <f t="shared" si="200"/>
        <v>0</v>
      </c>
      <c r="CW172" s="680">
        <f t="shared" si="200"/>
        <v>0</v>
      </c>
      <c r="CX172" s="680">
        <f t="shared" si="200"/>
        <v>0</v>
      </c>
      <c r="CY172" s="680">
        <f t="shared" si="200"/>
        <v>0</v>
      </c>
      <c r="CZ172" s="680">
        <f t="shared" si="200"/>
        <v>0</v>
      </c>
      <c r="DA172" s="680">
        <f t="shared" si="200"/>
        <v>0</v>
      </c>
      <c r="DB172" s="680">
        <f t="shared" si="200"/>
        <v>0</v>
      </c>
      <c r="DC172" s="680">
        <f t="shared" si="200"/>
        <v>0</v>
      </c>
    </row>
    <row r="173" spans="2:107" ht="15" hidden="1" customHeight="1" x14ac:dyDescent="0.25">
      <c r="B173" s="714">
        <v>38</v>
      </c>
      <c r="C173" s="715" t="s">
        <v>5942</v>
      </c>
      <c r="E173" s="715" t="s">
        <v>5939</v>
      </c>
      <c r="G173" s="707">
        <f>SUM(G171:G172)</f>
        <v>0</v>
      </c>
      <c r="H173" s="699">
        <f>SUM(H171:H172)</f>
        <v>0</v>
      </c>
      <c r="I173" s="699">
        <f t="shared" ref="I173:BT173" si="201">SUM(I171:I172)</f>
        <v>0</v>
      </c>
      <c r="J173" s="699">
        <f t="shared" si="201"/>
        <v>0</v>
      </c>
      <c r="K173" s="699">
        <f t="shared" si="201"/>
        <v>0</v>
      </c>
      <c r="L173" s="699">
        <f t="shared" si="201"/>
        <v>0</v>
      </c>
      <c r="M173" s="699">
        <f t="shared" si="201"/>
        <v>0</v>
      </c>
      <c r="N173" s="699">
        <f t="shared" si="201"/>
        <v>0</v>
      </c>
      <c r="O173" s="699">
        <f t="shared" si="201"/>
        <v>0</v>
      </c>
      <c r="P173" s="699">
        <f t="shared" si="201"/>
        <v>0</v>
      </c>
      <c r="Q173" s="699">
        <f t="shared" si="201"/>
        <v>0</v>
      </c>
      <c r="R173" s="699">
        <f t="shared" si="201"/>
        <v>0</v>
      </c>
      <c r="S173" s="699">
        <f t="shared" si="201"/>
        <v>0</v>
      </c>
      <c r="T173" s="699">
        <f t="shared" si="201"/>
        <v>0</v>
      </c>
      <c r="U173" s="699">
        <f t="shared" si="201"/>
        <v>0</v>
      </c>
      <c r="V173" s="699">
        <f t="shared" si="201"/>
        <v>0</v>
      </c>
      <c r="W173" s="699">
        <f t="shared" si="201"/>
        <v>0</v>
      </c>
      <c r="X173" s="699">
        <f t="shared" si="201"/>
        <v>0</v>
      </c>
      <c r="Y173" s="699">
        <f t="shared" si="201"/>
        <v>0</v>
      </c>
      <c r="Z173" s="699">
        <f t="shared" si="201"/>
        <v>0</v>
      </c>
      <c r="AA173" s="699">
        <f t="shared" si="201"/>
        <v>0</v>
      </c>
      <c r="AB173" s="699">
        <f t="shared" si="201"/>
        <v>0</v>
      </c>
      <c r="AC173" s="699">
        <f t="shared" si="201"/>
        <v>0</v>
      </c>
      <c r="AD173" s="699">
        <f t="shared" si="201"/>
        <v>0</v>
      </c>
      <c r="AE173" s="699">
        <f t="shared" si="201"/>
        <v>0</v>
      </c>
      <c r="AF173" s="699">
        <f t="shared" si="201"/>
        <v>0</v>
      </c>
      <c r="AG173" s="699">
        <f t="shared" si="201"/>
        <v>0</v>
      </c>
      <c r="AH173" s="699">
        <f t="shared" si="201"/>
        <v>0</v>
      </c>
      <c r="AI173" s="699">
        <f t="shared" si="201"/>
        <v>0</v>
      </c>
      <c r="AJ173" s="699">
        <f t="shared" si="201"/>
        <v>0</v>
      </c>
      <c r="AK173" s="699">
        <f t="shared" si="201"/>
        <v>0</v>
      </c>
      <c r="AL173" s="699">
        <f t="shared" si="201"/>
        <v>0</v>
      </c>
      <c r="AM173" s="699">
        <f t="shared" si="201"/>
        <v>0</v>
      </c>
      <c r="AN173" s="699">
        <f t="shared" si="201"/>
        <v>0</v>
      </c>
      <c r="AO173" s="699">
        <f t="shared" si="201"/>
        <v>0</v>
      </c>
      <c r="AP173" s="699">
        <f t="shared" si="201"/>
        <v>0</v>
      </c>
      <c r="AQ173" s="699">
        <f t="shared" si="201"/>
        <v>0</v>
      </c>
      <c r="AR173" s="699">
        <f t="shared" si="201"/>
        <v>0</v>
      </c>
      <c r="AS173" s="699">
        <f t="shared" si="201"/>
        <v>0</v>
      </c>
      <c r="AT173" s="699">
        <f t="shared" si="201"/>
        <v>0</v>
      </c>
      <c r="AU173" s="699">
        <f t="shared" si="201"/>
        <v>0</v>
      </c>
      <c r="AV173" s="699">
        <f t="shared" si="201"/>
        <v>0</v>
      </c>
      <c r="AW173" s="699">
        <f t="shared" si="201"/>
        <v>0</v>
      </c>
      <c r="AX173" s="699">
        <f t="shared" si="201"/>
        <v>0</v>
      </c>
      <c r="AY173" s="699">
        <f t="shared" si="201"/>
        <v>0</v>
      </c>
      <c r="AZ173" s="699">
        <f t="shared" si="201"/>
        <v>0</v>
      </c>
      <c r="BA173" s="699">
        <f t="shared" si="201"/>
        <v>0</v>
      </c>
      <c r="BB173" s="699">
        <f t="shared" si="201"/>
        <v>0</v>
      </c>
      <c r="BC173" s="699">
        <f t="shared" si="201"/>
        <v>0</v>
      </c>
      <c r="BD173" s="699">
        <f t="shared" si="201"/>
        <v>0</v>
      </c>
      <c r="BE173" s="699">
        <f t="shared" si="201"/>
        <v>0</v>
      </c>
      <c r="BF173" s="699">
        <f t="shared" si="201"/>
        <v>0</v>
      </c>
      <c r="BG173" s="699">
        <f t="shared" si="201"/>
        <v>0</v>
      </c>
      <c r="BH173" s="699">
        <f t="shared" si="201"/>
        <v>0</v>
      </c>
      <c r="BI173" s="699">
        <f t="shared" si="201"/>
        <v>0</v>
      </c>
      <c r="BJ173" s="699">
        <f t="shared" si="201"/>
        <v>0</v>
      </c>
      <c r="BK173" s="699">
        <f t="shared" si="201"/>
        <v>0</v>
      </c>
      <c r="BL173" s="699">
        <f t="shared" si="201"/>
        <v>0</v>
      </c>
      <c r="BM173" s="699">
        <f t="shared" si="201"/>
        <v>0</v>
      </c>
      <c r="BN173" s="699">
        <f t="shared" si="201"/>
        <v>0</v>
      </c>
      <c r="BO173" s="699">
        <f t="shared" si="201"/>
        <v>0</v>
      </c>
      <c r="BP173" s="699">
        <f t="shared" si="201"/>
        <v>0</v>
      </c>
      <c r="BQ173" s="699">
        <f t="shared" si="201"/>
        <v>0</v>
      </c>
      <c r="BR173" s="699">
        <f t="shared" si="201"/>
        <v>0</v>
      </c>
      <c r="BS173" s="699">
        <f t="shared" si="201"/>
        <v>0</v>
      </c>
      <c r="BT173" s="699">
        <f t="shared" si="201"/>
        <v>0</v>
      </c>
      <c r="BU173" s="699">
        <f t="shared" ref="BU173:DC173" si="202">SUM(BU171:BU172)</f>
        <v>0</v>
      </c>
      <c r="BV173" s="699">
        <f t="shared" si="202"/>
        <v>0</v>
      </c>
      <c r="BW173" s="699">
        <f t="shared" si="202"/>
        <v>0</v>
      </c>
      <c r="BX173" s="699">
        <f t="shared" si="202"/>
        <v>0</v>
      </c>
      <c r="BY173" s="699">
        <f t="shared" si="202"/>
        <v>0</v>
      </c>
      <c r="BZ173" s="699">
        <f t="shared" si="202"/>
        <v>0</v>
      </c>
      <c r="CA173" s="699">
        <f t="shared" si="202"/>
        <v>0</v>
      </c>
      <c r="CB173" s="699">
        <f t="shared" si="202"/>
        <v>0</v>
      </c>
      <c r="CC173" s="699">
        <f t="shared" si="202"/>
        <v>0</v>
      </c>
      <c r="CD173" s="699">
        <f t="shared" si="202"/>
        <v>0</v>
      </c>
      <c r="CE173" s="699">
        <f t="shared" si="202"/>
        <v>0</v>
      </c>
      <c r="CF173" s="699">
        <f t="shared" si="202"/>
        <v>0</v>
      </c>
      <c r="CG173" s="699">
        <f t="shared" si="202"/>
        <v>0</v>
      </c>
      <c r="CH173" s="699">
        <f t="shared" si="202"/>
        <v>0</v>
      </c>
      <c r="CI173" s="699">
        <f t="shared" si="202"/>
        <v>0</v>
      </c>
      <c r="CJ173" s="699">
        <f t="shared" si="202"/>
        <v>0</v>
      </c>
      <c r="CK173" s="699">
        <f t="shared" si="202"/>
        <v>0</v>
      </c>
      <c r="CL173" s="699">
        <f t="shared" si="202"/>
        <v>0</v>
      </c>
      <c r="CM173" s="699">
        <f t="shared" si="202"/>
        <v>0</v>
      </c>
      <c r="CN173" s="699">
        <f t="shared" si="202"/>
        <v>0</v>
      </c>
      <c r="CO173" s="699">
        <f t="shared" si="202"/>
        <v>0</v>
      </c>
      <c r="CP173" s="699">
        <f t="shared" si="202"/>
        <v>0</v>
      </c>
      <c r="CQ173" s="699">
        <f t="shared" si="202"/>
        <v>0</v>
      </c>
      <c r="CR173" s="699">
        <f t="shared" si="202"/>
        <v>0</v>
      </c>
      <c r="CS173" s="699">
        <f t="shared" si="202"/>
        <v>0</v>
      </c>
      <c r="CT173" s="699">
        <f t="shared" si="202"/>
        <v>0</v>
      </c>
      <c r="CU173" s="699">
        <f t="shared" si="202"/>
        <v>0</v>
      </c>
      <c r="CV173" s="699">
        <f t="shared" si="202"/>
        <v>0</v>
      </c>
      <c r="CW173" s="699">
        <f t="shared" si="202"/>
        <v>0</v>
      </c>
      <c r="CX173" s="699">
        <f t="shared" si="202"/>
        <v>0</v>
      </c>
      <c r="CY173" s="699">
        <f t="shared" si="202"/>
        <v>0</v>
      </c>
      <c r="CZ173" s="699">
        <f t="shared" si="202"/>
        <v>0</v>
      </c>
      <c r="DA173" s="699">
        <f t="shared" si="202"/>
        <v>0</v>
      </c>
      <c r="DB173" s="699">
        <f t="shared" si="202"/>
        <v>0</v>
      </c>
      <c r="DC173" s="699">
        <f t="shared" si="202"/>
        <v>0</v>
      </c>
    </row>
    <row r="174" spans="2:107" ht="15" hidden="1" customHeight="1" x14ac:dyDescent="0.25">
      <c r="B174" s="714">
        <v>39</v>
      </c>
      <c r="C174" s="715" t="s">
        <v>5944</v>
      </c>
      <c r="E174" s="715" t="s">
        <v>5939</v>
      </c>
      <c r="G174" s="680">
        <f t="shared" ref="G174:H174" si="203">IFERROR(G150/G135,0)</f>
        <v>0</v>
      </c>
      <c r="H174" s="680">
        <f t="shared" si="203"/>
        <v>0</v>
      </c>
      <c r="I174" s="680">
        <f t="shared" ref="I174:BT174" si="204">IFERROR(I150/I135,0)</f>
        <v>0</v>
      </c>
      <c r="J174" s="680">
        <f t="shared" si="204"/>
        <v>0</v>
      </c>
      <c r="K174" s="680">
        <f t="shared" si="204"/>
        <v>0</v>
      </c>
      <c r="L174" s="680">
        <f t="shared" si="204"/>
        <v>0</v>
      </c>
      <c r="M174" s="680">
        <f t="shared" si="204"/>
        <v>0</v>
      </c>
      <c r="N174" s="680">
        <f t="shared" si="204"/>
        <v>0</v>
      </c>
      <c r="O174" s="680">
        <f t="shared" si="204"/>
        <v>0</v>
      </c>
      <c r="P174" s="680">
        <f t="shared" si="204"/>
        <v>0</v>
      </c>
      <c r="Q174" s="680">
        <f t="shared" si="204"/>
        <v>0</v>
      </c>
      <c r="R174" s="680">
        <f t="shared" si="204"/>
        <v>0</v>
      </c>
      <c r="S174" s="680">
        <f t="shared" si="204"/>
        <v>0</v>
      </c>
      <c r="T174" s="680">
        <f t="shared" si="204"/>
        <v>0</v>
      </c>
      <c r="U174" s="680">
        <f t="shared" si="204"/>
        <v>0</v>
      </c>
      <c r="V174" s="680">
        <f t="shared" si="204"/>
        <v>0</v>
      </c>
      <c r="W174" s="680">
        <f t="shared" si="204"/>
        <v>0</v>
      </c>
      <c r="X174" s="680">
        <f t="shared" si="204"/>
        <v>0</v>
      </c>
      <c r="Y174" s="680">
        <f t="shared" si="204"/>
        <v>0</v>
      </c>
      <c r="Z174" s="680">
        <f t="shared" si="204"/>
        <v>0</v>
      </c>
      <c r="AA174" s="680">
        <f t="shared" si="204"/>
        <v>0</v>
      </c>
      <c r="AB174" s="680">
        <f t="shared" si="204"/>
        <v>0</v>
      </c>
      <c r="AC174" s="680">
        <f t="shared" si="204"/>
        <v>0</v>
      </c>
      <c r="AD174" s="680">
        <f t="shared" si="204"/>
        <v>0</v>
      </c>
      <c r="AE174" s="680">
        <f t="shared" si="204"/>
        <v>0</v>
      </c>
      <c r="AF174" s="680">
        <f t="shared" si="204"/>
        <v>0</v>
      </c>
      <c r="AG174" s="680">
        <f t="shared" si="204"/>
        <v>0</v>
      </c>
      <c r="AH174" s="680">
        <f t="shared" si="204"/>
        <v>0</v>
      </c>
      <c r="AI174" s="680">
        <f t="shared" si="204"/>
        <v>0</v>
      </c>
      <c r="AJ174" s="680">
        <f t="shared" si="204"/>
        <v>0</v>
      </c>
      <c r="AK174" s="680">
        <f t="shared" si="204"/>
        <v>0</v>
      </c>
      <c r="AL174" s="680">
        <f t="shared" si="204"/>
        <v>0</v>
      </c>
      <c r="AM174" s="680">
        <f t="shared" si="204"/>
        <v>0</v>
      </c>
      <c r="AN174" s="680">
        <f t="shared" si="204"/>
        <v>0</v>
      </c>
      <c r="AO174" s="680">
        <f t="shared" si="204"/>
        <v>0</v>
      </c>
      <c r="AP174" s="680">
        <f t="shared" si="204"/>
        <v>0</v>
      </c>
      <c r="AQ174" s="680">
        <f t="shared" si="204"/>
        <v>0</v>
      </c>
      <c r="AR174" s="680">
        <f t="shared" si="204"/>
        <v>0</v>
      </c>
      <c r="AS174" s="680">
        <f t="shared" si="204"/>
        <v>0</v>
      </c>
      <c r="AT174" s="680">
        <f t="shared" si="204"/>
        <v>0</v>
      </c>
      <c r="AU174" s="680">
        <f t="shared" si="204"/>
        <v>0</v>
      </c>
      <c r="AV174" s="680">
        <f t="shared" si="204"/>
        <v>0</v>
      </c>
      <c r="AW174" s="680">
        <f t="shared" si="204"/>
        <v>0</v>
      </c>
      <c r="AX174" s="680">
        <f t="shared" si="204"/>
        <v>0</v>
      </c>
      <c r="AY174" s="680">
        <f t="shared" si="204"/>
        <v>0</v>
      </c>
      <c r="AZ174" s="680">
        <f t="shared" si="204"/>
        <v>0</v>
      </c>
      <c r="BA174" s="680">
        <f t="shared" si="204"/>
        <v>0</v>
      </c>
      <c r="BB174" s="680">
        <f t="shared" si="204"/>
        <v>0</v>
      </c>
      <c r="BC174" s="680">
        <f t="shared" si="204"/>
        <v>0</v>
      </c>
      <c r="BD174" s="680">
        <f t="shared" si="204"/>
        <v>0</v>
      </c>
      <c r="BE174" s="680">
        <f t="shared" si="204"/>
        <v>0</v>
      </c>
      <c r="BF174" s="680">
        <f t="shared" si="204"/>
        <v>0</v>
      </c>
      <c r="BG174" s="680">
        <f t="shared" si="204"/>
        <v>0</v>
      </c>
      <c r="BH174" s="680">
        <f t="shared" si="204"/>
        <v>0</v>
      </c>
      <c r="BI174" s="680">
        <f t="shared" si="204"/>
        <v>0</v>
      </c>
      <c r="BJ174" s="680">
        <f t="shared" si="204"/>
        <v>0</v>
      </c>
      <c r="BK174" s="680">
        <f t="shared" si="204"/>
        <v>0</v>
      </c>
      <c r="BL174" s="680">
        <f t="shared" si="204"/>
        <v>0</v>
      </c>
      <c r="BM174" s="680">
        <f t="shared" si="204"/>
        <v>0</v>
      </c>
      <c r="BN174" s="680">
        <f t="shared" si="204"/>
        <v>0</v>
      </c>
      <c r="BO174" s="680">
        <f t="shared" si="204"/>
        <v>0</v>
      </c>
      <c r="BP174" s="680">
        <f t="shared" si="204"/>
        <v>0</v>
      </c>
      <c r="BQ174" s="680">
        <f t="shared" si="204"/>
        <v>0</v>
      </c>
      <c r="BR174" s="680">
        <f t="shared" si="204"/>
        <v>0</v>
      </c>
      <c r="BS174" s="680">
        <f t="shared" si="204"/>
        <v>0</v>
      </c>
      <c r="BT174" s="680">
        <f t="shared" si="204"/>
        <v>0</v>
      </c>
      <c r="BU174" s="680">
        <f t="shared" ref="BU174:DC174" si="205">IFERROR(BU150/BU135,0)</f>
        <v>0</v>
      </c>
      <c r="BV174" s="680">
        <f t="shared" si="205"/>
        <v>0</v>
      </c>
      <c r="BW174" s="680">
        <f t="shared" si="205"/>
        <v>0</v>
      </c>
      <c r="BX174" s="680">
        <f t="shared" si="205"/>
        <v>0</v>
      </c>
      <c r="BY174" s="680">
        <f t="shared" si="205"/>
        <v>0</v>
      </c>
      <c r="BZ174" s="680">
        <f t="shared" si="205"/>
        <v>0</v>
      </c>
      <c r="CA174" s="680">
        <f t="shared" si="205"/>
        <v>0</v>
      </c>
      <c r="CB174" s="680">
        <f t="shared" si="205"/>
        <v>0</v>
      </c>
      <c r="CC174" s="680">
        <f t="shared" si="205"/>
        <v>0</v>
      </c>
      <c r="CD174" s="680">
        <f t="shared" si="205"/>
        <v>0</v>
      </c>
      <c r="CE174" s="680">
        <f t="shared" si="205"/>
        <v>0</v>
      </c>
      <c r="CF174" s="680">
        <f t="shared" si="205"/>
        <v>0</v>
      </c>
      <c r="CG174" s="680">
        <f t="shared" si="205"/>
        <v>0</v>
      </c>
      <c r="CH174" s="680">
        <f t="shared" si="205"/>
        <v>0</v>
      </c>
      <c r="CI174" s="680">
        <f t="shared" si="205"/>
        <v>0</v>
      </c>
      <c r="CJ174" s="680">
        <f t="shared" si="205"/>
        <v>0</v>
      </c>
      <c r="CK174" s="680">
        <f t="shared" si="205"/>
        <v>0</v>
      </c>
      <c r="CL174" s="680">
        <f t="shared" si="205"/>
        <v>0</v>
      </c>
      <c r="CM174" s="680">
        <f t="shared" si="205"/>
        <v>0</v>
      </c>
      <c r="CN174" s="680">
        <f t="shared" si="205"/>
        <v>0</v>
      </c>
      <c r="CO174" s="680">
        <f t="shared" si="205"/>
        <v>0</v>
      </c>
      <c r="CP174" s="680">
        <f t="shared" si="205"/>
        <v>0</v>
      </c>
      <c r="CQ174" s="680">
        <f t="shared" si="205"/>
        <v>0</v>
      </c>
      <c r="CR174" s="680">
        <f t="shared" si="205"/>
        <v>0</v>
      </c>
      <c r="CS174" s="680">
        <f t="shared" si="205"/>
        <v>0</v>
      </c>
      <c r="CT174" s="680">
        <f t="shared" si="205"/>
        <v>0</v>
      </c>
      <c r="CU174" s="680">
        <f t="shared" si="205"/>
        <v>0</v>
      </c>
      <c r="CV174" s="680">
        <f t="shared" si="205"/>
        <v>0</v>
      </c>
      <c r="CW174" s="680">
        <f t="shared" si="205"/>
        <v>0</v>
      </c>
      <c r="CX174" s="680">
        <f t="shared" si="205"/>
        <v>0</v>
      </c>
      <c r="CY174" s="680">
        <f t="shared" si="205"/>
        <v>0</v>
      </c>
      <c r="CZ174" s="680">
        <f t="shared" si="205"/>
        <v>0</v>
      </c>
      <c r="DA174" s="680">
        <f t="shared" si="205"/>
        <v>0</v>
      </c>
      <c r="DB174" s="680">
        <f t="shared" si="205"/>
        <v>0</v>
      </c>
      <c r="DC174" s="680">
        <f t="shared" si="205"/>
        <v>0</v>
      </c>
    </row>
    <row r="175" spans="2:107" ht="15" hidden="1" customHeight="1" x14ac:dyDescent="0.25">
      <c r="B175" s="714">
        <v>40</v>
      </c>
      <c r="C175" s="715" t="s">
        <v>5946</v>
      </c>
      <c r="E175" s="715" t="s">
        <v>5939</v>
      </c>
      <c r="G175" s="680">
        <f t="shared" ref="G175:H175" si="206">IFERROR(G151/G135,0)</f>
        <v>0</v>
      </c>
      <c r="H175" s="680">
        <f t="shared" si="206"/>
        <v>0</v>
      </c>
      <c r="I175" s="680">
        <f t="shared" ref="I175:BT175" si="207">IFERROR(I151/I135,0)</f>
        <v>0</v>
      </c>
      <c r="J175" s="680">
        <f t="shared" si="207"/>
        <v>0</v>
      </c>
      <c r="K175" s="680">
        <f t="shared" si="207"/>
        <v>0</v>
      </c>
      <c r="L175" s="680">
        <f t="shared" si="207"/>
        <v>0</v>
      </c>
      <c r="M175" s="680">
        <f t="shared" si="207"/>
        <v>0</v>
      </c>
      <c r="N175" s="680">
        <f t="shared" si="207"/>
        <v>0</v>
      </c>
      <c r="O175" s="680">
        <f t="shared" si="207"/>
        <v>0</v>
      </c>
      <c r="P175" s="680">
        <f t="shared" si="207"/>
        <v>0</v>
      </c>
      <c r="Q175" s="680">
        <f t="shared" si="207"/>
        <v>0</v>
      </c>
      <c r="R175" s="680">
        <f t="shared" si="207"/>
        <v>0</v>
      </c>
      <c r="S175" s="680">
        <f t="shared" si="207"/>
        <v>0</v>
      </c>
      <c r="T175" s="680">
        <f t="shared" si="207"/>
        <v>0</v>
      </c>
      <c r="U175" s="680">
        <f t="shared" si="207"/>
        <v>0</v>
      </c>
      <c r="V175" s="680">
        <f t="shared" si="207"/>
        <v>0</v>
      </c>
      <c r="W175" s="680">
        <f t="shared" si="207"/>
        <v>0</v>
      </c>
      <c r="X175" s="680">
        <f t="shared" si="207"/>
        <v>0</v>
      </c>
      <c r="Y175" s="680">
        <f t="shared" si="207"/>
        <v>0</v>
      </c>
      <c r="Z175" s="680">
        <f t="shared" si="207"/>
        <v>0</v>
      </c>
      <c r="AA175" s="680">
        <f t="shared" si="207"/>
        <v>0</v>
      </c>
      <c r="AB175" s="680">
        <f t="shared" si="207"/>
        <v>0</v>
      </c>
      <c r="AC175" s="680">
        <f t="shared" si="207"/>
        <v>0</v>
      </c>
      <c r="AD175" s="680">
        <f t="shared" si="207"/>
        <v>0</v>
      </c>
      <c r="AE175" s="680">
        <f t="shared" si="207"/>
        <v>0</v>
      </c>
      <c r="AF175" s="680">
        <f t="shared" si="207"/>
        <v>0</v>
      </c>
      <c r="AG175" s="680">
        <f t="shared" si="207"/>
        <v>0</v>
      </c>
      <c r="AH175" s="680">
        <f t="shared" si="207"/>
        <v>0</v>
      </c>
      <c r="AI175" s="680">
        <f t="shared" si="207"/>
        <v>0</v>
      </c>
      <c r="AJ175" s="680">
        <f t="shared" si="207"/>
        <v>0</v>
      </c>
      <c r="AK175" s="680">
        <f t="shared" si="207"/>
        <v>0</v>
      </c>
      <c r="AL175" s="680">
        <f t="shared" si="207"/>
        <v>0</v>
      </c>
      <c r="AM175" s="680">
        <f t="shared" si="207"/>
        <v>0</v>
      </c>
      <c r="AN175" s="680">
        <f t="shared" si="207"/>
        <v>0</v>
      </c>
      <c r="AO175" s="680">
        <f t="shared" si="207"/>
        <v>0</v>
      </c>
      <c r="AP175" s="680">
        <f t="shared" si="207"/>
        <v>0</v>
      </c>
      <c r="AQ175" s="680">
        <f t="shared" si="207"/>
        <v>0</v>
      </c>
      <c r="AR175" s="680">
        <f t="shared" si="207"/>
        <v>0</v>
      </c>
      <c r="AS175" s="680">
        <f t="shared" si="207"/>
        <v>0</v>
      </c>
      <c r="AT175" s="680">
        <f t="shared" si="207"/>
        <v>0</v>
      </c>
      <c r="AU175" s="680">
        <f t="shared" si="207"/>
        <v>0</v>
      </c>
      <c r="AV175" s="680">
        <f t="shared" si="207"/>
        <v>0</v>
      </c>
      <c r="AW175" s="680">
        <f t="shared" si="207"/>
        <v>0</v>
      </c>
      <c r="AX175" s="680">
        <f t="shared" si="207"/>
        <v>0</v>
      </c>
      <c r="AY175" s="680">
        <f t="shared" si="207"/>
        <v>0</v>
      </c>
      <c r="AZ175" s="680">
        <f t="shared" si="207"/>
        <v>0</v>
      </c>
      <c r="BA175" s="680">
        <f t="shared" si="207"/>
        <v>0</v>
      </c>
      <c r="BB175" s="680">
        <f t="shared" si="207"/>
        <v>0</v>
      </c>
      <c r="BC175" s="680">
        <f t="shared" si="207"/>
        <v>0</v>
      </c>
      <c r="BD175" s="680">
        <f t="shared" si="207"/>
        <v>0</v>
      </c>
      <c r="BE175" s="680">
        <f t="shared" si="207"/>
        <v>0</v>
      </c>
      <c r="BF175" s="680">
        <f t="shared" si="207"/>
        <v>0</v>
      </c>
      <c r="BG175" s="680">
        <f t="shared" si="207"/>
        <v>0</v>
      </c>
      <c r="BH175" s="680">
        <f t="shared" si="207"/>
        <v>0</v>
      </c>
      <c r="BI175" s="680">
        <f t="shared" si="207"/>
        <v>0</v>
      </c>
      <c r="BJ175" s="680">
        <f t="shared" si="207"/>
        <v>0</v>
      </c>
      <c r="BK175" s="680">
        <f t="shared" si="207"/>
        <v>0</v>
      </c>
      <c r="BL175" s="680">
        <f t="shared" si="207"/>
        <v>0</v>
      </c>
      <c r="BM175" s="680">
        <f t="shared" si="207"/>
        <v>0</v>
      </c>
      <c r="BN175" s="680">
        <f t="shared" si="207"/>
        <v>0</v>
      </c>
      <c r="BO175" s="680">
        <f t="shared" si="207"/>
        <v>0</v>
      </c>
      <c r="BP175" s="680">
        <f t="shared" si="207"/>
        <v>0</v>
      </c>
      <c r="BQ175" s="680">
        <f t="shared" si="207"/>
        <v>0</v>
      </c>
      <c r="BR175" s="680">
        <f t="shared" si="207"/>
        <v>0</v>
      </c>
      <c r="BS175" s="680">
        <f t="shared" si="207"/>
        <v>0</v>
      </c>
      <c r="BT175" s="680">
        <f t="shared" si="207"/>
        <v>0</v>
      </c>
      <c r="BU175" s="680">
        <f t="shared" ref="BU175:DC175" si="208">IFERROR(BU151/BU135,0)</f>
        <v>0</v>
      </c>
      <c r="BV175" s="680">
        <f t="shared" si="208"/>
        <v>0</v>
      </c>
      <c r="BW175" s="680">
        <f t="shared" si="208"/>
        <v>0</v>
      </c>
      <c r="BX175" s="680">
        <f t="shared" si="208"/>
        <v>0</v>
      </c>
      <c r="BY175" s="680">
        <f t="shared" si="208"/>
        <v>0</v>
      </c>
      <c r="BZ175" s="680">
        <f t="shared" si="208"/>
        <v>0</v>
      </c>
      <c r="CA175" s="680">
        <f t="shared" si="208"/>
        <v>0</v>
      </c>
      <c r="CB175" s="680">
        <f t="shared" si="208"/>
        <v>0</v>
      </c>
      <c r="CC175" s="680">
        <f t="shared" si="208"/>
        <v>0</v>
      </c>
      <c r="CD175" s="680">
        <f t="shared" si="208"/>
        <v>0</v>
      </c>
      <c r="CE175" s="680">
        <f t="shared" si="208"/>
        <v>0</v>
      </c>
      <c r="CF175" s="680">
        <f t="shared" si="208"/>
        <v>0</v>
      </c>
      <c r="CG175" s="680">
        <f t="shared" si="208"/>
        <v>0</v>
      </c>
      <c r="CH175" s="680">
        <f t="shared" si="208"/>
        <v>0</v>
      </c>
      <c r="CI175" s="680">
        <f t="shared" si="208"/>
        <v>0</v>
      </c>
      <c r="CJ175" s="680">
        <f t="shared" si="208"/>
        <v>0</v>
      </c>
      <c r="CK175" s="680">
        <f t="shared" si="208"/>
        <v>0</v>
      </c>
      <c r="CL175" s="680">
        <f t="shared" si="208"/>
        <v>0</v>
      </c>
      <c r="CM175" s="680">
        <f t="shared" si="208"/>
        <v>0</v>
      </c>
      <c r="CN175" s="680">
        <f t="shared" si="208"/>
        <v>0</v>
      </c>
      <c r="CO175" s="680">
        <f t="shared" si="208"/>
        <v>0</v>
      </c>
      <c r="CP175" s="680">
        <f t="shared" si="208"/>
        <v>0</v>
      </c>
      <c r="CQ175" s="680">
        <f t="shared" si="208"/>
        <v>0</v>
      </c>
      <c r="CR175" s="680">
        <f t="shared" si="208"/>
        <v>0</v>
      </c>
      <c r="CS175" s="680">
        <f t="shared" si="208"/>
        <v>0</v>
      </c>
      <c r="CT175" s="680">
        <f t="shared" si="208"/>
        <v>0</v>
      </c>
      <c r="CU175" s="680">
        <f t="shared" si="208"/>
        <v>0</v>
      </c>
      <c r="CV175" s="680">
        <f t="shared" si="208"/>
        <v>0</v>
      </c>
      <c r="CW175" s="680">
        <f t="shared" si="208"/>
        <v>0</v>
      </c>
      <c r="CX175" s="680">
        <f t="shared" si="208"/>
        <v>0</v>
      </c>
      <c r="CY175" s="680">
        <f t="shared" si="208"/>
        <v>0</v>
      </c>
      <c r="CZ175" s="680">
        <f t="shared" si="208"/>
        <v>0</v>
      </c>
      <c r="DA175" s="680">
        <f t="shared" si="208"/>
        <v>0</v>
      </c>
      <c r="DB175" s="680">
        <f t="shared" si="208"/>
        <v>0</v>
      </c>
      <c r="DC175" s="680">
        <f t="shared" si="208"/>
        <v>0</v>
      </c>
    </row>
    <row r="176" spans="2:107" ht="15" hidden="1" customHeight="1" x14ac:dyDescent="0.25">
      <c r="B176" s="714">
        <v>41</v>
      </c>
      <c r="C176" s="715" t="s">
        <v>5948</v>
      </c>
      <c r="E176" s="715" t="s">
        <v>5939</v>
      </c>
      <c r="G176" s="707">
        <f>SUM(G174:G175)</f>
        <v>0</v>
      </c>
      <c r="H176" s="699">
        <f>SUM(H174:H175)</f>
        <v>0</v>
      </c>
      <c r="I176" s="699">
        <f t="shared" ref="I176:BT176" si="209">SUM(I174:I175)</f>
        <v>0</v>
      </c>
      <c r="J176" s="699">
        <f t="shared" si="209"/>
        <v>0</v>
      </c>
      <c r="K176" s="699">
        <f t="shared" si="209"/>
        <v>0</v>
      </c>
      <c r="L176" s="699">
        <f t="shared" si="209"/>
        <v>0</v>
      </c>
      <c r="M176" s="699">
        <f t="shared" si="209"/>
        <v>0</v>
      </c>
      <c r="N176" s="699">
        <f t="shared" si="209"/>
        <v>0</v>
      </c>
      <c r="O176" s="699">
        <f t="shared" si="209"/>
        <v>0</v>
      </c>
      <c r="P176" s="699">
        <f t="shared" si="209"/>
        <v>0</v>
      </c>
      <c r="Q176" s="699">
        <f t="shared" si="209"/>
        <v>0</v>
      </c>
      <c r="R176" s="699">
        <f t="shared" si="209"/>
        <v>0</v>
      </c>
      <c r="S176" s="699">
        <f t="shared" si="209"/>
        <v>0</v>
      </c>
      <c r="T176" s="699">
        <f t="shared" si="209"/>
        <v>0</v>
      </c>
      <c r="U176" s="699">
        <f t="shared" si="209"/>
        <v>0</v>
      </c>
      <c r="V176" s="699">
        <f t="shared" si="209"/>
        <v>0</v>
      </c>
      <c r="W176" s="699">
        <f t="shared" si="209"/>
        <v>0</v>
      </c>
      <c r="X176" s="699">
        <f t="shared" si="209"/>
        <v>0</v>
      </c>
      <c r="Y176" s="699">
        <f t="shared" si="209"/>
        <v>0</v>
      </c>
      <c r="Z176" s="699">
        <f t="shared" si="209"/>
        <v>0</v>
      </c>
      <c r="AA176" s="699">
        <f t="shared" si="209"/>
        <v>0</v>
      </c>
      <c r="AB176" s="699">
        <f t="shared" si="209"/>
        <v>0</v>
      </c>
      <c r="AC176" s="699">
        <f t="shared" si="209"/>
        <v>0</v>
      </c>
      <c r="AD176" s="699">
        <f t="shared" si="209"/>
        <v>0</v>
      </c>
      <c r="AE176" s="699">
        <f t="shared" si="209"/>
        <v>0</v>
      </c>
      <c r="AF176" s="699">
        <f t="shared" si="209"/>
        <v>0</v>
      </c>
      <c r="AG176" s="699">
        <f t="shared" si="209"/>
        <v>0</v>
      </c>
      <c r="AH176" s="699">
        <f t="shared" si="209"/>
        <v>0</v>
      </c>
      <c r="AI176" s="699">
        <f t="shared" si="209"/>
        <v>0</v>
      </c>
      <c r="AJ176" s="699">
        <f t="shared" si="209"/>
        <v>0</v>
      </c>
      <c r="AK176" s="699">
        <f t="shared" si="209"/>
        <v>0</v>
      </c>
      <c r="AL176" s="699">
        <f t="shared" si="209"/>
        <v>0</v>
      </c>
      <c r="AM176" s="699">
        <f t="shared" si="209"/>
        <v>0</v>
      </c>
      <c r="AN176" s="699">
        <f t="shared" si="209"/>
        <v>0</v>
      </c>
      <c r="AO176" s="699">
        <f t="shared" si="209"/>
        <v>0</v>
      </c>
      <c r="AP176" s="699">
        <f t="shared" si="209"/>
        <v>0</v>
      </c>
      <c r="AQ176" s="699">
        <f t="shared" si="209"/>
        <v>0</v>
      </c>
      <c r="AR176" s="699">
        <f t="shared" si="209"/>
        <v>0</v>
      </c>
      <c r="AS176" s="699">
        <f t="shared" si="209"/>
        <v>0</v>
      </c>
      <c r="AT176" s="699">
        <f t="shared" si="209"/>
        <v>0</v>
      </c>
      <c r="AU176" s="699">
        <f t="shared" si="209"/>
        <v>0</v>
      </c>
      <c r="AV176" s="699">
        <f t="shared" si="209"/>
        <v>0</v>
      </c>
      <c r="AW176" s="699">
        <f t="shared" si="209"/>
        <v>0</v>
      </c>
      <c r="AX176" s="699">
        <f t="shared" si="209"/>
        <v>0</v>
      </c>
      <c r="AY176" s="699">
        <f t="shared" si="209"/>
        <v>0</v>
      </c>
      <c r="AZ176" s="699">
        <f t="shared" si="209"/>
        <v>0</v>
      </c>
      <c r="BA176" s="699">
        <f t="shared" si="209"/>
        <v>0</v>
      </c>
      <c r="BB176" s="699">
        <f t="shared" si="209"/>
        <v>0</v>
      </c>
      <c r="BC176" s="699">
        <f t="shared" si="209"/>
        <v>0</v>
      </c>
      <c r="BD176" s="699">
        <f t="shared" si="209"/>
        <v>0</v>
      </c>
      <c r="BE176" s="699">
        <f t="shared" si="209"/>
        <v>0</v>
      </c>
      <c r="BF176" s="699">
        <f t="shared" si="209"/>
        <v>0</v>
      </c>
      <c r="BG176" s="699">
        <f t="shared" si="209"/>
        <v>0</v>
      </c>
      <c r="BH176" s="699">
        <f t="shared" si="209"/>
        <v>0</v>
      </c>
      <c r="BI176" s="699">
        <f t="shared" si="209"/>
        <v>0</v>
      </c>
      <c r="BJ176" s="699">
        <f t="shared" si="209"/>
        <v>0</v>
      </c>
      <c r="BK176" s="699">
        <f t="shared" si="209"/>
        <v>0</v>
      </c>
      <c r="BL176" s="699">
        <f t="shared" si="209"/>
        <v>0</v>
      </c>
      <c r="BM176" s="699">
        <f t="shared" si="209"/>
        <v>0</v>
      </c>
      <c r="BN176" s="699">
        <f t="shared" si="209"/>
        <v>0</v>
      </c>
      <c r="BO176" s="699">
        <f t="shared" si="209"/>
        <v>0</v>
      </c>
      <c r="BP176" s="699">
        <f t="shared" si="209"/>
        <v>0</v>
      </c>
      <c r="BQ176" s="699">
        <f t="shared" si="209"/>
        <v>0</v>
      </c>
      <c r="BR176" s="699">
        <f t="shared" si="209"/>
        <v>0</v>
      </c>
      <c r="BS176" s="699">
        <f t="shared" si="209"/>
        <v>0</v>
      </c>
      <c r="BT176" s="699">
        <f t="shared" si="209"/>
        <v>0</v>
      </c>
      <c r="BU176" s="699">
        <f t="shared" ref="BU176:DC176" si="210">SUM(BU174:BU175)</f>
        <v>0</v>
      </c>
      <c r="BV176" s="699">
        <f t="shared" si="210"/>
        <v>0</v>
      </c>
      <c r="BW176" s="699">
        <f t="shared" si="210"/>
        <v>0</v>
      </c>
      <c r="BX176" s="699">
        <f t="shared" si="210"/>
        <v>0</v>
      </c>
      <c r="BY176" s="699">
        <f t="shared" si="210"/>
        <v>0</v>
      </c>
      <c r="BZ176" s="699">
        <f t="shared" si="210"/>
        <v>0</v>
      </c>
      <c r="CA176" s="699">
        <f t="shared" si="210"/>
        <v>0</v>
      </c>
      <c r="CB176" s="699">
        <f t="shared" si="210"/>
        <v>0</v>
      </c>
      <c r="CC176" s="699">
        <f t="shared" si="210"/>
        <v>0</v>
      </c>
      <c r="CD176" s="699">
        <f t="shared" si="210"/>
        <v>0</v>
      </c>
      <c r="CE176" s="699">
        <f t="shared" si="210"/>
        <v>0</v>
      </c>
      <c r="CF176" s="699">
        <f t="shared" si="210"/>
        <v>0</v>
      </c>
      <c r="CG176" s="699">
        <f t="shared" si="210"/>
        <v>0</v>
      </c>
      <c r="CH176" s="699">
        <f t="shared" si="210"/>
        <v>0</v>
      </c>
      <c r="CI176" s="699">
        <f t="shared" si="210"/>
        <v>0</v>
      </c>
      <c r="CJ176" s="699">
        <f t="shared" si="210"/>
        <v>0</v>
      </c>
      <c r="CK176" s="699">
        <f t="shared" si="210"/>
        <v>0</v>
      </c>
      <c r="CL176" s="699">
        <f t="shared" si="210"/>
        <v>0</v>
      </c>
      <c r="CM176" s="699">
        <f t="shared" si="210"/>
        <v>0</v>
      </c>
      <c r="CN176" s="699">
        <f t="shared" si="210"/>
        <v>0</v>
      </c>
      <c r="CO176" s="699">
        <f t="shared" si="210"/>
        <v>0</v>
      </c>
      <c r="CP176" s="699">
        <f t="shared" si="210"/>
        <v>0</v>
      </c>
      <c r="CQ176" s="699">
        <f t="shared" si="210"/>
        <v>0</v>
      </c>
      <c r="CR176" s="699">
        <f t="shared" si="210"/>
        <v>0</v>
      </c>
      <c r="CS176" s="699">
        <f t="shared" si="210"/>
        <v>0</v>
      </c>
      <c r="CT176" s="699">
        <f t="shared" si="210"/>
        <v>0</v>
      </c>
      <c r="CU176" s="699">
        <f t="shared" si="210"/>
        <v>0</v>
      </c>
      <c r="CV176" s="699">
        <f t="shared" si="210"/>
        <v>0</v>
      </c>
      <c r="CW176" s="699">
        <f t="shared" si="210"/>
        <v>0</v>
      </c>
      <c r="CX176" s="699">
        <f t="shared" si="210"/>
        <v>0</v>
      </c>
      <c r="CY176" s="699">
        <f t="shared" si="210"/>
        <v>0</v>
      </c>
      <c r="CZ176" s="699">
        <f t="shared" si="210"/>
        <v>0</v>
      </c>
      <c r="DA176" s="699">
        <f t="shared" si="210"/>
        <v>0</v>
      </c>
      <c r="DB176" s="699">
        <f t="shared" si="210"/>
        <v>0</v>
      </c>
      <c r="DC176" s="699">
        <f t="shared" si="210"/>
        <v>0</v>
      </c>
    </row>
    <row r="177" spans="2:107" ht="15" hidden="1" customHeight="1" x14ac:dyDescent="0.25">
      <c r="B177" s="714">
        <v>42</v>
      </c>
      <c r="C177" s="715" t="s">
        <v>5950</v>
      </c>
      <c r="E177" s="715" t="s">
        <v>5952</v>
      </c>
      <c r="G177" s="707">
        <f>IFERROR(G153/G135,0)</f>
        <v>0</v>
      </c>
    </row>
    <row r="178" spans="2:107" ht="15" hidden="1" customHeight="1" x14ac:dyDescent="0.25">
      <c r="B178" s="714">
        <v>43</v>
      </c>
      <c r="C178" s="715" t="s">
        <v>5953</v>
      </c>
      <c r="E178" s="715" t="s">
        <v>5952</v>
      </c>
      <c r="G178" s="707">
        <f>IFERROR(G155/G135,0)</f>
        <v>0</v>
      </c>
    </row>
    <row r="179" spans="2:107" ht="15" hidden="1" customHeight="1" x14ac:dyDescent="0.25">
      <c r="B179"/>
      <c r="C179" s="673"/>
      <c r="E179" s="673"/>
      <c r="H179" s="674"/>
    </row>
    <row r="180" spans="2:107" ht="15" hidden="1" customHeight="1" x14ac:dyDescent="0.25">
      <c r="B180" s="716"/>
      <c r="C180" s="718" t="s">
        <v>6084</v>
      </c>
      <c r="E180"/>
      <c r="H180" s="650"/>
    </row>
    <row r="181" spans="2:107" ht="15" hidden="1" customHeight="1" x14ac:dyDescent="0.25">
      <c r="B181" s="717"/>
      <c r="C181" s="719" t="s">
        <v>5866</v>
      </c>
      <c r="E181"/>
      <c r="H181" s="650"/>
    </row>
    <row r="182" spans="2:107" ht="15" hidden="1" customHeight="1" x14ac:dyDescent="0.25">
      <c r="B182" s="714">
        <v>44</v>
      </c>
      <c r="C182" s="715" t="s">
        <v>5956</v>
      </c>
      <c r="E182"/>
      <c r="H182" s="650"/>
    </row>
    <row r="183" spans="2:107" ht="15" hidden="1" customHeight="1" x14ac:dyDescent="0.25">
      <c r="B183" s="714">
        <v>45</v>
      </c>
      <c r="C183" s="715" t="s">
        <v>5958</v>
      </c>
      <c r="E183" s="715" t="s">
        <v>4435</v>
      </c>
      <c r="F183" s="751"/>
      <c r="G183" s="707">
        <f>IFERROR(SUMPRODUCT(H61:DC61,H62:DC62)/G62,0)</f>
        <v>0</v>
      </c>
      <c r="H183" s="699">
        <f>H61</f>
        <v>0</v>
      </c>
      <c r="I183" s="699">
        <f t="shared" ref="I183:BT183" si="211">I61</f>
        <v>0</v>
      </c>
      <c r="J183" s="699">
        <f t="shared" si="211"/>
        <v>0</v>
      </c>
      <c r="K183" s="699">
        <f t="shared" si="211"/>
        <v>0</v>
      </c>
      <c r="L183" s="699">
        <f t="shared" si="211"/>
        <v>0</v>
      </c>
      <c r="M183" s="699">
        <f t="shared" si="211"/>
        <v>0</v>
      </c>
      <c r="N183" s="699">
        <f t="shared" si="211"/>
        <v>0</v>
      </c>
      <c r="O183" s="699">
        <f t="shared" si="211"/>
        <v>0</v>
      </c>
      <c r="P183" s="699">
        <f t="shared" si="211"/>
        <v>0</v>
      </c>
      <c r="Q183" s="699">
        <f t="shared" si="211"/>
        <v>0</v>
      </c>
      <c r="R183" s="699">
        <f t="shared" si="211"/>
        <v>0</v>
      </c>
      <c r="S183" s="699">
        <f t="shared" si="211"/>
        <v>0</v>
      </c>
      <c r="T183" s="699">
        <f t="shared" si="211"/>
        <v>0</v>
      </c>
      <c r="U183" s="699">
        <f t="shared" si="211"/>
        <v>0</v>
      </c>
      <c r="V183" s="699">
        <f t="shared" si="211"/>
        <v>0</v>
      </c>
      <c r="W183" s="699">
        <f t="shared" si="211"/>
        <v>0</v>
      </c>
      <c r="X183" s="699">
        <f t="shared" si="211"/>
        <v>0</v>
      </c>
      <c r="Y183" s="699">
        <f t="shared" si="211"/>
        <v>0</v>
      </c>
      <c r="Z183" s="699">
        <f t="shared" si="211"/>
        <v>0</v>
      </c>
      <c r="AA183" s="699">
        <f t="shared" si="211"/>
        <v>0</v>
      </c>
      <c r="AB183" s="699">
        <f t="shared" si="211"/>
        <v>0</v>
      </c>
      <c r="AC183" s="699">
        <f t="shared" si="211"/>
        <v>0</v>
      </c>
      <c r="AD183" s="699">
        <f t="shared" si="211"/>
        <v>0</v>
      </c>
      <c r="AE183" s="699">
        <f t="shared" si="211"/>
        <v>0</v>
      </c>
      <c r="AF183" s="699">
        <f t="shared" si="211"/>
        <v>0</v>
      </c>
      <c r="AG183" s="699">
        <f t="shared" si="211"/>
        <v>0</v>
      </c>
      <c r="AH183" s="699">
        <f t="shared" si="211"/>
        <v>0</v>
      </c>
      <c r="AI183" s="699">
        <f t="shared" si="211"/>
        <v>0</v>
      </c>
      <c r="AJ183" s="699">
        <f t="shared" si="211"/>
        <v>0</v>
      </c>
      <c r="AK183" s="699">
        <f t="shared" si="211"/>
        <v>0</v>
      </c>
      <c r="AL183" s="699">
        <f t="shared" si="211"/>
        <v>0</v>
      </c>
      <c r="AM183" s="699">
        <f t="shared" si="211"/>
        <v>0</v>
      </c>
      <c r="AN183" s="699">
        <f t="shared" si="211"/>
        <v>0</v>
      </c>
      <c r="AO183" s="699">
        <f t="shared" si="211"/>
        <v>0</v>
      </c>
      <c r="AP183" s="699">
        <f t="shared" si="211"/>
        <v>0</v>
      </c>
      <c r="AQ183" s="699">
        <f t="shared" si="211"/>
        <v>0</v>
      </c>
      <c r="AR183" s="699">
        <f t="shared" si="211"/>
        <v>0</v>
      </c>
      <c r="AS183" s="699">
        <f t="shared" si="211"/>
        <v>0</v>
      </c>
      <c r="AT183" s="699">
        <f t="shared" si="211"/>
        <v>0</v>
      </c>
      <c r="AU183" s="699">
        <f t="shared" si="211"/>
        <v>0</v>
      </c>
      <c r="AV183" s="699">
        <f t="shared" si="211"/>
        <v>0</v>
      </c>
      <c r="AW183" s="699">
        <f t="shared" si="211"/>
        <v>0</v>
      </c>
      <c r="AX183" s="699">
        <f t="shared" si="211"/>
        <v>0</v>
      </c>
      <c r="AY183" s="699">
        <f t="shared" si="211"/>
        <v>0</v>
      </c>
      <c r="AZ183" s="699">
        <f t="shared" si="211"/>
        <v>0</v>
      </c>
      <c r="BA183" s="699">
        <f t="shared" si="211"/>
        <v>0</v>
      </c>
      <c r="BB183" s="699">
        <f t="shared" si="211"/>
        <v>0</v>
      </c>
      <c r="BC183" s="699">
        <f t="shared" si="211"/>
        <v>0</v>
      </c>
      <c r="BD183" s="699">
        <f t="shared" si="211"/>
        <v>0</v>
      </c>
      <c r="BE183" s="699">
        <f t="shared" si="211"/>
        <v>0</v>
      </c>
      <c r="BF183" s="699">
        <f t="shared" si="211"/>
        <v>0</v>
      </c>
      <c r="BG183" s="699">
        <f t="shared" si="211"/>
        <v>0</v>
      </c>
      <c r="BH183" s="699">
        <f t="shared" si="211"/>
        <v>0</v>
      </c>
      <c r="BI183" s="699">
        <f t="shared" si="211"/>
        <v>0</v>
      </c>
      <c r="BJ183" s="699">
        <f t="shared" si="211"/>
        <v>0</v>
      </c>
      <c r="BK183" s="699">
        <f t="shared" si="211"/>
        <v>0</v>
      </c>
      <c r="BL183" s="699">
        <f t="shared" si="211"/>
        <v>0</v>
      </c>
      <c r="BM183" s="699">
        <f t="shared" si="211"/>
        <v>0</v>
      </c>
      <c r="BN183" s="699">
        <f t="shared" si="211"/>
        <v>0</v>
      </c>
      <c r="BO183" s="699">
        <f t="shared" si="211"/>
        <v>0</v>
      </c>
      <c r="BP183" s="699">
        <f t="shared" si="211"/>
        <v>0</v>
      </c>
      <c r="BQ183" s="699">
        <f t="shared" si="211"/>
        <v>0</v>
      </c>
      <c r="BR183" s="699">
        <f t="shared" si="211"/>
        <v>0</v>
      </c>
      <c r="BS183" s="699">
        <f t="shared" si="211"/>
        <v>0</v>
      </c>
      <c r="BT183" s="699">
        <f t="shared" si="211"/>
        <v>0</v>
      </c>
      <c r="BU183" s="699">
        <f t="shared" ref="BU183:DC183" si="212">BU61</f>
        <v>0</v>
      </c>
      <c r="BV183" s="699">
        <f t="shared" si="212"/>
        <v>0</v>
      </c>
      <c r="BW183" s="699">
        <f t="shared" si="212"/>
        <v>0</v>
      </c>
      <c r="BX183" s="699">
        <f t="shared" si="212"/>
        <v>0</v>
      </c>
      <c r="BY183" s="699">
        <f t="shared" si="212"/>
        <v>0</v>
      </c>
      <c r="BZ183" s="699">
        <f t="shared" si="212"/>
        <v>0</v>
      </c>
      <c r="CA183" s="699">
        <f t="shared" si="212"/>
        <v>0</v>
      </c>
      <c r="CB183" s="699">
        <f t="shared" si="212"/>
        <v>0</v>
      </c>
      <c r="CC183" s="699">
        <f t="shared" si="212"/>
        <v>0</v>
      </c>
      <c r="CD183" s="699">
        <f t="shared" si="212"/>
        <v>0</v>
      </c>
      <c r="CE183" s="699">
        <f t="shared" si="212"/>
        <v>0</v>
      </c>
      <c r="CF183" s="699">
        <f t="shared" si="212"/>
        <v>0</v>
      </c>
      <c r="CG183" s="699">
        <f t="shared" si="212"/>
        <v>0</v>
      </c>
      <c r="CH183" s="699">
        <f t="shared" si="212"/>
        <v>0</v>
      </c>
      <c r="CI183" s="699">
        <f t="shared" si="212"/>
        <v>0</v>
      </c>
      <c r="CJ183" s="699">
        <f t="shared" si="212"/>
        <v>0</v>
      </c>
      <c r="CK183" s="699">
        <f t="shared" si="212"/>
        <v>0</v>
      </c>
      <c r="CL183" s="699">
        <f t="shared" si="212"/>
        <v>0</v>
      </c>
      <c r="CM183" s="699">
        <f t="shared" si="212"/>
        <v>0</v>
      </c>
      <c r="CN183" s="699">
        <f t="shared" si="212"/>
        <v>0</v>
      </c>
      <c r="CO183" s="699">
        <f t="shared" si="212"/>
        <v>0</v>
      </c>
      <c r="CP183" s="699">
        <f t="shared" si="212"/>
        <v>0</v>
      </c>
      <c r="CQ183" s="699">
        <f t="shared" si="212"/>
        <v>0</v>
      </c>
      <c r="CR183" s="699">
        <f t="shared" si="212"/>
        <v>0</v>
      </c>
      <c r="CS183" s="699">
        <f t="shared" si="212"/>
        <v>0</v>
      </c>
      <c r="CT183" s="699">
        <f t="shared" si="212"/>
        <v>0</v>
      </c>
      <c r="CU183" s="699">
        <f t="shared" si="212"/>
        <v>0</v>
      </c>
      <c r="CV183" s="699">
        <f t="shared" si="212"/>
        <v>0</v>
      </c>
      <c r="CW183" s="699">
        <f t="shared" si="212"/>
        <v>0</v>
      </c>
      <c r="CX183" s="699">
        <f t="shared" si="212"/>
        <v>0</v>
      </c>
      <c r="CY183" s="699">
        <f t="shared" si="212"/>
        <v>0</v>
      </c>
      <c r="CZ183" s="699">
        <f t="shared" si="212"/>
        <v>0</v>
      </c>
      <c r="DA183" s="699">
        <f t="shared" si="212"/>
        <v>0</v>
      </c>
      <c r="DB183" s="699">
        <f t="shared" si="212"/>
        <v>0</v>
      </c>
      <c r="DC183" s="699">
        <f t="shared" si="212"/>
        <v>0</v>
      </c>
    </row>
    <row r="184" spans="2:107" ht="15" hidden="1" customHeight="1" x14ac:dyDescent="0.25">
      <c r="B184" s="714">
        <v>46</v>
      </c>
      <c r="C184" s="715" t="s">
        <v>5961</v>
      </c>
      <c r="E184" s="715" t="s">
        <v>4435</v>
      </c>
      <c r="F184" s="751"/>
      <c r="G184" s="707">
        <f>IFERROR(SUMPRODUCT(H82:DC82,H81:DC81)/G82,0)</f>
        <v>0</v>
      </c>
      <c r="H184" s="699">
        <f>H81</f>
        <v>0</v>
      </c>
      <c r="I184" s="699">
        <f t="shared" ref="I184:BT184" si="213">I81</f>
        <v>0</v>
      </c>
      <c r="J184" s="699">
        <f t="shared" si="213"/>
        <v>0</v>
      </c>
      <c r="K184" s="699">
        <f t="shared" si="213"/>
        <v>0</v>
      </c>
      <c r="L184" s="699">
        <f t="shared" si="213"/>
        <v>0</v>
      </c>
      <c r="M184" s="699">
        <f t="shared" si="213"/>
        <v>0</v>
      </c>
      <c r="N184" s="699">
        <f t="shared" si="213"/>
        <v>0</v>
      </c>
      <c r="O184" s="699">
        <f t="shared" si="213"/>
        <v>0</v>
      </c>
      <c r="P184" s="699">
        <f t="shared" si="213"/>
        <v>0</v>
      </c>
      <c r="Q184" s="699">
        <f t="shared" si="213"/>
        <v>0</v>
      </c>
      <c r="R184" s="699">
        <f t="shared" si="213"/>
        <v>0</v>
      </c>
      <c r="S184" s="699">
        <f t="shared" si="213"/>
        <v>0</v>
      </c>
      <c r="T184" s="699">
        <f t="shared" si="213"/>
        <v>0</v>
      </c>
      <c r="U184" s="699">
        <f t="shared" si="213"/>
        <v>0</v>
      </c>
      <c r="V184" s="699">
        <f t="shared" si="213"/>
        <v>0</v>
      </c>
      <c r="W184" s="699">
        <f t="shared" si="213"/>
        <v>0</v>
      </c>
      <c r="X184" s="699">
        <f t="shared" si="213"/>
        <v>0</v>
      </c>
      <c r="Y184" s="699">
        <f t="shared" si="213"/>
        <v>0</v>
      </c>
      <c r="Z184" s="699">
        <f t="shared" si="213"/>
        <v>0</v>
      </c>
      <c r="AA184" s="699">
        <f t="shared" si="213"/>
        <v>0</v>
      </c>
      <c r="AB184" s="699">
        <f t="shared" si="213"/>
        <v>0</v>
      </c>
      <c r="AC184" s="699">
        <f t="shared" si="213"/>
        <v>0</v>
      </c>
      <c r="AD184" s="699">
        <f t="shared" si="213"/>
        <v>0</v>
      </c>
      <c r="AE184" s="699">
        <f t="shared" si="213"/>
        <v>0</v>
      </c>
      <c r="AF184" s="699">
        <f t="shared" si="213"/>
        <v>0</v>
      </c>
      <c r="AG184" s="699">
        <f t="shared" si="213"/>
        <v>0</v>
      </c>
      <c r="AH184" s="699">
        <f t="shared" si="213"/>
        <v>0</v>
      </c>
      <c r="AI184" s="699">
        <f t="shared" si="213"/>
        <v>0</v>
      </c>
      <c r="AJ184" s="699">
        <f t="shared" si="213"/>
        <v>0</v>
      </c>
      <c r="AK184" s="699">
        <f t="shared" si="213"/>
        <v>0</v>
      </c>
      <c r="AL184" s="699">
        <f t="shared" si="213"/>
        <v>0</v>
      </c>
      <c r="AM184" s="699">
        <f t="shared" si="213"/>
        <v>0</v>
      </c>
      <c r="AN184" s="699">
        <f t="shared" si="213"/>
        <v>0</v>
      </c>
      <c r="AO184" s="699">
        <f t="shared" si="213"/>
        <v>0</v>
      </c>
      <c r="AP184" s="699">
        <f t="shared" si="213"/>
        <v>0</v>
      </c>
      <c r="AQ184" s="699">
        <f t="shared" si="213"/>
        <v>0</v>
      </c>
      <c r="AR184" s="699">
        <f t="shared" si="213"/>
        <v>0</v>
      </c>
      <c r="AS184" s="699">
        <f t="shared" si="213"/>
        <v>0</v>
      </c>
      <c r="AT184" s="699">
        <f t="shared" si="213"/>
        <v>0</v>
      </c>
      <c r="AU184" s="699">
        <f t="shared" si="213"/>
        <v>0</v>
      </c>
      <c r="AV184" s="699">
        <f t="shared" si="213"/>
        <v>0</v>
      </c>
      <c r="AW184" s="699">
        <f t="shared" si="213"/>
        <v>0</v>
      </c>
      <c r="AX184" s="699">
        <f t="shared" si="213"/>
        <v>0</v>
      </c>
      <c r="AY184" s="699">
        <f t="shared" si="213"/>
        <v>0</v>
      </c>
      <c r="AZ184" s="699">
        <f t="shared" si="213"/>
        <v>0</v>
      </c>
      <c r="BA184" s="699">
        <f t="shared" si="213"/>
        <v>0</v>
      </c>
      <c r="BB184" s="699">
        <f t="shared" si="213"/>
        <v>0</v>
      </c>
      <c r="BC184" s="699">
        <f t="shared" si="213"/>
        <v>0</v>
      </c>
      <c r="BD184" s="699">
        <f t="shared" si="213"/>
        <v>0</v>
      </c>
      <c r="BE184" s="699">
        <f t="shared" si="213"/>
        <v>0</v>
      </c>
      <c r="BF184" s="699">
        <f t="shared" si="213"/>
        <v>0</v>
      </c>
      <c r="BG184" s="699">
        <f t="shared" si="213"/>
        <v>0</v>
      </c>
      <c r="BH184" s="699">
        <f t="shared" si="213"/>
        <v>0</v>
      </c>
      <c r="BI184" s="699">
        <f t="shared" si="213"/>
        <v>0</v>
      </c>
      <c r="BJ184" s="699">
        <f t="shared" si="213"/>
        <v>0</v>
      </c>
      <c r="BK184" s="699">
        <f t="shared" si="213"/>
        <v>0</v>
      </c>
      <c r="BL184" s="699">
        <f t="shared" si="213"/>
        <v>0</v>
      </c>
      <c r="BM184" s="699">
        <f t="shared" si="213"/>
        <v>0</v>
      </c>
      <c r="BN184" s="699">
        <f t="shared" si="213"/>
        <v>0</v>
      </c>
      <c r="BO184" s="699">
        <f t="shared" si="213"/>
        <v>0</v>
      </c>
      <c r="BP184" s="699">
        <f t="shared" si="213"/>
        <v>0</v>
      </c>
      <c r="BQ184" s="699">
        <f t="shared" si="213"/>
        <v>0</v>
      </c>
      <c r="BR184" s="699">
        <f t="shared" si="213"/>
        <v>0</v>
      </c>
      <c r="BS184" s="699">
        <f t="shared" si="213"/>
        <v>0</v>
      </c>
      <c r="BT184" s="699">
        <f t="shared" si="213"/>
        <v>0</v>
      </c>
      <c r="BU184" s="699">
        <f t="shared" ref="BU184:DC184" si="214">BU81</f>
        <v>0</v>
      </c>
      <c r="BV184" s="699">
        <f t="shared" si="214"/>
        <v>0</v>
      </c>
      <c r="BW184" s="699">
        <f t="shared" si="214"/>
        <v>0</v>
      </c>
      <c r="BX184" s="699">
        <f t="shared" si="214"/>
        <v>0</v>
      </c>
      <c r="BY184" s="699">
        <f t="shared" si="214"/>
        <v>0</v>
      </c>
      <c r="BZ184" s="699">
        <f t="shared" si="214"/>
        <v>0</v>
      </c>
      <c r="CA184" s="699">
        <f t="shared" si="214"/>
        <v>0</v>
      </c>
      <c r="CB184" s="699">
        <f t="shared" si="214"/>
        <v>0</v>
      </c>
      <c r="CC184" s="699">
        <f t="shared" si="214"/>
        <v>0</v>
      </c>
      <c r="CD184" s="699">
        <f t="shared" si="214"/>
        <v>0</v>
      </c>
      <c r="CE184" s="699">
        <f t="shared" si="214"/>
        <v>0</v>
      </c>
      <c r="CF184" s="699">
        <f t="shared" si="214"/>
        <v>0</v>
      </c>
      <c r="CG184" s="699">
        <f t="shared" si="214"/>
        <v>0</v>
      </c>
      <c r="CH184" s="699">
        <f t="shared" si="214"/>
        <v>0</v>
      </c>
      <c r="CI184" s="699">
        <f t="shared" si="214"/>
        <v>0</v>
      </c>
      <c r="CJ184" s="699">
        <f t="shared" si="214"/>
        <v>0</v>
      </c>
      <c r="CK184" s="699">
        <f t="shared" si="214"/>
        <v>0</v>
      </c>
      <c r="CL184" s="699">
        <f t="shared" si="214"/>
        <v>0</v>
      </c>
      <c r="CM184" s="699">
        <f t="shared" si="214"/>
        <v>0</v>
      </c>
      <c r="CN184" s="699">
        <f t="shared" si="214"/>
        <v>0</v>
      </c>
      <c r="CO184" s="699">
        <f t="shared" si="214"/>
        <v>0</v>
      </c>
      <c r="CP184" s="699">
        <f t="shared" si="214"/>
        <v>0</v>
      </c>
      <c r="CQ184" s="699">
        <f t="shared" si="214"/>
        <v>0</v>
      </c>
      <c r="CR184" s="699">
        <f t="shared" si="214"/>
        <v>0</v>
      </c>
      <c r="CS184" s="699">
        <f t="shared" si="214"/>
        <v>0</v>
      </c>
      <c r="CT184" s="699">
        <f t="shared" si="214"/>
        <v>0</v>
      </c>
      <c r="CU184" s="699">
        <f t="shared" si="214"/>
        <v>0</v>
      </c>
      <c r="CV184" s="699">
        <f t="shared" si="214"/>
        <v>0</v>
      </c>
      <c r="CW184" s="699">
        <f t="shared" si="214"/>
        <v>0</v>
      </c>
      <c r="CX184" s="699">
        <f t="shared" si="214"/>
        <v>0</v>
      </c>
      <c r="CY184" s="699">
        <f t="shared" si="214"/>
        <v>0</v>
      </c>
      <c r="CZ184" s="699">
        <f t="shared" si="214"/>
        <v>0</v>
      </c>
      <c r="DA184" s="699">
        <f t="shared" si="214"/>
        <v>0</v>
      </c>
      <c r="DB184" s="699">
        <f t="shared" si="214"/>
        <v>0</v>
      </c>
      <c r="DC184" s="699">
        <f t="shared" si="214"/>
        <v>0</v>
      </c>
    </row>
    <row r="185" spans="2:107" ht="15" hidden="1" customHeight="1" x14ac:dyDescent="0.25">
      <c r="B185" s="714">
        <v>47</v>
      </c>
      <c r="C185" s="715" t="s">
        <v>5962</v>
      </c>
      <c r="E185" s="715" t="s">
        <v>6124</v>
      </c>
      <c r="F185" s="751"/>
      <c r="G185" s="693">
        <f>IFERROR(G165/G183,0)</f>
        <v>0</v>
      </c>
      <c r="H185" s="680">
        <f>IFERROR(H165/H183,0)</f>
        <v>0</v>
      </c>
      <c r="I185" s="680">
        <f t="shared" ref="I185:BT185" si="215">IFERROR(I165/I183,0)</f>
        <v>0</v>
      </c>
      <c r="J185" s="680">
        <f t="shared" si="215"/>
        <v>0</v>
      </c>
      <c r="K185" s="680">
        <f t="shared" si="215"/>
        <v>0</v>
      </c>
      <c r="L185" s="680">
        <f t="shared" si="215"/>
        <v>0</v>
      </c>
      <c r="M185" s="680">
        <f t="shared" si="215"/>
        <v>0</v>
      </c>
      <c r="N185" s="680">
        <f t="shared" si="215"/>
        <v>0</v>
      </c>
      <c r="O185" s="680">
        <f t="shared" si="215"/>
        <v>0</v>
      </c>
      <c r="P185" s="680">
        <f t="shared" si="215"/>
        <v>0</v>
      </c>
      <c r="Q185" s="680">
        <f t="shared" si="215"/>
        <v>0</v>
      </c>
      <c r="R185" s="680">
        <f t="shared" si="215"/>
        <v>0</v>
      </c>
      <c r="S185" s="680">
        <f t="shared" si="215"/>
        <v>0</v>
      </c>
      <c r="T185" s="680">
        <f t="shared" si="215"/>
        <v>0</v>
      </c>
      <c r="U185" s="680">
        <f t="shared" si="215"/>
        <v>0</v>
      </c>
      <c r="V185" s="680">
        <f t="shared" si="215"/>
        <v>0</v>
      </c>
      <c r="W185" s="680">
        <f t="shared" si="215"/>
        <v>0</v>
      </c>
      <c r="X185" s="680">
        <f t="shared" si="215"/>
        <v>0</v>
      </c>
      <c r="Y185" s="680">
        <f t="shared" si="215"/>
        <v>0</v>
      </c>
      <c r="Z185" s="680">
        <f t="shared" si="215"/>
        <v>0</v>
      </c>
      <c r="AA185" s="680">
        <f t="shared" si="215"/>
        <v>0</v>
      </c>
      <c r="AB185" s="680">
        <f t="shared" si="215"/>
        <v>0</v>
      </c>
      <c r="AC185" s="680">
        <f t="shared" si="215"/>
        <v>0</v>
      </c>
      <c r="AD185" s="680">
        <f t="shared" si="215"/>
        <v>0</v>
      </c>
      <c r="AE185" s="680">
        <f t="shared" si="215"/>
        <v>0</v>
      </c>
      <c r="AF185" s="680">
        <f t="shared" si="215"/>
        <v>0</v>
      </c>
      <c r="AG185" s="680">
        <f t="shared" si="215"/>
        <v>0</v>
      </c>
      <c r="AH185" s="680">
        <f t="shared" si="215"/>
        <v>0</v>
      </c>
      <c r="AI185" s="680">
        <f t="shared" si="215"/>
        <v>0</v>
      </c>
      <c r="AJ185" s="680">
        <f t="shared" si="215"/>
        <v>0</v>
      </c>
      <c r="AK185" s="680">
        <f t="shared" si="215"/>
        <v>0</v>
      </c>
      <c r="AL185" s="680">
        <f t="shared" si="215"/>
        <v>0</v>
      </c>
      <c r="AM185" s="680">
        <f t="shared" si="215"/>
        <v>0</v>
      </c>
      <c r="AN185" s="680">
        <f t="shared" si="215"/>
        <v>0</v>
      </c>
      <c r="AO185" s="680">
        <f t="shared" si="215"/>
        <v>0</v>
      </c>
      <c r="AP185" s="680">
        <f t="shared" si="215"/>
        <v>0</v>
      </c>
      <c r="AQ185" s="680">
        <f t="shared" si="215"/>
        <v>0</v>
      </c>
      <c r="AR185" s="680">
        <f t="shared" si="215"/>
        <v>0</v>
      </c>
      <c r="AS185" s="680">
        <f t="shared" si="215"/>
        <v>0</v>
      </c>
      <c r="AT185" s="680">
        <f t="shared" si="215"/>
        <v>0</v>
      </c>
      <c r="AU185" s="680">
        <f t="shared" si="215"/>
        <v>0</v>
      </c>
      <c r="AV185" s="680">
        <f t="shared" si="215"/>
        <v>0</v>
      </c>
      <c r="AW185" s="680">
        <f t="shared" si="215"/>
        <v>0</v>
      </c>
      <c r="AX185" s="680">
        <f t="shared" si="215"/>
        <v>0</v>
      </c>
      <c r="AY185" s="680">
        <f t="shared" si="215"/>
        <v>0</v>
      </c>
      <c r="AZ185" s="680">
        <f t="shared" si="215"/>
        <v>0</v>
      </c>
      <c r="BA185" s="680">
        <f t="shared" si="215"/>
        <v>0</v>
      </c>
      <c r="BB185" s="680">
        <f t="shared" si="215"/>
        <v>0</v>
      </c>
      <c r="BC185" s="680">
        <f t="shared" si="215"/>
        <v>0</v>
      </c>
      <c r="BD185" s="680">
        <f t="shared" si="215"/>
        <v>0</v>
      </c>
      <c r="BE185" s="680">
        <f t="shared" si="215"/>
        <v>0</v>
      </c>
      <c r="BF185" s="680">
        <f t="shared" si="215"/>
        <v>0</v>
      </c>
      <c r="BG185" s="680">
        <f t="shared" si="215"/>
        <v>0</v>
      </c>
      <c r="BH185" s="680">
        <f t="shared" si="215"/>
        <v>0</v>
      </c>
      <c r="BI185" s="680">
        <f t="shared" si="215"/>
        <v>0</v>
      </c>
      <c r="BJ185" s="680">
        <f t="shared" si="215"/>
        <v>0</v>
      </c>
      <c r="BK185" s="680">
        <f t="shared" si="215"/>
        <v>0</v>
      </c>
      <c r="BL185" s="680">
        <f t="shared" si="215"/>
        <v>0</v>
      </c>
      <c r="BM185" s="680">
        <f t="shared" si="215"/>
        <v>0</v>
      </c>
      <c r="BN185" s="680">
        <f t="shared" si="215"/>
        <v>0</v>
      </c>
      <c r="BO185" s="680">
        <f t="shared" si="215"/>
        <v>0</v>
      </c>
      <c r="BP185" s="680">
        <f t="shared" si="215"/>
        <v>0</v>
      </c>
      <c r="BQ185" s="680">
        <f t="shared" si="215"/>
        <v>0</v>
      </c>
      <c r="BR185" s="680">
        <f t="shared" si="215"/>
        <v>0</v>
      </c>
      <c r="BS185" s="680">
        <f t="shared" si="215"/>
        <v>0</v>
      </c>
      <c r="BT185" s="680">
        <f t="shared" si="215"/>
        <v>0</v>
      </c>
      <c r="BU185" s="680">
        <f t="shared" ref="BU185:DC185" si="216">IFERROR(BU165/BU183,0)</f>
        <v>0</v>
      </c>
      <c r="BV185" s="680">
        <f t="shared" si="216"/>
        <v>0</v>
      </c>
      <c r="BW185" s="680">
        <f t="shared" si="216"/>
        <v>0</v>
      </c>
      <c r="BX185" s="680">
        <f t="shared" si="216"/>
        <v>0</v>
      </c>
      <c r="BY185" s="680">
        <f t="shared" si="216"/>
        <v>0</v>
      </c>
      <c r="BZ185" s="680">
        <f t="shared" si="216"/>
        <v>0</v>
      </c>
      <c r="CA185" s="680">
        <f t="shared" si="216"/>
        <v>0</v>
      </c>
      <c r="CB185" s="680">
        <f t="shared" si="216"/>
        <v>0</v>
      </c>
      <c r="CC185" s="680">
        <f t="shared" si="216"/>
        <v>0</v>
      </c>
      <c r="CD185" s="680">
        <f t="shared" si="216"/>
        <v>0</v>
      </c>
      <c r="CE185" s="680">
        <f t="shared" si="216"/>
        <v>0</v>
      </c>
      <c r="CF185" s="680">
        <f t="shared" si="216"/>
        <v>0</v>
      </c>
      <c r="CG185" s="680">
        <f t="shared" si="216"/>
        <v>0</v>
      </c>
      <c r="CH185" s="680">
        <f t="shared" si="216"/>
        <v>0</v>
      </c>
      <c r="CI185" s="680">
        <f t="shared" si="216"/>
        <v>0</v>
      </c>
      <c r="CJ185" s="680">
        <f t="shared" si="216"/>
        <v>0</v>
      </c>
      <c r="CK185" s="680">
        <f t="shared" si="216"/>
        <v>0</v>
      </c>
      <c r="CL185" s="680">
        <f t="shared" si="216"/>
        <v>0</v>
      </c>
      <c r="CM185" s="680">
        <f t="shared" si="216"/>
        <v>0</v>
      </c>
      <c r="CN185" s="680">
        <f t="shared" si="216"/>
        <v>0</v>
      </c>
      <c r="CO185" s="680">
        <f t="shared" si="216"/>
        <v>0</v>
      </c>
      <c r="CP185" s="680">
        <f t="shared" si="216"/>
        <v>0</v>
      </c>
      <c r="CQ185" s="680">
        <f t="shared" si="216"/>
        <v>0</v>
      </c>
      <c r="CR185" s="680">
        <f t="shared" si="216"/>
        <v>0</v>
      </c>
      <c r="CS185" s="680">
        <f t="shared" si="216"/>
        <v>0</v>
      </c>
      <c r="CT185" s="680">
        <f t="shared" si="216"/>
        <v>0</v>
      </c>
      <c r="CU185" s="680">
        <f t="shared" si="216"/>
        <v>0</v>
      </c>
      <c r="CV185" s="680">
        <f t="shared" si="216"/>
        <v>0</v>
      </c>
      <c r="CW185" s="680">
        <f t="shared" si="216"/>
        <v>0</v>
      </c>
      <c r="CX185" s="680">
        <f t="shared" si="216"/>
        <v>0</v>
      </c>
      <c r="CY185" s="680">
        <f t="shared" si="216"/>
        <v>0</v>
      </c>
      <c r="CZ185" s="680">
        <f t="shared" si="216"/>
        <v>0</v>
      </c>
      <c r="DA185" s="680">
        <f t="shared" si="216"/>
        <v>0</v>
      </c>
      <c r="DB185" s="680">
        <f t="shared" si="216"/>
        <v>0</v>
      </c>
      <c r="DC185" s="680">
        <f t="shared" si="216"/>
        <v>0</v>
      </c>
    </row>
    <row r="186" spans="2:107" ht="15" hidden="1" customHeight="1" x14ac:dyDescent="0.25">
      <c r="B186" s="714">
        <v>48</v>
      </c>
      <c r="C186" s="715" t="s">
        <v>5965</v>
      </c>
      <c r="E186" s="715" t="s">
        <v>6125</v>
      </c>
      <c r="F186" s="751"/>
      <c r="G186" s="693">
        <f>IFERROR(G166/G183,0)</f>
        <v>0</v>
      </c>
      <c r="H186" s="693">
        <f>IFERROR(H166/H183,0)</f>
        <v>0</v>
      </c>
      <c r="I186" s="693">
        <f t="shared" ref="I186:BT186" si="217">IFERROR(I166/I183,0)</f>
        <v>0</v>
      </c>
      <c r="J186" s="693">
        <f t="shared" si="217"/>
        <v>0</v>
      </c>
      <c r="K186" s="693">
        <f t="shared" si="217"/>
        <v>0</v>
      </c>
      <c r="L186" s="693">
        <f t="shared" si="217"/>
        <v>0</v>
      </c>
      <c r="M186" s="693">
        <f t="shared" si="217"/>
        <v>0</v>
      </c>
      <c r="N186" s="693">
        <f t="shared" si="217"/>
        <v>0</v>
      </c>
      <c r="O186" s="693">
        <f t="shared" si="217"/>
        <v>0</v>
      </c>
      <c r="P186" s="693">
        <f t="shared" si="217"/>
        <v>0</v>
      </c>
      <c r="Q186" s="693">
        <f t="shared" si="217"/>
        <v>0</v>
      </c>
      <c r="R186" s="693">
        <f t="shared" si="217"/>
        <v>0</v>
      </c>
      <c r="S186" s="693">
        <f t="shared" si="217"/>
        <v>0</v>
      </c>
      <c r="T186" s="693">
        <f t="shared" si="217"/>
        <v>0</v>
      </c>
      <c r="U186" s="693">
        <f t="shared" si="217"/>
        <v>0</v>
      </c>
      <c r="V186" s="693">
        <f t="shared" si="217"/>
        <v>0</v>
      </c>
      <c r="W186" s="693">
        <f t="shared" si="217"/>
        <v>0</v>
      </c>
      <c r="X186" s="693">
        <f t="shared" si="217"/>
        <v>0</v>
      </c>
      <c r="Y186" s="693">
        <f t="shared" si="217"/>
        <v>0</v>
      </c>
      <c r="Z186" s="693">
        <f t="shared" si="217"/>
        <v>0</v>
      </c>
      <c r="AA186" s="693">
        <f t="shared" si="217"/>
        <v>0</v>
      </c>
      <c r="AB186" s="693">
        <f t="shared" si="217"/>
        <v>0</v>
      </c>
      <c r="AC186" s="693">
        <f t="shared" si="217"/>
        <v>0</v>
      </c>
      <c r="AD186" s="693">
        <f t="shared" si="217"/>
        <v>0</v>
      </c>
      <c r="AE186" s="693">
        <f t="shared" si="217"/>
        <v>0</v>
      </c>
      <c r="AF186" s="693">
        <f t="shared" si="217"/>
        <v>0</v>
      </c>
      <c r="AG186" s="693">
        <f t="shared" si="217"/>
        <v>0</v>
      </c>
      <c r="AH186" s="693">
        <f t="shared" si="217"/>
        <v>0</v>
      </c>
      <c r="AI186" s="693">
        <f t="shared" si="217"/>
        <v>0</v>
      </c>
      <c r="AJ186" s="693">
        <f t="shared" si="217"/>
        <v>0</v>
      </c>
      <c r="AK186" s="693">
        <f t="shared" si="217"/>
        <v>0</v>
      </c>
      <c r="AL186" s="693">
        <f t="shared" si="217"/>
        <v>0</v>
      </c>
      <c r="AM186" s="693">
        <f t="shared" si="217"/>
        <v>0</v>
      </c>
      <c r="AN186" s="693">
        <f t="shared" si="217"/>
        <v>0</v>
      </c>
      <c r="AO186" s="693">
        <f t="shared" si="217"/>
        <v>0</v>
      </c>
      <c r="AP186" s="693">
        <f t="shared" si="217"/>
        <v>0</v>
      </c>
      <c r="AQ186" s="693">
        <f t="shared" si="217"/>
        <v>0</v>
      </c>
      <c r="AR186" s="693">
        <f t="shared" si="217"/>
        <v>0</v>
      </c>
      <c r="AS186" s="693">
        <f t="shared" si="217"/>
        <v>0</v>
      </c>
      <c r="AT186" s="693">
        <f t="shared" si="217"/>
        <v>0</v>
      </c>
      <c r="AU186" s="693">
        <f t="shared" si="217"/>
        <v>0</v>
      </c>
      <c r="AV186" s="693">
        <f t="shared" si="217"/>
        <v>0</v>
      </c>
      <c r="AW186" s="693">
        <f t="shared" si="217"/>
        <v>0</v>
      </c>
      <c r="AX186" s="693">
        <f t="shared" si="217"/>
        <v>0</v>
      </c>
      <c r="AY186" s="693">
        <f t="shared" si="217"/>
        <v>0</v>
      </c>
      <c r="AZ186" s="693">
        <f t="shared" si="217"/>
        <v>0</v>
      </c>
      <c r="BA186" s="693">
        <f t="shared" si="217"/>
        <v>0</v>
      </c>
      <c r="BB186" s="693">
        <f t="shared" si="217"/>
        <v>0</v>
      </c>
      <c r="BC186" s="693">
        <f t="shared" si="217"/>
        <v>0</v>
      </c>
      <c r="BD186" s="693">
        <f t="shared" si="217"/>
        <v>0</v>
      </c>
      <c r="BE186" s="693">
        <f t="shared" si="217"/>
        <v>0</v>
      </c>
      <c r="BF186" s="693">
        <f t="shared" si="217"/>
        <v>0</v>
      </c>
      <c r="BG186" s="693">
        <f t="shared" si="217"/>
        <v>0</v>
      </c>
      <c r="BH186" s="693">
        <f t="shared" si="217"/>
        <v>0</v>
      </c>
      <c r="BI186" s="693">
        <f t="shared" si="217"/>
        <v>0</v>
      </c>
      <c r="BJ186" s="693">
        <f t="shared" si="217"/>
        <v>0</v>
      </c>
      <c r="BK186" s="693">
        <f t="shared" si="217"/>
        <v>0</v>
      </c>
      <c r="BL186" s="693">
        <f t="shared" si="217"/>
        <v>0</v>
      </c>
      <c r="BM186" s="693">
        <f t="shared" si="217"/>
        <v>0</v>
      </c>
      <c r="BN186" s="693">
        <f t="shared" si="217"/>
        <v>0</v>
      </c>
      <c r="BO186" s="693">
        <f t="shared" si="217"/>
        <v>0</v>
      </c>
      <c r="BP186" s="693">
        <f t="shared" si="217"/>
        <v>0</v>
      </c>
      <c r="BQ186" s="693">
        <f t="shared" si="217"/>
        <v>0</v>
      </c>
      <c r="BR186" s="693">
        <f t="shared" si="217"/>
        <v>0</v>
      </c>
      <c r="BS186" s="693">
        <f t="shared" si="217"/>
        <v>0</v>
      </c>
      <c r="BT186" s="693">
        <f t="shared" si="217"/>
        <v>0</v>
      </c>
      <c r="BU186" s="693">
        <f t="shared" ref="BU186:DC186" si="218">IFERROR(BU166/BU183,0)</f>
        <v>0</v>
      </c>
      <c r="BV186" s="693">
        <f t="shared" si="218"/>
        <v>0</v>
      </c>
      <c r="BW186" s="693">
        <f t="shared" si="218"/>
        <v>0</v>
      </c>
      <c r="BX186" s="693">
        <f t="shared" si="218"/>
        <v>0</v>
      </c>
      <c r="BY186" s="693">
        <f t="shared" si="218"/>
        <v>0</v>
      </c>
      <c r="BZ186" s="693">
        <f t="shared" si="218"/>
        <v>0</v>
      </c>
      <c r="CA186" s="693">
        <f t="shared" si="218"/>
        <v>0</v>
      </c>
      <c r="CB186" s="693">
        <f t="shared" si="218"/>
        <v>0</v>
      </c>
      <c r="CC186" s="693">
        <f t="shared" si="218"/>
        <v>0</v>
      </c>
      <c r="CD186" s="693">
        <f t="shared" si="218"/>
        <v>0</v>
      </c>
      <c r="CE186" s="693">
        <f t="shared" si="218"/>
        <v>0</v>
      </c>
      <c r="CF186" s="693">
        <f t="shared" si="218"/>
        <v>0</v>
      </c>
      <c r="CG186" s="693">
        <f t="shared" si="218"/>
        <v>0</v>
      </c>
      <c r="CH186" s="693">
        <f t="shared" si="218"/>
        <v>0</v>
      </c>
      <c r="CI186" s="693">
        <f t="shared" si="218"/>
        <v>0</v>
      </c>
      <c r="CJ186" s="693">
        <f t="shared" si="218"/>
        <v>0</v>
      </c>
      <c r="CK186" s="693">
        <f t="shared" si="218"/>
        <v>0</v>
      </c>
      <c r="CL186" s="693">
        <f t="shared" si="218"/>
        <v>0</v>
      </c>
      <c r="CM186" s="693">
        <f t="shared" si="218"/>
        <v>0</v>
      </c>
      <c r="CN186" s="693">
        <f t="shared" si="218"/>
        <v>0</v>
      </c>
      <c r="CO186" s="693">
        <f t="shared" si="218"/>
        <v>0</v>
      </c>
      <c r="CP186" s="693">
        <f t="shared" si="218"/>
        <v>0</v>
      </c>
      <c r="CQ186" s="693">
        <f t="shared" si="218"/>
        <v>0</v>
      </c>
      <c r="CR186" s="693">
        <f t="shared" si="218"/>
        <v>0</v>
      </c>
      <c r="CS186" s="693">
        <f t="shared" si="218"/>
        <v>0</v>
      </c>
      <c r="CT186" s="693">
        <f t="shared" si="218"/>
        <v>0</v>
      </c>
      <c r="CU186" s="693">
        <f t="shared" si="218"/>
        <v>0</v>
      </c>
      <c r="CV186" s="693">
        <f t="shared" si="218"/>
        <v>0</v>
      </c>
      <c r="CW186" s="693">
        <f t="shared" si="218"/>
        <v>0</v>
      </c>
      <c r="CX186" s="693">
        <f t="shared" si="218"/>
        <v>0</v>
      </c>
      <c r="CY186" s="693">
        <f t="shared" si="218"/>
        <v>0</v>
      </c>
      <c r="CZ186" s="693">
        <f t="shared" si="218"/>
        <v>0</v>
      </c>
      <c r="DA186" s="693">
        <f t="shared" si="218"/>
        <v>0</v>
      </c>
      <c r="DB186" s="693">
        <f t="shared" si="218"/>
        <v>0</v>
      </c>
      <c r="DC186" s="693">
        <f t="shared" si="218"/>
        <v>0</v>
      </c>
    </row>
    <row r="187" spans="2:107" ht="15" hidden="1" customHeight="1" x14ac:dyDescent="0.25">
      <c r="B187" s="714">
        <v>49</v>
      </c>
      <c r="C187" s="715" t="s">
        <v>5968</v>
      </c>
      <c r="E187" s="715" t="s">
        <v>6124</v>
      </c>
      <c r="F187" s="751"/>
      <c r="G187" s="693">
        <f>IFERROR(G167/G184,0)</f>
        <v>0</v>
      </c>
      <c r="H187" s="680">
        <f>IFERROR(H167/H184,0)</f>
        <v>0</v>
      </c>
      <c r="I187" s="680">
        <f t="shared" ref="I187:BT187" si="219">IFERROR(I167/I184,0)</f>
        <v>0</v>
      </c>
      <c r="J187" s="680">
        <f t="shared" si="219"/>
        <v>0</v>
      </c>
      <c r="K187" s="680">
        <f t="shared" si="219"/>
        <v>0</v>
      </c>
      <c r="L187" s="680">
        <f t="shared" si="219"/>
        <v>0</v>
      </c>
      <c r="M187" s="680">
        <f t="shared" si="219"/>
        <v>0</v>
      </c>
      <c r="N187" s="680">
        <f t="shared" si="219"/>
        <v>0</v>
      </c>
      <c r="O187" s="680">
        <f t="shared" si="219"/>
        <v>0</v>
      </c>
      <c r="P187" s="680">
        <f t="shared" si="219"/>
        <v>0</v>
      </c>
      <c r="Q187" s="680">
        <f t="shared" si="219"/>
        <v>0</v>
      </c>
      <c r="R187" s="680">
        <f t="shared" si="219"/>
        <v>0</v>
      </c>
      <c r="S187" s="680">
        <f t="shared" si="219"/>
        <v>0</v>
      </c>
      <c r="T187" s="680">
        <f t="shared" si="219"/>
        <v>0</v>
      </c>
      <c r="U187" s="680">
        <f t="shared" si="219"/>
        <v>0</v>
      </c>
      <c r="V187" s="680">
        <f t="shared" si="219"/>
        <v>0</v>
      </c>
      <c r="W187" s="680">
        <f t="shared" si="219"/>
        <v>0</v>
      </c>
      <c r="X187" s="680">
        <f t="shared" si="219"/>
        <v>0</v>
      </c>
      <c r="Y187" s="680">
        <f t="shared" si="219"/>
        <v>0</v>
      </c>
      <c r="Z187" s="680">
        <f t="shared" si="219"/>
        <v>0</v>
      </c>
      <c r="AA187" s="680">
        <f t="shared" si="219"/>
        <v>0</v>
      </c>
      <c r="AB187" s="680">
        <f t="shared" si="219"/>
        <v>0</v>
      </c>
      <c r="AC187" s="680">
        <f t="shared" si="219"/>
        <v>0</v>
      </c>
      <c r="AD187" s="680">
        <f t="shared" si="219"/>
        <v>0</v>
      </c>
      <c r="AE187" s="680">
        <f t="shared" si="219"/>
        <v>0</v>
      </c>
      <c r="AF187" s="680">
        <f t="shared" si="219"/>
        <v>0</v>
      </c>
      <c r="AG187" s="680">
        <f t="shared" si="219"/>
        <v>0</v>
      </c>
      <c r="AH187" s="680">
        <f t="shared" si="219"/>
        <v>0</v>
      </c>
      <c r="AI187" s="680">
        <f t="shared" si="219"/>
        <v>0</v>
      </c>
      <c r="AJ187" s="680">
        <f t="shared" si="219"/>
        <v>0</v>
      </c>
      <c r="AK187" s="680">
        <f t="shared" si="219"/>
        <v>0</v>
      </c>
      <c r="AL187" s="680">
        <f t="shared" si="219"/>
        <v>0</v>
      </c>
      <c r="AM187" s="680">
        <f t="shared" si="219"/>
        <v>0</v>
      </c>
      <c r="AN187" s="680">
        <f t="shared" si="219"/>
        <v>0</v>
      </c>
      <c r="AO187" s="680">
        <f t="shared" si="219"/>
        <v>0</v>
      </c>
      <c r="AP187" s="680">
        <f t="shared" si="219"/>
        <v>0</v>
      </c>
      <c r="AQ187" s="680">
        <f t="shared" si="219"/>
        <v>0</v>
      </c>
      <c r="AR187" s="680">
        <f t="shared" si="219"/>
        <v>0</v>
      </c>
      <c r="AS187" s="680">
        <f t="shared" si="219"/>
        <v>0</v>
      </c>
      <c r="AT187" s="680">
        <f t="shared" si="219"/>
        <v>0</v>
      </c>
      <c r="AU187" s="680">
        <f t="shared" si="219"/>
        <v>0</v>
      </c>
      <c r="AV187" s="680">
        <f t="shared" si="219"/>
        <v>0</v>
      </c>
      <c r="AW187" s="680">
        <f t="shared" si="219"/>
        <v>0</v>
      </c>
      <c r="AX187" s="680">
        <f t="shared" si="219"/>
        <v>0</v>
      </c>
      <c r="AY187" s="680">
        <f t="shared" si="219"/>
        <v>0</v>
      </c>
      <c r="AZ187" s="680">
        <f t="shared" si="219"/>
        <v>0</v>
      </c>
      <c r="BA187" s="680">
        <f t="shared" si="219"/>
        <v>0</v>
      </c>
      <c r="BB187" s="680">
        <f t="shared" si="219"/>
        <v>0</v>
      </c>
      <c r="BC187" s="680">
        <f t="shared" si="219"/>
        <v>0</v>
      </c>
      <c r="BD187" s="680">
        <f t="shared" si="219"/>
        <v>0</v>
      </c>
      <c r="BE187" s="680">
        <f t="shared" si="219"/>
        <v>0</v>
      </c>
      <c r="BF187" s="680">
        <f t="shared" si="219"/>
        <v>0</v>
      </c>
      <c r="BG187" s="680">
        <f t="shared" si="219"/>
        <v>0</v>
      </c>
      <c r="BH187" s="680">
        <f t="shared" si="219"/>
        <v>0</v>
      </c>
      <c r="BI187" s="680">
        <f t="shared" si="219"/>
        <v>0</v>
      </c>
      <c r="BJ187" s="680">
        <f t="shared" si="219"/>
        <v>0</v>
      </c>
      <c r="BK187" s="680">
        <f t="shared" si="219"/>
        <v>0</v>
      </c>
      <c r="BL187" s="680">
        <f t="shared" si="219"/>
        <v>0</v>
      </c>
      <c r="BM187" s="680">
        <f t="shared" si="219"/>
        <v>0</v>
      </c>
      <c r="BN187" s="680">
        <f t="shared" si="219"/>
        <v>0</v>
      </c>
      <c r="BO187" s="680">
        <f t="shared" si="219"/>
        <v>0</v>
      </c>
      <c r="BP187" s="680">
        <f t="shared" si="219"/>
        <v>0</v>
      </c>
      <c r="BQ187" s="680">
        <f t="shared" si="219"/>
        <v>0</v>
      </c>
      <c r="BR187" s="680">
        <f t="shared" si="219"/>
        <v>0</v>
      </c>
      <c r="BS187" s="680">
        <f t="shared" si="219"/>
        <v>0</v>
      </c>
      <c r="BT187" s="680">
        <f t="shared" si="219"/>
        <v>0</v>
      </c>
      <c r="BU187" s="680">
        <f t="shared" ref="BU187:DC187" si="220">IFERROR(BU167/BU184,0)</f>
        <v>0</v>
      </c>
      <c r="BV187" s="680">
        <f t="shared" si="220"/>
        <v>0</v>
      </c>
      <c r="BW187" s="680">
        <f t="shared" si="220"/>
        <v>0</v>
      </c>
      <c r="BX187" s="680">
        <f t="shared" si="220"/>
        <v>0</v>
      </c>
      <c r="BY187" s="680">
        <f t="shared" si="220"/>
        <v>0</v>
      </c>
      <c r="BZ187" s="680">
        <f t="shared" si="220"/>
        <v>0</v>
      </c>
      <c r="CA187" s="680">
        <f t="shared" si="220"/>
        <v>0</v>
      </c>
      <c r="CB187" s="680">
        <f t="shared" si="220"/>
        <v>0</v>
      </c>
      <c r="CC187" s="680">
        <f t="shared" si="220"/>
        <v>0</v>
      </c>
      <c r="CD187" s="680">
        <f t="shared" si="220"/>
        <v>0</v>
      </c>
      <c r="CE187" s="680">
        <f t="shared" si="220"/>
        <v>0</v>
      </c>
      <c r="CF187" s="680">
        <f t="shared" si="220"/>
        <v>0</v>
      </c>
      <c r="CG187" s="680">
        <f t="shared" si="220"/>
        <v>0</v>
      </c>
      <c r="CH187" s="680">
        <f t="shared" si="220"/>
        <v>0</v>
      </c>
      <c r="CI187" s="680">
        <f t="shared" si="220"/>
        <v>0</v>
      </c>
      <c r="CJ187" s="680">
        <f t="shared" si="220"/>
        <v>0</v>
      </c>
      <c r="CK187" s="680">
        <f t="shared" si="220"/>
        <v>0</v>
      </c>
      <c r="CL187" s="680">
        <f t="shared" si="220"/>
        <v>0</v>
      </c>
      <c r="CM187" s="680">
        <f t="shared" si="220"/>
        <v>0</v>
      </c>
      <c r="CN187" s="680">
        <f t="shared" si="220"/>
        <v>0</v>
      </c>
      <c r="CO187" s="680">
        <f t="shared" si="220"/>
        <v>0</v>
      </c>
      <c r="CP187" s="680">
        <f t="shared" si="220"/>
        <v>0</v>
      </c>
      <c r="CQ187" s="680">
        <f t="shared" si="220"/>
        <v>0</v>
      </c>
      <c r="CR187" s="680">
        <f t="shared" si="220"/>
        <v>0</v>
      </c>
      <c r="CS187" s="680">
        <f t="shared" si="220"/>
        <v>0</v>
      </c>
      <c r="CT187" s="680">
        <f t="shared" si="220"/>
        <v>0</v>
      </c>
      <c r="CU187" s="680">
        <f t="shared" si="220"/>
        <v>0</v>
      </c>
      <c r="CV187" s="680">
        <f t="shared" si="220"/>
        <v>0</v>
      </c>
      <c r="CW187" s="680">
        <f t="shared" si="220"/>
        <v>0</v>
      </c>
      <c r="CX187" s="680">
        <f t="shared" si="220"/>
        <v>0</v>
      </c>
      <c r="CY187" s="680">
        <f t="shared" si="220"/>
        <v>0</v>
      </c>
      <c r="CZ187" s="680">
        <f t="shared" si="220"/>
        <v>0</v>
      </c>
      <c r="DA187" s="680">
        <f t="shared" si="220"/>
        <v>0</v>
      </c>
      <c r="DB187" s="680">
        <f t="shared" si="220"/>
        <v>0</v>
      </c>
      <c r="DC187" s="680">
        <f t="shared" si="220"/>
        <v>0</v>
      </c>
    </row>
    <row r="188" spans="2:107" ht="15" hidden="1" customHeight="1" x14ac:dyDescent="0.25">
      <c r="B188" s="714">
        <v>50</v>
      </c>
      <c r="C188" s="715" t="s">
        <v>5970</v>
      </c>
      <c r="E188" s="715" t="s">
        <v>6125</v>
      </c>
      <c r="F188" s="751"/>
      <c r="G188" s="693">
        <f>IFERROR(G168/G184,0)</f>
        <v>0</v>
      </c>
      <c r="H188" s="693">
        <f>IFERROR(H168/H184,0)</f>
        <v>0</v>
      </c>
      <c r="I188" s="693">
        <f t="shared" ref="I188:BT188" si="221">IFERROR(I168/I184,0)</f>
        <v>0</v>
      </c>
      <c r="J188" s="693">
        <f t="shared" si="221"/>
        <v>0</v>
      </c>
      <c r="K188" s="693">
        <f t="shared" si="221"/>
        <v>0</v>
      </c>
      <c r="L188" s="693">
        <f t="shared" si="221"/>
        <v>0</v>
      </c>
      <c r="M188" s="693">
        <f t="shared" si="221"/>
        <v>0</v>
      </c>
      <c r="N188" s="693">
        <f t="shared" si="221"/>
        <v>0</v>
      </c>
      <c r="O188" s="693">
        <f t="shared" si="221"/>
        <v>0</v>
      </c>
      <c r="P188" s="693">
        <f t="shared" si="221"/>
        <v>0</v>
      </c>
      <c r="Q188" s="693">
        <f t="shared" si="221"/>
        <v>0</v>
      </c>
      <c r="R188" s="693">
        <f t="shared" si="221"/>
        <v>0</v>
      </c>
      <c r="S188" s="693">
        <f t="shared" si="221"/>
        <v>0</v>
      </c>
      <c r="T188" s="693">
        <f t="shared" si="221"/>
        <v>0</v>
      </c>
      <c r="U188" s="693">
        <f t="shared" si="221"/>
        <v>0</v>
      </c>
      <c r="V188" s="693">
        <f t="shared" si="221"/>
        <v>0</v>
      </c>
      <c r="W188" s="693">
        <f t="shared" si="221"/>
        <v>0</v>
      </c>
      <c r="X188" s="693">
        <f t="shared" si="221"/>
        <v>0</v>
      </c>
      <c r="Y188" s="693">
        <f t="shared" si="221"/>
        <v>0</v>
      </c>
      <c r="Z188" s="693">
        <f t="shared" si="221"/>
        <v>0</v>
      </c>
      <c r="AA188" s="693">
        <f t="shared" si="221"/>
        <v>0</v>
      </c>
      <c r="AB188" s="693">
        <f t="shared" si="221"/>
        <v>0</v>
      </c>
      <c r="AC188" s="693">
        <f t="shared" si="221"/>
        <v>0</v>
      </c>
      <c r="AD188" s="693">
        <f t="shared" si="221"/>
        <v>0</v>
      </c>
      <c r="AE188" s="693">
        <f t="shared" si="221"/>
        <v>0</v>
      </c>
      <c r="AF188" s="693">
        <f t="shared" si="221"/>
        <v>0</v>
      </c>
      <c r="AG188" s="693">
        <f t="shared" si="221"/>
        <v>0</v>
      </c>
      <c r="AH188" s="693">
        <f t="shared" si="221"/>
        <v>0</v>
      </c>
      <c r="AI188" s="693">
        <f t="shared" si="221"/>
        <v>0</v>
      </c>
      <c r="AJ188" s="693">
        <f t="shared" si="221"/>
        <v>0</v>
      </c>
      <c r="AK188" s="693">
        <f t="shared" si="221"/>
        <v>0</v>
      </c>
      <c r="AL188" s="693">
        <f t="shared" si="221"/>
        <v>0</v>
      </c>
      <c r="AM188" s="693">
        <f t="shared" si="221"/>
        <v>0</v>
      </c>
      <c r="AN188" s="693">
        <f t="shared" si="221"/>
        <v>0</v>
      </c>
      <c r="AO188" s="693">
        <f t="shared" si="221"/>
        <v>0</v>
      </c>
      <c r="AP188" s="693">
        <f t="shared" si="221"/>
        <v>0</v>
      </c>
      <c r="AQ188" s="693">
        <f t="shared" si="221"/>
        <v>0</v>
      </c>
      <c r="AR188" s="693">
        <f t="shared" si="221"/>
        <v>0</v>
      </c>
      <c r="AS188" s="693">
        <f t="shared" si="221"/>
        <v>0</v>
      </c>
      <c r="AT188" s="693">
        <f t="shared" si="221"/>
        <v>0</v>
      </c>
      <c r="AU188" s="693">
        <f t="shared" si="221"/>
        <v>0</v>
      </c>
      <c r="AV188" s="693">
        <f t="shared" si="221"/>
        <v>0</v>
      </c>
      <c r="AW188" s="693">
        <f t="shared" si="221"/>
        <v>0</v>
      </c>
      <c r="AX188" s="693">
        <f t="shared" si="221"/>
        <v>0</v>
      </c>
      <c r="AY188" s="693">
        <f t="shared" si="221"/>
        <v>0</v>
      </c>
      <c r="AZ188" s="693">
        <f t="shared" si="221"/>
        <v>0</v>
      </c>
      <c r="BA188" s="693">
        <f t="shared" si="221"/>
        <v>0</v>
      </c>
      <c r="BB188" s="693">
        <f t="shared" si="221"/>
        <v>0</v>
      </c>
      <c r="BC188" s="693">
        <f t="shared" si="221"/>
        <v>0</v>
      </c>
      <c r="BD188" s="693">
        <f t="shared" si="221"/>
        <v>0</v>
      </c>
      <c r="BE188" s="693">
        <f t="shared" si="221"/>
        <v>0</v>
      </c>
      <c r="BF188" s="693">
        <f t="shared" si="221"/>
        <v>0</v>
      </c>
      <c r="BG188" s="693">
        <f t="shared" si="221"/>
        <v>0</v>
      </c>
      <c r="BH188" s="693">
        <f t="shared" si="221"/>
        <v>0</v>
      </c>
      <c r="BI188" s="693">
        <f t="shared" si="221"/>
        <v>0</v>
      </c>
      <c r="BJ188" s="693">
        <f t="shared" si="221"/>
        <v>0</v>
      </c>
      <c r="BK188" s="693">
        <f t="shared" si="221"/>
        <v>0</v>
      </c>
      <c r="BL188" s="693">
        <f t="shared" si="221"/>
        <v>0</v>
      </c>
      <c r="BM188" s="693">
        <f t="shared" si="221"/>
        <v>0</v>
      </c>
      <c r="BN188" s="693">
        <f t="shared" si="221"/>
        <v>0</v>
      </c>
      <c r="BO188" s="693">
        <f t="shared" si="221"/>
        <v>0</v>
      </c>
      <c r="BP188" s="693">
        <f t="shared" si="221"/>
        <v>0</v>
      </c>
      <c r="BQ188" s="693">
        <f t="shared" si="221"/>
        <v>0</v>
      </c>
      <c r="BR188" s="693">
        <f t="shared" si="221"/>
        <v>0</v>
      </c>
      <c r="BS188" s="693">
        <f t="shared" si="221"/>
        <v>0</v>
      </c>
      <c r="BT188" s="693">
        <f t="shared" si="221"/>
        <v>0</v>
      </c>
      <c r="BU188" s="693">
        <f t="shared" ref="BU188:DC188" si="222">IFERROR(BU168/BU184,0)</f>
        <v>0</v>
      </c>
      <c r="BV188" s="693">
        <f t="shared" si="222"/>
        <v>0</v>
      </c>
      <c r="BW188" s="693">
        <f t="shared" si="222"/>
        <v>0</v>
      </c>
      <c r="BX188" s="693">
        <f t="shared" si="222"/>
        <v>0</v>
      </c>
      <c r="BY188" s="693">
        <f t="shared" si="222"/>
        <v>0</v>
      </c>
      <c r="BZ188" s="693">
        <f t="shared" si="222"/>
        <v>0</v>
      </c>
      <c r="CA188" s="693">
        <f t="shared" si="222"/>
        <v>0</v>
      </c>
      <c r="CB188" s="693">
        <f t="shared" si="222"/>
        <v>0</v>
      </c>
      <c r="CC188" s="693">
        <f t="shared" si="222"/>
        <v>0</v>
      </c>
      <c r="CD188" s="693">
        <f t="shared" si="222"/>
        <v>0</v>
      </c>
      <c r="CE188" s="693">
        <f t="shared" si="222"/>
        <v>0</v>
      </c>
      <c r="CF188" s="693">
        <f t="shared" si="222"/>
        <v>0</v>
      </c>
      <c r="CG188" s="693">
        <f t="shared" si="222"/>
        <v>0</v>
      </c>
      <c r="CH188" s="693">
        <f t="shared" si="222"/>
        <v>0</v>
      </c>
      <c r="CI188" s="693">
        <f t="shared" si="222"/>
        <v>0</v>
      </c>
      <c r="CJ188" s="693">
        <f t="shared" si="222"/>
        <v>0</v>
      </c>
      <c r="CK188" s="693">
        <f t="shared" si="222"/>
        <v>0</v>
      </c>
      <c r="CL188" s="693">
        <f t="shared" si="222"/>
        <v>0</v>
      </c>
      <c r="CM188" s="693">
        <f t="shared" si="222"/>
        <v>0</v>
      </c>
      <c r="CN188" s="693">
        <f t="shared" si="222"/>
        <v>0</v>
      </c>
      <c r="CO188" s="693">
        <f t="shared" si="222"/>
        <v>0</v>
      </c>
      <c r="CP188" s="693">
        <f t="shared" si="222"/>
        <v>0</v>
      </c>
      <c r="CQ188" s="693">
        <f t="shared" si="222"/>
        <v>0</v>
      </c>
      <c r="CR188" s="693">
        <f t="shared" si="222"/>
        <v>0</v>
      </c>
      <c r="CS188" s="693">
        <f t="shared" si="222"/>
        <v>0</v>
      </c>
      <c r="CT188" s="693">
        <f t="shared" si="222"/>
        <v>0</v>
      </c>
      <c r="CU188" s="693">
        <f t="shared" si="222"/>
        <v>0</v>
      </c>
      <c r="CV188" s="693">
        <f t="shared" si="222"/>
        <v>0</v>
      </c>
      <c r="CW188" s="693">
        <f t="shared" si="222"/>
        <v>0</v>
      </c>
      <c r="CX188" s="693">
        <f t="shared" si="222"/>
        <v>0</v>
      </c>
      <c r="CY188" s="693">
        <f t="shared" si="222"/>
        <v>0</v>
      </c>
      <c r="CZ188" s="693">
        <f t="shared" si="222"/>
        <v>0</v>
      </c>
      <c r="DA188" s="693">
        <f t="shared" si="222"/>
        <v>0</v>
      </c>
      <c r="DB188" s="693">
        <f t="shared" si="222"/>
        <v>0</v>
      </c>
      <c r="DC188" s="693">
        <f t="shared" si="222"/>
        <v>0</v>
      </c>
    </row>
    <row r="189" spans="2:107" ht="15" hidden="1" customHeight="1" x14ac:dyDescent="0.25">
      <c r="B189" s="714">
        <v>51</v>
      </c>
      <c r="C189" s="715" t="s">
        <v>5972</v>
      </c>
      <c r="E189" s="715" t="s">
        <v>6124</v>
      </c>
      <c r="F189" s="751"/>
      <c r="G189" s="770">
        <f>G185-G187</f>
        <v>0</v>
      </c>
      <c r="H189" s="699">
        <f>H185-H187</f>
        <v>0</v>
      </c>
      <c r="I189" s="699">
        <f t="shared" ref="I189:BT189" si="223">I185-I187</f>
        <v>0</v>
      </c>
      <c r="J189" s="699">
        <f t="shared" si="223"/>
        <v>0</v>
      </c>
      <c r="K189" s="699">
        <f t="shared" si="223"/>
        <v>0</v>
      </c>
      <c r="L189" s="699">
        <f t="shared" si="223"/>
        <v>0</v>
      </c>
      <c r="M189" s="699">
        <f t="shared" si="223"/>
        <v>0</v>
      </c>
      <c r="N189" s="699">
        <f t="shared" si="223"/>
        <v>0</v>
      </c>
      <c r="O189" s="699">
        <f t="shared" si="223"/>
        <v>0</v>
      </c>
      <c r="P189" s="699">
        <f t="shared" si="223"/>
        <v>0</v>
      </c>
      <c r="Q189" s="699">
        <f t="shared" si="223"/>
        <v>0</v>
      </c>
      <c r="R189" s="699">
        <f t="shared" si="223"/>
        <v>0</v>
      </c>
      <c r="S189" s="699">
        <f t="shared" si="223"/>
        <v>0</v>
      </c>
      <c r="T189" s="699">
        <f t="shared" si="223"/>
        <v>0</v>
      </c>
      <c r="U189" s="699">
        <f t="shared" si="223"/>
        <v>0</v>
      </c>
      <c r="V189" s="699">
        <f t="shared" si="223"/>
        <v>0</v>
      </c>
      <c r="W189" s="699">
        <f t="shared" si="223"/>
        <v>0</v>
      </c>
      <c r="X189" s="699">
        <f t="shared" si="223"/>
        <v>0</v>
      </c>
      <c r="Y189" s="699">
        <f t="shared" si="223"/>
        <v>0</v>
      </c>
      <c r="Z189" s="699">
        <f t="shared" si="223"/>
        <v>0</v>
      </c>
      <c r="AA189" s="699">
        <f t="shared" si="223"/>
        <v>0</v>
      </c>
      <c r="AB189" s="699">
        <f t="shared" si="223"/>
        <v>0</v>
      </c>
      <c r="AC189" s="699">
        <f t="shared" si="223"/>
        <v>0</v>
      </c>
      <c r="AD189" s="699">
        <f t="shared" si="223"/>
        <v>0</v>
      </c>
      <c r="AE189" s="699">
        <f t="shared" si="223"/>
        <v>0</v>
      </c>
      <c r="AF189" s="699">
        <f t="shared" si="223"/>
        <v>0</v>
      </c>
      <c r="AG189" s="699">
        <f t="shared" si="223"/>
        <v>0</v>
      </c>
      <c r="AH189" s="699">
        <f t="shared" si="223"/>
        <v>0</v>
      </c>
      <c r="AI189" s="699">
        <f t="shared" si="223"/>
        <v>0</v>
      </c>
      <c r="AJ189" s="699">
        <f t="shared" si="223"/>
        <v>0</v>
      </c>
      <c r="AK189" s="699">
        <f t="shared" si="223"/>
        <v>0</v>
      </c>
      <c r="AL189" s="699">
        <f t="shared" si="223"/>
        <v>0</v>
      </c>
      <c r="AM189" s="699">
        <f t="shared" si="223"/>
        <v>0</v>
      </c>
      <c r="AN189" s="699">
        <f t="shared" si="223"/>
        <v>0</v>
      </c>
      <c r="AO189" s="699">
        <f t="shared" si="223"/>
        <v>0</v>
      </c>
      <c r="AP189" s="699">
        <f t="shared" si="223"/>
        <v>0</v>
      </c>
      <c r="AQ189" s="699">
        <f t="shared" si="223"/>
        <v>0</v>
      </c>
      <c r="AR189" s="699">
        <f t="shared" si="223"/>
        <v>0</v>
      </c>
      <c r="AS189" s="699">
        <f t="shared" si="223"/>
        <v>0</v>
      </c>
      <c r="AT189" s="699">
        <f t="shared" si="223"/>
        <v>0</v>
      </c>
      <c r="AU189" s="699">
        <f t="shared" si="223"/>
        <v>0</v>
      </c>
      <c r="AV189" s="699">
        <f t="shared" si="223"/>
        <v>0</v>
      </c>
      <c r="AW189" s="699">
        <f t="shared" si="223"/>
        <v>0</v>
      </c>
      <c r="AX189" s="699">
        <f t="shared" si="223"/>
        <v>0</v>
      </c>
      <c r="AY189" s="699">
        <f t="shared" si="223"/>
        <v>0</v>
      </c>
      <c r="AZ189" s="699">
        <f t="shared" si="223"/>
        <v>0</v>
      </c>
      <c r="BA189" s="699">
        <f t="shared" si="223"/>
        <v>0</v>
      </c>
      <c r="BB189" s="699">
        <f t="shared" si="223"/>
        <v>0</v>
      </c>
      <c r="BC189" s="699">
        <f t="shared" si="223"/>
        <v>0</v>
      </c>
      <c r="BD189" s="699">
        <f t="shared" si="223"/>
        <v>0</v>
      </c>
      <c r="BE189" s="699">
        <f t="shared" si="223"/>
        <v>0</v>
      </c>
      <c r="BF189" s="699">
        <f t="shared" si="223"/>
        <v>0</v>
      </c>
      <c r="BG189" s="699">
        <f t="shared" si="223"/>
        <v>0</v>
      </c>
      <c r="BH189" s="699">
        <f t="shared" si="223"/>
        <v>0</v>
      </c>
      <c r="BI189" s="699">
        <f t="shared" si="223"/>
        <v>0</v>
      </c>
      <c r="BJ189" s="699">
        <f t="shared" si="223"/>
        <v>0</v>
      </c>
      <c r="BK189" s="699">
        <f t="shared" si="223"/>
        <v>0</v>
      </c>
      <c r="BL189" s="699">
        <f t="shared" si="223"/>
        <v>0</v>
      </c>
      <c r="BM189" s="699">
        <f t="shared" si="223"/>
        <v>0</v>
      </c>
      <c r="BN189" s="699">
        <f t="shared" si="223"/>
        <v>0</v>
      </c>
      <c r="BO189" s="699">
        <f t="shared" si="223"/>
        <v>0</v>
      </c>
      <c r="BP189" s="699">
        <f t="shared" si="223"/>
        <v>0</v>
      </c>
      <c r="BQ189" s="699">
        <f t="shared" si="223"/>
        <v>0</v>
      </c>
      <c r="BR189" s="699">
        <f t="shared" si="223"/>
        <v>0</v>
      </c>
      <c r="BS189" s="699">
        <f t="shared" si="223"/>
        <v>0</v>
      </c>
      <c r="BT189" s="699">
        <f t="shared" si="223"/>
        <v>0</v>
      </c>
      <c r="BU189" s="699">
        <f t="shared" ref="BU189:DC189" si="224">BU185-BU187</f>
        <v>0</v>
      </c>
      <c r="BV189" s="699">
        <f t="shared" si="224"/>
        <v>0</v>
      </c>
      <c r="BW189" s="699">
        <f t="shared" si="224"/>
        <v>0</v>
      </c>
      <c r="BX189" s="699">
        <f t="shared" si="224"/>
        <v>0</v>
      </c>
      <c r="BY189" s="699">
        <f t="shared" si="224"/>
        <v>0</v>
      </c>
      <c r="BZ189" s="699">
        <f t="shared" si="224"/>
        <v>0</v>
      </c>
      <c r="CA189" s="699">
        <f t="shared" si="224"/>
        <v>0</v>
      </c>
      <c r="CB189" s="699">
        <f t="shared" si="224"/>
        <v>0</v>
      </c>
      <c r="CC189" s="699">
        <f t="shared" si="224"/>
        <v>0</v>
      </c>
      <c r="CD189" s="699">
        <f t="shared" si="224"/>
        <v>0</v>
      </c>
      <c r="CE189" s="699">
        <f t="shared" si="224"/>
        <v>0</v>
      </c>
      <c r="CF189" s="699">
        <f t="shared" si="224"/>
        <v>0</v>
      </c>
      <c r="CG189" s="699">
        <f t="shared" si="224"/>
        <v>0</v>
      </c>
      <c r="CH189" s="699">
        <f t="shared" si="224"/>
        <v>0</v>
      </c>
      <c r="CI189" s="699">
        <f t="shared" si="224"/>
        <v>0</v>
      </c>
      <c r="CJ189" s="699">
        <f t="shared" si="224"/>
        <v>0</v>
      </c>
      <c r="CK189" s="699">
        <f t="shared" si="224"/>
        <v>0</v>
      </c>
      <c r="CL189" s="699">
        <f t="shared" si="224"/>
        <v>0</v>
      </c>
      <c r="CM189" s="699">
        <f t="shared" si="224"/>
        <v>0</v>
      </c>
      <c r="CN189" s="699">
        <f t="shared" si="224"/>
        <v>0</v>
      </c>
      <c r="CO189" s="699">
        <f t="shared" si="224"/>
        <v>0</v>
      </c>
      <c r="CP189" s="699">
        <f t="shared" si="224"/>
        <v>0</v>
      </c>
      <c r="CQ189" s="699">
        <f t="shared" si="224"/>
        <v>0</v>
      </c>
      <c r="CR189" s="699">
        <f t="shared" si="224"/>
        <v>0</v>
      </c>
      <c r="CS189" s="699">
        <f t="shared" si="224"/>
        <v>0</v>
      </c>
      <c r="CT189" s="699">
        <f t="shared" si="224"/>
        <v>0</v>
      </c>
      <c r="CU189" s="699">
        <f t="shared" si="224"/>
        <v>0</v>
      </c>
      <c r="CV189" s="699">
        <f t="shared" si="224"/>
        <v>0</v>
      </c>
      <c r="CW189" s="699">
        <f t="shared" si="224"/>
        <v>0</v>
      </c>
      <c r="CX189" s="699">
        <f t="shared" si="224"/>
        <v>0</v>
      </c>
      <c r="CY189" s="699">
        <f t="shared" si="224"/>
        <v>0</v>
      </c>
      <c r="CZ189" s="699">
        <f t="shared" si="224"/>
        <v>0</v>
      </c>
      <c r="DA189" s="699">
        <f t="shared" si="224"/>
        <v>0</v>
      </c>
      <c r="DB189" s="699">
        <f t="shared" si="224"/>
        <v>0</v>
      </c>
      <c r="DC189" s="699">
        <f t="shared" si="224"/>
        <v>0</v>
      </c>
    </row>
    <row r="190" spans="2:107" ht="15" hidden="1" customHeight="1" x14ac:dyDescent="0.25">
      <c r="B190" s="714">
        <v>52</v>
      </c>
      <c r="C190" s="715" t="s">
        <v>5974</v>
      </c>
      <c r="E190" s="715" t="s">
        <v>6125</v>
      </c>
      <c r="F190" s="751"/>
      <c r="G190" s="770">
        <f>G186-G188</f>
        <v>0</v>
      </c>
      <c r="H190" s="699">
        <f>H186-H188</f>
        <v>0</v>
      </c>
      <c r="I190" s="699">
        <f t="shared" ref="I190:BT190" si="225">I186-I188</f>
        <v>0</v>
      </c>
      <c r="J190" s="699">
        <f t="shared" si="225"/>
        <v>0</v>
      </c>
      <c r="K190" s="699">
        <f t="shared" si="225"/>
        <v>0</v>
      </c>
      <c r="L190" s="699">
        <f t="shared" si="225"/>
        <v>0</v>
      </c>
      <c r="M190" s="699">
        <f t="shared" si="225"/>
        <v>0</v>
      </c>
      <c r="N190" s="699">
        <f t="shared" si="225"/>
        <v>0</v>
      </c>
      <c r="O190" s="699">
        <f t="shared" si="225"/>
        <v>0</v>
      </c>
      <c r="P190" s="699">
        <f t="shared" si="225"/>
        <v>0</v>
      </c>
      <c r="Q190" s="699">
        <f t="shared" si="225"/>
        <v>0</v>
      </c>
      <c r="R190" s="699">
        <f t="shared" si="225"/>
        <v>0</v>
      </c>
      <c r="S190" s="699">
        <f t="shared" si="225"/>
        <v>0</v>
      </c>
      <c r="T190" s="699">
        <f t="shared" si="225"/>
        <v>0</v>
      </c>
      <c r="U190" s="699">
        <f t="shared" si="225"/>
        <v>0</v>
      </c>
      <c r="V190" s="699">
        <f t="shared" si="225"/>
        <v>0</v>
      </c>
      <c r="W190" s="699">
        <f t="shared" si="225"/>
        <v>0</v>
      </c>
      <c r="X190" s="699">
        <f t="shared" si="225"/>
        <v>0</v>
      </c>
      <c r="Y190" s="699">
        <f t="shared" si="225"/>
        <v>0</v>
      </c>
      <c r="Z190" s="699">
        <f t="shared" si="225"/>
        <v>0</v>
      </c>
      <c r="AA190" s="699">
        <f t="shared" si="225"/>
        <v>0</v>
      </c>
      <c r="AB190" s="699">
        <f t="shared" si="225"/>
        <v>0</v>
      </c>
      <c r="AC190" s="699">
        <f t="shared" si="225"/>
        <v>0</v>
      </c>
      <c r="AD190" s="699">
        <f t="shared" si="225"/>
        <v>0</v>
      </c>
      <c r="AE190" s="699">
        <f t="shared" si="225"/>
        <v>0</v>
      </c>
      <c r="AF190" s="699">
        <f t="shared" si="225"/>
        <v>0</v>
      </c>
      <c r="AG190" s="699">
        <f t="shared" si="225"/>
        <v>0</v>
      </c>
      <c r="AH190" s="699">
        <f t="shared" si="225"/>
        <v>0</v>
      </c>
      <c r="AI190" s="699">
        <f t="shared" si="225"/>
        <v>0</v>
      </c>
      <c r="AJ190" s="699">
        <f t="shared" si="225"/>
        <v>0</v>
      </c>
      <c r="AK190" s="699">
        <f t="shared" si="225"/>
        <v>0</v>
      </c>
      <c r="AL190" s="699">
        <f t="shared" si="225"/>
        <v>0</v>
      </c>
      <c r="AM190" s="699">
        <f t="shared" si="225"/>
        <v>0</v>
      </c>
      <c r="AN190" s="699">
        <f t="shared" si="225"/>
        <v>0</v>
      </c>
      <c r="AO190" s="699">
        <f t="shared" si="225"/>
        <v>0</v>
      </c>
      <c r="AP190" s="699">
        <f t="shared" si="225"/>
        <v>0</v>
      </c>
      <c r="AQ190" s="699">
        <f t="shared" si="225"/>
        <v>0</v>
      </c>
      <c r="AR190" s="699">
        <f t="shared" si="225"/>
        <v>0</v>
      </c>
      <c r="AS190" s="699">
        <f t="shared" si="225"/>
        <v>0</v>
      </c>
      <c r="AT190" s="699">
        <f t="shared" si="225"/>
        <v>0</v>
      </c>
      <c r="AU190" s="699">
        <f t="shared" si="225"/>
        <v>0</v>
      </c>
      <c r="AV190" s="699">
        <f t="shared" si="225"/>
        <v>0</v>
      </c>
      <c r="AW190" s="699">
        <f t="shared" si="225"/>
        <v>0</v>
      </c>
      <c r="AX190" s="699">
        <f t="shared" si="225"/>
        <v>0</v>
      </c>
      <c r="AY190" s="699">
        <f t="shared" si="225"/>
        <v>0</v>
      </c>
      <c r="AZ190" s="699">
        <f t="shared" si="225"/>
        <v>0</v>
      </c>
      <c r="BA190" s="699">
        <f t="shared" si="225"/>
        <v>0</v>
      </c>
      <c r="BB190" s="699">
        <f t="shared" si="225"/>
        <v>0</v>
      </c>
      <c r="BC190" s="699">
        <f t="shared" si="225"/>
        <v>0</v>
      </c>
      <c r="BD190" s="699">
        <f t="shared" si="225"/>
        <v>0</v>
      </c>
      <c r="BE190" s="699">
        <f t="shared" si="225"/>
        <v>0</v>
      </c>
      <c r="BF190" s="699">
        <f t="shared" si="225"/>
        <v>0</v>
      </c>
      <c r="BG190" s="699">
        <f t="shared" si="225"/>
        <v>0</v>
      </c>
      <c r="BH190" s="699">
        <f t="shared" si="225"/>
        <v>0</v>
      </c>
      <c r="BI190" s="699">
        <f t="shared" si="225"/>
        <v>0</v>
      </c>
      <c r="BJ190" s="699">
        <f t="shared" si="225"/>
        <v>0</v>
      </c>
      <c r="BK190" s="699">
        <f t="shared" si="225"/>
        <v>0</v>
      </c>
      <c r="BL190" s="699">
        <f t="shared" si="225"/>
        <v>0</v>
      </c>
      <c r="BM190" s="699">
        <f t="shared" si="225"/>
        <v>0</v>
      </c>
      <c r="BN190" s="699">
        <f t="shared" si="225"/>
        <v>0</v>
      </c>
      <c r="BO190" s="699">
        <f t="shared" si="225"/>
        <v>0</v>
      </c>
      <c r="BP190" s="699">
        <f t="shared" si="225"/>
        <v>0</v>
      </c>
      <c r="BQ190" s="699">
        <f t="shared" si="225"/>
        <v>0</v>
      </c>
      <c r="BR190" s="699">
        <f t="shared" si="225"/>
        <v>0</v>
      </c>
      <c r="BS190" s="699">
        <f t="shared" si="225"/>
        <v>0</v>
      </c>
      <c r="BT190" s="699">
        <f t="shared" si="225"/>
        <v>0</v>
      </c>
      <c r="BU190" s="699">
        <f t="shared" ref="BU190:DC190" si="226">BU186-BU188</f>
        <v>0</v>
      </c>
      <c r="BV190" s="699">
        <f t="shared" si="226"/>
        <v>0</v>
      </c>
      <c r="BW190" s="699">
        <f t="shared" si="226"/>
        <v>0</v>
      </c>
      <c r="BX190" s="699">
        <f t="shared" si="226"/>
        <v>0</v>
      </c>
      <c r="BY190" s="699">
        <f t="shared" si="226"/>
        <v>0</v>
      </c>
      <c r="BZ190" s="699">
        <f t="shared" si="226"/>
        <v>0</v>
      </c>
      <c r="CA190" s="699">
        <f t="shared" si="226"/>
        <v>0</v>
      </c>
      <c r="CB190" s="699">
        <f t="shared" si="226"/>
        <v>0</v>
      </c>
      <c r="CC190" s="699">
        <f t="shared" si="226"/>
        <v>0</v>
      </c>
      <c r="CD190" s="699">
        <f t="shared" si="226"/>
        <v>0</v>
      </c>
      <c r="CE190" s="699">
        <f t="shared" si="226"/>
        <v>0</v>
      </c>
      <c r="CF190" s="699">
        <f t="shared" si="226"/>
        <v>0</v>
      </c>
      <c r="CG190" s="699">
        <f t="shared" si="226"/>
        <v>0</v>
      </c>
      <c r="CH190" s="699">
        <f t="shared" si="226"/>
        <v>0</v>
      </c>
      <c r="CI190" s="699">
        <f t="shared" si="226"/>
        <v>0</v>
      </c>
      <c r="CJ190" s="699">
        <f t="shared" si="226"/>
        <v>0</v>
      </c>
      <c r="CK190" s="699">
        <f t="shared" si="226"/>
        <v>0</v>
      </c>
      <c r="CL190" s="699">
        <f t="shared" si="226"/>
        <v>0</v>
      </c>
      <c r="CM190" s="699">
        <f t="shared" si="226"/>
        <v>0</v>
      </c>
      <c r="CN190" s="699">
        <f t="shared" si="226"/>
        <v>0</v>
      </c>
      <c r="CO190" s="699">
        <f t="shared" si="226"/>
        <v>0</v>
      </c>
      <c r="CP190" s="699">
        <f t="shared" si="226"/>
        <v>0</v>
      </c>
      <c r="CQ190" s="699">
        <f t="shared" si="226"/>
        <v>0</v>
      </c>
      <c r="CR190" s="699">
        <f t="shared" si="226"/>
        <v>0</v>
      </c>
      <c r="CS190" s="699">
        <f t="shared" si="226"/>
        <v>0</v>
      </c>
      <c r="CT190" s="699">
        <f t="shared" si="226"/>
        <v>0</v>
      </c>
      <c r="CU190" s="699">
        <f t="shared" si="226"/>
        <v>0</v>
      </c>
      <c r="CV190" s="699">
        <f t="shared" si="226"/>
        <v>0</v>
      </c>
      <c r="CW190" s="699">
        <f t="shared" si="226"/>
        <v>0</v>
      </c>
      <c r="CX190" s="699">
        <f t="shared" si="226"/>
        <v>0</v>
      </c>
      <c r="CY190" s="699">
        <f t="shared" si="226"/>
        <v>0</v>
      </c>
      <c r="CZ190" s="699">
        <f t="shared" si="226"/>
        <v>0</v>
      </c>
      <c r="DA190" s="699">
        <f t="shared" si="226"/>
        <v>0</v>
      </c>
      <c r="DB190" s="699">
        <f t="shared" si="226"/>
        <v>0</v>
      </c>
      <c r="DC190" s="699">
        <f t="shared" si="226"/>
        <v>0</v>
      </c>
    </row>
    <row r="191" spans="2:107" ht="15" hidden="1" customHeight="1" x14ac:dyDescent="0.25">
      <c r="B191" s="714">
        <v>53</v>
      </c>
      <c r="C191" s="715" t="s">
        <v>5976</v>
      </c>
      <c r="E191" s="715" t="s">
        <v>6126</v>
      </c>
      <c r="F191" s="751"/>
      <c r="G191" s="680">
        <f>G189*$D$103</f>
        <v>0</v>
      </c>
      <c r="H191" s="680">
        <f>H189*$D$103</f>
        <v>0</v>
      </c>
      <c r="I191" s="680">
        <f t="shared" ref="I191:BT191" si="227">I189*$D$103</f>
        <v>0</v>
      </c>
      <c r="J191" s="680">
        <f t="shared" si="227"/>
        <v>0</v>
      </c>
      <c r="K191" s="680">
        <f t="shared" si="227"/>
        <v>0</v>
      </c>
      <c r="L191" s="680">
        <f t="shared" si="227"/>
        <v>0</v>
      </c>
      <c r="M191" s="680">
        <f t="shared" si="227"/>
        <v>0</v>
      </c>
      <c r="N191" s="680">
        <f t="shared" si="227"/>
        <v>0</v>
      </c>
      <c r="O191" s="680">
        <f t="shared" si="227"/>
        <v>0</v>
      </c>
      <c r="P191" s="680">
        <f t="shared" si="227"/>
        <v>0</v>
      </c>
      <c r="Q191" s="680">
        <f t="shared" si="227"/>
        <v>0</v>
      </c>
      <c r="R191" s="680">
        <f t="shared" si="227"/>
        <v>0</v>
      </c>
      <c r="S191" s="680">
        <f t="shared" si="227"/>
        <v>0</v>
      </c>
      <c r="T191" s="680">
        <f t="shared" si="227"/>
        <v>0</v>
      </c>
      <c r="U191" s="680">
        <f t="shared" si="227"/>
        <v>0</v>
      </c>
      <c r="V191" s="680">
        <f t="shared" si="227"/>
        <v>0</v>
      </c>
      <c r="W191" s="680">
        <f t="shared" si="227"/>
        <v>0</v>
      </c>
      <c r="X191" s="680">
        <f t="shared" si="227"/>
        <v>0</v>
      </c>
      <c r="Y191" s="680">
        <f t="shared" si="227"/>
        <v>0</v>
      </c>
      <c r="Z191" s="680">
        <f t="shared" si="227"/>
        <v>0</v>
      </c>
      <c r="AA191" s="680">
        <f t="shared" si="227"/>
        <v>0</v>
      </c>
      <c r="AB191" s="680">
        <f t="shared" si="227"/>
        <v>0</v>
      </c>
      <c r="AC191" s="680">
        <f t="shared" si="227"/>
        <v>0</v>
      </c>
      <c r="AD191" s="680">
        <f t="shared" si="227"/>
        <v>0</v>
      </c>
      <c r="AE191" s="680">
        <f t="shared" si="227"/>
        <v>0</v>
      </c>
      <c r="AF191" s="680">
        <f t="shared" si="227"/>
        <v>0</v>
      </c>
      <c r="AG191" s="680">
        <f t="shared" si="227"/>
        <v>0</v>
      </c>
      <c r="AH191" s="680">
        <f t="shared" si="227"/>
        <v>0</v>
      </c>
      <c r="AI191" s="680">
        <f t="shared" si="227"/>
        <v>0</v>
      </c>
      <c r="AJ191" s="680">
        <f t="shared" si="227"/>
        <v>0</v>
      </c>
      <c r="AK191" s="680">
        <f t="shared" si="227"/>
        <v>0</v>
      </c>
      <c r="AL191" s="680">
        <f t="shared" si="227"/>
        <v>0</v>
      </c>
      <c r="AM191" s="680">
        <f t="shared" si="227"/>
        <v>0</v>
      </c>
      <c r="AN191" s="680">
        <f t="shared" si="227"/>
        <v>0</v>
      </c>
      <c r="AO191" s="680">
        <f t="shared" si="227"/>
        <v>0</v>
      </c>
      <c r="AP191" s="680">
        <f t="shared" si="227"/>
        <v>0</v>
      </c>
      <c r="AQ191" s="680">
        <f t="shared" si="227"/>
        <v>0</v>
      </c>
      <c r="AR191" s="680">
        <f t="shared" si="227"/>
        <v>0</v>
      </c>
      <c r="AS191" s="680">
        <f t="shared" si="227"/>
        <v>0</v>
      </c>
      <c r="AT191" s="680">
        <f t="shared" si="227"/>
        <v>0</v>
      </c>
      <c r="AU191" s="680">
        <f t="shared" si="227"/>
        <v>0</v>
      </c>
      <c r="AV191" s="680">
        <f t="shared" si="227"/>
        <v>0</v>
      </c>
      <c r="AW191" s="680">
        <f t="shared" si="227"/>
        <v>0</v>
      </c>
      <c r="AX191" s="680">
        <f t="shared" si="227"/>
        <v>0</v>
      </c>
      <c r="AY191" s="680">
        <f t="shared" si="227"/>
        <v>0</v>
      </c>
      <c r="AZ191" s="680">
        <f t="shared" si="227"/>
        <v>0</v>
      </c>
      <c r="BA191" s="680">
        <f t="shared" si="227"/>
        <v>0</v>
      </c>
      <c r="BB191" s="680">
        <f t="shared" si="227"/>
        <v>0</v>
      </c>
      <c r="BC191" s="680">
        <f t="shared" si="227"/>
        <v>0</v>
      </c>
      <c r="BD191" s="680">
        <f t="shared" si="227"/>
        <v>0</v>
      </c>
      <c r="BE191" s="680">
        <f t="shared" si="227"/>
        <v>0</v>
      </c>
      <c r="BF191" s="680">
        <f t="shared" si="227"/>
        <v>0</v>
      </c>
      <c r="BG191" s="680">
        <f t="shared" si="227"/>
        <v>0</v>
      </c>
      <c r="BH191" s="680">
        <f t="shared" si="227"/>
        <v>0</v>
      </c>
      <c r="BI191" s="680">
        <f t="shared" si="227"/>
        <v>0</v>
      </c>
      <c r="BJ191" s="680">
        <f t="shared" si="227"/>
        <v>0</v>
      </c>
      <c r="BK191" s="680">
        <f t="shared" si="227"/>
        <v>0</v>
      </c>
      <c r="BL191" s="680">
        <f t="shared" si="227"/>
        <v>0</v>
      </c>
      <c r="BM191" s="680">
        <f t="shared" si="227"/>
        <v>0</v>
      </c>
      <c r="BN191" s="680">
        <f t="shared" si="227"/>
        <v>0</v>
      </c>
      <c r="BO191" s="680">
        <f t="shared" si="227"/>
        <v>0</v>
      </c>
      <c r="BP191" s="680">
        <f t="shared" si="227"/>
        <v>0</v>
      </c>
      <c r="BQ191" s="680">
        <f t="shared" si="227"/>
        <v>0</v>
      </c>
      <c r="BR191" s="680">
        <f t="shared" si="227"/>
        <v>0</v>
      </c>
      <c r="BS191" s="680">
        <f t="shared" si="227"/>
        <v>0</v>
      </c>
      <c r="BT191" s="680">
        <f t="shared" si="227"/>
        <v>0</v>
      </c>
      <c r="BU191" s="680">
        <f t="shared" ref="BU191:DC191" si="228">BU189*$D$103</f>
        <v>0</v>
      </c>
      <c r="BV191" s="680">
        <f t="shared" si="228"/>
        <v>0</v>
      </c>
      <c r="BW191" s="680">
        <f t="shared" si="228"/>
        <v>0</v>
      </c>
      <c r="BX191" s="680">
        <f t="shared" si="228"/>
        <v>0</v>
      </c>
      <c r="BY191" s="680">
        <f t="shared" si="228"/>
        <v>0</v>
      </c>
      <c r="BZ191" s="680">
        <f t="shared" si="228"/>
        <v>0</v>
      </c>
      <c r="CA191" s="680">
        <f t="shared" si="228"/>
        <v>0</v>
      </c>
      <c r="CB191" s="680">
        <f t="shared" si="228"/>
        <v>0</v>
      </c>
      <c r="CC191" s="680">
        <f t="shared" si="228"/>
        <v>0</v>
      </c>
      <c r="CD191" s="680">
        <f t="shared" si="228"/>
        <v>0</v>
      </c>
      <c r="CE191" s="680">
        <f t="shared" si="228"/>
        <v>0</v>
      </c>
      <c r="CF191" s="680">
        <f t="shared" si="228"/>
        <v>0</v>
      </c>
      <c r="CG191" s="680">
        <f t="shared" si="228"/>
        <v>0</v>
      </c>
      <c r="CH191" s="680">
        <f t="shared" si="228"/>
        <v>0</v>
      </c>
      <c r="CI191" s="680">
        <f t="shared" si="228"/>
        <v>0</v>
      </c>
      <c r="CJ191" s="680">
        <f t="shared" si="228"/>
        <v>0</v>
      </c>
      <c r="CK191" s="680">
        <f t="shared" si="228"/>
        <v>0</v>
      </c>
      <c r="CL191" s="680">
        <f t="shared" si="228"/>
        <v>0</v>
      </c>
      <c r="CM191" s="680">
        <f t="shared" si="228"/>
        <v>0</v>
      </c>
      <c r="CN191" s="680">
        <f t="shared" si="228"/>
        <v>0</v>
      </c>
      <c r="CO191" s="680">
        <f t="shared" si="228"/>
        <v>0</v>
      </c>
      <c r="CP191" s="680">
        <f t="shared" si="228"/>
        <v>0</v>
      </c>
      <c r="CQ191" s="680">
        <f t="shared" si="228"/>
        <v>0</v>
      </c>
      <c r="CR191" s="680">
        <f t="shared" si="228"/>
        <v>0</v>
      </c>
      <c r="CS191" s="680">
        <f t="shared" si="228"/>
        <v>0</v>
      </c>
      <c r="CT191" s="680">
        <f t="shared" si="228"/>
        <v>0</v>
      </c>
      <c r="CU191" s="680">
        <f t="shared" si="228"/>
        <v>0</v>
      </c>
      <c r="CV191" s="680">
        <f t="shared" si="228"/>
        <v>0</v>
      </c>
      <c r="CW191" s="680">
        <f t="shared" si="228"/>
        <v>0</v>
      </c>
      <c r="CX191" s="680">
        <f t="shared" si="228"/>
        <v>0</v>
      </c>
      <c r="CY191" s="680">
        <f t="shared" si="228"/>
        <v>0</v>
      </c>
      <c r="CZ191" s="680">
        <f t="shared" si="228"/>
        <v>0</v>
      </c>
      <c r="DA191" s="680">
        <f t="shared" si="228"/>
        <v>0</v>
      </c>
      <c r="DB191" s="680">
        <f t="shared" si="228"/>
        <v>0</v>
      </c>
      <c r="DC191" s="680">
        <f t="shared" si="228"/>
        <v>0</v>
      </c>
    </row>
    <row r="192" spans="2:107" ht="15" hidden="1" customHeight="1" x14ac:dyDescent="0.25">
      <c r="B192" s="714">
        <v>54</v>
      </c>
      <c r="C192" s="715" t="s">
        <v>5979</v>
      </c>
      <c r="E192" s="715" t="s">
        <v>6126</v>
      </c>
      <c r="F192" s="751"/>
      <c r="G192" s="698">
        <f>G190*$D$101</f>
        <v>0</v>
      </c>
      <c r="H192" s="680">
        <f>H190*$D$101</f>
        <v>0</v>
      </c>
      <c r="I192" s="680">
        <f t="shared" ref="I192:BT192" si="229">I190*$D$101</f>
        <v>0</v>
      </c>
      <c r="J192" s="680">
        <f t="shared" si="229"/>
        <v>0</v>
      </c>
      <c r="K192" s="680">
        <f t="shared" si="229"/>
        <v>0</v>
      </c>
      <c r="L192" s="680">
        <f t="shared" si="229"/>
        <v>0</v>
      </c>
      <c r="M192" s="680">
        <f t="shared" si="229"/>
        <v>0</v>
      </c>
      <c r="N192" s="680">
        <f t="shared" si="229"/>
        <v>0</v>
      </c>
      <c r="O192" s="680">
        <f t="shared" si="229"/>
        <v>0</v>
      </c>
      <c r="P192" s="680">
        <f t="shared" si="229"/>
        <v>0</v>
      </c>
      <c r="Q192" s="680">
        <f t="shared" si="229"/>
        <v>0</v>
      </c>
      <c r="R192" s="680">
        <f t="shared" si="229"/>
        <v>0</v>
      </c>
      <c r="S192" s="680">
        <f t="shared" si="229"/>
        <v>0</v>
      </c>
      <c r="T192" s="680">
        <f t="shared" si="229"/>
        <v>0</v>
      </c>
      <c r="U192" s="680">
        <f t="shared" si="229"/>
        <v>0</v>
      </c>
      <c r="V192" s="680">
        <f t="shared" si="229"/>
        <v>0</v>
      </c>
      <c r="W192" s="680">
        <f t="shared" si="229"/>
        <v>0</v>
      </c>
      <c r="X192" s="680">
        <f t="shared" si="229"/>
        <v>0</v>
      </c>
      <c r="Y192" s="680">
        <f t="shared" si="229"/>
        <v>0</v>
      </c>
      <c r="Z192" s="680">
        <f t="shared" si="229"/>
        <v>0</v>
      </c>
      <c r="AA192" s="680">
        <f t="shared" si="229"/>
        <v>0</v>
      </c>
      <c r="AB192" s="680">
        <f t="shared" si="229"/>
        <v>0</v>
      </c>
      <c r="AC192" s="680">
        <f t="shared" si="229"/>
        <v>0</v>
      </c>
      <c r="AD192" s="680">
        <f t="shared" si="229"/>
        <v>0</v>
      </c>
      <c r="AE192" s="680">
        <f t="shared" si="229"/>
        <v>0</v>
      </c>
      <c r="AF192" s="680">
        <f t="shared" si="229"/>
        <v>0</v>
      </c>
      <c r="AG192" s="680">
        <f t="shared" si="229"/>
        <v>0</v>
      </c>
      <c r="AH192" s="680">
        <f t="shared" si="229"/>
        <v>0</v>
      </c>
      <c r="AI192" s="680">
        <f t="shared" si="229"/>
        <v>0</v>
      </c>
      <c r="AJ192" s="680">
        <f t="shared" si="229"/>
        <v>0</v>
      </c>
      <c r="AK192" s="680">
        <f t="shared" si="229"/>
        <v>0</v>
      </c>
      <c r="AL192" s="680">
        <f t="shared" si="229"/>
        <v>0</v>
      </c>
      <c r="AM192" s="680">
        <f t="shared" si="229"/>
        <v>0</v>
      </c>
      <c r="AN192" s="680">
        <f t="shared" si="229"/>
        <v>0</v>
      </c>
      <c r="AO192" s="680">
        <f t="shared" si="229"/>
        <v>0</v>
      </c>
      <c r="AP192" s="680">
        <f t="shared" si="229"/>
        <v>0</v>
      </c>
      <c r="AQ192" s="680">
        <f t="shared" si="229"/>
        <v>0</v>
      </c>
      <c r="AR192" s="680">
        <f t="shared" si="229"/>
        <v>0</v>
      </c>
      <c r="AS192" s="680">
        <f t="shared" si="229"/>
        <v>0</v>
      </c>
      <c r="AT192" s="680">
        <f t="shared" si="229"/>
        <v>0</v>
      </c>
      <c r="AU192" s="680">
        <f t="shared" si="229"/>
        <v>0</v>
      </c>
      <c r="AV192" s="680">
        <f t="shared" si="229"/>
        <v>0</v>
      </c>
      <c r="AW192" s="680">
        <f t="shared" si="229"/>
        <v>0</v>
      </c>
      <c r="AX192" s="680">
        <f t="shared" si="229"/>
        <v>0</v>
      </c>
      <c r="AY192" s="680">
        <f t="shared" si="229"/>
        <v>0</v>
      </c>
      <c r="AZ192" s="680">
        <f t="shared" si="229"/>
        <v>0</v>
      </c>
      <c r="BA192" s="680">
        <f t="shared" si="229"/>
        <v>0</v>
      </c>
      <c r="BB192" s="680">
        <f t="shared" si="229"/>
        <v>0</v>
      </c>
      <c r="BC192" s="680">
        <f t="shared" si="229"/>
        <v>0</v>
      </c>
      <c r="BD192" s="680">
        <f t="shared" si="229"/>
        <v>0</v>
      </c>
      <c r="BE192" s="680">
        <f t="shared" si="229"/>
        <v>0</v>
      </c>
      <c r="BF192" s="680">
        <f t="shared" si="229"/>
        <v>0</v>
      </c>
      <c r="BG192" s="680">
        <f t="shared" si="229"/>
        <v>0</v>
      </c>
      <c r="BH192" s="680">
        <f t="shared" si="229"/>
        <v>0</v>
      </c>
      <c r="BI192" s="680">
        <f t="shared" si="229"/>
        <v>0</v>
      </c>
      <c r="BJ192" s="680">
        <f t="shared" si="229"/>
        <v>0</v>
      </c>
      <c r="BK192" s="680">
        <f t="shared" si="229"/>
        <v>0</v>
      </c>
      <c r="BL192" s="680">
        <f t="shared" si="229"/>
        <v>0</v>
      </c>
      <c r="BM192" s="680">
        <f t="shared" si="229"/>
        <v>0</v>
      </c>
      <c r="BN192" s="680">
        <f t="shared" si="229"/>
        <v>0</v>
      </c>
      <c r="BO192" s="680">
        <f t="shared" si="229"/>
        <v>0</v>
      </c>
      <c r="BP192" s="680">
        <f t="shared" si="229"/>
        <v>0</v>
      </c>
      <c r="BQ192" s="680">
        <f t="shared" si="229"/>
        <v>0</v>
      </c>
      <c r="BR192" s="680">
        <f t="shared" si="229"/>
        <v>0</v>
      </c>
      <c r="BS192" s="680">
        <f t="shared" si="229"/>
        <v>0</v>
      </c>
      <c r="BT192" s="680">
        <f t="shared" si="229"/>
        <v>0</v>
      </c>
      <c r="BU192" s="680">
        <f t="shared" ref="BU192:DC192" si="230">BU190*$D$101</f>
        <v>0</v>
      </c>
      <c r="BV192" s="680">
        <f t="shared" si="230"/>
        <v>0</v>
      </c>
      <c r="BW192" s="680">
        <f t="shared" si="230"/>
        <v>0</v>
      </c>
      <c r="BX192" s="680">
        <f t="shared" si="230"/>
        <v>0</v>
      </c>
      <c r="BY192" s="680">
        <f t="shared" si="230"/>
        <v>0</v>
      </c>
      <c r="BZ192" s="680">
        <f t="shared" si="230"/>
        <v>0</v>
      </c>
      <c r="CA192" s="680">
        <f t="shared" si="230"/>
        <v>0</v>
      </c>
      <c r="CB192" s="680">
        <f t="shared" si="230"/>
        <v>0</v>
      </c>
      <c r="CC192" s="680">
        <f t="shared" si="230"/>
        <v>0</v>
      </c>
      <c r="CD192" s="680">
        <f t="shared" si="230"/>
        <v>0</v>
      </c>
      <c r="CE192" s="680">
        <f t="shared" si="230"/>
        <v>0</v>
      </c>
      <c r="CF192" s="680">
        <f t="shared" si="230"/>
        <v>0</v>
      </c>
      <c r="CG192" s="680">
        <f t="shared" si="230"/>
        <v>0</v>
      </c>
      <c r="CH192" s="680">
        <f t="shared" si="230"/>
        <v>0</v>
      </c>
      <c r="CI192" s="680">
        <f t="shared" si="230"/>
        <v>0</v>
      </c>
      <c r="CJ192" s="680">
        <f t="shared" si="230"/>
        <v>0</v>
      </c>
      <c r="CK192" s="680">
        <f t="shared" si="230"/>
        <v>0</v>
      </c>
      <c r="CL192" s="680">
        <f t="shared" si="230"/>
        <v>0</v>
      </c>
      <c r="CM192" s="680">
        <f t="shared" si="230"/>
        <v>0</v>
      </c>
      <c r="CN192" s="680">
        <f t="shared" si="230"/>
        <v>0</v>
      </c>
      <c r="CO192" s="680">
        <f t="shared" si="230"/>
        <v>0</v>
      </c>
      <c r="CP192" s="680">
        <f t="shared" si="230"/>
        <v>0</v>
      </c>
      <c r="CQ192" s="680">
        <f t="shared" si="230"/>
        <v>0</v>
      </c>
      <c r="CR192" s="680">
        <f t="shared" si="230"/>
        <v>0</v>
      </c>
      <c r="CS192" s="680">
        <f t="shared" si="230"/>
        <v>0</v>
      </c>
      <c r="CT192" s="680">
        <f t="shared" si="230"/>
        <v>0</v>
      </c>
      <c r="CU192" s="680">
        <f t="shared" si="230"/>
        <v>0</v>
      </c>
      <c r="CV192" s="680">
        <f t="shared" si="230"/>
        <v>0</v>
      </c>
      <c r="CW192" s="680">
        <f t="shared" si="230"/>
        <v>0</v>
      </c>
      <c r="CX192" s="680">
        <f t="shared" si="230"/>
        <v>0</v>
      </c>
      <c r="CY192" s="680">
        <f t="shared" si="230"/>
        <v>0</v>
      </c>
      <c r="CZ192" s="680">
        <f t="shared" si="230"/>
        <v>0</v>
      </c>
      <c r="DA192" s="680">
        <f t="shared" si="230"/>
        <v>0</v>
      </c>
      <c r="DB192" s="680">
        <f t="shared" si="230"/>
        <v>0</v>
      </c>
      <c r="DC192" s="680">
        <f t="shared" si="230"/>
        <v>0</v>
      </c>
    </row>
    <row r="193" spans="2:107" ht="15" hidden="1" customHeight="1" x14ac:dyDescent="0.25">
      <c r="B193" s="714">
        <v>55</v>
      </c>
      <c r="C193" s="715" t="s">
        <v>5981</v>
      </c>
      <c r="E193" s="715" t="s">
        <v>6126</v>
      </c>
      <c r="F193" s="751"/>
      <c r="G193" s="707">
        <f>SUM(G191:G192)</f>
        <v>0</v>
      </c>
      <c r="H193" s="699">
        <f>SUM(H191:H192)</f>
        <v>0</v>
      </c>
      <c r="I193" s="699">
        <f t="shared" ref="I193:BT193" si="231">SUM(I191:I192)</f>
        <v>0</v>
      </c>
      <c r="J193" s="699">
        <f t="shared" si="231"/>
        <v>0</v>
      </c>
      <c r="K193" s="699">
        <f t="shared" si="231"/>
        <v>0</v>
      </c>
      <c r="L193" s="699">
        <f t="shared" si="231"/>
        <v>0</v>
      </c>
      <c r="M193" s="699">
        <f t="shared" si="231"/>
        <v>0</v>
      </c>
      <c r="N193" s="699">
        <f t="shared" si="231"/>
        <v>0</v>
      </c>
      <c r="O193" s="699">
        <f t="shared" si="231"/>
        <v>0</v>
      </c>
      <c r="P193" s="699">
        <f t="shared" si="231"/>
        <v>0</v>
      </c>
      <c r="Q193" s="699">
        <f t="shared" si="231"/>
        <v>0</v>
      </c>
      <c r="R193" s="699">
        <f t="shared" si="231"/>
        <v>0</v>
      </c>
      <c r="S193" s="699">
        <f t="shared" si="231"/>
        <v>0</v>
      </c>
      <c r="T193" s="699">
        <f t="shared" si="231"/>
        <v>0</v>
      </c>
      <c r="U193" s="699">
        <f t="shared" si="231"/>
        <v>0</v>
      </c>
      <c r="V193" s="699">
        <f t="shared" si="231"/>
        <v>0</v>
      </c>
      <c r="W193" s="699">
        <f t="shared" si="231"/>
        <v>0</v>
      </c>
      <c r="X193" s="699">
        <f t="shared" si="231"/>
        <v>0</v>
      </c>
      <c r="Y193" s="699">
        <f t="shared" si="231"/>
        <v>0</v>
      </c>
      <c r="Z193" s="699">
        <f t="shared" si="231"/>
        <v>0</v>
      </c>
      <c r="AA193" s="699">
        <f t="shared" si="231"/>
        <v>0</v>
      </c>
      <c r="AB193" s="699">
        <f t="shared" si="231"/>
        <v>0</v>
      </c>
      <c r="AC193" s="699">
        <f t="shared" si="231"/>
        <v>0</v>
      </c>
      <c r="AD193" s="699">
        <f t="shared" si="231"/>
        <v>0</v>
      </c>
      <c r="AE193" s="699">
        <f t="shared" si="231"/>
        <v>0</v>
      </c>
      <c r="AF193" s="699">
        <f t="shared" si="231"/>
        <v>0</v>
      </c>
      <c r="AG193" s="699">
        <f t="shared" si="231"/>
        <v>0</v>
      </c>
      <c r="AH193" s="699">
        <f t="shared" si="231"/>
        <v>0</v>
      </c>
      <c r="AI193" s="699">
        <f t="shared" si="231"/>
        <v>0</v>
      </c>
      <c r="AJ193" s="699">
        <f t="shared" si="231"/>
        <v>0</v>
      </c>
      <c r="AK193" s="699">
        <f t="shared" si="231"/>
        <v>0</v>
      </c>
      <c r="AL193" s="699">
        <f t="shared" si="231"/>
        <v>0</v>
      </c>
      <c r="AM193" s="699">
        <f t="shared" si="231"/>
        <v>0</v>
      </c>
      <c r="AN193" s="699">
        <f t="shared" si="231"/>
        <v>0</v>
      </c>
      <c r="AO193" s="699">
        <f t="shared" si="231"/>
        <v>0</v>
      </c>
      <c r="AP193" s="699">
        <f t="shared" si="231"/>
        <v>0</v>
      </c>
      <c r="AQ193" s="699">
        <f t="shared" si="231"/>
        <v>0</v>
      </c>
      <c r="AR193" s="699">
        <f t="shared" si="231"/>
        <v>0</v>
      </c>
      <c r="AS193" s="699">
        <f t="shared" si="231"/>
        <v>0</v>
      </c>
      <c r="AT193" s="699">
        <f t="shared" si="231"/>
        <v>0</v>
      </c>
      <c r="AU193" s="699">
        <f t="shared" si="231"/>
        <v>0</v>
      </c>
      <c r="AV193" s="699">
        <f t="shared" si="231"/>
        <v>0</v>
      </c>
      <c r="AW193" s="699">
        <f t="shared" si="231"/>
        <v>0</v>
      </c>
      <c r="AX193" s="699">
        <f t="shared" si="231"/>
        <v>0</v>
      </c>
      <c r="AY193" s="699">
        <f t="shared" si="231"/>
        <v>0</v>
      </c>
      <c r="AZ193" s="699">
        <f t="shared" si="231"/>
        <v>0</v>
      </c>
      <c r="BA193" s="699">
        <f t="shared" si="231"/>
        <v>0</v>
      </c>
      <c r="BB193" s="699">
        <f t="shared" si="231"/>
        <v>0</v>
      </c>
      <c r="BC193" s="699">
        <f t="shared" si="231"/>
        <v>0</v>
      </c>
      <c r="BD193" s="699">
        <f t="shared" si="231"/>
        <v>0</v>
      </c>
      <c r="BE193" s="699">
        <f t="shared" si="231"/>
        <v>0</v>
      </c>
      <c r="BF193" s="699">
        <f t="shared" si="231"/>
        <v>0</v>
      </c>
      <c r="BG193" s="699">
        <f t="shared" si="231"/>
        <v>0</v>
      </c>
      <c r="BH193" s="699">
        <f t="shared" si="231"/>
        <v>0</v>
      </c>
      <c r="BI193" s="699">
        <f t="shared" si="231"/>
        <v>0</v>
      </c>
      <c r="BJ193" s="699">
        <f t="shared" si="231"/>
        <v>0</v>
      </c>
      <c r="BK193" s="699">
        <f t="shared" si="231"/>
        <v>0</v>
      </c>
      <c r="BL193" s="699">
        <f t="shared" si="231"/>
        <v>0</v>
      </c>
      <c r="BM193" s="699">
        <f t="shared" si="231"/>
        <v>0</v>
      </c>
      <c r="BN193" s="699">
        <f t="shared" si="231"/>
        <v>0</v>
      </c>
      <c r="BO193" s="699">
        <f t="shared" si="231"/>
        <v>0</v>
      </c>
      <c r="BP193" s="699">
        <f t="shared" si="231"/>
        <v>0</v>
      </c>
      <c r="BQ193" s="699">
        <f t="shared" si="231"/>
        <v>0</v>
      </c>
      <c r="BR193" s="699">
        <f t="shared" si="231"/>
        <v>0</v>
      </c>
      <c r="BS193" s="699">
        <f t="shared" si="231"/>
        <v>0</v>
      </c>
      <c r="BT193" s="699">
        <f t="shared" si="231"/>
        <v>0</v>
      </c>
      <c r="BU193" s="699">
        <f t="shared" ref="BU193:DC193" si="232">SUM(BU191:BU192)</f>
        <v>0</v>
      </c>
      <c r="BV193" s="699">
        <f t="shared" si="232"/>
        <v>0</v>
      </c>
      <c r="BW193" s="699">
        <f t="shared" si="232"/>
        <v>0</v>
      </c>
      <c r="BX193" s="699">
        <f t="shared" si="232"/>
        <v>0</v>
      </c>
      <c r="BY193" s="699">
        <f t="shared" si="232"/>
        <v>0</v>
      </c>
      <c r="BZ193" s="699">
        <f t="shared" si="232"/>
        <v>0</v>
      </c>
      <c r="CA193" s="699">
        <f t="shared" si="232"/>
        <v>0</v>
      </c>
      <c r="CB193" s="699">
        <f t="shared" si="232"/>
        <v>0</v>
      </c>
      <c r="CC193" s="699">
        <f t="shared" si="232"/>
        <v>0</v>
      </c>
      <c r="CD193" s="699">
        <f t="shared" si="232"/>
        <v>0</v>
      </c>
      <c r="CE193" s="699">
        <f t="shared" si="232"/>
        <v>0</v>
      </c>
      <c r="CF193" s="699">
        <f t="shared" si="232"/>
        <v>0</v>
      </c>
      <c r="CG193" s="699">
        <f t="shared" si="232"/>
        <v>0</v>
      </c>
      <c r="CH193" s="699">
        <f t="shared" si="232"/>
        <v>0</v>
      </c>
      <c r="CI193" s="699">
        <f t="shared" si="232"/>
        <v>0</v>
      </c>
      <c r="CJ193" s="699">
        <f t="shared" si="232"/>
        <v>0</v>
      </c>
      <c r="CK193" s="699">
        <f t="shared" si="232"/>
        <v>0</v>
      </c>
      <c r="CL193" s="699">
        <f t="shared" si="232"/>
        <v>0</v>
      </c>
      <c r="CM193" s="699">
        <f t="shared" si="232"/>
        <v>0</v>
      </c>
      <c r="CN193" s="699">
        <f t="shared" si="232"/>
        <v>0</v>
      </c>
      <c r="CO193" s="699">
        <f t="shared" si="232"/>
        <v>0</v>
      </c>
      <c r="CP193" s="699">
        <f t="shared" si="232"/>
        <v>0</v>
      </c>
      <c r="CQ193" s="699">
        <f t="shared" si="232"/>
        <v>0</v>
      </c>
      <c r="CR193" s="699">
        <f t="shared" si="232"/>
        <v>0</v>
      </c>
      <c r="CS193" s="699">
        <f t="shared" si="232"/>
        <v>0</v>
      </c>
      <c r="CT193" s="699">
        <f t="shared" si="232"/>
        <v>0</v>
      </c>
      <c r="CU193" s="699">
        <f t="shared" si="232"/>
        <v>0</v>
      </c>
      <c r="CV193" s="699">
        <f t="shared" si="232"/>
        <v>0</v>
      </c>
      <c r="CW193" s="699">
        <f t="shared" si="232"/>
        <v>0</v>
      </c>
      <c r="CX193" s="699">
        <f t="shared" si="232"/>
        <v>0</v>
      </c>
      <c r="CY193" s="699">
        <f t="shared" si="232"/>
        <v>0</v>
      </c>
      <c r="CZ193" s="699">
        <f t="shared" si="232"/>
        <v>0</v>
      </c>
      <c r="DA193" s="699">
        <f t="shared" si="232"/>
        <v>0</v>
      </c>
      <c r="DB193" s="699">
        <f t="shared" si="232"/>
        <v>0</v>
      </c>
      <c r="DC193" s="699">
        <f t="shared" si="232"/>
        <v>0</v>
      </c>
    </row>
    <row r="194" spans="2:107" ht="15" hidden="1" customHeight="1" x14ac:dyDescent="0.25">
      <c r="B194" s="714">
        <v>56</v>
      </c>
      <c r="C194" s="715" t="s">
        <v>5983</v>
      </c>
      <c r="E194" s="715" t="s">
        <v>6126</v>
      </c>
      <c r="F194" s="751"/>
      <c r="G194" s="680">
        <f>G189*$D$116</f>
        <v>0</v>
      </c>
      <c r="H194" s="680">
        <f>H189*$D$116</f>
        <v>0</v>
      </c>
      <c r="I194" s="680">
        <f t="shared" ref="I194:BT194" si="233">I189*$D$116</f>
        <v>0</v>
      </c>
      <c r="J194" s="680">
        <f t="shared" si="233"/>
        <v>0</v>
      </c>
      <c r="K194" s="680">
        <f t="shared" si="233"/>
        <v>0</v>
      </c>
      <c r="L194" s="680">
        <f t="shared" si="233"/>
        <v>0</v>
      </c>
      <c r="M194" s="680">
        <f t="shared" si="233"/>
        <v>0</v>
      </c>
      <c r="N194" s="680">
        <f t="shared" si="233"/>
        <v>0</v>
      </c>
      <c r="O194" s="680">
        <f t="shared" si="233"/>
        <v>0</v>
      </c>
      <c r="P194" s="680">
        <f t="shared" si="233"/>
        <v>0</v>
      </c>
      <c r="Q194" s="680">
        <f t="shared" si="233"/>
        <v>0</v>
      </c>
      <c r="R194" s="680">
        <f t="shared" si="233"/>
        <v>0</v>
      </c>
      <c r="S194" s="680">
        <f t="shared" si="233"/>
        <v>0</v>
      </c>
      <c r="T194" s="680">
        <f t="shared" si="233"/>
        <v>0</v>
      </c>
      <c r="U194" s="680">
        <f t="shared" si="233"/>
        <v>0</v>
      </c>
      <c r="V194" s="680">
        <f t="shared" si="233"/>
        <v>0</v>
      </c>
      <c r="W194" s="680">
        <f t="shared" si="233"/>
        <v>0</v>
      </c>
      <c r="X194" s="680">
        <f t="shared" si="233"/>
        <v>0</v>
      </c>
      <c r="Y194" s="680">
        <f t="shared" si="233"/>
        <v>0</v>
      </c>
      <c r="Z194" s="680">
        <f t="shared" si="233"/>
        <v>0</v>
      </c>
      <c r="AA194" s="680">
        <f t="shared" si="233"/>
        <v>0</v>
      </c>
      <c r="AB194" s="680">
        <f t="shared" si="233"/>
        <v>0</v>
      </c>
      <c r="AC194" s="680">
        <f t="shared" si="233"/>
        <v>0</v>
      </c>
      <c r="AD194" s="680">
        <f t="shared" si="233"/>
        <v>0</v>
      </c>
      <c r="AE194" s="680">
        <f t="shared" si="233"/>
        <v>0</v>
      </c>
      <c r="AF194" s="680">
        <f t="shared" si="233"/>
        <v>0</v>
      </c>
      <c r="AG194" s="680">
        <f t="shared" si="233"/>
        <v>0</v>
      </c>
      <c r="AH194" s="680">
        <f t="shared" si="233"/>
        <v>0</v>
      </c>
      <c r="AI194" s="680">
        <f t="shared" si="233"/>
        <v>0</v>
      </c>
      <c r="AJ194" s="680">
        <f t="shared" si="233"/>
        <v>0</v>
      </c>
      <c r="AK194" s="680">
        <f t="shared" si="233"/>
        <v>0</v>
      </c>
      <c r="AL194" s="680">
        <f t="shared" si="233"/>
        <v>0</v>
      </c>
      <c r="AM194" s="680">
        <f t="shared" si="233"/>
        <v>0</v>
      </c>
      <c r="AN194" s="680">
        <f t="shared" si="233"/>
        <v>0</v>
      </c>
      <c r="AO194" s="680">
        <f t="shared" si="233"/>
        <v>0</v>
      </c>
      <c r="AP194" s="680">
        <f t="shared" si="233"/>
        <v>0</v>
      </c>
      <c r="AQ194" s="680">
        <f t="shared" si="233"/>
        <v>0</v>
      </c>
      <c r="AR194" s="680">
        <f t="shared" si="233"/>
        <v>0</v>
      </c>
      <c r="AS194" s="680">
        <f t="shared" si="233"/>
        <v>0</v>
      </c>
      <c r="AT194" s="680">
        <f t="shared" si="233"/>
        <v>0</v>
      </c>
      <c r="AU194" s="680">
        <f t="shared" si="233"/>
        <v>0</v>
      </c>
      <c r="AV194" s="680">
        <f t="shared" si="233"/>
        <v>0</v>
      </c>
      <c r="AW194" s="680">
        <f t="shared" si="233"/>
        <v>0</v>
      </c>
      <c r="AX194" s="680">
        <f t="shared" si="233"/>
        <v>0</v>
      </c>
      <c r="AY194" s="680">
        <f t="shared" si="233"/>
        <v>0</v>
      </c>
      <c r="AZ194" s="680">
        <f t="shared" si="233"/>
        <v>0</v>
      </c>
      <c r="BA194" s="680">
        <f t="shared" si="233"/>
        <v>0</v>
      </c>
      <c r="BB194" s="680">
        <f t="shared" si="233"/>
        <v>0</v>
      </c>
      <c r="BC194" s="680">
        <f t="shared" si="233"/>
        <v>0</v>
      </c>
      <c r="BD194" s="680">
        <f t="shared" si="233"/>
        <v>0</v>
      </c>
      <c r="BE194" s="680">
        <f t="shared" si="233"/>
        <v>0</v>
      </c>
      <c r="BF194" s="680">
        <f t="shared" si="233"/>
        <v>0</v>
      </c>
      <c r="BG194" s="680">
        <f t="shared" si="233"/>
        <v>0</v>
      </c>
      <c r="BH194" s="680">
        <f t="shared" si="233"/>
        <v>0</v>
      </c>
      <c r="BI194" s="680">
        <f t="shared" si="233"/>
        <v>0</v>
      </c>
      <c r="BJ194" s="680">
        <f t="shared" si="233"/>
        <v>0</v>
      </c>
      <c r="BK194" s="680">
        <f t="shared" si="233"/>
        <v>0</v>
      </c>
      <c r="BL194" s="680">
        <f t="shared" si="233"/>
        <v>0</v>
      </c>
      <c r="BM194" s="680">
        <f t="shared" si="233"/>
        <v>0</v>
      </c>
      <c r="BN194" s="680">
        <f t="shared" si="233"/>
        <v>0</v>
      </c>
      <c r="BO194" s="680">
        <f t="shared" si="233"/>
        <v>0</v>
      </c>
      <c r="BP194" s="680">
        <f t="shared" si="233"/>
        <v>0</v>
      </c>
      <c r="BQ194" s="680">
        <f t="shared" si="233"/>
        <v>0</v>
      </c>
      <c r="BR194" s="680">
        <f t="shared" si="233"/>
        <v>0</v>
      </c>
      <c r="BS194" s="680">
        <f t="shared" si="233"/>
        <v>0</v>
      </c>
      <c r="BT194" s="680">
        <f t="shared" si="233"/>
        <v>0</v>
      </c>
      <c r="BU194" s="680">
        <f t="shared" ref="BU194:DC194" si="234">BU189*$D$116</f>
        <v>0</v>
      </c>
      <c r="BV194" s="680">
        <f t="shared" si="234"/>
        <v>0</v>
      </c>
      <c r="BW194" s="680">
        <f t="shared" si="234"/>
        <v>0</v>
      </c>
      <c r="BX194" s="680">
        <f t="shared" si="234"/>
        <v>0</v>
      </c>
      <c r="BY194" s="680">
        <f t="shared" si="234"/>
        <v>0</v>
      </c>
      <c r="BZ194" s="680">
        <f t="shared" si="234"/>
        <v>0</v>
      </c>
      <c r="CA194" s="680">
        <f t="shared" si="234"/>
        <v>0</v>
      </c>
      <c r="CB194" s="680">
        <f t="shared" si="234"/>
        <v>0</v>
      </c>
      <c r="CC194" s="680">
        <f t="shared" si="234"/>
        <v>0</v>
      </c>
      <c r="CD194" s="680">
        <f t="shared" si="234"/>
        <v>0</v>
      </c>
      <c r="CE194" s="680">
        <f t="shared" si="234"/>
        <v>0</v>
      </c>
      <c r="CF194" s="680">
        <f t="shared" si="234"/>
        <v>0</v>
      </c>
      <c r="CG194" s="680">
        <f t="shared" si="234"/>
        <v>0</v>
      </c>
      <c r="CH194" s="680">
        <f t="shared" si="234"/>
        <v>0</v>
      </c>
      <c r="CI194" s="680">
        <f t="shared" si="234"/>
        <v>0</v>
      </c>
      <c r="CJ194" s="680">
        <f t="shared" si="234"/>
        <v>0</v>
      </c>
      <c r="CK194" s="680">
        <f t="shared" si="234"/>
        <v>0</v>
      </c>
      <c r="CL194" s="680">
        <f t="shared" si="234"/>
        <v>0</v>
      </c>
      <c r="CM194" s="680">
        <f t="shared" si="234"/>
        <v>0</v>
      </c>
      <c r="CN194" s="680">
        <f t="shared" si="234"/>
        <v>0</v>
      </c>
      <c r="CO194" s="680">
        <f t="shared" si="234"/>
        <v>0</v>
      </c>
      <c r="CP194" s="680">
        <f t="shared" si="234"/>
        <v>0</v>
      </c>
      <c r="CQ194" s="680">
        <f t="shared" si="234"/>
        <v>0</v>
      </c>
      <c r="CR194" s="680">
        <f t="shared" si="234"/>
        <v>0</v>
      </c>
      <c r="CS194" s="680">
        <f t="shared" si="234"/>
        <v>0</v>
      </c>
      <c r="CT194" s="680">
        <f t="shared" si="234"/>
        <v>0</v>
      </c>
      <c r="CU194" s="680">
        <f t="shared" si="234"/>
        <v>0</v>
      </c>
      <c r="CV194" s="680">
        <f t="shared" si="234"/>
        <v>0</v>
      </c>
      <c r="CW194" s="680">
        <f t="shared" si="234"/>
        <v>0</v>
      </c>
      <c r="CX194" s="680">
        <f t="shared" si="234"/>
        <v>0</v>
      </c>
      <c r="CY194" s="680">
        <f t="shared" si="234"/>
        <v>0</v>
      </c>
      <c r="CZ194" s="680">
        <f t="shared" si="234"/>
        <v>0</v>
      </c>
      <c r="DA194" s="680">
        <f t="shared" si="234"/>
        <v>0</v>
      </c>
      <c r="DB194" s="680">
        <f t="shared" si="234"/>
        <v>0</v>
      </c>
      <c r="DC194" s="680">
        <f t="shared" si="234"/>
        <v>0</v>
      </c>
    </row>
    <row r="195" spans="2:107" ht="15" hidden="1" customHeight="1" x14ac:dyDescent="0.25">
      <c r="B195" s="714">
        <v>57</v>
      </c>
      <c r="C195" s="715" t="s">
        <v>5985</v>
      </c>
      <c r="E195" s="715" t="s">
        <v>6126</v>
      </c>
      <c r="F195" s="751"/>
      <c r="G195" s="680">
        <f>G190*$D$114</f>
        <v>0</v>
      </c>
      <c r="H195" s="680">
        <f>H190*$D$114</f>
        <v>0</v>
      </c>
      <c r="I195" s="680">
        <f t="shared" ref="I195:BT195" si="235">I190*$D$114</f>
        <v>0</v>
      </c>
      <c r="J195" s="680">
        <f t="shared" si="235"/>
        <v>0</v>
      </c>
      <c r="K195" s="680">
        <f t="shared" si="235"/>
        <v>0</v>
      </c>
      <c r="L195" s="680">
        <f t="shared" si="235"/>
        <v>0</v>
      </c>
      <c r="M195" s="680">
        <f t="shared" si="235"/>
        <v>0</v>
      </c>
      <c r="N195" s="680">
        <f t="shared" si="235"/>
        <v>0</v>
      </c>
      <c r="O195" s="680">
        <f t="shared" si="235"/>
        <v>0</v>
      </c>
      <c r="P195" s="680">
        <f t="shared" si="235"/>
        <v>0</v>
      </c>
      <c r="Q195" s="680">
        <f t="shared" si="235"/>
        <v>0</v>
      </c>
      <c r="R195" s="680">
        <f t="shared" si="235"/>
        <v>0</v>
      </c>
      <c r="S195" s="680">
        <f t="shared" si="235"/>
        <v>0</v>
      </c>
      <c r="T195" s="680">
        <f t="shared" si="235"/>
        <v>0</v>
      </c>
      <c r="U195" s="680">
        <f t="shared" si="235"/>
        <v>0</v>
      </c>
      <c r="V195" s="680">
        <f t="shared" si="235"/>
        <v>0</v>
      </c>
      <c r="W195" s="680">
        <f t="shared" si="235"/>
        <v>0</v>
      </c>
      <c r="X195" s="680">
        <f t="shared" si="235"/>
        <v>0</v>
      </c>
      <c r="Y195" s="680">
        <f t="shared" si="235"/>
        <v>0</v>
      </c>
      <c r="Z195" s="680">
        <f t="shared" si="235"/>
        <v>0</v>
      </c>
      <c r="AA195" s="680">
        <f t="shared" si="235"/>
        <v>0</v>
      </c>
      <c r="AB195" s="680">
        <f t="shared" si="235"/>
        <v>0</v>
      </c>
      <c r="AC195" s="680">
        <f t="shared" si="235"/>
        <v>0</v>
      </c>
      <c r="AD195" s="680">
        <f t="shared" si="235"/>
        <v>0</v>
      </c>
      <c r="AE195" s="680">
        <f t="shared" si="235"/>
        <v>0</v>
      </c>
      <c r="AF195" s="680">
        <f t="shared" si="235"/>
        <v>0</v>
      </c>
      <c r="AG195" s="680">
        <f t="shared" si="235"/>
        <v>0</v>
      </c>
      <c r="AH195" s="680">
        <f t="shared" si="235"/>
        <v>0</v>
      </c>
      <c r="AI195" s="680">
        <f t="shared" si="235"/>
        <v>0</v>
      </c>
      <c r="AJ195" s="680">
        <f t="shared" si="235"/>
        <v>0</v>
      </c>
      <c r="AK195" s="680">
        <f t="shared" si="235"/>
        <v>0</v>
      </c>
      <c r="AL195" s="680">
        <f t="shared" si="235"/>
        <v>0</v>
      </c>
      <c r="AM195" s="680">
        <f t="shared" si="235"/>
        <v>0</v>
      </c>
      <c r="AN195" s="680">
        <f t="shared" si="235"/>
        <v>0</v>
      </c>
      <c r="AO195" s="680">
        <f t="shared" si="235"/>
        <v>0</v>
      </c>
      <c r="AP195" s="680">
        <f t="shared" si="235"/>
        <v>0</v>
      </c>
      <c r="AQ195" s="680">
        <f t="shared" si="235"/>
        <v>0</v>
      </c>
      <c r="AR195" s="680">
        <f t="shared" si="235"/>
        <v>0</v>
      </c>
      <c r="AS195" s="680">
        <f t="shared" si="235"/>
        <v>0</v>
      </c>
      <c r="AT195" s="680">
        <f t="shared" si="235"/>
        <v>0</v>
      </c>
      <c r="AU195" s="680">
        <f t="shared" si="235"/>
        <v>0</v>
      </c>
      <c r="AV195" s="680">
        <f t="shared" si="235"/>
        <v>0</v>
      </c>
      <c r="AW195" s="680">
        <f t="shared" si="235"/>
        <v>0</v>
      </c>
      <c r="AX195" s="680">
        <f t="shared" si="235"/>
        <v>0</v>
      </c>
      <c r="AY195" s="680">
        <f t="shared" si="235"/>
        <v>0</v>
      </c>
      <c r="AZ195" s="680">
        <f t="shared" si="235"/>
        <v>0</v>
      </c>
      <c r="BA195" s="680">
        <f t="shared" si="235"/>
        <v>0</v>
      </c>
      <c r="BB195" s="680">
        <f t="shared" si="235"/>
        <v>0</v>
      </c>
      <c r="BC195" s="680">
        <f t="shared" si="235"/>
        <v>0</v>
      </c>
      <c r="BD195" s="680">
        <f t="shared" si="235"/>
        <v>0</v>
      </c>
      <c r="BE195" s="680">
        <f t="shared" si="235"/>
        <v>0</v>
      </c>
      <c r="BF195" s="680">
        <f t="shared" si="235"/>
        <v>0</v>
      </c>
      <c r="BG195" s="680">
        <f t="shared" si="235"/>
        <v>0</v>
      </c>
      <c r="BH195" s="680">
        <f t="shared" si="235"/>
        <v>0</v>
      </c>
      <c r="BI195" s="680">
        <f t="shared" si="235"/>
        <v>0</v>
      </c>
      <c r="BJ195" s="680">
        <f t="shared" si="235"/>
        <v>0</v>
      </c>
      <c r="BK195" s="680">
        <f t="shared" si="235"/>
        <v>0</v>
      </c>
      <c r="BL195" s="680">
        <f t="shared" si="235"/>
        <v>0</v>
      </c>
      <c r="BM195" s="680">
        <f t="shared" si="235"/>
        <v>0</v>
      </c>
      <c r="BN195" s="680">
        <f t="shared" si="235"/>
        <v>0</v>
      </c>
      <c r="BO195" s="680">
        <f t="shared" si="235"/>
        <v>0</v>
      </c>
      <c r="BP195" s="680">
        <f t="shared" si="235"/>
        <v>0</v>
      </c>
      <c r="BQ195" s="680">
        <f t="shared" si="235"/>
        <v>0</v>
      </c>
      <c r="BR195" s="680">
        <f t="shared" si="235"/>
        <v>0</v>
      </c>
      <c r="BS195" s="680">
        <f t="shared" si="235"/>
        <v>0</v>
      </c>
      <c r="BT195" s="680">
        <f t="shared" si="235"/>
        <v>0</v>
      </c>
      <c r="BU195" s="680">
        <f t="shared" ref="BU195:DC195" si="236">BU190*$D$114</f>
        <v>0</v>
      </c>
      <c r="BV195" s="680">
        <f t="shared" si="236"/>
        <v>0</v>
      </c>
      <c r="BW195" s="680">
        <f t="shared" si="236"/>
        <v>0</v>
      </c>
      <c r="BX195" s="680">
        <f t="shared" si="236"/>
        <v>0</v>
      </c>
      <c r="BY195" s="680">
        <f t="shared" si="236"/>
        <v>0</v>
      </c>
      <c r="BZ195" s="680">
        <f t="shared" si="236"/>
        <v>0</v>
      </c>
      <c r="CA195" s="680">
        <f t="shared" si="236"/>
        <v>0</v>
      </c>
      <c r="CB195" s="680">
        <f t="shared" si="236"/>
        <v>0</v>
      </c>
      <c r="CC195" s="680">
        <f t="shared" si="236"/>
        <v>0</v>
      </c>
      <c r="CD195" s="680">
        <f t="shared" si="236"/>
        <v>0</v>
      </c>
      <c r="CE195" s="680">
        <f t="shared" si="236"/>
        <v>0</v>
      </c>
      <c r="CF195" s="680">
        <f t="shared" si="236"/>
        <v>0</v>
      </c>
      <c r="CG195" s="680">
        <f t="shared" si="236"/>
        <v>0</v>
      </c>
      <c r="CH195" s="680">
        <f t="shared" si="236"/>
        <v>0</v>
      </c>
      <c r="CI195" s="680">
        <f t="shared" si="236"/>
        <v>0</v>
      </c>
      <c r="CJ195" s="680">
        <f t="shared" si="236"/>
        <v>0</v>
      </c>
      <c r="CK195" s="680">
        <f t="shared" si="236"/>
        <v>0</v>
      </c>
      <c r="CL195" s="680">
        <f t="shared" si="236"/>
        <v>0</v>
      </c>
      <c r="CM195" s="680">
        <f t="shared" si="236"/>
        <v>0</v>
      </c>
      <c r="CN195" s="680">
        <f t="shared" si="236"/>
        <v>0</v>
      </c>
      <c r="CO195" s="680">
        <f t="shared" si="236"/>
        <v>0</v>
      </c>
      <c r="CP195" s="680">
        <f t="shared" si="236"/>
        <v>0</v>
      </c>
      <c r="CQ195" s="680">
        <f t="shared" si="236"/>
        <v>0</v>
      </c>
      <c r="CR195" s="680">
        <f t="shared" si="236"/>
        <v>0</v>
      </c>
      <c r="CS195" s="680">
        <f t="shared" si="236"/>
        <v>0</v>
      </c>
      <c r="CT195" s="680">
        <f t="shared" si="236"/>
        <v>0</v>
      </c>
      <c r="CU195" s="680">
        <f t="shared" si="236"/>
        <v>0</v>
      </c>
      <c r="CV195" s="680">
        <f t="shared" si="236"/>
        <v>0</v>
      </c>
      <c r="CW195" s="680">
        <f t="shared" si="236"/>
        <v>0</v>
      </c>
      <c r="CX195" s="680">
        <f t="shared" si="236"/>
        <v>0</v>
      </c>
      <c r="CY195" s="680">
        <f t="shared" si="236"/>
        <v>0</v>
      </c>
      <c r="CZ195" s="680">
        <f t="shared" si="236"/>
        <v>0</v>
      </c>
      <c r="DA195" s="680">
        <f t="shared" si="236"/>
        <v>0</v>
      </c>
      <c r="DB195" s="680">
        <f t="shared" si="236"/>
        <v>0</v>
      </c>
      <c r="DC195" s="680">
        <f t="shared" si="236"/>
        <v>0</v>
      </c>
    </row>
    <row r="196" spans="2:107" ht="15" hidden="1" customHeight="1" x14ac:dyDescent="0.25">
      <c r="B196" s="714">
        <v>58</v>
      </c>
      <c r="C196" s="715" t="s">
        <v>5987</v>
      </c>
      <c r="E196" s="715" t="s">
        <v>6126</v>
      </c>
      <c r="F196" s="751"/>
      <c r="G196" s="707">
        <f>SUM(G194:G195)</f>
        <v>0</v>
      </c>
      <c r="H196" s="699">
        <f>SUM(H194:H195)</f>
        <v>0</v>
      </c>
      <c r="I196" s="699">
        <f t="shared" ref="I196:BT196" si="237">SUM(I194:I195)</f>
        <v>0</v>
      </c>
      <c r="J196" s="699">
        <f t="shared" si="237"/>
        <v>0</v>
      </c>
      <c r="K196" s="699">
        <f t="shared" si="237"/>
        <v>0</v>
      </c>
      <c r="L196" s="699">
        <f t="shared" si="237"/>
        <v>0</v>
      </c>
      <c r="M196" s="699">
        <f t="shared" si="237"/>
        <v>0</v>
      </c>
      <c r="N196" s="699">
        <f t="shared" si="237"/>
        <v>0</v>
      </c>
      <c r="O196" s="699">
        <f t="shared" si="237"/>
        <v>0</v>
      </c>
      <c r="P196" s="699">
        <f t="shared" si="237"/>
        <v>0</v>
      </c>
      <c r="Q196" s="699">
        <f t="shared" si="237"/>
        <v>0</v>
      </c>
      <c r="R196" s="699">
        <f t="shared" si="237"/>
        <v>0</v>
      </c>
      <c r="S196" s="699">
        <f t="shared" si="237"/>
        <v>0</v>
      </c>
      <c r="T196" s="699">
        <f t="shared" si="237"/>
        <v>0</v>
      </c>
      <c r="U196" s="699">
        <f t="shared" si="237"/>
        <v>0</v>
      </c>
      <c r="V196" s="699">
        <f t="shared" si="237"/>
        <v>0</v>
      </c>
      <c r="W196" s="699">
        <f t="shared" si="237"/>
        <v>0</v>
      </c>
      <c r="X196" s="699">
        <f t="shared" si="237"/>
        <v>0</v>
      </c>
      <c r="Y196" s="699">
        <f t="shared" si="237"/>
        <v>0</v>
      </c>
      <c r="Z196" s="699">
        <f t="shared" si="237"/>
        <v>0</v>
      </c>
      <c r="AA196" s="699">
        <f t="shared" si="237"/>
        <v>0</v>
      </c>
      <c r="AB196" s="699">
        <f t="shared" si="237"/>
        <v>0</v>
      </c>
      <c r="AC196" s="699">
        <f t="shared" si="237"/>
        <v>0</v>
      </c>
      <c r="AD196" s="699">
        <f t="shared" si="237"/>
        <v>0</v>
      </c>
      <c r="AE196" s="699">
        <f t="shared" si="237"/>
        <v>0</v>
      </c>
      <c r="AF196" s="699">
        <f t="shared" si="237"/>
        <v>0</v>
      </c>
      <c r="AG196" s="699">
        <f t="shared" si="237"/>
        <v>0</v>
      </c>
      <c r="AH196" s="699">
        <f t="shared" si="237"/>
        <v>0</v>
      </c>
      <c r="AI196" s="699">
        <f t="shared" si="237"/>
        <v>0</v>
      </c>
      <c r="AJ196" s="699">
        <f t="shared" si="237"/>
        <v>0</v>
      </c>
      <c r="AK196" s="699">
        <f t="shared" si="237"/>
        <v>0</v>
      </c>
      <c r="AL196" s="699">
        <f t="shared" si="237"/>
        <v>0</v>
      </c>
      <c r="AM196" s="699">
        <f t="shared" si="237"/>
        <v>0</v>
      </c>
      <c r="AN196" s="699">
        <f t="shared" si="237"/>
        <v>0</v>
      </c>
      <c r="AO196" s="699">
        <f t="shared" si="237"/>
        <v>0</v>
      </c>
      <c r="AP196" s="699">
        <f t="shared" si="237"/>
        <v>0</v>
      </c>
      <c r="AQ196" s="699">
        <f t="shared" si="237"/>
        <v>0</v>
      </c>
      <c r="AR196" s="699">
        <f t="shared" si="237"/>
        <v>0</v>
      </c>
      <c r="AS196" s="699">
        <f t="shared" si="237"/>
        <v>0</v>
      </c>
      <c r="AT196" s="699">
        <f t="shared" si="237"/>
        <v>0</v>
      </c>
      <c r="AU196" s="699">
        <f t="shared" si="237"/>
        <v>0</v>
      </c>
      <c r="AV196" s="699">
        <f t="shared" si="237"/>
        <v>0</v>
      </c>
      <c r="AW196" s="699">
        <f t="shared" si="237"/>
        <v>0</v>
      </c>
      <c r="AX196" s="699">
        <f t="shared" si="237"/>
        <v>0</v>
      </c>
      <c r="AY196" s="699">
        <f t="shared" si="237"/>
        <v>0</v>
      </c>
      <c r="AZ196" s="699">
        <f t="shared" si="237"/>
        <v>0</v>
      </c>
      <c r="BA196" s="699">
        <f t="shared" si="237"/>
        <v>0</v>
      </c>
      <c r="BB196" s="699">
        <f t="shared" si="237"/>
        <v>0</v>
      </c>
      <c r="BC196" s="699">
        <f t="shared" si="237"/>
        <v>0</v>
      </c>
      <c r="BD196" s="699">
        <f t="shared" si="237"/>
        <v>0</v>
      </c>
      <c r="BE196" s="699">
        <f t="shared" si="237"/>
        <v>0</v>
      </c>
      <c r="BF196" s="699">
        <f t="shared" si="237"/>
        <v>0</v>
      </c>
      <c r="BG196" s="699">
        <f t="shared" si="237"/>
        <v>0</v>
      </c>
      <c r="BH196" s="699">
        <f t="shared" si="237"/>
        <v>0</v>
      </c>
      <c r="BI196" s="699">
        <f t="shared" si="237"/>
        <v>0</v>
      </c>
      <c r="BJ196" s="699">
        <f t="shared" si="237"/>
        <v>0</v>
      </c>
      <c r="BK196" s="699">
        <f t="shared" si="237"/>
        <v>0</v>
      </c>
      <c r="BL196" s="699">
        <f t="shared" si="237"/>
        <v>0</v>
      </c>
      <c r="BM196" s="699">
        <f t="shared" si="237"/>
        <v>0</v>
      </c>
      <c r="BN196" s="699">
        <f t="shared" si="237"/>
        <v>0</v>
      </c>
      <c r="BO196" s="699">
        <f t="shared" si="237"/>
        <v>0</v>
      </c>
      <c r="BP196" s="699">
        <f t="shared" si="237"/>
        <v>0</v>
      </c>
      <c r="BQ196" s="699">
        <f t="shared" si="237"/>
        <v>0</v>
      </c>
      <c r="BR196" s="699">
        <f t="shared" si="237"/>
        <v>0</v>
      </c>
      <c r="BS196" s="699">
        <f t="shared" si="237"/>
        <v>0</v>
      </c>
      <c r="BT196" s="699">
        <f t="shared" si="237"/>
        <v>0</v>
      </c>
      <c r="BU196" s="699">
        <f t="shared" ref="BU196:DC196" si="238">SUM(BU194:BU195)</f>
        <v>0</v>
      </c>
      <c r="BV196" s="699">
        <f t="shared" si="238"/>
        <v>0</v>
      </c>
      <c r="BW196" s="699">
        <f t="shared" si="238"/>
        <v>0</v>
      </c>
      <c r="BX196" s="699">
        <f t="shared" si="238"/>
        <v>0</v>
      </c>
      <c r="BY196" s="699">
        <f t="shared" si="238"/>
        <v>0</v>
      </c>
      <c r="BZ196" s="699">
        <f t="shared" si="238"/>
        <v>0</v>
      </c>
      <c r="CA196" s="699">
        <f t="shared" si="238"/>
        <v>0</v>
      </c>
      <c r="CB196" s="699">
        <f t="shared" si="238"/>
        <v>0</v>
      </c>
      <c r="CC196" s="699">
        <f t="shared" si="238"/>
        <v>0</v>
      </c>
      <c r="CD196" s="699">
        <f t="shared" si="238"/>
        <v>0</v>
      </c>
      <c r="CE196" s="699">
        <f t="shared" si="238"/>
        <v>0</v>
      </c>
      <c r="CF196" s="699">
        <f t="shared" si="238"/>
        <v>0</v>
      </c>
      <c r="CG196" s="699">
        <f t="shared" si="238"/>
        <v>0</v>
      </c>
      <c r="CH196" s="699">
        <f t="shared" si="238"/>
        <v>0</v>
      </c>
      <c r="CI196" s="699">
        <f t="shared" si="238"/>
        <v>0</v>
      </c>
      <c r="CJ196" s="699">
        <f t="shared" si="238"/>
        <v>0</v>
      </c>
      <c r="CK196" s="699">
        <f t="shared" si="238"/>
        <v>0</v>
      </c>
      <c r="CL196" s="699">
        <f t="shared" si="238"/>
        <v>0</v>
      </c>
      <c r="CM196" s="699">
        <f t="shared" si="238"/>
        <v>0</v>
      </c>
      <c r="CN196" s="699">
        <f t="shared" si="238"/>
        <v>0</v>
      </c>
      <c r="CO196" s="699">
        <f t="shared" si="238"/>
        <v>0</v>
      </c>
      <c r="CP196" s="699">
        <f t="shared" si="238"/>
        <v>0</v>
      </c>
      <c r="CQ196" s="699">
        <f t="shared" si="238"/>
        <v>0</v>
      </c>
      <c r="CR196" s="699">
        <f t="shared" si="238"/>
        <v>0</v>
      </c>
      <c r="CS196" s="699">
        <f t="shared" si="238"/>
        <v>0</v>
      </c>
      <c r="CT196" s="699">
        <f t="shared" si="238"/>
        <v>0</v>
      </c>
      <c r="CU196" s="699">
        <f t="shared" si="238"/>
        <v>0</v>
      </c>
      <c r="CV196" s="699">
        <f t="shared" si="238"/>
        <v>0</v>
      </c>
      <c r="CW196" s="699">
        <f t="shared" si="238"/>
        <v>0</v>
      </c>
      <c r="CX196" s="699">
        <f t="shared" si="238"/>
        <v>0</v>
      </c>
      <c r="CY196" s="699">
        <f t="shared" si="238"/>
        <v>0</v>
      </c>
      <c r="CZ196" s="699">
        <f t="shared" si="238"/>
        <v>0</v>
      </c>
      <c r="DA196" s="699">
        <f t="shared" si="238"/>
        <v>0</v>
      </c>
      <c r="DB196" s="699">
        <f t="shared" si="238"/>
        <v>0</v>
      </c>
      <c r="DC196" s="699">
        <f t="shared" si="238"/>
        <v>0</v>
      </c>
    </row>
    <row r="197" spans="2:107" ht="15" hidden="1" customHeight="1" x14ac:dyDescent="0.25">
      <c r="B197" s="714">
        <v>59</v>
      </c>
      <c r="C197" s="715" t="s">
        <v>5989</v>
      </c>
      <c r="E197" s="715" t="s">
        <v>6127</v>
      </c>
      <c r="F197" s="751"/>
      <c r="G197" s="707">
        <f>IFERROR(G177/G184,0)</f>
        <v>0</v>
      </c>
    </row>
    <row r="198" spans="2:107" ht="15" hidden="1" customHeight="1" x14ac:dyDescent="0.25">
      <c r="B198" s="714">
        <v>60</v>
      </c>
      <c r="C198" s="715" t="s">
        <v>5992</v>
      </c>
      <c r="E198" s="715" t="s">
        <v>6127</v>
      </c>
      <c r="F198" s="751"/>
      <c r="G198" s="707">
        <f>IFERROR(G178/(G184),0)</f>
        <v>0</v>
      </c>
    </row>
  </sheetData>
  <sheetProtection algorithmName="SHA-512" hashValue="d1PXdxdrAno4+BzONpMy5+6qA/KMBsod3MjPKHSyGqc/ON9GTG8mrkeg6vf9CCLhmeALs4s7YDIZfBFLja2kgQ==" saltValue="+PHbUf8X5XSoVt5MN780gA==" spinCount="100000" sheet="1" objects="1" scenarios="1"/>
  <mergeCells count="19">
    <mergeCell ref="B83:B84"/>
    <mergeCell ref="B85:B87"/>
    <mergeCell ref="B68:B72"/>
    <mergeCell ref="B111:F111"/>
    <mergeCell ref="B2:F2"/>
    <mergeCell ref="B13:B15"/>
    <mergeCell ref="B16:B20"/>
    <mergeCell ref="B34:B36"/>
    <mergeCell ref="B8:B9"/>
    <mergeCell ref="B29:B30"/>
    <mergeCell ref="B24:F24"/>
    <mergeCell ref="B78:F78"/>
    <mergeCell ref="B65:B67"/>
    <mergeCell ref="B37:B41"/>
    <mergeCell ref="B45:F45"/>
    <mergeCell ref="B58:F58"/>
    <mergeCell ref="B98:F98"/>
    <mergeCell ref="B88:B92"/>
    <mergeCell ref="B63:B64"/>
  </mergeCells>
  <phoneticPr fontId="67" type="noConversion"/>
  <conditionalFormatting sqref="G6:G22 G27:G43">
    <cfRule type="expression" dxfId="88" priority="26">
      <formula>G6="ERRO"</formula>
    </cfRule>
  </conditionalFormatting>
  <conditionalFormatting sqref="G47:G53">
    <cfRule type="expression" dxfId="87" priority="13">
      <formula>G47="ERRO"</formula>
    </cfRule>
  </conditionalFormatting>
  <conditionalFormatting sqref="G60:G76">
    <cfRule type="expression" dxfId="86" priority="4">
      <formula>G60="ERRO"</formula>
    </cfRule>
  </conditionalFormatting>
  <conditionalFormatting sqref="G80:G96">
    <cfRule type="expression" dxfId="85" priority="1">
      <formula>G80="ERRO"</formula>
    </cfRule>
  </conditionalFormatting>
  <conditionalFormatting sqref="G100:G106">
    <cfRule type="expression" dxfId="84" priority="6">
      <formula>G100="ERRO"</formula>
    </cfRule>
  </conditionalFormatting>
  <conditionalFormatting sqref="G113:G119">
    <cfRule type="expression" dxfId="83" priority="5">
      <formula>G113="ERRO"</formula>
    </cfRule>
  </conditionalFormatting>
  <conditionalFormatting sqref="H85:J85">
    <cfRule type="expression" dxfId="82" priority="2">
      <formula>OR(H85&gt;365,H85&lt;0)</formula>
    </cfRule>
  </conditionalFormatting>
  <conditionalFormatting sqref="H13:DC14 K85:DC86">
    <cfRule type="expression" dxfId="81" priority="24">
      <formula>OR(H13&gt;365,H13&lt;0)</formula>
    </cfRule>
  </conditionalFormatting>
  <conditionalFormatting sqref="H15:DC15 H36:DC36">
    <cfRule type="expression" dxfId="80" priority="20">
      <formula>OR(H15&gt;8760,H15&lt;0)</formula>
    </cfRule>
  </conditionalFormatting>
  <conditionalFormatting sqref="H16:DC16 H37:DC37">
    <cfRule type="expression" dxfId="79" priority="23">
      <formula>OR(H16&gt;3,H16&lt;0)</formula>
    </cfRule>
  </conditionalFormatting>
  <conditionalFormatting sqref="H17:DC17 H38:DC38">
    <cfRule type="expression" dxfId="78" priority="22">
      <formula>OR(H17&gt;22,H17&lt;0)</formula>
    </cfRule>
  </conditionalFormatting>
  <conditionalFormatting sqref="H18:DC18 H39:DC39">
    <cfRule type="expression" dxfId="77" priority="21">
      <formula>OR(H18&gt;12,H18&lt;0)</formula>
    </cfRule>
  </conditionalFormatting>
  <conditionalFormatting sqref="H20:DC20 H41:DC41 H72:DC72 H92:DC92">
    <cfRule type="expression" dxfId="76" priority="19">
      <formula>OR(H20&gt;1,H20&lt;0)</formula>
    </cfRule>
  </conditionalFormatting>
  <conditionalFormatting sqref="H34:DC35 H65:DC65">
    <cfRule type="expression" dxfId="75" priority="25">
      <formula>OR(H34&gt;365,H34&lt;0)</formula>
    </cfRule>
  </conditionalFormatting>
  <conditionalFormatting sqref="H67:DC71">
    <cfRule type="expression" dxfId="74" priority="9">
      <formula>OR(H67&gt;8760,H67&lt;0)</formula>
    </cfRule>
  </conditionalFormatting>
  <conditionalFormatting sqref="H87:DC91">
    <cfRule type="expression" dxfId="73" priority="3">
      <formula>OR(H87&gt;8760,H87&lt;0)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ignoredErrors>
    <ignoredError sqref="A20:F20 E48:F48 A54:F59 E50:F50 DC1:IV1 A6:A8 A10:A13 C13:G13 A16 C16:G16 A23:F25 A21:A22 C21:F22 A30:F30 A27:A29 C27:F29 A35:F36 A31:A34 C31:F34 A38:F41 A37 C37:F37 A44:F46 A42:A43 C42:F43 C47:F47 C48 C49:F49 C50 DC54:IV58 DD27:IV51 A47:A51 A14:G14 A17:G17 A18:G18 K16:BD18 K13:BD14 H40:BD51 H54:BD55 A19:F19 C10:F12 A15:BD15 C6:F6 A1:BD3 A9:G9 DD2:IV3 H11:BD12 H19:BD25 DD6:IV25 H32:BD33 C7:G8 K6:BD10 K27:BD31 H26:DC26 H34:DC35 H37:DC39 DC62:IV63 DD59:IV59 DC65:IV66 DD64:IV64 DD67:IV67 DC77:IV78 DD71:IV76 A64:B64 DC82:IV82 DD79:IV79 DC85:IV86 D64:F64 DD87:IV87 DC97:IV97 DD91:IV96 DD107:IV117 A107:A117 A199:BD65537 DC144:IV146 I144:BD146 DD147:IV152 I177:BD182 DC177:IV182 DD165:IV176 DC153:IV164 I153:BD164 DD135:IV143 I197:BD198 DC197:IV65537 DD183:IV196 A77:F78 D62:F62 A66:F67 K60:BD60 I64:BD64 DD83:IV84 A97:F97 I84:BD84 H87:BD87 A98:A104 DD98:IV104 H77:BD78 A65 C65:F65 A71:A76 C72:F76 C82:F82 A86:F87 A82:A85 C84:F85 A91:A96 C91:F95 A120:A133 H97:BD97 C51:F51 A62:A63 C60:F60 C63:F63 H57:BD59 H56:J56 L56:N56 DD120:IV133 A135:A198 K62:BD63 H67:BD67 K65:BD66 K82:BD82 K85:BD86 P56:BD56 A60 DC60:IV60 K80:BD80 A79:A80 C80:F80 DC80:IV80 D71:F71" unlockedFormula="1"/>
    <ignoredError sqref="G71:G78 G20 G23:G25 G28:G30 G32:G46 G48 G50 H36:BD36 G54:G55 G92:G95 G82 G84:G87 G97 G62:G67 G57:G60 G80" formula="1" unlockedFormula="1"/>
    <ignoredError sqref="BE36:DC36 H138 G116 G101 G103 G114 G137:G138 G133:H133 H142 I133:DC138" formula="1"/>
    <ignoredError sqref="G161" formulaRange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1500-000000000000}">
          <x14:formula1>
            <xm:f>'Referencias UC'!$A$2:$A$21</xm:f>
          </x14:formula1>
          <xm:sqref>H4:AA4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14"/>
  <dimension ref="B2:Z121"/>
  <sheetViews>
    <sheetView showGridLines="0" zoomScaleNormal="100" workbookViewId="0">
      <selection activeCell="I54" sqref="I54:J54"/>
    </sheetView>
  </sheetViews>
  <sheetFormatPr defaultColWidth="9.140625" defaultRowHeight="15" customHeight="1" x14ac:dyDescent="0.25"/>
  <cols>
    <col min="1" max="1" width="3.7109375" style="48" customWidth="1"/>
    <col min="2" max="2" width="3.28515625" style="48" bestFit="1" customWidth="1"/>
    <col min="3" max="7" width="10.7109375" style="48" customWidth="1"/>
    <col min="8" max="9" width="11.42578125" style="48" bestFit="1" customWidth="1"/>
    <col min="10" max="11" width="18.85546875" style="48" bestFit="1" customWidth="1"/>
    <col min="12" max="12" width="19.42578125" style="48" customWidth="1"/>
    <col min="13" max="13" width="18" style="48" bestFit="1" customWidth="1"/>
    <col min="14" max="14" width="18.85546875" style="48" bestFit="1" customWidth="1"/>
    <col min="15" max="15" width="3.7109375" style="48" customWidth="1"/>
    <col min="16" max="16" width="4.5703125" style="48" customWidth="1"/>
    <col min="17" max="17" width="10.7109375" style="48" customWidth="1"/>
    <col min="18" max="18" width="7.140625" style="48" bestFit="1" customWidth="1"/>
    <col min="19" max="19" width="10.7109375" style="48" customWidth="1"/>
    <col min="20" max="20" width="14.42578125" style="48" bestFit="1" customWidth="1"/>
    <col min="21" max="21" width="10.7109375" style="48" customWidth="1"/>
    <col min="22" max="22" width="8.42578125" style="48" bestFit="1" customWidth="1"/>
    <col min="23" max="23" width="8.85546875" style="48" bestFit="1" customWidth="1"/>
    <col min="24" max="25" width="17.7109375" style="48" bestFit="1" customWidth="1"/>
    <col min="26" max="16384" width="9.140625" style="48"/>
  </cols>
  <sheetData>
    <row r="2" spans="2:26" ht="15" customHeight="1" x14ac:dyDescent="0.25">
      <c r="B2" s="893" t="s">
        <v>4007</v>
      </c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894"/>
      <c r="N2" s="895"/>
      <c r="P2" s="1027" t="str">
        <f>B2</f>
        <v>AQUECIMENTO SOLAR DE ÁGUA - EX ANTE</v>
      </c>
      <c r="Q2" s="1027"/>
      <c r="R2" s="1027"/>
      <c r="S2" s="1027"/>
      <c r="T2" s="1027"/>
      <c r="U2" s="1027"/>
      <c r="V2" s="1027"/>
      <c r="W2" s="1027"/>
      <c r="X2" s="1027"/>
      <c r="Y2" s="1027"/>
    </row>
    <row r="3" spans="2:26" ht="15" customHeight="1" x14ac:dyDescent="0.25">
      <c r="B3" s="893" t="s">
        <v>3915</v>
      </c>
      <c r="C3" s="894"/>
      <c r="D3" s="894"/>
      <c r="E3" s="894"/>
      <c r="F3" s="894"/>
      <c r="G3" s="894"/>
      <c r="H3" s="894"/>
      <c r="I3" s="894"/>
      <c r="J3" s="894"/>
      <c r="K3" s="894"/>
      <c r="L3" s="894"/>
      <c r="M3" s="894"/>
      <c r="N3" s="895"/>
      <c r="P3" s="1027" t="s">
        <v>4050</v>
      </c>
      <c r="Q3" s="1027"/>
      <c r="R3" s="1027"/>
      <c r="S3" s="1027"/>
      <c r="T3" s="1027"/>
      <c r="U3" s="1027"/>
      <c r="V3" s="1027"/>
      <c r="W3" s="1027"/>
      <c r="X3" s="1027"/>
      <c r="Y3" s="1027"/>
    </row>
    <row r="4" spans="2:26" ht="15" customHeight="1" x14ac:dyDescent="0.25">
      <c r="B4" s="1152" t="s">
        <v>4051</v>
      </c>
      <c r="C4" s="1153"/>
      <c r="D4" s="1153"/>
      <c r="E4" s="1153"/>
      <c r="F4" s="1153"/>
      <c r="G4" s="1153"/>
      <c r="H4" s="1153"/>
      <c r="I4" s="1153"/>
      <c r="J4" s="1153"/>
      <c r="K4" s="1080" t="s">
        <v>3906</v>
      </c>
      <c r="L4" s="1080"/>
      <c r="M4" s="1080"/>
      <c r="N4" s="1080"/>
      <c r="P4" s="1152" t="s">
        <v>4052</v>
      </c>
      <c r="Q4" s="1153"/>
      <c r="R4" s="1153"/>
      <c r="S4" s="1153"/>
      <c r="T4" s="1153"/>
      <c r="U4" s="1153"/>
      <c r="V4" s="1153"/>
      <c r="W4" s="1153"/>
      <c r="X4" s="1157"/>
      <c r="Y4" s="506" t="s">
        <v>4053</v>
      </c>
    </row>
    <row r="5" spans="2:26" ht="15" customHeight="1" x14ac:dyDescent="0.25">
      <c r="B5" s="1158" t="s">
        <v>3916</v>
      </c>
      <c r="C5" s="1158"/>
      <c r="D5" s="1158"/>
      <c r="E5" s="1159"/>
      <c r="F5" s="1159"/>
      <c r="G5" s="1159"/>
      <c r="H5" s="515" t="s">
        <v>4054</v>
      </c>
      <c r="I5" s="515" t="s">
        <v>3976</v>
      </c>
      <c r="J5" s="515" t="s">
        <v>3977</v>
      </c>
      <c r="K5" s="155" t="s">
        <v>3978</v>
      </c>
      <c r="L5" s="127" t="s">
        <v>4055</v>
      </c>
      <c r="M5" s="127" t="s">
        <v>4056</v>
      </c>
      <c r="N5" s="128" t="s">
        <v>4057</v>
      </c>
      <c r="P5" s="1158" t="str">
        <f>B5</f>
        <v>Materiais e equipamentos</v>
      </c>
      <c r="Q5" s="1158"/>
      <c r="R5" s="1158"/>
      <c r="S5" s="1159"/>
      <c r="T5" s="1159"/>
      <c r="U5" s="1159"/>
      <c r="V5" s="515" t="s">
        <v>4054</v>
      </c>
      <c r="W5" s="155" t="s">
        <v>4058</v>
      </c>
      <c r="X5" s="155" t="s">
        <v>4059</v>
      </c>
      <c r="Y5" s="128" t="s">
        <v>4060</v>
      </c>
    </row>
    <row r="6" spans="2:26" ht="15" customHeight="1" x14ac:dyDescent="0.25">
      <c r="B6" s="156">
        <v>1</v>
      </c>
      <c r="C6" s="1104"/>
      <c r="D6" s="1104"/>
      <c r="E6" s="1104"/>
      <c r="F6" s="1104"/>
      <c r="G6" s="1105"/>
      <c r="H6" s="18"/>
      <c r="I6" s="2"/>
      <c r="J6" s="1"/>
      <c r="K6" s="133">
        <f>N6-L6-M6</f>
        <v>0</v>
      </c>
      <c r="L6" s="1"/>
      <c r="M6" s="1"/>
      <c r="N6" s="133">
        <f>I6*J6</f>
        <v>0</v>
      </c>
      <c r="P6" s="156">
        <f>B6</f>
        <v>1</v>
      </c>
      <c r="Q6" s="1097" t="str">
        <f>IF(OR(C6=0,C6=""),"",C6)</f>
        <v/>
      </c>
      <c r="R6" s="1097"/>
      <c r="S6" s="1097"/>
      <c r="T6" s="1097"/>
      <c r="U6" s="1098"/>
      <c r="V6" s="159" t="str">
        <f>IF(N6=0,"",H6)</f>
        <v/>
      </c>
      <c r="W6" s="160">
        <f>IF(OR(V6="",V6=0),0,(Projeto!$AD$8*((1+Projeto!$AD$8)^V6))/(((1+Projeto!$AD$8)^V6)-1))</f>
        <v>0</v>
      </c>
      <c r="X6" s="161">
        <f>IF(AND(K6&gt;0,CustoContabil!$E$6&gt;0),K6*(CustoContabil!$E$20/CustoContabil!$E$6)*W6,0)</f>
        <v>0</v>
      </c>
      <c r="Y6" s="161">
        <f>IF(AND(N6&gt;0,CustoContabil!$C$6&gt;0),N6*(CustoContabil!$C$20/CustoContabil!$C$6)*W6,0)</f>
        <v>0</v>
      </c>
      <c r="Z6" s="162"/>
    </row>
    <row r="7" spans="2:26" ht="15" customHeight="1" x14ac:dyDescent="0.25">
      <c r="B7" s="163">
        <v>2</v>
      </c>
      <c r="C7" s="1104"/>
      <c r="D7" s="1104"/>
      <c r="E7" s="1104"/>
      <c r="F7" s="1104"/>
      <c r="G7" s="1105"/>
      <c r="H7" s="5"/>
      <c r="I7" s="3"/>
      <c r="J7" s="1"/>
      <c r="K7" s="133">
        <f t="shared" ref="K7:K26" si="0">N7-L7-M7</f>
        <v>0</v>
      </c>
      <c r="L7" s="1"/>
      <c r="M7" s="1"/>
      <c r="N7" s="133">
        <f t="shared" ref="N7:N26" si="1">I7*J7</f>
        <v>0</v>
      </c>
      <c r="P7" s="156">
        <f t="shared" ref="P7:P25" si="2">B7</f>
        <v>2</v>
      </c>
      <c r="Q7" s="1097" t="str">
        <f>IF(OR(C7=0,C7=""),"",C7)</f>
        <v/>
      </c>
      <c r="R7" s="1097"/>
      <c r="S7" s="1097"/>
      <c r="T7" s="1097"/>
      <c r="U7" s="1098"/>
      <c r="V7" s="159" t="str">
        <f t="shared" ref="V7:V26" si="3">IF(N7=0,"",H7)</f>
        <v/>
      </c>
      <c r="W7" s="160">
        <f>IF(OR(V7="",V7=0),0,(Projeto!$AD$8*((1+Projeto!$AD$8)^V7))/(((1+Projeto!$AD$8)^V7)-1))</f>
        <v>0</v>
      </c>
      <c r="X7" s="161">
        <f>IF(AND(K7&gt;0,CustoContabil!$E$6&gt;0),K7*(CustoContabil!$E$20/CustoContabil!$E$6)*W7,0)</f>
        <v>0</v>
      </c>
      <c r="Y7" s="161">
        <f>IF(AND(N7&gt;0,CustoContabil!$C$6&gt;0),N7*(CustoContabil!$C$20/CustoContabil!$C$6)*W7,0)</f>
        <v>0</v>
      </c>
    </row>
    <row r="8" spans="2:26" ht="15" customHeight="1" x14ac:dyDescent="0.25">
      <c r="B8" s="156">
        <v>3</v>
      </c>
      <c r="C8" s="1104"/>
      <c r="D8" s="1104"/>
      <c r="E8" s="1104"/>
      <c r="F8" s="1104"/>
      <c r="G8" s="1105"/>
      <c r="H8" s="5"/>
      <c r="I8" s="3"/>
      <c r="J8" s="1"/>
      <c r="K8" s="133">
        <f t="shared" si="0"/>
        <v>0</v>
      </c>
      <c r="L8" s="1"/>
      <c r="M8" s="1"/>
      <c r="N8" s="133">
        <f t="shared" si="1"/>
        <v>0</v>
      </c>
      <c r="P8" s="156">
        <f t="shared" si="2"/>
        <v>3</v>
      </c>
      <c r="Q8" s="1097" t="str">
        <f t="shared" ref="Q8:Q25" si="4">IF(OR(C8=0,C8=""),"",C8)</f>
        <v/>
      </c>
      <c r="R8" s="1097"/>
      <c r="S8" s="1097"/>
      <c r="T8" s="1097"/>
      <c r="U8" s="1098"/>
      <c r="V8" s="159" t="str">
        <f t="shared" si="3"/>
        <v/>
      </c>
      <c r="W8" s="160">
        <f>IF(OR(V8="",V8=0),0,(Projeto!$AD$8*((1+Projeto!$AD$8)^V8))/(((1+Projeto!$AD$8)^V8)-1))</f>
        <v>0</v>
      </c>
      <c r="X8" s="161">
        <f>IF(AND(K8&gt;0,CustoContabil!$E$6&gt;0),K8*(CustoContabil!$E$20/CustoContabil!$E$6)*W8,0)</f>
        <v>0</v>
      </c>
      <c r="Y8" s="161">
        <f>IF(AND(N8&gt;0,CustoContabil!$C$6&gt;0),N8*(CustoContabil!$C$20/CustoContabil!$C$6)*W8,0)</f>
        <v>0</v>
      </c>
    </row>
    <row r="9" spans="2:26" ht="15" customHeight="1" x14ac:dyDescent="0.25">
      <c r="B9" s="163">
        <v>4</v>
      </c>
      <c r="C9" s="1104"/>
      <c r="D9" s="1104"/>
      <c r="E9" s="1104"/>
      <c r="F9" s="1104"/>
      <c r="G9" s="1105"/>
      <c r="H9" s="5"/>
      <c r="I9" s="3"/>
      <c r="J9" s="1"/>
      <c r="K9" s="133">
        <f t="shared" si="0"/>
        <v>0</v>
      </c>
      <c r="L9" s="1"/>
      <c r="M9" s="1"/>
      <c r="N9" s="133">
        <f t="shared" si="1"/>
        <v>0</v>
      </c>
      <c r="P9" s="156">
        <f t="shared" si="2"/>
        <v>4</v>
      </c>
      <c r="Q9" s="1097" t="str">
        <f t="shared" si="4"/>
        <v/>
      </c>
      <c r="R9" s="1097"/>
      <c r="S9" s="1097"/>
      <c r="T9" s="1097"/>
      <c r="U9" s="1098"/>
      <c r="V9" s="159" t="str">
        <f t="shared" si="3"/>
        <v/>
      </c>
      <c r="W9" s="160">
        <f>IF(OR(V9="",V9=0),0,(Projeto!$AD$8*((1+Projeto!$AD$8)^V9))/(((1+Projeto!$AD$8)^V9)-1))</f>
        <v>0</v>
      </c>
      <c r="X9" s="161">
        <f>IF(AND(K9&gt;0,CustoContabil!$E$6&gt;0),K9*(CustoContabil!$E$20/CustoContabil!$E$6)*W9,0)</f>
        <v>0</v>
      </c>
      <c r="Y9" s="161">
        <f>IF(AND(N9&gt;0,CustoContabil!$C$6&gt;0),N9*(CustoContabil!$C$20/CustoContabil!$C$6)*W9,0)</f>
        <v>0</v>
      </c>
    </row>
    <row r="10" spans="2:26" ht="15" customHeight="1" x14ac:dyDescent="0.25">
      <c r="B10" s="156">
        <v>5</v>
      </c>
      <c r="C10" s="519"/>
      <c r="D10" s="519"/>
      <c r="E10" s="519"/>
      <c r="F10" s="519"/>
      <c r="G10" s="514"/>
      <c r="H10" s="5"/>
      <c r="I10" s="3"/>
      <c r="J10" s="1"/>
      <c r="K10" s="133">
        <f>N10-L10-M10</f>
        <v>0</v>
      </c>
      <c r="L10" s="1"/>
      <c r="M10" s="1"/>
      <c r="N10" s="133">
        <f t="shared" si="1"/>
        <v>0</v>
      </c>
      <c r="P10" s="156">
        <f t="shared" si="2"/>
        <v>5</v>
      </c>
      <c r="Q10" s="1097" t="str">
        <f t="shared" si="4"/>
        <v/>
      </c>
      <c r="R10" s="1097"/>
      <c r="S10" s="1097"/>
      <c r="T10" s="1097"/>
      <c r="U10" s="1098"/>
      <c r="V10" s="159" t="str">
        <f t="shared" si="3"/>
        <v/>
      </c>
      <c r="W10" s="160">
        <f>IF(OR(V10="",V10=0),0,(Projeto!$AD$8*((1+Projeto!$AD$8)^V10))/(((1+Projeto!$AD$8)^V10)-1))</f>
        <v>0</v>
      </c>
      <c r="X10" s="161">
        <f>IF(AND(K10&gt;0,CustoContabil!$E$6&gt;0),K10*(CustoContabil!$E$20/CustoContabil!$E$6)*W10,0)</f>
        <v>0</v>
      </c>
      <c r="Y10" s="161">
        <f>IF(AND(N10&gt;0,CustoContabil!$C$6&gt;0),N10*(CustoContabil!$C$20/CustoContabil!$C$6)*W10,0)</f>
        <v>0</v>
      </c>
    </row>
    <row r="11" spans="2:26" ht="15" customHeight="1" x14ac:dyDescent="0.25">
      <c r="B11" s="163">
        <v>6</v>
      </c>
      <c r="C11" s="519"/>
      <c r="D11" s="519"/>
      <c r="E11" s="519"/>
      <c r="F11" s="519"/>
      <c r="G11" s="514"/>
      <c r="H11" s="5"/>
      <c r="I11" s="3"/>
      <c r="J11" s="1"/>
      <c r="K11" s="133">
        <f t="shared" si="0"/>
        <v>0</v>
      </c>
      <c r="L11" s="1"/>
      <c r="M11" s="1"/>
      <c r="N11" s="133">
        <f t="shared" si="1"/>
        <v>0</v>
      </c>
      <c r="P11" s="156">
        <f t="shared" si="2"/>
        <v>6</v>
      </c>
      <c r="Q11" s="1097" t="str">
        <f t="shared" si="4"/>
        <v/>
      </c>
      <c r="R11" s="1097"/>
      <c r="S11" s="1097"/>
      <c r="T11" s="1097"/>
      <c r="U11" s="1098"/>
      <c r="V11" s="159" t="str">
        <f t="shared" si="3"/>
        <v/>
      </c>
      <c r="W11" s="160">
        <f>IF(OR(V11="",V11=0),0,(Projeto!$AD$8*((1+Projeto!$AD$8)^V11))/(((1+Projeto!$AD$8)^V11)-1))</f>
        <v>0</v>
      </c>
      <c r="X11" s="161">
        <f>IF(AND(K11&gt;0,CustoContabil!$E$6&gt;0),K11*(CustoContabil!$E$20/CustoContabil!$E$6)*W11,0)</f>
        <v>0</v>
      </c>
      <c r="Y11" s="161">
        <f>IF(AND(N11&gt;0,CustoContabil!$C$6&gt;0),N11*(CustoContabil!$C$20/CustoContabil!$C$6)*W11,0)</f>
        <v>0</v>
      </c>
    </row>
    <row r="12" spans="2:26" ht="15" customHeight="1" x14ac:dyDescent="0.25">
      <c r="B12" s="156">
        <v>7</v>
      </c>
      <c r="C12" s="519"/>
      <c r="D12" s="519"/>
      <c r="E12" s="519"/>
      <c r="F12" s="519"/>
      <c r="G12" s="514"/>
      <c r="H12" s="5"/>
      <c r="I12" s="3"/>
      <c r="J12" s="1"/>
      <c r="K12" s="133">
        <f t="shared" si="0"/>
        <v>0</v>
      </c>
      <c r="L12" s="1"/>
      <c r="M12" s="1"/>
      <c r="N12" s="133">
        <f t="shared" si="1"/>
        <v>0</v>
      </c>
      <c r="P12" s="156">
        <f t="shared" si="2"/>
        <v>7</v>
      </c>
      <c r="Q12" s="1097" t="str">
        <f t="shared" si="4"/>
        <v/>
      </c>
      <c r="R12" s="1097"/>
      <c r="S12" s="1097"/>
      <c r="T12" s="1097"/>
      <c r="U12" s="1098"/>
      <c r="V12" s="159" t="str">
        <f t="shared" si="3"/>
        <v/>
      </c>
      <c r="W12" s="160">
        <f>IF(OR(V12="",V12=0),0,(Projeto!$AD$8*((1+Projeto!$AD$8)^V12))/(((1+Projeto!$AD$8)^V12)-1))</f>
        <v>0</v>
      </c>
      <c r="X12" s="161">
        <f>IF(AND(K12&gt;0,CustoContabil!$E$6&gt;0),K12*(CustoContabil!$E$20/CustoContabil!$E$6)*W12,0)</f>
        <v>0</v>
      </c>
      <c r="Y12" s="161">
        <f>IF(AND(N12&gt;0,CustoContabil!$C$6&gt;0),N12*(CustoContabil!$C$20/CustoContabil!$C$6)*W12,0)</f>
        <v>0</v>
      </c>
    </row>
    <row r="13" spans="2:26" ht="15" customHeight="1" x14ac:dyDescent="0.25">
      <c r="B13" s="163">
        <v>8</v>
      </c>
      <c r="C13" s="519"/>
      <c r="D13" s="519"/>
      <c r="E13" s="519"/>
      <c r="F13" s="519"/>
      <c r="G13" s="514"/>
      <c r="H13" s="5"/>
      <c r="I13" s="3"/>
      <c r="J13" s="1"/>
      <c r="K13" s="133">
        <f t="shared" si="0"/>
        <v>0</v>
      </c>
      <c r="L13" s="1"/>
      <c r="M13" s="1"/>
      <c r="N13" s="133">
        <f>I13*J13</f>
        <v>0</v>
      </c>
      <c r="P13" s="156">
        <f t="shared" si="2"/>
        <v>8</v>
      </c>
      <c r="Q13" s="1097" t="str">
        <f t="shared" si="4"/>
        <v/>
      </c>
      <c r="R13" s="1097"/>
      <c r="S13" s="1097"/>
      <c r="T13" s="1097"/>
      <c r="U13" s="1098"/>
      <c r="V13" s="159" t="str">
        <f t="shared" si="3"/>
        <v/>
      </c>
      <c r="W13" s="160">
        <f>IF(OR(V13="",V13=0),0,(Projeto!$AD$8*((1+Projeto!$AD$8)^V13))/(((1+Projeto!$AD$8)^V13)-1))</f>
        <v>0</v>
      </c>
      <c r="X13" s="161">
        <f>IF(AND(K13&gt;0,CustoContabil!$E$6&gt;0),K13*(CustoContabil!$E$20/CustoContabil!$E$6)*W13,0)</f>
        <v>0</v>
      </c>
      <c r="Y13" s="161">
        <f>IF(AND(N13&gt;0,CustoContabil!$C$6&gt;0),N13*(CustoContabil!$C$20/CustoContabil!$C$6)*W13,0)</f>
        <v>0</v>
      </c>
    </row>
    <row r="14" spans="2:26" ht="15" customHeight="1" x14ac:dyDescent="0.25">
      <c r="B14" s="156">
        <v>9</v>
      </c>
      <c r="C14" s="519"/>
      <c r="D14" s="519"/>
      <c r="E14" s="519"/>
      <c r="F14" s="519"/>
      <c r="G14" s="514"/>
      <c r="H14" s="5"/>
      <c r="I14" s="3"/>
      <c r="J14" s="1"/>
      <c r="K14" s="133">
        <f t="shared" si="0"/>
        <v>0</v>
      </c>
      <c r="L14" s="1"/>
      <c r="M14" s="1"/>
      <c r="N14" s="133">
        <f t="shared" si="1"/>
        <v>0</v>
      </c>
      <c r="P14" s="156">
        <f t="shared" si="2"/>
        <v>9</v>
      </c>
      <c r="Q14" s="1097" t="str">
        <f t="shared" si="4"/>
        <v/>
      </c>
      <c r="R14" s="1097"/>
      <c r="S14" s="1097"/>
      <c r="T14" s="1097"/>
      <c r="U14" s="1098"/>
      <c r="V14" s="159" t="str">
        <f t="shared" si="3"/>
        <v/>
      </c>
      <c r="W14" s="160">
        <f>IF(OR(V14="",V14=0),0,(Projeto!$AD$8*((1+Projeto!$AD$8)^V14))/(((1+Projeto!$AD$8)^V14)-1))</f>
        <v>0</v>
      </c>
      <c r="X14" s="161">
        <f>IF(AND(K14&gt;0,CustoContabil!$E$6&gt;0),K14*(CustoContabil!$E$20/CustoContabil!$E$6)*W14,0)</f>
        <v>0</v>
      </c>
      <c r="Y14" s="161">
        <f>IF(AND(N14&gt;0,CustoContabil!$C$6&gt;0),N14*(CustoContabil!$C$20/CustoContabil!$C$6)*W14,0)</f>
        <v>0</v>
      </c>
    </row>
    <row r="15" spans="2:26" ht="15" customHeight="1" x14ac:dyDescent="0.25">
      <c r="B15" s="163">
        <v>10</v>
      </c>
      <c r="C15" s="519"/>
      <c r="D15" s="519"/>
      <c r="E15" s="519"/>
      <c r="F15" s="519"/>
      <c r="G15" s="514"/>
      <c r="H15" s="5"/>
      <c r="I15" s="3"/>
      <c r="J15" s="1"/>
      <c r="K15" s="133">
        <f t="shared" si="0"/>
        <v>0</v>
      </c>
      <c r="L15" s="1"/>
      <c r="M15" s="1"/>
      <c r="N15" s="133">
        <f t="shared" si="1"/>
        <v>0</v>
      </c>
      <c r="P15" s="156">
        <f t="shared" si="2"/>
        <v>10</v>
      </c>
      <c r="Q15" s="1097" t="str">
        <f t="shared" si="4"/>
        <v/>
      </c>
      <c r="R15" s="1097"/>
      <c r="S15" s="1097"/>
      <c r="T15" s="1097"/>
      <c r="U15" s="1098"/>
      <c r="V15" s="159" t="str">
        <f t="shared" si="3"/>
        <v/>
      </c>
      <c r="W15" s="160">
        <f>IF(OR(V15="",V15=0),0,(Projeto!$AD$8*((1+Projeto!$AD$8)^V15))/(((1+Projeto!$AD$8)^V15)-1))</f>
        <v>0</v>
      </c>
      <c r="X15" s="161">
        <f>IF(AND(K15&gt;0,CustoContabil!$E$6&gt;0),K15*(CustoContabil!$E$20/CustoContabil!$E$6)*W15,0)</f>
        <v>0</v>
      </c>
      <c r="Y15" s="161">
        <f>IF(AND(N15&gt;0,CustoContabil!$C$6&gt;0),N15*(CustoContabil!$C$20/CustoContabil!$C$6)*W15,0)</f>
        <v>0</v>
      </c>
    </row>
    <row r="16" spans="2:26" ht="15" customHeight="1" x14ac:dyDescent="0.25">
      <c r="B16" s="156">
        <v>11</v>
      </c>
      <c r="C16" s="519"/>
      <c r="D16" s="519"/>
      <c r="E16" s="519"/>
      <c r="F16" s="519"/>
      <c r="G16" s="514"/>
      <c r="H16" s="5"/>
      <c r="I16" s="3"/>
      <c r="J16" s="1"/>
      <c r="K16" s="133">
        <f t="shared" si="0"/>
        <v>0</v>
      </c>
      <c r="L16" s="1"/>
      <c r="M16" s="1"/>
      <c r="N16" s="133">
        <f t="shared" si="1"/>
        <v>0</v>
      </c>
      <c r="P16" s="156">
        <f t="shared" si="2"/>
        <v>11</v>
      </c>
      <c r="Q16" s="1097" t="str">
        <f t="shared" si="4"/>
        <v/>
      </c>
      <c r="R16" s="1097"/>
      <c r="S16" s="1097"/>
      <c r="T16" s="1097"/>
      <c r="U16" s="1098"/>
      <c r="V16" s="159" t="str">
        <f t="shared" si="3"/>
        <v/>
      </c>
      <c r="W16" s="160">
        <f>IF(OR(V16="",V16=0),0,(Projeto!$AD$8*((1+Projeto!$AD$8)^V16))/(((1+Projeto!$AD$8)^V16)-1))</f>
        <v>0</v>
      </c>
      <c r="X16" s="161">
        <f>IF(AND(K16&gt;0,CustoContabil!$E$6&gt;0),K16*(CustoContabil!$E$20/CustoContabil!$E$6)*W16,0)</f>
        <v>0</v>
      </c>
      <c r="Y16" s="161">
        <f>IF(AND(N16&gt;0,CustoContabil!$C$6&gt;0),N16*(CustoContabil!$C$20/CustoContabil!$C$6)*W16,0)</f>
        <v>0</v>
      </c>
    </row>
    <row r="17" spans="2:25" ht="15" customHeight="1" x14ac:dyDescent="0.25">
      <c r="B17" s="163">
        <v>12</v>
      </c>
      <c r="C17" s="519"/>
      <c r="D17" s="519"/>
      <c r="E17" s="519"/>
      <c r="F17" s="519"/>
      <c r="G17" s="514"/>
      <c r="H17" s="5"/>
      <c r="I17" s="3"/>
      <c r="J17" s="1"/>
      <c r="K17" s="133">
        <f t="shared" si="0"/>
        <v>0</v>
      </c>
      <c r="L17" s="1"/>
      <c r="M17" s="1"/>
      <c r="N17" s="133">
        <f t="shared" si="1"/>
        <v>0</v>
      </c>
      <c r="P17" s="156">
        <f t="shared" si="2"/>
        <v>12</v>
      </c>
      <c r="Q17" s="1097" t="str">
        <f t="shared" si="4"/>
        <v/>
      </c>
      <c r="R17" s="1097"/>
      <c r="S17" s="1097"/>
      <c r="T17" s="1097"/>
      <c r="U17" s="1098"/>
      <c r="V17" s="159" t="str">
        <f t="shared" si="3"/>
        <v/>
      </c>
      <c r="W17" s="160">
        <f>IF(OR(V17="",V17=0),0,(Projeto!$AD$8*((1+Projeto!$AD$8)^V17))/(((1+Projeto!$AD$8)^V17)-1))</f>
        <v>0</v>
      </c>
      <c r="X17" s="161">
        <f>IF(AND(K17&gt;0,CustoContabil!$E$6&gt;0),K17*(CustoContabil!$E$20/CustoContabil!$E$6)*W17,0)</f>
        <v>0</v>
      </c>
      <c r="Y17" s="161">
        <f>IF(AND(N17&gt;0,CustoContabil!$C$6&gt;0),N17*(CustoContabil!$C$20/CustoContabil!$C$6)*W17,0)</f>
        <v>0</v>
      </c>
    </row>
    <row r="18" spans="2:25" ht="15" customHeight="1" x14ac:dyDescent="0.25">
      <c r="B18" s="156">
        <v>13</v>
      </c>
      <c r="C18" s="519"/>
      <c r="D18" s="519"/>
      <c r="E18" s="519"/>
      <c r="F18" s="519"/>
      <c r="G18" s="514"/>
      <c r="H18" s="5"/>
      <c r="I18" s="3"/>
      <c r="J18" s="1"/>
      <c r="K18" s="133">
        <f t="shared" si="0"/>
        <v>0</v>
      </c>
      <c r="L18" s="1"/>
      <c r="M18" s="1"/>
      <c r="N18" s="133">
        <f t="shared" si="1"/>
        <v>0</v>
      </c>
      <c r="P18" s="156">
        <f t="shared" si="2"/>
        <v>13</v>
      </c>
      <c r="Q18" s="1097" t="str">
        <f t="shared" si="4"/>
        <v/>
      </c>
      <c r="R18" s="1097"/>
      <c r="S18" s="1097"/>
      <c r="T18" s="1097"/>
      <c r="U18" s="1098"/>
      <c r="V18" s="159" t="str">
        <f t="shared" si="3"/>
        <v/>
      </c>
      <c r="W18" s="160">
        <f>IF(OR(V18="",V18=0),0,(Projeto!$AD$8*((1+Projeto!$AD$8)^V18))/(((1+Projeto!$AD$8)^V18)-1))</f>
        <v>0</v>
      </c>
      <c r="X18" s="161">
        <f>IF(AND(K18&gt;0,CustoContabil!$E$6&gt;0),K18*(CustoContabil!$E$20/CustoContabil!$E$6)*W18,0)</f>
        <v>0</v>
      </c>
      <c r="Y18" s="161">
        <f>IF(AND(N18&gt;0,CustoContabil!$C$6&gt;0),N18*(CustoContabil!$C$20/CustoContabil!$C$6)*W18,0)</f>
        <v>0</v>
      </c>
    </row>
    <row r="19" spans="2:25" ht="15" customHeight="1" x14ac:dyDescent="0.25">
      <c r="B19" s="163">
        <v>14</v>
      </c>
      <c r="C19" s="519"/>
      <c r="D19" s="519"/>
      <c r="E19" s="519"/>
      <c r="F19" s="519"/>
      <c r="G19" s="514"/>
      <c r="H19" s="5"/>
      <c r="I19" s="3"/>
      <c r="J19" s="1"/>
      <c r="K19" s="133">
        <f t="shared" si="0"/>
        <v>0</v>
      </c>
      <c r="L19" s="1"/>
      <c r="M19" s="1"/>
      <c r="N19" s="133">
        <f t="shared" si="1"/>
        <v>0</v>
      </c>
      <c r="P19" s="156">
        <f t="shared" si="2"/>
        <v>14</v>
      </c>
      <c r="Q19" s="1097" t="str">
        <f t="shared" si="4"/>
        <v/>
      </c>
      <c r="R19" s="1097"/>
      <c r="S19" s="1097"/>
      <c r="T19" s="1097"/>
      <c r="U19" s="1098"/>
      <c r="V19" s="159" t="str">
        <f t="shared" si="3"/>
        <v/>
      </c>
      <c r="W19" s="160">
        <f>IF(OR(V19="",V19=0),0,(Projeto!$AD$8*((1+Projeto!$AD$8)^V19))/(((1+Projeto!$AD$8)^V19)-1))</f>
        <v>0</v>
      </c>
      <c r="X19" s="161">
        <f>IF(AND(K19&gt;0,CustoContabil!$E$6&gt;0),K19*(CustoContabil!$E$20/CustoContabil!$E$6)*W19,0)</f>
        <v>0</v>
      </c>
      <c r="Y19" s="161">
        <f>IF(AND(N19&gt;0,CustoContabil!$C$6&gt;0),N19*(CustoContabil!$C$20/CustoContabil!$C$6)*W19,0)</f>
        <v>0</v>
      </c>
    </row>
    <row r="20" spans="2:25" ht="15" customHeight="1" x14ac:dyDescent="0.25">
      <c r="B20" s="156">
        <v>15</v>
      </c>
      <c r="C20" s="519"/>
      <c r="D20" s="519"/>
      <c r="E20" s="519"/>
      <c r="F20" s="519"/>
      <c r="G20" s="514"/>
      <c r="H20" s="5"/>
      <c r="I20" s="3"/>
      <c r="J20" s="1"/>
      <c r="K20" s="133">
        <f t="shared" si="0"/>
        <v>0</v>
      </c>
      <c r="L20" s="1"/>
      <c r="M20" s="1"/>
      <c r="N20" s="133">
        <f t="shared" si="1"/>
        <v>0</v>
      </c>
      <c r="P20" s="156">
        <f t="shared" si="2"/>
        <v>15</v>
      </c>
      <c r="Q20" s="1097" t="str">
        <f t="shared" si="4"/>
        <v/>
      </c>
      <c r="R20" s="1097"/>
      <c r="S20" s="1097"/>
      <c r="T20" s="1097"/>
      <c r="U20" s="1098"/>
      <c r="V20" s="159" t="str">
        <f t="shared" si="3"/>
        <v/>
      </c>
      <c r="W20" s="160">
        <f>IF(OR(V20="",V20=0),0,(Projeto!$AD$8*((1+Projeto!$AD$8)^V20))/(((1+Projeto!$AD$8)^V20)-1))</f>
        <v>0</v>
      </c>
      <c r="X20" s="161">
        <f>IF(AND(K20&gt;0,CustoContabil!$E$6&gt;0),K20*(CustoContabil!$E$20/CustoContabil!$E$6)*W20,0)</f>
        <v>0</v>
      </c>
      <c r="Y20" s="161">
        <f>IF(AND(N20&gt;0,CustoContabil!$C$6&gt;0),N20*(CustoContabil!$C$20/CustoContabil!$C$6)*W20,0)</f>
        <v>0</v>
      </c>
    </row>
    <row r="21" spans="2:25" ht="15" customHeight="1" x14ac:dyDescent="0.25">
      <c r="B21" s="163">
        <v>16</v>
      </c>
      <c r="C21" s="519"/>
      <c r="D21" s="519"/>
      <c r="E21" s="519"/>
      <c r="F21" s="519"/>
      <c r="G21" s="514"/>
      <c r="H21" s="5"/>
      <c r="I21" s="3"/>
      <c r="J21" s="1"/>
      <c r="K21" s="133">
        <f t="shared" si="0"/>
        <v>0</v>
      </c>
      <c r="L21" s="1"/>
      <c r="M21" s="1"/>
      <c r="N21" s="133">
        <f t="shared" si="1"/>
        <v>0</v>
      </c>
      <c r="P21" s="156">
        <f t="shared" si="2"/>
        <v>16</v>
      </c>
      <c r="Q21" s="1097" t="str">
        <f t="shared" si="4"/>
        <v/>
      </c>
      <c r="R21" s="1097"/>
      <c r="S21" s="1097"/>
      <c r="T21" s="1097"/>
      <c r="U21" s="1098"/>
      <c r="V21" s="159" t="str">
        <f t="shared" si="3"/>
        <v/>
      </c>
      <c r="W21" s="160">
        <f>IF(OR(V21="",V21=0),0,(Projeto!$AD$8*((1+Projeto!$AD$8)^V21))/(((1+Projeto!$AD$8)^V21)-1))</f>
        <v>0</v>
      </c>
      <c r="X21" s="161">
        <f>IF(AND(K21&gt;0,CustoContabil!$E$6&gt;0),K21*(CustoContabil!$E$20/CustoContabil!$E$6)*W21,0)</f>
        <v>0</v>
      </c>
      <c r="Y21" s="161">
        <f>IF(AND(N21&gt;0,CustoContabil!$C$6&gt;0),N21*(CustoContabil!$C$20/CustoContabil!$C$6)*W21,0)</f>
        <v>0</v>
      </c>
    </row>
    <row r="22" spans="2:25" ht="15" customHeight="1" x14ac:dyDescent="0.25">
      <c r="B22" s="156">
        <v>17</v>
      </c>
      <c r="C22" s="519"/>
      <c r="D22" s="519"/>
      <c r="E22" s="519"/>
      <c r="F22" s="519"/>
      <c r="G22" s="514"/>
      <c r="H22" s="5"/>
      <c r="I22" s="3"/>
      <c r="J22" s="1"/>
      <c r="K22" s="133">
        <f t="shared" si="0"/>
        <v>0</v>
      </c>
      <c r="L22" s="1"/>
      <c r="M22" s="1"/>
      <c r="N22" s="133">
        <f t="shared" si="1"/>
        <v>0</v>
      </c>
      <c r="P22" s="156">
        <f t="shared" si="2"/>
        <v>17</v>
      </c>
      <c r="Q22" s="1097" t="str">
        <f t="shared" si="4"/>
        <v/>
      </c>
      <c r="R22" s="1097"/>
      <c r="S22" s="1097"/>
      <c r="T22" s="1097"/>
      <c r="U22" s="1098"/>
      <c r="V22" s="159" t="str">
        <f t="shared" si="3"/>
        <v/>
      </c>
      <c r="W22" s="160">
        <f>IF(OR(V22="",V22=0),0,(Projeto!$AD$8*((1+Projeto!$AD$8)^V22))/(((1+Projeto!$AD$8)^V22)-1))</f>
        <v>0</v>
      </c>
      <c r="X22" s="161">
        <f>IF(AND(K22&gt;0,CustoContabil!$E$6&gt;0),K22*(CustoContabil!$E$20/CustoContabil!$E$6)*W22,0)</f>
        <v>0</v>
      </c>
      <c r="Y22" s="161">
        <f>IF(AND(N22&gt;0,CustoContabil!$C$6&gt;0),N22*(CustoContabil!$C$20/CustoContabil!$C$6)*W22,0)</f>
        <v>0</v>
      </c>
    </row>
    <row r="23" spans="2:25" ht="15" customHeight="1" x14ac:dyDescent="0.25">
      <c r="B23" s="163">
        <v>18</v>
      </c>
      <c r="C23" s="519"/>
      <c r="D23" s="519"/>
      <c r="E23" s="519"/>
      <c r="F23" s="519"/>
      <c r="G23" s="514"/>
      <c r="H23" s="5"/>
      <c r="I23" s="3"/>
      <c r="J23" s="1"/>
      <c r="K23" s="133">
        <f t="shared" si="0"/>
        <v>0</v>
      </c>
      <c r="L23" s="1"/>
      <c r="M23" s="1"/>
      <c r="N23" s="133">
        <f t="shared" si="1"/>
        <v>0</v>
      </c>
      <c r="P23" s="156">
        <f t="shared" si="2"/>
        <v>18</v>
      </c>
      <c r="Q23" s="1097" t="str">
        <f t="shared" si="4"/>
        <v/>
      </c>
      <c r="R23" s="1097"/>
      <c r="S23" s="1097"/>
      <c r="T23" s="1097"/>
      <c r="U23" s="1098"/>
      <c r="V23" s="159" t="str">
        <f t="shared" si="3"/>
        <v/>
      </c>
      <c r="W23" s="160">
        <f>IF(OR(V23="",V23=0),0,(Projeto!$AD$8*((1+Projeto!$AD$8)^V23))/(((1+Projeto!$AD$8)^V23)-1))</f>
        <v>0</v>
      </c>
      <c r="X23" s="161">
        <f>IF(AND(K23&gt;0,CustoContabil!$E$6&gt;0),K23*(CustoContabil!$E$20/CustoContabil!$E$6)*W23,0)</f>
        <v>0</v>
      </c>
      <c r="Y23" s="161">
        <f>IF(AND(N23&gt;0,CustoContabil!$C$6&gt;0),N23*(CustoContabil!$C$20/CustoContabil!$C$6)*W23,0)</f>
        <v>0</v>
      </c>
    </row>
    <row r="24" spans="2:25" ht="15" customHeight="1" x14ac:dyDescent="0.25">
      <c r="B24" s="156">
        <v>19</v>
      </c>
      <c r="C24" s="519"/>
      <c r="D24" s="519"/>
      <c r="E24" s="519"/>
      <c r="F24" s="519"/>
      <c r="G24" s="514"/>
      <c r="H24" s="5"/>
      <c r="I24" s="3"/>
      <c r="J24" s="1"/>
      <c r="K24" s="133">
        <f t="shared" si="0"/>
        <v>0</v>
      </c>
      <c r="L24" s="1"/>
      <c r="M24" s="1"/>
      <c r="N24" s="133">
        <f t="shared" si="1"/>
        <v>0</v>
      </c>
      <c r="P24" s="156">
        <f t="shared" si="2"/>
        <v>19</v>
      </c>
      <c r="Q24" s="1097" t="str">
        <f t="shared" si="4"/>
        <v/>
      </c>
      <c r="R24" s="1097"/>
      <c r="S24" s="1097"/>
      <c r="T24" s="1097"/>
      <c r="U24" s="1098"/>
      <c r="V24" s="159" t="str">
        <f t="shared" si="3"/>
        <v/>
      </c>
      <c r="W24" s="160">
        <f>IF(OR(V24="",V24=0),0,(Projeto!$AD$8*((1+Projeto!$AD$8)^V24))/(((1+Projeto!$AD$8)^V24)-1))</f>
        <v>0</v>
      </c>
      <c r="X24" s="161">
        <f>IF(AND(K24&gt;0,CustoContabil!$E$6&gt;0),K24*(CustoContabil!$E$20/CustoContabil!$E$6)*W24,0)</f>
        <v>0</v>
      </c>
      <c r="Y24" s="161">
        <f>IF(AND(N24&gt;0,CustoContabil!$C$6&gt;0),N24*(CustoContabil!$C$20/CustoContabil!$C$6)*W24,0)</f>
        <v>0</v>
      </c>
    </row>
    <row r="25" spans="2:25" ht="15" customHeight="1" x14ac:dyDescent="0.25">
      <c r="B25" s="163">
        <v>20</v>
      </c>
      <c r="C25" s="519"/>
      <c r="D25" s="519"/>
      <c r="E25" s="519"/>
      <c r="F25" s="519"/>
      <c r="G25" s="514"/>
      <c r="H25" s="5"/>
      <c r="I25" s="3"/>
      <c r="J25" s="1"/>
      <c r="K25" s="133">
        <f t="shared" si="0"/>
        <v>0</v>
      </c>
      <c r="L25" s="1"/>
      <c r="M25" s="1"/>
      <c r="N25" s="133">
        <f t="shared" si="1"/>
        <v>0</v>
      </c>
      <c r="P25" s="156">
        <f t="shared" si="2"/>
        <v>20</v>
      </c>
      <c r="Q25" s="1097" t="str">
        <f t="shared" si="4"/>
        <v/>
      </c>
      <c r="R25" s="1097"/>
      <c r="S25" s="1097"/>
      <c r="T25" s="1097"/>
      <c r="U25" s="1098"/>
      <c r="V25" s="159" t="str">
        <f t="shared" si="3"/>
        <v/>
      </c>
      <c r="W25" s="160">
        <f>IF(OR(V25="",V25=0),0,(Projeto!$AD$8*((1+Projeto!$AD$8)^V25))/(((1+Projeto!$AD$8)^V25)-1))</f>
        <v>0</v>
      </c>
      <c r="X25" s="161">
        <f>IF(AND(K25&gt;0,CustoContabil!$E$6&gt;0),K25*(CustoContabil!$E$20/CustoContabil!$E$6)*W25,0)</f>
        <v>0</v>
      </c>
      <c r="Y25" s="161">
        <f>IF(AND(N25&gt;0,CustoContabil!$C$6&gt;0),N25*(CustoContabil!$C$20/CustoContabil!$C$6)*W25,0)</f>
        <v>0</v>
      </c>
    </row>
    <row r="26" spans="2:25" ht="15" customHeight="1" x14ac:dyDescent="0.25">
      <c r="B26" s="156"/>
      <c r="C26" s="1130" t="s">
        <v>4061</v>
      </c>
      <c r="D26" s="1131"/>
      <c r="E26" s="1131"/>
      <c r="F26" s="1131"/>
      <c r="G26" s="1131"/>
      <c r="H26" s="167">
        <v>20</v>
      </c>
      <c r="I26" s="3"/>
      <c r="J26" s="1"/>
      <c r="K26" s="133">
        <f t="shared" si="0"/>
        <v>0</v>
      </c>
      <c r="L26" s="1"/>
      <c r="M26" s="1"/>
      <c r="N26" s="133">
        <f t="shared" si="1"/>
        <v>0</v>
      </c>
      <c r="P26" s="156"/>
      <c r="Q26" s="1097" t="str">
        <f>IF(OR(C26=0,C26=""),"",C26)</f>
        <v>Acessórios</v>
      </c>
      <c r="R26" s="1097"/>
      <c r="S26" s="1097"/>
      <c r="T26" s="1097"/>
      <c r="U26" s="1098"/>
      <c r="V26" s="159" t="str">
        <f t="shared" si="3"/>
        <v/>
      </c>
      <c r="W26" s="160">
        <f>IF(OR(V26="",V26=0),0,(Projeto!$AD$8*((1+Projeto!$AD$8)^V26))/(((1+Projeto!$AD$8)^V26)-1))</f>
        <v>0</v>
      </c>
      <c r="X26" s="161">
        <f>IF(AND(K26&gt;0,CustoContabil!$E$6&gt;0),K26*(CustoContabil!$E$20/CustoContabil!$E$6)*W26,0)</f>
        <v>0</v>
      </c>
      <c r="Y26" s="161">
        <f>IF(AND(N26&gt;0,CustoContabil!$C$6&gt;0),N26*(CustoContabil!$C$20/CustoContabil!$C$6)*W26,0)</f>
        <v>0</v>
      </c>
    </row>
    <row r="27" spans="2:25" ht="15" customHeight="1" x14ac:dyDescent="0.25">
      <c r="B27" s="168"/>
      <c r="C27" s="1117" t="s">
        <v>4461</v>
      </c>
      <c r="D27" s="1117"/>
      <c r="E27" s="1117"/>
      <c r="F27" s="1117"/>
      <c r="G27" s="1117"/>
      <c r="H27" s="1117"/>
      <c r="I27" s="1117"/>
      <c r="J27" s="1118"/>
      <c r="K27" s="169">
        <f>SUM(K6:K26)</f>
        <v>0</v>
      </c>
      <c r="L27" s="169">
        <f>SUM(L6:L26)</f>
        <v>0</v>
      </c>
      <c r="M27" s="169">
        <f>SUM(M6:M26)</f>
        <v>0</v>
      </c>
      <c r="N27" s="169">
        <f>SUM(N6:N26)</f>
        <v>0</v>
      </c>
      <c r="P27" s="1124" t="s">
        <v>4462</v>
      </c>
      <c r="Q27" s="1125"/>
      <c r="R27" s="1125"/>
      <c r="S27" s="1125"/>
      <c r="T27" s="1125"/>
      <c r="U27" s="1125"/>
      <c r="V27" s="1126"/>
      <c r="W27" s="170" t="s">
        <v>4463</v>
      </c>
      <c r="X27" s="171">
        <f>SUM(X6:X26)</f>
        <v>0</v>
      </c>
      <c r="Y27" s="171">
        <f>SUM(Y6:Y26)</f>
        <v>0</v>
      </c>
    </row>
    <row r="28" spans="2:25" ht="15" customHeight="1" x14ac:dyDescent="0.25">
      <c r="B28" s="1152" t="s">
        <v>4065</v>
      </c>
      <c r="C28" s="1153"/>
      <c r="D28" s="1153"/>
      <c r="E28" s="1153"/>
      <c r="F28" s="1153"/>
      <c r="G28" s="1153"/>
      <c r="H28" s="1153"/>
      <c r="I28" s="1153"/>
      <c r="J28" s="1157"/>
      <c r="K28" s="1152" t="s">
        <v>3906</v>
      </c>
      <c r="L28" s="1153"/>
      <c r="M28" s="1153"/>
      <c r="N28" s="1157"/>
      <c r="P28" s="172"/>
      <c r="Q28" s="172"/>
      <c r="R28" s="173"/>
      <c r="S28" s="174"/>
      <c r="T28" s="174"/>
      <c r="U28" s="174"/>
      <c r="V28" s="175"/>
      <c r="W28" s="176"/>
    </row>
    <row r="29" spans="2:25" ht="15" customHeight="1" x14ac:dyDescent="0.35">
      <c r="B29" s="813"/>
      <c r="C29" s="814" t="s">
        <v>12</v>
      </c>
      <c r="D29" s="814"/>
      <c r="E29" s="814"/>
      <c r="F29" s="814"/>
      <c r="G29" s="814"/>
      <c r="H29" s="814"/>
      <c r="I29" s="814"/>
      <c r="J29" s="815"/>
      <c r="K29" s="816">
        <f>IFERROR(CustoContabil!E7*K27/CustoContabil!E6,0)</f>
        <v>0</v>
      </c>
      <c r="L29" s="816">
        <v>0</v>
      </c>
      <c r="M29" s="816">
        <v>0</v>
      </c>
      <c r="N29" s="816">
        <f>K29</f>
        <v>0</v>
      </c>
      <c r="P29" s="177" t="s">
        <v>4464</v>
      </c>
      <c r="Q29" s="178"/>
      <c r="R29" s="179">
        <f>RCB!$G$11</f>
        <v>0</v>
      </c>
      <c r="T29" s="177" t="s">
        <v>4465</v>
      </c>
      <c r="U29" s="178"/>
      <c r="V29" s="179">
        <f>RCB!$J$11</f>
        <v>0</v>
      </c>
    </row>
    <row r="30" spans="2:25" ht="15" customHeight="1" x14ac:dyDescent="0.35">
      <c r="B30" s="1110" t="s">
        <v>3917</v>
      </c>
      <c r="C30" s="1166"/>
      <c r="D30" s="1166"/>
      <c r="E30" s="1166"/>
      <c r="F30" s="1166"/>
      <c r="G30" s="1167"/>
      <c r="H30" s="127" t="s">
        <v>3976</v>
      </c>
      <c r="I30" s="515" t="s">
        <v>695</v>
      </c>
      <c r="J30" s="515" t="s">
        <v>4068</v>
      </c>
      <c r="K30" s="155" t="s">
        <v>3978</v>
      </c>
      <c r="L30" s="127" t="s">
        <v>4055</v>
      </c>
      <c r="M30" s="127" t="s">
        <v>4056</v>
      </c>
      <c r="N30" s="128" t="s">
        <v>4057</v>
      </c>
      <c r="P30" s="177" t="s">
        <v>4069</v>
      </c>
      <c r="Q30" s="178"/>
      <c r="R30" s="179">
        <f>RCB!$H$7</f>
        <v>0</v>
      </c>
      <c r="T30" s="177" t="s">
        <v>4070</v>
      </c>
      <c r="U30" s="178"/>
      <c r="V30" s="179">
        <f>RCB!$K$7</f>
        <v>0</v>
      </c>
    </row>
    <row r="31" spans="2:25" ht="15" customHeight="1" x14ac:dyDescent="0.25">
      <c r="B31" s="156">
        <v>1</v>
      </c>
      <c r="C31" s="1122" t="s">
        <v>4071</v>
      </c>
      <c r="D31" s="1122"/>
      <c r="E31" s="1122"/>
      <c r="F31" s="1122"/>
      <c r="G31" s="1123"/>
      <c r="H31" s="19"/>
      <c r="I31" s="2"/>
      <c r="J31" s="441"/>
      <c r="K31" s="133">
        <f>N31-L31-M31</f>
        <v>0</v>
      </c>
      <c r="L31" s="133">
        <v>0</v>
      </c>
      <c r="M31" s="133">
        <v>0</v>
      </c>
      <c r="N31" s="133">
        <f>H31*I31*J31</f>
        <v>0</v>
      </c>
    </row>
    <row r="32" spans="2:25" ht="15" customHeight="1" x14ac:dyDescent="0.25">
      <c r="B32" s="163">
        <v>2</v>
      </c>
      <c r="C32" s="1122" t="s">
        <v>4072</v>
      </c>
      <c r="D32" s="1122"/>
      <c r="E32" s="1122"/>
      <c r="F32" s="1122"/>
      <c r="G32" s="1123"/>
      <c r="H32" s="6"/>
      <c r="I32" s="3"/>
      <c r="J32" s="1"/>
      <c r="K32" s="133">
        <f t="shared" ref="K32:K37" si="5">N32-L32-M32</f>
        <v>0</v>
      </c>
      <c r="L32" s="133">
        <v>0</v>
      </c>
      <c r="M32" s="133">
        <v>0</v>
      </c>
      <c r="N32" s="133">
        <f t="shared" ref="N32:N37" si="6">H32*I32*J32</f>
        <v>0</v>
      </c>
      <c r="P32" s="1027" t="s">
        <v>4466</v>
      </c>
      <c r="Q32" s="1027"/>
      <c r="R32" s="1027"/>
      <c r="S32" s="1027"/>
      <c r="T32" s="1027"/>
      <c r="U32" s="1027"/>
      <c r="V32" s="1027"/>
      <c r="W32" s="1027"/>
      <c r="X32" s="1027"/>
    </row>
    <row r="33" spans="2:24" ht="15" customHeight="1" x14ac:dyDescent="0.25">
      <c r="B33" s="156">
        <v>3</v>
      </c>
      <c r="C33" s="1122" t="s">
        <v>4073</v>
      </c>
      <c r="D33" s="1122"/>
      <c r="E33" s="1122"/>
      <c r="F33" s="1122"/>
      <c r="G33" s="1123"/>
      <c r="H33" s="6"/>
      <c r="I33" s="3"/>
      <c r="J33" s="441"/>
      <c r="K33" s="133">
        <f t="shared" si="5"/>
        <v>0</v>
      </c>
      <c r="L33" s="133">
        <v>0</v>
      </c>
      <c r="M33" s="133">
        <v>0</v>
      </c>
      <c r="N33" s="133">
        <f t="shared" si="6"/>
        <v>0</v>
      </c>
      <c r="P33" s="177" t="s">
        <v>4467</v>
      </c>
      <c r="Q33" s="178"/>
      <c r="R33" s="178"/>
      <c r="S33" s="178"/>
      <c r="T33" s="178"/>
      <c r="U33" s="178"/>
      <c r="V33" s="526" t="s">
        <v>4468</v>
      </c>
      <c r="W33" s="1177"/>
      <c r="X33" s="1178"/>
    </row>
    <row r="34" spans="2:24" ht="15" customHeight="1" x14ac:dyDescent="0.25">
      <c r="B34" s="156">
        <v>4</v>
      </c>
      <c r="C34" s="1104"/>
      <c r="D34" s="1104"/>
      <c r="E34" s="1104"/>
      <c r="F34" s="1104"/>
      <c r="G34" s="1105"/>
      <c r="H34" s="6"/>
      <c r="I34" s="3"/>
      <c r="J34" s="1"/>
      <c r="K34" s="133">
        <f t="shared" si="5"/>
        <v>0</v>
      </c>
      <c r="L34" s="133">
        <v>0</v>
      </c>
      <c r="M34" s="133">
        <v>0</v>
      </c>
      <c r="N34" s="133">
        <f>H34*I34*J34</f>
        <v>0</v>
      </c>
      <c r="P34" s="177" t="s">
        <v>4469</v>
      </c>
      <c r="Q34" s="178"/>
      <c r="R34" s="178"/>
      <c r="S34" s="178"/>
      <c r="T34" s="178"/>
      <c r="U34" s="178"/>
      <c r="V34" s="526" t="s">
        <v>3908</v>
      </c>
      <c r="W34" s="1179">
        <v>0</v>
      </c>
      <c r="X34" s="1180"/>
    </row>
    <row r="35" spans="2:24" ht="15" customHeight="1" x14ac:dyDescent="0.25">
      <c r="B35" s="163">
        <v>5</v>
      </c>
      <c r="C35" s="1104"/>
      <c r="D35" s="1104"/>
      <c r="E35" s="1104"/>
      <c r="F35" s="1104"/>
      <c r="G35" s="1105"/>
      <c r="H35" s="6"/>
      <c r="I35" s="3"/>
      <c r="J35" s="1"/>
      <c r="K35" s="133">
        <f t="shared" si="5"/>
        <v>0</v>
      </c>
      <c r="L35" s="133">
        <v>0</v>
      </c>
      <c r="M35" s="133">
        <v>0</v>
      </c>
      <c r="N35" s="133">
        <f t="shared" si="6"/>
        <v>0</v>
      </c>
      <c r="P35" s="177"/>
      <c r="Q35" s="178"/>
      <c r="R35" s="178"/>
      <c r="S35" s="178"/>
      <c r="T35" s="178"/>
      <c r="U35" s="178"/>
      <c r="V35" s="526"/>
      <c r="W35" s="528"/>
      <c r="X35" s="529"/>
    </row>
    <row r="36" spans="2:24" ht="15" customHeight="1" x14ac:dyDescent="0.25">
      <c r="B36" s="156">
        <v>6</v>
      </c>
      <c r="C36" s="1104"/>
      <c r="D36" s="1104"/>
      <c r="E36" s="1104"/>
      <c r="F36" s="1104"/>
      <c r="G36" s="1105"/>
      <c r="H36" s="6"/>
      <c r="I36" s="3"/>
      <c r="J36" s="1"/>
      <c r="K36" s="133">
        <f t="shared" si="5"/>
        <v>0</v>
      </c>
      <c r="L36" s="133">
        <v>0</v>
      </c>
      <c r="M36" s="133">
        <v>0</v>
      </c>
      <c r="N36" s="133">
        <f t="shared" si="6"/>
        <v>0</v>
      </c>
      <c r="P36" s="177"/>
      <c r="Q36" s="178"/>
      <c r="R36" s="178"/>
      <c r="S36" s="178"/>
      <c r="T36" s="178"/>
      <c r="U36" s="178"/>
      <c r="V36" s="526"/>
      <c r="W36" s="528"/>
      <c r="X36" s="529"/>
    </row>
    <row r="37" spans="2:24" ht="15" customHeight="1" x14ac:dyDescent="0.25">
      <c r="B37" s="156">
        <v>7</v>
      </c>
      <c r="C37" s="1104"/>
      <c r="D37" s="1104"/>
      <c r="E37" s="1104"/>
      <c r="F37" s="1104"/>
      <c r="G37" s="1105"/>
      <c r="H37" s="6"/>
      <c r="I37" s="3"/>
      <c r="J37" s="1"/>
      <c r="K37" s="133">
        <f t="shared" si="5"/>
        <v>0</v>
      </c>
      <c r="L37" s="133">
        <v>0</v>
      </c>
      <c r="M37" s="133">
        <v>0</v>
      </c>
      <c r="N37" s="133">
        <f t="shared" si="6"/>
        <v>0</v>
      </c>
      <c r="P37" s="177" t="s">
        <v>4470</v>
      </c>
      <c r="Q37" s="178"/>
      <c r="R37" s="178"/>
      <c r="S37" s="178"/>
      <c r="T37" s="178"/>
      <c r="U37" s="178"/>
      <c r="V37" s="526" t="s">
        <v>3908</v>
      </c>
      <c r="W37" s="1179">
        <v>0</v>
      </c>
      <c r="X37" s="1180"/>
    </row>
    <row r="38" spans="2:24" ht="15" customHeight="1" x14ac:dyDescent="0.25">
      <c r="B38" s="183"/>
      <c r="C38" s="1115" t="s">
        <v>4471</v>
      </c>
      <c r="D38" s="1115"/>
      <c r="E38" s="1115"/>
      <c r="F38" s="1115"/>
      <c r="G38" s="1115"/>
      <c r="H38" s="1115"/>
      <c r="I38" s="1115"/>
      <c r="J38" s="1116"/>
      <c r="K38" s="133">
        <f>SUM(K31:K37)</f>
        <v>0</v>
      </c>
      <c r="L38" s="133">
        <f>SUM(L31:L37)</f>
        <v>0</v>
      </c>
      <c r="M38" s="133">
        <f>SUM(M31:M37)</f>
        <v>0</v>
      </c>
      <c r="N38" s="133">
        <f>SUM(N31:N37)</f>
        <v>0</v>
      </c>
      <c r="P38" s="177" t="s">
        <v>4472</v>
      </c>
      <c r="Q38" s="178"/>
      <c r="R38" s="178"/>
      <c r="S38" s="178"/>
      <c r="T38" s="178"/>
      <c r="U38" s="178"/>
      <c r="V38" s="526" t="s">
        <v>4473</v>
      </c>
      <c r="W38" s="1177"/>
      <c r="X38" s="1178"/>
    </row>
    <row r="39" spans="2:24" ht="15" customHeight="1" x14ac:dyDescent="0.25">
      <c r="B39" s="826"/>
      <c r="C39" s="790" t="s">
        <v>14</v>
      </c>
      <c r="D39" s="819"/>
      <c r="E39" s="819"/>
      <c r="F39" s="819"/>
      <c r="G39" s="819"/>
      <c r="H39" s="819"/>
      <c r="I39" s="819"/>
      <c r="J39" s="827"/>
      <c r="K39" s="133">
        <f>IFERROR(CustoContabil!E9*K27/CustoContabil!E6,0)</f>
        <v>0</v>
      </c>
      <c r="L39" s="133">
        <v>0</v>
      </c>
      <c r="M39" s="133">
        <v>0</v>
      </c>
      <c r="N39" s="133">
        <f>K39</f>
        <v>0</v>
      </c>
      <c r="P39"/>
      <c r="Q39"/>
      <c r="R39"/>
      <c r="S39"/>
      <c r="T39"/>
      <c r="U39"/>
      <c r="V39" s="701"/>
      <c r="W39" s="700"/>
      <c r="X39" s="700"/>
    </row>
    <row r="40" spans="2:24" x14ac:dyDescent="0.25">
      <c r="B40" s="168"/>
      <c r="C40" s="1117" t="s">
        <v>4474</v>
      </c>
      <c r="D40" s="1117"/>
      <c r="E40" s="1117"/>
      <c r="F40" s="1117"/>
      <c r="G40" s="1117"/>
      <c r="H40" s="1117"/>
      <c r="I40" s="1117"/>
      <c r="J40" s="1118"/>
      <c r="K40" s="169">
        <f>SUM(K27,K29,K38,K39)</f>
        <v>0</v>
      </c>
      <c r="L40" s="169">
        <f t="shared" ref="L40:N40" si="7">SUM(L27,L29,L38,L39)</f>
        <v>0</v>
      </c>
      <c r="M40" s="169">
        <f t="shared" si="7"/>
        <v>0</v>
      </c>
      <c r="N40" s="169">
        <f t="shared" si="7"/>
        <v>0</v>
      </c>
    </row>
    <row r="41" spans="2:24" ht="15" customHeight="1" x14ac:dyDescent="0.25">
      <c r="B41" s="893" t="s">
        <v>3919</v>
      </c>
      <c r="C41" s="894"/>
      <c r="D41" s="894"/>
      <c r="E41" s="894"/>
      <c r="F41" s="894"/>
      <c r="G41" s="894"/>
      <c r="H41" s="894"/>
      <c r="I41" s="894"/>
      <c r="J41" s="894"/>
      <c r="K41" s="894"/>
      <c r="L41" s="894"/>
      <c r="M41" s="894"/>
      <c r="N41" s="895"/>
    </row>
    <row r="42" spans="2:24" ht="15" customHeight="1" x14ac:dyDescent="0.25">
      <c r="B42" s="1152" t="s">
        <v>4076</v>
      </c>
      <c r="C42" s="1153"/>
      <c r="D42" s="1153"/>
      <c r="E42" s="1153"/>
      <c r="F42" s="1153"/>
      <c r="G42" s="1153"/>
      <c r="H42" s="1153"/>
      <c r="I42" s="1153"/>
      <c r="J42" s="1153"/>
      <c r="K42" s="1080" t="s">
        <v>3906</v>
      </c>
      <c r="L42" s="1080"/>
      <c r="M42" s="1080"/>
      <c r="N42" s="1080"/>
    </row>
    <row r="43" spans="2:24" ht="15" customHeight="1" x14ac:dyDescent="0.25">
      <c r="B43" s="820"/>
      <c r="C43" s="1113" t="s">
        <v>3921</v>
      </c>
      <c r="D43" s="1113"/>
      <c r="E43" s="1113"/>
      <c r="F43" s="1113"/>
      <c r="G43" s="1113"/>
      <c r="H43" s="1113"/>
      <c r="I43" s="1113"/>
      <c r="J43" s="1114"/>
      <c r="K43" s="803">
        <f>IFERROR(CustoContabil!E13*K27/CustoContabil!E6,0)</f>
        <v>0</v>
      </c>
      <c r="L43" s="804">
        <v>0</v>
      </c>
      <c r="M43" s="804">
        <v>0</v>
      </c>
      <c r="N43" s="804">
        <f>K43</f>
        <v>0</v>
      </c>
    </row>
    <row r="44" spans="2:24" ht="15" customHeight="1" x14ac:dyDescent="0.25">
      <c r="B44" s="820"/>
      <c r="C44" s="793" t="s">
        <v>3920</v>
      </c>
      <c r="D44" s="793"/>
      <c r="E44" s="793"/>
      <c r="F44" s="793"/>
      <c r="G44" s="793"/>
      <c r="H44" s="793"/>
      <c r="I44" s="807"/>
      <c r="J44" s="808"/>
      <c r="K44" s="803">
        <f>IFERROR(CustoContabil!E12*K27/CustoContabil!E6,0)</f>
        <v>0</v>
      </c>
      <c r="L44" s="804">
        <v>0</v>
      </c>
      <c r="M44" s="804">
        <v>0</v>
      </c>
      <c r="N44" s="804">
        <f t="shared" ref="N44:N45" si="8">K44</f>
        <v>0</v>
      </c>
    </row>
    <row r="45" spans="2:24" ht="15" customHeight="1" x14ac:dyDescent="0.25">
      <c r="B45" s="820"/>
      <c r="C45" s="1113" t="s">
        <v>5003</v>
      </c>
      <c r="D45" s="1113"/>
      <c r="E45" s="1113"/>
      <c r="F45" s="1113"/>
      <c r="G45" s="1113"/>
      <c r="H45" s="1113"/>
      <c r="I45" s="1113"/>
      <c r="J45" s="1114"/>
      <c r="K45" s="803">
        <f>IFERROR(CustoContabil!E17*K27/CustoContabil!E6,0)</f>
        <v>0</v>
      </c>
      <c r="L45" s="804">
        <v>0</v>
      </c>
      <c r="M45" s="804">
        <v>0</v>
      </c>
      <c r="N45" s="804">
        <f t="shared" si="8"/>
        <v>0</v>
      </c>
    </row>
    <row r="46" spans="2:24" ht="15" customHeight="1" x14ac:dyDescent="0.25">
      <c r="B46" s="1110" t="s">
        <v>3922</v>
      </c>
      <c r="C46" s="1111"/>
      <c r="D46" s="1111"/>
      <c r="E46" s="1111"/>
      <c r="F46" s="1111"/>
      <c r="G46" s="1111"/>
      <c r="H46" s="1112"/>
      <c r="I46" s="515" t="s">
        <v>3976</v>
      </c>
      <c r="J46" s="515" t="s">
        <v>3977</v>
      </c>
      <c r="K46" s="155" t="s">
        <v>3978</v>
      </c>
      <c r="L46" s="127" t="s">
        <v>4055</v>
      </c>
      <c r="M46" s="127" t="s">
        <v>4056</v>
      </c>
      <c r="N46" s="128" t="s">
        <v>4057</v>
      </c>
      <c r="P46" s="68"/>
    </row>
    <row r="47" spans="2:24" ht="15" customHeight="1" x14ac:dyDescent="0.25">
      <c r="B47" s="184">
        <v>1</v>
      </c>
      <c r="C47" s="1106"/>
      <c r="D47" s="1106"/>
      <c r="E47" s="1106"/>
      <c r="F47" s="1106"/>
      <c r="G47" s="1106"/>
      <c r="H47" s="1107"/>
      <c r="I47" s="3"/>
      <c r="J47" s="1"/>
      <c r="K47" s="133">
        <f>N47-L47-M47</f>
        <v>0</v>
      </c>
      <c r="L47" s="133">
        <v>0</v>
      </c>
      <c r="M47" s="133">
        <v>0</v>
      </c>
      <c r="N47" s="133">
        <f>I47*J47</f>
        <v>0</v>
      </c>
    </row>
    <row r="48" spans="2:24" ht="15" customHeight="1" x14ac:dyDescent="0.25">
      <c r="B48" s="184">
        <v>2</v>
      </c>
      <c r="C48" s="1106"/>
      <c r="D48" s="1106"/>
      <c r="E48" s="1106"/>
      <c r="F48" s="1106"/>
      <c r="G48" s="1106"/>
      <c r="H48" s="1107"/>
      <c r="I48" s="3"/>
      <c r="J48" s="1"/>
      <c r="K48" s="133">
        <f>N48-L48-M48</f>
        <v>0</v>
      </c>
      <c r="L48" s="133">
        <v>0</v>
      </c>
      <c r="M48" s="133">
        <v>0</v>
      </c>
      <c r="N48" s="133">
        <f>I48*J48</f>
        <v>0</v>
      </c>
    </row>
    <row r="49" spans="2:25" ht="15" customHeight="1" x14ac:dyDescent="0.25">
      <c r="B49" s="184">
        <v>3</v>
      </c>
      <c r="C49" s="1106"/>
      <c r="D49" s="1106"/>
      <c r="E49" s="1106"/>
      <c r="F49" s="1106"/>
      <c r="G49" s="1106"/>
      <c r="H49" s="1107"/>
      <c r="I49" s="3"/>
      <c r="J49" s="1"/>
      <c r="K49" s="133">
        <f>N49-L49-M49</f>
        <v>0</v>
      </c>
      <c r="L49" s="133">
        <v>0</v>
      </c>
      <c r="M49" s="133">
        <v>0</v>
      </c>
      <c r="N49" s="133">
        <f>I49*J49</f>
        <v>0</v>
      </c>
    </row>
    <row r="50" spans="2:25" ht="15" customHeight="1" x14ac:dyDescent="0.25">
      <c r="B50" s="183"/>
      <c r="C50" s="1108" t="s">
        <v>3922</v>
      </c>
      <c r="D50" s="1108"/>
      <c r="E50" s="1108"/>
      <c r="F50" s="1108"/>
      <c r="G50" s="1108"/>
      <c r="H50" s="1108"/>
      <c r="I50" s="1108"/>
      <c r="J50" s="1109"/>
      <c r="K50" s="133">
        <f>SUM(K47:K49)</f>
        <v>0</v>
      </c>
      <c r="L50" s="133">
        <v>0</v>
      </c>
      <c r="M50" s="133">
        <v>0</v>
      </c>
      <c r="N50" s="133">
        <f>SUM(N47:N49)</f>
        <v>0</v>
      </c>
    </row>
    <row r="51" spans="2:25" ht="15" customHeight="1" x14ac:dyDescent="0.25">
      <c r="B51" s="183"/>
      <c r="C51" s="1108" t="s">
        <v>3923</v>
      </c>
      <c r="D51" s="1108"/>
      <c r="E51" s="1108"/>
      <c r="F51" s="1108"/>
      <c r="G51" s="1108"/>
      <c r="H51" s="1108"/>
      <c r="I51" s="1108"/>
      <c r="J51" s="1109"/>
      <c r="K51" s="133">
        <f>Descarte!K67</f>
        <v>0</v>
      </c>
      <c r="L51" s="133">
        <v>0</v>
      </c>
      <c r="M51" s="133">
        <v>0</v>
      </c>
      <c r="N51" s="133">
        <f>Descarte!L67</f>
        <v>0</v>
      </c>
    </row>
    <row r="52" spans="2:25" ht="15" customHeight="1" x14ac:dyDescent="0.25">
      <c r="B52" s="183"/>
      <c r="C52" s="1108" t="s">
        <v>3924</v>
      </c>
      <c r="D52" s="1108"/>
      <c r="E52" s="1108"/>
      <c r="F52" s="1108"/>
      <c r="G52" s="1108"/>
      <c r="H52" s="1108"/>
      <c r="I52" s="1108"/>
      <c r="J52" s="1109"/>
      <c r="K52" s="133">
        <f>'M&amp;V'!M307</f>
        <v>0</v>
      </c>
      <c r="L52" s="133">
        <v>0</v>
      </c>
      <c r="M52" s="133">
        <v>0</v>
      </c>
      <c r="N52" s="133">
        <f>'M&amp;V'!N307</f>
        <v>0</v>
      </c>
    </row>
    <row r="53" spans="2:25" ht="15" customHeight="1" x14ac:dyDescent="0.25">
      <c r="B53" s="1110" t="s">
        <v>3926</v>
      </c>
      <c r="C53" s="1111"/>
      <c r="D53" s="1111"/>
      <c r="E53" s="1111"/>
      <c r="F53" s="1111"/>
      <c r="G53" s="1111"/>
      <c r="H53" s="1112"/>
      <c r="I53" s="515" t="s">
        <v>3976</v>
      </c>
      <c r="J53" s="515" t="s">
        <v>3977</v>
      </c>
      <c r="K53" s="155" t="s">
        <v>3978</v>
      </c>
      <c r="L53" s="127" t="s">
        <v>4055</v>
      </c>
      <c r="M53" s="127" t="s">
        <v>4056</v>
      </c>
      <c r="N53" s="128" t="s">
        <v>4057</v>
      </c>
      <c r="P53" s="68"/>
    </row>
    <row r="54" spans="2:25" ht="15" customHeight="1" x14ac:dyDescent="0.25">
      <c r="B54" s="184">
        <v>1</v>
      </c>
      <c r="C54" s="1106"/>
      <c r="D54" s="1106"/>
      <c r="E54" s="1106"/>
      <c r="F54" s="1106"/>
      <c r="G54" s="1106"/>
      <c r="H54" s="1107"/>
      <c r="I54" s="3"/>
      <c r="J54" s="1"/>
      <c r="K54" s="133">
        <f>N54-L54-M54</f>
        <v>0</v>
      </c>
      <c r="L54" s="133">
        <v>0</v>
      </c>
      <c r="M54" s="133">
        <v>0</v>
      </c>
      <c r="N54" s="133">
        <f>I54*J54</f>
        <v>0</v>
      </c>
    </row>
    <row r="55" spans="2:25" ht="15" customHeight="1" x14ac:dyDescent="0.25">
      <c r="B55" s="184">
        <v>2</v>
      </c>
      <c r="C55" s="1106"/>
      <c r="D55" s="1106"/>
      <c r="E55" s="1106"/>
      <c r="F55" s="1106"/>
      <c r="G55" s="1106"/>
      <c r="H55" s="1107"/>
      <c r="I55" s="3"/>
      <c r="J55" s="1"/>
      <c r="K55" s="133">
        <f>N55-L55-M55</f>
        <v>0</v>
      </c>
      <c r="L55" s="133">
        <v>0</v>
      </c>
      <c r="M55" s="133">
        <v>0</v>
      </c>
      <c r="N55" s="133">
        <f>I55*J55</f>
        <v>0</v>
      </c>
    </row>
    <row r="56" spans="2:25" ht="15" customHeight="1" x14ac:dyDescent="0.25">
      <c r="B56" s="184">
        <v>3</v>
      </c>
      <c r="C56" s="1106"/>
      <c r="D56" s="1106"/>
      <c r="E56" s="1106"/>
      <c r="F56" s="1106"/>
      <c r="G56" s="1106"/>
      <c r="H56" s="1107"/>
      <c r="I56" s="3"/>
      <c r="J56" s="1"/>
      <c r="K56" s="133">
        <f>N56-L56-M56</f>
        <v>0</v>
      </c>
      <c r="L56" s="133">
        <v>0</v>
      </c>
      <c r="M56" s="133">
        <v>0</v>
      </c>
      <c r="N56" s="133">
        <f>I56*J56</f>
        <v>0</v>
      </c>
    </row>
    <row r="57" spans="2:25" ht="15" customHeight="1" x14ac:dyDescent="0.25">
      <c r="B57" s="183"/>
      <c r="C57" s="1108" t="s">
        <v>3926</v>
      </c>
      <c r="D57" s="1108"/>
      <c r="E57" s="1108"/>
      <c r="F57" s="1108"/>
      <c r="G57" s="1108"/>
      <c r="H57" s="1108"/>
      <c r="I57" s="1108"/>
      <c r="J57" s="1109"/>
      <c r="K57" s="133">
        <f>SUM(K54:K56)</f>
        <v>0</v>
      </c>
      <c r="L57" s="133">
        <f>SUM(L54:L56)</f>
        <v>0</v>
      </c>
      <c r="M57" s="133">
        <f>SUM(M54:M56)</f>
        <v>0</v>
      </c>
      <c r="N57" s="133">
        <f>SUM(N54:N56)</f>
        <v>0</v>
      </c>
    </row>
    <row r="58" spans="2:25" ht="15" customHeight="1" x14ac:dyDescent="0.25">
      <c r="B58" s="185"/>
      <c r="C58" s="1102" t="s">
        <v>4475</v>
      </c>
      <c r="D58" s="1102"/>
      <c r="E58" s="1102"/>
      <c r="F58" s="1102"/>
      <c r="G58" s="1102"/>
      <c r="H58" s="1102"/>
      <c r="I58" s="1102"/>
      <c r="J58" s="1103"/>
      <c r="K58" s="138">
        <f>SUM(K43,K44,K45,K57,K50:K52)</f>
        <v>0</v>
      </c>
      <c r="L58" s="138">
        <f t="shared" ref="L58:N58" si="9">SUM(L43,L44,L45,L57,L50:L52)</f>
        <v>0</v>
      </c>
      <c r="M58" s="138">
        <f t="shared" si="9"/>
        <v>0</v>
      </c>
      <c r="N58" s="138">
        <f t="shared" si="9"/>
        <v>0</v>
      </c>
    </row>
    <row r="59" spans="2:25" ht="15" customHeight="1" x14ac:dyDescent="0.25">
      <c r="B59" s="186"/>
      <c r="C59" s="1085" t="s">
        <v>4476</v>
      </c>
      <c r="D59" s="1085"/>
      <c r="E59" s="1085"/>
      <c r="F59" s="1085"/>
      <c r="G59" s="1085"/>
      <c r="H59" s="1085"/>
      <c r="I59" s="1085"/>
      <c r="J59" s="1086"/>
      <c r="K59" s="171">
        <f>SUM(K40,K58)</f>
        <v>0</v>
      </c>
      <c r="L59" s="171">
        <f>SUM(L40,L58)</f>
        <v>0</v>
      </c>
      <c r="M59" s="171">
        <f>SUM(M40,M58)</f>
        <v>0</v>
      </c>
      <c r="N59" s="171">
        <f>SUM(N40,N58)</f>
        <v>0</v>
      </c>
    </row>
    <row r="60" spans="2:25" ht="15" customHeight="1" x14ac:dyDescent="0.25">
      <c r="I60" s="187"/>
      <c r="K60" s="162"/>
      <c r="N60" s="162"/>
    </row>
    <row r="61" spans="2:25" ht="15" hidden="1" customHeight="1" x14ac:dyDescent="0.25">
      <c r="B61" s="1032" t="s">
        <v>4029</v>
      </c>
      <c r="C61" s="1033"/>
      <c r="D61" s="1033"/>
      <c r="E61" s="1033"/>
      <c r="F61" s="1033"/>
      <c r="G61" s="1033"/>
      <c r="H61" s="1033"/>
      <c r="I61" s="1033"/>
      <c r="J61" s="1033"/>
      <c r="K61" s="1033"/>
      <c r="L61" s="1033"/>
      <c r="M61" s="1033"/>
      <c r="N61" s="1034"/>
      <c r="P61" s="1031" t="str">
        <f>B61</f>
        <v>AQUECIMENTO SOLAR DE ÁGUA - EX POST</v>
      </c>
      <c r="Q61" s="1031"/>
      <c r="R61" s="1031"/>
      <c r="S61" s="1031"/>
      <c r="T61" s="1031"/>
      <c r="U61" s="1031"/>
      <c r="V61" s="1031"/>
      <c r="W61" s="1031"/>
      <c r="X61" s="1031"/>
      <c r="Y61" s="1031"/>
    </row>
    <row r="62" spans="2:25" ht="15" hidden="1" customHeight="1" x14ac:dyDescent="0.25">
      <c r="B62" s="1032" t="s">
        <v>3929</v>
      </c>
      <c r="C62" s="1033"/>
      <c r="D62" s="1033"/>
      <c r="E62" s="1033"/>
      <c r="F62" s="1033"/>
      <c r="G62" s="1033"/>
      <c r="H62" s="1033"/>
      <c r="I62" s="1033"/>
      <c r="J62" s="1033"/>
      <c r="K62" s="1033"/>
      <c r="L62" s="1033"/>
      <c r="M62" s="1033"/>
      <c r="N62" s="1034"/>
      <c r="P62" s="1031" t="s">
        <v>4080</v>
      </c>
      <c r="Q62" s="1031"/>
      <c r="R62" s="1031"/>
      <c r="S62" s="1031"/>
      <c r="T62" s="1031"/>
      <c r="U62" s="1031"/>
      <c r="V62" s="1031"/>
      <c r="W62" s="1031"/>
      <c r="X62" s="1031"/>
      <c r="Y62" s="1031"/>
    </row>
    <row r="63" spans="2:25" ht="15" hidden="1" customHeight="1" x14ac:dyDescent="0.25">
      <c r="B63" s="1099" t="s">
        <v>4051</v>
      </c>
      <c r="C63" s="1100"/>
      <c r="D63" s="1100"/>
      <c r="E63" s="1100"/>
      <c r="F63" s="1100"/>
      <c r="G63" s="1100"/>
      <c r="H63" s="1100"/>
      <c r="I63" s="1100"/>
      <c r="J63" s="1100"/>
      <c r="K63" s="1154" t="s">
        <v>3906</v>
      </c>
      <c r="L63" s="1154"/>
      <c r="M63" s="1154"/>
      <c r="N63" s="1154"/>
      <c r="P63" s="1099" t="s">
        <v>4052</v>
      </c>
      <c r="Q63" s="1100"/>
      <c r="R63" s="1100"/>
      <c r="S63" s="1100"/>
      <c r="T63" s="1100"/>
      <c r="U63" s="1100"/>
      <c r="V63" s="1100"/>
      <c r="W63" s="1100"/>
      <c r="X63" s="1101"/>
      <c r="Y63" s="504" t="s">
        <v>4053</v>
      </c>
    </row>
    <row r="64" spans="2:25" ht="15" hidden="1" customHeight="1" x14ac:dyDescent="0.25">
      <c r="B64" s="1091" t="s">
        <v>3916</v>
      </c>
      <c r="C64" s="1091"/>
      <c r="D64" s="1091"/>
      <c r="E64" s="1092"/>
      <c r="F64" s="1092"/>
      <c r="G64" s="1092"/>
      <c r="H64" s="523" t="s">
        <v>4054</v>
      </c>
      <c r="I64" s="523" t="s">
        <v>3976</v>
      </c>
      <c r="J64" s="523" t="s">
        <v>3977</v>
      </c>
      <c r="K64" s="188" t="s">
        <v>3978</v>
      </c>
      <c r="L64" s="141" t="s">
        <v>4081</v>
      </c>
      <c r="M64" s="141" t="s">
        <v>4082</v>
      </c>
      <c r="N64" s="142" t="s">
        <v>4057</v>
      </c>
      <c r="P64" s="1091" t="str">
        <f>B64</f>
        <v>Materiais e equipamentos</v>
      </c>
      <c r="Q64" s="1091"/>
      <c r="R64" s="1091"/>
      <c r="S64" s="1092"/>
      <c r="T64" s="1092"/>
      <c r="U64" s="1092"/>
      <c r="V64" s="523" t="s">
        <v>4054</v>
      </c>
      <c r="W64" s="188" t="s">
        <v>4058</v>
      </c>
      <c r="X64" s="142" t="s">
        <v>4059</v>
      </c>
      <c r="Y64" s="142" t="s">
        <v>4060</v>
      </c>
    </row>
    <row r="65" spans="2:25" ht="15" hidden="1" customHeight="1" x14ac:dyDescent="0.25">
      <c r="B65" s="189">
        <v>1</v>
      </c>
      <c r="C65" s="1095"/>
      <c r="D65" s="1096"/>
      <c r="E65" s="1096"/>
      <c r="F65" s="1096"/>
      <c r="G65" s="1096"/>
      <c r="H65" s="157"/>
      <c r="I65" s="158"/>
      <c r="J65" s="132"/>
      <c r="K65" s="146">
        <f>N65-L65-M65</f>
        <v>0</v>
      </c>
      <c r="L65" s="132"/>
      <c r="M65" s="132"/>
      <c r="N65" s="146">
        <f>I65*J65</f>
        <v>0</v>
      </c>
      <c r="P65" s="189">
        <f>B65</f>
        <v>1</v>
      </c>
      <c r="Q65" s="1093" t="str">
        <f>IF(OR(C65=0,C65=""),"",C65)</f>
        <v/>
      </c>
      <c r="R65" s="1093"/>
      <c r="S65" s="1093"/>
      <c r="T65" s="1093"/>
      <c r="U65" s="1094"/>
      <c r="V65" s="190" t="str">
        <f>IF(N65=0,"",H65)</f>
        <v/>
      </c>
      <c r="W65" s="191">
        <f>IF(OR(V65="",V65=0),0,(Projeto!$AD$8*((1+Projeto!$AD$8)^V65))/(((1+Projeto!$AD$8)^V65)-1))</f>
        <v>0</v>
      </c>
      <c r="X65" s="192">
        <f>IF(AND(K65&gt;0,CustoContabil!$E$54&gt;0),K65*(CustoContabil!$E$54/CustoContabil!$E$40)*W65,0)</f>
        <v>0</v>
      </c>
      <c r="Y65" s="192">
        <f>IF(AND(N65&gt;0,CustoContabil!$C$54&gt;0),N65*(CustoContabil!$C$54/CustoContabil!$C$40)*W65,0)</f>
        <v>0</v>
      </c>
    </row>
    <row r="66" spans="2:25" ht="15" hidden="1" customHeight="1" x14ac:dyDescent="0.25">
      <c r="B66" s="533">
        <v>2</v>
      </c>
      <c r="C66" s="1095"/>
      <c r="D66" s="1096"/>
      <c r="E66" s="1096"/>
      <c r="F66" s="1096"/>
      <c r="G66" s="1096"/>
      <c r="H66" s="164"/>
      <c r="I66" s="165"/>
      <c r="J66" s="132"/>
      <c r="K66" s="146">
        <f t="shared" ref="K66:K85" si="10">N66-L66-M66</f>
        <v>0</v>
      </c>
      <c r="L66" s="132"/>
      <c r="M66" s="132"/>
      <c r="N66" s="146">
        <f t="shared" ref="N66:N85" si="11">I66*J66</f>
        <v>0</v>
      </c>
      <c r="P66" s="189">
        <f t="shared" ref="P66:P84" si="12">B66</f>
        <v>2</v>
      </c>
      <c r="Q66" s="1093" t="str">
        <f t="shared" ref="Q66:Q85" si="13">IF(OR(C66=0,C66=""),"",C66)</f>
        <v/>
      </c>
      <c r="R66" s="1093"/>
      <c r="S66" s="1093"/>
      <c r="T66" s="1093"/>
      <c r="U66" s="1094"/>
      <c r="V66" s="190" t="str">
        <f t="shared" ref="V66:V85" si="14">IF(N66=0,"",H66)</f>
        <v/>
      </c>
      <c r="W66" s="191">
        <f>IF(OR(V66="",V66=0),0,(Projeto!$AD$8*((1+Projeto!$AD$8)^V66))/(((1+Projeto!$AD$8)^V66)-1))</f>
        <v>0</v>
      </c>
      <c r="X66" s="192">
        <f>IF(AND(K66&gt;0,CustoContabil!$E$54&gt;0),K66*(CustoContabil!$E$54/CustoContabil!$E$40)*W66,0)</f>
        <v>0</v>
      </c>
      <c r="Y66" s="192">
        <f>IF(AND(N66&gt;0,CustoContabil!$C$54&gt;0),N66*(CustoContabil!$C$54/CustoContabil!$C$40)*W66,0)</f>
        <v>0</v>
      </c>
    </row>
    <row r="67" spans="2:25" ht="15" hidden="1" customHeight="1" x14ac:dyDescent="0.25">
      <c r="B67" s="189">
        <v>3</v>
      </c>
      <c r="C67" s="1095"/>
      <c r="D67" s="1096"/>
      <c r="E67" s="1096"/>
      <c r="F67" s="1096"/>
      <c r="G67" s="1096"/>
      <c r="H67" s="164"/>
      <c r="I67" s="165"/>
      <c r="J67" s="132"/>
      <c r="K67" s="146">
        <f t="shared" si="10"/>
        <v>0</v>
      </c>
      <c r="L67" s="132"/>
      <c r="M67" s="132"/>
      <c r="N67" s="146">
        <f t="shared" si="11"/>
        <v>0</v>
      </c>
      <c r="P67" s="189">
        <f t="shared" si="12"/>
        <v>3</v>
      </c>
      <c r="Q67" s="1093" t="str">
        <f t="shared" si="13"/>
        <v/>
      </c>
      <c r="R67" s="1093"/>
      <c r="S67" s="1093"/>
      <c r="T67" s="1093"/>
      <c r="U67" s="1094"/>
      <c r="V67" s="190" t="str">
        <f t="shared" si="14"/>
        <v/>
      </c>
      <c r="W67" s="191">
        <f>IF(OR(V67="",V67=0),0,(Projeto!$AD$8*((1+Projeto!$AD$8)^V67))/(((1+Projeto!$AD$8)^V67)-1))</f>
        <v>0</v>
      </c>
      <c r="X67" s="192">
        <f>IF(AND(K67&gt;0,CustoContabil!$E$54&gt;0),K67*(CustoContabil!$E$54/CustoContabil!$E$40)*W67,0)</f>
        <v>0</v>
      </c>
      <c r="Y67" s="192">
        <f>IF(AND(N67&gt;0,CustoContabil!$C$54&gt;0),N67*(CustoContabil!$C$54/CustoContabil!$C$40)*W67,0)</f>
        <v>0</v>
      </c>
    </row>
    <row r="68" spans="2:25" ht="15" hidden="1" customHeight="1" x14ac:dyDescent="0.25">
      <c r="B68" s="533">
        <v>4</v>
      </c>
      <c r="C68" s="1095"/>
      <c r="D68" s="1096"/>
      <c r="E68" s="1096"/>
      <c r="F68" s="1096"/>
      <c r="G68" s="1096"/>
      <c r="H68" s="164"/>
      <c r="I68" s="165"/>
      <c r="J68" s="132"/>
      <c r="K68" s="146">
        <f t="shared" si="10"/>
        <v>0</v>
      </c>
      <c r="L68" s="132"/>
      <c r="M68" s="132"/>
      <c r="N68" s="146">
        <f t="shared" si="11"/>
        <v>0</v>
      </c>
      <c r="P68" s="189">
        <f t="shared" si="12"/>
        <v>4</v>
      </c>
      <c r="Q68" s="1093" t="str">
        <f t="shared" si="13"/>
        <v/>
      </c>
      <c r="R68" s="1093"/>
      <c r="S68" s="1093"/>
      <c r="T68" s="1093"/>
      <c r="U68" s="1094"/>
      <c r="V68" s="190" t="str">
        <f t="shared" si="14"/>
        <v/>
      </c>
      <c r="W68" s="191">
        <f>IF(OR(V68="",V68=0),0,(Projeto!$AD$8*((1+Projeto!$AD$8)^V68))/(((1+Projeto!$AD$8)^V68)-1))</f>
        <v>0</v>
      </c>
      <c r="X68" s="192">
        <f>IF(AND(K68&gt;0,CustoContabil!$E$54&gt;0),K68*(CustoContabil!$E$54/CustoContabil!$E$40)*W68,0)</f>
        <v>0</v>
      </c>
      <c r="Y68" s="192">
        <f>IF(AND(N68&gt;0,CustoContabil!$C$54&gt;0),N68*(CustoContabil!$C$54/CustoContabil!$C$40)*W68,0)</f>
        <v>0</v>
      </c>
    </row>
    <row r="69" spans="2:25" ht="15" hidden="1" customHeight="1" x14ac:dyDescent="0.25">
      <c r="B69" s="189">
        <v>5</v>
      </c>
      <c r="C69" s="1095"/>
      <c r="D69" s="1096"/>
      <c r="E69" s="1096"/>
      <c r="F69" s="1096"/>
      <c r="G69" s="1096"/>
      <c r="H69" s="164"/>
      <c r="I69" s="165"/>
      <c r="J69" s="132"/>
      <c r="K69" s="146">
        <f t="shared" si="10"/>
        <v>0</v>
      </c>
      <c r="L69" s="132"/>
      <c r="M69" s="132"/>
      <c r="N69" s="146">
        <f t="shared" si="11"/>
        <v>0</v>
      </c>
      <c r="P69" s="189">
        <f t="shared" si="12"/>
        <v>5</v>
      </c>
      <c r="Q69" s="1093" t="str">
        <f t="shared" si="13"/>
        <v/>
      </c>
      <c r="R69" s="1093"/>
      <c r="S69" s="1093"/>
      <c r="T69" s="1093"/>
      <c r="U69" s="1094"/>
      <c r="V69" s="190" t="str">
        <f t="shared" si="14"/>
        <v/>
      </c>
      <c r="W69" s="191">
        <f>IF(OR(V69="",V69=0),0,(Projeto!$AD$8*((1+Projeto!$AD$8)^V69))/(((1+Projeto!$AD$8)^V69)-1))</f>
        <v>0</v>
      </c>
      <c r="X69" s="192">
        <f>IF(AND(K69&gt;0,CustoContabil!$E$54&gt;0),K69*(CustoContabil!$E$54/CustoContabil!$E$40)*W69,0)</f>
        <v>0</v>
      </c>
      <c r="Y69" s="192">
        <f>IF(AND(N69&gt;0,CustoContabil!$C$54&gt;0),N69*(CustoContabil!$C$54/CustoContabil!$C$40)*W69,0)</f>
        <v>0</v>
      </c>
    </row>
    <row r="70" spans="2:25" ht="15" hidden="1" customHeight="1" x14ac:dyDescent="0.25">
      <c r="B70" s="533">
        <v>6</v>
      </c>
      <c r="C70" s="1095"/>
      <c r="D70" s="1096"/>
      <c r="E70" s="1096"/>
      <c r="F70" s="1096"/>
      <c r="G70" s="1096"/>
      <c r="H70" s="164"/>
      <c r="I70" s="165"/>
      <c r="J70" s="132"/>
      <c r="K70" s="146">
        <f t="shared" si="10"/>
        <v>0</v>
      </c>
      <c r="L70" s="132"/>
      <c r="M70" s="132"/>
      <c r="N70" s="146">
        <f t="shared" si="11"/>
        <v>0</v>
      </c>
      <c r="P70" s="189">
        <f t="shared" si="12"/>
        <v>6</v>
      </c>
      <c r="Q70" s="1093" t="str">
        <f t="shared" si="13"/>
        <v/>
      </c>
      <c r="R70" s="1093"/>
      <c r="S70" s="1093"/>
      <c r="T70" s="1093"/>
      <c r="U70" s="1094"/>
      <c r="V70" s="190" t="str">
        <f t="shared" si="14"/>
        <v/>
      </c>
      <c r="W70" s="191">
        <f>IF(OR(V70="",V70=0),0,(Projeto!$AD$8*((1+Projeto!$AD$8)^V70))/(((1+Projeto!$AD$8)^V70)-1))</f>
        <v>0</v>
      </c>
      <c r="X70" s="192">
        <f>IF(AND(K70&gt;0,CustoContabil!$E$54&gt;0),K70*(CustoContabil!$E$54/CustoContabil!$E$40)*W70,0)</f>
        <v>0</v>
      </c>
      <c r="Y70" s="192">
        <f>IF(AND(N70&gt;0,CustoContabil!$C$54&gt;0),N70*(CustoContabil!$C$54/CustoContabil!$C$40)*W70,0)</f>
        <v>0</v>
      </c>
    </row>
    <row r="71" spans="2:25" ht="15" hidden="1" customHeight="1" x14ac:dyDescent="0.25">
      <c r="B71" s="189">
        <v>7</v>
      </c>
      <c r="C71" s="1095"/>
      <c r="D71" s="1096"/>
      <c r="E71" s="1096"/>
      <c r="F71" s="1096"/>
      <c r="G71" s="1096"/>
      <c r="H71" s="164"/>
      <c r="I71" s="165"/>
      <c r="J71" s="132"/>
      <c r="K71" s="146">
        <f t="shared" si="10"/>
        <v>0</v>
      </c>
      <c r="L71" s="132"/>
      <c r="M71" s="132"/>
      <c r="N71" s="146">
        <f t="shared" si="11"/>
        <v>0</v>
      </c>
      <c r="P71" s="189">
        <f t="shared" si="12"/>
        <v>7</v>
      </c>
      <c r="Q71" s="1093" t="str">
        <f t="shared" si="13"/>
        <v/>
      </c>
      <c r="R71" s="1093"/>
      <c r="S71" s="1093"/>
      <c r="T71" s="1093"/>
      <c r="U71" s="1094"/>
      <c r="V71" s="190" t="str">
        <f t="shared" si="14"/>
        <v/>
      </c>
      <c r="W71" s="191">
        <f>IF(OR(V71="",V71=0),0,(Projeto!$AD$8*((1+Projeto!$AD$8)^V71))/(((1+Projeto!$AD$8)^V71)-1))</f>
        <v>0</v>
      </c>
      <c r="X71" s="192">
        <f>IF(AND(K71&gt;0,CustoContabil!$E$54&gt;0),K71*(CustoContabil!$E$54/CustoContabil!$E$40)*W71,0)</f>
        <v>0</v>
      </c>
      <c r="Y71" s="192">
        <f>IF(AND(N71&gt;0,CustoContabil!$C$54&gt;0),N71*(CustoContabil!$C$54/CustoContabil!$C$40)*W71,0)</f>
        <v>0</v>
      </c>
    </row>
    <row r="72" spans="2:25" ht="15" hidden="1" customHeight="1" x14ac:dyDescent="0.25">
      <c r="B72" s="533">
        <v>8</v>
      </c>
      <c r="C72" s="1095"/>
      <c r="D72" s="1096"/>
      <c r="E72" s="1096"/>
      <c r="F72" s="1096"/>
      <c r="G72" s="1096"/>
      <c r="H72" s="164"/>
      <c r="I72" s="165"/>
      <c r="J72" s="132"/>
      <c r="K72" s="146">
        <f t="shared" si="10"/>
        <v>0</v>
      </c>
      <c r="L72" s="132"/>
      <c r="M72" s="132"/>
      <c r="N72" s="146">
        <f t="shared" si="11"/>
        <v>0</v>
      </c>
      <c r="P72" s="189">
        <f t="shared" si="12"/>
        <v>8</v>
      </c>
      <c r="Q72" s="1093" t="str">
        <f t="shared" si="13"/>
        <v/>
      </c>
      <c r="R72" s="1093"/>
      <c r="S72" s="1093"/>
      <c r="T72" s="1093"/>
      <c r="U72" s="1094"/>
      <c r="V72" s="190" t="str">
        <f t="shared" si="14"/>
        <v/>
      </c>
      <c r="W72" s="191">
        <f>IF(OR(V72="",V72=0),0,(Projeto!$AD$8*((1+Projeto!$AD$8)^V72))/(((1+Projeto!$AD$8)^V72)-1))</f>
        <v>0</v>
      </c>
      <c r="X72" s="192">
        <f>IF(AND(K72&gt;0,CustoContabil!$E$54&gt;0),K72*(CustoContabil!$E$54/CustoContabil!$E$40)*W72,0)</f>
        <v>0</v>
      </c>
      <c r="Y72" s="192">
        <f>IF(AND(N72&gt;0,CustoContabil!$C$54&gt;0),N72*(CustoContabil!$C$54/CustoContabil!$C$40)*W72,0)</f>
        <v>0</v>
      </c>
    </row>
    <row r="73" spans="2:25" ht="15" hidden="1" customHeight="1" x14ac:dyDescent="0.25">
      <c r="B73" s="189">
        <v>9</v>
      </c>
      <c r="C73" s="1095"/>
      <c r="D73" s="1096"/>
      <c r="E73" s="1096"/>
      <c r="F73" s="1096"/>
      <c r="G73" s="1096"/>
      <c r="H73" s="164"/>
      <c r="I73" s="165"/>
      <c r="J73" s="132"/>
      <c r="K73" s="146">
        <f t="shared" si="10"/>
        <v>0</v>
      </c>
      <c r="L73" s="132"/>
      <c r="M73" s="132"/>
      <c r="N73" s="146">
        <f t="shared" si="11"/>
        <v>0</v>
      </c>
      <c r="P73" s="189">
        <f t="shared" si="12"/>
        <v>9</v>
      </c>
      <c r="Q73" s="1093" t="str">
        <f t="shared" si="13"/>
        <v/>
      </c>
      <c r="R73" s="1093"/>
      <c r="S73" s="1093"/>
      <c r="T73" s="1093"/>
      <c r="U73" s="1094"/>
      <c r="V73" s="190" t="str">
        <f t="shared" si="14"/>
        <v/>
      </c>
      <c r="W73" s="191">
        <f>IF(OR(V73="",V73=0),0,(Projeto!$AD$8*((1+Projeto!$AD$8)^V73))/(((1+Projeto!$AD$8)^V73)-1))</f>
        <v>0</v>
      </c>
      <c r="X73" s="192">
        <f>IF(AND(K73&gt;0,CustoContabil!$E$54&gt;0),K73*(CustoContabil!$E$54/CustoContabil!$E$40)*W73,0)</f>
        <v>0</v>
      </c>
      <c r="Y73" s="192">
        <f>IF(AND(N73&gt;0,CustoContabil!$C$54&gt;0),N73*(CustoContabil!$C$54/CustoContabil!$C$40)*W73,0)</f>
        <v>0</v>
      </c>
    </row>
    <row r="74" spans="2:25" ht="15" hidden="1" customHeight="1" x14ac:dyDescent="0.25">
      <c r="B74" s="533">
        <v>10</v>
      </c>
      <c r="C74" s="1095"/>
      <c r="D74" s="1096"/>
      <c r="E74" s="1096"/>
      <c r="F74" s="1096"/>
      <c r="G74" s="1096"/>
      <c r="H74" s="166"/>
      <c r="I74" s="165"/>
      <c r="J74" s="132"/>
      <c r="K74" s="146">
        <f t="shared" si="10"/>
        <v>0</v>
      </c>
      <c r="L74" s="132"/>
      <c r="M74" s="132"/>
      <c r="N74" s="146">
        <f t="shared" si="11"/>
        <v>0</v>
      </c>
      <c r="P74" s="189">
        <f t="shared" si="12"/>
        <v>10</v>
      </c>
      <c r="Q74" s="1093" t="str">
        <f t="shared" si="13"/>
        <v/>
      </c>
      <c r="R74" s="1093"/>
      <c r="S74" s="1093"/>
      <c r="T74" s="1093"/>
      <c r="U74" s="1094"/>
      <c r="V74" s="190" t="str">
        <f t="shared" si="14"/>
        <v/>
      </c>
      <c r="W74" s="191">
        <f>IF(OR(V74="",V74=0),0,(Projeto!$AD$8*((1+Projeto!$AD$8)^V74))/(((1+Projeto!$AD$8)^V74)-1))</f>
        <v>0</v>
      </c>
      <c r="X74" s="192">
        <f>IF(AND(K74&gt;0,CustoContabil!$E$54&gt;0),K74*(CustoContabil!$E$54/CustoContabil!$E$40)*W74,0)</f>
        <v>0</v>
      </c>
      <c r="Y74" s="192">
        <f>IF(AND(N74&gt;0,CustoContabil!$C$54&gt;0),N74*(CustoContabil!$C$54/CustoContabil!$C$40)*W74,0)</f>
        <v>0</v>
      </c>
    </row>
    <row r="75" spans="2:25" ht="15" hidden="1" customHeight="1" x14ac:dyDescent="0.25">
      <c r="B75" s="189">
        <v>11</v>
      </c>
      <c r="C75" s="1095"/>
      <c r="D75" s="1096"/>
      <c r="E75" s="1096"/>
      <c r="F75" s="1096"/>
      <c r="G75" s="1096"/>
      <c r="H75" s="164"/>
      <c r="I75" s="165"/>
      <c r="J75" s="132"/>
      <c r="K75" s="146">
        <f t="shared" si="10"/>
        <v>0</v>
      </c>
      <c r="L75" s="132"/>
      <c r="M75" s="132"/>
      <c r="N75" s="146">
        <f t="shared" si="11"/>
        <v>0</v>
      </c>
      <c r="P75" s="189">
        <f t="shared" si="12"/>
        <v>11</v>
      </c>
      <c r="Q75" s="1093" t="str">
        <f t="shared" si="13"/>
        <v/>
      </c>
      <c r="R75" s="1093"/>
      <c r="S75" s="1093"/>
      <c r="T75" s="1093"/>
      <c r="U75" s="1094"/>
      <c r="V75" s="190" t="str">
        <f t="shared" si="14"/>
        <v/>
      </c>
      <c r="W75" s="191">
        <f>IF(OR(V75="",V75=0),0,(Projeto!$AD$8*((1+Projeto!$AD$8)^V75))/(((1+Projeto!$AD$8)^V75)-1))</f>
        <v>0</v>
      </c>
      <c r="X75" s="192">
        <f>IF(AND(K75&gt;0,CustoContabil!$E$54&gt;0),K75*(CustoContabil!$E$54/CustoContabil!$E$40)*W75,0)</f>
        <v>0</v>
      </c>
      <c r="Y75" s="192">
        <f>IF(AND(N75&gt;0,CustoContabil!$C$54&gt;0),N75*(CustoContabil!$C$54/CustoContabil!$C$40)*W75,0)</f>
        <v>0</v>
      </c>
    </row>
    <row r="76" spans="2:25" ht="15" hidden="1" customHeight="1" x14ac:dyDescent="0.25">
      <c r="B76" s="533">
        <v>12</v>
      </c>
      <c r="C76" s="1095"/>
      <c r="D76" s="1096"/>
      <c r="E76" s="1096"/>
      <c r="F76" s="1096"/>
      <c r="G76" s="1096"/>
      <c r="H76" s="164"/>
      <c r="I76" s="165"/>
      <c r="J76" s="132"/>
      <c r="K76" s="146">
        <f t="shared" si="10"/>
        <v>0</v>
      </c>
      <c r="L76" s="132"/>
      <c r="M76" s="132"/>
      <c r="N76" s="146">
        <f t="shared" si="11"/>
        <v>0</v>
      </c>
      <c r="P76" s="189">
        <f t="shared" si="12"/>
        <v>12</v>
      </c>
      <c r="Q76" s="1093" t="str">
        <f t="shared" si="13"/>
        <v/>
      </c>
      <c r="R76" s="1093"/>
      <c r="S76" s="1093"/>
      <c r="T76" s="1093"/>
      <c r="U76" s="1094"/>
      <c r="V76" s="190" t="str">
        <f t="shared" si="14"/>
        <v/>
      </c>
      <c r="W76" s="191">
        <f>IF(OR(V76="",V76=0),0,(Projeto!$AD$8*((1+Projeto!$AD$8)^V76))/(((1+Projeto!$AD$8)^V76)-1))</f>
        <v>0</v>
      </c>
      <c r="X76" s="192">
        <f>IF(AND(K76&gt;0,CustoContabil!$E$54&gt;0),K76*(CustoContabil!$E$54/CustoContabil!$E$40)*W76,0)</f>
        <v>0</v>
      </c>
      <c r="Y76" s="192">
        <f>IF(AND(N76&gt;0,CustoContabil!$C$54&gt;0),N76*(CustoContabil!$C$54/CustoContabil!$C$40)*W76,0)</f>
        <v>0</v>
      </c>
    </row>
    <row r="77" spans="2:25" ht="15" hidden="1" customHeight="1" x14ac:dyDescent="0.25">
      <c r="B77" s="189">
        <v>13</v>
      </c>
      <c r="C77" s="1095"/>
      <c r="D77" s="1096"/>
      <c r="E77" s="1096"/>
      <c r="F77" s="1096"/>
      <c r="G77" s="1096"/>
      <c r="H77" s="166"/>
      <c r="I77" s="165"/>
      <c r="J77" s="132"/>
      <c r="K77" s="146">
        <f t="shared" si="10"/>
        <v>0</v>
      </c>
      <c r="L77" s="132"/>
      <c r="M77" s="132"/>
      <c r="N77" s="146">
        <f t="shared" si="11"/>
        <v>0</v>
      </c>
      <c r="P77" s="189">
        <f t="shared" si="12"/>
        <v>13</v>
      </c>
      <c r="Q77" s="1093" t="str">
        <f t="shared" si="13"/>
        <v/>
      </c>
      <c r="R77" s="1093"/>
      <c r="S77" s="1093"/>
      <c r="T77" s="1093"/>
      <c r="U77" s="1094"/>
      <c r="V77" s="190" t="str">
        <f t="shared" si="14"/>
        <v/>
      </c>
      <c r="W77" s="191">
        <f>IF(OR(V77="",V77=0),0,(Projeto!$AD$8*((1+Projeto!$AD$8)^V77))/(((1+Projeto!$AD$8)^V77)-1))</f>
        <v>0</v>
      </c>
      <c r="X77" s="192">
        <f>IF(AND(K77&gt;0,CustoContabil!$E$54&gt;0),K77*(CustoContabil!$E$54/CustoContabil!$E$40)*W77,0)</f>
        <v>0</v>
      </c>
      <c r="Y77" s="192">
        <f>IF(AND(N77&gt;0,CustoContabil!$C$54&gt;0),N77*(CustoContabil!$C$54/CustoContabil!$C$40)*W77,0)</f>
        <v>0</v>
      </c>
    </row>
    <row r="78" spans="2:25" ht="15" hidden="1" customHeight="1" x14ac:dyDescent="0.25">
      <c r="B78" s="533">
        <v>14</v>
      </c>
      <c r="C78" s="1095"/>
      <c r="D78" s="1096"/>
      <c r="E78" s="1096"/>
      <c r="F78" s="1096"/>
      <c r="G78" s="1096"/>
      <c r="H78" s="164"/>
      <c r="I78" s="165"/>
      <c r="J78" s="132"/>
      <c r="K78" s="146">
        <f t="shared" si="10"/>
        <v>0</v>
      </c>
      <c r="L78" s="132"/>
      <c r="M78" s="132"/>
      <c r="N78" s="146">
        <f t="shared" si="11"/>
        <v>0</v>
      </c>
      <c r="P78" s="189">
        <f t="shared" si="12"/>
        <v>14</v>
      </c>
      <c r="Q78" s="1093" t="str">
        <f t="shared" si="13"/>
        <v/>
      </c>
      <c r="R78" s="1093"/>
      <c r="S78" s="1093"/>
      <c r="T78" s="1093"/>
      <c r="U78" s="1094"/>
      <c r="V78" s="190" t="str">
        <f t="shared" si="14"/>
        <v/>
      </c>
      <c r="W78" s="191">
        <f>IF(OR(V78="",V78=0),0,(Projeto!$AD$8*((1+Projeto!$AD$8)^V78))/(((1+Projeto!$AD$8)^V78)-1))</f>
        <v>0</v>
      </c>
      <c r="X78" s="192">
        <f>IF(AND(K78&gt;0,CustoContabil!$E$54&gt;0),K78*(CustoContabil!$E$54/CustoContabil!$E$40)*W78,0)</f>
        <v>0</v>
      </c>
      <c r="Y78" s="192">
        <f>IF(AND(N78&gt;0,CustoContabil!$C$54&gt;0),N78*(CustoContabil!$C$54/CustoContabil!$C$40)*W78,0)</f>
        <v>0</v>
      </c>
    </row>
    <row r="79" spans="2:25" ht="15" hidden="1" customHeight="1" x14ac:dyDescent="0.25">
      <c r="B79" s="189">
        <v>15</v>
      </c>
      <c r="C79" s="1095"/>
      <c r="D79" s="1096"/>
      <c r="E79" s="1096"/>
      <c r="F79" s="1096"/>
      <c r="G79" s="1096"/>
      <c r="H79" s="164"/>
      <c r="I79" s="165"/>
      <c r="J79" s="132"/>
      <c r="K79" s="146">
        <f t="shared" si="10"/>
        <v>0</v>
      </c>
      <c r="L79" s="132"/>
      <c r="M79" s="132"/>
      <c r="N79" s="146">
        <f t="shared" si="11"/>
        <v>0</v>
      </c>
      <c r="P79" s="189">
        <f t="shared" si="12"/>
        <v>15</v>
      </c>
      <c r="Q79" s="1093" t="str">
        <f t="shared" si="13"/>
        <v/>
      </c>
      <c r="R79" s="1093"/>
      <c r="S79" s="1093"/>
      <c r="T79" s="1093"/>
      <c r="U79" s="1094"/>
      <c r="V79" s="190" t="str">
        <f t="shared" si="14"/>
        <v/>
      </c>
      <c r="W79" s="191">
        <f>IF(OR(V79="",V79=0),0,(Projeto!$AD$8*((1+Projeto!$AD$8)^V79))/(((1+Projeto!$AD$8)^V79)-1))</f>
        <v>0</v>
      </c>
      <c r="X79" s="192">
        <f>IF(AND(K79&gt;0,CustoContabil!$E$54&gt;0),K79*(CustoContabil!$E$54/CustoContabil!$E$40)*W79,0)</f>
        <v>0</v>
      </c>
      <c r="Y79" s="192">
        <f>IF(AND(N79&gt;0,CustoContabil!$C$54&gt;0),N79*(CustoContabil!$C$54/CustoContabil!$C$40)*W79,0)</f>
        <v>0</v>
      </c>
    </row>
    <row r="80" spans="2:25" ht="15" hidden="1" customHeight="1" x14ac:dyDescent="0.25">
      <c r="B80" s="533">
        <v>16</v>
      </c>
      <c r="C80" s="1095"/>
      <c r="D80" s="1096"/>
      <c r="E80" s="1096"/>
      <c r="F80" s="1096"/>
      <c r="G80" s="1096"/>
      <c r="H80" s="164"/>
      <c r="I80" s="165"/>
      <c r="J80" s="132"/>
      <c r="K80" s="146">
        <f t="shared" si="10"/>
        <v>0</v>
      </c>
      <c r="L80" s="132"/>
      <c r="M80" s="132"/>
      <c r="N80" s="146">
        <f t="shared" si="11"/>
        <v>0</v>
      </c>
      <c r="P80" s="189">
        <f t="shared" si="12"/>
        <v>16</v>
      </c>
      <c r="Q80" s="1093" t="str">
        <f t="shared" si="13"/>
        <v/>
      </c>
      <c r="R80" s="1093"/>
      <c r="S80" s="1093"/>
      <c r="T80" s="1093"/>
      <c r="U80" s="1094"/>
      <c r="V80" s="190" t="str">
        <f t="shared" si="14"/>
        <v/>
      </c>
      <c r="W80" s="191">
        <f>IF(OR(V80="",V80=0),0,(Projeto!$AD$8*((1+Projeto!$AD$8)^V80))/(((1+Projeto!$AD$8)^V80)-1))</f>
        <v>0</v>
      </c>
      <c r="X80" s="192">
        <f>IF(AND(K80&gt;0,CustoContabil!$E$54&gt;0),K80*(CustoContabil!$E$54/CustoContabil!$E$40)*W80,0)</f>
        <v>0</v>
      </c>
      <c r="Y80" s="192">
        <f>IF(AND(N80&gt;0,CustoContabil!$C$54&gt;0),N80*(CustoContabil!$C$54/CustoContabil!$C$40)*W80,0)</f>
        <v>0</v>
      </c>
    </row>
    <row r="81" spans="2:25" ht="15" hidden="1" customHeight="1" x14ac:dyDescent="0.25">
      <c r="B81" s="189">
        <v>17</v>
      </c>
      <c r="C81" s="1095"/>
      <c r="D81" s="1096"/>
      <c r="E81" s="1096"/>
      <c r="F81" s="1096"/>
      <c r="G81" s="1096"/>
      <c r="H81" s="164"/>
      <c r="I81" s="165"/>
      <c r="J81" s="132"/>
      <c r="K81" s="146">
        <f t="shared" si="10"/>
        <v>0</v>
      </c>
      <c r="L81" s="132"/>
      <c r="M81" s="132"/>
      <c r="N81" s="146">
        <f t="shared" si="11"/>
        <v>0</v>
      </c>
      <c r="P81" s="189">
        <f t="shared" si="12"/>
        <v>17</v>
      </c>
      <c r="Q81" s="1093" t="str">
        <f t="shared" si="13"/>
        <v/>
      </c>
      <c r="R81" s="1093"/>
      <c r="S81" s="1093"/>
      <c r="T81" s="1093"/>
      <c r="U81" s="1094"/>
      <c r="V81" s="190" t="str">
        <f t="shared" si="14"/>
        <v/>
      </c>
      <c r="W81" s="191">
        <f>IF(OR(V81="",V81=0),0,(Projeto!$AD$8*((1+Projeto!$AD$8)^V81))/(((1+Projeto!$AD$8)^V81)-1))</f>
        <v>0</v>
      </c>
      <c r="X81" s="192">
        <f>IF(AND(K81&gt;0,CustoContabil!$E$54&gt;0),K81*(CustoContabil!$E$54/CustoContabil!$E$40)*W81,0)</f>
        <v>0</v>
      </c>
      <c r="Y81" s="192">
        <f>IF(AND(N81&gt;0,CustoContabil!$C$54&gt;0),N81*(CustoContabil!$C$54/CustoContabil!$C$40)*W81,0)</f>
        <v>0</v>
      </c>
    </row>
    <row r="82" spans="2:25" ht="15" hidden="1" customHeight="1" x14ac:dyDescent="0.25">
      <c r="B82" s="533">
        <v>18</v>
      </c>
      <c r="C82" s="1095"/>
      <c r="D82" s="1096"/>
      <c r="E82" s="1096"/>
      <c r="F82" s="1096"/>
      <c r="G82" s="1096"/>
      <c r="H82" s="164"/>
      <c r="I82" s="165"/>
      <c r="J82" s="132"/>
      <c r="K82" s="146">
        <f t="shared" si="10"/>
        <v>0</v>
      </c>
      <c r="L82" s="132"/>
      <c r="M82" s="132"/>
      <c r="N82" s="146">
        <f t="shared" si="11"/>
        <v>0</v>
      </c>
      <c r="P82" s="189">
        <f t="shared" si="12"/>
        <v>18</v>
      </c>
      <c r="Q82" s="1093" t="str">
        <f t="shared" si="13"/>
        <v/>
      </c>
      <c r="R82" s="1093"/>
      <c r="S82" s="1093"/>
      <c r="T82" s="1093"/>
      <c r="U82" s="1094"/>
      <c r="V82" s="190" t="str">
        <f t="shared" si="14"/>
        <v/>
      </c>
      <c r="W82" s="191">
        <f>IF(OR(V82="",V82=0),0,(Projeto!$AD$8*((1+Projeto!$AD$8)^V82))/(((1+Projeto!$AD$8)^V82)-1))</f>
        <v>0</v>
      </c>
      <c r="X82" s="192">
        <f>IF(AND(K82&gt;0,CustoContabil!$E$54&gt;0),K82*(CustoContabil!$E$54/CustoContabil!$E$40)*W82,0)</f>
        <v>0</v>
      </c>
      <c r="Y82" s="192">
        <f>IF(AND(N82&gt;0,CustoContabil!$C$54&gt;0),N82*(CustoContabil!$C$54/CustoContabil!$C$40)*W82,0)</f>
        <v>0</v>
      </c>
    </row>
    <row r="83" spans="2:25" ht="15" hidden="1" customHeight="1" x14ac:dyDescent="0.25">
      <c r="B83" s="189">
        <v>19</v>
      </c>
      <c r="C83" s="1095"/>
      <c r="D83" s="1096"/>
      <c r="E83" s="1096"/>
      <c r="F83" s="1096"/>
      <c r="G83" s="1096"/>
      <c r="H83" s="164"/>
      <c r="I83" s="165"/>
      <c r="J83" s="132"/>
      <c r="K83" s="146">
        <f t="shared" si="10"/>
        <v>0</v>
      </c>
      <c r="L83" s="132"/>
      <c r="M83" s="132"/>
      <c r="N83" s="146">
        <f t="shared" si="11"/>
        <v>0</v>
      </c>
      <c r="P83" s="189">
        <f t="shared" si="12"/>
        <v>19</v>
      </c>
      <c r="Q83" s="1093" t="str">
        <f t="shared" si="13"/>
        <v/>
      </c>
      <c r="R83" s="1093"/>
      <c r="S83" s="1093"/>
      <c r="T83" s="1093"/>
      <c r="U83" s="1094"/>
      <c r="V83" s="190" t="str">
        <f t="shared" si="14"/>
        <v/>
      </c>
      <c r="W83" s="191">
        <f>IF(OR(V83="",V83=0),0,(Projeto!$AD$8*((1+Projeto!$AD$8)^V83))/(((1+Projeto!$AD$8)^V83)-1))</f>
        <v>0</v>
      </c>
      <c r="X83" s="192">
        <f>IF(AND(K83&gt;0,CustoContabil!$E$54&gt;0),K83*(CustoContabil!$E$54/CustoContabil!$E$40)*W83,0)</f>
        <v>0</v>
      </c>
      <c r="Y83" s="192">
        <f>IF(AND(N83&gt;0,CustoContabil!$C$54&gt;0),N83*(CustoContabil!$C$54/CustoContabil!$C$40)*W83,0)</f>
        <v>0</v>
      </c>
    </row>
    <row r="84" spans="2:25" ht="15" hidden="1" customHeight="1" x14ac:dyDescent="0.25">
      <c r="B84" s="189">
        <v>20</v>
      </c>
      <c r="C84" s="1095"/>
      <c r="D84" s="1096"/>
      <c r="E84" s="1096"/>
      <c r="F84" s="1096"/>
      <c r="G84" s="1096"/>
      <c r="H84" s="164"/>
      <c r="I84" s="165"/>
      <c r="J84" s="132"/>
      <c r="K84" s="146">
        <f t="shared" si="10"/>
        <v>0</v>
      </c>
      <c r="L84" s="132"/>
      <c r="M84" s="132"/>
      <c r="N84" s="146">
        <f t="shared" si="11"/>
        <v>0</v>
      </c>
      <c r="P84" s="189">
        <f t="shared" si="12"/>
        <v>20</v>
      </c>
      <c r="Q84" s="1093" t="str">
        <f t="shared" si="13"/>
        <v/>
      </c>
      <c r="R84" s="1093"/>
      <c r="S84" s="1093"/>
      <c r="T84" s="1093"/>
      <c r="U84" s="1094"/>
      <c r="V84" s="190" t="str">
        <f t="shared" si="14"/>
        <v/>
      </c>
      <c r="W84" s="191">
        <f>IF(OR(V84="",V84=0),0,(Projeto!$AD$8*((1+Projeto!$AD$8)^V84))/(((1+Projeto!$AD$8)^V84)-1))</f>
        <v>0</v>
      </c>
      <c r="X84" s="192">
        <f>IF(AND(K84&gt;0,CustoContabil!$E$54&gt;0),K84*(CustoContabil!$E$54/CustoContabil!$E$40)*W84,0)</f>
        <v>0</v>
      </c>
      <c r="Y84" s="192">
        <f>IF(AND(N84&gt;0,CustoContabil!$C$54&gt;0),N84*(CustoContabil!$C$54/CustoContabil!$C$40)*W84,0)</f>
        <v>0</v>
      </c>
    </row>
    <row r="85" spans="2:25" ht="15" hidden="1" customHeight="1" x14ac:dyDescent="0.25">
      <c r="B85" s="189"/>
      <c r="C85" s="1141" t="s">
        <v>4061</v>
      </c>
      <c r="D85" s="1142"/>
      <c r="E85" s="1142"/>
      <c r="F85" s="1142"/>
      <c r="G85" s="1142"/>
      <c r="H85" s="193">
        <v>20</v>
      </c>
      <c r="I85" s="165"/>
      <c r="J85" s="132"/>
      <c r="K85" s="146">
        <f t="shared" si="10"/>
        <v>0</v>
      </c>
      <c r="L85" s="132"/>
      <c r="M85" s="132"/>
      <c r="N85" s="146">
        <f t="shared" si="11"/>
        <v>0</v>
      </c>
      <c r="P85" s="189"/>
      <c r="Q85" s="1093" t="str">
        <f t="shared" si="13"/>
        <v>Acessórios</v>
      </c>
      <c r="R85" s="1093"/>
      <c r="S85" s="1093"/>
      <c r="T85" s="1093"/>
      <c r="U85" s="1094"/>
      <c r="V85" s="190" t="str">
        <f t="shared" si="14"/>
        <v/>
      </c>
      <c r="W85" s="191">
        <f>IF(OR(V85="",V85=0),0,(Projeto!$AD$8*((1+Projeto!$AD$8)^V85))/(((1+Projeto!$AD$8)^V85)-1))</f>
        <v>0</v>
      </c>
      <c r="X85" s="192">
        <f>IF(AND(K85&gt;0,CustoContabil!$E$54&gt;0),K85*(CustoContabil!$E$54/CustoContabil!$E$40)*W85,0)</f>
        <v>0</v>
      </c>
      <c r="Y85" s="192">
        <f>IF(AND(N85&gt;0,CustoContabil!$C$54&gt;0),N85*(CustoContabil!$C$54/CustoContabil!$C$40)*W85,0)</f>
        <v>0</v>
      </c>
    </row>
    <row r="86" spans="2:25" ht="15" hidden="1" customHeight="1" x14ac:dyDescent="0.25">
      <c r="B86" s="194"/>
      <c r="C86" s="1136" t="s">
        <v>4461</v>
      </c>
      <c r="D86" s="1136"/>
      <c r="E86" s="1136"/>
      <c r="F86" s="1136"/>
      <c r="G86" s="1136"/>
      <c r="H86" s="1136"/>
      <c r="I86" s="1136"/>
      <c r="J86" s="1137"/>
      <c r="K86" s="195">
        <f>SUM(K65:K85)</f>
        <v>0</v>
      </c>
      <c r="L86" s="195">
        <f>SUM(L65:L85)</f>
        <v>0</v>
      </c>
      <c r="M86" s="195">
        <f>SUM(M65:M85)</f>
        <v>0</v>
      </c>
      <c r="N86" s="195">
        <f>SUM(N65:N85)</f>
        <v>0</v>
      </c>
      <c r="P86" s="1144" t="s">
        <v>4477</v>
      </c>
      <c r="Q86" s="1145"/>
      <c r="R86" s="1145"/>
      <c r="S86" s="1145"/>
      <c r="T86" s="1145"/>
      <c r="U86" s="1145"/>
      <c r="V86" s="1146"/>
      <c r="W86" s="196" t="s">
        <v>4463</v>
      </c>
      <c r="X86" s="197">
        <f>SUM(X65:X85)</f>
        <v>0</v>
      </c>
      <c r="Y86" s="197">
        <f>SUM(Y65:Y85)</f>
        <v>0</v>
      </c>
    </row>
    <row r="87" spans="2:25" ht="15" hidden="1" customHeight="1" x14ac:dyDescent="0.25">
      <c r="B87" s="1099" t="s">
        <v>4065</v>
      </c>
      <c r="C87" s="1100"/>
      <c r="D87" s="1100"/>
      <c r="E87" s="1100"/>
      <c r="F87" s="1100"/>
      <c r="G87" s="1100"/>
      <c r="H87" s="1100"/>
      <c r="I87" s="1100"/>
      <c r="J87" s="1100"/>
      <c r="K87" s="1154" t="s">
        <v>3906</v>
      </c>
      <c r="L87" s="1154"/>
      <c r="M87" s="1154"/>
      <c r="N87" s="1154"/>
      <c r="P87" s="172"/>
      <c r="Q87" s="172"/>
      <c r="R87" s="173"/>
      <c r="S87" s="174"/>
      <c r="T87" s="174"/>
      <c r="U87" s="174"/>
      <c r="V87" s="175"/>
      <c r="W87" s="176"/>
    </row>
    <row r="88" spans="2:25" ht="15" hidden="1" customHeight="1" x14ac:dyDescent="0.35">
      <c r="B88" s="198"/>
      <c r="C88" s="1132" t="s">
        <v>12</v>
      </c>
      <c r="D88" s="1132"/>
      <c r="E88" s="1132"/>
      <c r="F88" s="1132"/>
      <c r="G88" s="1132"/>
      <c r="H88" s="1132"/>
      <c r="I88" s="1132"/>
      <c r="J88" s="1133"/>
      <c r="K88" s="146">
        <v>0</v>
      </c>
      <c r="L88" s="199"/>
      <c r="M88" s="200"/>
      <c r="N88" s="146">
        <f>K88</f>
        <v>0</v>
      </c>
      <c r="P88" s="201" t="s">
        <v>4464</v>
      </c>
      <c r="Q88" s="202"/>
      <c r="R88" s="203">
        <f>RCB!$G$34</f>
        <v>0</v>
      </c>
      <c r="T88" s="201" t="s">
        <v>4465</v>
      </c>
      <c r="U88" s="202"/>
      <c r="V88" s="203">
        <f>RCB!$J$34</f>
        <v>0</v>
      </c>
    </row>
    <row r="89" spans="2:25" ht="15" hidden="1" customHeight="1" x14ac:dyDescent="0.35">
      <c r="B89" s="1138" t="s">
        <v>3917</v>
      </c>
      <c r="C89" s="1155"/>
      <c r="D89" s="1155"/>
      <c r="E89" s="1155"/>
      <c r="F89" s="1155"/>
      <c r="G89" s="1156"/>
      <c r="H89" s="141" t="s">
        <v>3976</v>
      </c>
      <c r="I89" s="523" t="s">
        <v>695</v>
      </c>
      <c r="J89" s="523" t="s">
        <v>4068</v>
      </c>
      <c r="K89" s="188" t="s">
        <v>3978</v>
      </c>
      <c r="L89" s="141" t="s">
        <v>4081</v>
      </c>
      <c r="M89" s="141" t="s">
        <v>4082</v>
      </c>
      <c r="N89" s="142" t="s">
        <v>4057</v>
      </c>
      <c r="P89" s="201" t="s">
        <v>4069</v>
      </c>
      <c r="Q89" s="202"/>
      <c r="R89" s="203">
        <f>RCB!$H$30</f>
        <v>0</v>
      </c>
      <c r="T89" s="201" t="s">
        <v>4070</v>
      </c>
      <c r="U89" s="202"/>
      <c r="V89" s="203">
        <f>RCB!$K$30</f>
        <v>0</v>
      </c>
    </row>
    <row r="90" spans="2:25" ht="15" hidden="1" customHeight="1" x14ac:dyDescent="0.25">
      <c r="B90" s="189">
        <v>1</v>
      </c>
      <c r="C90" s="1143"/>
      <c r="D90" s="1143"/>
      <c r="E90" s="1143"/>
      <c r="F90" s="1143"/>
      <c r="G90" s="1095"/>
      <c r="H90" s="180"/>
      <c r="I90" s="158"/>
      <c r="J90" s="132"/>
      <c r="K90" s="146">
        <f>N90-L90-M90</f>
        <v>0</v>
      </c>
      <c r="L90" s="132"/>
      <c r="M90" s="132"/>
      <c r="N90" s="146">
        <f>H90*I90*J90</f>
        <v>0</v>
      </c>
    </row>
    <row r="91" spans="2:25" ht="15" hidden="1" customHeight="1" x14ac:dyDescent="0.25">
      <c r="B91" s="533">
        <v>2</v>
      </c>
      <c r="C91" s="1143"/>
      <c r="D91" s="1143"/>
      <c r="E91" s="1143"/>
      <c r="F91" s="1143"/>
      <c r="G91" s="1095"/>
      <c r="H91" s="181"/>
      <c r="I91" s="165"/>
      <c r="J91" s="132"/>
      <c r="K91" s="146">
        <f>N91-L91-M91</f>
        <v>0</v>
      </c>
      <c r="L91" s="132"/>
      <c r="M91" s="132"/>
      <c r="N91" s="146">
        <f>H91*I91*J91</f>
        <v>0</v>
      </c>
      <c r="P91" s="1031" t="s">
        <v>4478</v>
      </c>
      <c r="Q91" s="1031"/>
      <c r="R91" s="1031"/>
      <c r="S91" s="1031"/>
      <c r="T91" s="1031"/>
      <c r="U91" s="1031"/>
      <c r="V91" s="1031"/>
      <c r="W91" s="1031"/>
      <c r="X91" s="1031"/>
    </row>
    <row r="92" spans="2:25" ht="15" hidden="1" customHeight="1" x14ac:dyDescent="0.25">
      <c r="B92" s="189">
        <v>3</v>
      </c>
      <c r="C92" s="1143"/>
      <c r="D92" s="1143"/>
      <c r="E92" s="1143"/>
      <c r="F92" s="1143"/>
      <c r="G92" s="1095"/>
      <c r="H92" s="181"/>
      <c r="I92" s="165"/>
      <c r="J92" s="132"/>
      <c r="K92" s="146">
        <f>N92-L92-M92</f>
        <v>0</v>
      </c>
      <c r="L92" s="132"/>
      <c r="M92" s="132"/>
      <c r="N92" s="146">
        <f>H92*I92*J92</f>
        <v>0</v>
      </c>
      <c r="P92" s="201" t="s">
        <v>4467</v>
      </c>
      <c r="Q92" s="202"/>
      <c r="R92" s="202"/>
      <c r="S92" s="202"/>
      <c r="T92" s="202"/>
      <c r="U92" s="202"/>
      <c r="V92" s="283" t="s">
        <v>4468</v>
      </c>
      <c r="W92" s="1181"/>
      <c r="X92" s="1182"/>
    </row>
    <row r="93" spans="2:25" ht="15" hidden="1" customHeight="1" x14ac:dyDescent="0.25">
      <c r="B93" s="533">
        <v>4</v>
      </c>
      <c r="C93" s="1143"/>
      <c r="D93" s="1143"/>
      <c r="E93" s="1143"/>
      <c r="F93" s="1143"/>
      <c r="G93" s="1095"/>
      <c r="H93" s="181"/>
      <c r="I93" s="165"/>
      <c r="J93" s="132"/>
      <c r="K93" s="146">
        <f>N93-L93-M93</f>
        <v>0</v>
      </c>
      <c r="L93" s="132"/>
      <c r="M93" s="132"/>
      <c r="N93" s="146">
        <f>H93*I93*J93</f>
        <v>0</v>
      </c>
      <c r="P93" s="201" t="s">
        <v>4469</v>
      </c>
      <c r="Q93" s="202"/>
      <c r="R93" s="202"/>
      <c r="S93" s="202"/>
      <c r="T93" s="202"/>
      <c r="U93" s="202"/>
      <c r="V93" s="283" t="s">
        <v>3908</v>
      </c>
      <c r="W93" s="1183">
        <v>0</v>
      </c>
      <c r="X93" s="1184"/>
    </row>
    <row r="94" spans="2:25" ht="15" hidden="1" customHeight="1" x14ac:dyDescent="0.25">
      <c r="B94" s="189">
        <v>5</v>
      </c>
      <c r="C94" s="1143"/>
      <c r="D94" s="1143"/>
      <c r="E94" s="1143"/>
      <c r="F94" s="1143"/>
      <c r="G94" s="1095"/>
      <c r="H94" s="181"/>
      <c r="I94" s="165"/>
      <c r="J94" s="132"/>
      <c r="K94" s="146">
        <f>N94-L94-M94</f>
        <v>0</v>
      </c>
      <c r="L94" s="132"/>
      <c r="M94" s="132"/>
      <c r="N94" s="146">
        <f>H94*I94*J94</f>
        <v>0</v>
      </c>
      <c r="P94" s="201" t="s">
        <v>4470</v>
      </c>
      <c r="Q94" s="202"/>
      <c r="R94" s="202"/>
      <c r="S94" s="202"/>
      <c r="T94" s="202"/>
      <c r="U94" s="202"/>
      <c r="V94" s="283" t="s">
        <v>3908</v>
      </c>
      <c r="W94" s="1183">
        <v>0</v>
      </c>
      <c r="X94" s="1184"/>
    </row>
    <row r="95" spans="2:25" ht="15" hidden="1" customHeight="1" x14ac:dyDescent="0.25">
      <c r="B95" s="198"/>
      <c r="C95" s="1147" t="s">
        <v>4471</v>
      </c>
      <c r="D95" s="1147"/>
      <c r="E95" s="1147"/>
      <c r="F95" s="1147"/>
      <c r="G95" s="1147"/>
      <c r="H95" s="1147"/>
      <c r="I95" s="1147"/>
      <c r="J95" s="1148"/>
      <c r="K95" s="146">
        <f>SUM(K90:K94)</f>
        <v>0</v>
      </c>
      <c r="L95" s="146">
        <f>SUM(L90:L94)</f>
        <v>0</v>
      </c>
      <c r="M95" s="146">
        <f>SUM(M90:M94)</f>
        <v>0</v>
      </c>
      <c r="N95" s="146">
        <f>SUM(N90:N94)</f>
        <v>0</v>
      </c>
      <c r="P95" s="201" t="s">
        <v>4472</v>
      </c>
      <c r="Q95" s="202"/>
      <c r="R95" s="202"/>
      <c r="S95" s="202"/>
      <c r="T95" s="202"/>
      <c r="U95" s="202"/>
      <c r="V95" s="283" t="s">
        <v>4473</v>
      </c>
      <c r="W95" s="1181"/>
      <c r="X95" s="1182"/>
    </row>
    <row r="96" spans="2:25" ht="15" hidden="1" customHeight="1" x14ac:dyDescent="0.25">
      <c r="B96" s="194"/>
      <c r="C96" s="1136" t="s">
        <v>4479</v>
      </c>
      <c r="D96" s="1136"/>
      <c r="E96" s="1136"/>
      <c r="F96" s="1136"/>
      <c r="G96" s="1136"/>
      <c r="H96" s="1136"/>
      <c r="I96" s="1136"/>
      <c r="J96" s="1137"/>
      <c r="K96" s="195">
        <f>SUM(K88,K95)</f>
        <v>0</v>
      </c>
      <c r="L96" s="195">
        <f>SUM(L88,L95)</f>
        <v>0</v>
      </c>
      <c r="M96" s="195">
        <f>SUM(M88,M95)</f>
        <v>0</v>
      </c>
      <c r="N96" s="195">
        <f>SUM(N88,N95)</f>
        <v>0</v>
      </c>
    </row>
    <row r="97" spans="2:16" ht="15" hidden="1" customHeight="1" x14ac:dyDescent="0.25">
      <c r="B97" s="198"/>
      <c r="C97" s="1132" t="s">
        <v>14</v>
      </c>
      <c r="D97" s="1132"/>
      <c r="E97" s="1132"/>
      <c r="F97" s="1132"/>
      <c r="G97" s="1132"/>
      <c r="H97" s="1132"/>
      <c r="I97" s="1132"/>
      <c r="J97" s="1133"/>
      <c r="K97" s="146">
        <v>0</v>
      </c>
      <c r="L97" s="278"/>
      <c r="M97" s="279"/>
      <c r="N97" s="146">
        <f>K97</f>
        <v>0</v>
      </c>
    </row>
    <row r="98" spans="2:16" ht="15" hidden="1" customHeight="1" x14ac:dyDescent="0.25">
      <c r="B98" s="205"/>
      <c r="C98" s="1149" t="s">
        <v>4474</v>
      </c>
      <c r="D98" s="1149"/>
      <c r="E98" s="1149"/>
      <c r="F98" s="1149"/>
      <c r="G98" s="1149"/>
      <c r="H98" s="1149"/>
      <c r="I98" s="1149"/>
      <c r="J98" s="1150"/>
      <c r="K98" s="152">
        <f>SUM(K86,K96,K97)</f>
        <v>0</v>
      </c>
      <c r="L98" s="152">
        <f t="shared" ref="L98:N98" si="15">SUM(L86,L96,L97)</f>
        <v>0</v>
      </c>
      <c r="M98" s="152">
        <f t="shared" si="15"/>
        <v>0</v>
      </c>
      <c r="N98" s="152">
        <f t="shared" si="15"/>
        <v>0</v>
      </c>
    </row>
    <row r="99" spans="2:16" ht="15" hidden="1" customHeight="1" x14ac:dyDescent="0.25">
      <c r="B99" s="1032" t="s">
        <v>3930</v>
      </c>
      <c r="C99" s="1033"/>
      <c r="D99" s="1033"/>
      <c r="E99" s="1033"/>
      <c r="F99" s="1033"/>
      <c r="G99" s="1033"/>
      <c r="H99" s="1033"/>
      <c r="I99" s="1033"/>
      <c r="J99" s="1033"/>
      <c r="K99" s="1033"/>
      <c r="L99" s="1033"/>
      <c r="M99" s="1033"/>
      <c r="N99" s="1034"/>
    </row>
    <row r="100" spans="2:16" ht="15" hidden="1" customHeight="1" x14ac:dyDescent="0.25">
      <c r="B100" s="1099" t="s">
        <v>4076</v>
      </c>
      <c r="C100" s="1100"/>
      <c r="D100" s="1100"/>
      <c r="E100" s="1100"/>
      <c r="F100" s="1100"/>
      <c r="G100" s="1100"/>
      <c r="H100" s="1100"/>
      <c r="I100" s="1100"/>
      <c r="J100" s="1100"/>
      <c r="K100" s="1154" t="s">
        <v>3906</v>
      </c>
      <c r="L100" s="1154"/>
      <c r="M100" s="1154"/>
      <c r="N100" s="1154"/>
    </row>
    <row r="101" spans="2:16" ht="15" hidden="1" customHeight="1" x14ac:dyDescent="0.25">
      <c r="B101" s="198"/>
      <c r="C101" s="1132" t="s">
        <v>3931</v>
      </c>
      <c r="D101" s="1132"/>
      <c r="E101" s="1132"/>
      <c r="F101" s="1132"/>
      <c r="G101" s="1132"/>
      <c r="H101" s="1132"/>
      <c r="I101" s="1132"/>
      <c r="J101" s="1133"/>
      <c r="K101" s="146">
        <v>0</v>
      </c>
      <c r="L101" s="278"/>
      <c r="M101" s="279"/>
      <c r="N101" s="146">
        <f>K101</f>
        <v>0</v>
      </c>
    </row>
    <row r="102" spans="2:16" ht="15" hidden="1" customHeight="1" x14ac:dyDescent="0.25">
      <c r="B102" s="1138" t="s">
        <v>3920</v>
      </c>
      <c r="C102" s="1139"/>
      <c r="D102" s="1139"/>
      <c r="E102" s="1139"/>
      <c r="F102" s="1139"/>
      <c r="G102" s="1139"/>
      <c r="H102" s="1140"/>
      <c r="I102" s="523" t="s">
        <v>3976</v>
      </c>
      <c r="J102" s="523" t="s">
        <v>3977</v>
      </c>
      <c r="K102" s="188" t="s">
        <v>3978</v>
      </c>
      <c r="L102" s="141" t="s">
        <v>4081</v>
      </c>
      <c r="M102" s="141" t="s">
        <v>4082</v>
      </c>
      <c r="N102" s="142" t="s">
        <v>4057</v>
      </c>
      <c r="P102" s="68"/>
    </row>
    <row r="103" spans="2:16" ht="15" hidden="1" customHeight="1" x14ac:dyDescent="0.25">
      <c r="B103" s="204">
        <v>1</v>
      </c>
      <c r="C103" s="1134"/>
      <c r="D103" s="1134"/>
      <c r="E103" s="1134"/>
      <c r="F103" s="1134"/>
      <c r="G103" s="1134"/>
      <c r="H103" s="1135"/>
      <c r="I103" s="165"/>
      <c r="J103" s="132"/>
      <c r="K103" s="146">
        <f>N103-L103-M103</f>
        <v>0</v>
      </c>
      <c r="L103" s="132"/>
      <c r="M103" s="132"/>
      <c r="N103" s="146">
        <f>I103*J103</f>
        <v>0</v>
      </c>
    </row>
    <row r="104" spans="2:16" ht="15" hidden="1" customHeight="1" x14ac:dyDescent="0.25">
      <c r="B104" s="204">
        <v>2</v>
      </c>
      <c r="C104" s="1134"/>
      <c r="D104" s="1134"/>
      <c r="E104" s="1134"/>
      <c r="F104" s="1134"/>
      <c r="G104" s="1134"/>
      <c r="H104" s="1135"/>
      <c r="I104" s="165"/>
      <c r="J104" s="132"/>
      <c r="K104" s="146">
        <f>N104-L104-M104</f>
        <v>0</v>
      </c>
      <c r="L104" s="132"/>
      <c r="M104" s="132"/>
      <c r="N104" s="146">
        <f>I104*J104</f>
        <v>0</v>
      </c>
    </row>
    <row r="105" spans="2:16" ht="15" hidden="1" customHeight="1" x14ac:dyDescent="0.25">
      <c r="B105" s="204">
        <v>3</v>
      </c>
      <c r="C105" s="1134"/>
      <c r="D105" s="1134"/>
      <c r="E105" s="1134"/>
      <c r="F105" s="1134"/>
      <c r="G105" s="1134"/>
      <c r="H105" s="1135"/>
      <c r="I105" s="165"/>
      <c r="J105" s="132"/>
      <c r="K105" s="146">
        <f>N105-L105-M105</f>
        <v>0</v>
      </c>
      <c r="L105" s="132"/>
      <c r="M105" s="132"/>
      <c r="N105" s="146">
        <f>I105*J105</f>
        <v>0</v>
      </c>
    </row>
    <row r="106" spans="2:16" ht="15" hidden="1" customHeight="1" x14ac:dyDescent="0.25">
      <c r="B106" s="198"/>
      <c r="C106" s="1132" t="s">
        <v>3920</v>
      </c>
      <c r="D106" s="1132"/>
      <c r="E106" s="1132"/>
      <c r="F106" s="1132"/>
      <c r="G106" s="1132"/>
      <c r="H106" s="1132"/>
      <c r="I106" s="1132"/>
      <c r="J106" s="1133"/>
      <c r="K106" s="146">
        <f>SUM(K103:K105)</f>
        <v>0</v>
      </c>
      <c r="L106" s="146">
        <f>SUM(L103:L105)</f>
        <v>0</v>
      </c>
      <c r="M106" s="146">
        <f>SUM(M103:M105)</f>
        <v>0</v>
      </c>
      <c r="N106" s="146">
        <f>SUM(N103:N105)</f>
        <v>0</v>
      </c>
    </row>
    <row r="107" spans="2:16" ht="15" hidden="1" customHeight="1" x14ac:dyDescent="0.25">
      <c r="B107" s="1138" t="s">
        <v>4480</v>
      </c>
      <c r="C107" s="1139"/>
      <c r="D107" s="1139"/>
      <c r="E107" s="1139"/>
      <c r="F107" s="1139"/>
      <c r="G107" s="1139"/>
      <c r="H107" s="1140"/>
      <c r="I107" s="523" t="s">
        <v>3976</v>
      </c>
      <c r="J107" s="523" t="s">
        <v>3977</v>
      </c>
      <c r="K107" s="188" t="s">
        <v>3978</v>
      </c>
      <c r="L107" s="141" t="s">
        <v>4081</v>
      </c>
      <c r="M107" s="141" t="s">
        <v>4082</v>
      </c>
      <c r="N107" s="142" t="s">
        <v>4057</v>
      </c>
      <c r="P107" s="68"/>
    </row>
    <row r="108" spans="2:16" ht="15" hidden="1" customHeight="1" x14ac:dyDescent="0.25">
      <c r="B108" s="204">
        <v>1</v>
      </c>
      <c r="C108" s="1134"/>
      <c r="D108" s="1134"/>
      <c r="E108" s="1134"/>
      <c r="F108" s="1134"/>
      <c r="G108" s="1134"/>
      <c r="H108" s="1135"/>
      <c r="I108" s="165"/>
      <c r="J108" s="132"/>
      <c r="K108" s="146">
        <f>N108-L108-M108</f>
        <v>0</v>
      </c>
      <c r="L108" s="132"/>
      <c r="M108" s="132"/>
      <c r="N108" s="146">
        <f>I108*J108</f>
        <v>0</v>
      </c>
    </row>
    <row r="109" spans="2:16" ht="15" hidden="1" customHeight="1" x14ac:dyDescent="0.25">
      <c r="B109" s="204">
        <v>2</v>
      </c>
      <c r="C109" s="1134"/>
      <c r="D109" s="1134"/>
      <c r="E109" s="1134"/>
      <c r="F109" s="1134"/>
      <c r="G109" s="1134"/>
      <c r="H109" s="1135"/>
      <c r="I109" s="165"/>
      <c r="J109" s="132"/>
      <c r="K109" s="146">
        <f>N109-L109-M109</f>
        <v>0</v>
      </c>
      <c r="L109" s="132"/>
      <c r="M109" s="132"/>
      <c r="N109" s="146">
        <f>I109*J109</f>
        <v>0</v>
      </c>
    </row>
    <row r="110" spans="2:16" ht="15" hidden="1" customHeight="1" x14ac:dyDescent="0.25">
      <c r="B110" s="204">
        <v>3</v>
      </c>
      <c r="C110" s="1134"/>
      <c r="D110" s="1134"/>
      <c r="E110" s="1134"/>
      <c r="F110" s="1134"/>
      <c r="G110" s="1134"/>
      <c r="H110" s="1135"/>
      <c r="I110" s="165"/>
      <c r="J110" s="132"/>
      <c r="K110" s="146">
        <f>N110-L110-M110</f>
        <v>0</v>
      </c>
      <c r="L110" s="132"/>
      <c r="M110" s="132"/>
      <c r="N110" s="146">
        <f>I110*J110</f>
        <v>0</v>
      </c>
    </row>
    <row r="111" spans="2:16" ht="15" hidden="1" customHeight="1" x14ac:dyDescent="0.25">
      <c r="B111" s="198"/>
      <c r="C111" s="1132" t="s">
        <v>3922</v>
      </c>
      <c r="D111" s="1132"/>
      <c r="E111" s="1132"/>
      <c r="F111" s="1132"/>
      <c r="G111" s="1132"/>
      <c r="H111" s="1132"/>
      <c r="I111" s="1132"/>
      <c r="J111" s="1133"/>
      <c r="K111" s="146">
        <f>SUM(K108:K110)</f>
        <v>0</v>
      </c>
      <c r="L111" s="146">
        <f>SUM(L108:L110)</f>
        <v>0</v>
      </c>
      <c r="M111" s="146">
        <f>SUM(M108:M110)</f>
        <v>0</v>
      </c>
      <c r="N111" s="146">
        <f>SUM(N108:N110)</f>
        <v>0</v>
      </c>
    </row>
    <row r="112" spans="2:16" ht="15" hidden="1" customHeight="1" x14ac:dyDescent="0.25">
      <c r="B112" s="198"/>
      <c r="C112" s="1132" t="s">
        <v>3923</v>
      </c>
      <c r="D112" s="1132"/>
      <c r="E112" s="1132"/>
      <c r="F112" s="1132"/>
      <c r="G112" s="1132"/>
      <c r="H112" s="1132"/>
      <c r="I112" s="1132"/>
      <c r="J112" s="1133"/>
      <c r="K112" s="146">
        <f>Descarte!K161</f>
        <v>0</v>
      </c>
      <c r="L112" s="146">
        <v>0</v>
      </c>
      <c r="M112" s="146">
        <v>0</v>
      </c>
      <c r="N112" s="146">
        <f>Descarte!L161</f>
        <v>0</v>
      </c>
    </row>
    <row r="113" spans="2:16" ht="15" hidden="1" customHeight="1" x14ac:dyDescent="0.25">
      <c r="B113" s="198"/>
      <c r="C113" s="1132" t="s">
        <v>3924</v>
      </c>
      <c r="D113" s="1132"/>
      <c r="E113" s="1132"/>
      <c r="F113" s="1132"/>
      <c r="G113" s="1132"/>
      <c r="H113" s="1132"/>
      <c r="I113" s="1132"/>
      <c r="J113" s="1133"/>
      <c r="K113" s="146">
        <f>'M&amp;V'!M596</f>
        <v>0</v>
      </c>
      <c r="L113" s="146">
        <v>0</v>
      </c>
      <c r="M113" s="146">
        <v>0</v>
      </c>
      <c r="N113" s="146">
        <f>'M&amp;V'!N596</f>
        <v>0</v>
      </c>
    </row>
    <row r="114" spans="2:16" ht="15" hidden="1" customHeight="1" x14ac:dyDescent="0.25">
      <c r="B114" s="1138" t="s">
        <v>3926</v>
      </c>
      <c r="C114" s="1139"/>
      <c r="D114" s="1139"/>
      <c r="E114" s="1139"/>
      <c r="F114" s="1139"/>
      <c r="G114" s="1139"/>
      <c r="H114" s="1140"/>
      <c r="I114" s="523" t="s">
        <v>3976</v>
      </c>
      <c r="J114" s="523" t="s">
        <v>3977</v>
      </c>
      <c r="K114" s="188" t="s">
        <v>3978</v>
      </c>
      <c r="L114" s="141" t="s">
        <v>4081</v>
      </c>
      <c r="M114" s="141" t="s">
        <v>4082</v>
      </c>
      <c r="N114" s="142" t="s">
        <v>4057</v>
      </c>
      <c r="P114" s="68"/>
    </row>
    <row r="115" spans="2:16" ht="15" hidden="1" customHeight="1" x14ac:dyDescent="0.25">
      <c r="B115" s="204">
        <v>1</v>
      </c>
      <c r="C115" s="1134"/>
      <c r="D115" s="1134"/>
      <c r="E115" s="1134"/>
      <c r="F115" s="1134"/>
      <c r="G115" s="1134"/>
      <c r="H115" s="1135"/>
      <c r="I115" s="165"/>
      <c r="J115" s="132"/>
      <c r="K115" s="146">
        <f>N115-L115-M115</f>
        <v>0</v>
      </c>
      <c r="L115" s="132"/>
      <c r="M115" s="132"/>
      <c r="N115" s="146">
        <f>I115*J115</f>
        <v>0</v>
      </c>
    </row>
    <row r="116" spans="2:16" ht="15" hidden="1" customHeight="1" x14ac:dyDescent="0.25">
      <c r="B116" s="204">
        <v>2</v>
      </c>
      <c r="C116" s="1134"/>
      <c r="D116" s="1134"/>
      <c r="E116" s="1134"/>
      <c r="F116" s="1134"/>
      <c r="G116" s="1134"/>
      <c r="H116" s="1135"/>
      <c r="I116" s="165"/>
      <c r="J116" s="132"/>
      <c r="K116" s="146">
        <f>N116-L116-M116</f>
        <v>0</v>
      </c>
      <c r="L116" s="132"/>
      <c r="M116" s="132"/>
      <c r="N116" s="146">
        <f>I116*J116</f>
        <v>0</v>
      </c>
    </row>
    <row r="117" spans="2:16" ht="15" hidden="1" customHeight="1" x14ac:dyDescent="0.25">
      <c r="B117" s="204">
        <v>3</v>
      </c>
      <c r="C117" s="1134"/>
      <c r="D117" s="1134"/>
      <c r="E117" s="1134"/>
      <c r="F117" s="1134"/>
      <c r="G117" s="1134"/>
      <c r="H117" s="1135"/>
      <c r="I117" s="165"/>
      <c r="J117" s="132"/>
      <c r="K117" s="146">
        <f>N117-L117-M117</f>
        <v>0</v>
      </c>
      <c r="L117" s="132"/>
      <c r="M117" s="132"/>
      <c r="N117" s="146">
        <f>I117*J117</f>
        <v>0</v>
      </c>
    </row>
    <row r="118" spans="2:16" ht="15" hidden="1" customHeight="1" x14ac:dyDescent="0.25">
      <c r="B118" s="198"/>
      <c r="C118" s="1132" t="s">
        <v>3926</v>
      </c>
      <c r="D118" s="1132"/>
      <c r="E118" s="1132"/>
      <c r="F118" s="1132"/>
      <c r="G118" s="1132"/>
      <c r="H118" s="1132"/>
      <c r="I118" s="1132"/>
      <c r="J118" s="1133"/>
      <c r="K118" s="146">
        <f>SUM(K115:K117)</f>
        <v>0</v>
      </c>
      <c r="L118" s="146">
        <f>SUM(L115:L117)</f>
        <v>0</v>
      </c>
      <c r="M118" s="146">
        <f>SUM(M115:M117)</f>
        <v>0</v>
      </c>
      <c r="N118" s="146">
        <f>SUM(N115:N117)</f>
        <v>0</v>
      </c>
    </row>
    <row r="119" spans="2:16" ht="15" hidden="1" customHeight="1" x14ac:dyDescent="0.25">
      <c r="B119" s="198"/>
      <c r="C119" s="1132" t="s">
        <v>5003</v>
      </c>
      <c r="D119" s="1132"/>
      <c r="E119" s="1132"/>
      <c r="F119" s="1132"/>
      <c r="G119" s="1132"/>
      <c r="H119" s="1132"/>
      <c r="I119" s="1132"/>
      <c r="J119" s="1133"/>
      <c r="K119" s="146">
        <v>0</v>
      </c>
      <c r="L119" s="146"/>
      <c r="M119" s="146"/>
      <c r="N119" s="146">
        <f>K119</f>
        <v>0</v>
      </c>
    </row>
    <row r="120" spans="2:16" ht="15" hidden="1" customHeight="1" x14ac:dyDescent="0.25">
      <c r="B120" s="205"/>
      <c r="C120" s="1149" t="s">
        <v>4475</v>
      </c>
      <c r="D120" s="1149"/>
      <c r="E120" s="1149"/>
      <c r="F120" s="1149"/>
      <c r="G120" s="1149"/>
      <c r="H120" s="1149"/>
      <c r="I120" s="1149"/>
      <c r="J120" s="1150"/>
      <c r="K120" s="152">
        <f>SUM(K101,K106,K111:K113,K118,K119)</f>
        <v>0</v>
      </c>
      <c r="L120" s="152">
        <f t="shared" ref="L120:N120" si="16">SUM(L101,L106,L111:L113,L118,L119)</f>
        <v>0</v>
      </c>
      <c r="M120" s="152">
        <f t="shared" si="16"/>
        <v>0</v>
      </c>
      <c r="N120" s="152">
        <f t="shared" si="16"/>
        <v>0</v>
      </c>
    </row>
    <row r="121" spans="2:16" ht="15" hidden="1" customHeight="1" x14ac:dyDescent="0.25">
      <c r="B121" s="206"/>
      <c r="C121" s="1087" t="s">
        <v>4481</v>
      </c>
      <c r="D121" s="1087"/>
      <c r="E121" s="1087"/>
      <c r="F121" s="1087"/>
      <c r="G121" s="1087"/>
      <c r="H121" s="1087"/>
      <c r="I121" s="1087"/>
      <c r="J121" s="1088"/>
      <c r="K121" s="197">
        <f>SUM(K98,K120)</f>
        <v>0</v>
      </c>
      <c r="L121" s="197">
        <f>SUM(L98,L120)</f>
        <v>0</v>
      </c>
      <c r="M121" s="197">
        <f>SUM(M98,M120)</f>
        <v>0</v>
      </c>
      <c r="N121" s="197">
        <f>SUM(N98,N120)</f>
        <v>0</v>
      </c>
    </row>
  </sheetData>
  <sheetProtection algorithmName="SHA-512" hashValue="r2j2fyjF/NphQP1YaBI/pez3/minJy1vmhKtWbCgPHRQQyr6A9YL28e6ReelRqkfyzBJ80vB0oBcPXnk7HlhaQ==" saltValue="LzFmnj6KoRBiD8sti86Ltw==" spinCount="100000" sheet="1" objects="1" scenarios="1"/>
  <mergeCells count="168">
    <mergeCell ref="C43:J43"/>
    <mergeCell ref="C45:J45"/>
    <mergeCell ref="C119:J119"/>
    <mergeCell ref="W95:X95"/>
    <mergeCell ref="B87:J87"/>
    <mergeCell ref="K87:N87"/>
    <mergeCell ref="C73:G73"/>
    <mergeCell ref="C74:G74"/>
    <mergeCell ref="C75:G75"/>
    <mergeCell ref="C76:G76"/>
    <mergeCell ref="C77:G77"/>
    <mergeCell ref="C78:G78"/>
    <mergeCell ref="W92:X92"/>
    <mergeCell ref="W93:X93"/>
    <mergeCell ref="W94:X94"/>
    <mergeCell ref="Q76:U76"/>
    <mergeCell ref="Q77:U77"/>
    <mergeCell ref="Q78:U78"/>
    <mergeCell ref="C81:G81"/>
    <mergeCell ref="Q81:U81"/>
    <mergeCell ref="Q79:U79"/>
    <mergeCell ref="C80:G80"/>
    <mergeCell ref="Q80:U80"/>
    <mergeCell ref="Q75:U75"/>
    <mergeCell ref="B64:G64"/>
    <mergeCell ref="C65:G65"/>
    <mergeCell ref="C66:G66"/>
    <mergeCell ref="B63:J63"/>
    <mergeCell ref="K63:N63"/>
    <mergeCell ref="C67:G67"/>
    <mergeCell ref="Q73:U73"/>
    <mergeCell ref="Q74:U74"/>
    <mergeCell ref="C68:G68"/>
    <mergeCell ref="Q68:U68"/>
    <mergeCell ref="C70:G70"/>
    <mergeCell ref="Q70:U70"/>
    <mergeCell ref="C71:G71"/>
    <mergeCell ref="Q71:U71"/>
    <mergeCell ref="C72:G72"/>
    <mergeCell ref="Q72:U72"/>
    <mergeCell ref="Q69:U69"/>
    <mergeCell ref="P64:U64"/>
    <mergeCell ref="Q65:U65"/>
    <mergeCell ref="Q66:U66"/>
    <mergeCell ref="P63:X63"/>
    <mergeCell ref="Q67:U67"/>
    <mergeCell ref="B100:J100"/>
    <mergeCell ref="K100:N100"/>
    <mergeCell ref="C82:G82"/>
    <mergeCell ref="Q82:U82"/>
    <mergeCell ref="C83:G83"/>
    <mergeCell ref="Q83:U83"/>
    <mergeCell ref="C84:G84"/>
    <mergeCell ref="Q84:U84"/>
    <mergeCell ref="B99:N99"/>
    <mergeCell ref="C98:J98"/>
    <mergeCell ref="C97:J97"/>
    <mergeCell ref="C85:G85"/>
    <mergeCell ref="Q85:U85"/>
    <mergeCell ref="C86:J86"/>
    <mergeCell ref="P86:V86"/>
    <mergeCell ref="P91:X91"/>
    <mergeCell ref="C121:J121"/>
    <mergeCell ref="C115:H115"/>
    <mergeCell ref="C116:H116"/>
    <mergeCell ref="C117:H117"/>
    <mergeCell ref="C118:J118"/>
    <mergeCell ref="C120:J120"/>
    <mergeCell ref="C101:J101"/>
    <mergeCell ref="C106:J106"/>
    <mergeCell ref="C111:J111"/>
    <mergeCell ref="C112:J112"/>
    <mergeCell ref="C113:J113"/>
    <mergeCell ref="B114:H114"/>
    <mergeCell ref="B102:H102"/>
    <mergeCell ref="C103:H103"/>
    <mergeCell ref="C104:H104"/>
    <mergeCell ref="C105:H105"/>
    <mergeCell ref="B107:H107"/>
    <mergeCell ref="C108:H108"/>
    <mergeCell ref="C109:H109"/>
    <mergeCell ref="C110:H110"/>
    <mergeCell ref="C51:J51"/>
    <mergeCell ref="B46:H46"/>
    <mergeCell ref="C47:H47"/>
    <mergeCell ref="C48:H48"/>
    <mergeCell ref="C49:H49"/>
    <mergeCell ref="K42:N42"/>
    <mergeCell ref="C96:J96"/>
    <mergeCell ref="C88:J88"/>
    <mergeCell ref="B89:G89"/>
    <mergeCell ref="C90:G90"/>
    <mergeCell ref="C91:G91"/>
    <mergeCell ref="C92:G92"/>
    <mergeCell ref="C93:G93"/>
    <mergeCell ref="C94:G94"/>
    <mergeCell ref="C95:J95"/>
    <mergeCell ref="C79:G79"/>
    <mergeCell ref="C52:J52"/>
    <mergeCell ref="B53:H53"/>
    <mergeCell ref="C54:H54"/>
    <mergeCell ref="C58:J58"/>
    <mergeCell ref="C57:J57"/>
    <mergeCell ref="C55:H55"/>
    <mergeCell ref="C56:H56"/>
    <mergeCell ref="C69:G69"/>
    <mergeCell ref="C59:J59"/>
    <mergeCell ref="B61:N61"/>
    <mergeCell ref="B62:N62"/>
    <mergeCell ref="P61:Y61"/>
    <mergeCell ref="P62:Y62"/>
    <mergeCell ref="C26:G26"/>
    <mergeCell ref="Q26:U26"/>
    <mergeCell ref="C27:J27"/>
    <mergeCell ref="P27:V27"/>
    <mergeCell ref="B42:J42"/>
    <mergeCell ref="P32:X32"/>
    <mergeCell ref="W33:X33"/>
    <mergeCell ref="W34:X34"/>
    <mergeCell ref="W37:X37"/>
    <mergeCell ref="W38:X38"/>
    <mergeCell ref="C35:G35"/>
    <mergeCell ref="C36:G36"/>
    <mergeCell ref="C33:G33"/>
    <mergeCell ref="C34:G34"/>
    <mergeCell ref="C37:G37"/>
    <mergeCell ref="C38:J38"/>
    <mergeCell ref="C40:J40"/>
    <mergeCell ref="B41:N41"/>
    <mergeCell ref="C50:J50"/>
    <mergeCell ref="Q18:U18"/>
    <mergeCell ref="Q19:U19"/>
    <mergeCell ref="Q20:U20"/>
    <mergeCell ref="Q10:U10"/>
    <mergeCell ref="Q11:U11"/>
    <mergeCell ref="Q12:U12"/>
    <mergeCell ref="Q13:U13"/>
    <mergeCell ref="Q14:U14"/>
    <mergeCell ref="Q15:U15"/>
    <mergeCell ref="Q16:U16"/>
    <mergeCell ref="Q17:U17"/>
    <mergeCell ref="Q21:U21"/>
    <mergeCell ref="Q22:U22"/>
    <mergeCell ref="Q23:U23"/>
    <mergeCell ref="Q24:U24"/>
    <mergeCell ref="Q25:U25"/>
    <mergeCell ref="B30:G30"/>
    <mergeCell ref="C31:G31"/>
    <mergeCell ref="C32:G32"/>
    <mergeCell ref="B28:J28"/>
    <mergeCell ref="K28:N28"/>
    <mergeCell ref="B2:N2"/>
    <mergeCell ref="B3:N3"/>
    <mergeCell ref="P2:Y2"/>
    <mergeCell ref="P3:Y3"/>
    <mergeCell ref="B4:J4"/>
    <mergeCell ref="K4:N4"/>
    <mergeCell ref="C9:G9"/>
    <mergeCell ref="C7:G7"/>
    <mergeCell ref="Q7:U7"/>
    <mergeCell ref="Q9:U9"/>
    <mergeCell ref="P4:X4"/>
    <mergeCell ref="B5:G5"/>
    <mergeCell ref="P5:U5"/>
    <mergeCell ref="C6:G6"/>
    <mergeCell ref="C8:G8"/>
    <mergeCell ref="Q8:U8"/>
    <mergeCell ref="Q6:U6"/>
  </mergeCells>
  <conditionalFormatting sqref="K6:K27 K31:K40 L38:N40 K47:K52 N52 K54:K59 L57:N59 K65:K86 K88 K90:K97 K98:N98 K101 K103:K106 K108:K113">
    <cfRule type="cellIs" dxfId="72" priority="2" operator="lessThan">
      <formula>0</formula>
    </cfRule>
  </conditionalFormatting>
  <conditionalFormatting sqref="K115:K121 L120:N120">
    <cfRule type="cellIs" dxfId="71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ignoredErrors>
    <ignoredError sqref="A1:IV4 A48:K49 A60:IV64 A58:J58 M27:W27 A26:J26 A27:J27 A6:G6 X26:IV26 A30:K30 A28:B28 K28 A29 O28:IV29 D38:J38 A41:IV42 L6:M6 A7:G7 Y33:IV33 A31:B33 D31:G31 A34 H34:J34 X6:IV9 A9:H9 L26:U26 Q7:U7 A66:V85 A37 C37:J37 O32:IV32 O34:IV34 O33:V33 O37:IV37 A40:B40 O38:IV38 A55:K56 A52:J52 O52:IV52 A5:K5 N5:IV5 O40:IV40 A46:K46 A53:K53 A59:J59 A57:J57 O57:IV59 D40:J40 Z27:IV27 A86:IV96 A65:V65 A51:K51 A50:J50 N51:IV51 O6:V6 N30:IV31 N46:IV49 N53:IV56 O50:IV50 A8:G8 K7:O9 A121:IV65496 A112:K112 A113:K113 N112:IV113 Z65:IV85 A38:B38 A114:IV118 A120:J120 O120:IV120 A97:IV97 A99:IV111 A98:J98 O98:IV98 A47:H47 K47 A54:H54 K54 K31" unlockedFormula="1"/>
    <ignoredError sqref="L58:M58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15"/>
  <dimension ref="A1:S148"/>
  <sheetViews>
    <sheetView showGridLines="0" zoomScaleNormal="100" workbookViewId="0">
      <selection activeCell="G151" sqref="G151"/>
    </sheetView>
  </sheetViews>
  <sheetFormatPr defaultColWidth="10.5703125" defaultRowHeight="15" customHeight="1" x14ac:dyDescent="0.25"/>
  <cols>
    <col min="1" max="2" width="3.7109375" style="72" customWidth="1"/>
    <col min="3" max="3" width="55.85546875" style="72" customWidth="1"/>
    <col min="4" max="4" width="10.7109375" style="99" customWidth="1"/>
    <col min="5" max="5" width="20.7109375" style="99" customWidth="1"/>
    <col min="6" max="6" width="9.85546875" style="99" bestFit="1" customWidth="1"/>
    <col min="7" max="7" width="21.140625" style="72" bestFit="1" customWidth="1"/>
    <col min="8" max="9" width="3.7109375" style="72" customWidth="1"/>
    <col min="10" max="11" width="22.42578125" style="72" customWidth="1"/>
    <col min="12" max="12" width="9.85546875" style="72" customWidth="1"/>
    <col min="13" max="13" width="10.5703125" style="99" customWidth="1"/>
    <col min="14" max="14" width="16.7109375" style="72" customWidth="1"/>
    <col min="15" max="16" width="9.140625" style="72" customWidth="1"/>
    <col min="17" max="17" width="9.85546875" style="72" bestFit="1" customWidth="1"/>
    <col min="18" max="18" width="12.5703125" style="72" bestFit="1" customWidth="1"/>
    <col min="19" max="19" width="14.42578125" style="72" bestFit="1" customWidth="1"/>
    <col min="20" max="247" width="9.140625" style="72" customWidth="1"/>
    <col min="248" max="248" width="3.7109375" style="72" customWidth="1"/>
    <col min="249" max="249" width="29.7109375" style="72" customWidth="1"/>
    <col min="250" max="250" width="6.28515625" style="72" customWidth="1"/>
    <col min="251" max="251" width="9.28515625" style="72" bestFit="1" customWidth="1"/>
    <col min="252" max="252" width="16.7109375" style="72" customWidth="1"/>
    <col min="253" max="253" width="3.7109375" style="72" customWidth="1"/>
    <col min="254" max="254" width="29.7109375" style="72" customWidth="1"/>
    <col min="255" max="255" width="6.5703125" style="72" customWidth="1"/>
    <col min="256" max="16384" width="10.5703125" style="72"/>
  </cols>
  <sheetData>
    <row r="1" spans="1:19" ht="15" customHeight="1" x14ac:dyDescent="0.25">
      <c r="A1" s="48"/>
    </row>
    <row r="2" spans="1:19" ht="15" customHeight="1" x14ac:dyDescent="0.25">
      <c r="B2" s="1027" t="s">
        <v>4007</v>
      </c>
      <c r="C2" s="1027"/>
      <c r="D2" s="1027"/>
      <c r="E2" s="1027"/>
      <c r="F2" s="1027"/>
      <c r="G2" s="1027"/>
      <c r="I2" s="1027" t="str">
        <f>B2</f>
        <v>AQUECIMENTO SOLAR DE ÁGUA - EX ANTE</v>
      </c>
      <c r="J2" s="1027"/>
      <c r="K2" s="1027"/>
      <c r="L2" s="1027"/>
      <c r="M2" s="1027"/>
      <c r="N2" s="1027"/>
    </row>
    <row r="3" spans="1:19" ht="15" customHeight="1" x14ac:dyDescent="0.25">
      <c r="B3" s="1027" t="s">
        <v>4482</v>
      </c>
      <c r="C3" s="1027"/>
      <c r="D3" s="1027"/>
      <c r="E3" s="1027"/>
      <c r="F3" s="1027"/>
      <c r="G3" s="1027"/>
      <c r="I3" s="1194" t="s">
        <v>4483</v>
      </c>
      <c r="J3" s="1194"/>
      <c r="K3" s="1194"/>
      <c r="L3" s="1194"/>
      <c r="M3" s="1194"/>
      <c r="N3" s="1194"/>
      <c r="P3" s="445" t="s">
        <v>3820</v>
      </c>
      <c r="Q3" s="445" t="s">
        <v>4484</v>
      </c>
      <c r="R3" s="445" t="s">
        <v>3881</v>
      </c>
      <c r="S3" s="445" t="s">
        <v>3821</v>
      </c>
    </row>
    <row r="4" spans="1:19" ht="15" customHeight="1" x14ac:dyDescent="0.25">
      <c r="B4" s="218"/>
      <c r="C4" s="284" t="s">
        <v>4485</v>
      </c>
      <c r="D4" s="1196"/>
      <c r="E4" s="1196"/>
      <c r="F4" s="1196"/>
      <c r="G4" s="1197"/>
      <c r="I4" s="495">
        <v>1</v>
      </c>
      <c r="J4" s="1113" t="s">
        <v>4486</v>
      </c>
      <c r="K4" s="1113"/>
      <c r="L4" s="520"/>
      <c r="M4" s="285" t="s">
        <v>4487</v>
      </c>
      <c r="N4" s="8"/>
      <c r="P4" s="442"/>
      <c r="Q4" s="22"/>
      <c r="R4" s="448" t="str">
        <f>IFERROR(($G$24/Solar[[#Totals],[QTD]])*Solar[[#This Row],[QTD]],"")</f>
        <v/>
      </c>
      <c r="S4" s="448" t="str">
        <f>IFERROR(($G$22/Solar[[#Totals],[QTD]])*Solar[[#This Row],[QTD]],"")</f>
        <v/>
      </c>
    </row>
    <row r="5" spans="1:19" ht="15" customHeight="1" x14ac:dyDescent="0.25">
      <c r="B5" s="218"/>
      <c r="C5" s="287" t="s">
        <v>4488</v>
      </c>
      <c r="D5" s="1196"/>
      <c r="E5" s="1196"/>
      <c r="F5" s="1196"/>
      <c r="G5" s="1197"/>
      <c r="I5" s="495">
        <v>2</v>
      </c>
      <c r="J5" s="1113" t="s">
        <v>4489</v>
      </c>
      <c r="K5" s="1113"/>
      <c r="L5" s="520"/>
      <c r="M5" s="285" t="s">
        <v>4490</v>
      </c>
      <c r="N5" s="8"/>
      <c r="P5" s="442"/>
      <c r="Q5" s="22"/>
      <c r="R5" s="448" t="str">
        <f>IFERROR(($G$24/Solar[[#Totals],[QTD]])*Solar[[#This Row],[QTD]],"")</f>
        <v/>
      </c>
      <c r="S5" s="448" t="str">
        <f>IFERROR(($G$22/Solar[[#Totals],[QTD]])*Solar[[#This Row],[QTD]],"")</f>
        <v/>
      </c>
    </row>
    <row r="6" spans="1:19" ht="15" customHeight="1" x14ac:dyDescent="0.25">
      <c r="B6" s="218"/>
      <c r="C6" s="213" t="s">
        <v>4491</v>
      </c>
      <c r="D6" s="214"/>
      <c r="E6" s="219" t="s">
        <v>4492</v>
      </c>
      <c r="F6" s="288" t="s">
        <v>4493</v>
      </c>
      <c r="G6" s="11"/>
      <c r="I6" s="495">
        <v>3</v>
      </c>
      <c r="J6" s="1113" t="s">
        <v>4494</v>
      </c>
      <c r="K6" s="1113"/>
      <c r="L6" s="219" t="s">
        <v>4192</v>
      </c>
      <c r="M6" s="285" t="s">
        <v>4495</v>
      </c>
      <c r="N6" s="10"/>
      <c r="P6" s="442"/>
      <c r="Q6" s="22"/>
      <c r="R6" s="448" t="str">
        <f>IFERROR(($G$24/Solar[[#Totals],[QTD]])*Solar[[#This Row],[QTD]],"")</f>
        <v/>
      </c>
      <c r="S6" s="448" t="str">
        <f>IFERROR(($G$22/Solar[[#Totals],[QTD]])*Solar[[#This Row],[QTD]],"")</f>
        <v/>
      </c>
    </row>
    <row r="7" spans="1:19" ht="15" customHeight="1" x14ac:dyDescent="0.25">
      <c r="B7" s="218"/>
      <c r="C7" s="213" t="s">
        <v>4496</v>
      </c>
      <c r="D7" s="214"/>
      <c r="E7" s="219" t="s">
        <v>3944</v>
      </c>
      <c r="F7" s="288" t="s">
        <v>4497</v>
      </c>
      <c r="G7" s="11"/>
      <c r="I7" s="495">
        <v>4</v>
      </c>
      <c r="J7" s="1113" t="s">
        <v>4498</v>
      </c>
      <c r="K7" s="1113"/>
      <c r="L7" s="219" t="s">
        <v>4192</v>
      </c>
      <c r="M7" s="285" t="s">
        <v>4499</v>
      </c>
      <c r="N7" s="14"/>
      <c r="P7" s="442"/>
      <c r="Q7" s="22"/>
      <c r="R7" s="448" t="str">
        <f>IFERROR(($G$24/Solar[[#Totals],[QTD]])*Solar[[#This Row],[QTD]],"")</f>
        <v/>
      </c>
      <c r="S7" s="448" t="str">
        <f>IFERROR(($G$22/Solar[[#Totals],[QTD]])*Solar[[#This Row],[QTD]],"")</f>
        <v/>
      </c>
    </row>
    <row r="8" spans="1:19" ht="15" customHeight="1" x14ac:dyDescent="0.25">
      <c r="B8" s="218"/>
      <c r="C8" s="292" t="s">
        <v>4500</v>
      </c>
      <c r="D8" s="214"/>
      <c r="E8" s="219" t="s">
        <v>3909</v>
      </c>
      <c r="F8" s="288" t="s">
        <v>4501</v>
      </c>
      <c r="G8" s="12"/>
      <c r="I8" s="495">
        <v>5</v>
      </c>
      <c r="J8" s="1113" t="s">
        <v>4217</v>
      </c>
      <c r="K8" s="1113"/>
      <c r="L8" s="520"/>
      <c r="M8" s="285" t="s">
        <v>4502</v>
      </c>
      <c r="N8" s="294">
        <f>IF(OR(N16="",N17="",N18=""),0.1,((N16*N17)/(N18*180)))</f>
        <v>0.1</v>
      </c>
      <c r="P8" s="442"/>
      <c r="Q8" s="22"/>
      <c r="R8" s="448" t="str">
        <f>IFERROR(($G$24/Solar[[#Totals],[QTD]])*Solar[[#This Row],[QTD]],"")</f>
        <v/>
      </c>
      <c r="S8" s="448" t="str">
        <f>IFERROR(($G$22/Solar[[#Totals],[QTD]])*Solar[[#This Row],[QTD]],"")</f>
        <v/>
      </c>
    </row>
    <row r="9" spans="1:19" ht="15" customHeight="1" x14ac:dyDescent="0.25">
      <c r="B9" s="218"/>
      <c r="C9" s="295" t="s">
        <v>4503</v>
      </c>
      <c r="D9" s="295"/>
      <c r="E9" s="296" t="s">
        <v>4504</v>
      </c>
      <c r="F9" s="288" t="s">
        <v>4505</v>
      </c>
      <c r="G9" s="297">
        <f>IF(G6=0,0,G7/G6)</f>
        <v>0</v>
      </c>
      <c r="I9" s="495">
        <v>6</v>
      </c>
      <c r="J9" s="1113" t="s">
        <v>4506</v>
      </c>
      <c r="K9" s="1113"/>
      <c r="L9" s="520"/>
      <c r="M9" s="536" t="s">
        <v>4507</v>
      </c>
      <c r="N9" s="294">
        <v>0.6</v>
      </c>
      <c r="P9" s="442"/>
      <c r="Q9" s="22"/>
      <c r="R9" s="448" t="str">
        <f>IFERROR(($G$24/Solar[[#Totals],[QTD]])*Solar[[#This Row],[QTD]],"")</f>
        <v/>
      </c>
      <c r="S9" s="448" t="str">
        <f>IFERROR(($G$22/Solar[[#Totals],[QTD]])*Solar[[#This Row],[QTD]],"")</f>
        <v/>
      </c>
    </row>
    <row r="10" spans="1:19" ht="15" customHeight="1" x14ac:dyDescent="0.25">
      <c r="B10" s="218"/>
      <c r="C10" s="292" t="s">
        <v>4508</v>
      </c>
      <c r="D10" s="214"/>
      <c r="E10" s="219" t="s">
        <v>4492</v>
      </c>
      <c r="F10" s="288" t="s">
        <v>4509</v>
      </c>
      <c r="G10" s="297">
        <f>IFERROR(IF(OR(N14="",G9="",N4=""),0,(G24*1000)/(12*N14*G9*N4)),0)</f>
        <v>0</v>
      </c>
      <c r="I10" s="495">
        <v>7</v>
      </c>
      <c r="J10" s="1113" t="s">
        <v>4510</v>
      </c>
      <c r="K10" s="1113"/>
      <c r="L10" s="520"/>
      <c r="M10" s="285" t="s">
        <v>4511</v>
      </c>
      <c r="N10" s="8"/>
      <c r="P10" s="442"/>
      <c r="Q10" s="22"/>
      <c r="R10" s="448" t="str">
        <f>IFERROR(($G$24/Solar[[#Totals],[QTD]])*Solar[[#This Row],[QTD]],"")</f>
        <v/>
      </c>
      <c r="S10" s="448" t="str">
        <f>IFERROR(($G$22/Solar[[#Totals],[QTD]])*Solar[[#This Row],[QTD]],"")</f>
        <v/>
      </c>
    </row>
    <row r="11" spans="1:19" ht="15" customHeight="1" x14ac:dyDescent="0.25">
      <c r="B11" s="218"/>
      <c r="C11" s="213" t="s">
        <v>4512</v>
      </c>
      <c r="D11" s="298"/>
      <c r="E11" s="299"/>
      <c r="F11" s="288" t="s">
        <v>4513</v>
      </c>
      <c r="G11" s="300">
        <f>IFERROR(IF(OR(G6=0,G10=0,G10=""),0,IF(INT((G10/G6-0.09)-0.5)=0,1,INT((G10/G6-0.09)))),0)</f>
        <v>0</v>
      </c>
      <c r="I11" s="495">
        <v>8</v>
      </c>
      <c r="J11" s="1113" t="s">
        <v>4514</v>
      </c>
      <c r="K11" s="1113"/>
      <c r="L11" s="219" t="s">
        <v>4515</v>
      </c>
      <c r="M11" s="285" t="s">
        <v>4516</v>
      </c>
      <c r="N11" s="8"/>
      <c r="P11" s="442"/>
      <c r="Q11" s="22"/>
      <c r="R11" s="448" t="str">
        <f>IFERROR(($G$24/Solar[[#Totals],[QTD]])*Solar[[#This Row],[QTD]],"")</f>
        <v/>
      </c>
      <c r="S11" s="448" t="str">
        <f>IFERROR(($G$22/Solar[[#Totals],[QTD]])*Solar[[#This Row],[QTD]],"")</f>
        <v/>
      </c>
    </row>
    <row r="12" spans="1:19" ht="15" customHeight="1" x14ac:dyDescent="0.25">
      <c r="B12" s="1194" t="s">
        <v>4517</v>
      </c>
      <c r="C12" s="1194"/>
      <c r="D12" s="1194"/>
      <c r="E12" s="1194"/>
      <c r="F12" s="1194"/>
      <c r="G12" s="1194"/>
      <c r="I12" s="495"/>
      <c r="J12" s="1113" t="s">
        <v>4518</v>
      </c>
      <c r="K12" s="1113"/>
      <c r="L12" s="219" t="s">
        <v>4519</v>
      </c>
      <c r="M12" s="285" t="s">
        <v>4520</v>
      </c>
      <c r="N12" s="8"/>
      <c r="P12" s="442"/>
      <c r="Q12" s="22"/>
      <c r="R12" s="448" t="str">
        <f>IFERROR(($G$24/Solar[[#Totals],[QTD]])*Solar[[#This Row],[QTD]],"")</f>
        <v/>
      </c>
      <c r="S12" s="448" t="str">
        <f>IFERROR(($G$22/Solar[[#Totals],[QTD]])*Solar[[#This Row],[QTD]],"")</f>
        <v/>
      </c>
    </row>
    <row r="13" spans="1:19" ht="15" customHeight="1" x14ac:dyDescent="0.25">
      <c r="B13" s="218"/>
      <c r="C13" s="287" t="s">
        <v>4521</v>
      </c>
      <c r="D13" s="1195"/>
      <c r="E13" s="1196"/>
      <c r="F13" s="1196"/>
      <c r="G13" s="1197"/>
      <c r="I13" s="495"/>
      <c r="J13" s="1113" t="s">
        <v>4522</v>
      </c>
      <c r="K13" s="1113"/>
      <c r="L13" s="520"/>
      <c r="M13" s="1200" t="s">
        <v>98</v>
      </c>
      <c r="N13" s="1201"/>
      <c r="O13" s="27"/>
      <c r="P13" s="442"/>
      <c r="Q13" s="22"/>
      <c r="R13" s="448" t="str">
        <f>IFERROR(($G$24/Solar[[#Totals],[QTD]])*Solar[[#This Row],[QTD]],"")</f>
        <v/>
      </c>
      <c r="S13" s="448" t="str">
        <f>IFERROR(($G$22/Solar[[#Totals],[QTD]])*Solar[[#This Row],[QTD]],"")</f>
        <v/>
      </c>
    </row>
    <row r="14" spans="1:19" ht="15" customHeight="1" x14ac:dyDescent="0.25">
      <c r="B14" s="218"/>
      <c r="C14" s="287" t="s">
        <v>4523</v>
      </c>
      <c r="D14" s="1195"/>
      <c r="E14" s="1196"/>
      <c r="F14" s="1196"/>
      <c r="G14" s="1197"/>
      <c r="I14" s="495"/>
      <c r="J14" s="1113" t="s">
        <v>19</v>
      </c>
      <c r="K14" s="1113"/>
      <c r="L14" s="520"/>
      <c r="M14" s="285" t="s">
        <v>3800</v>
      </c>
      <c r="N14" s="828">
        <f>VLOOKUP(M13,CPFL!BB4:BC29,2,0)</f>
        <v>0.56999999999999995</v>
      </c>
      <c r="P14" s="442"/>
      <c r="Q14" s="22"/>
      <c r="R14" s="448" t="str">
        <f>IFERROR(($G$24/Solar[[#Totals],[QTD]])*Solar[[#This Row],[QTD]],"")</f>
        <v/>
      </c>
      <c r="S14" s="448" t="str">
        <f>IFERROR(($G$22/Solar[[#Totals],[QTD]])*Solar[[#This Row],[QTD]],"")</f>
        <v/>
      </c>
    </row>
    <row r="15" spans="1:19" ht="15" customHeight="1" x14ac:dyDescent="0.25">
      <c r="B15" s="218"/>
      <c r="C15" s="213" t="s">
        <v>4524</v>
      </c>
      <c r="D15" s="214"/>
      <c r="E15" s="219" t="s">
        <v>4525</v>
      </c>
      <c r="F15" s="285" t="s">
        <v>4526</v>
      </c>
      <c r="G15" s="14"/>
      <c r="I15" s="1194" t="s">
        <v>4527</v>
      </c>
      <c r="J15" s="1194"/>
      <c r="K15" s="1194"/>
      <c r="L15" s="1194"/>
      <c r="M15" s="1194"/>
      <c r="N15" s="1194"/>
      <c r="P15" s="442"/>
      <c r="Q15" s="22"/>
      <c r="R15" s="448" t="str">
        <f>IFERROR(($G$24/Solar[[#Totals],[QTD]])*Solar[[#This Row],[QTD]],"")</f>
        <v/>
      </c>
      <c r="S15" s="448" t="str">
        <f>IFERROR(($G$22/Solar[[#Totals],[QTD]])*Solar[[#This Row],[QTD]],"")</f>
        <v/>
      </c>
    </row>
    <row r="16" spans="1:19" ht="15" customHeight="1" x14ac:dyDescent="0.25">
      <c r="B16" s="218"/>
      <c r="C16" s="292" t="s">
        <v>4528</v>
      </c>
      <c r="D16" s="214"/>
      <c r="E16" s="219" t="s">
        <v>4529</v>
      </c>
      <c r="F16" s="285" t="s">
        <v>4530</v>
      </c>
      <c r="G16" s="11"/>
      <c r="I16" s="495"/>
      <c r="J16" s="1202" t="s">
        <v>4531</v>
      </c>
      <c r="K16" s="1202"/>
      <c r="L16" s="301"/>
      <c r="M16" s="302" t="s">
        <v>4532</v>
      </c>
      <c r="N16" s="13"/>
      <c r="P16" s="442"/>
      <c r="Q16" s="22"/>
      <c r="R16" s="448" t="str">
        <f>IFERROR(($G$24/Solar[[#Totals],[QTD]])*Solar[[#This Row],[QTD]],"")</f>
        <v/>
      </c>
      <c r="S16" s="448" t="str">
        <f>IFERROR(($G$22/Solar[[#Totals],[QTD]])*Solar[[#This Row],[QTD]],"")</f>
        <v/>
      </c>
    </row>
    <row r="17" spans="2:19" ht="15" customHeight="1" x14ac:dyDescent="0.25">
      <c r="B17" s="218"/>
      <c r="C17" s="213" t="s">
        <v>4533</v>
      </c>
      <c r="D17" s="303"/>
      <c r="E17" s="296" t="s">
        <v>4525</v>
      </c>
      <c r="F17" s="285" t="s">
        <v>4534</v>
      </c>
      <c r="G17" s="297">
        <f>N10*N12*N11</f>
        <v>0</v>
      </c>
      <c r="I17" s="495"/>
      <c r="J17" s="1202" t="s">
        <v>4514</v>
      </c>
      <c r="K17" s="1202"/>
      <c r="L17" s="304" t="s">
        <v>4515</v>
      </c>
      <c r="M17" s="302" t="s">
        <v>4535</v>
      </c>
      <c r="N17" s="7"/>
      <c r="P17" s="442"/>
      <c r="Q17" s="22"/>
      <c r="R17" s="448" t="str">
        <f>IFERROR(($G$24/Solar[[#Totals],[QTD]])*Solar[[#This Row],[QTD]],"")</f>
        <v/>
      </c>
      <c r="S17" s="448" t="str">
        <f>IFERROR(($G$22/Solar[[#Totals],[QTD]])*Solar[[#This Row],[QTD]],"")</f>
        <v/>
      </c>
    </row>
    <row r="18" spans="2:19" ht="15" customHeight="1" x14ac:dyDescent="0.25">
      <c r="B18" s="218"/>
      <c r="C18" s="213" t="s">
        <v>4536</v>
      </c>
      <c r="D18" s="305"/>
      <c r="E18" s="306"/>
      <c r="F18" s="285" t="s">
        <v>4537</v>
      </c>
      <c r="G18" s="307">
        <f>IF(OR(G15="",G15=0),0,IF((INT(((N12*N11*N10/G15)-0.05)))=0,1,INT(((N12*N11*N10/G15)))))</f>
        <v>0</v>
      </c>
      <c r="I18" s="495"/>
      <c r="J18" s="1202" t="s">
        <v>4538</v>
      </c>
      <c r="K18" s="1202"/>
      <c r="L18" s="301"/>
      <c r="M18" s="302" t="s">
        <v>4539</v>
      </c>
      <c r="N18" s="9"/>
      <c r="P18" s="442"/>
      <c r="Q18" s="22"/>
      <c r="R18" s="448" t="str">
        <f>IFERROR(($G$24/Solar[[#Totals],[QTD]])*Solar[[#This Row],[QTD]],"")</f>
        <v/>
      </c>
      <c r="S18" s="448" t="str">
        <f>IFERROR(($G$22/Solar[[#Totals],[QTD]])*Solar[[#This Row],[QTD]],"")</f>
        <v/>
      </c>
    </row>
    <row r="19" spans="2:19" ht="15" customHeight="1" x14ac:dyDescent="0.25">
      <c r="D19" s="72"/>
      <c r="E19" s="72"/>
      <c r="F19" s="72"/>
      <c r="P19" s="442"/>
      <c r="Q19" s="22"/>
      <c r="R19" s="448" t="str">
        <f>IFERROR(($G$24/Solar[[#Totals],[QTD]])*Solar[[#This Row],[QTD]],"")</f>
        <v/>
      </c>
      <c r="S19" s="448" t="str">
        <f>IFERROR(($G$22/Solar[[#Totals],[QTD]])*Solar[[#This Row],[QTD]],"")</f>
        <v/>
      </c>
    </row>
    <row r="20" spans="2:19" ht="15" customHeight="1" x14ac:dyDescent="0.25">
      <c r="B20" s="893" t="s">
        <v>4540</v>
      </c>
      <c r="C20" s="894"/>
      <c r="D20" s="894"/>
      <c r="E20" s="894"/>
      <c r="F20" s="894"/>
      <c r="G20" s="895"/>
      <c r="I20" s="1198" t="s">
        <v>4541</v>
      </c>
      <c r="J20" s="1199"/>
      <c r="K20" s="1198" t="s">
        <v>4542</v>
      </c>
      <c r="L20" s="1199"/>
      <c r="P20" s="442"/>
      <c r="Q20" s="22"/>
      <c r="R20" s="448" t="str">
        <f>IFERROR(($G$24/Solar[[#Totals],[QTD]])*Solar[[#This Row],[QTD]],"")</f>
        <v/>
      </c>
      <c r="S20" s="448" t="str">
        <f>IFERROR(($G$22/Solar[[#Totals],[QTD]])*Solar[[#This Row],[QTD]],"")</f>
        <v/>
      </c>
    </row>
    <row r="21" spans="2:19" ht="15" customHeight="1" x14ac:dyDescent="0.25">
      <c r="B21" s="495"/>
      <c r="C21" s="235"/>
      <c r="D21" s="235"/>
      <c r="E21" s="235"/>
      <c r="F21" s="233"/>
      <c r="G21" s="211" t="s">
        <v>76</v>
      </c>
      <c r="I21" s="1204" t="s">
        <v>4543</v>
      </c>
      <c r="J21" s="1205"/>
      <c r="K21" s="1204" t="s">
        <v>4544</v>
      </c>
      <c r="L21" s="1205"/>
      <c r="P21" s="442"/>
      <c r="Q21" s="22"/>
      <c r="R21" s="448" t="str">
        <f>IFERROR(($G$24/Solar[[#Totals],[QTD]])*Solar[[#This Row],[QTD]],"")</f>
        <v/>
      </c>
      <c r="S21" s="448" t="str">
        <f>IFERROR(($G$22/Solar[[#Totals],[QTD]])*Solar[[#This Row],[QTD]],"")</f>
        <v/>
      </c>
    </row>
    <row r="22" spans="2:19" ht="15" customHeight="1" x14ac:dyDescent="0.25">
      <c r="B22" s="1162">
        <v>9</v>
      </c>
      <c r="C22" s="236" t="s">
        <v>3898</v>
      </c>
      <c r="D22" s="308"/>
      <c r="E22" s="1206" t="s">
        <v>3855</v>
      </c>
      <c r="F22" s="1213" t="s">
        <v>3873</v>
      </c>
      <c r="G22" s="1211">
        <f>(N4*N5*N8*(N6-N7))/1000</f>
        <v>0</v>
      </c>
      <c r="I22" s="1203">
        <v>100</v>
      </c>
      <c r="J22" s="1203"/>
      <c r="K22" s="1203" t="s">
        <v>4545</v>
      </c>
      <c r="L22" s="1203"/>
      <c r="P22" s="442"/>
      <c r="Q22" s="22"/>
      <c r="R22" s="448" t="str">
        <f>IFERROR(($G$24/Solar[[#Totals],[QTD]])*Solar[[#This Row],[QTD]],"")</f>
        <v/>
      </c>
      <c r="S22" s="448" t="str">
        <f>IFERROR(($G$22/Solar[[#Totals],[QTD]])*Solar[[#This Row],[QTD]],"")</f>
        <v/>
      </c>
    </row>
    <row r="23" spans="2:19" ht="15" customHeight="1" x14ac:dyDescent="0.25">
      <c r="B23" s="1164"/>
      <c r="C23" s="237" t="s">
        <v>4237</v>
      </c>
      <c r="D23" s="238">
        <f>'Escolha tarifa'!F17</f>
        <v>2668.4784624000004</v>
      </c>
      <c r="E23" s="1207"/>
      <c r="F23" s="1214"/>
      <c r="G23" s="1212"/>
      <c r="I23" s="1203">
        <v>150</v>
      </c>
      <c r="J23" s="1203"/>
      <c r="K23" s="1203" t="s">
        <v>4546</v>
      </c>
      <c r="L23" s="1203"/>
      <c r="P23" s="442"/>
      <c r="Q23" s="22"/>
      <c r="R23" s="448" t="str">
        <f>IFERROR(($G$24/Solar[[#Totals],[QTD]])*Solar[[#This Row],[QTD]],"")</f>
        <v/>
      </c>
      <c r="S23" s="449" t="str">
        <f>IFERROR(($G$22/Solar[[#Totals],[QTD]])*Solar[[#This Row],[QTD]],"")</f>
        <v/>
      </c>
    </row>
    <row r="24" spans="2:19" ht="15" customHeight="1" x14ac:dyDescent="0.25">
      <c r="B24" s="1162">
        <v>10</v>
      </c>
      <c r="C24" s="236" t="s">
        <v>3897</v>
      </c>
      <c r="D24" s="308"/>
      <c r="E24" s="1206" t="s">
        <v>3852</v>
      </c>
      <c r="F24" s="1213" t="s">
        <v>3872</v>
      </c>
      <c r="G24" s="1209">
        <f>((N6-N7)*N4*N5*N10*N11*N9*365)/(60*1000000)</f>
        <v>0</v>
      </c>
      <c r="I24" s="1203">
        <v>200</v>
      </c>
      <c r="J24" s="1203"/>
      <c r="K24" s="1203" t="s">
        <v>4547</v>
      </c>
      <c r="L24" s="1203"/>
      <c r="P24" s="446" t="s">
        <v>3792</v>
      </c>
      <c r="Q24" s="447">
        <f>SUBTOTAL(109,Solar[QTD])</f>
        <v>0</v>
      </c>
      <c r="R24" s="450">
        <f>SUBTOTAL(109,Solar[Energia])</f>
        <v>0</v>
      </c>
      <c r="S24" s="450">
        <f>SUBTOTAL(109,Solar[Demanda])</f>
        <v>0</v>
      </c>
    </row>
    <row r="25" spans="2:19" ht="15" customHeight="1" x14ac:dyDescent="0.25">
      <c r="B25" s="1164"/>
      <c r="C25" s="237" t="s">
        <v>4240</v>
      </c>
      <c r="D25" s="238">
        <f>'Escolha tarifa'!E17</f>
        <v>924.10883683013355</v>
      </c>
      <c r="E25" s="1207"/>
      <c r="F25" s="1214"/>
      <c r="G25" s="1210"/>
      <c r="I25" s="1203">
        <v>300</v>
      </c>
      <c r="J25" s="1203"/>
      <c r="K25" s="1203" t="s">
        <v>4548</v>
      </c>
      <c r="L25" s="1203"/>
    </row>
    <row r="26" spans="2:19" ht="15" customHeight="1" x14ac:dyDescent="0.25">
      <c r="B26" s="241"/>
      <c r="C26" s="242" t="s">
        <v>4549</v>
      </c>
      <c r="D26" s="521"/>
      <c r="E26" s="522" t="s">
        <v>3908</v>
      </c>
      <c r="F26" s="243" t="s">
        <v>4550</v>
      </c>
      <c r="G26" s="244">
        <f>G22*D23+G24*D25</f>
        <v>0</v>
      </c>
      <c r="I26" s="1203">
        <v>400</v>
      </c>
      <c r="J26" s="1203"/>
      <c r="K26" s="1203" t="s">
        <v>4551</v>
      </c>
      <c r="L26" s="1203"/>
      <c r="Q26" s="1193" t="s">
        <v>4552</v>
      </c>
      <c r="R26" s="1193"/>
    </row>
    <row r="27" spans="2:19" ht="15" customHeight="1" x14ac:dyDescent="0.25">
      <c r="B27" s="241"/>
      <c r="C27" s="242" t="s">
        <v>4553</v>
      </c>
      <c r="D27" s="521"/>
      <c r="E27" s="522" t="s">
        <v>3908</v>
      </c>
      <c r="F27" s="243" t="s">
        <v>4554</v>
      </c>
      <c r="G27" s="244">
        <f>G24*D25</f>
        <v>0</v>
      </c>
      <c r="I27" s="99"/>
      <c r="J27" s="99"/>
      <c r="K27" s="99"/>
      <c r="L27" s="99"/>
    </row>
    <row r="28" spans="2:19" ht="15" customHeight="1" x14ac:dyDescent="0.25">
      <c r="B28" s="241"/>
      <c r="C28" s="242" t="s">
        <v>4555</v>
      </c>
      <c r="D28" s="521"/>
      <c r="E28" s="522" t="s">
        <v>3908</v>
      </c>
      <c r="F28" s="243" t="s">
        <v>4556</v>
      </c>
      <c r="G28" s="244">
        <f>G22*D23</f>
        <v>0</v>
      </c>
      <c r="I28" s="99"/>
      <c r="J28" s="99"/>
      <c r="K28" s="99"/>
      <c r="L28" s="99"/>
    </row>
    <row r="29" spans="2:19" ht="15" customHeight="1" x14ac:dyDescent="0.25">
      <c r="B29" s="99"/>
      <c r="D29" s="72"/>
      <c r="E29" s="72"/>
      <c r="F29" s="207"/>
      <c r="G29" s="208"/>
      <c r="M29" s="72"/>
    </row>
    <row r="30" spans="2:19" ht="15" customHeight="1" x14ac:dyDescent="0.35">
      <c r="B30" s="99"/>
      <c r="D30" s="72"/>
      <c r="E30" s="177" t="s">
        <v>4464</v>
      </c>
      <c r="F30" s="178"/>
      <c r="G30" s="179">
        <f>RCB!$G$11</f>
        <v>0</v>
      </c>
      <c r="I30" s="177" t="s">
        <v>4465</v>
      </c>
      <c r="J30" s="178"/>
      <c r="K30" s="179">
        <f>RCB!$J$11</f>
        <v>0</v>
      </c>
      <c r="M30" s="72"/>
    </row>
    <row r="31" spans="2:19" ht="15" customHeight="1" x14ac:dyDescent="0.35">
      <c r="B31" s="99"/>
      <c r="D31" s="72"/>
      <c r="E31" s="177" t="s">
        <v>4069</v>
      </c>
      <c r="F31" s="178"/>
      <c r="G31" s="179">
        <f>RCB!$H$7</f>
        <v>0</v>
      </c>
      <c r="I31" s="177" t="s">
        <v>4070</v>
      </c>
      <c r="J31" s="178"/>
      <c r="K31" s="179">
        <f>RCB!$K$7</f>
        <v>0</v>
      </c>
      <c r="M31" s="72"/>
    </row>
    <row r="33" spans="2:14" ht="15" hidden="1" customHeight="1" x14ac:dyDescent="0.25">
      <c r="B33" s="1031" t="s">
        <v>4029</v>
      </c>
      <c r="C33" s="1031"/>
      <c r="D33" s="1031"/>
      <c r="E33" s="1031"/>
      <c r="F33" s="1031"/>
      <c r="G33" s="1031"/>
      <c r="I33" s="1031" t="str">
        <f>B33</f>
        <v>AQUECIMENTO SOLAR DE ÁGUA - EX POST</v>
      </c>
      <c r="J33" s="1031"/>
      <c r="K33" s="1031"/>
      <c r="L33" s="1031"/>
      <c r="M33" s="1031"/>
      <c r="N33" s="1031"/>
    </row>
    <row r="34" spans="2:14" ht="15" hidden="1" customHeight="1" x14ac:dyDescent="0.25">
      <c r="B34" s="1031" t="s">
        <v>4557</v>
      </c>
      <c r="C34" s="1031"/>
      <c r="D34" s="1031"/>
      <c r="E34" s="1031"/>
      <c r="F34" s="1031"/>
      <c r="G34" s="1031"/>
      <c r="I34" s="1208" t="s">
        <v>4558</v>
      </c>
      <c r="J34" s="1208"/>
      <c r="K34" s="1208"/>
      <c r="L34" s="1208"/>
      <c r="M34" s="1208"/>
      <c r="N34" s="1208"/>
    </row>
    <row r="35" spans="2:14" ht="15" hidden="1" customHeight="1" x14ac:dyDescent="0.25">
      <c r="B35" s="309"/>
      <c r="C35" s="310" t="s">
        <v>4485</v>
      </c>
      <c r="D35" s="1218"/>
      <c r="E35" s="1218"/>
      <c r="F35" s="1218"/>
      <c r="G35" s="1219"/>
      <c r="I35" s="247">
        <v>11</v>
      </c>
      <c r="J35" s="1220" t="s">
        <v>4486</v>
      </c>
      <c r="K35" s="1220"/>
      <c r="L35" s="518"/>
      <c r="M35" s="311" t="s">
        <v>4487</v>
      </c>
      <c r="N35" s="286"/>
    </row>
    <row r="36" spans="2:14" ht="15" hidden="1" customHeight="1" x14ac:dyDescent="0.25">
      <c r="B36" s="309"/>
      <c r="C36" s="312" t="s">
        <v>4488</v>
      </c>
      <c r="D36" s="1218"/>
      <c r="E36" s="1218"/>
      <c r="F36" s="1218"/>
      <c r="G36" s="1219"/>
      <c r="I36" s="247">
        <v>12</v>
      </c>
      <c r="J36" s="1220" t="s">
        <v>4489</v>
      </c>
      <c r="K36" s="1220"/>
      <c r="L36" s="518"/>
      <c r="M36" s="311" t="s">
        <v>4490</v>
      </c>
      <c r="N36" s="286"/>
    </row>
    <row r="37" spans="2:14" ht="15" hidden="1" customHeight="1" x14ac:dyDescent="0.25">
      <c r="B37" s="309"/>
      <c r="C37" s="252" t="s">
        <v>4491</v>
      </c>
      <c r="D37" s="253"/>
      <c r="E37" s="261" t="s">
        <v>4492</v>
      </c>
      <c r="F37" s="313" t="s">
        <v>4493</v>
      </c>
      <c r="G37" s="289"/>
      <c r="I37" s="247">
        <v>13</v>
      </c>
      <c r="J37" s="1220" t="s">
        <v>4494</v>
      </c>
      <c r="K37" s="1220"/>
      <c r="L37" s="261" t="s">
        <v>4192</v>
      </c>
      <c r="M37" s="311" t="s">
        <v>4495</v>
      </c>
      <c r="N37" s="290"/>
    </row>
    <row r="38" spans="2:14" ht="15" hidden="1" customHeight="1" x14ac:dyDescent="0.25">
      <c r="B38" s="309"/>
      <c r="C38" s="252" t="s">
        <v>4496</v>
      </c>
      <c r="D38" s="253"/>
      <c r="E38" s="261" t="s">
        <v>3944</v>
      </c>
      <c r="F38" s="313" t="s">
        <v>4497</v>
      </c>
      <c r="G38" s="289"/>
      <c r="I38" s="247">
        <v>14</v>
      </c>
      <c r="J38" s="1220" t="s">
        <v>4498</v>
      </c>
      <c r="K38" s="1220"/>
      <c r="L38" s="261" t="s">
        <v>4192</v>
      </c>
      <c r="M38" s="311" t="s">
        <v>4499</v>
      </c>
      <c r="N38" s="291"/>
    </row>
    <row r="39" spans="2:14" ht="15" hidden="1" customHeight="1" x14ac:dyDescent="0.25">
      <c r="B39" s="309"/>
      <c r="C39" s="314" t="s">
        <v>4500</v>
      </c>
      <c r="D39" s="253"/>
      <c r="E39" s="261" t="s">
        <v>3909</v>
      </c>
      <c r="F39" s="313" t="s">
        <v>4501</v>
      </c>
      <c r="G39" s="293"/>
      <c r="I39" s="247">
        <v>15</v>
      </c>
      <c r="J39" s="1220" t="s">
        <v>4217</v>
      </c>
      <c r="K39" s="1220"/>
      <c r="L39" s="518"/>
      <c r="M39" s="311" t="s">
        <v>4502</v>
      </c>
      <c r="N39" s="315">
        <f>IF(OR(N47="",N48="",N49=""),0.1,((N47*N48)/(N49*180)))</f>
        <v>0.1</v>
      </c>
    </row>
    <row r="40" spans="2:14" ht="15" hidden="1" customHeight="1" x14ac:dyDescent="0.25">
      <c r="B40" s="309"/>
      <c r="C40" s="316" t="s">
        <v>4503</v>
      </c>
      <c r="D40" s="317"/>
      <c r="E40" s="318" t="s">
        <v>4504</v>
      </c>
      <c r="F40" s="313" t="s">
        <v>4505</v>
      </c>
      <c r="G40" s="319">
        <f>IF(G37=0,0,G38/G37)</f>
        <v>0</v>
      </c>
      <c r="I40" s="247">
        <v>16</v>
      </c>
      <c r="J40" s="1220" t="s">
        <v>4506</v>
      </c>
      <c r="K40" s="1220"/>
      <c r="L40" s="518"/>
      <c r="M40" s="320" t="s">
        <v>4507</v>
      </c>
      <c r="N40" s="315">
        <v>0.6</v>
      </c>
    </row>
    <row r="41" spans="2:14" ht="15" hidden="1" customHeight="1" x14ac:dyDescent="0.25">
      <c r="B41" s="309"/>
      <c r="C41" s="314" t="s">
        <v>4508</v>
      </c>
      <c r="D41" s="253"/>
      <c r="E41" s="261" t="s">
        <v>4492</v>
      </c>
      <c r="F41" s="313" t="s">
        <v>4509</v>
      </c>
      <c r="G41" s="319">
        <f>IFERROR(IF(OR(N45="",G40="",N35=""),0,(G55*1000)/(12*N45*G40*N35)),0)</f>
        <v>0</v>
      </c>
      <c r="I41" s="247">
        <v>17</v>
      </c>
      <c r="J41" s="1220" t="s">
        <v>4510</v>
      </c>
      <c r="K41" s="1220"/>
      <c r="L41" s="518"/>
      <c r="M41" s="311" t="s">
        <v>4511</v>
      </c>
      <c r="N41" s="286"/>
    </row>
    <row r="42" spans="2:14" ht="15" hidden="1" customHeight="1" x14ac:dyDescent="0.25">
      <c r="B42" s="309"/>
      <c r="C42" s="252" t="s">
        <v>4512</v>
      </c>
      <c r="D42" s="321"/>
      <c r="E42" s="322"/>
      <c r="F42" s="313" t="s">
        <v>4513</v>
      </c>
      <c r="G42" s="323">
        <f>IFERROR(IF(OR(G37=0,G41=0,G41=""),0,IF(INT((G41/G37-0.09)-0.5)=0,1,INT((G41/G37-0.09)))),0)</f>
        <v>0</v>
      </c>
      <c r="I42" s="247">
        <v>18</v>
      </c>
      <c r="J42" s="1220" t="s">
        <v>4514</v>
      </c>
      <c r="K42" s="1220"/>
      <c r="L42" s="261" t="s">
        <v>4515</v>
      </c>
      <c r="M42" s="311" t="s">
        <v>4516</v>
      </c>
      <c r="N42" s="286"/>
    </row>
    <row r="43" spans="2:14" ht="15" hidden="1" customHeight="1" x14ac:dyDescent="0.25">
      <c r="B43" s="1208" t="s">
        <v>4559</v>
      </c>
      <c r="C43" s="1208"/>
      <c r="D43" s="1208"/>
      <c r="E43" s="1208"/>
      <c r="F43" s="1208"/>
      <c r="G43" s="1208"/>
      <c r="I43" s="247"/>
      <c r="J43" s="1220" t="s">
        <v>4518</v>
      </c>
      <c r="K43" s="1220"/>
      <c r="L43" s="261" t="s">
        <v>4519</v>
      </c>
      <c r="M43" s="311" t="s">
        <v>4520</v>
      </c>
      <c r="N43" s="286"/>
    </row>
    <row r="44" spans="2:14" ht="15" hidden="1" customHeight="1" x14ac:dyDescent="0.25">
      <c r="B44" s="309"/>
      <c r="C44" s="312" t="s">
        <v>4521</v>
      </c>
      <c r="D44" s="1221"/>
      <c r="E44" s="1218"/>
      <c r="F44" s="1218"/>
      <c r="G44" s="1219"/>
      <c r="I44" s="247"/>
      <c r="J44" s="1220" t="s">
        <v>4522</v>
      </c>
      <c r="K44" s="1220"/>
      <c r="L44" s="518"/>
      <c r="M44" s="1215" t="s">
        <v>48</v>
      </c>
      <c r="N44" s="1216"/>
    </row>
    <row r="45" spans="2:14" ht="15" hidden="1" customHeight="1" x14ac:dyDescent="0.25">
      <c r="B45" s="309"/>
      <c r="C45" s="312" t="s">
        <v>4523</v>
      </c>
      <c r="D45" s="1221"/>
      <c r="E45" s="1218"/>
      <c r="F45" s="1218"/>
      <c r="G45" s="1219"/>
      <c r="I45" s="247"/>
      <c r="J45" s="1220" t="s">
        <v>19</v>
      </c>
      <c r="K45" s="1220"/>
      <c r="L45" s="518"/>
      <c r="M45" s="311" t="s">
        <v>3800</v>
      </c>
      <c r="N45" s="315">
        <f>VLOOKUP(M44,CPFL!BB4:BC29,2,0)</f>
        <v>0.68</v>
      </c>
    </row>
    <row r="46" spans="2:14" ht="15" hidden="1" customHeight="1" x14ac:dyDescent="0.25">
      <c r="B46" s="309"/>
      <c r="C46" s="252" t="s">
        <v>4524</v>
      </c>
      <c r="D46" s="253"/>
      <c r="E46" s="261" t="s">
        <v>4525</v>
      </c>
      <c r="F46" s="311" t="s">
        <v>4526</v>
      </c>
      <c r="G46" s="291"/>
      <c r="I46" s="1208" t="s">
        <v>4560</v>
      </c>
      <c r="J46" s="1208"/>
      <c r="K46" s="1208"/>
      <c r="L46" s="1208"/>
      <c r="M46" s="1208"/>
      <c r="N46" s="1208"/>
    </row>
    <row r="47" spans="2:14" ht="15" hidden="1" customHeight="1" x14ac:dyDescent="0.25">
      <c r="B47" s="309"/>
      <c r="C47" s="314" t="s">
        <v>4528</v>
      </c>
      <c r="D47" s="253"/>
      <c r="E47" s="261" t="s">
        <v>4529</v>
      </c>
      <c r="F47" s="311" t="s">
        <v>4530</v>
      </c>
      <c r="G47" s="289"/>
      <c r="I47" s="247"/>
      <c r="J47" s="1217" t="s">
        <v>4531</v>
      </c>
      <c r="K47" s="1217"/>
      <c r="L47" s="324"/>
      <c r="M47" s="325" t="s">
        <v>4532</v>
      </c>
      <c r="N47" s="710"/>
    </row>
    <row r="48" spans="2:14" ht="15" hidden="1" customHeight="1" x14ac:dyDescent="0.25">
      <c r="B48" s="309"/>
      <c r="C48" s="252" t="s">
        <v>4533</v>
      </c>
      <c r="D48" s="317"/>
      <c r="E48" s="318" t="s">
        <v>4525</v>
      </c>
      <c r="F48" s="311" t="s">
        <v>4534</v>
      </c>
      <c r="G48" s="319">
        <f>N41*N43*N42</f>
        <v>0</v>
      </c>
      <c r="I48" s="247"/>
      <c r="J48" s="1217" t="s">
        <v>4514</v>
      </c>
      <c r="K48" s="1217"/>
      <c r="L48" s="326" t="s">
        <v>4515</v>
      </c>
      <c r="M48" s="325" t="s">
        <v>4535</v>
      </c>
      <c r="N48" s="711"/>
    </row>
    <row r="49" spans="2:14" ht="15" hidden="1" customHeight="1" x14ac:dyDescent="0.25">
      <c r="B49" s="309"/>
      <c r="C49" s="252" t="s">
        <v>4536</v>
      </c>
      <c r="D49" s="327"/>
      <c r="E49" s="328"/>
      <c r="F49" s="311" t="s">
        <v>4537</v>
      </c>
      <c r="G49" s="329">
        <f>IF(OR(G46="",G46=0),0,IF((INT(((N43*N42*N41/G46)-0.05)))=0,1,INT(((N43*N42*N41/G46)))))</f>
        <v>0</v>
      </c>
      <c r="I49" s="247"/>
      <c r="J49" s="1217" t="s">
        <v>4538</v>
      </c>
      <c r="K49" s="1217"/>
      <c r="L49" s="324"/>
      <c r="M49" s="325" t="s">
        <v>4539</v>
      </c>
      <c r="N49" s="711"/>
    </row>
    <row r="50" spans="2:14" ht="15" hidden="1" customHeight="1" x14ac:dyDescent="0.25">
      <c r="D50" s="72"/>
      <c r="E50" s="72"/>
      <c r="F50" s="72"/>
    </row>
    <row r="51" spans="2:14" ht="15" hidden="1" customHeight="1" x14ac:dyDescent="0.25">
      <c r="B51" s="1032" t="s">
        <v>5860</v>
      </c>
      <c r="C51" s="1033"/>
      <c r="D51" s="1033"/>
      <c r="E51" s="1033"/>
      <c r="F51" s="1033"/>
      <c r="G51" s="1034"/>
      <c r="I51" s="1223" t="s">
        <v>4541</v>
      </c>
      <c r="J51" s="1224"/>
      <c r="K51" s="1223" t="s">
        <v>4542</v>
      </c>
      <c r="L51" s="1224"/>
      <c r="M51" s="72"/>
    </row>
    <row r="52" spans="2:14" ht="15" hidden="1" customHeight="1" x14ac:dyDescent="0.25">
      <c r="B52" s="247"/>
      <c r="C52" s="248"/>
      <c r="D52" s="248"/>
      <c r="E52" s="248"/>
      <c r="F52" s="249"/>
      <c r="G52" s="250" t="s">
        <v>76</v>
      </c>
      <c r="I52" s="1225" t="s">
        <v>4543</v>
      </c>
      <c r="J52" s="1226"/>
      <c r="K52" s="1225" t="s">
        <v>4544</v>
      </c>
      <c r="L52" s="1226"/>
      <c r="M52" s="72"/>
    </row>
    <row r="53" spans="2:14" ht="15" hidden="1" customHeight="1" x14ac:dyDescent="0.25">
      <c r="B53" s="1165">
        <v>19</v>
      </c>
      <c r="C53" s="268" t="s">
        <v>3898</v>
      </c>
      <c r="D53" s="330"/>
      <c r="E53" s="1185" t="s">
        <v>3855</v>
      </c>
      <c r="F53" s="1187" t="s">
        <v>3873</v>
      </c>
      <c r="G53" s="1191">
        <f>(N35*N36*N39*(N37-N38))/1000</f>
        <v>0</v>
      </c>
      <c r="I53" s="1222">
        <v>100</v>
      </c>
      <c r="J53" s="1222"/>
      <c r="K53" s="1222" t="s">
        <v>4545</v>
      </c>
      <c r="L53" s="1222"/>
      <c r="M53" s="72"/>
    </row>
    <row r="54" spans="2:14" ht="15" hidden="1" customHeight="1" x14ac:dyDescent="0.25">
      <c r="B54" s="995"/>
      <c r="C54" s="269" t="s">
        <v>4237</v>
      </c>
      <c r="D54" s="270">
        <f>D23</f>
        <v>2668.4784624000004</v>
      </c>
      <c r="E54" s="1186"/>
      <c r="F54" s="1188"/>
      <c r="G54" s="1192"/>
      <c r="I54" s="1222">
        <v>150</v>
      </c>
      <c r="J54" s="1222"/>
      <c r="K54" s="1222" t="s">
        <v>4546</v>
      </c>
      <c r="L54" s="1222"/>
      <c r="M54" s="72"/>
    </row>
    <row r="55" spans="2:14" ht="15" hidden="1" customHeight="1" x14ac:dyDescent="0.25">
      <c r="B55" s="1165">
        <v>20</v>
      </c>
      <c r="C55" s="268" t="s">
        <v>3897</v>
      </c>
      <c r="D55" s="330"/>
      <c r="E55" s="1185" t="s">
        <v>3852</v>
      </c>
      <c r="F55" s="1187" t="s">
        <v>3872</v>
      </c>
      <c r="G55" s="1189">
        <f>((N37-N38)*N35*N36*N41*N42*N40*365)/(60*1000000)</f>
        <v>0</v>
      </c>
      <c r="I55" s="1222">
        <v>200</v>
      </c>
      <c r="J55" s="1222"/>
      <c r="K55" s="1222" t="s">
        <v>4547</v>
      </c>
      <c r="L55" s="1222"/>
      <c r="M55" s="72"/>
    </row>
    <row r="56" spans="2:14" ht="15" hidden="1" customHeight="1" x14ac:dyDescent="0.25">
      <c r="B56" s="995"/>
      <c r="C56" s="269" t="s">
        <v>4240</v>
      </c>
      <c r="D56" s="270">
        <f>D25</f>
        <v>924.10883683013355</v>
      </c>
      <c r="E56" s="1186"/>
      <c r="F56" s="1188"/>
      <c r="G56" s="1190"/>
      <c r="I56" s="1222">
        <v>300</v>
      </c>
      <c r="J56" s="1222"/>
      <c r="K56" s="1222" t="s">
        <v>4548</v>
      </c>
      <c r="L56" s="1222"/>
      <c r="M56" s="72"/>
    </row>
    <row r="57" spans="2:14" ht="15" hidden="1" customHeight="1" x14ac:dyDescent="0.25">
      <c r="B57" s="272"/>
      <c r="C57" s="273" t="s">
        <v>4561</v>
      </c>
      <c r="D57" s="516"/>
      <c r="E57" s="517" t="s">
        <v>3908</v>
      </c>
      <c r="F57" s="274" t="s">
        <v>4550</v>
      </c>
      <c r="G57" s="275">
        <f>G53*D54+G55*D56</f>
        <v>0</v>
      </c>
      <c r="I57" s="1222">
        <v>400</v>
      </c>
      <c r="J57" s="1222"/>
      <c r="K57" s="1222" t="s">
        <v>4551</v>
      </c>
      <c r="L57" s="1222"/>
    </row>
    <row r="58" spans="2:14" ht="15" hidden="1" customHeight="1" x14ac:dyDescent="0.25">
      <c r="B58" s="272"/>
      <c r="C58" s="273" t="s">
        <v>4553</v>
      </c>
      <c r="D58" s="273"/>
      <c r="E58" s="517" t="s">
        <v>3908</v>
      </c>
      <c r="F58" s="274" t="s">
        <v>4554</v>
      </c>
      <c r="G58" s="275">
        <f>G55*D56</f>
        <v>0</v>
      </c>
    </row>
    <row r="59" spans="2:14" ht="15" hidden="1" customHeight="1" x14ac:dyDescent="0.25">
      <c r="B59" s="272"/>
      <c r="C59" s="273" t="s">
        <v>4555</v>
      </c>
      <c r="D59" s="273"/>
      <c r="E59" s="517" t="s">
        <v>3908</v>
      </c>
      <c r="F59" s="274" t="s">
        <v>4556</v>
      </c>
      <c r="G59" s="275">
        <f>G53*D54</f>
        <v>0</v>
      </c>
    </row>
    <row r="60" spans="2:14" ht="15" hidden="1" customHeight="1" x14ac:dyDescent="0.25">
      <c r="B60" s="99"/>
      <c r="D60" s="72"/>
      <c r="E60" s="72"/>
      <c r="F60" s="207"/>
      <c r="G60" s="208"/>
      <c r="I60" s="277"/>
      <c r="J60" s="277"/>
      <c r="M60" s="72"/>
    </row>
    <row r="61" spans="2:14" ht="15" hidden="1" customHeight="1" x14ac:dyDescent="0.35">
      <c r="B61" s="99"/>
      <c r="D61" s="72"/>
      <c r="E61" s="201" t="s">
        <v>4464</v>
      </c>
      <c r="F61" s="202"/>
      <c r="G61" s="203">
        <f>RCB!$G$34</f>
        <v>0</v>
      </c>
      <c r="H61" s="277"/>
      <c r="I61" s="201" t="s">
        <v>4465</v>
      </c>
      <c r="J61" s="202"/>
      <c r="K61" s="203">
        <f>RCB!J34</f>
        <v>0</v>
      </c>
      <c r="M61" s="72"/>
    </row>
    <row r="62" spans="2:14" ht="15" hidden="1" customHeight="1" x14ac:dyDescent="0.35">
      <c r="B62" s="99"/>
      <c r="D62" s="72"/>
      <c r="E62" s="201" t="s">
        <v>4069</v>
      </c>
      <c r="F62" s="202"/>
      <c r="G62" s="203">
        <f>RCB!$H$30</f>
        <v>0</v>
      </c>
      <c r="H62" s="277"/>
      <c r="I62" s="201" t="s">
        <v>4070</v>
      </c>
      <c r="J62" s="202"/>
      <c r="K62" s="203">
        <f>RCB!K30</f>
        <v>0</v>
      </c>
      <c r="M62" s="72"/>
    </row>
    <row r="63" spans="2:14" ht="15" hidden="1" customHeight="1" x14ac:dyDescent="0.25"/>
    <row r="64" spans="2:14" ht="15" hidden="1" customHeight="1" x14ac:dyDescent="0.25">
      <c r="B64" s="1032" t="s">
        <v>5861</v>
      </c>
      <c r="C64" s="1033"/>
      <c r="D64" s="1033"/>
      <c r="E64" s="1033"/>
      <c r="F64" s="1033"/>
      <c r="G64" s="1034"/>
      <c r="I64" s="99"/>
    </row>
    <row r="65" spans="2:11" ht="15" hidden="1" customHeight="1" x14ac:dyDescent="0.25">
      <c r="B65" s="247"/>
      <c r="C65" s="248"/>
      <c r="D65" s="248"/>
      <c r="E65" s="248"/>
      <c r="F65" s="249"/>
      <c r="G65" s="250" t="s">
        <v>76</v>
      </c>
      <c r="I65" s="99"/>
    </row>
    <row r="66" spans="2:11" ht="15" hidden="1" customHeight="1" x14ac:dyDescent="0.25">
      <c r="B66" s="1165">
        <v>21</v>
      </c>
      <c r="C66" s="268" t="s">
        <v>3898</v>
      </c>
      <c r="D66" s="330"/>
      <c r="E66" s="1185" t="s">
        <v>3855</v>
      </c>
      <c r="F66" s="1187" t="s">
        <v>3873</v>
      </c>
      <c r="G66" s="1191">
        <f>(N35*N36*N39*(N37-N38))/1000</f>
        <v>0</v>
      </c>
      <c r="I66" s="99"/>
    </row>
    <row r="67" spans="2:11" ht="15" hidden="1" customHeight="1" x14ac:dyDescent="0.25">
      <c r="B67" s="995"/>
      <c r="C67" s="269" t="s">
        <v>4237</v>
      </c>
      <c r="D67" s="270">
        <f>'Escolha tarifa'!F26</f>
        <v>2819.9819950859955</v>
      </c>
      <c r="E67" s="1186"/>
      <c r="F67" s="1188"/>
      <c r="G67" s="1192"/>
      <c r="I67" s="99"/>
    </row>
    <row r="68" spans="2:11" ht="15" hidden="1" customHeight="1" x14ac:dyDescent="0.25">
      <c r="B68" s="1165">
        <v>22</v>
      </c>
      <c r="C68" s="268" t="s">
        <v>3897</v>
      </c>
      <c r="D68" s="330"/>
      <c r="E68" s="1185" t="s">
        <v>3852</v>
      </c>
      <c r="F68" s="1187" t="s">
        <v>3872</v>
      </c>
      <c r="G68" s="1189">
        <f>((N37-N38)*N35*N36*N41*N42*N40*365)/(60*1000000)</f>
        <v>0</v>
      </c>
      <c r="I68" s="99"/>
    </row>
    <row r="69" spans="2:11" ht="15" hidden="1" customHeight="1" x14ac:dyDescent="0.25">
      <c r="B69" s="995"/>
      <c r="C69" s="269" t="s">
        <v>4240</v>
      </c>
      <c r="D69" s="270">
        <f>'Escolha tarifa'!F24</f>
        <v>976.57534736744981</v>
      </c>
      <c r="E69" s="1186"/>
      <c r="F69" s="1188"/>
      <c r="G69" s="1190"/>
      <c r="I69" s="99"/>
    </row>
    <row r="70" spans="2:11" ht="15" hidden="1" customHeight="1" x14ac:dyDescent="0.25">
      <c r="B70" s="272"/>
      <c r="C70" s="273" t="s">
        <v>4561</v>
      </c>
      <c r="D70" s="516"/>
      <c r="E70" s="517" t="s">
        <v>3908</v>
      </c>
      <c r="F70" s="274" t="s">
        <v>4550</v>
      </c>
      <c r="G70" s="275">
        <f>G66*D67+G68*D69</f>
        <v>0</v>
      </c>
    </row>
    <row r="71" spans="2:11" ht="15" hidden="1" customHeight="1" x14ac:dyDescent="0.25">
      <c r="B71" s="272"/>
      <c r="C71" s="273" t="s">
        <v>4553</v>
      </c>
      <c r="D71" s="273"/>
      <c r="E71" s="517" t="s">
        <v>3908</v>
      </c>
      <c r="F71" s="274" t="s">
        <v>4554</v>
      </c>
      <c r="G71" s="275">
        <f>G68*D69</f>
        <v>0</v>
      </c>
    </row>
    <row r="72" spans="2:11" ht="15" hidden="1" customHeight="1" x14ac:dyDescent="0.25">
      <c r="B72" s="272"/>
      <c r="C72" s="273" t="s">
        <v>4555</v>
      </c>
      <c r="D72" s="273"/>
      <c r="E72" s="517" t="s">
        <v>3908</v>
      </c>
      <c r="F72" s="274" t="s">
        <v>4556</v>
      </c>
      <c r="G72" s="275">
        <f>G66*D67</f>
        <v>0</v>
      </c>
    </row>
    <row r="73" spans="2:11" ht="15" hidden="1" customHeight="1" x14ac:dyDescent="0.25">
      <c r="B73" s="99"/>
      <c r="D73" s="72"/>
      <c r="E73" s="72"/>
      <c r="F73" s="207"/>
      <c r="G73" s="208"/>
      <c r="I73" s="277"/>
      <c r="J73" s="277"/>
    </row>
    <row r="74" spans="2:11" ht="15" hidden="1" customHeight="1" x14ac:dyDescent="0.35">
      <c r="B74" s="99"/>
      <c r="D74" s="72"/>
      <c r="E74" s="201" t="s">
        <v>5862</v>
      </c>
      <c r="F74" s="202"/>
      <c r="G74" s="203">
        <f>RCB!G63</f>
        <v>0</v>
      </c>
      <c r="H74" s="277"/>
      <c r="I74" s="201" t="s">
        <v>5863</v>
      </c>
      <c r="J74" s="202"/>
      <c r="K74" s="203">
        <f>RCB!J63</f>
        <v>0</v>
      </c>
    </row>
    <row r="75" spans="2:11" ht="15" hidden="1" customHeight="1" x14ac:dyDescent="0.35">
      <c r="B75" s="99"/>
      <c r="D75" s="72"/>
      <c r="E75" s="201" t="s">
        <v>5841</v>
      </c>
      <c r="F75" s="202"/>
      <c r="G75" s="203">
        <f>RCB!H59</f>
        <v>0</v>
      </c>
      <c r="H75" s="277"/>
      <c r="I75" s="201" t="s">
        <v>5831</v>
      </c>
      <c r="J75" s="202"/>
      <c r="K75" s="203">
        <f>RCB!K59</f>
        <v>0</v>
      </c>
    </row>
    <row r="76" spans="2:11" ht="15" hidden="1" customHeight="1" x14ac:dyDescent="0.25"/>
    <row r="77" spans="2:11" ht="15" hidden="1" customHeight="1" x14ac:dyDescent="0.25"/>
    <row r="78" spans="2:11" ht="15" hidden="1" customHeight="1" x14ac:dyDescent="0.25">
      <c r="B78" s="716"/>
      <c r="C78" s="718" t="s">
        <v>6086</v>
      </c>
      <c r="D78" s="72"/>
      <c r="E78" s="718" t="s">
        <v>5865</v>
      </c>
      <c r="G78" s="684" t="s">
        <v>6100</v>
      </c>
    </row>
    <row r="79" spans="2:11" ht="15" hidden="1" customHeight="1" x14ac:dyDescent="0.25">
      <c r="B79" s="717"/>
      <c r="C79" s="719" t="s">
        <v>5866</v>
      </c>
      <c r="D79" s="72"/>
      <c r="E79"/>
    </row>
    <row r="80" spans="2:11" ht="15" hidden="1" customHeight="1" x14ac:dyDescent="0.25">
      <c r="B80" s="714">
        <v>1</v>
      </c>
      <c r="C80" s="715" t="s">
        <v>5868</v>
      </c>
      <c r="D80" s="72"/>
      <c r="E80" s="715" t="s">
        <v>5870</v>
      </c>
      <c r="G80" s="708">
        <f>N35</f>
        <v>0</v>
      </c>
    </row>
    <row r="81" spans="2:7" ht="15" hidden="1" customHeight="1" x14ac:dyDescent="0.25">
      <c r="B81" s="94">
        <v>2</v>
      </c>
      <c r="C81" s="715" t="s">
        <v>5871</v>
      </c>
      <c r="D81" s="72"/>
      <c r="E81" s="715" t="s">
        <v>5873</v>
      </c>
      <c r="G81" s="687">
        <f>IFERROR((G82*10^3)/(G80*365),0)</f>
        <v>0</v>
      </c>
    </row>
    <row r="82" spans="2:7" ht="15" hidden="1" customHeight="1" x14ac:dyDescent="0.25">
      <c r="B82" s="94">
        <v>3</v>
      </c>
      <c r="C82" s="715" t="s">
        <v>5874</v>
      </c>
      <c r="D82" s="72"/>
      <c r="E82" s="715" t="s">
        <v>3852</v>
      </c>
      <c r="G82" s="707">
        <f>(N35*N36*N37*N41*N42*N40*365)/(60*10^6)</f>
        <v>0</v>
      </c>
    </row>
    <row r="83" spans="2:7" ht="15" hidden="1" customHeight="1" x14ac:dyDescent="0.25">
      <c r="B83" s="714">
        <v>4</v>
      </c>
      <c r="C83" s="715" t="s">
        <v>5876</v>
      </c>
      <c r="D83" s="72"/>
      <c r="E83" s="715" t="s">
        <v>3855</v>
      </c>
      <c r="G83" s="687">
        <f>IFERROR(G84/G80,0)</f>
        <v>0</v>
      </c>
    </row>
    <row r="84" spans="2:7" ht="15" hidden="1" customHeight="1" x14ac:dyDescent="0.25">
      <c r="B84" s="94">
        <v>5</v>
      </c>
      <c r="C84" s="715" t="s">
        <v>5878</v>
      </c>
      <c r="D84" s="72"/>
      <c r="E84" s="715" t="s">
        <v>3855</v>
      </c>
      <c r="G84" s="707">
        <f>(N35*N36*N37*N39*10^-3)</f>
        <v>0</v>
      </c>
    </row>
    <row r="85" spans="2:7" ht="15" hidden="1" customHeight="1" x14ac:dyDescent="0.25">
      <c r="B85" s="94">
        <v>6</v>
      </c>
      <c r="C85" s="715" t="s">
        <v>5880</v>
      </c>
      <c r="D85" s="72"/>
      <c r="E85" s="715" t="s">
        <v>5870</v>
      </c>
      <c r="G85" s="708">
        <f>N35</f>
        <v>0</v>
      </c>
    </row>
    <row r="86" spans="2:7" ht="15" hidden="1" customHeight="1" x14ac:dyDescent="0.25">
      <c r="B86" s="714">
        <v>7</v>
      </c>
      <c r="C86" s="715" t="s">
        <v>5882</v>
      </c>
      <c r="D86" s="72"/>
      <c r="E86" s="715" t="s">
        <v>5873</v>
      </c>
      <c r="G86" s="687">
        <f>IFERROR((G87*10^3)/(G85*365),0)</f>
        <v>0</v>
      </c>
    </row>
    <row r="87" spans="2:7" ht="15" hidden="1" customHeight="1" x14ac:dyDescent="0.25">
      <c r="B87" s="94">
        <v>8</v>
      </c>
      <c r="C87" s="715" t="s">
        <v>5884</v>
      </c>
      <c r="D87" s="72"/>
      <c r="E87" s="715" t="s">
        <v>3852</v>
      </c>
      <c r="G87" s="707">
        <f>(N35*N36*N38*N41*N42*N40*365)/(60*10^6)</f>
        <v>0</v>
      </c>
    </row>
    <row r="88" spans="2:7" ht="15" hidden="1" customHeight="1" x14ac:dyDescent="0.25">
      <c r="B88" s="94">
        <v>9</v>
      </c>
      <c r="C88" s="715" t="s">
        <v>5886</v>
      </c>
      <c r="D88" s="72"/>
      <c r="E88" s="715" t="s">
        <v>3855</v>
      </c>
      <c r="G88" s="687">
        <f>IFERROR(G89/G85,0)</f>
        <v>0</v>
      </c>
    </row>
    <row r="89" spans="2:7" ht="15" hidden="1" customHeight="1" x14ac:dyDescent="0.25">
      <c r="B89" s="714">
        <v>10</v>
      </c>
      <c r="C89" s="715" t="s">
        <v>5888</v>
      </c>
      <c r="D89" s="72"/>
      <c r="E89" s="715" t="s">
        <v>3855</v>
      </c>
      <c r="G89" s="707">
        <f>N35*N36*N38*N39*10^-3</f>
        <v>0</v>
      </c>
    </row>
    <row r="90" spans="2:7" ht="15" hidden="1" customHeight="1" x14ac:dyDescent="0.25">
      <c r="B90" s="94">
        <v>11</v>
      </c>
      <c r="C90" s="715" t="s">
        <v>5890</v>
      </c>
      <c r="D90" s="72"/>
      <c r="E90" s="715" t="s">
        <v>5873</v>
      </c>
      <c r="G90" s="707">
        <f>G81-G86</f>
        <v>0</v>
      </c>
    </row>
    <row r="91" spans="2:7" ht="15" hidden="1" customHeight="1" x14ac:dyDescent="0.25">
      <c r="B91" s="94">
        <v>12</v>
      </c>
      <c r="C91" s="715" t="s">
        <v>5892</v>
      </c>
      <c r="D91" s="72"/>
      <c r="E91" s="715" t="s">
        <v>3852</v>
      </c>
      <c r="G91" s="680">
        <f>G82-G87</f>
        <v>0</v>
      </c>
    </row>
    <row r="92" spans="2:7" ht="15" hidden="1" customHeight="1" x14ac:dyDescent="0.25">
      <c r="B92" s="714">
        <v>13</v>
      </c>
      <c r="C92" s="715" t="s">
        <v>5894</v>
      </c>
      <c r="D92" s="72"/>
      <c r="E92" s="715" t="s">
        <v>3855</v>
      </c>
      <c r="G92" s="680">
        <f>G83-G88</f>
        <v>0</v>
      </c>
    </row>
    <row r="93" spans="2:7" ht="15" hidden="1" customHeight="1" x14ac:dyDescent="0.25">
      <c r="B93" s="94">
        <v>14</v>
      </c>
      <c r="C93" s="715" t="s">
        <v>5896</v>
      </c>
      <c r="D93" s="72"/>
      <c r="E93" s="715" t="s">
        <v>3855</v>
      </c>
      <c r="G93" s="707">
        <f>G84-G89</f>
        <v>0</v>
      </c>
    </row>
    <row r="94" spans="2:7" ht="15" hidden="1" customHeight="1" x14ac:dyDescent="0.25">
      <c r="B94"/>
      <c r="C94" s="673"/>
      <c r="D94" s="72"/>
      <c r="E94" s="673"/>
    </row>
    <row r="95" spans="2:7" ht="15" hidden="1" customHeight="1" x14ac:dyDescent="0.25">
      <c r="B95" s="716"/>
      <c r="C95" s="718" t="s">
        <v>6087</v>
      </c>
      <c r="D95" s="72"/>
      <c r="E95"/>
    </row>
    <row r="96" spans="2:7" ht="15" hidden="1" customHeight="1" x14ac:dyDescent="0.25">
      <c r="B96" s="717"/>
      <c r="C96" s="719" t="s">
        <v>5866</v>
      </c>
      <c r="D96" s="72"/>
      <c r="E96"/>
    </row>
    <row r="97" spans="2:7" ht="15" hidden="1" customHeight="1" x14ac:dyDescent="0.25">
      <c r="B97" s="714">
        <v>15</v>
      </c>
      <c r="C97" s="715" t="s">
        <v>5899</v>
      </c>
      <c r="D97" s="72"/>
      <c r="E97" s="715" t="s">
        <v>5901</v>
      </c>
      <c r="G97" s="707">
        <f>G58</f>
        <v>0</v>
      </c>
    </row>
    <row r="98" spans="2:7" ht="15" hidden="1" customHeight="1" x14ac:dyDescent="0.25">
      <c r="B98" s="714">
        <v>16</v>
      </c>
      <c r="C98" s="715" t="s">
        <v>5902</v>
      </c>
      <c r="D98" s="72"/>
      <c r="E98" s="715" t="s">
        <v>5901</v>
      </c>
      <c r="G98" s="680">
        <f>G59</f>
        <v>0</v>
      </c>
    </row>
    <row r="99" spans="2:7" ht="15" hidden="1" customHeight="1" x14ac:dyDescent="0.25">
      <c r="B99" s="714">
        <v>17</v>
      </c>
      <c r="C99" s="715" t="s">
        <v>5904</v>
      </c>
      <c r="D99" s="72"/>
      <c r="E99" s="715" t="s">
        <v>5901</v>
      </c>
      <c r="G99" s="707">
        <f>SUM(G97:G98)</f>
        <v>0</v>
      </c>
    </row>
    <row r="100" spans="2:7" ht="15" hidden="1" customHeight="1" x14ac:dyDescent="0.25">
      <c r="B100" s="714">
        <v>18</v>
      </c>
      <c r="C100" s="715" t="s">
        <v>5906</v>
      </c>
      <c r="D100" s="72"/>
      <c r="E100" s="715" t="s">
        <v>5901</v>
      </c>
      <c r="G100" s="680">
        <f>G71</f>
        <v>0</v>
      </c>
    </row>
    <row r="101" spans="2:7" ht="15" hidden="1" customHeight="1" x14ac:dyDescent="0.25">
      <c r="B101" s="714">
        <v>19</v>
      </c>
      <c r="C101" s="715" t="s">
        <v>5908</v>
      </c>
      <c r="D101" s="72"/>
      <c r="E101" s="715" t="s">
        <v>5901</v>
      </c>
      <c r="G101" s="680">
        <f>G72</f>
        <v>0</v>
      </c>
    </row>
    <row r="102" spans="2:7" ht="15" hidden="1" customHeight="1" x14ac:dyDescent="0.25">
      <c r="B102" s="714">
        <v>20</v>
      </c>
      <c r="C102" s="715" t="s">
        <v>5910</v>
      </c>
      <c r="D102" s="72"/>
      <c r="E102" s="715" t="s">
        <v>5901</v>
      </c>
      <c r="G102" s="707">
        <f>SUM(G100:G101)</f>
        <v>0</v>
      </c>
    </row>
    <row r="103" spans="2:7" ht="15" hidden="1" customHeight="1" x14ac:dyDescent="0.25">
      <c r="B103" s="714">
        <v>21</v>
      </c>
      <c r="C103" s="715" t="s">
        <v>5912</v>
      </c>
      <c r="D103" s="72"/>
      <c r="E103" s="715" t="s">
        <v>3908</v>
      </c>
      <c r="G103" s="688">
        <f>IFERROR(SolarCusto!Y86*CustoContabil!C54/RCB!I38,0)</f>
        <v>0</v>
      </c>
    </row>
    <row r="104" spans="2:7" ht="15" hidden="1" customHeight="1" x14ac:dyDescent="0.25">
      <c r="B104" s="714">
        <v>22</v>
      </c>
      <c r="C104" s="715" t="s">
        <v>5913</v>
      </c>
      <c r="D104" s="72"/>
      <c r="E104" s="715" t="s">
        <v>5901</v>
      </c>
      <c r="G104" s="683">
        <f>SolarCusto!Y86</f>
        <v>0</v>
      </c>
    </row>
    <row r="105" spans="2:7" ht="15" hidden="1" customHeight="1" x14ac:dyDescent="0.25">
      <c r="B105" s="714">
        <v>23</v>
      </c>
      <c r="C105" s="715" t="s">
        <v>5915</v>
      </c>
      <c r="D105" s="72"/>
      <c r="E105" s="715" t="s">
        <v>3908</v>
      </c>
      <c r="G105" s="683">
        <f>IFERROR(SolarCusto!X86*CustoContabil!E54/RCB!E38,0)</f>
        <v>0</v>
      </c>
    </row>
    <row r="106" spans="2:7" ht="15" hidden="1" customHeight="1" x14ac:dyDescent="0.25">
      <c r="B106" s="714">
        <v>24</v>
      </c>
      <c r="C106" s="715" t="s">
        <v>5916</v>
      </c>
      <c r="D106" s="72"/>
      <c r="E106" s="715" t="s">
        <v>5901</v>
      </c>
      <c r="G106" s="688">
        <f>SolarCusto!X86</f>
        <v>0</v>
      </c>
    </row>
    <row r="107" spans="2:7" ht="15" hidden="1" customHeight="1" x14ac:dyDescent="0.25">
      <c r="B107" s="714">
        <v>25</v>
      </c>
      <c r="C107" s="715" t="s">
        <v>5919</v>
      </c>
      <c r="D107" s="72"/>
      <c r="E107" s="715" t="s">
        <v>5870</v>
      </c>
      <c r="G107" s="688">
        <f>IFERROR(G104/G99,0)</f>
        <v>0</v>
      </c>
    </row>
    <row r="108" spans="2:7" ht="15" hidden="1" customHeight="1" x14ac:dyDescent="0.25">
      <c r="B108" s="714">
        <v>26</v>
      </c>
      <c r="C108" s="715" t="s">
        <v>5921</v>
      </c>
      <c r="D108" s="72"/>
      <c r="E108" s="715" t="s">
        <v>5870</v>
      </c>
      <c r="G108" s="683">
        <f>IFERROR(G106/G99,0)</f>
        <v>0</v>
      </c>
    </row>
    <row r="109" spans="2:7" ht="15" hidden="1" customHeight="1" x14ac:dyDescent="0.25">
      <c r="B109" s="714">
        <v>27</v>
      </c>
      <c r="C109" s="715" t="s">
        <v>5923</v>
      </c>
      <c r="D109" s="72"/>
      <c r="E109" s="715" t="s">
        <v>5870</v>
      </c>
      <c r="G109" s="683">
        <f>IFERROR(G104/G102,0)</f>
        <v>0</v>
      </c>
    </row>
    <row r="110" spans="2:7" ht="15" hidden="1" customHeight="1" x14ac:dyDescent="0.25">
      <c r="B110" s="714">
        <v>28</v>
      </c>
      <c r="C110" s="715" t="s">
        <v>5925</v>
      </c>
      <c r="D110" s="72"/>
      <c r="E110" s="715" t="s">
        <v>5870</v>
      </c>
      <c r="G110" s="688">
        <f>IFERROR(G106/G102,0)</f>
        <v>0</v>
      </c>
    </row>
    <row r="111" spans="2:7" ht="15" hidden="1" customHeight="1" x14ac:dyDescent="0.25">
      <c r="B111" s="714">
        <v>29</v>
      </c>
      <c r="C111" s="715" t="s">
        <v>4054</v>
      </c>
      <c r="D111" s="72"/>
      <c r="E111" s="715" t="s">
        <v>3947</v>
      </c>
      <c r="G111" s="688">
        <f>IFERROR(SUMPRODUCT(SolarCusto!H65:H84,SolarCusto!I65:I84)/SUM(SolarCusto!I65:I84),0)</f>
        <v>0</v>
      </c>
    </row>
    <row r="112" spans="2:7" ht="15" hidden="1" customHeight="1" x14ac:dyDescent="0.25">
      <c r="B112"/>
      <c r="D112" s="72"/>
      <c r="E112"/>
    </row>
    <row r="113" spans="2:10" ht="15" hidden="1" customHeight="1" x14ac:dyDescent="0.25">
      <c r="B113" s="716"/>
      <c r="C113" s="718" t="s">
        <v>6085</v>
      </c>
      <c r="D113" s="72"/>
      <c r="E113"/>
    </row>
    <row r="114" spans="2:10" ht="15" hidden="1" customHeight="1" x14ac:dyDescent="0.25">
      <c r="B114" s="717"/>
      <c r="C114" s="719" t="s">
        <v>5866</v>
      </c>
      <c r="D114" s="72"/>
      <c r="E114"/>
    </row>
    <row r="115" spans="2:10" ht="15" hidden="1" customHeight="1" x14ac:dyDescent="0.25">
      <c r="B115" s="714">
        <v>30</v>
      </c>
      <c r="C115" s="715" t="s">
        <v>5871</v>
      </c>
      <c r="D115" s="72"/>
      <c r="E115" s="715" t="s">
        <v>5930</v>
      </c>
      <c r="G115" s="688">
        <f>IFERROR(G82/G80,0)</f>
        <v>0</v>
      </c>
    </row>
    <row r="116" spans="2:10" ht="15" hidden="1" customHeight="1" x14ac:dyDescent="0.25">
      <c r="B116" s="714">
        <v>31</v>
      </c>
      <c r="C116" s="715" t="s">
        <v>5876</v>
      </c>
      <c r="D116" s="72"/>
      <c r="E116" s="715" t="s">
        <v>5932</v>
      </c>
      <c r="G116" s="681">
        <f t="shared" ref="G116" si="0">G83</f>
        <v>0</v>
      </c>
    </row>
    <row r="117" spans="2:10" ht="15" hidden="1" customHeight="1" x14ac:dyDescent="0.25">
      <c r="B117" s="714">
        <v>32</v>
      </c>
      <c r="C117" s="715" t="s">
        <v>5882</v>
      </c>
      <c r="D117" s="72"/>
      <c r="E117" s="715" t="s">
        <v>5930</v>
      </c>
      <c r="G117" s="688">
        <f>IFERROR(G87/G85,0)</f>
        <v>0</v>
      </c>
    </row>
    <row r="118" spans="2:10" ht="15" hidden="1" customHeight="1" x14ac:dyDescent="0.25">
      <c r="B118" s="714">
        <v>33</v>
      </c>
      <c r="C118" s="715" t="s">
        <v>5886</v>
      </c>
      <c r="D118" s="72"/>
      <c r="E118" s="715" t="s">
        <v>5932</v>
      </c>
      <c r="G118" s="681">
        <f t="shared" ref="G118" si="1">G88</f>
        <v>0</v>
      </c>
    </row>
    <row r="119" spans="2:10" ht="15" hidden="1" customHeight="1" x14ac:dyDescent="0.25">
      <c r="B119" s="714">
        <v>34</v>
      </c>
      <c r="C119" s="715" t="s">
        <v>5890</v>
      </c>
      <c r="D119" s="72"/>
      <c r="E119" s="715" t="s">
        <v>5930</v>
      </c>
      <c r="G119" s="688">
        <f>G115-G117</f>
        <v>0</v>
      </c>
      <c r="J119" s="709"/>
    </row>
    <row r="120" spans="2:10" ht="15" hidden="1" customHeight="1" x14ac:dyDescent="0.25">
      <c r="B120" s="714">
        <v>35</v>
      </c>
      <c r="C120" s="715" t="s">
        <v>5999</v>
      </c>
      <c r="D120" s="72"/>
      <c r="E120" s="715" t="s">
        <v>5932</v>
      </c>
      <c r="G120" s="688">
        <f>G116-G118</f>
        <v>0</v>
      </c>
      <c r="J120" s="787"/>
    </row>
    <row r="121" spans="2:10" ht="15" hidden="1" customHeight="1" x14ac:dyDescent="0.25">
      <c r="B121" s="714">
        <v>36</v>
      </c>
      <c r="C121" s="715" t="s">
        <v>5937</v>
      </c>
      <c r="D121" s="72"/>
      <c r="E121" s="715" t="s">
        <v>5939</v>
      </c>
      <c r="G121" s="680">
        <f>IFERROR(G97/G85,0)</f>
        <v>0</v>
      </c>
    </row>
    <row r="122" spans="2:10" ht="15" hidden="1" customHeight="1" x14ac:dyDescent="0.25">
      <c r="B122" s="714">
        <v>37</v>
      </c>
      <c r="C122" s="715" t="s">
        <v>5940</v>
      </c>
      <c r="D122" s="72"/>
      <c r="E122" s="715" t="s">
        <v>5939</v>
      </c>
      <c r="G122" s="680">
        <f>IFERROR(G98/G85,0)</f>
        <v>0</v>
      </c>
    </row>
    <row r="123" spans="2:10" ht="15" hidden="1" customHeight="1" x14ac:dyDescent="0.25">
      <c r="B123" s="714">
        <v>38</v>
      </c>
      <c r="C123" s="715" t="s">
        <v>5942</v>
      </c>
      <c r="D123" s="72"/>
      <c r="E123" s="715" t="s">
        <v>5939</v>
      </c>
      <c r="G123" s="707">
        <f>SUM(G121:G122)</f>
        <v>0</v>
      </c>
    </row>
    <row r="124" spans="2:10" ht="15" hidden="1" customHeight="1" x14ac:dyDescent="0.25">
      <c r="B124" s="714">
        <v>39</v>
      </c>
      <c r="C124" s="715" t="s">
        <v>5944</v>
      </c>
      <c r="D124" s="72"/>
      <c r="E124" s="715" t="s">
        <v>5939</v>
      </c>
      <c r="G124" s="680">
        <f>IFERROR(G100/G85,0)</f>
        <v>0</v>
      </c>
    </row>
    <row r="125" spans="2:10" ht="15" hidden="1" customHeight="1" x14ac:dyDescent="0.25">
      <c r="B125" s="714">
        <v>40</v>
      </c>
      <c r="C125" s="715" t="s">
        <v>5946</v>
      </c>
      <c r="D125" s="72"/>
      <c r="E125" s="715" t="s">
        <v>5939</v>
      </c>
      <c r="G125" s="680">
        <f>IFERROR(G101/G85,0)</f>
        <v>0</v>
      </c>
    </row>
    <row r="126" spans="2:10" ht="15" hidden="1" customHeight="1" x14ac:dyDescent="0.25">
      <c r="B126" s="714">
        <v>41</v>
      </c>
      <c r="C126" s="715" t="s">
        <v>5948</v>
      </c>
      <c r="D126" s="72"/>
      <c r="E126" s="715" t="s">
        <v>5939</v>
      </c>
      <c r="G126" s="707">
        <f>SUM(G124:G125)</f>
        <v>0</v>
      </c>
    </row>
    <row r="127" spans="2:10" ht="15" hidden="1" customHeight="1" x14ac:dyDescent="0.25">
      <c r="B127" s="714">
        <v>42</v>
      </c>
      <c r="C127" s="715" t="s">
        <v>5950</v>
      </c>
      <c r="D127" s="72"/>
      <c r="E127" s="715" t="s">
        <v>5952</v>
      </c>
      <c r="G127" s="688">
        <f>IFERROR(G103/G85,0)</f>
        <v>0</v>
      </c>
    </row>
    <row r="128" spans="2:10" ht="15" hidden="1" customHeight="1" x14ac:dyDescent="0.25">
      <c r="B128" s="714">
        <v>43</v>
      </c>
      <c r="C128" s="715" t="s">
        <v>5953</v>
      </c>
      <c r="D128" s="72"/>
      <c r="E128" s="715" t="s">
        <v>5952</v>
      </c>
      <c r="G128" s="688">
        <f>IFERROR(G105/G85,0)</f>
        <v>0</v>
      </c>
    </row>
    <row r="129" spans="2:7" ht="15" hidden="1" customHeight="1" x14ac:dyDescent="0.25">
      <c r="B129"/>
      <c r="C129" s="673"/>
      <c r="D129" s="72"/>
      <c r="E129" s="673"/>
    </row>
    <row r="130" spans="2:7" ht="15" hidden="1" customHeight="1" x14ac:dyDescent="0.25">
      <c r="B130" s="716"/>
      <c r="C130" s="718" t="s">
        <v>6084</v>
      </c>
      <c r="D130" s="72"/>
      <c r="E130"/>
    </row>
    <row r="131" spans="2:7" ht="15" hidden="1" customHeight="1" x14ac:dyDescent="0.25">
      <c r="B131" s="717"/>
      <c r="C131" s="719" t="s">
        <v>5866</v>
      </c>
      <c r="D131" s="72"/>
      <c r="E131"/>
    </row>
    <row r="132" spans="2:7" ht="15" hidden="1" customHeight="1" x14ac:dyDescent="0.25">
      <c r="B132" s="714">
        <v>44</v>
      </c>
      <c r="C132" s="715" t="s">
        <v>5956</v>
      </c>
      <c r="D132" s="72"/>
      <c r="E132"/>
    </row>
    <row r="133" spans="2:7" ht="15" hidden="1" customHeight="1" x14ac:dyDescent="0.25">
      <c r="B133" s="714">
        <v>45</v>
      </c>
      <c r="C133" s="715" t="s">
        <v>5958</v>
      </c>
      <c r="D133" s="72"/>
      <c r="E133" s="715" t="s">
        <v>3855</v>
      </c>
      <c r="G133" s="707">
        <f>N37/10^3</f>
        <v>0</v>
      </c>
    </row>
    <row r="134" spans="2:7" ht="15" hidden="1" customHeight="1" x14ac:dyDescent="0.25">
      <c r="B134" s="714">
        <v>46</v>
      </c>
      <c r="C134" s="715" t="s">
        <v>5961</v>
      </c>
      <c r="D134" s="72"/>
      <c r="E134" s="715" t="s">
        <v>3855</v>
      </c>
      <c r="G134" s="784">
        <f>N38/10^3</f>
        <v>0</v>
      </c>
    </row>
    <row r="135" spans="2:7" ht="15" hidden="1" customHeight="1" x14ac:dyDescent="0.25">
      <c r="B135" s="714">
        <v>47</v>
      </c>
      <c r="C135" s="715" t="s">
        <v>5962</v>
      </c>
      <c r="D135" s="72"/>
      <c r="E135" s="715" t="s">
        <v>6115</v>
      </c>
      <c r="G135" s="697">
        <f>IFERROR(G115/$G$41,0)</f>
        <v>0</v>
      </c>
    </row>
    <row r="136" spans="2:7" ht="15" hidden="1" customHeight="1" x14ac:dyDescent="0.25">
      <c r="B136" s="714">
        <v>48</v>
      </c>
      <c r="C136" s="715" t="s">
        <v>5965</v>
      </c>
      <c r="D136" s="72"/>
      <c r="E136" s="715" t="s">
        <v>6116</v>
      </c>
      <c r="G136" s="689">
        <f t="shared" ref="G136:G138" si="2">IFERROR(G116/$G$41,0)</f>
        <v>0</v>
      </c>
    </row>
    <row r="137" spans="2:7" ht="15" hidden="1" customHeight="1" x14ac:dyDescent="0.25">
      <c r="B137" s="714">
        <v>49</v>
      </c>
      <c r="C137" s="715" t="s">
        <v>5968</v>
      </c>
      <c r="D137" s="72"/>
      <c r="E137" s="715" t="s">
        <v>6115</v>
      </c>
      <c r="G137" s="689">
        <f t="shared" si="2"/>
        <v>0</v>
      </c>
    </row>
    <row r="138" spans="2:7" ht="15" hidden="1" customHeight="1" x14ac:dyDescent="0.25">
      <c r="B138" s="714">
        <v>50</v>
      </c>
      <c r="C138" s="715" t="s">
        <v>5970</v>
      </c>
      <c r="D138" s="72"/>
      <c r="E138" s="715" t="s">
        <v>6116</v>
      </c>
      <c r="G138" s="786">
        <f t="shared" si="2"/>
        <v>0</v>
      </c>
    </row>
    <row r="139" spans="2:7" ht="15" hidden="1" customHeight="1" x14ac:dyDescent="0.25">
      <c r="B139" s="714">
        <v>51</v>
      </c>
      <c r="C139" s="715" t="s">
        <v>5972</v>
      </c>
      <c r="D139" s="72"/>
      <c r="E139" s="715" t="s">
        <v>6115</v>
      </c>
      <c r="G139" s="785">
        <f>G135-G137</f>
        <v>0</v>
      </c>
    </row>
    <row r="140" spans="2:7" ht="15" hidden="1" customHeight="1" x14ac:dyDescent="0.25">
      <c r="B140" s="714">
        <v>52</v>
      </c>
      <c r="C140" s="715" t="s">
        <v>5974</v>
      </c>
      <c r="D140" s="72"/>
      <c r="E140" s="715" t="s">
        <v>6116</v>
      </c>
      <c r="G140" s="694">
        <f>G136-G138</f>
        <v>0</v>
      </c>
    </row>
    <row r="141" spans="2:7" ht="15" hidden="1" customHeight="1" x14ac:dyDescent="0.25">
      <c r="B141" s="714">
        <v>53</v>
      </c>
      <c r="C141" s="715" t="s">
        <v>5976</v>
      </c>
      <c r="D141" s="72"/>
      <c r="E141" s="715" t="s">
        <v>6117</v>
      </c>
      <c r="G141" s="680">
        <f>G139*D56</f>
        <v>0</v>
      </c>
    </row>
    <row r="142" spans="2:7" ht="15" hidden="1" customHeight="1" x14ac:dyDescent="0.25">
      <c r="B142" s="714">
        <v>54</v>
      </c>
      <c r="C142" s="715" t="s">
        <v>5979</v>
      </c>
      <c r="D142" s="72"/>
      <c r="E142" s="715" t="s">
        <v>6117</v>
      </c>
      <c r="G142" s="698">
        <f>G140*D54</f>
        <v>0</v>
      </c>
    </row>
    <row r="143" spans="2:7" ht="15" hidden="1" customHeight="1" x14ac:dyDescent="0.25">
      <c r="B143" s="714">
        <v>55</v>
      </c>
      <c r="C143" s="715" t="s">
        <v>5981</v>
      </c>
      <c r="D143" s="72"/>
      <c r="E143" s="715" t="s">
        <v>6117</v>
      </c>
      <c r="G143" s="707">
        <f>SUM(G141:G142)</f>
        <v>0</v>
      </c>
    </row>
    <row r="144" spans="2:7" ht="15" hidden="1" customHeight="1" x14ac:dyDescent="0.25">
      <c r="B144" s="714">
        <v>56</v>
      </c>
      <c r="C144" s="715" t="s">
        <v>5983</v>
      </c>
      <c r="D144" s="72"/>
      <c r="E144" s="715" t="s">
        <v>6117</v>
      </c>
      <c r="G144" s="680">
        <f>G139*D69</f>
        <v>0</v>
      </c>
    </row>
    <row r="145" spans="2:7" ht="15" hidden="1" customHeight="1" x14ac:dyDescent="0.25">
      <c r="B145" s="714">
        <v>57</v>
      </c>
      <c r="C145" s="715" t="s">
        <v>5985</v>
      </c>
      <c r="D145" s="72"/>
      <c r="E145" s="715" t="s">
        <v>6117</v>
      </c>
      <c r="G145" s="680">
        <f>G140*D67</f>
        <v>0</v>
      </c>
    </row>
    <row r="146" spans="2:7" ht="15" hidden="1" customHeight="1" x14ac:dyDescent="0.25">
      <c r="B146" s="714">
        <v>58</v>
      </c>
      <c r="C146" s="715" t="s">
        <v>5987</v>
      </c>
      <c r="D146" s="72"/>
      <c r="E146" s="715" t="s">
        <v>6117</v>
      </c>
      <c r="G146" s="707">
        <f>SUM(G144:G145)</f>
        <v>0</v>
      </c>
    </row>
    <row r="147" spans="2:7" ht="15" hidden="1" customHeight="1" x14ac:dyDescent="0.25">
      <c r="B147" s="714">
        <v>59</v>
      </c>
      <c r="C147" s="715" t="s">
        <v>5989</v>
      </c>
      <c r="D147" s="72"/>
      <c r="E147" s="715" t="s">
        <v>4468</v>
      </c>
      <c r="G147" s="707">
        <f>IFERROR(G127/$G$41,0)</f>
        <v>0</v>
      </c>
    </row>
    <row r="148" spans="2:7" ht="15" hidden="1" customHeight="1" x14ac:dyDescent="0.25">
      <c r="B148" s="714">
        <v>60</v>
      </c>
      <c r="C148" s="715" t="s">
        <v>5992</v>
      </c>
      <c r="D148" s="72"/>
      <c r="E148" s="715" t="s">
        <v>4468</v>
      </c>
      <c r="G148" s="707">
        <f>IFERROR(G128/$G$41,0)</f>
        <v>0</v>
      </c>
    </row>
  </sheetData>
  <sheetProtection algorithmName="SHA-512" hashValue="Ew0rW1nckXaS3S2JWjhCfD4cQTt+czXQLQ5VVqw54xr7HMHHMrgKhX4U34xqOPjl0JLd69YgURhj22nT6jLupw==" saltValue="CBwT2Gsn5xwizF75xREpwQ==" spinCount="100000" sheet="1" objects="1" scenarios="1"/>
  <mergeCells count="106">
    <mergeCell ref="I57:J57"/>
    <mergeCell ref="K57:L57"/>
    <mergeCell ref="I54:J54"/>
    <mergeCell ref="K54:L54"/>
    <mergeCell ref="I55:J55"/>
    <mergeCell ref="K55:L55"/>
    <mergeCell ref="I56:J56"/>
    <mergeCell ref="K56:L56"/>
    <mergeCell ref="I51:J51"/>
    <mergeCell ref="K51:L51"/>
    <mergeCell ref="I52:J52"/>
    <mergeCell ref="K52:L52"/>
    <mergeCell ref="I53:J53"/>
    <mergeCell ref="K53:L53"/>
    <mergeCell ref="B51:G51"/>
    <mergeCell ref="B55:B56"/>
    <mergeCell ref="F55:F56"/>
    <mergeCell ref="G55:G56"/>
    <mergeCell ref="E53:E54"/>
    <mergeCell ref="E55:E56"/>
    <mergeCell ref="B53:B54"/>
    <mergeCell ref="F53:F54"/>
    <mergeCell ref="G53:G54"/>
    <mergeCell ref="M44:N44"/>
    <mergeCell ref="I46:N46"/>
    <mergeCell ref="J47:K47"/>
    <mergeCell ref="J48:K48"/>
    <mergeCell ref="J49:K49"/>
    <mergeCell ref="D35:G35"/>
    <mergeCell ref="J35:K35"/>
    <mergeCell ref="K22:L22"/>
    <mergeCell ref="I24:J24"/>
    <mergeCell ref="D45:G45"/>
    <mergeCell ref="J45:K45"/>
    <mergeCell ref="J37:K37"/>
    <mergeCell ref="J38:K38"/>
    <mergeCell ref="J39:K39"/>
    <mergeCell ref="J40:K40"/>
    <mergeCell ref="J41:K41"/>
    <mergeCell ref="J42:K42"/>
    <mergeCell ref="B43:G43"/>
    <mergeCell ref="J43:K43"/>
    <mergeCell ref="D44:G44"/>
    <mergeCell ref="J44:K44"/>
    <mergeCell ref="D36:G36"/>
    <mergeCell ref="J36:K36"/>
    <mergeCell ref="B34:G34"/>
    <mergeCell ref="I34:N34"/>
    <mergeCell ref="B20:G20"/>
    <mergeCell ref="B22:B23"/>
    <mergeCell ref="B24:B25"/>
    <mergeCell ref="G24:G25"/>
    <mergeCell ref="G22:G23"/>
    <mergeCell ref="F22:F23"/>
    <mergeCell ref="F24:F25"/>
    <mergeCell ref="E24:E25"/>
    <mergeCell ref="K26:L26"/>
    <mergeCell ref="K25:L25"/>
    <mergeCell ref="K24:L24"/>
    <mergeCell ref="K23:L23"/>
    <mergeCell ref="J9:K9"/>
    <mergeCell ref="J10:K10"/>
    <mergeCell ref="J18:K18"/>
    <mergeCell ref="B33:G33"/>
    <mergeCell ref="I33:N33"/>
    <mergeCell ref="I25:J25"/>
    <mergeCell ref="I20:J20"/>
    <mergeCell ref="I21:J21"/>
    <mergeCell ref="I22:J22"/>
    <mergeCell ref="K21:L21"/>
    <mergeCell ref="E22:E23"/>
    <mergeCell ref="I26:J26"/>
    <mergeCell ref="I23:J23"/>
    <mergeCell ref="Q26:R26"/>
    <mergeCell ref="B12:G12"/>
    <mergeCell ref="D13:G13"/>
    <mergeCell ref="D14:G14"/>
    <mergeCell ref="B2:G2"/>
    <mergeCell ref="B3:G3"/>
    <mergeCell ref="D4:G4"/>
    <mergeCell ref="D5:G5"/>
    <mergeCell ref="J13:K13"/>
    <mergeCell ref="I2:N2"/>
    <mergeCell ref="I3:N3"/>
    <mergeCell ref="I15:N15"/>
    <mergeCell ref="K20:L20"/>
    <mergeCell ref="M13:N13"/>
    <mergeCell ref="J4:K4"/>
    <mergeCell ref="J5:K5"/>
    <mergeCell ref="J11:K11"/>
    <mergeCell ref="J12:K12"/>
    <mergeCell ref="J17:K17"/>
    <mergeCell ref="J14:K14"/>
    <mergeCell ref="J16:K16"/>
    <mergeCell ref="J6:K6"/>
    <mergeCell ref="J7:K7"/>
    <mergeCell ref="J8:K8"/>
    <mergeCell ref="B68:B69"/>
    <mergeCell ref="E68:E69"/>
    <mergeCell ref="F68:F69"/>
    <mergeCell ref="G68:G69"/>
    <mergeCell ref="B64:G64"/>
    <mergeCell ref="B66:B67"/>
    <mergeCell ref="E66:E67"/>
    <mergeCell ref="F66:F67"/>
    <mergeCell ref="G66:G67"/>
  </mergeCells>
  <phoneticPr fontId="67" type="noConversion"/>
  <conditionalFormatting sqref="G30:G31">
    <cfRule type="expression" dxfId="70" priority="4">
      <formula>AND(G30&lt;=#REF!,G30&gt;0)</formula>
    </cfRule>
    <cfRule type="expression" dxfId="69" priority="5">
      <formula>OR(G30&gt;#REF!,G30&lt;0)</formula>
    </cfRule>
  </conditionalFormatting>
  <conditionalFormatting sqref="N8 N39">
    <cfRule type="expression" dxfId="68" priority="6">
      <formula>OR(N8&gt;1,N8&lt;0)</formula>
    </cfRule>
  </conditionalFormatting>
  <dataValidations disablePrompts="1" count="1">
    <dataValidation type="list" allowBlank="1" showInputMessage="1" showErrorMessage="1" sqref="M13:N13 M44:N44" xr:uid="{1898E248-3EEA-4E63-9B33-73F626032C4F}">
      <formula1>Lista_Solar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ignoredErrors>
    <ignoredError sqref="A1:IV2 A24:F24 A23:C23 E23:O23 A25:C25 A54:C54 A56:C56 A19:O21 A14:C14 A45:M45 A31:F31 P73:S65541 A26:F26 A22:F22 H22:M22 P25:S25 A5:M5 A4:M4 A18:F18 A3:O3 H26:O26 H24:O24 L30:O31 A32:O34 O45 A46:O46 E56:H56 A60:O60 E54:H54 A55:F55 E25:O25 T4:IV26 A29:O29 T73:IV65540 A9:F9 H6:M6 H7:I7 A6:F8 H8:M8 H15:O15 A15:F16 H16:M16 O4:O7 A13:C13 A10:F10 A11:F11 A12:M12 A17:F17 O16:O18 P27:S27 P26 S26 O10:O14 A76:O77 A73:A75 L73:O75 A52:H52 A51 C51:H51 A53:F53 H53 H55 A63:O63 A61:J62 L61:O62 T29:IV57 A57:H57 P30:S57 L64:O70 A64:A70 T60:IV70 P60:S70 A149:O65540 A94 F79:O79 H18:M18 O8 K9:O9 A30:F30 H30:J30 E13:K13 E14:N14 H17:M17 H31:J31 F112:O114 H103:O103 H104:O104 H105:O105 H106:O106 H97:O102 H107:O111 F129:O132 F127:F128 H127:O128 F78 H78:O78 F92 F91 H91:O91 F94:O96 F93 H93:O93 F121:F126 H121:O126 F147:F148 H147:O148 F145 F143 H143:O143 F146 H146:O146 F142 F139:F140 H139:O140 O22 A44:L44 O44 H9:I9 H11:M11 T3:X3 Z3:IV3 H10:M10 L7:M7 F81 F80 H80:O80 F90 F85 H85:O85 F84 F82 H82:O82 A40:O40 A35:M36 O35:O38 A43:M43 O41:O43 A41:F41 H41:M41 A42:F42 H42:M42 H81:O81 F83 H83:O83 H84:O84 F86 H86:O86 F87 H87:O87 F88 H88:O88 F89 H89:O89 M56:O56 M54:O54 M52:O52 M51:O51 M53:O53 M55:O55 M57:O57 F135:F138 F133 H133:O133 F134 H134:O134 H90:O90 H92:O92 F115:F120 H115:O118 H120:I120 H119 M119:O119 H135:O138 F141 H141:O141 H142:O142 F144 H144:O144 H145:O145 A50:O50 A47:M47 O47 A48:M48 O48 A49:M49 O49 A39:F39 O39 A78:A79 A112 A95:A96 A115:A129 A113:A114 A132:A148 A130:A131 A80:A93 A97:A111 L120:O120 A38:F38 A37:F37 H37:M37 H38:M38 H39:M39" unlockedFormula="1"/>
    <ignoredError sqref="G111" formulaRange="1"/>
  </ignoredErrors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1700-000000000000}">
          <x14:formula1>
            <xm:f>'Referencias UC'!$A$2:$A$21</xm:f>
          </x14:formula1>
          <xm:sqref>P4:P23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22"/>
  <dimension ref="A1:AH108"/>
  <sheetViews>
    <sheetView zoomScale="115" zoomScaleNormal="115" workbookViewId="0">
      <selection activeCell="A7" sqref="A7"/>
    </sheetView>
  </sheetViews>
  <sheetFormatPr defaultColWidth="9.140625" defaultRowHeight="15" customHeight="1" x14ac:dyDescent="0.25"/>
  <cols>
    <col min="1" max="1" width="11.140625" style="48" bestFit="1" customWidth="1"/>
    <col min="2" max="2" width="3.85546875" style="68" customWidth="1"/>
    <col min="3" max="32" width="3.7109375" style="48" customWidth="1"/>
    <col min="33" max="33" width="8.140625" style="48" customWidth="1"/>
    <col min="34" max="34" width="5.7109375" style="48" customWidth="1"/>
    <col min="35" max="16384" width="9.140625" style="48"/>
  </cols>
  <sheetData>
    <row r="1" spans="1:34" ht="15.75" thickBot="1" x14ac:dyDescent="0.3">
      <c r="A1" s="492" t="s">
        <v>6266</v>
      </c>
      <c r="B1" s="48"/>
    </row>
    <row r="3" spans="1:34" ht="15" customHeight="1" x14ac:dyDescent="0.25"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7"/>
    </row>
    <row r="4" spans="1:34" ht="15" customHeight="1" x14ac:dyDescent="0.25">
      <c r="B4" s="49"/>
      <c r="C4" s="50" t="s">
        <v>567</v>
      </c>
      <c r="AH4" s="51"/>
    </row>
    <row r="5" spans="1:34" ht="15" customHeight="1" x14ac:dyDescent="0.25">
      <c r="B5" s="49"/>
      <c r="D5" s="48" t="s">
        <v>568</v>
      </c>
      <c r="E5" s="50" t="s">
        <v>569</v>
      </c>
      <c r="AH5" s="51"/>
    </row>
    <row r="6" spans="1:34" ht="15" customHeight="1" x14ac:dyDescent="0.25">
      <c r="B6" s="49"/>
      <c r="AH6" s="51"/>
    </row>
    <row r="7" spans="1:34" ht="15" customHeight="1" x14ac:dyDescent="0.25">
      <c r="B7" s="49"/>
      <c r="D7" s="543" t="s">
        <v>570</v>
      </c>
      <c r="E7" s="52" t="s">
        <v>571</v>
      </c>
      <c r="F7" s="53"/>
      <c r="G7" s="53"/>
      <c r="H7" s="53"/>
      <c r="I7" s="54"/>
      <c r="J7" s="55" t="s">
        <v>572</v>
      </c>
      <c r="K7" s="56" t="s">
        <v>573</v>
      </c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7"/>
      <c r="AH7" s="51"/>
    </row>
    <row r="8" spans="1:34" ht="15" customHeight="1" x14ac:dyDescent="0.25">
      <c r="B8" s="49"/>
      <c r="J8" s="58" t="s">
        <v>574</v>
      </c>
      <c r="K8" s="59" t="s">
        <v>575</v>
      </c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60"/>
      <c r="AH8" s="51"/>
    </row>
    <row r="9" spans="1:34" ht="15" customHeight="1" x14ac:dyDescent="0.25">
      <c r="B9" s="49"/>
      <c r="J9" s="58" t="s">
        <v>576</v>
      </c>
      <c r="K9" s="59" t="s">
        <v>577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60"/>
      <c r="AH9" s="51"/>
    </row>
    <row r="10" spans="1:34" ht="15" customHeight="1" x14ac:dyDescent="0.25">
      <c r="B10" s="49"/>
      <c r="J10" s="58" t="s">
        <v>578</v>
      </c>
      <c r="K10" s="59" t="s">
        <v>579</v>
      </c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60"/>
      <c r="AH10" s="51"/>
    </row>
    <row r="11" spans="1:34" ht="15" customHeight="1" x14ac:dyDescent="0.25">
      <c r="B11" s="49"/>
      <c r="J11" s="61" t="s">
        <v>580</v>
      </c>
      <c r="K11" s="62" t="s">
        <v>581</v>
      </c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4"/>
      <c r="AH11" s="51"/>
    </row>
    <row r="12" spans="1:34" ht="15" customHeight="1" x14ac:dyDescent="0.25">
      <c r="B12" s="49"/>
      <c r="K12" s="50"/>
      <c r="AH12" s="51"/>
    </row>
    <row r="13" spans="1:34" ht="15" customHeight="1" x14ac:dyDescent="0.25">
      <c r="B13" s="49"/>
      <c r="D13" s="48" t="s">
        <v>582</v>
      </c>
      <c r="E13" s="48" t="s">
        <v>583</v>
      </c>
      <c r="AH13" s="51"/>
    </row>
    <row r="14" spans="1:34" ht="15" customHeight="1" x14ac:dyDescent="0.25">
      <c r="B14" s="49"/>
      <c r="E14" s="48" t="s">
        <v>584</v>
      </c>
      <c r="F14" s="48" t="s">
        <v>585</v>
      </c>
      <c r="AH14" s="51"/>
    </row>
    <row r="15" spans="1:34" ht="15" customHeight="1" x14ac:dyDescent="0.25">
      <c r="B15" s="49"/>
      <c r="E15" s="48" t="s">
        <v>586</v>
      </c>
      <c r="F15" s="48" t="s">
        <v>587</v>
      </c>
      <c r="AH15" s="51"/>
    </row>
    <row r="16" spans="1:34" ht="15" customHeight="1" x14ac:dyDescent="0.25">
      <c r="B16" s="49"/>
      <c r="D16" s="48" t="s">
        <v>588</v>
      </c>
      <c r="E16" s="48" t="s">
        <v>589</v>
      </c>
      <c r="AH16" s="51"/>
    </row>
    <row r="17" spans="2:34" ht="15" customHeight="1" x14ac:dyDescent="0.25">
      <c r="B17" s="49"/>
      <c r="E17" s="48" t="s">
        <v>590</v>
      </c>
      <c r="F17" s="48" t="s">
        <v>591</v>
      </c>
      <c r="AH17" s="51"/>
    </row>
    <row r="18" spans="2:34" ht="15" customHeight="1" x14ac:dyDescent="0.25">
      <c r="B18" s="49"/>
      <c r="D18" s="48" t="s">
        <v>592</v>
      </c>
      <c r="E18" s="48" t="s">
        <v>593</v>
      </c>
      <c r="AH18" s="51"/>
    </row>
    <row r="19" spans="2:34" ht="15" customHeight="1" x14ac:dyDescent="0.25">
      <c r="B19" s="49"/>
      <c r="E19" s="48" t="s">
        <v>594</v>
      </c>
      <c r="AH19" s="51"/>
    </row>
    <row r="20" spans="2:34" ht="15" customHeight="1" x14ac:dyDescent="0.25"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7"/>
    </row>
    <row r="22" spans="2:34" ht="15" customHeight="1" x14ac:dyDescent="0.25">
      <c r="B22" s="45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7"/>
    </row>
    <row r="23" spans="2:34" ht="15" customHeight="1" x14ac:dyDescent="0.25">
      <c r="B23" s="69"/>
      <c r="C23" s="50" t="s">
        <v>595</v>
      </c>
      <c r="AH23" s="70"/>
    </row>
    <row r="24" spans="2:34" ht="15" customHeight="1" x14ac:dyDescent="0.25">
      <c r="B24" s="71"/>
      <c r="D24" s="48" t="s">
        <v>568</v>
      </c>
      <c r="E24" s="50" t="s">
        <v>596</v>
      </c>
      <c r="AH24" s="70"/>
    </row>
    <row r="25" spans="2:34" ht="15" customHeight="1" x14ac:dyDescent="0.25">
      <c r="B25" s="71"/>
      <c r="D25" s="48" t="s">
        <v>597</v>
      </c>
      <c r="E25" s="48" t="s">
        <v>598</v>
      </c>
      <c r="AH25" s="70"/>
    </row>
    <row r="26" spans="2:34" ht="15" customHeight="1" x14ac:dyDescent="0.25">
      <c r="B26" s="71"/>
      <c r="E26" s="48" t="s">
        <v>599</v>
      </c>
      <c r="F26" s="48" t="s">
        <v>600</v>
      </c>
      <c r="AH26" s="70"/>
    </row>
    <row r="27" spans="2:34" ht="15" customHeight="1" x14ac:dyDescent="0.25">
      <c r="B27" s="71"/>
      <c r="E27" s="397" t="s">
        <v>601</v>
      </c>
      <c r="F27" s="397" t="s">
        <v>602</v>
      </c>
      <c r="G27" s="397"/>
      <c r="H27" s="397"/>
      <c r="I27" s="397"/>
      <c r="J27" s="397"/>
      <c r="K27" s="397"/>
      <c r="L27" s="397"/>
      <c r="M27" s="397"/>
      <c r="N27" s="397"/>
      <c r="O27" s="397"/>
      <c r="P27" s="397"/>
      <c r="Q27" s="397"/>
      <c r="R27" s="397"/>
      <c r="S27" s="397"/>
      <c r="T27" s="397"/>
      <c r="U27" s="397"/>
      <c r="V27" s="397"/>
      <c r="W27" s="397"/>
      <c r="X27" s="397"/>
      <c r="Y27" s="397"/>
      <c r="Z27" s="397"/>
      <c r="AA27" s="397"/>
      <c r="AB27" s="397"/>
      <c r="AC27" s="397"/>
      <c r="AD27" s="397"/>
      <c r="AE27" s="397"/>
      <c r="AF27" s="397"/>
      <c r="AG27" s="397"/>
      <c r="AH27" s="70"/>
    </row>
    <row r="28" spans="2:34" ht="15" customHeight="1" x14ac:dyDescent="0.25">
      <c r="B28" s="71"/>
      <c r="E28" s="397"/>
      <c r="F28" s="397" t="s">
        <v>603</v>
      </c>
      <c r="G28" s="397"/>
      <c r="H28" s="397"/>
      <c r="I28" s="397"/>
      <c r="J28" s="397"/>
      <c r="K28" s="397"/>
      <c r="L28" s="397"/>
      <c r="M28" s="397"/>
      <c r="N28" s="397"/>
      <c r="O28" s="397"/>
      <c r="P28" s="397"/>
      <c r="Q28" s="397"/>
      <c r="R28" s="397"/>
      <c r="S28" s="397"/>
      <c r="T28" s="397"/>
      <c r="U28" s="397"/>
      <c r="V28" s="397"/>
      <c r="W28" s="397"/>
      <c r="X28" s="397"/>
      <c r="Y28" s="397"/>
      <c r="Z28" s="397"/>
      <c r="AA28" s="397"/>
      <c r="AB28" s="397"/>
      <c r="AC28" s="397"/>
      <c r="AD28" s="397"/>
      <c r="AE28" s="397"/>
      <c r="AF28" s="397"/>
      <c r="AG28" s="397"/>
      <c r="AH28" s="70"/>
    </row>
    <row r="29" spans="2:34" ht="15" customHeight="1" x14ac:dyDescent="0.25">
      <c r="B29" s="71"/>
      <c r="D29" s="48" t="s">
        <v>582</v>
      </c>
      <c r="E29" s="48" t="s">
        <v>604</v>
      </c>
      <c r="AH29" s="70"/>
    </row>
    <row r="30" spans="2:34" ht="15" customHeight="1" x14ac:dyDescent="0.25">
      <c r="B30" s="71"/>
      <c r="E30" s="48" t="s">
        <v>605</v>
      </c>
      <c r="F30" s="48" t="s">
        <v>606</v>
      </c>
      <c r="AH30" s="70"/>
    </row>
    <row r="31" spans="2:34" ht="15" customHeight="1" x14ac:dyDescent="0.25">
      <c r="B31" s="71"/>
      <c r="E31" s="48" t="s">
        <v>607</v>
      </c>
      <c r="F31" s="48" t="s">
        <v>608</v>
      </c>
      <c r="AH31" s="70"/>
    </row>
    <row r="32" spans="2:34" ht="39.75" customHeight="1" x14ac:dyDescent="0.25">
      <c r="B32" s="71"/>
      <c r="D32" s="72" t="s">
        <v>588</v>
      </c>
      <c r="E32" s="888" t="s">
        <v>609</v>
      </c>
      <c r="F32" s="888"/>
      <c r="G32" s="888"/>
      <c r="H32" s="888"/>
      <c r="I32" s="888"/>
      <c r="J32" s="888"/>
      <c r="K32" s="888"/>
      <c r="L32" s="888"/>
      <c r="M32" s="888"/>
      <c r="N32" s="888"/>
      <c r="O32" s="888"/>
      <c r="P32" s="888"/>
      <c r="Q32" s="888"/>
      <c r="R32" s="888"/>
      <c r="S32" s="888"/>
      <c r="T32" s="888"/>
      <c r="U32" s="888"/>
      <c r="V32" s="888"/>
      <c r="W32" s="888"/>
      <c r="X32" s="888"/>
      <c r="Y32" s="888"/>
      <c r="Z32" s="888"/>
      <c r="AA32" s="888"/>
      <c r="AB32" s="888"/>
      <c r="AC32" s="888"/>
      <c r="AH32" s="70"/>
    </row>
    <row r="33" spans="2:34" ht="36" customHeight="1" x14ac:dyDescent="0.25">
      <c r="B33" s="71"/>
      <c r="D33" s="72" t="s">
        <v>592</v>
      </c>
      <c r="E33" s="888" t="s">
        <v>610</v>
      </c>
      <c r="F33" s="888"/>
      <c r="G33" s="888"/>
      <c r="H33" s="888"/>
      <c r="I33" s="888"/>
      <c r="J33" s="888"/>
      <c r="K33" s="888"/>
      <c r="L33" s="888"/>
      <c r="M33" s="888"/>
      <c r="N33" s="888"/>
      <c r="O33" s="888"/>
      <c r="P33" s="888"/>
      <c r="Q33" s="888"/>
      <c r="R33" s="888"/>
      <c r="S33" s="888"/>
      <c r="T33" s="888"/>
      <c r="U33" s="888"/>
      <c r="V33" s="888"/>
      <c r="W33" s="888"/>
      <c r="X33" s="888"/>
      <c r="Y33" s="888"/>
      <c r="Z33" s="888"/>
      <c r="AA33" s="888"/>
      <c r="AB33" s="888"/>
      <c r="AC33" s="493"/>
      <c r="AH33" s="70"/>
    </row>
    <row r="34" spans="2:34" ht="15" customHeight="1" x14ac:dyDescent="0.25">
      <c r="B34" s="73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74"/>
    </row>
    <row r="36" spans="2:34" ht="15" customHeight="1" x14ac:dyDescent="0.25">
      <c r="B36" s="79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77"/>
    </row>
    <row r="37" spans="2:34" ht="15" customHeight="1" x14ac:dyDescent="0.25">
      <c r="B37" s="69"/>
      <c r="C37" s="50" t="s">
        <v>611</v>
      </c>
      <c r="AH37" s="70"/>
    </row>
    <row r="38" spans="2:34" x14ac:dyDescent="0.25">
      <c r="B38" s="69"/>
      <c r="D38" s="72" t="s">
        <v>568</v>
      </c>
      <c r="E38" s="890" t="s">
        <v>612</v>
      </c>
      <c r="F38" s="890"/>
      <c r="G38" s="890"/>
      <c r="H38" s="890"/>
      <c r="I38" s="890"/>
      <c r="J38" s="890"/>
      <c r="K38" s="890"/>
      <c r="L38" s="890"/>
      <c r="M38" s="890"/>
      <c r="N38" s="890"/>
      <c r="O38" s="890"/>
      <c r="P38" s="890"/>
      <c r="Q38" s="890"/>
      <c r="R38" s="890"/>
      <c r="S38" s="890"/>
      <c r="T38" s="890"/>
      <c r="U38" s="890"/>
      <c r="V38" s="890"/>
      <c r="W38" s="890"/>
      <c r="X38" s="890"/>
      <c r="Y38" s="890"/>
      <c r="Z38" s="890"/>
      <c r="AA38" s="890"/>
      <c r="AB38" s="890"/>
      <c r="AC38" s="890"/>
      <c r="AD38" s="890"/>
      <c r="AE38" s="890"/>
      <c r="AF38" s="890"/>
      <c r="AG38" s="890"/>
      <c r="AH38" s="891"/>
    </row>
    <row r="39" spans="2:34" ht="34.5" customHeight="1" x14ac:dyDescent="0.25">
      <c r="B39" s="69"/>
      <c r="D39" s="72" t="s">
        <v>570</v>
      </c>
      <c r="E39" s="890" t="s">
        <v>613</v>
      </c>
      <c r="F39" s="890"/>
      <c r="G39" s="890"/>
      <c r="H39" s="890"/>
      <c r="I39" s="890"/>
      <c r="J39" s="890"/>
      <c r="K39" s="890"/>
      <c r="L39" s="890"/>
      <c r="M39" s="890"/>
      <c r="N39" s="890"/>
      <c r="O39" s="890"/>
      <c r="P39" s="890"/>
      <c r="Q39" s="890"/>
      <c r="R39" s="890"/>
      <c r="S39" s="890"/>
      <c r="T39" s="890"/>
      <c r="U39" s="890"/>
      <c r="V39" s="890"/>
      <c r="W39" s="890"/>
      <c r="X39" s="890"/>
      <c r="Y39" s="890"/>
      <c r="Z39" s="890"/>
      <c r="AA39" s="890"/>
      <c r="AB39" s="890"/>
      <c r="AC39" s="890"/>
      <c r="AD39" s="890"/>
      <c r="AE39" s="890"/>
      <c r="AF39" s="890"/>
      <c r="AG39" s="890"/>
      <c r="AH39" s="891"/>
    </row>
    <row r="40" spans="2:34" ht="32.25" customHeight="1" x14ac:dyDescent="0.25">
      <c r="B40" s="69"/>
      <c r="D40" s="72" t="s">
        <v>582</v>
      </c>
      <c r="E40" s="890" t="s">
        <v>614</v>
      </c>
      <c r="F40" s="890"/>
      <c r="G40" s="890"/>
      <c r="H40" s="890"/>
      <c r="I40" s="890"/>
      <c r="J40" s="890"/>
      <c r="K40" s="890"/>
      <c r="L40" s="890"/>
      <c r="M40" s="890"/>
      <c r="N40" s="890"/>
      <c r="O40" s="890"/>
      <c r="P40" s="890"/>
      <c r="Q40" s="890"/>
      <c r="R40" s="890"/>
      <c r="S40" s="890"/>
      <c r="T40" s="890"/>
      <c r="U40" s="890"/>
      <c r="V40" s="890"/>
      <c r="W40" s="890"/>
      <c r="X40" s="890"/>
      <c r="Y40" s="890"/>
      <c r="Z40" s="890"/>
      <c r="AA40" s="890"/>
      <c r="AB40" s="890"/>
      <c r="AC40" s="890"/>
      <c r="AD40" s="890"/>
      <c r="AE40" s="890"/>
      <c r="AF40" s="890"/>
      <c r="AG40" s="890"/>
      <c r="AH40" s="891"/>
    </row>
    <row r="41" spans="2:34" ht="15" customHeight="1" x14ac:dyDescent="0.25">
      <c r="B41" s="69"/>
      <c r="D41" s="72" t="s">
        <v>582</v>
      </c>
      <c r="E41" s="890" t="s">
        <v>615</v>
      </c>
      <c r="F41" s="890"/>
      <c r="G41" s="890"/>
      <c r="H41" s="890"/>
      <c r="I41" s="890"/>
      <c r="J41" s="890"/>
      <c r="K41" s="890"/>
      <c r="L41" s="890"/>
      <c r="M41" s="890"/>
      <c r="N41" s="890"/>
      <c r="O41" s="890"/>
      <c r="P41" s="890"/>
      <c r="Q41" s="890"/>
      <c r="R41" s="890"/>
      <c r="S41" s="890"/>
      <c r="T41" s="890"/>
      <c r="U41" s="890"/>
      <c r="V41" s="890"/>
      <c r="W41" s="890"/>
      <c r="X41" s="890"/>
      <c r="Y41" s="890"/>
      <c r="Z41" s="890"/>
      <c r="AA41" s="890"/>
      <c r="AB41" s="890"/>
      <c r="AC41" s="890"/>
      <c r="AD41" s="890"/>
      <c r="AE41" s="890"/>
      <c r="AF41" s="890"/>
      <c r="AG41" s="890"/>
      <c r="AH41" s="891"/>
    </row>
    <row r="42" spans="2:34" ht="15" customHeight="1" x14ac:dyDescent="0.25">
      <c r="B42" s="69"/>
      <c r="D42" s="72" t="s">
        <v>588</v>
      </c>
      <c r="E42" s="890" t="s">
        <v>616</v>
      </c>
      <c r="F42" s="890"/>
      <c r="G42" s="890"/>
      <c r="H42" s="890"/>
      <c r="I42" s="890"/>
      <c r="J42" s="890"/>
      <c r="K42" s="890"/>
      <c r="L42" s="890"/>
      <c r="M42" s="890"/>
      <c r="N42" s="890"/>
      <c r="O42" s="890"/>
      <c r="P42" s="890"/>
      <c r="Q42" s="890"/>
      <c r="R42" s="890"/>
      <c r="S42" s="890"/>
      <c r="T42" s="890"/>
      <c r="U42" s="890"/>
      <c r="V42" s="890"/>
      <c r="W42" s="890"/>
      <c r="X42" s="890"/>
      <c r="Y42" s="890"/>
      <c r="Z42" s="890"/>
      <c r="AA42" s="890"/>
      <c r="AB42" s="890"/>
      <c r="AC42" s="890"/>
      <c r="AD42" s="890"/>
      <c r="AE42" s="890"/>
      <c r="AF42" s="890"/>
      <c r="AG42" s="890"/>
      <c r="AH42" s="891"/>
    </row>
    <row r="43" spans="2:34" ht="15" customHeight="1" x14ac:dyDescent="0.25">
      <c r="B43" s="78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74"/>
    </row>
    <row r="45" spans="2:34" ht="15" customHeight="1" x14ac:dyDescent="0.25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7"/>
    </row>
    <row r="46" spans="2:34" ht="15" customHeight="1" x14ac:dyDescent="0.25">
      <c r="B46" s="69"/>
      <c r="C46" s="50" t="s">
        <v>617</v>
      </c>
      <c r="AH46" s="70"/>
    </row>
    <row r="47" spans="2:34" ht="15" customHeight="1" x14ac:dyDescent="0.25">
      <c r="B47" s="71"/>
      <c r="D47" s="48" t="s">
        <v>618</v>
      </c>
      <c r="AH47" s="70"/>
    </row>
    <row r="48" spans="2:34" ht="15" customHeight="1" x14ac:dyDescent="0.25">
      <c r="B48" s="71"/>
      <c r="D48" s="48" t="s">
        <v>619</v>
      </c>
      <c r="AH48" s="70"/>
    </row>
    <row r="49" spans="2:34" ht="15" customHeight="1" x14ac:dyDescent="0.25">
      <c r="B49" s="71"/>
      <c r="D49" s="48" t="s">
        <v>568</v>
      </c>
      <c r="E49" s="48" t="s">
        <v>620</v>
      </c>
      <c r="AH49" s="70"/>
    </row>
    <row r="50" spans="2:34" ht="15" customHeight="1" x14ac:dyDescent="0.25">
      <c r="B50" s="71"/>
      <c r="E50" s="48" t="s">
        <v>621</v>
      </c>
      <c r="F50" s="48" t="s">
        <v>622</v>
      </c>
      <c r="AH50" s="70"/>
    </row>
    <row r="51" spans="2:34" ht="15" customHeight="1" x14ac:dyDescent="0.25">
      <c r="B51" s="71"/>
      <c r="E51" s="48" t="s">
        <v>623</v>
      </c>
      <c r="F51" s="48" t="s">
        <v>624</v>
      </c>
      <c r="AH51" s="70"/>
    </row>
    <row r="52" spans="2:34" ht="15" customHeight="1" x14ac:dyDescent="0.25">
      <c r="B52" s="71"/>
      <c r="D52" s="48" t="s">
        <v>570</v>
      </c>
      <c r="E52" s="48" t="s">
        <v>625</v>
      </c>
      <c r="AH52" s="70"/>
    </row>
    <row r="53" spans="2:34" ht="15" customHeight="1" x14ac:dyDescent="0.25">
      <c r="B53" s="71"/>
      <c r="E53" s="48" t="s">
        <v>572</v>
      </c>
      <c r="F53" s="48" t="s">
        <v>626</v>
      </c>
      <c r="AH53" s="70"/>
    </row>
    <row r="54" spans="2:34" ht="15" customHeight="1" x14ac:dyDescent="0.25">
      <c r="B54" s="71"/>
      <c r="E54" s="48" t="s">
        <v>574</v>
      </c>
      <c r="F54" s="48" t="s">
        <v>627</v>
      </c>
      <c r="AH54" s="70"/>
    </row>
    <row r="55" spans="2:34" ht="15" customHeight="1" x14ac:dyDescent="0.25">
      <c r="B55" s="71"/>
      <c r="E55" s="48" t="s">
        <v>576</v>
      </c>
      <c r="F55" s="48" t="s">
        <v>628</v>
      </c>
      <c r="AH55" s="70"/>
    </row>
    <row r="56" spans="2:34" ht="15" customHeight="1" x14ac:dyDescent="0.25">
      <c r="B56" s="71"/>
      <c r="D56" s="48" t="s">
        <v>582</v>
      </c>
      <c r="E56" s="48" t="s">
        <v>629</v>
      </c>
      <c r="AH56" s="70"/>
    </row>
    <row r="57" spans="2:34" ht="15" customHeight="1" x14ac:dyDescent="0.25">
      <c r="B57" s="71"/>
      <c r="E57" s="48" t="s">
        <v>584</v>
      </c>
      <c r="F57" s="48" t="s">
        <v>630</v>
      </c>
      <c r="AH57" s="70"/>
    </row>
    <row r="58" spans="2:34" ht="15" customHeight="1" x14ac:dyDescent="0.25">
      <c r="B58" s="71"/>
      <c r="E58" s="48" t="s">
        <v>586</v>
      </c>
      <c r="F58" s="48" t="s">
        <v>631</v>
      </c>
      <c r="AH58" s="70"/>
    </row>
    <row r="59" spans="2:34" ht="15" customHeight="1" x14ac:dyDescent="0.25">
      <c r="B59" s="71"/>
      <c r="E59" s="48" t="s">
        <v>632</v>
      </c>
      <c r="F59" s="48" t="s">
        <v>633</v>
      </c>
      <c r="AH59" s="70"/>
    </row>
    <row r="60" spans="2:34" ht="15" customHeight="1" x14ac:dyDescent="0.25">
      <c r="B60" s="71"/>
      <c r="E60" s="48" t="s">
        <v>634</v>
      </c>
      <c r="F60" s="48" t="s">
        <v>635</v>
      </c>
      <c r="AH60" s="70"/>
    </row>
    <row r="61" spans="2:34" ht="15" customHeight="1" x14ac:dyDescent="0.25">
      <c r="B61" s="71"/>
      <c r="D61" s="48" t="s">
        <v>588</v>
      </c>
      <c r="E61" s="48" t="s">
        <v>636</v>
      </c>
      <c r="AH61" s="70"/>
    </row>
    <row r="62" spans="2:34" ht="15" customHeight="1" x14ac:dyDescent="0.25">
      <c r="B62" s="71"/>
      <c r="E62" s="48" t="s">
        <v>590</v>
      </c>
      <c r="F62" s="48" t="s">
        <v>637</v>
      </c>
      <c r="AH62" s="70"/>
    </row>
    <row r="63" spans="2:34" ht="15" customHeight="1" x14ac:dyDescent="0.25">
      <c r="B63" s="71"/>
      <c r="E63" s="48" t="s">
        <v>638</v>
      </c>
      <c r="F63" s="48" t="s">
        <v>639</v>
      </c>
      <c r="AH63" s="70"/>
    </row>
    <row r="64" spans="2:34" ht="15" customHeight="1" x14ac:dyDescent="0.25">
      <c r="B64" s="73"/>
      <c r="C64" s="66"/>
      <c r="D64" s="66"/>
      <c r="E64" s="66" t="s">
        <v>640</v>
      </c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74"/>
    </row>
    <row r="65" spans="2:34" ht="15" customHeight="1" x14ac:dyDescent="0.25">
      <c r="B65" s="50"/>
      <c r="AH65" s="75"/>
    </row>
    <row r="66" spans="2:34" ht="15" customHeight="1" x14ac:dyDescent="0.25">
      <c r="B66" s="7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77"/>
    </row>
    <row r="67" spans="2:34" ht="15" customHeight="1" x14ac:dyDescent="0.25">
      <c r="B67" s="71"/>
      <c r="C67" s="50" t="s">
        <v>641</v>
      </c>
      <c r="AH67" s="70"/>
    </row>
    <row r="68" spans="2:34" ht="15" customHeight="1" x14ac:dyDescent="0.25">
      <c r="B68" s="71"/>
      <c r="D68" s="48" t="s">
        <v>568</v>
      </c>
      <c r="E68" s="48" t="s">
        <v>642</v>
      </c>
      <c r="AH68" s="70"/>
    </row>
    <row r="69" spans="2:34" ht="15" customHeight="1" x14ac:dyDescent="0.25">
      <c r="B69" s="69"/>
      <c r="D69" s="48" t="s">
        <v>570</v>
      </c>
      <c r="E69" s="48" t="s">
        <v>643</v>
      </c>
      <c r="AH69" s="70"/>
    </row>
    <row r="70" spans="2:34" ht="15" customHeight="1" x14ac:dyDescent="0.25">
      <c r="B70" s="69"/>
      <c r="E70" s="889" t="s">
        <v>644</v>
      </c>
      <c r="F70" s="889"/>
      <c r="G70" s="889"/>
      <c r="H70" s="889"/>
      <c r="I70" s="889"/>
      <c r="J70" s="889"/>
      <c r="K70" s="889"/>
      <c r="L70" s="889"/>
      <c r="M70" s="48" t="s">
        <v>645</v>
      </c>
      <c r="AH70" s="70"/>
    </row>
    <row r="71" spans="2:34" ht="15" customHeight="1" x14ac:dyDescent="0.25">
      <c r="B71" s="69"/>
      <c r="E71" s="889"/>
      <c r="F71" s="889"/>
      <c r="G71" s="889"/>
      <c r="H71" s="889"/>
      <c r="I71" s="889"/>
      <c r="J71" s="889"/>
      <c r="K71" s="889"/>
      <c r="L71" s="889"/>
      <c r="M71" s="48" t="s">
        <v>646</v>
      </c>
      <c r="AH71" s="70"/>
    </row>
    <row r="72" spans="2:34" ht="15" customHeight="1" x14ac:dyDescent="0.25">
      <c r="B72" s="69"/>
      <c r="E72" s="889"/>
      <c r="F72" s="889"/>
      <c r="G72" s="889"/>
      <c r="H72" s="889"/>
      <c r="I72" s="889"/>
      <c r="J72" s="889"/>
      <c r="K72" s="889"/>
      <c r="L72" s="889"/>
      <c r="M72" s="48" t="s">
        <v>647</v>
      </c>
      <c r="AH72" s="70"/>
    </row>
    <row r="73" spans="2:34" ht="15" customHeight="1" x14ac:dyDescent="0.25">
      <c r="B73" s="69"/>
      <c r="E73" s="889" t="s">
        <v>648</v>
      </c>
      <c r="F73" s="889"/>
      <c r="G73" s="889"/>
      <c r="H73" s="889"/>
      <c r="I73" s="889"/>
      <c r="J73" s="48" t="s">
        <v>649</v>
      </c>
      <c r="AH73" s="70"/>
    </row>
    <row r="74" spans="2:34" ht="15" customHeight="1" x14ac:dyDescent="0.25">
      <c r="B74" s="69"/>
      <c r="E74" s="889"/>
      <c r="F74" s="889"/>
      <c r="G74" s="889"/>
      <c r="H74" s="889"/>
      <c r="I74" s="889"/>
      <c r="J74" s="48" t="s">
        <v>650</v>
      </c>
      <c r="AH74" s="70"/>
    </row>
    <row r="75" spans="2:34" ht="15" customHeight="1" x14ac:dyDescent="0.25">
      <c r="B75" s="69"/>
      <c r="E75" s="889"/>
      <c r="F75" s="889"/>
      <c r="G75" s="889"/>
      <c r="H75" s="889"/>
      <c r="I75" s="889"/>
      <c r="J75" s="48" t="s">
        <v>651</v>
      </c>
      <c r="AH75" s="70"/>
    </row>
    <row r="76" spans="2:34" ht="15" customHeight="1" x14ac:dyDescent="0.25">
      <c r="B76" s="69"/>
      <c r="E76" s="889"/>
      <c r="F76" s="889"/>
      <c r="G76" s="889"/>
      <c r="H76" s="889"/>
      <c r="I76" s="889"/>
      <c r="J76" s="48" t="s">
        <v>652</v>
      </c>
      <c r="AH76" s="70"/>
    </row>
    <row r="77" spans="2:34" ht="21" customHeight="1" x14ac:dyDescent="0.25">
      <c r="B77" s="69"/>
      <c r="E77" s="48" t="s">
        <v>576</v>
      </c>
      <c r="F77" s="48" t="s">
        <v>653</v>
      </c>
      <c r="AH77" s="70"/>
    </row>
    <row r="78" spans="2:34" ht="17.25" customHeight="1" x14ac:dyDescent="0.25">
      <c r="B78" s="78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74"/>
    </row>
    <row r="79" spans="2:34" ht="15" customHeight="1" x14ac:dyDescent="0.25">
      <c r="B79" s="48"/>
      <c r="AH79" s="75"/>
    </row>
    <row r="80" spans="2:34" ht="15" customHeight="1" x14ac:dyDescent="0.25">
      <c r="B80" s="79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77"/>
    </row>
    <row r="81" spans="2:34" ht="15" customHeight="1" x14ac:dyDescent="0.25">
      <c r="B81" s="69"/>
      <c r="C81" s="50" t="s">
        <v>654</v>
      </c>
      <c r="AH81" s="70"/>
    </row>
    <row r="82" spans="2:34" ht="15" customHeight="1" x14ac:dyDescent="0.25">
      <c r="B82" s="69"/>
      <c r="D82" s="48" t="s">
        <v>568</v>
      </c>
      <c r="E82" s="48" t="s">
        <v>655</v>
      </c>
      <c r="AH82" s="70"/>
    </row>
    <row r="83" spans="2:34" ht="15" customHeight="1" x14ac:dyDescent="0.25">
      <c r="B83" s="69"/>
      <c r="E83" s="48" t="s">
        <v>656</v>
      </c>
      <c r="AH83" s="70"/>
    </row>
    <row r="84" spans="2:34" ht="15" customHeight="1" x14ac:dyDescent="0.25">
      <c r="B84" s="69"/>
      <c r="D84" s="48" t="s">
        <v>570</v>
      </c>
      <c r="E84" s="48" t="s">
        <v>657</v>
      </c>
      <c r="AH84" s="70"/>
    </row>
    <row r="85" spans="2:34" ht="15" customHeight="1" x14ac:dyDescent="0.25">
      <c r="B85" s="69"/>
      <c r="D85" s="48" t="s">
        <v>582</v>
      </c>
      <c r="E85" s="48" t="s">
        <v>658</v>
      </c>
      <c r="AH85" s="70"/>
    </row>
    <row r="86" spans="2:34" ht="15" customHeight="1" x14ac:dyDescent="0.25">
      <c r="B86" s="69"/>
      <c r="E86" s="48" t="s">
        <v>584</v>
      </c>
      <c r="F86" s="48" t="s">
        <v>659</v>
      </c>
      <c r="AH86" s="70"/>
    </row>
    <row r="87" spans="2:34" ht="15" customHeight="1" x14ac:dyDescent="0.25">
      <c r="B87" s="69"/>
      <c r="F87" s="48" t="s">
        <v>660</v>
      </c>
      <c r="AH87" s="70"/>
    </row>
    <row r="88" spans="2:34" ht="15" customHeight="1" x14ac:dyDescent="0.25">
      <c r="B88" s="69"/>
      <c r="E88" s="48" t="s">
        <v>586</v>
      </c>
      <c r="F88" s="48" t="s">
        <v>661</v>
      </c>
      <c r="AH88" s="70"/>
    </row>
    <row r="89" spans="2:34" ht="15" customHeight="1" x14ac:dyDescent="0.25">
      <c r="B89" s="69"/>
      <c r="D89" s="48" t="s">
        <v>588</v>
      </c>
      <c r="E89" s="48" t="s">
        <v>662</v>
      </c>
      <c r="AH89" s="70"/>
    </row>
    <row r="90" spans="2:34" ht="15" customHeight="1" x14ac:dyDescent="0.25">
      <c r="B90" s="69"/>
      <c r="E90" s="48" t="s">
        <v>663</v>
      </c>
      <c r="AH90" s="70"/>
    </row>
    <row r="91" spans="2:34" ht="15" customHeight="1" x14ac:dyDescent="0.25">
      <c r="B91" s="69"/>
      <c r="E91" s="48" t="s">
        <v>664</v>
      </c>
      <c r="AH91" s="70"/>
    </row>
    <row r="92" spans="2:34" ht="15" customHeight="1" x14ac:dyDescent="0.25">
      <c r="B92" s="69"/>
      <c r="D92" s="48" t="s">
        <v>592</v>
      </c>
      <c r="E92" s="48" t="s">
        <v>665</v>
      </c>
      <c r="AH92" s="70"/>
    </row>
    <row r="93" spans="2:34" ht="15" customHeight="1" x14ac:dyDescent="0.25">
      <c r="B93" s="78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74"/>
    </row>
    <row r="95" spans="2:34" ht="15" customHeight="1" x14ac:dyDescent="0.25">
      <c r="B95" s="48"/>
    </row>
    <row r="96" spans="2:34" ht="15" customHeight="1" x14ac:dyDescent="0.25">
      <c r="B96" s="48"/>
    </row>
    <row r="97" spans="2:2" ht="15" customHeight="1" x14ac:dyDescent="0.25">
      <c r="B97" s="48"/>
    </row>
    <row r="98" spans="2:2" ht="15" customHeight="1" x14ac:dyDescent="0.25">
      <c r="B98" s="48"/>
    </row>
    <row r="99" spans="2:2" ht="15" customHeight="1" x14ac:dyDescent="0.25">
      <c r="B99" s="48"/>
    </row>
    <row r="100" spans="2:2" ht="15" customHeight="1" x14ac:dyDescent="0.25">
      <c r="B100" s="48"/>
    </row>
    <row r="101" spans="2:2" ht="15" customHeight="1" x14ac:dyDescent="0.25">
      <c r="B101" s="48"/>
    </row>
    <row r="102" spans="2:2" ht="15" customHeight="1" x14ac:dyDescent="0.25">
      <c r="B102" s="48"/>
    </row>
    <row r="103" spans="2:2" ht="15" customHeight="1" x14ac:dyDescent="0.25">
      <c r="B103" s="48"/>
    </row>
    <row r="104" spans="2:2" ht="15" customHeight="1" x14ac:dyDescent="0.25">
      <c r="B104" s="48"/>
    </row>
    <row r="105" spans="2:2" ht="15" customHeight="1" x14ac:dyDescent="0.25">
      <c r="B105" s="48"/>
    </row>
    <row r="106" spans="2:2" ht="15" customHeight="1" x14ac:dyDescent="0.25">
      <c r="B106" s="48"/>
    </row>
    <row r="107" spans="2:2" ht="15" customHeight="1" x14ac:dyDescent="0.25">
      <c r="B107" s="48"/>
    </row>
    <row r="108" spans="2:2" ht="15" customHeight="1" x14ac:dyDescent="0.25">
      <c r="B108" s="48"/>
    </row>
  </sheetData>
  <sheetProtection algorithmName="SHA-512" hashValue="Fv1eXbN3dsHP10/antS44YwXe9uZKDnbIC+LlFMgkEZjWPLcgx7nS+8f7Fm5YODhZNTLJ8u3TXGP4gba93ZPkg==" saltValue="O5+5luF9Jev7DJypt4nuLA==" spinCount="100000" sheet="1" objects="1" scenarios="1"/>
  <dataConsolidate/>
  <mergeCells count="9">
    <mergeCell ref="E32:AC32"/>
    <mergeCell ref="E33:AB33"/>
    <mergeCell ref="E70:L72"/>
    <mergeCell ref="E73:I76"/>
    <mergeCell ref="E38:AH38"/>
    <mergeCell ref="E39:AH39"/>
    <mergeCell ref="E40:AH40"/>
    <mergeCell ref="E41:AH41"/>
    <mergeCell ref="E42:AH42"/>
  </mergeCells>
  <hyperlinks>
    <hyperlink ref="X90" r:id="rId1" display="eficiencia.energetica@copel.com" xr:uid="{00000000-0004-0000-0400-000000000000}"/>
  </hyperlinks>
  <pageMargins left="0.511811024" right="0.511811024" top="0.78740157499999996" bottom="0.78740157499999996" header="0.31496062000000002" footer="0.31496062000000002"/>
  <pageSetup paperSize="9" orientation="portrait" r:id="rId2"/>
  <headerFooter>
    <oddHeader>&amp;L&amp;"Calibri"&amp;10&amp;K0000FFUso Interno CPFL&amp;1#</oddHeader>
  </headerFooter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8"/>
  <dimension ref="B2:Z121"/>
  <sheetViews>
    <sheetView zoomScaleNormal="100" workbookViewId="0">
      <selection activeCell="I54" sqref="I54:J54"/>
    </sheetView>
  </sheetViews>
  <sheetFormatPr defaultColWidth="9.140625" defaultRowHeight="15" customHeight="1" x14ac:dyDescent="0.25"/>
  <cols>
    <col min="1" max="1" width="3.7109375" style="48" customWidth="1"/>
    <col min="2" max="2" width="4.42578125" style="48" bestFit="1" customWidth="1"/>
    <col min="3" max="7" width="10.7109375" style="48" customWidth="1"/>
    <col min="8" max="9" width="11.42578125" style="48" bestFit="1" customWidth="1"/>
    <col min="10" max="11" width="18.85546875" style="48" bestFit="1" customWidth="1"/>
    <col min="12" max="12" width="20.42578125" style="48" customWidth="1"/>
    <col min="13" max="13" width="18" style="48" bestFit="1" customWidth="1"/>
    <col min="14" max="14" width="18.85546875" style="48" bestFit="1" customWidth="1"/>
    <col min="15" max="15" width="3.7109375" style="48" customWidth="1"/>
    <col min="16" max="16" width="12.5703125" style="48" bestFit="1" customWidth="1"/>
    <col min="17" max="17" width="10.7109375" style="48" customWidth="1"/>
    <col min="18" max="18" width="7.140625" style="48" bestFit="1" customWidth="1"/>
    <col min="19" max="19" width="10.7109375" style="48" customWidth="1"/>
    <col min="20" max="20" width="14.42578125" style="48" bestFit="1" customWidth="1"/>
    <col min="21" max="21" width="10.7109375" style="48" customWidth="1"/>
    <col min="22" max="23" width="8.42578125" style="48" bestFit="1" customWidth="1"/>
    <col min="24" max="25" width="17.7109375" style="48" bestFit="1" customWidth="1"/>
    <col min="26" max="16384" width="9.140625" style="48"/>
  </cols>
  <sheetData>
    <row r="2" spans="2:26" ht="15" customHeight="1" x14ac:dyDescent="0.25">
      <c r="B2" s="893" t="s">
        <v>3989</v>
      </c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894"/>
      <c r="N2" s="895"/>
      <c r="P2" s="1027" t="str">
        <f>B2</f>
        <v>CONDICIONAMENTO AMBIENTAL - EX ANTE</v>
      </c>
      <c r="Q2" s="1027"/>
      <c r="R2" s="1027"/>
      <c r="S2" s="1027"/>
      <c r="T2" s="1027"/>
      <c r="U2" s="1027"/>
      <c r="V2" s="1027"/>
      <c r="W2" s="1027"/>
      <c r="X2" s="1027"/>
      <c r="Y2" s="1027"/>
    </row>
    <row r="3" spans="2:26" ht="15" customHeight="1" x14ac:dyDescent="0.25">
      <c r="B3" s="893" t="s">
        <v>3915</v>
      </c>
      <c r="C3" s="894"/>
      <c r="D3" s="894"/>
      <c r="E3" s="894"/>
      <c r="F3" s="894"/>
      <c r="G3" s="894"/>
      <c r="H3" s="894"/>
      <c r="I3" s="894"/>
      <c r="J3" s="894"/>
      <c r="K3" s="894"/>
      <c r="L3" s="894"/>
      <c r="M3" s="894"/>
      <c r="N3" s="895"/>
      <c r="P3" s="1027" t="s">
        <v>4050</v>
      </c>
      <c r="Q3" s="1027"/>
      <c r="R3" s="1027"/>
      <c r="S3" s="1027"/>
      <c r="T3" s="1027"/>
      <c r="U3" s="1027"/>
      <c r="V3" s="1027"/>
      <c r="W3" s="1027"/>
      <c r="X3" s="1027"/>
      <c r="Y3" s="1027"/>
    </row>
    <row r="4" spans="2:26" ht="15" customHeight="1" x14ac:dyDescent="0.25">
      <c r="B4" s="1152" t="s">
        <v>4051</v>
      </c>
      <c r="C4" s="1153"/>
      <c r="D4" s="1153"/>
      <c r="E4" s="1153"/>
      <c r="F4" s="1153"/>
      <c r="G4" s="1153"/>
      <c r="H4" s="1153"/>
      <c r="I4" s="1153"/>
      <c r="J4" s="1153"/>
      <c r="K4" s="1080" t="s">
        <v>3906</v>
      </c>
      <c r="L4" s="1080"/>
      <c r="M4" s="1080"/>
      <c r="N4" s="1080"/>
      <c r="P4" s="1152" t="s">
        <v>4052</v>
      </c>
      <c r="Q4" s="1153"/>
      <c r="R4" s="1153"/>
      <c r="S4" s="1153"/>
      <c r="T4" s="1153"/>
      <c r="U4" s="1153"/>
      <c r="V4" s="1153"/>
      <c r="W4" s="1153"/>
      <c r="X4" s="1157"/>
      <c r="Y4" s="506" t="s">
        <v>4053</v>
      </c>
    </row>
    <row r="5" spans="2:26" ht="15" customHeight="1" x14ac:dyDescent="0.25">
      <c r="B5" s="1158" t="s">
        <v>3916</v>
      </c>
      <c r="C5" s="1158"/>
      <c r="D5" s="1158"/>
      <c r="E5" s="1159"/>
      <c r="F5" s="1159"/>
      <c r="G5" s="1159"/>
      <c r="H5" s="515" t="s">
        <v>4054</v>
      </c>
      <c r="I5" s="515" t="s">
        <v>3976</v>
      </c>
      <c r="J5" s="515" t="s">
        <v>3977</v>
      </c>
      <c r="K5" s="155" t="s">
        <v>3978</v>
      </c>
      <c r="L5" s="127" t="s">
        <v>4055</v>
      </c>
      <c r="M5" s="127" t="s">
        <v>4056</v>
      </c>
      <c r="N5" s="128" t="s">
        <v>4057</v>
      </c>
      <c r="P5" s="1158" t="str">
        <f>B5</f>
        <v>Materiais e equipamentos</v>
      </c>
      <c r="Q5" s="1158"/>
      <c r="R5" s="1158"/>
      <c r="S5" s="1159"/>
      <c r="T5" s="1159"/>
      <c r="U5" s="1159"/>
      <c r="V5" s="515" t="s">
        <v>4054</v>
      </c>
      <c r="W5" s="155" t="s">
        <v>4058</v>
      </c>
      <c r="X5" s="155" t="s">
        <v>4059</v>
      </c>
      <c r="Y5" s="128" t="s">
        <v>4060</v>
      </c>
    </row>
    <row r="6" spans="2:26" ht="15" customHeight="1" x14ac:dyDescent="0.25">
      <c r="B6" s="156">
        <v>1</v>
      </c>
      <c r="C6" s="1105"/>
      <c r="D6" s="1151"/>
      <c r="E6" s="1151"/>
      <c r="F6" s="1151"/>
      <c r="G6" s="1151"/>
      <c r="H6" s="18"/>
      <c r="I6" s="2"/>
      <c r="J6" s="1"/>
      <c r="K6" s="133">
        <f>N6-L6-M6</f>
        <v>0</v>
      </c>
      <c r="L6" s="1"/>
      <c r="M6" s="1"/>
      <c r="N6" s="133">
        <f>I6*J6</f>
        <v>0</v>
      </c>
      <c r="P6" s="156">
        <f>B6</f>
        <v>1</v>
      </c>
      <c r="Q6" s="1097" t="str">
        <f>IF(OR(C6=0,C6=""),"",C6)</f>
        <v/>
      </c>
      <c r="R6" s="1097"/>
      <c r="S6" s="1097"/>
      <c r="T6" s="1097"/>
      <c r="U6" s="1098"/>
      <c r="V6" s="159" t="str">
        <f>IF(N6=0,"",H6)</f>
        <v/>
      </c>
      <c r="W6" s="160">
        <f>IF(OR(V6="",V6=0),0,(Projeto!$AD$8*((1+Projeto!$AD$8)^V6))/(((1+Projeto!$AD$8)^V6)-1))</f>
        <v>0</v>
      </c>
      <c r="X6" s="161">
        <f>IF(AND(K6&gt;0,CustoContabil!$E$6&gt;0),K6*(CustoContabil!$E$20/CustoContabil!$E$6)*W6,0)</f>
        <v>0</v>
      </c>
      <c r="Y6" s="161">
        <f>IF(AND(N6&gt;0,CustoContabil!$C$6&gt;0),N6*(CustoContabil!$C$20/CustoContabil!$C$6)*W6,0)</f>
        <v>0</v>
      </c>
      <c r="Z6" s="162"/>
    </row>
    <row r="7" spans="2:26" ht="15" customHeight="1" x14ac:dyDescent="0.25">
      <c r="B7" s="156">
        <v>2</v>
      </c>
      <c r="C7" s="1105"/>
      <c r="D7" s="1151"/>
      <c r="E7" s="1151"/>
      <c r="F7" s="1151"/>
      <c r="G7" s="1151"/>
      <c r="H7" s="18"/>
      <c r="I7" s="2"/>
      <c r="J7" s="1"/>
      <c r="K7" s="133">
        <f t="shared" ref="K7:K25" si="0">N7-L7-M7</f>
        <v>0</v>
      </c>
      <c r="L7" s="1"/>
      <c r="M7" s="1"/>
      <c r="N7" s="133">
        <f t="shared" ref="N7:N25" si="1">I7*J7</f>
        <v>0</v>
      </c>
      <c r="P7" s="156">
        <f t="shared" ref="P7:P25" si="2">B7</f>
        <v>2</v>
      </c>
      <c r="Q7" s="1097" t="str">
        <f t="shared" ref="Q7:Q25" si="3">IF(OR(C7=0,C7=""),"",C7)</f>
        <v/>
      </c>
      <c r="R7" s="1097"/>
      <c r="S7" s="1097"/>
      <c r="T7" s="1097"/>
      <c r="U7" s="1098"/>
      <c r="V7" s="159" t="str">
        <f t="shared" ref="V7:V25" si="4">IF(N7=0,"",H7)</f>
        <v/>
      </c>
      <c r="W7" s="160">
        <f>IF(OR(V7="",V7=0),0,(Projeto!$AD$8*((1+Projeto!$AD$8)^V7))/(((1+Projeto!$AD$8)^V7)-1))</f>
        <v>0</v>
      </c>
      <c r="X7" s="161">
        <f>IF(AND(K7&gt;0,CustoContabil!$E$6&gt;0),K7*(CustoContabil!$E$20/CustoContabil!$E$6)*W7,0)</f>
        <v>0</v>
      </c>
      <c r="Y7" s="161">
        <f>IF(AND(N7&gt;0,CustoContabil!$C$6&gt;0),N7*(CustoContabil!$C$20/CustoContabil!$C$6)*W7,0)</f>
        <v>0</v>
      </c>
      <c r="Z7" s="162"/>
    </row>
    <row r="8" spans="2:26" ht="15" customHeight="1" x14ac:dyDescent="0.25">
      <c r="B8" s="156">
        <v>3</v>
      </c>
      <c r="C8" s="1105"/>
      <c r="D8" s="1151"/>
      <c r="E8" s="1151"/>
      <c r="F8" s="1151"/>
      <c r="G8" s="1151"/>
      <c r="H8" s="18"/>
      <c r="I8" s="2"/>
      <c r="J8" s="1"/>
      <c r="K8" s="133">
        <f t="shared" si="0"/>
        <v>0</v>
      </c>
      <c r="L8" s="1"/>
      <c r="M8" s="1"/>
      <c r="N8" s="133">
        <f t="shared" si="1"/>
        <v>0</v>
      </c>
      <c r="P8" s="156">
        <f t="shared" si="2"/>
        <v>3</v>
      </c>
      <c r="Q8" s="1097" t="str">
        <f t="shared" si="3"/>
        <v/>
      </c>
      <c r="R8" s="1097"/>
      <c r="S8" s="1097"/>
      <c r="T8" s="1097"/>
      <c r="U8" s="1098"/>
      <c r="V8" s="159" t="str">
        <f t="shared" si="4"/>
        <v/>
      </c>
      <c r="W8" s="160">
        <f>IF(OR(V8="",V8=0),0,(Projeto!$AD$8*((1+Projeto!$AD$8)^V8))/(((1+Projeto!$AD$8)^V8)-1))</f>
        <v>0</v>
      </c>
      <c r="X8" s="161">
        <f>IF(AND(K8&gt;0,CustoContabil!$E$6&gt;0),K8*(CustoContabil!$E$20/CustoContabil!$E$6)*W8,0)</f>
        <v>0</v>
      </c>
      <c r="Y8" s="161">
        <f>IF(AND(N8&gt;0,CustoContabil!$C$6&gt;0),N8*(CustoContabil!$C$20/CustoContabil!$C$6)*W8,0)</f>
        <v>0</v>
      </c>
      <c r="Z8" s="162"/>
    </row>
    <row r="9" spans="2:26" ht="15" customHeight="1" x14ac:dyDescent="0.25">
      <c r="B9" s="156">
        <v>4</v>
      </c>
      <c r="C9" s="1105"/>
      <c r="D9" s="1151"/>
      <c r="E9" s="1151"/>
      <c r="F9" s="1151"/>
      <c r="G9" s="1151"/>
      <c r="H9" s="18"/>
      <c r="I9" s="2"/>
      <c r="J9" s="1"/>
      <c r="K9" s="133">
        <f t="shared" si="0"/>
        <v>0</v>
      </c>
      <c r="L9" s="1"/>
      <c r="M9" s="1"/>
      <c r="N9" s="133">
        <f t="shared" si="1"/>
        <v>0</v>
      </c>
      <c r="P9" s="156">
        <f t="shared" si="2"/>
        <v>4</v>
      </c>
      <c r="Q9" s="1097" t="str">
        <f t="shared" si="3"/>
        <v/>
      </c>
      <c r="R9" s="1097"/>
      <c r="S9" s="1097"/>
      <c r="T9" s="1097"/>
      <c r="U9" s="1098"/>
      <c r="V9" s="159" t="str">
        <f t="shared" si="4"/>
        <v/>
      </c>
      <c r="W9" s="160">
        <f>IF(OR(V9="",V9=0),0,(Projeto!$AD$8*((1+Projeto!$AD$8)^V9))/(((1+Projeto!$AD$8)^V9)-1))</f>
        <v>0</v>
      </c>
      <c r="X9" s="161">
        <f>IF(AND(K9&gt;0,CustoContabil!$E$6&gt;0),K9*(CustoContabil!$E$20/CustoContabil!$E$6)*W9,0)</f>
        <v>0</v>
      </c>
      <c r="Y9" s="161">
        <f>IF(AND(N9&gt;0,CustoContabil!$C$6&gt;0),N9*(CustoContabil!$C$20/CustoContabil!$C$6)*W9,0)</f>
        <v>0</v>
      </c>
      <c r="Z9" s="162"/>
    </row>
    <row r="10" spans="2:26" ht="15" customHeight="1" x14ac:dyDescent="0.25">
      <c r="B10" s="156">
        <v>5</v>
      </c>
      <c r="C10" s="1105"/>
      <c r="D10" s="1151"/>
      <c r="E10" s="1151"/>
      <c r="F10" s="1151"/>
      <c r="G10" s="1151"/>
      <c r="H10" s="18"/>
      <c r="I10" s="2"/>
      <c r="J10" s="1"/>
      <c r="K10" s="133">
        <f t="shared" si="0"/>
        <v>0</v>
      </c>
      <c r="L10" s="1"/>
      <c r="M10" s="1"/>
      <c r="N10" s="133">
        <f t="shared" si="1"/>
        <v>0</v>
      </c>
      <c r="P10" s="156">
        <f t="shared" si="2"/>
        <v>5</v>
      </c>
      <c r="Q10" s="1097" t="str">
        <f t="shared" si="3"/>
        <v/>
      </c>
      <c r="R10" s="1097"/>
      <c r="S10" s="1097"/>
      <c r="T10" s="1097"/>
      <c r="U10" s="1098"/>
      <c r="V10" s="159" t="str">
        <f t="shared" si="4"/>
        <v/>
      </c>
      <c r="W10" s="160">
        <f>IF(OR(V10="",V10=0),0,(Projeto!$AD$8*((1+Projeto!$AD$8)^V10))/(((1+Projeto!$AD$8)^V10)-1))</f>
        <v>0</v>
      </c>
      <c r="X10" s="161">
        <f>IF(AND(K10&gt;0,CustoContabil!$E$6&gt;0),K10*(CustoContabil!$E$20/CustoContabil!$E$6)*W10,0)</f>
        <v>0</v>
      </c>
      <c r="Y10" s="161">
        <f>IF(AND(N10&gt;0,CustoContabil!$C$6&gt;0),N10*(CustoContabil!$C$20/CustoContabil!$C$6)*W10,0)</f>
        <v>0</v>
      </c>
      <c r="Z10" s="162"/>
    </row>
    <row r="11" spans="2:26" ht="15" customHeight="1" x14ac:dyDescent="0.25">
      <c r="B11" s="156">
        <v>6</v>
      </c>
      <c r="C11" s="1105"/>
      <c r="D11" s="1151"/>
      <c r="E11" s="1151"/>
      <c r="F11" s="1151"/>
      <c r="G11" s="1151"/>
      <c r="H11" s="18"/>
      <c r="I11" s="2"/>
      <c r="J11" s="1"/>
      <c r="K11" s="133">
        <f t="shared" si="0"/>
        <v>0</v>
      </c>
      <c r="L11" s="1"/>
      <c r="M11" s="1"/>
      <c r="N11" s="133">
        <f t="shared" si="1"/>
        <v>0</v>
      </c>
      <c r="P11" s="156">
        <f t="shared" si="2"/>
        <v>6</v>
      </c>
      <c r="Q11" s="1097" t="str">
        <f t="shared" si="3"/>
        <v/>
      </c>
      <c r="R11" s="1097"/>
      <c r="S11" s="1097"/>
      <c r="T11" s="1097"/>
      <c r="U11" s="1098"/>
      <c r="V11" s="159" t="str">
        <f t="shared" si="4"/>
        <v/>
      </c>
      <c r="W11" s="160">
        <f>IF(OR(V11="",V11=0),0,(Projeto!$AD$8*((1+Projeto!$AD$8)^V11))/(((1+Projeto!$AD$8)^V11)-1))</f>
        <v>0</v>
      </c>
      <c r="X11" s="161">
        <f>IF(AND(K11&gt;0,CustoContabil!$E$6&gt;0),K11*(CustoContabil!$E$20/CustoContabil!$E$6)*W11,0)</f>
        <v>0</v>
      </c>
      <c r="Y11" s="161">
        <f>IF(AND(N11&gt;0,CustoContabil!$C$6&gt;0),N11*(CustoContabil!$C$20/CustoContabil!$C$6)*W11,0)</f>
        <v>0</v>
      </c>
      <c r="Z11" s="162"/>
    </row>
    <row r="12" spans="2:26" ht="15" customHeight="1" x14ac:dyDescent="0.25">
      <c r="B12" s="156">
        <v>7</v>
      </c>
      <c r="C12" s="1105"/>
      <c r="D12" s="1151"/>
      <c r="E12" s="1151"/>
      <c r="F12" s="1151"/>
      <c r="G12" s="1151"/>
      <c r="H12" s="18"/>
      <c r="I12" s="2"/>
      <c r="J12" s="1"/>
      <c r="K12" s="133">
        <f t="shared" si="0"/>
        <v>0</v>
      </c>
      <c r="L12" s="1"/>
      <c r="M12" s="1"/>
      <c r="N12" s="133">
        <f t="shared" si="1"/>
        <v>0</v>
      </c>
      <c r="P12" s="156">
        <f t="shared" si="2"/>
        <v>7</v>
      </c>
      <c r="Q12" s="1097" t="str">
        <f t="shared" si="3"/>
        <v/>
      </c>
      <c r="R12" s="1097"/>
      <c r="S12" s="1097"/>
      <c r="T12" s="1097"/>
      <c r="U12" s="1098"/>
      <c r="V12" s="159" t="str">
        <f t="shared" si="4"/>
        <v/>
      </c>
      <c r="W12" s="160">
        <f>IF(OR(V12="",V12=0),0,(Projeto!$AD$8*((1+Projeto!$AD$8)^V12))/(((1+Projeto!$AD$8)^V12)-1))</f>
        <v>0</v>
      </c>
      <c r="X12" s="161">
        <f>IF(AND(K12&gt;0,CustoContabil!$E$6&gt;0),K12*(CustoContabil!$E$20/CustoContabil!$E$6)*W12,0)</f>
        <v>0</v>
      </c>
      <c r="Y12" s="161">
        <f>IF(AND(N12&gt;0,CustoContabil!$C$6&gt;0),N12*(CustoContabil!$C$20/CustoContabil!$C$6)*W12,0)</f>
        <v>0</v>
      </c>
      <c r="Z12" s="162"/>
    </row>
    <row r="13" spans="2:26" ht="15" customHeight="1" x14ac:dyDescent="0.25">
      <c r="B13" s="156">
        <v>8</v>
      </c>
      <c r="C13" s="1105"/>
      <c r="D13" s="1151"/>
      <c r="E13" s="1151"/>
      <c r="F13" s="1151"/>
      <c r="G13" s="1151"/>
      <c r="H13" s="18"/>
      <c r="I13" s="2"/>
      <c r="J13" s="1"/>
      <c r="K13" s="133">
        <f t="shared" si="0"/>
        <v>0</v>
      </c>
      <c r="L13" s="1"/>
      <c r="M13" s="1"/>
      <c r="N13" s="133">
        <f t="shared" si="1"/>
        <v>0</v>
      </c>
      <c r="P13" s="156">
        <f t="shared" si="2"/>
        <v>8</v>
      </c>
      <c r="Q13" s="1097" t="str">
        <f t="shared" si="3"/>
        <v/>
      </c>
      <c r="R13" s="1097"/>
      <c r="S13" s="1097"/>
      <c r="T13" s="1097"/>
      <c r="U13" s="1098"/>
      <c r="V13" s="159" t="str">
        <f t="shared" si="4"/>
        <v/>
      </c>
      <c r="W13" s="160">
        <f>IF(OR(V13="",V13=0),0,(Projeto!$AD$8*((1+Projeto!$AD$8)^V13))/(((1+Projeto!$AD$8)^V13)-1))</f>
        <v>0</v>
      </c>
      <c r="X13" s="161">
        <f>IF(AND(K13&gt;0,CustoContabil!$E$6&gt;0),K13*(CustoContabil!$E$20/CustoContabil!$E$6)*W13,0)</f>
        <v>0</v>
      </c>
      <c r="Y13" s="161">
        <f>IF(AND(N13&gt;0,CustoContabil!$C$6&gt;0),N13*(CustoContabil!$C$20/CustoContabil!$C$6)*W13,0)</f>
        <v>0</v>
      </c>
      <c r="Z13" s="162"/>
    </row>
    <row r="14" spans="2:26" ht="15" customHeight="1" x14ac:dyDescent="0.25">
      <c r="B14" s="156">
        <v>9</v>
      </c>
      <c r="C14" s="1105"/>
      <c r="D14" s="1151"/>
      <c r="E14" s="1151"/>
      <c r="F14" s="1151"/>
      <c r="G14" s="1151"/>
      <c r="H14" s="18"/>
      <c r="I14" s="2"/>
      <c r="J14" s="1"/>
      <c r="K14" s="133">
        <f t="shared" si="0"/>
        <v>0</v>
      </c>
      <c r="L14" s="1"/>
      <c r="M14" s="1"/>
      <c r="N14" s="133">
        <f t="shared" si="1"/>
        <v>0</v>
      </c>
      <c r="P14" s="156">
        <f t="shared" si="2"/>
        <v>9</v>
      </c>
      <c r="Q14" s="1097" t="str">
        <f t="shared" si="3"/>
        <v/>
      </c>
      <c r="R14" s="1097"/>
      <c r="S14" s="1097"/>
      <c r="T14" s="1097"/>
      <c r="U14" s="1098"/>
      <c r="V14" s="159" t="str">
        <f t="shared" si="4"/>
        <v/>
      </c>
      <c r="W14" s="160">
        <f>IF(OR(V14="",V14=0),0,(Projeto!$AD$8*((1+Projeto!$AD$8)^V14))/(((1+Projeto!$AD$8)^V14)-1))</f>
        <v>0</v>
      </c>
      <c r="X14" s="161">
        <f>IF(AND(K14&gt;0,CustoContabil!$E$6&gt;0),K14*(CustoContabil!$E$20/CustoContabil!$E$6)*W14,0)</f>
        <v>0</v>
      </c>
      <c r="Y14" s="161">
        <f>IF(AND(N14&gt;0,CustoContabil!$C$6&gt;0),N14*(CustoContabil!$C$20/CustoContabil!$C$6)*W14,0)</f>
        <v>0</v>
      </c>
      <c r="Z14" s="162"/>
    </row>
    <row r="15" spans="2:26" ht="15" customHeight="1" x14ac:dyDescent="0.25">
      <c r="B15" s="156">
        <v>10</v>
      </c>
      <c r="C15" s="1105"/>
      <c r="D15" s="1151"/>
      <c r="E15" s="1151"/>
      <c r="F15" s="1151"/>
      <c r="G15" s="1151"/>
      <c r="H15" s="18"/>
      <c r="I15" s="2"/>
      <c r="J15" s="1"/>
      <c r="K15" s="133">
        <f t="shared" si="0"/>
        <v>0</v>
      </c>
      <c r="L15" s="1"/>
      <c r="M15" s="1"/>
      <c r="N15" s="133">
        <f t="shared" si="1"/>
        <v>0</v>
      </c>
      <c r="P15" s="156">
        <f t="shared" si="2"/>
        <v>10</v>
      </c>
      <c r="Q15" s="1097" t="str">
        <f t="shared" si="3"/>
        <v/>
      </c>
      <c r="R15" s="1097"/>
      <c r="S15" s="1097"/>
      <c r="T15" s="1097"/>
      <c r="U15" s="1098"/>
      <c r="V15" s="159" t="str">
        <f t="shared" si="4"/>
        <v/>
      </c>
      <c r="W15" s="160">
        <f>IF(OR(V15="",V15=0),0,(Projeto!$AD$8*((1+Projeto!$AD$8)^V15))/(((1+Projeto!$AD$8)^V15)-1))</f>
        <v>0</v>
      </c>
      <c r="X15" s="161">
        <f>IF(AND(K15&gt;0,CustoContabil!$E$6&gt;0),K15*(CustoContabil!$E$20/CustoContabil!$E$6)*W15,0)</f>
        <v>0</v>
      </c>
      <c r="Y15" s="161">
        <f>IF(AND(N15&gt;0,CustoContabil!$C$6&gt;0),N15*(CustoContabil!$C$20/CustoContabil!$C$6)*W15,0)</f>
        <v>0</v>
      </c>
      <c r="Z15" s="162"/>
    </row>
    <row r="16" spans="2:26" ht="15" customHeight="1" x14ac:dyDescent="0.25">
      <c r="B16" s="156">
        <v>11</v>
      </c>
      <c r="C16" s="1105"/>
      <c r="D16" s="1151"/>
      <c r="E16" s="1151"/>
      <c r="F16" s="1151"/>
      <c r="G16" s="1151"/>
      <c r="H16" s="18"/>
      <c r="I16" s="2"/>
      <c r="J16" s="1"/>
      <c r="K16" s="133">
        <f t="shared" si="0"/>
        <v>0</v>
      </c>
      <c r="L16" s="1"/>
      <c r="M16" s="1"/>
      <c r="N16" s="133">
        <f t="shared" si="1"/>
        <v>0</v>
      </c>
      <c r="P16" s="156">
        <f t="shared" si="2"/>
        <v>11</v>
      </c>
      <c r="Q16" s="1097" t="str">
        <f t="shared" si="3"/>
        <v/>
      </c>
      <c r="R16" s="1097"/>
      <c r="S16" s="1097"/>
      <c r="T16" s="1097"/>
      <c r="U16" s="1098"/>
      <c r="V16" s="159" t="str">
        <f t="shared" si="4"/>
        <v/>
      </c>
      <c r="W16" s="160">
        <f>IF(OR(V16="",V16=0),0,(Projeto!$AD$8*((1+Projeto!$AD$8)^V16))/(((1+Projeto!$AD$8)^V16)-1))</f>
        <v>0</v>
      </c>
      <c r="X16" s="161">
        <f>IF(AND(K16&gt;0,CustoContabil!$E$6&gt;0),K16*(CustoContabil!$E$20/CustoContabil!$E$6)*W16,0)</f>
        <v>0</v>
      </c>
      <c r="Y16" s="161">
        <f>IF(AND(N16&gt;0,CustoContabil!$C$6&gt;0),N16*(CustoContabil!$C$20/CustoContabil!$C$6)*W16,0)</f>
        <v>0</v>
      </c>
      <c r="Z16" s="162"/>
    </row>
    <row r="17" spans="2:26" ht="15" customHeight="1" x14ac:dyDescent="0.25">
      <c r="B17" s="156">
        <v>12</v>
      </c>
      <c r="C17" s="1105"/>
      <c r="D17" s="1151"/>
      <c r="E17" s="1151"/>
      <c r="F17" s="1151"/>
      <c r="G17" s="1151"/>
      <c r="H17" s="18"/>
      <c r="I17" s="2"/>
      <c r="J17" s="1"/>
      <c r="K17" s="133">
        <f t="shared" si="0"/>
        <v>0</v>
      </c>
      <c r="L17" s="1"/>
      <c r="M17" s="1"/>
      <c r="N17" s="133">
        <f t="shared" si="1"/>
        <v>0</v>
      </c>
      <c r="P17" s="156">
        <f t="shared" si="2"/>
        <v>12</v>
      </c>
      <c r="Q17" s="1097" t="str">
        <f t="shared" si="3"/>
        <v/>
      </c>
      <c r="R17" s="1097"/>
      <c r="S17" s="1097"/>
      <c r="T17" s="1097"/>
      <c r="U17" s="1098"/>
      <c r="V17" s="159" t="str">
        <f t="shared" si="4"/>
        <v/>
      </c>
      <c r="W17" s="160">
        <f>IF(OR(V17="",V17=0),0,(Projeto!$AD$8*((1+Projeto!$AD$8)^V17))/(((1+Projeto!$AD$8)^V17)-1))</f>
        <v>0</v>
      </c>
      <c r="X17" s="161">
        <f>IF(AND(K17&gt;0,CustoContabil!$E$6&gt;0),K17*(CustoContabil!$E$20/CustoContabil!$E$6)*W17,0)</f>
        <v>0</v>
      </c>
      <c r="Y17" s="161">
        <f>IF(AND(N17&gt;0,CustoContabil!$C$6&gt;0),N17*(CustoContabil!$C$20/CustoContabil!$C$6)*W17,0)</f>
        <v>0</v>
      </c>
      <c r="Z17" s="162"/>
    </row>
    <row r="18" spans="2:26" ht="15" customHeight="1" x14ac:dyDescent="0.25">
      <c r="B18" s="156">
        <v>13</v>
      </c>
      <c r="C18" s="1105"/>
      <c r="D18" s="1151"/>
      <c r="E18" s="1151"/>
      <c r="F18" s="1151"/>
      <c r="G18" s="1151"/>
      <c r="H18" s="18"/>
      <c r="I18" s="2"/>
      <c r="J18" s="1"/>
      <c r="K18" s="133">
        <f t="shared" si="0"/>
        <v>0</v>
      </c>
      <c r="L18" s="1"/>
      <c r="M18" s="1"/>
      <c r="N18" s="133">
        <f t="shared" si="1"/>
        <v>0</v>
      </c>
      <c r="P18" s="156">
        <f t="shared" si="2"/>
        <v>13</v>
      </c>
      <c r="Q18" s="1097" t="str">
        <f t="shared" si="3"/>
        <v/>
      </c>
      <c r="R18" s="1097"/>
      <c r="S18" s="1097"/>
      <c r="T18" s="1097"/>
      <c r="U18" s="1098"/>
      <c r="V18" s="159" t="str">
        <f t="shared" si="4"/>
        <v/>
      </c>
      <c r="W18" s="160">
        <f>IF(OR(V18="",V18=0),0,(Projeto!$AD$8*((1+Projeto!$AD$8)^V18))/(((1+Projeto!$AD$8)^V18)-1))</f>
        <v>0</v>
      </c>
      <c r="X18" s="161">
        <f>IF(AND(K18&gt;0,CustoContabil!$E$6&gt;0),K18*(CustoContabil!$E$20/CustoContabil!$E$6)*W18,0)</f>
        <v>0</v>
      </c>
      <c r="Y18" s="161">
        <f>IF(AND(N18&gt;0,CustoContabil!$C$6&gt;0),N18*(CustoContabil!$C$20/CustoContabil!$C$6)*W18,0)</f>
        <v>0</v>
      </c>
      <c r="Z18" s="162"/>
    </row>
    <row r="19" spans="2:26" ht="15" customHeight="1" x14ac:dyDescent="0.25">
      <c r="B19" s="156">
        <v>14</v>
      </c>
      <c r="C19" s="1105"/>
      <c r="D19" s="1151"/>
      <c r="E19" s="1151"/>
      <c r="F19" s="1151"/>
      <c r="G19" s="1151"/>
      <c r="H19" s="18"/>
      <c r="I19" s="2"/>
      <c r="J19" s="1"/>
      <c r="K19" s="133">
        <f t="shared" si="0"/>
        <v>0</v>
      </c>
      <c r="L19" s="1"/>
      <c r="M19" s="1"/>
      <c r="N19" s="133">
        <f t="shared" si="1"/>
        <v>0</v>
      </c>
      <c r="P19" s="156">
        <f t="shared" si="2"/>
        <v>14</v>
      </c>
      <c r="Q19" s="1097" t="str">
        <f t="shared" si="3"/>
        <v/>
      </c>
      <c r="R19" s="1097"/>
      <c r="S19" s="1097"/>
      <c r="T19" s="1097"/>
      <c r="U19" s="1098"/>
      <c r="V19" s="159" t="str">
        <f t="shared" si="4"/>
        <v/>
      </c>
      <c r="W19" s="160">
        <f>IF(OR(V19="",V19=0),0,(Projeto!$AD$8*((1+Projeto!$AD$8)^V19))/(((1+Projeto!$AD$8)^V19)-1))</f>
        <v>0</v>
      </c>
      <c r="X19" s="161">
        <f>IF(AND(K19&gt;0,CustoContabil!$E$6&gt;0),K19*(CustoContabil!$E$20/CustoContabil!$E$6)*W19,0)</f>
        <v>0</v>
      </c>
      <c r="Y19" s="161">
        <f>IF(AND(N19&gt;0,CustoContabil!$C$6&gt;0),N19*(CustoContabil!$C$20/CustoContabil!$C$6)*W19,0)</f>
        <v>0</v>
      </c>
      <c r="Z19" s="162"/>
    </row>
    <row r="20" spans="2:26" ht="15" customHeight="1" x14ac:dyDescent="0.25">
      <c r="B20" s="156">
        <v>15</v>
      </c>
      <c r="C20" s="1105"/>
      <c r="D20" s="1151"/>
      <c r="E20" s="1151"/>
      <c r="F20" s="1151"/>
      <c r="G20" s="1151"/>
      <c r="H20" s="18"/>
      <c r="I20" s="2"/>
      <c r="J20" s="1"/>
      <c r="K20" s="133">
        <f t="shared" si="0"/>
        <v>0</v>
      </c>
      <c r="L20" s="1"/>
      <c r="M20" s="1"/>
      <c r="N20" s="133">
        <f t="shared" si="1"/>
        <v>0</v>
      </c>
      <c r="P20" s="156">
        <f t="shared" si="2"/>
        <v>15</v>
      </c>
      <c r="Q20" s="1097" t="str">
        <f t="shared" si="3"/>
        <v/>
      </c>
      <c r="R20" s="1097"/>
      <c r="S20" s="1097"/>
      <c r="T20" s="1097"/>
      <c r="U20" s="1098"/>
      <c r="V20" s="159" t="str">
        <f t="shared" si="4"/>
        <v/>
      </c>
      <c r="W20" s="160">
        <f>IF(OR(V20="",V20=0),0,(Projeto!$AD$8*((1+Projeto!$AD$8)^V20))/(((1+Projeto!$AD$8)^V20)-1))</f>
        <v>0</v>
      </c>
      <c r="X20" s="161">
        <f>IF(AND(K20&gt;0,CustoContabil!$E$6&gt;0),K20*(CustoContabil!$E$20/CustoContabil!$E$6)*W20,0)</f>
        <v>0</v>
      </c>
      <c r="Y20" s="161">
        <f>IF(AND(N20&gt;0,CustoContabil!$C$6&gt;0),N20*(CustoContabil!$C$20/CustoContabil!$C$6)*W20,0)</f>
        <v>0</v>
      </c>
      <c r="Z20" s="162"/>
    </row>
    <row r="21" spans="2:26" ht="15" customHeight="1" x14ac:dyDescent="0.25">
      <c r="B21" s="156">
        <v>16</v>
      </c>
      <c r="C21" s="1105"/>
      <c r="D21" s="1151"/>
      <c r="E21" s="1151"/>
      <c r="F21" s="1151"/>
      <c r="G21" s="1151"/>
      <c r="H21" s="18"/>
      <c r="I21" s="2"/>
      <c r="J21" s="1"/>
      <c r="K21" s="133">
        <f t="shared" si="0"/>
        <v>0</v>
      </c>
      <c r="L21" s="1"/>
      <c r="M21" s="1"/>
      <c r="N21" s="133">
        <f t="shared" si="1"/>
        <v>0</v>
      </c>
      <c r="P21" s="156">
        <f t="shared" si="2"/>
        <v>16</v>
      </c>
      <c r="Q21" s="1097" t="str">
        <f t="shared" si="3"/>
        <v/>
      </c>
      <c r="R21" s="1097"/>
      <c r="S21" s="1097"/>
      <c r="T21" s="1097"/>
      <c r="U21" s="1098"/>
      <c r="V21" s="159" t="str">
        <f t="shared" si="4"/>
        <v/>
      </c>
      <c r="W21" s="160">
        <f>IF(OR(V21="",V21=0),0,(Projeto!$AD$8*((1+Projeto!$AD$8)^V21))/(((1+Projeto!$AD$8)^V21)-1))</f>
        <v>0</v>
      </c>
      <c r="X21" s="161">
        <f>IF(AND(K21&gt;0,CustoContabil!$E$6&gt;0),K21*(CustoContabil!$E$20/CustoContabil!$E$6)*W21,0)</f>
        <v>0</v>
      </c>
      <c r="Y21" s="161">
        <f>IF(AND(N21&gt;0,CustoContabil!$C$6&gt;0),N21*(CustoContabil!$C$20/CustoContabil!$C$6)*W21,0)</f>
        <v>0</v>
      </c>
      <c r="Z21" s="162"/>
    </row>
    <row r="22" spans="2:26" ht="15" customHeight="1" x14ac:dyDescent="0.25">
      <c r="B22" s="156">
        <v>17</v>
      </c>
      <c r="C22" s="1105"/>
      <c r="D22" s="1151"/>
      <c r="E22" s="1151"/>
      <c r="F22" s="1151"/>
      <c r="G22" s="1151"/>
      <c r="H22" s="18"/>
      <c r="I22" s="2"/>
      <c r="J22" s="1"/>
      <c r="K22" s="133">
        <f t="shared" si="0"/>
        <v>0</v>
      </c>
      <c r="L22" s="1"/>
      <c r="M22" s="1"/>
      <c r="N22" s="133">
        <f t="shared" si="1"/>
        <v>0</v>
      </c>
      <c r="P22" s="156">
        <f t="shared" si="2"/>
        <v>17</v>
      </c>
      <c r="Q22" s="1097" t="str">
        <f t="shared" si="3"/>
        <v/>
      </c>
      <c r="R22" s="1097"/>
      <c r="S22" s="1097"/>
      <c r="T22" s="1097"/>
      <c r="U22" s="1098"/>
      <c r="V22" s="159" t="str">
        <f t="shared" si="4"/>
        <v/>
      </c>
      <c r="W22" s="160">
        <f>IF(OR(V22="",V22=0),0,(Projeto!$AD$8*((1+Projeto!$AD$8)^V22))/(((1+Projeto!$AD$8)^V22)-1))</f>
        <v>0</v>
      </c>
      <c r="X22" s="161">
        <f>IF(AND(K22&gt;0,CustoContabil!$E$6&gt;0),K22*(CustoContabil!$E$20/CustoContabil!$E$6)*W22,0)</f>
        <v>0</v>
      </c>
      <c r="Y22" s="161">
        <f>IF(AND(N22&gt;0,CustoContabil!$C$6&gt;0),N22*(CustoContabil!$C$20/CustoContabil!$C$6)*W22,0)</f>
        <v>0</v>
      </c>
      <c r="Z22" s="162"/>
    </row>
    <row r="23" spans="2:26" ht="15" customHeight="1" x14ac:dyDescent="0.25">
      <c r="B23" s="156">
        <v>18</v>
      </c>
      <c r="C23" s="1105"/>
      <c r="D23" s="1151"/>
      <c r="E23" s="1151"/>
      <c r="F23" s="1151"/>
      <c r="G23" s="1151"/>
      <c r="H23" s="18"/>
      <c r="I23" s="2"/>
      <c r="J23" s="1"/>
      <c r="K23" s="133">
        <f t="shared" si="0"/>
        <v>0</v>
      </c>
      <c r="L23" s="1"/>
      <c r="M23" s="1"/>
      <c r="N23" s="133">
        <f t="shared" si="1"/>
        <v>0</v>
      </c>
      <c r="P23" s="156">
        <f t="shared" si="2"/>
        <v>18</v>
      </c>
      <c r="Q23" s="1097" t="str">
        <f t="shared" si="3"/>
        <v/>
      </c>
      <c r="R23" s="1097"/>
      <c r="S23" s="1097"/>
      <c r="T23" s="1097"/>
      <c r="U23" s="1098"/>
      <c r="V23" s="159" t="str">
        <f t="shared" si="4"/>
        <v/>
      </c>
      <c r="W23" s="160">
        <f>IF(OR(V23="",V23=0),0,(Projeto!$AD$8*((1+Projeto!$AD$8)^V23))/(((1+Projeto!$AD$8)^V23)-1))</f>
        <v>0</v>
      </c>
      <c r="X23" s="161">
        <f>IF(AND(K23&gt;0,CustoContabil!$E$6&gt;0),K23*(CustoContabil!$E$20/CustoContabil!$E$6)*W23,0)</f>
        <v>0</v>
      </c>
      <c r="Y23" s="161">
        <f>IF(AND(N23&gt;0,CustoContabil!$C$6&gt;0),N23*(CustoContabil!$C$20/CustoContabil!$C$6)*W23,0)</f>
        <v>0</v>
      </c>
      <c r="Z23" s="162"/>
    </row>
    <row r="24" spans="2:26" ht="15" customHeight="1" x14ac:dyDescent="0.25">
      <c r="B24" s="156">
        <v>19</v>
      </c>
      <c r="C24" s="1105"/>
      <c r="D24" s="1151"/>
      <c r="E24" s="1151"/>
      <c r="F24" s="1151"/>
      <c r="G24" s="1151"/>
      <c r="H24" s="18"/>
      <c r="I24" s="2"/>
      <c r="J24" s="1"/>
      <c r="K24" s="133">
        <f t="shared" si="0"/>
        <v>0</v>
      </c>
      <c r="L24" s="1"/>
      <c r="M24" s="1"/>
      <c r="N24" s="133">
        <f t="shared" si="1"/>
        <v>0</v>
      </c>
      <c r="P24" s="156">
        <f t="shared" si="2"/>
        <v>19</v>
      </c>
      <c r="Q24" s="1097" t="str">
        <f t="shared" si="3"/>
        <v/>
      </c>
      <c r="R24" s="1097"/>
      <c r="S24" s="1097"/>
      <c r="T24" s="1097"/>
      <c r="U24" s="1098"/>
      <c r="V24" s="159" t="str">
        <f t="shared" si="4"/>
        <v/>
      </c>
      <c r="W24" s="160">
        <f>IF(OR(V24="",V24=0),0,(Projeto!$AD$8*((1+Projeto!$AD$8)^V24))/(((1+Projeto!$AD$8)^V24)-1))</f>
        <v>0</v>
      </c>
      <c r="X24" s="161">
        <f>IF(AND(K24&gt;0,CustoContabil!$E$6&gt;0),K24*(CustoContabil!$E$20/CustoContabil!$E$6)*W24,0)</f>
        <v>0</v>
      </c>
      <c r="Y24" s="161">
        <f>IF(AND(N24&gt;0,CustoContabil!$C$6&gt;0),N24*(CustoContabil!$C$20/CustoContabil!$C$6)*W24,0)</f>
        <v>0</v>
      </c>
      <c r="Z24" s="162"/>
    </row>
    <row r="25" spans="2:26" ht="15" customHeight="1" x14ac:dyDescent="0.25">
      <c r="B25" s="156">
        <v>20</v>
      </c>
      <c r="C25" s="1105"/>
      <c r="D25" s="1151"/>
      <c r="E25" s="1151"/>
      <c r="F25" s="1151"/>
      <c r="G25" s="1151"/>
      <c r="H25" s="18"/>
      <c r="I25" s="2"/>
      <c r="J25" s="1"/>
      <c r="K25" s="133">
        <f t="shared" si="0"/>
        <v>0</v>
      </c>
      <c r="L25" s="1"/>
      <c r="M25" s="1"/>
      <c r="N25" s="133">
        <f t="shared" si="1"/>
        <v>0</v>
      </c>
      <c r="P25" s="156">
        <f t="shared" si="2"/>
        <v>20</v>
      </c>
      <c r="Q25" s="1097" t="str">
        <f t="shared" si="3"/>
        <v/>
      </c>
      <c r="R25" s="1097"/>
      <c r="S25" s="1097"/>
      <c r="T25" s="1097"/>
      <c r="U25" s="1098"/>
      <c r="V25" s="159" t="str">
        <f t="shared" si="4"/>
        <v/>
      </c>
      <c r="W25" s="160">
        <f>IF(OR(V25="",V25=0),0,(Projeto!$AD$8*((1+Projeto!$AD$8)^V25))/(((1+Projeto!$AD$8)^V25)-1))</f>
        <v>0</v>
      </c>
      <c r="X25" s="161">
        <f>IF(AND(K25&gt;0,CustoContabil!$E$6&gt;0),K25*(CustoContabil!$E$20/CustoContabil!$E$6)*W25,0)</f>
        <v>0</v>
      </c>
      <c r="Y25" s="161">
        <f>IF(AND(N25&gt;0,CustoContabil!$C$6&gt;0),N25*(CustoContabil!$C$20/CustoContabil!$C$6)*W25,0)</f>
        <v>0</v>
      </c>
      <c r="Z25" s="162"/>
    </row>
    <row r="26" spans="2:26" ht="15" customHeight="1" x14ac:dyDescent="0.25">
      <c r="B26" s="156"/>
      <c r="C26" s="1130" t="s">
        <v>4061</v>
      </c>
      <c r="D26" s="1131"/>
      <c r="E26" s="1131"/>
      <c r="F26" s="1131"/>
      <c r="G26" s="1131"/>
      <c r="H26" s="167">
        <v>20</v>
      </c>
      <c r="I26" s="3"/>
      <c r="J26" s="1"/>
      <c r="K26" s="133">
        <f>N26-L26-M26</f>
        <v>0</v>
      </c>
      <c r="L26" s="1"/>
      <c r="M26" s="1"/>
      <c r="N26" s="133">
        <f>I26*J26</f>
        <v>0</v>
      </c>
      <c r="P26" s="156"/>
      <c r="Q26" s="1097" t="str">
        <f>IF(OR(C26=0,C26=""),"",C26)</f>
        <v>Acessórios</v>
      </c>
      <c r="R26" s="1097"/>
      <c r="S26" s="1097"/>
      <c r="T26" s="1097"/>
      <c r="U26" s="1098"/>
      <c r="V26" s="159" t="str">
        <f>IF(N26=0,"",H26)</f>
        <v/>
      </c>
      <c r="W26" s="160">
        <f>IF(OR(V26="",V26=0),0,(Projeto!$AD$8*((1+Projeto!$AD$8)^V26))/(((1+Projeto!$AD$8)^V26)-1))</f>
        <v>0</v>
      </c>
      <c r="X26" s="161">
        <f>IF(AND(K26&gt;0,CustoContabil!$E$6&gt;0),K26*(CustoContabil!$E$20/CustoContabil!$E$6)*W26,0)</f>
        <v>0</v>
      </c>
      <c r="Y26" s="161">
        <f>IF(AND(N26&gt;0,CustoContabil!$C$6&gt;0),N26*(CustoContabil!$C$20/CustoContabil!$C$6)*W26,0)</f>
        <v>0</v>
      </c>
    </row>
    <row r="27" spans="2:26" ht="15" customHeight="1" x14ac:dyDescent="0.25">
      <c r="B27" s="168"/>
      <c r="C27" s="1117" t="s">
        <v>4562</v>
      </c>
      <c r="D27" s="1117"/>
      <c r="E27" s="1117"/>
      <c r="F27" s="1117"/>
      <c r="G27" s="1117"/>
      <c r="H27" s="1117"/>
      <c r="I27" s="1117"/>
      <c r="J27" s="1118"/>
      <c r="K27" s="169">
        <f>SUM(K6:K26)</f>
        <v>0</v>
      </c>
      <c r="L27" s="169">
        <f>SUM(L6:L26)</f>
        <v>0</v>
      </c>
      <c r="M27" s="169">
        <f>SUM(M6:M26)</f>
        <v>0</v>
      </c>
      <c r="N27" s="169">
        <f>SUM(N6:N26)</f>
        <v>0</v>
      </c>
      <c r="P27" s="1124" t="s">
        <v>4563</v>
      </c>
      <c r="Q27" s="1125"/>
      <c r="R27" s="1125"/>
      <c r="S27" s="1125"/>
      <c r="T27" s="1125"/>
      <c r="U27" s="1125"/>
      <c r="V27" s="1126"/>
      <c r="W27" s="170" t="s">
        <v>4564</v>
      </c>
      <c r="X27" s="171">
        <f>ROUND(SUM(X6:X26),2)</f>
        <v>0</v>
      </c>
      <c r="Y27" s="171">
        <f>ROUND(SUM(Y6:Y26),2)</f>
        <v>0</v>
      </c>
    </row>
    <row r="28" spans="2:26" ht="15" customHeight="1" x14ac:dyDescent="0.25">
      <c r="B28" s="1152" t="s">
        <v>4065</v>
      </c>
      <c r="C28" s="1153"/>
      <c r="D28" s="1153"/>
      <c r="E28" s="1153"/>
      <c r="F28" s="1153"/>
      <c r="G28" s="1153"/>
      <c r="H28" s="1153"/>
      <c r="I28" s="1153"/>
      <c r="J28" s="1157"/>
      <c r="K28" s="1152" t="s">
        <v>3906</v>
      </c>
      <c r="L28" s="1153"/>
      <c r="M28" s="1153"/>
      <c r="N28" s="1157"/>
      <c r="P28" s="172"/>
      <c r="Q28" s="172"/>
      <c r="R28" s="173"/>
      <c r="S28" s="174"/>
      <c r="T28" s="174"/>
      <c r="U28" s="174"/>
      <c r="V28" s="175"/>
      <c r="W28" s="176"/>
    </row>
    <row r="29" spans="2:26" ht="15" customHeight="1" x14ac:dyDescent="0.35">
      <c r="B29" s="800"/>
      <c r="C29" s="814" t="s">
        <v>12</v>
      </c>
      <c r="D29" s="801"/>
      <c r="E29" s="801"/>
      <c r="F29" s="801"/>
      <c r="G29" s="801"/>
      <c r="H29" s="801"/>
      <c r="I29" s="801"/>
      <c r="J29" s="802"/>
      <c r="K29" s="804">
        <f>IFERROR(CustoContabil!E7*K27/CustoContabil!E6,0)</f>
        <v>0</v>
      </c>
      <c r="L29" s="804">
        <v>0</v>
      </c>
      <c r="M29" s="804">
        <v>0</v>
      </c>
      <c r="N29" s="804">
        <f>K29</f>
        <v>0</v>
      </c>
      <c r="P29" s="177" t="s">
        <v>4565</v>
      </c>
      <c r="Q29" s="178"/>
      <c r="R29" s="179">
        <f>RCB!$G$8</f>
        <v>0</v>
      </c>
      <c r="T29" s="177" t="s">
        <v>4566</v>
      </c>
      <c r="U29" s="178"/>
      <c r="V29" s="179">
        <f>RCB!$J$8</f>
        <v>0</v>
      </c>
    </row>
    <row r="30" spans="2:26" ht="15" customHeight="1" x14ac:dyDescent="0.35">
      <c r="B30" s="1110" t="s">
        <v>3917</v>
      </c>
      <c r="C30" s="1166"/>
      <c r="D30" s="1166"/>
      <c r="E30" s="1166"/>
      <c r="F30" s="1166"/>
      <c r="G30" s="1167"/>
      <c r="H30" s="127" t="s">
        <v>3976</v>
      </c>
      <c r="I30" s="515" t="s">
        <v>695</v>
      </c>
      <c r="J30" s="515" t="s">
        <v>4068</v>
      </c>
      <c r="K30" s="155" t="s">
        <v>3978</v>
      </c>
      <c r="L30" s="127" t="s">
        <v>4055</v>
      </c>
      <c r="M30" s="127" t="s">
        <v>4056</v>
      </c>
      <c r="N30" s="128" t="s">
        <v>4057</v>
      </c>
      <c r="P30" s="177" t="s">
        <v>4069</v>
      </c>
      <c r="Q30" s="178"/>
      <c r="R30" s="179">
        <f>RCB!$H$7</f>
        <v>0</v>
      </c>
      <c r="T30" s="177" t="s">
        <v>4070</v>
      </c>
      <c r="U30" s="178"/>
      <c r="V30" s="179">
        <f>RCB!$K$7</f>
        <v>0</v>
      </c>
    </row>
    <row r="31" spans="2:26" ht="15" customHeight="1" x14ac:dyDescent="0.25">
      <c r="B31" s="156">
        <v>1</v>
      </c>
      <c r="C31" s="1122" t="s">
        <v>4071</v>
      </c>
      <c r="D31" s="1122"/>
      <c r="E31" s="1122"/>
      <c r="F31" s="1122"/>
      <c r="G31" s="1123"/>
      <c r="H31" s="19"/>
      <c r="I31" s="2"/>
      <c r="J31" s="441"/>
      <c r="K31" s="133">
        <f>N31-L31-M31</f>
        <v>0</v>
      </c>
      <c r="L31" s="133">
        <v>0</v>
      </c>
      <c r="M31" s="133">
        <v>0</v>
      </c>
      <c r="N31" s="133">
        <f>H31*I31*J31</f>
        <v>0</v>
      </c>
    </row>
    <row r="32" spans="2:26" ht="15" customHeight="1" x14ac:dyDescent="0.25">
      <c r="B32" s="163">
        <v>2</v>
      </c>
      <c r="C32" s="1122" t="s">
        <v>4072</v>
      </c>
      <c r="D32" s="1122"/>
      <c r="E32" s="1122"/>
      <c r="F32" s="1122"/>
      <c r="G32" s="1123"/>
      <c r="H32" s="6"/>
      <c r="I32" s="3"/>
      <c r="J32" s="1"/>
      <c r="K32" s="133">
        <f t="shared" ref="K32:K37" si="5">N32-L32-M32</f>
        <v>0</v>
      </c>
      <c r="L32" s="133">
        <v>0</v>
      </c>
      <c r="M32" s="133">
        <v>0</v>
      </c>
      <c r="N32" s="133">
        <f t="shared" ref="N32:N37" si="6">H32*I32*J32</f>
        <v>0</v>
      </c>
    </row>
    <row r="33" spans="2:16" ht="15" customHeight="1" x14ac:dyDescent="0.25">
      <c r="B33" s="156">
        <v>3</v>
      </c>
      <c r="C33" s="1122" t="s">
        <v>4073</v>
      </c>
      <c r="D33" s="1122"/>
      <c r="E33" s="1122"/>
      <c r="F33" s="1122"/>
      <c r="G33" s="1123"/>
      <c r="H33" s="6"/>
      <c r="I33" s="3"/>
      <c r="J33" s="441"/>
      <c r="K33" s="133">
        <f t="shared" si="5"/>
        <v>0</v>
      </c>
      <c r="L33" s="133">
        <v>0</v>
      </c>
      <c r="M33" s="133">
        <v>0</v>
      </c>
      <c r="N33" s="133">
        <f t="shared" si="6"/>
        <v>0</v>
      </c>
    </row>
    <row r="34" spans="2:16" ht="15" customHeight="1" x14ac:dyDescent="0.25">
      <c r="B34" s="163">
        <v>4</v>
      </c>
      <c r="C34" s="1104"/>
      <c r="D34" s="1104"/>
      <c r="E34" s="1104"/>
      <c r="F34" s="1104"/>
      <c r="G34" s="1105"/>
      <c r="H34" s="6"/>
      <c r="I34" s="3"/>
      <c r="J34" s="1"/>
      <c r="K34" s="133">
        <f t="shared" si="5"/>
        <v>0</v>
      </c>
      <c r="L34" s="133">
        <v>0</v>
      </c>
      <c r="M34" s="133">
        <v>0</v>
      </c>
      <c r="N34" s="133">
        <f t="shared" si="6"/>
        <v>0</v>
      </c>
    </row>
    <row r="35" spans="2:16" ht="15" customHeight="1" x14ac:dyDescent="0.25">
      <c r="B35" s="156">
        <v>5</v>
      </c>
      <c r="C35" s="1104"/>
      <c r="D35" s="1104"/>
      <c r="E35" s="1104"/>
      <c r="F35" s="1104"/>
      <c r="G35" s="1105"/>
      <c r="H35" s="6"/>
      <c r="I35" s="3"/>
      <c r="J35" s="1"/>
      <c r="K35" s="133">
        <f t="shared" si="5"/>
        <v>0</v>
      </c>
      <c r="L35" s="133">
        <v>0</v>
      </c>
      <c r="M35" s="133">
        <v>0</v>
      </c>
      <c r="N35" s="133">
        <f t="shared" si="6"/>
        <v>0</v>
      </c>
    </row>
    <row r="36" spans="2:16" ht="15" customHeight="1" x14ac:dyDescent="0.25">
      <c r="B36" s="163">
        <v>6</v>
      </c>
      <c r="C36" s="1104"/>
      <c r="D36" s="1104"/>
      <c r="E36" s="1104"/>
      <c r="F36" s="1104"/>
      <c r="G36" s="1105"/>
      <c r="H36" s="6"/>
      <c r="I36" s="3"/>
      <c r="J36" s="1"/>
      <c r="K36" s="133">
        <f t="shared" si="5"/>
        <v>0</v>
      </c>
      <c r="L36" s="133">
        <v>0</v>
      </c>
      <c r="M36" s="133">
        <v>0</v>
      </c>
      <c r="N36" s="133">
        <f t="shared" si="6"/>
        <v>0</v>
      </c>
    </row>
    <row r="37" spans="2:16" ht="15" customHeight="1" x14ac:dyDescent="0.25">
      <c r="B37" s="156">
        <v>7</v>
      </c>
      <c r="C37" s="1104"/>
      <c r="D37" s="1104"/>
      <c r="E37" s="1104"/>
      <c r="F37" s="1104"/>
      <c r="G37" s="1105"/>
      <c r="H37" s="6"/>
      <c r="I37" s="3"/>
      <c r="J37" s="1"/>
      <c r="K37" s="133">
        <f t="shared" si="5"/>
        <v>0</v>
      </c>
      <c r="L37" s="133">
        <v>0</v>
      </c>
      <c r="M37" s="133">
        <v>0</v>
      </c>
      <c r="N37" s="133">
        <f t="shared" si="6"/>
        <v>0</v>
      </c>
    </row>
    <row r="38" spans="2:16" ht="15" customHeight="1" x14ac:dyDescent="0.25">
      <c r="B38" s="183"/>
      <c r="C38" s="1115" t="s">
        <v>4567</v>
      </c>
      <c r="D38" s="1115"/>
      <c r="E38" s="1115"/>
      <c r="F38" s="1115"/>
      <c r="G38" s="1115"/>
      <c r="H38" s="1115"/>
      <c r="I38" s="1115"/>
      <c r="J38" s="1116"/>
      <c r="K38" s="133">
        <f>SUM(K31:K37)</f>
        <v>0</v>
      </c>
      <c r="L38" s="133">
        <f>SUM(L31:L37)</f>
        <v>0</v>
      </c>
      <c r="M38" s="133">
        <f>SUM(M31:M37)</f>
        <v>0</v>
      </c>
      <c r="N38" s="133">
        <f>SUM(N31:N37)</f>
        <v>0</v>
      </c>
    </row>
    <row r="39" spans="2:16" ht="15" customHeight="1" x14ac:dyDescent="0.25">
      <c r="B39" s="183"/>
      <c r="C39" s="792" t="s">
        <v>14</v>
      </c>
      <c r="D39" s="792"/>
      <c r="E39" s="792"/>
      <c r="F39" s="792"/>
      <c r="G39" s="792"/>
      <c r="H39" s="792"/>
      <c r="I39" s="792"/>
      <c r="J39" s="520"/>
      <c r="K39" s="133">
        <f>IFERROR(CustoContabil!E9*K27/CustoContabil!E6,0)</f>
        <v>0</v>
      </c>
      <c r="L39" s="133">
        <v>0</v>
      </c>
      <c r="M39" s="133">
        <v>0</v>
      </c>
      <c r="N39" s="133">
        <f>K39</f>
        <v>0</v>
      </c>
    </row>
    <row r="40" spans="2:16" x14ac:dyDescent="0.25">
      <c r="B40" s="168"/>
      <c r="C40" s="1117" t="s">
        <v>4568</v>
      </c>
      <c r="D40" s="1117"/>
      <c r="E40" s="1117"/>
      <c r="F40" s="1117"/>
      <c r="G40" s="1117"/>
      <c r="H40" s="1117"/>
      <c r="I40" s="1117"/>
      <c r="J40" s="1118"/>
      <c r="K40" s="169">
        <f>SUM(K27,K29,K38,K39)</f>
        <v>0</v>
      </c>
      <c r="L40" s="169">
        <f t="shared" ref="L40:N40" si="7">SUM(L27,L29,L38,L39)</f>
        <v>0</v>
      </c>
      <c r="M40" s="169">
        <f t="shared" si="7"/>
        <v>0</v>
      </c>
      <c r="N40" s="169">
        <f t="shared" si="7"/>
        <v>0</v>
      </c>
    </row>
    <row r="41" spans="2:16" ht="15" customHeight="1" x14ac:dyDescent="0.25">
      <c r="B41" s="893" t="s">
        <v>3919</v>
      </c>
      <c r="C41" s="894"/>
      <c r="D41" s="894"/>
      <c r="E41" s="894"/>
      <c r="F41" s="894"/>
      <c r="G41" s="894"/>
      <c r="H41" s="894"/>
      <c r="I41" s="894"/>
      <c r="J41" s="894"/>
      <c r="K41" s="894"/>
      <c r="L41" s="894"/>
      <c r="M41" s="894"/>
      <c r="N41" s="895"/>
    </row>
    <row r="42" spans="2:16" ht="15" customHeight="1" x14ac:dyDescent="0.25">
      <c r="B42" s="1152" t="s">
        <v>4076</v>
      </c>
      <c r="C42" s="1153"/>
      <c r="D42" s="1153"/>
      <c r="E42" s="1153"/>
      <c r="F42" s="1153"/>
      <c r="G42" s="1153"/>
      <c r="H42" s="1153"/>
      <c r="I42" s="1153"/>
      <c r="J42" s="1153"/>
      <c r="K42" s="1080" t="s">
        <v>3906</v>
      </c>
      <c r="L42" s="1080"/>
      <c r="M42" s="1080"/>
      <c r="N42" s="1080"/>
    </row>
    <row r="43" spans="2:16" ht="15" customHeight="1" x14ac:dyDescent="0.25">
      <c r="B43" s="795"/>
      <c r="C43" s="1113" t="s">
        <v>3921</v>
      </c>
      <c r="D43" s="1113"/>
      <c r="E43" s="1113"/>
      <c r="F43" s="1113"/>
      <c r="G43" s="1113"/>
      <c r="H43" s="1113"/>
      <c r="I43" s="1113"/>
      <c r="J43" s="1114"/>
      <c r="K43" s="803">
        <f>IFERROR(CustoContabil!E13*K27/CustoContabil!E6,0)</f>
        <v>0</v>
      </c>
      <c r="L43" s="804">
        <v>0</v>
      </c>
      <c r="M43" s="804">
        <v>0</v>
      </c>
      <c r="N43" s="804">
        <f>K43</f>
        <v>0</v>
      </c>
    </row>
    <row r="44" spans="2:16" ht="15" customHeight="1" x14ac:dyDescent="0.25">
      <c r="B44" s="795"/>
      <c r="C44" s="793" t="s">
        <v>3920</v>
      </c>
      <c r="D44" s="793"/>
      <c r="E44" s="793"/>
      <c r="F44" s="793"/>
      <c r="G44" s="793"/>
      <c r="H44" s="793"/>
      <c r="I44" s="807"/>
      <c r="J44" s="808"/>
      <c r="K44" s="803">
        <f>IFERROR(CustoContabil!E12*K27/CustoContabil!E6,0)</f>
        <v>0</v>
      </c>
      <c r="L44" s="804">
        <v>0</v>
      </c>
      <c r="M44" s="804">
        <v>0</v>
      </c>
      <c r="N44" s="804">
        <f t="shared" ref="N44:N45" si="8">K44</f>
        <v>0</v>
      </c>
    </row>
    <row r="45" spans="2:16" ht="15" customHeight="1" x14ac:dyDescent="0.25">
      <c r="B45" s="795"/>
      <c r="C45" s="1113" t="s">
        <v>5003</v>
      </c>
      <c r="D45" s="1113"/>
      <c r="E45" s="1113"/>
      <c r="F45" s="1113"/>
      <c r="G45" s="1113"/>
      <c r="H45" s="1113"/>
      <c r="I45" s="1113"/>
      <c r="J45" s="1114"/>
      <c r="K45" s="803">
        <f>IFERROR(CustoContabil!E17*K27/CustoContabil!E6,0)</f>
        <v>0</v>
      </c>
      <c r="L45" s="804">
        <v>0</v>
      </c>
      <c r="M45" s="804">
        <v>0</v>
      </c>
      <c r="N45" s="804">
        <f t="shared" si="8"/>
        <v>0</v>
      </c>
    </row>
    <row r="46" spans="2:16" ht="15" customHeight="1" x14ac:dyDescent="0.25">
      <c r="B46" s="1110" t="s">
        <v>3922</v>
      </c>
      <c r="C46" s="1111"/>
      <c r="D46" s="1111"/>
      <c r="E46" s="1111"/>
      <c r="F46" s="1111"/>
      <c r="G46" s="1111"/>
      <c r="H46" s="1112"/>
      <c r="I46" s="515" t="s">
        <v>3976</v>
      </c>
      <c r="J46" s="515" t="s">
        <v>3977</v>
      </c>
      <c r="K46" s="155" t="s">
        <v>3978</v>
      </c>
      <c r="L46" s="127" t="s">
        <v>4055</v>
      </c>
      <c r="M46" s="127" t="s">
        <v>4056</v>
      </c>
      <c r="N46" s="128" t="s">
        <v>4057</v>
      </c>
      <c r="P46" s="68"/>
    </row>
    <row r="47" spans="2:16" ht="15" customHeight="1" x14ac:dyDescent="0.25">
      <c r="B47" s="184">
        <v>1</v>
      </c>
      <c r="C47" s="1106"/>
      <c r="D47" s="1106"/>
      <c r="E47" s="1106"/>
      <c r="F47" s="1106"/>
      <c r="G47" s="1106"/>
      <c r="H47" s="1107"/>
      <c r="I47" s="3"/>
      <c r="J47" s="1"/>
      <c r="K47" s="133">
        <f>N47-L47-M47</f>
        <v>0</v>
      </c>
      <c r="L47" s="133">
        <v>0</v>
      </c>
      <c r="M47" s="133">
        <v>0</v>
      </c>
      <c r="N47" s="133">
        <f>I47*J47</f>
        <v>0</v>
      </c>
    </row>
    <row r="48" spans="2:16" ht="15" customHeight="1" x14ac:dyDescent="0.25">
      <c r="B48" s="184">
        <v>2</v>
      </c>
      <c r="C48" s="1106"/>
      <c r="D48" s="1106"/>
      <c r="E48" s="1106"/>
      <c r="F48" s="1106"/>
      <c r="G48" s="1106"/>
      <c r="H48" s="1107"/>
      <c r="I48" s="3"/>
      <c r="J48" s="1"/>
      <c r="K48" s="133">
        <f>N48-L48-M48</f>
        <v>0</v>
      </c>
      <c r="L48" s="133">
        <v>0</v>
      </c>
      <c r="M48" s="133">
        <v>0</v>
      </c>
      <c r="N48" s="133">
        <f>I48*J48</f>
        <v>0</v>
      </c>
    </row>
    <row r="49" spans="2:25" ht="15" customHeight="1" x14ac:dyDescent="0.25">
      <c r="B49" s="184">
        <v>3</v>
      </c>
      <c r="C49" s="1106"/>
      <c r="D49" s="1106"/>
      <c r="E49" s="1106"/>
      <c r="F49" s="1106"/>
      <c r="G49" s="1106"/>
      <c r="H49" s="1107"/>
      <c r="I49" s="3"/>
      <c r="J49" s="1"/>
      <c r="K49" s="133">
        <f>N49-L49-M49</f>
        <v>0</v>
      </c>
      <c r="L49" s="133">
        <v>0</v>
      </c>
      <c r="M49" s="133">
        <v>0</v>
      </c>
      <c r="N49" s="133">
        <f>I49*J49</f>
        <v>0</v>
      </c>
    </row>
    <row r="50" spans="2:25" ht="15" customHeight="1" x14ac:dyDescent="0.25">
      <c r="B50" s="183"/>
      <c r="C50" s="1108" t="s">
        <v>3922</v>
      </c>
      <c r="D50" s="1108"/>
      <c r="E50" s="1108"/>
      <c r="F50" s="1108"/>
      <c r="G50" s="1108"/>
      <c r="H50" s="1108"/>
      <c r="I50" s="1108"/>
      <c r="J50" s="1109"/>
      <c r="K50" s="133">
        <f>SUM(K47:K49)</f>
        <v>0</v>
      </c>
      <c r="L50" s="133">
        <v>0</v>
      </c>
      <c r="M50" s="133">
        <v>0</v>
      </c>
      <c r="N50" s="133">
        <f>SUM(N47:N49)</f>
        <v>0</v>
      </c>
    </row>
    <row r="51" spans="2:25" ht="15" customHeight="1" x14ac:dyDescent="0.25">
      <c r="B51" s="183"/>
      <c r="C51" s="1108" t="s">
        <v>3923</v>
      </c>
      <c r="D51" s="1108"/>
      <c r="E51" s="1108"/>
      <c r="F51" s="1108"/>
      <c r="G51" s="1108"/>
      <c r="H51" s="1108"/>
      <c r="I51" s="1108"/>
      <c r="J51" s="1109"/>
      <c r="K51" s="133">
        <f>Descarte!K28</f>
        <v>0</v>
      </c>
      <c r="L51" s="133">
        <v>0</v>
      </c>
      <c r="M51" s="133">
        <v>0</v>
      </c>
      <c r="N51" s="133">
        <f>Descarte!L28</f>
        <v>0</v>
      </c>
    </row>
    <row r="52" spans="2:25" ht="15" customHeight="1" x14ac:dyDescent="0.25">
      <c r="B52" s="183"/>
      <c r="C52" s="1108" t="s">
        <v>3924</v>
      </c>
      <c r="D52" s="1108"/>
      <c r="E52" s="1108"/>
      <c r="F52" s="1108"/>
      <c r="G52" s="1108"/>
      <c r="H52" s="1108"/>
      <c r="I52" s="1108"/>
      <c r="J52" s="1109"/>
      <c r="K52" s="133">
        <f>'M&amp;V'!M151</f>
        <v>0</v>
      </c>
      <c r="L52" s="133">
        <v>0</v>
      </c>
      <c r="M52" s="133">
        <v>0</v>
      </c>
      <c r="N52" s="133">
        <f>'M&amp;V'!N151</f>
        <v>0</v>
      </c>
    </row>
    <row r="53" spans="2:25" ht="15" customHeight="1" x14ac:dyDescent="0.25">
      <c r="B53" s="1110" t="s">
        <v>3926</v>
      </c>
      <c r="C53" s="1111"/>
      <c r="D53" s="1111"/>
      <c r="E53" s="1111"/>
      <c r="F53" s="1111"/>
      <c r="G53" s="1111"/>
      <c r="H53" s="1112"/>
      <c r="I53" s="515" t="s">
        <v>3976</v>
      </c>
      <c r="J53" s="515" t="s">
        <v>3977</v>
      </c>
      <c r="K53" s="155" t="s">
        <v>3978</v>
      </c>
      <c r="L53" s="127" t="s">
        <v>4055</v>
      </c>
      <c r="M53" s="127" t="s">
        <v>4056</v>
      </c>
      <c r="N53" s="128" t="s">
        <v>4057</v>
      </c>
      <c r="P53" s="68"/>
    </row>
    <row r="54" spans="2:25" ht="15" customHeight="1" x14ac:dyDescent="0.25">
      <c r="B54" s="184">
        <v>1</v>
      </c>
      <c r="C54" s="1106"/>
      <c r="D54" s="1106"/>
      <c r="E54" s="1106"/>
      <c r="F54" s="1106"/>
      <c r="G54" s="1106"/>
      <c r="H54" s="1107"/>
      <c r="I54" s="3"/>
      <c r="J54" s="1"/>
      <c r="K54" s="133">
        <f>N54-L54-M54</f>
        <v>0</v>
      </c>
      <c r="L54" s="133">
        <v>0</v>
      </c>
      <c r="M54" s="133">
        <v>0</v>
      </c>
      <c r="N54" s="133">
        <f>I54*J54</f>
        <v>0</v>
      </c>
    </row>
    <row r="55" spans="2:25" ht="15" customHeight="1" x14ac:dyDescent="0.25">
      <c r="B55" s="184">
        <v>2</v>
      </c>
      <c r="C55" s="1106"/>
      <c r="D55" s="1106"/>
      <c r="E55" s="1106"/>
      <c r="F55" s="1106"/>
      <c r="G55" s="1106"/>
      <c r="H55" s="1107"/>
      <c r="I55" s="3"/>
      <c r="J55" s="1"/>
      <c r="K55" s="133">
        <f>N55-L55-M55</f>
        <v>0</v>
      </c>
      <c r="L55" s="133">
        <v>0</v>
      </c>
      <c r="M55" s="133">
        <v>0</v>
      </c>
      <c r="N55" s="133">
        <f>I55*J55</f>
        <v>0</v>
      </c>
    </row>
    <row r="56" spans="2:25" ht="15" customHeight="1" x14ac:dyDescent="0.25">
      <c r="B56" s="184">
        <v>3</v>
      </c>
      <c r="C56" s="1106"/>
      <c r="D56" s="1106"/>
      <c r="E56" s="1106"/>
      <c r="F56" s="1106"/>
      <c r="G56" s="1106"/>
      <c r="H56" s="1107"/>
      <c r="I56" s="3"/>
      <c r="J56" s="1"/>
      <c r="K56" s="133">
        <f>N56-L56-M56</f>
        <v>0</v>
      </c>
      <c r="L56" s="133">
        <v>0</v>
      </c>
      <c r="M56" s="133">
        <v>0</v>
      </c>
      <c r="N56" s="133">
        <f>I56*J56</f>
        <v>0</v>
      </c>
    </row>
    <row r="57" spans="2:25" ht="15" customHeight="1" x14ac:dyDescent="0.25">
      <c r="B57" s="183"/>
      <c r="C57" s="1108" t="s">
        <v>3926</v>
      </c>
      <c r="D57" s="1108"/>
      <c r="E57" s="1108"/>
      <c r="F57" s="1108"/>
      <c r="G57" s="1108"/>
      <c r="H57" s="1108"/>
      <c r="I57" s="1108"/>
      <c r="J57" s="1109"/>
      <c r="K57" s="133">
        <f>SUM(K54:K56)</f>
        <v>0</v>
      </c>
      <c r="L57" s="133">
        <f>SUM(L54:L56)</f>
        <v>0</v>
      </c>
      <c r="M57" s="133">
        <f>SUM(M54:M56)</f>
        <v>0</v>
      </c>
      <c r="N57" s="133">
        <f>SUM(N54:N56)</f>
        <v>0</v>
      </c>
    </row>
    <row r="58" spans="2:25" ht="15" customHeight="1" x14ac:dyDescent="0.25">
      <c r="B58" s="185"/>
      <c r="C58" s="1102" t="s">
        <v>4569</v>
      </c>
      <c r="D58" s="1102"/>
      <c r="E58" s="1102"/>
      <c r="F58" s="1102"/>
      <c r="G58" s="1102"/>
      <c r="H58" s="1102"/>
      <c r="I58" s="1102"/>
      <c r="J58" s="1103"/>
      <c r="K58" s="138">
        <f>SUM(K43,K44,K45,K50:K52,K57)</f>
        <v>0</v>
      </c>
      <c r="L58" s="138">
        <f t="shared" ref="L58:N58" si="9">SUM(L43,L44,L45,L50:L52,L57)</f>
        <v>0</v>
      </c>
      <c r="M58" s="138">
        <f t="shared" si="9"/>
        <v>0</v>
      </c>
      <c r="N58" s="138">
        <f t="shared" si="9"/>
        <v>0</v>
      </c>
    </row>
    <row r="59" spans="2:25" ht="15" customHeight="1" x14ac:dyDescent="0.25">
      <c r="B59" s="186"/>
      <c r="C59" s="1085" t="s">
        <v>4570</v>
      </c>
      <c r="D59" s="1085"/>
      <c r="E59" s="1085"/>
      <c r="F59" s="1085"/>
      <c r="G59" s="1085"/>
      <c r="H59" s="1085"/>
      <c r="I59" s="1085"/>
      <c r="J59" s="1086"/>
      <c r="K59" s="171">
        <f>SUM(K58,K40)</f>
        <v>0</v>
      </c>
      <c r="L59" s="171">
        <f>SUM(L58,L40)</f>
        <v>0</v>
      </c>
      <c r="M59" s="171">
        <f>SUM(M58,M40)</f>
        <v>0</v>
      </c>
      <c r="N59" s="171">
        <f>SUM(N58,N40)</f>
        <v>0</v>
      </c>
    </row>
    <row r="60" spans="2:25" ht="15" customHeight="1" x14ac:dyDescent="0.25">
      <c r="I60" s="187"/>
      <c r="K60" s="162"/>
      <c r="N60" s="162"/>
    </row>
    <row r="61" spans="2:25" ht="15" hidden="1" customHeight="1" x14ac:dyDescent="0.25">
      <c r="B61" s="1032" t="s">
        <v>4026</v>
      </c>
      <c r="C61" s="1033"/>
      <c r="D61" s="1033"/>
      <c r="E61" s="1033"/>
      <c r="F61" s="1033"/>
      <c r="G61" s="1033"/>
      <c r="H61" s="1033"/>
      <c r="I61" s="1033"/>
      <c r="J61" s="1033"/>
      <c r="K61" s="1033"/>
      <c r="L61" s="1033"/>
      <c r="M61" s="1033"/>
      <c r="N61" s="1034"/>
      <c r="P61" s="1031" t="str">
        <f>B61</f>
        <v>CONDICIONAMENTO AMBIENTAL - EX POST</v>
      </c>
      <c r="Q61" s="1031"/>
      <c r="R61" s="1031"/>
      <c r="S61" s="1031"/>
      <c r="T61" s="1031"/>
      <c r="U61" s="1031"/>
      <c r="V61" s="1031"/>
      <c r="W61" s="1031"/>
      <c r="X61" s="1031"/>
      <c r="Y61" s="1031"/>
    </row>
    <row r="62" spans="2:25" ht="15" hidden="1" customHeight="1" x14ac:dyDescent="0.25">
      <c r="B62" s="1032" t="s">
        <v>3929</v>
      </c>
      <c r="C62" s="1033"/>
      <c r="D62" s="1033"/>
      <c r="E62" s="1033"/>
      <c r="F62" s="1033"/>
      <c r="G62" s="1033"/>
      <c r="H62" s="1033"/>
      <c r="I62" s="1033"/>
      <c r="J62" s="1033"/>
      <c r="K62" s="1033"/>
      <c r="L62" s="1033"/>
      <c r="M62" s="1033"/>
      <c r="N62" s="1034"/>
      <c r="P62" s="1031" t="s">
        <v>4080</v>
      </c>
      <c r="Q62" s="1031"/>
      <c r="R62" s="1031"/>
      <c r="S62" s="1031"/>
      <c r="T62" s="1031"/>
      <c r="U62" s="1031"/>
      <c r="V62" s="1031"/>
      <c r="W62" s="1031"/>
      <c r="X62" s="1031"/>
      <c r="Y62" s="1031"/>
    </row>
    <row r="63" spans="2:25" ht="15" hidden="1" customHeight="1" x14ac:dyDescent="0.25">
      <c r="B63" s="1099" t="s">
        <v>4051</v>
      </c>
      <c r="C63" s="1100"/>
      <c r="D63" s="1100"/>
      <c r="E63" s="1100"/>
      <c r="F63" s="1100"/>
      <c r="G63" s="1100"/>
      <c r="H63" s="1100"/>
      <c r="I63" s="1100"/>
      <c r="J63" s="1100"/>
      <c r="K63" s="1154" t="s">
        <v>3906</v>
      </c>
      <c r="L63" s="1154"/>
      <c r="M63" s="1154"/>
      <c r="N63" s="1154"/>
      <c r="P63" s="1099" t="s">
        <v>4052</v>
      </c>
      <c r="Q63" s="1100"/>
      <c r="R63" s="1100"/>
      <c r="S63" s="1100"/>
      <c r="T63" s="1100"/>
      <c r="U63" s="1100"/>
      <c r="V63" s="1100"/>
      <c r="W63" s="1100"/>
      <c r="X63" s="1101"/>
      <c r="Y63" s="504" t="s">
        <v>4053</v>
      </c>
    </row>
    <row r="64" spans="2:25" ht="15" hidden="1" customHeight="1" x14ac:dyDescent="0.25">
      <c r="B64" s="1091" t="s">
        <v>3916</v>
      </c>
      <c r="C64" s="1091"/>
      <c r="D64" s="1091"/>
      <c r="E64" s="1092"/>
      <c r="F64" s="1092"/>
      <c r="G64" s="1092"/>
      <c r="H64" s="523" t="s">
        <v>4054</v>
      </c>
      <c r="I64" s="523" t="s">
        <v>3976</v>
      </c>
      <c r="J64" s="523" t="s">
        <v>3977</v>
      </c>
      <c r="K64" s="188" t="s">
        <v>3978</v>
      </c>
      <c r="L64" s="141" t="s">
        <v>4081</v>
      </c>
      <c r="M64" s="141" t="s">
        <v>4082</v>
      </c>
      <c r="N64" s="142" t="s">
        <v>4057</v>
      </c>
      <c r="P64" s="1091" t="str">
        <f>B64</f>
        <v>Materiais e equipamentos</v>
      </c>
      <c r="Q64" s="1091"/>
      <c r="R64" s="1091"/>
      <c r="S64" s="1092"/>
      <c r="T64" s="1092"/>
      <c r="U64" s="1092"/>
      <c r="V64" s="523" t="s">
        <v>4054</v>
      </c>
      <c r="W64" s="188" t="s">
        <v>4058</v>
      </c>
      <c r="X64" s="142" t="s">
        <v>4059</v>
      </c>
      <c r="Y64" s="142" t="s">
        <v>4060</v>
      </c>
    </row>
    <row r="65" spans="2:25" ht="15" hidden="1" customHeight="1" x14ac:dyDescent="0.25">
      <c r="B65" s="189">
        <v>1</v>
      </c>
      <c r="C65" s="1095"/>
      <c r="D65" s="1096"/>
      <c r="E65" s="1096"/>
      <c r="F65" s="1096"/>
      <c r="G65" s="1096"/>
      <c r="H65" s="157"/>
      <c r="I65" s="158"/>
      <c r="J65" s="132"/>
      <c r="K65" s="146">
        <f>N65-L65-M65</f>
        <v>0</v>
      </c>
      <c r="L65" s="132"/>
      <c r="M65" s="132"/>
      <c r="N65" s="146">
        <f>I65*J65</f>
        <v>0</v>
      </c>
      <c r="P65" s="189">
        <f>B65</f>
        <v>1</v>
      </c>
      <c r="Q65" s="1093" t="str">
        <f>IF(OR(C65=0,C65=""),"",C65)</f>
        <v/>
      </c>
      <c r="R65" s="1093"/>
      <c r="S65" s="1093"/>
      <c r="T65" s="1093"/>
      <c r="U65" s="1094"/>
      <c r="V65" s="190" t="str">
        <f>IF(N65=0,"",H65)</f>
        <v/>
      </c>
      <c r="W65" s="191">
        <f>IF(OR(V65="",V65=0),0,(Projeto!$AD$8*((1+Projeto!$AD$8)^V65))/(((1+Projeto!$AD$8)^V65)-1))</f>
        <v>0</v>
      </c>
      <c r="X65" s="192">
        <f>IF(AND(K65&gt;0,CustoContabil!$E$54&gt;0),K65*(CustoContabil!$E$54/CustoContabil!$E$40)*W65,0)</f>
        <v>0</v>
      </c>
      <c r="Y65" s="192">
        <f>IF(AND(N65&gt;0,CustoContabil!$C$54&gt;0),N65*(CustoContabil!$C$54/CustoContabil!$C$40)*W65,0)</f>
        <v>0</v>
      </c>
    </row>
    <row r="66" spans="2:25" ht="15" hidden="1" customHeight="1" x14ac:dyDescent="0.25">
      <c r="B66" s="533">
        <v>2</v>
      </c>
      <c r="C66" s="1095"/>
      <c r="D66" s="1096"/>
      <c r="E66" s="1096"/>
      <c r="F66" s="1096"/>
      <c r="G66" s="1096"/>
      <c r="H66" s="164"/>
      <c r="I66" s="165"/>
      <c r="J66" s="132"/>
      <c r="K66" s="146">
        <f t="shared" ref="K66:K85" si="10">N66-L66-M66</f>
        <v>0</v>
      </c>
      <c r="L66" s="132"/>
      <c r="M66" s="132"/>
      <c r="N66" s="146">
        <f t="shared" ref="N66:N85" si="11">I66*J66</f>
        <v>0</v>
      </c>
      <c r="P66" s="189">
        <f t="shared" ref="P66:P84" si="12">B66</f>
        <v>2</v>
      </c>
      <c r="Q66" s="1093" t="str">
        <f t="shared" ref="Q66:Q85" si="13">IF(OR(C66=0,C66=""),"",C66)</f>
        <v/>
      </c>
      <c r="R66" s="1093"/>
      <c r="S66" s="1093"/>
      <c r="T66" s="1093"/>
      <c r="U66" s="1094"/>
      <c r="V66" s="190" t="str">
        <f t="shared" ref="V66:V85" si="14">IF(N66=0,"",H66)</f>
        <v/>
      </c>
      <c r="W66" s="191">
        <f>IF(OR(V66="",V66=0),0,(Projeto!$AD$8*((1+Projeto!$AD$8)^V66))/(((1+Projeto!$AD$8)^V66)-1))</f>
        <v>0</v>
      </c>
      <c r="X66" s="192">
        <f>IF(AND(K66&gt;0,CustoContabil!$E$54&gt;0),K66*(CustoContabil!$E$54/CustoContabil!$E$40)*W66,0)</f>
        <v>0</v>
      </c>
      <c r="Y66" s="192">
        <f>IF(AND(N66&gt;0,CustoContabil!$C$54&gt;0),N66*(CustoContabil!$C$54/CustoContabil!$C$40)*W66,0)</f>
        <v>0</v>
      </c>
    </row>
    <row r="67" spans="2:25" ht="15" hidden="1" customHeight="1" x14ac:dyDescent="0.25">
      <c r="B67" s="189">
        <v>3</v>
      </c>
      <c r="C67" s="1095"/>
      <c r="D67" s="1096"/>
      <c r="E67" s="1096"/>
      <c r="F67" s="1096"/>
      <c r="G67" s="1096"/>
      <c r="H67" s="164"/>
      <c r="I67" s="165"/>
      <c r="J67" s="132"/>
      <c r="K67" s="146">
        <f t="shared" si="10"/>
        <v>0</v>
      </c>
      <c r="L67" s="132"/>
      <c r="M67" s="132"/>
      <c r="N67" s="146">
        <f t="shared" si="11"/>
        <v>0</v>
      </c>
      <c r="P67" s="189">
        <f t="shared" si="12"/>
        <v>3</v>
      </c>
      <c r="Q67" s="1093" t="str">
        <f t="shared" si="13"/>
        <v/>
      </c>
      <c r="R67" s="1093"/>
      <c r="S67" s="1093"/>
      <c r="T67" s="1093"/>
      <c r="U67" s="1094"/>
      <c r="V67" s="190" t="str">
        <f t="shared" si="14"/>
        <v/>
      </c>
      <c r="W67" s="191">
        <f>IF(OR(V67="",V67=0),0,(Projeto!$AD$8*((1+Projeto!$AD$8)^V67))/(((1+Projeto!$AD$8)^V67)-1))</f>
        <v>0</v>
      </c>
      <c r="X67" s="192">
        <f>IF(AND(K67&gt;0,CustoContabil!$E$54&gt;0),K67*(CustoContabil!$E$54/CustoContabil!$E$40)*W67,0)</f>
        <v>0</v>
      </c>
      <c r="Y67" s="192">
        <f>IF(AND(N67&gt;0,CustoContabil!$C$54&gt;0),N67*(CustoContabil!$C$54/CustoContabil!$C$40)*W67,0)</f>
        <v>0</v>
      </c>
    </row>
    <row r="68" spans="2:25" ht="15" hidden="1" customHeight="1" x14ac:dyDescent="0.25">
      <c r="B68" s="533">
        <v>4</v>
      </c>
      <c r="C68" s="1095"/>
      <c r="D68" s="1096"/>
      <c r="E68" s="1096"/>
      <c r="F68" s="1096"/>
      <c r="G68" s="1096"/>
      <c r="H68" s="164"/>
      <c r="I68" s="165"/>
      <c r="J68" s="132"/>
      <c r="K68" s="146">
        <f t="shared" si="10"/>
        <v>0</v>
      </c>
      <c r="L68" s="132"/>
      <c r="M68" s="132"/>
      <c r="N68" s="146">
        <f t="shared" si="11"/>
        <v>0</v>
      </c>
      <c r="P68" s="189">
        <f t="shared" si="12"/>
        <v>4</v>
      </c>
      <c r="Q68" s="1093" t="str">
        <f t="shared" si="13"/>
        <v/>
      </c>
      <c r="R68" s="1093"/>
      <c r="S68" s="1093"/>
      <c r="T68" s="1093"/>
      <c r="U68" s="1094"/>
      <c r="V68" s="190" t="str">
        <f t="shared" si="14"/>
        <v/>
      </c>
      <c r="W68" s="191">
        <f>IF(OR(V68="",V68=0),0,(Projeto!$AD$8*((1+Projeto!$AD$8)^V68))/(((1+Projeto!$AD$8)^V68)-1))</f>
        <v>0</v>
      </c>
      <c r="X68" s="192">
        <f>IF(AND(K68&gt;0,CustoContabil!$E$54&gt;0),K68*(CustoContabil!$E$54/CustoContabil!$E$40)*W68,0)</f>
        <v>0</v>
      </c>
      <c r="Y68" s="192">
        <f>IF(AND(N68&gt;0,CustoContabil!$C$54&gt;0),N68*(CustoContabil!$C$54/CustoContabil!$C$40)*W68,0)</f>
        <v>0</v>
      </c>
    </row>
    <row r="69" spans="2:25" ht="15" hidden="1" customHeight="1" x14ac:dyDescent="0.25">
      <c r="B69" s="189">
        <v>5</v>
      </c>
      <c r="C69" s="1095"/>
      <c r="D69" s="1096"/>
      <c r="E69" s="1096"/>
      <c r="F69" s="1096"/>
      <c r="G69" s="1096"/>
      <c r="H69" s="164"/>
      <c r="I69" s="165"/>
      <c r="J69" s="132"/>
      <c r="K69" s="146">
        <f t="shared" si="10"/>
        <v>0</v>
      </c>
      <c r="L69" s="132"/>
      <c r="M69" s="132"/>
      <c r="N69" s="146">
        <f t="shared" si="11"/>
        <v>0</v>
      </c>
      <c r="P69" s="189">
        <f t="shared" si="12"/>
        <v>5</v>
      </c>
      <c r="Q69" s="1093" t="str">
        <f t="shared" si="13"/>
        <v/>
      </c>
      <c r="R69" s="1093"/>
      <c r="S69" s="1093"/>
      <c r="T69" s="1093"/>
      <c r="U69" s="1094"/>
      <c r="V69" s="190" t="str">
        <f t="shared" si="14"/>
        <v/>
      </c>
      <c r="W69" s="191">
        <f>IF(OR(V69="",V69=0),0,(Projeto!$AD$8*((1+Projeto!$AD$8)^V69))/(((1+Projeto!$AD$8)^V69)-1))</f>
        <v>0</v>
      </c>
      <c r="X69" s="192">
        <f>IF(AND(K69&gt;0,CustoContabil!$E$54&gt;0),K69*(CustoContabil!$E$54/CustoContabil!$E$40)*W69,0)</f>
        <v>0</v>
      </c>
      <c r="Y69" s="192">
        <f>IF(AND(N69&gt;0,CustoContabil!$C$54&gt;0),N69*(CustoContabil!$C$54/CustoContabil!$C$40)*W69,0)</f>
        <v>0</v>
      </c>
    </row>
    <row r="70" spans="2:25" ht="15" hidden="1" customHeight="1" x14ac:dyDescent="0.25">
      <c r="B70" s="533">
        <v>6</v>
      </c>
      <c r="C70" s="1095"/>
      <c r="D70" s="1096"/>
      <c r="E70" s="1096"/>
      <c r="F70" s="1096"/>
      <c r="G70" s="1096"/>
      <c r="H70" s="164"/>
      <c r="I70" s="165"/>
      <c r="J70" s="132"/>
      <c r="K70" s="146">
        <f t="shared" si="10"/>
        <v>0</v>
      </c>
      <c r="L70" s="132"/>
      <c r="M70" s="132"/>
      <c r="N70" s="146">
        <f t="shared" si="11"/>
        <v>0</v>
      </c>
      <c r="P70" s="189">
        <f t="shared" si="12"/>
        <v>6</v>
      </c>
      <c r="Q70" s="1093" t="str">
        <f t="shared" si="13"/>
        <v/>
      </c>
      <c r="R70" s="1093"/>
      <c r="S70" s="1093"/>
      <c r="T70" s="1093"/>
      <c r="U70" s="1094"/>
      <c r="V70" s="190" t="str">
        <f t="shared" si="14"/>
        <v/>
      </c>
      <c r="W70" s="191">
        <f>IF(OR(V70="",V70=0),0,(Projeto!$AD$8*((1+Projeto!$AD$8)^V70))/(((1+Projeto!$AD$8)^V70)-1))</f>
        <v>0</v>
      </c>
      <c r="X70" s="192">
        <f>IF(AND(K70&gt;0,CustoContabil!$E$54&gt;0),K70*(CustoContabil!$E$54/CustoContabil!$E$40)*W70,0)</f>
        <v>0</v>
      </c>
      <c r="Y70" s="192">
        <f>IF(AND(N70&gt;0,CustoContabil!$C$54&gt;0),N70*(CustoContabil!$C$54/CustoContabil!$C$40)*W70,0)</f>
        <v>0</v>
      </c>
    </row>
    <row r="71" spans="2:25" ht="15" hidden="1" customHeight="1" x14ac:dyDescent="0.25">
      <c r="B71" s="189">
        <v>7</v>
      </c>
      <c r="C71" s="1095"/>
      <c r="D71" s="1096"/>
      <c r="E71" s="1096"/>
      <c r="F71" s="1096"/>
      <c r="G71" s="1096"/>
      <c r="H71" s="164"/>
      <c r="I71" s="165"/>
      <c r="J71" s="132"/>
      <c r="K71" s="146">
        <f t="shared" si="10"/>
        <v>0</v>
      </c>
      <c r="L71" s="132"/>
      <c r="M71" s="132"/>
      <c r="N71" s="146">
        <f t="shared" si="11"/>
        <v>0</v>
      </c>
      <c r="P71" s="189">
        <f t="shared" si="12"/>
        <v>7</v>
      </c>
      <c r="Q71" s="1093" t="str">
        <f t="shared" si="13"/>
        <v/>
      </c>
      <c r="R71" s="1093"/>
      <c r="S71" s="1093"/>
      <c r="T71" s="1093"/>
      <c r="U71" s="1094"/>
      <c r="V71" s="190" t="str">
        <f t="shared" si="14"/>
        <v/>
      </c>
      <c r="W71" s="191">
        <f>IF(OR(V71="",V71=0),0,(Projeto!$AD$8*((1+Projeto!$AD$8)^V71))/(((1+Projeto!$AD$8)^V71)-1))</f>
        <v>0</v>
      </c>
      <c r="X71" s="192">
        <f>IF(AND(K71&gt;0,CustoContabil!$E$54&gt;0),K71*(CustoContabil!$E$54/CustoContabil!$E$40)*W71,0)</f>
        <v>0</v>
      </c>
      <c r="Y71" s="192">
        <f>IF(AND(N71&gt;0,CustoContabil!$C$54&gt;0),N71*(CustoContabil!$C$54/CustoContabil!$C$40)*W71,0)</f>
        <v>0</v>
      </c>
    </row>
    <row r="72" spans="2:25" ht="15" hidden="1" customHeight="1" x14ac:dyDescent="0.25">
      <c r="B72" s="533">
        <v>8</v>
      </c>
      <c r="C72" s="1095"/>
      <c r="D72" s="1096"/>
      <c r="E72" s="1096"/>
      <c r="F72" s="1096"/>
      <c r="G72" s="1096"/>
      <c r="H72" s="164"/>
      <c r="I72" s="165"/>
      <c r="J72" s="132"/>
      <c r="K72" s="146">
        <f t="shared" si="10"/>
        <v>0</v>
      </c>
      <c r="L72" s="132"/>
      <c r="M72" s="132"/>
      <c r="N72" s="146">
        <f t="shared" si="11"/>
        <v>0</v>
      </c>
      <c r="P72" s="189">
        <f t="shared" si="12"/>
        <v>8</v>
      </c>
      <c r="Q72" s="1093" t="str">
        <f t="shared" si="13"/>
        <v/>
      </c>
      <c r="R72" s="1093"/>
      <c r="S72" s="1093"/>
      <c r="T72" s="1093"/>
      <c r="U72" s="1094"/>
      <c r="V72" s="190" t="str">
        <f t="shared" si="14"/>
        <v/>
      </c>
      <c r="W72" s="191">
        <f>IF(OR(V72="",V72=0),0,(Projeto!$AD$8*((1+Projeto!$AD$8)^V72))/(((1+Projeto!$AD$8)^V72)-1))</f>
        <v>0</v>
      </c>
      <c r="X72" s="192">
        <f>IF(AND(K72&gt;0,CustoContabil!$E$54&gt;0),K72*(CustoContabil!$E$54/CustoContabil!$E$40)*W72,0)</f>
        <v>0</v>
      </c>
      <c r="Y72" s="192">
        <f>IF(AND(N72&gt;0,CustoContabil!$C$54&gt;0),N72*(CustoContabil!$C$54/CustoContabil!$C$40)*W72,0)</f>
        <v>0</v>
      </c>
    </row>
    <row r="73" spans="2:25" ht="15" hidden="1" customHeight="1" x14ac:dyDescent="0.25">
      <c r="B73" s="189">
        <v>9</v>
      </c>
      <c r="C73" s="1095"/>
      <c r="D73" s="1096"/>
      <c r="E73" s="1096"/>
      <c r="F73" s="1096"/>
      <c r="G73" s="1096"/>
      <c r="H73" s="164"/>
      <c r="I73" s="165"/>
      <c r="J73" s="132"/>
      <c r="K73" s="146">
        <f t="shared" si="10"/>
        <v>0</v>
      </c>
      <c r="L73" s="132"/>
      <c r="M73" s="132"/>
      <c r="N73" s="146">
        <f t="shared" si="11"/>
        <v>0</v>
      </c>
      <c r="P73" s="189">
        <f t="shared" si="12"/>
        <v>9</v>
      </c>
      <c r="Q73" s="1093" t="str">
        <f t="shared" si="13"/>
        <v/>
      </c>
      <c r="R73" s="1093"/>
      <c r="S73" s="1093"/>
      <c r="T73" s="1093"/>
      <c r="U73" s="1094"/>
      <c r="V73" s="190" t="str">
        <f t="shared" si="14"/>
        <v/>
      </c>
      <c r="W73" s="191">
        <f>IF(OR(V73="",V73=0),0,(Projeto!$AD$8*((1+Projeto!$AD$8)^V73))/(((1+Projeto!$AD$8)^V73)-1))</f>
        <v>0</v>
      </c>
      <c r="X73" s="192">
        <f>IF(AND(K73&gt;0,CustoContabil!$E$54&gt;0),K73*(CustoContabil!$E$54/CustoContabil!$E$40)*W73,0)</f>
        <v>0</v>
      </c>
      <c r="Y73" s="192">
        <f>IF(AND(N73&gt;0,CustoContabil!$C$54&gt;0),N73*(CustoContabil!$C$54/CustoContabil!$C$40)*W73,0)</f>
        <v>0</v>
      </c>
    </row>
    <row r="74" spans="2:25" ht="15" hidden="1" customHeight="1" x14ac:dyDescent="0.25">
      <c r="B74" s="533">
        <v>10</v>
      </c>
      <c r="C74" s="1095"/>
      <c r="D74" s="1096"/>
      <c r="E74" s="1096"/>
      <c r="F74" s="1096"/>
      <c r="G74" s="1096"/>
      <c r="H74" s="166"/>
      <c r="I74" s="165"/>
      <c r="J74" s="132"/>
      <c r="K74" s="146">
        <f t="shared" si="10"/>
        <v>0</v>
      </c>
      <c r="L74" s="132"/>
      <c r="M74" s="132"/>
      <c r="N74" s="146">
        <f t="shared" si="11"/>
        <v>0</v>
      </c>
      <c r="P74" s="189">
        <f t="shared" si="12"/>
        <v>10</v>
      </c>
      <c r="Q74" s="1093" t="str">
        <f t="shared" si="13"/>
        <v/>
      </c>
      <c r="R74" s="1093"/>
      <c r="S74" s="1093"/>
      <c r="T74" s="1093"/>
      <c r="U74" s="1094"/>
      <c r="V74" s="190" t="str">
        <f t="shared" si="14"/>
        <v/>
      </c>
      <c r="W74" s="191">
        <f>IF(OR(V74="",V74=0),0,(Projeto!$AD$8*((1+Projeto!$AD$8)^V74))/(((1+Projeto!$AD$8)^V74)-1))</f>
        <v>0</v>
      </c>
      <c r="X74" s="192">
        <f>IF(AND(K74&gt;0,CustoContabil!$E$54&gt;0),K74*(CustoContabil!$E$54/CustoContabil!$E$40)*W74,0)</f>
        <v>0</v>
      </c>
      <c r="Y74" s="192">
        <f>IF(AND(N74&gt;0,CustoContabil!$C$54&gt;0),N74*(CustoContabil!$C$54/CustoContabil!$C$40)*W74,0)</f>
        <v>0</v>
      </c>
    </row>
    <row r="75" spans="2:25" ht="15" hidden="1" customHeight="1" x14ac:dyDescent="0.25">
      <c r="B75" s="189">
        <v>11</v>
      </c>
      <c r="C75" s="1095"/>
      <c r="D75" s="1096"/>
      <c r="E75" s="1096"/>
      <c r="F75" s="1096"/>
      <c r="G75" s="1096"/>
      <c r="H75" s="164"/>
      <c r="I75" s="165"/>
      <c r="J75" s="132"/>
      <c r="K75" s="146">
        <f t="shared" si="10"/>
        <v>0</v>
      </c>
      <c r="L75" s="132"/>
      <c r="M75" s="132"/>
      <c r="N75" s="146">
        <f t="shared" si="11"/>
        <v>0</v>
      </c>
      <c r="P75" s="189">
        <f t="shared" si="12"/>
        <v>11</v>
      </c>
      <c r="Q75" s="1093" t="str">
        <f t="shared" si="13"/>
        <v/>
      </c>
      <c r="R75" s="1093"/>
      <c r="S75" s="1093"/>
      <c r="T75" s="1093"/>
      <c r="U75" s="1094"/>
      <c r="V75" s="190" t="str">
        <f t="shared" si="14"/>
        <v/>
      </c>
      <c r="W75" s="191">
        <f>IF(OR(V75="",V75=0),0,(Projeto!$AD$8*((1+Projeto!$AD$8)^V75))/(((1+Projeto!$AD$8)^V75)-1))</f>
        <v>0</v>
      </c>
      <c r="X75" s="192">
        <f>IF(AND(K75&gt;0,CustoContabil!$E$54&gt;0),K75*(CustoContabil!$E$54/CustoContabil!$E$40)*W75,0)</f>
        <v>0</v>
      </c>
      <c r="Y75" s="192">
        <f>IF(AND(N75&gt;0,CustoContabil!$C$54&gt;0),N75*(CustoContabil!$C$54/CustoContabil!$C$40)*W75,0)</f>
        <v>0</v>
      </c>
    </row>
    <row r="76" spans="2:25" ht="15" hidden="1" customHeight="1" x14ac:dyDescent="0.25">
      <c r="B76" s="533">
        <v>12</v>
      </c>
      <c r="C76" s="1095"/>
      <c r="D76" s="1096"/>
      <c r="E76" s="1096"/>
      <c r="F76" s="1096"/>
      <c r="G76" s="1096"/>
      <c r="H76" s="164"/>
      <c r="I76" s="165"/>
      <c r="J76" s="132"/>
      <c r="K76" s="146">
        <f t="shared" si="10"/>
        <v>0</v>
      </c>
      <c r="L76" s="132"/>
      <c r="M76" s="132"/>
      <c r="N76" s="146">
        <f t="shared" si="11"/>
        <v>0</v>
      </c>
      <c r="P76" s="189">
        <f t="shared" si="12"/>
        <v>12</v>
      </c>
      <c r="Q76" s="1093" t="str">
        <f t="shared" si="13"/>
        <v/>
      </c>
      <c r="R76" s="1093"/>
      <c r="S76" s="1093"/>
      <c r="T76" s="1093"/>
      <c r="U76" s="1094"/>
      <c r="V76" s="190" t="str">
        <f t="shared" si="14"/>
        <v/>
      </c>
      <c r="W76" s="191">
        <f>IF(OR(V76="",V76=0),0,(Projeto!$AD$8*((1+Projeto!$AD$8)^V76))/(((1+Projeto!$AD$8)^V76)-1))</f>
        <v>0</v>
      </c>
      <c r="X76" s="192">
        <f>IF(AND(K76&gt;0,CustoContabil!$E$54&gt;0),K76*(CustoContabil!$E$54/CustoContabil!$E$40)*W76,0)</f>
        <v>0</v>
      </c>
      <c r="Y76" s="192">
        <f>IF(AND(N76&gt;0,CustoContabil!$C$54&gt;0),N76*(CustoContabil!$C$54/CustoContabil!$C$40)*W76,0)</f>
        <v>0</v>
      </c>
    </row>
    <row r="77" spans="2:25" ht="15" hidden="1" customHeight="1" x14ac:dyDescent="0.25">
      <c r="B77" s="189">
        <v>13</v>
      </c>
      <c r="C77" s="1095"/>
      <c r="D77" s="1096"/>
      <c r="E77" s="1096"/>
      <c r="F77" s="1096"/>
      <c r="G77" s="1096"/>
      <c r="H77" s="166"/>
      <c r="I77" s="165"/>
      <c r="J77" s="132"/>
      <c r="K77" s="146">
        <f t="shared" si="10"/>
        <v>0</v>
      </c>
      <c r="L77" s="132"/>
      <c r="M77" s="132"/>
      <c r="N77" s="146">
        <f t="shared" si="11"/>
        <v>0</v>
      </c>
      <c r="P77" s="189">
        <f t="shared" si="12"/>
        <v>13</v>
      </c>
      <c r="Q77" s="1093" t="str">
        <f t="shared" si="13"/>
        <v/>
      </c>
      <c r="R77" s="1093"/>
      <c r="S77" s="1093"/>
      <c r="T77" s="1093"/>
      <c r="U77" s="1094"/>
      <c r="V77" s="190" t="str">
        <f t="shared" si="14"/>
        <v/>
      </c>
      <c r="W77" s="191">
        <f>IF(OR(V77="",V77=0),0,(Projeto!$AD$8*((1+Projeto!$AD$8)^V77))/(((1+Projeto!$AD$8)^V77)-1))</f>
        <v>0</v>
      </c>
      <c r="X77" s="192">
        <f>IF(AND(K77&gt;0,CustoContabil!$E$54&gt;0),K77*(CustoContabil!$E$54/CustoContabil!$E$40)*W77,0)</f>
        <v>0</v>
      </c>
      <c r="Y77" s="192">
        <f>IF(AND(N77&gt;0,CustoContabil!$C$54&gt;0),N77*(CustoContabil!$C$54/CustoContabil!$C$40)*W77,0)</f>
        <v>0</v>
      </c>
    </row>
    <row r="78" spans="2:25" ht="15" hidden="1" customHeight="1" x14ac:dyDescent="0.25">
      <c r="B78" s="533">
        <v>14</v>
      </c>
      <c r="C78" s="1095"/>
      <c r="D78" s="1096"/>
      <c r="E78" s="1096"/>
      <c r="F78" s="1096"/>
      <c r="G78" s="1096"/>
      <c r="H78" s="164"/>
      <c r="I78" s="165"/>
      <c r="J78" s="132"/>
      <c r="K78" s="146">
        <f t="shared" si="10"/>
        <v>0</v>
      </c>
      <c r="L78" s="132"/>
      <c r="M78" s="132"/>
      <c r="N78" s="146">
        <f t="shared" si="11"/>
        <v>0</v>
      </c>
      <c r="P78" s="189">
        <f t="shared" si="12"/>
        <v>14</v>
      </c>
      <c r="Q78" s="1093" t="str">
        <f t="shared" si="13"/>
        <v/>
      </c>
      <c r="R78" s="1093"/>
      <c r="S78" s="1093"/>
      <c r="T78" s="1093"/>
      <c r="U78" s="1094"/>
      <c r="V78" s="190" t="str">
        <f t="shared" si="14"/>
        <v/>
      </c>
      <c r="W78" s="191">
        <f>IF(OR(V78="",V78=0),0,(Projeto!$AD$8*((1+Projeto!$AD$8)^V78))/(((1+Projeto!$AD$8)^V78)-1))</f>
        <v>0</v>
      </c>
      <c r="X78" s="192">
        <f>IF(AND(K78&gt;0,CustoContabil!$E$54&gt;0),K78*(CustoContabil!$E$54/CustoContabil!$E$40)*W78,0)</f>
        <v>0</v>
      </c>
      <c r="Y78" s="192">
        <f>IF(AND(N78&gt;0,CustoContabil!$C$54&gt;0),N78*(CustoContabil!$C$54/CustoContabil!$C$40)*W78,0)</f>
        <v>0</v>
      </c>
    </row>
    <row r="79" spans="2:25" ht="15" hidden="1" customHeight="1" x14ac:dyDescent="0.25">
      <c r="B79" s="189">
        <v>15</v>
      </c>
      <c r="C79" s="1095"/>
      <c r="D79" s="1096"/>
      <c r="E79" s="1096"/>
      <c r="F79" s="1096"/>
      <c r="G79" s="1096"/>
      <c r="H79" s="164"/>
      <c r="I79" s="165"/>
      <c r="J79" s="132"/>
      <c r="K79" s="146">
        <f t="shared" si="10"/>
        <v>0</v>
      </c>
      <c r="L79" s="132"/>
      <c r="M79" s="132"/>
      <c r="N79" s="146">
        <f t="shared" si="11"/>
        <v>0</v>
      </c>
      <c r="P79" s="189">
        <f t="shared" si="12"/>
        <v>15</v>
      </c>
      <c r="Q79" s="1093" t="str">
        <f t="shared" si="13"/>
        <v/>
      </c>
      <c r="R79" s="1093"/>
      <c r="S79" s="1093"/>
      <c r="T79" s="1093"/>
      <c r="U79" s="1094"/>
      <c r="V79" s="190" t="str">
        <f t="shared" si="14"/>
        <v/>
      </c>
      <c r="W79" s="191">
        <f>IF(OR(V79="",V79=0),0,(Projeto!$AD$8*((1+Projeto!$AD$8)^V79))/(((1+Projeto!$AD$8)^V79)-1))</f>
        <v>0</v>
      </c>
      <c r="X79" s="192">
        <f>IF(AND(K79&gt;0,CustoContabil!$E$54&gt;0),K79*(CustoContabil!$E$54/CustoContabil!$E$40)*W79,0)</f>
        <v>0</v>
      </c>
      <c r="Y79" s="192">
        <f>IF(AND(N79&gt;0,CustoContabil!$C$54&gt;0),N79*(CustoContabil!$C$54/CustoContabil!$C$40)*W79,0)</f>
        <v>0</v>
      </c>
    </row>
    <row r="80" spans="2:25" ht="15" hidden="1" customHeight="1" x14ac:dyDescent="0.25">
      <c r="B80" s="533">
        <v>16</v>
      </c>
      <c r="C80" s="1095"/>
      <c r="D80" s="1096"/>
      <c r="E80" s="1096"/>
      <c r="F80" s="1096"/>
      <c r="G80" s="1096"/>
      <c r="H80" s="164"/>
      <c r="I80" s="165"/>
      <c r="J80" s="132"/>
      <c r="K80" s="146">
        <f t="shared" si="10"/>
        <v>0</v>
      </c>
      <c r="L80" s="132"/>
      <c r="M80" s="132"/>
      <c r="N80" s="146">
        <f t="shared" si="11"/>
        <v>0</v>
      </c>
      <c r="P80" s="189">
        <f t="shared" si="12"/>
        <v>16</v>
      </c>
      <c r="Q80" s="1093" t="str">
        <f t="shared" si="13"/>
        <v/>
      </c>
      <c r="R80" s="1093"/>
      <c r="S80" s="1093"/>
      <c r="T80" s="1093"/>
      <c r="U80" s="1094"/>
      <c r="V80" s="190" t="str">
        <f t="shared" si="14"/>
        <v/>
      </c>
      <c r="W80" s="191">
        <f>IF(OR(V80="",V80=0),0,(Projeto!$AD$8*((1+Projeto!$AD$8)^V80))/(((1+Projeto!$AD$8)^V80)-1))</f>
        <v>0</v>
      </c>
      <c r="X80" s="192">
        <f>IF(AND(K80&gt;0,CustoContabil!$E$54&gt;0),K80*(CustoContabil!$E$54/CustoContabil!$E$40)*W80,0)</f>
        <v>0</v>
      </c>
      <c r="Y80" s="192">
        <f>IF(AND(N80&gt;0,CustoContabil!$C$54&gt;0),N80*(CustoContabil!$C$54/CustoContabil!$C$40)*W80,0)</f>
        <v>0</v>
      </c>
    </row>
    <row r="81" spans="2:25" ht="15" hidden="1" customHeight="1" x14ac:dyDescent="0.25">
      <c r="B81" s="189">
        <v>17</v>
      </c>
      <c r="C81" s="1095"/>
      <c r="D81" s="1096"/>
      <c r="E81" s="1096"/>
      <c r="F81" s="1096"/>
      <c r="G81" s="1096"/>
      <c r="H81" s="164"/>
      <c r="I81" s="165"/>
      <c r="J81" s="132"/>
      <c r="K81" s="146">
        <f t="shared" si="10"/>
        <v>0</v>
      </c>
      <c r="L81" s="132"/>
      <c r="M81" s="132"/>
      <c r="N81" s="146">
        <f t="shared" si="11"/>
        <v>0</v>
      </c>
      <c r="P81" s="189">
        <f t="shared" si="12"/>
        <v>17</v>
      </c>
      <c r="Q81" s="1093" t="str">
        <f t="shared" si="13"/>
        <v/>
      </c>
      <c r="R81" s="1093"/>
      <c r="S81" s="1093"/>
      <c r="T81" s="1093"/>
      <c r="U81" s="1094"/>
      <c r="V81" s="190" t="str">
        <f t="shared" si="14"/>
        <v/>
      </c>
      <c r="W81" s="191">
        <f>IF(OR(V81="",V81=0),0,(Projeto!$AD$8*((1+Projeto!$AD$8)^V81))/(((1+Projeto!$AD$8)^V81)-1))</f>
        <v>0</v>
      </c>
      <c r="X81" s="192">
        <f>IF(AND(K81&gt;0,CustoContabil!$E$54&gt;0),K81*(CustoContabil!$E$54/CustoContabil!$E$40)*W81,0)</f>
        <v>0</v>
      </c>
      <c r="Y81" s="192">
        <f>IF(AND(N81&gt;0,CustoContabil!$C$54&gt;0),N81*(CustoContabil!$C$54/CustoContabil!$C$40)*W81,0)</f>
        <v>0</v>
      </c>
    </row>
    <row r="82" spans="2:25" ht="15" hidden="1" customHeight="1" x14ac:dyDescent="0.25">
      <c r="B82" s="533">
        <v>18</v>
      </c>
      <c r="C82" s="1095"/>
      <c r="D82" s="1096"/>
      <c r="E82" s="1096"/>
      <c r="F82" s="1096"/>
      <c r="G82" s="1096"/>
      <c r="H82" s="164"/>
      <c r="I82" s="165"/>
      <c r="J82" s="132"/>
      <c r="K82" s="146">
        <f t="shared" si="10"/>
        <v>0</v>
      </c>
      <c r="L82" s="132"/>
      <c r="M82" s="132"/>
      <c r="N82" s="146">
        <f t="shared" si="11"/>
        <v>0</v>
      </c>
      <c r="P82" s="189">
        <f t="shared" si="12"/>
        <v>18</v>
      </c>
      <c r="Q82" s="1093" t="str">
        <f t="shared" si="13"/>
        <v/>
      </c>
      <c r="R82" s="1093"/>
      <c r="S82" s="1093"/>
      <c r="T82" s="1093"/>
      <c r="U82" s="1094"/>
      <c r="V82" s="190" t="str">
        <f t="shared" si="14"/>
        <v/>
      </c>
      <c r="W82" s="191">
        <f>IF(OR(V82="",V82=0),0,(Projeto!$AD$8*((1+Projeto!$AD$8)^V82))/(((1+Projeto!$AD$8)^V82)-1))</f>
        <v>0</v>
      </c>
      <c r="X82" s="192">
        <f>IF(AND(K82&gt;0,CustoContabil!$E$54&gt;0),K82*(CustoContabil!$E$54/CustoContabil!$E$40)*W82,0)</f>
        <v>0</v>
      </c>
      <c r="Y82" s="192">
        <f>IF(AND(N82&gt;0,CustoContabil!$C$54&gt;0),N82*(CustoContabil!$C$54/CustoContabil!$C$40)*W82,0)</f>
        <v>0</v>
      </c>
    </row>
    <row r="83" spans="2:25" ht="15" hidden="1" customHeight="1" x14ac:dyDescent="0.25">
      <c r="B83" s="189">
        <v>19</v>
      </c>
      <c r="C83" s="1095"/>
      <c r="D83" s="1096"/>
      <c r="E83" s="1096"/>
      <c r="F83" s="1096"/>
      <c r="G83" s="1096"/>
      <c r="H83" s="164"/>
      <c r="I83" s="165"/>
      <c r="J83" s="132"/>
      <c r="K83" s="146">
        <f t="shared" si="10"/>
        <v>0</v>
      </c>
      <c r="L83" s="132"/>
      <c r="M83" s="132"/>
      <c r="N83" s="146">
        <f t="shared" si="11"/>
        <v>0</v>
      </c>
      <c r="P83" s="189">
        <f t="shared" si="12"/>
        <v>19</v>
      </c>
      <c r="Q83" s="1093" t="str">
        <f t="shared" si="13"/>
        <v/>
      </c>
      <c r="R83" s="1093"/>
      <c r="S83" s="1093"/>
      <c r="T83" s="1093"/>
      <c r="U83" s="1094"/>
      <c r="V83" s="190" t="str">
        <f t="shared" si="14"/>
        <v/>
      </c>
      <c r="W83" s="191">
        <f>IF(OR(V83="",V83=0),0,(Projeto!$AD$8*((1+Projeto!$AD$8)^V83))/(((1+Projeto!$AD$8)^V83)-1))</f>
        <v>0</v>
      </c>
      <c r="X83" s="192">
        <f>IF(AND(K83&gt;0,CustoContabil!$E$54&gt;0),K83*(CustoContabil!$E$54/CustoContabil!$E$40)*W83,0)</f>
        <v>0</v>
      </c>
      <c r="Y83" s="192">
        <f>IF(AND(N83&gt;0,CustoContabil!$C$54&gt;0),N83*(CustoContabil!$C$54/CustoContabil!$C$40)*W83,0)</f>
        <v>0</v>
      </c>
    </row>
    <row r="84" spans="2:25" ht="15" hidden="1" customHeight="1" x14ac:dyDescent="0.25">
      <c r="B84" s="189">
        <v>20</v>
      </c>
      <c r="C84" s="1095"/>
      <c r="D84" s="1096"/>
      <c r="E84" s="1096"/>
      <c r="F84" s="1096"/>
      <c r="G84" s="1096"/>
      <c r="H84" s="164"/>
      <c r="I84" s="165"/>
      <c r="J84" s="132"/>
      <c r="K84" s="146">
        <f t="shared" si="10"/>
        <v>0</v>
      </c>
      <c r="L84" s="132"/>
      <c r="M84" s="132"/>
      <c r="N84" s="146">
        <f t="shared" si="11"/>
        <v>0</v>
      </c>
      <c r="P84" s="189">
        <f t="shared" si="12"/>
        <v>20</v>
      </c>
      <c r="Q84" s="1093" t="str">
        <f t="shared" si="13"/>
        <v/>
      </c>
      <c r="R84" s="1093"/>
      <c r="S84" s="1093"/>
      <c r="T84" s="1093"/>
      <c r="U84" s="1094"/>
      <c r="V84" s="190" t="str">
        <f t="shared" si="14"/>
        <v/>
      </c>
      <c r="W84" s="191">
        <f>IF(OR(V84="",V84=0),0,(Projeto!$AD$8*((1+Projeto!$AD$8)^V84))/(((1+Projeto!$AD$8)^V84)-1))</f>
        <v>0</v>
      </c>
      <c r="X84" s="192">
        <f>IF(AND(K84&gt;0,CustoContabil!$E$54&gt;0),K84*(CustoContabil!$E$54/CustoContabil!$E$40)*W84,0)</f>
        <v>0</v>
      </c>
      <c r="Y84" s="192">
        <f>IF(AND(N84&gt;0,CustoContabil!$C$54&gt;0),N84*(CustoContabil!$C$54/CustoContabil!$C$40)*W84,0)</f>
        <v>0</v>
      </c>
    </row>
    <row r="85" spans="2:25" ht="15" hidden="1" customHeight="1" x14ac:dyDescent="0.25">
      <c r="B85" s="189"/>
      <c r="C85" s="1141" t="s">
        <v>4061</v>
      </c>
      <c r="D85" s="1142"/>
      <c r="E85" s="1142"/>
      <c r="F85" s="1142"/>
      <c r="G85" s="1142"/>
      <c r="H85" s="193">
        <v>20</v>
      </c>
      <c r="I85" s="165"/>
      <c r="J85" s="132"/>
      <c r="K85" s="146">
        <f t="shared" si="10"/>
        <v>0</v>
      </c>
      <c r="L85" s="132"/>
      <c r="M85" s="132"/>
      <c r="N85" s="146">
        <f t="shared" si="11"/>
        <v>0</v>
      </c>
      <c r="P85" s="189"/>
      <c r="Q85" s="1093" t="str">
        <f t="shared" si="13"/>
        <v>Acessórios</v>
      </c>
      <c r="R85" s="1093"/>
      <c r="S85" s="1093"/>
      <c r="T85" s="1093"/>
      <c r="U85" s="1094"/>
      <c r="V85" s="190" t="str">
        <f t="shared" si="14"/>
        <v/>
      </c>
      <c r="W85" s="191">
        <f>IF(OR(V85="",V85=0),0,(Projeto!$AD$8*((1+Projeto!$AD$8)^V85))/(((1+Projeto!$AD$8)^V85)-1))</f>
        <v>0</v>
      </c>
      <c r="X85" s="192">
        <f>IF(AND(K85&gt;0,CustoContabil!$E$54&gt;0),K85*(CustoContabil!$E$54/CustoContabil!$E$40)*W85,0)</f>
        <v>0</v>
      </c>
      <c r="Y85" s="192">
        <f>IF(AND(N85&gt;0,CustoContabil!$C$54&gt;0),N85*(CustoContabil!$C$54/CustoContabil!$C$40)*W85,0)</f>
        <v>0</v>
      </c>
    </row>
    <row r="86" spans="2:25" ht="15" hidden="1" customHeight="1" x14ac:dyDescent="0.25">
      <c r="B86" s="194"/>
      <c r="C86" s="1136" t="s">
        <v>4562</v>
      </c>
      <c r="D86" s="1136"/>
      <c r="E86" s="1136"/>
      <c r="F86" s="1136"/>
      <c r="G86" s="1136"/>
      <c r="H86" s="1136"/>
      <c r="I86" s="1136"/>
      <c r="J86" s="1137"/>
      <c r="K86" s="195">
        <f>SUM(K65:K85)</f>
        <v>0</v>
      </c>
      <c r="L86" s="195">
        <f>SUM(L65:L85)</f>
        <v>0</v>
      </c>
      <c r="M86" s="195">
        <f>SUM(M65:M85)</f>
        <v>0</v>
      </c>
      <c r="N86" s="195">
        <f>SUM(N65:N85)</f>
        <v>0</v>
      </c>
      <c r="P86" s="1144" t="s">
        <v>4571</v>
      </c>
      <c r="Q86" s="1145"/>
      <c r="R86" s="1145"/>
      <c r="S86" s="1145"/>
      <c r="T86" s="1145"/>
      <c r="U86" s="1145"/>
      <c r="V86" s="1146"/>
      <c r="W86" s="196" t="s">
        <v>4564</v>
      </c>
      <c r="X86" s="197">
        <f>SUM(X65:X85)</f>
        <v>0</v>
      </c>
      <c r="Y86" s="197">
        <f>SUM(Y65:Y85)</f>
        <v>0</v>
      </c>
    </row>
    <row r="87" spans="2:25" ht="15" hidden="1" customHeight="1" x14ac:dyDescent="0.25">
      <c r="B87" s="1099" t="s">
        <v>4065</v>
      </c>
      <c r="C87" s="1100"/>
      <c r="D87" s="1100"/>
      <c r="E87" s="1100"/>
      <c r="F87" s="1100"/>
      <c r="G87" s="1100"/>
      <c r="H87" s="1100"/>
      <c r="I87" s="1100"/>
      <c r="J87" s="1100"/>
      <c r="K87" s="1154" t="s">
        <v>3906</v>
      </c>
      <c r="L87" s="1154"/>
      <c r="M87" s="1154"/>
      <c r="N87" s="1154"/>
      <c r="P87" s="172"/>
      <c r="Q87" s="172"/>
      <c r="R87" s="173"/>
      <c r="S87" s="174"/>
      <c r="T87" s="174"/>
      <c r="U87" s="174"/>
      <c r="V87" s="175"/>
      <c r="W87" s="176"/>
    </row>
    <row r="88" spans="2:25" ht="15" hidden="1" customHeight="1" x14ac:dyDescent="0.35">
      <c r="B88" s="198"/>
      <c r="C88" s="1132" t="s">
        <v>12</v>
      </c>
      <c r="D88" s="1132"/>
      <c r="E88" s="1132"/>
      <c r="F88" s="1132"/>
      <c r="G88" s="1132"/>
      <c r="H88" s="1132"/>
      <c r="I88" s="1132"/>
      <c r="J88" s="1133"/>
      <c r="K88" s="146">
        <v>0</v>
      </c>
      <c r="L88" s="199"/>
      <c r="M88" s="200"/>
      <c r="N88" s="146">
        <f>K88</f>
        <v>0</v>
      </c>
      <c r="P88" s="201" t="s">
        <v>4565</v>
      </c>
      <c r="Q88" s="202"/>
      <c r="R88" s="203">
        <f>RCB!$G$31</f>
        <v>0</v>
      </c>
      <c r="T88" s="201" t="s">
        <v>4566</v>
      </c>
      <c r="U88" s="202"/>
      <c r="V88" s="203">
        <f>RCB!$J$31</f>
        <v>0</v>
      </c>
    </row>
    <row r="89" spans="2:25" ht="15" hidden="1" customHeight="1" x14ac:dyDescent="0.35">
      <c r="B89" s="1138" t="s">
        <v>3917</v>
      </c>
      <c r="C89" s="1155"/>
      <c r="D89" s="1155"/>
      <c r="E89" s="1155"/>
      <c r="F89" s="1155"/>
      <c r="G89" s="1156"/>
      <c r="H89" s="141" t="s">
        <v>3976</v>
      </c>
      <c r="I89" s="523" t="s">
        <v>695</v>
      </c>
      <c r="J89" s="523" t="s">
        <v>4068</v>
      </c>
      <c r="K89" s="188" t="s">
        <v>3978</v>
      </c>
      <c r="L89" s="141" t="s">
        <v>4081</v>
      </c>
      <c r="M89" s="141" t="s">
        <v>4082</v>
      </c>
      <c r="N89" s="142" t="s">
        <v>4057</v>
      </c>
      <c r="P89" s="201" t="s">
        <v>4069</v>
      </c>
      <c r="Q89" s="202"/>
      <c r="R89" s="203">
        <f>RCB!$H$30</f>
        <v>0</v>
      </c>
      <c r="T89" s="201" t="s">
        <v>4070</v>
      </c>
      <c r="U89" s="202"/>
      <c r="V89" s="203">
        <f>RCB!$K$30</f>
        <v>0</v>
      </c>
    </row>
    <row r="90" spans="2:25" ht="15" hidden="1" customHeight="1" x14ac:dyDescent="0.25">
      <c r="B90" s="189">
        <v>1</v>
      </c>
      <c r="C90" s="1143"/>
      <c r="D90" s="1143"/>
      <c r="E90" s="1143"/>
      <c r="F90" s="1143"/>
      <c r="G90" s="1095"/>
      <c r="H90" s="180"/>
      <c r="I90" s="158"/>
      <c r="J90" s="132"/>
      <c r="K90" s="146">
        <f>N90-L90-M90</f>
        <v>0</v>
      </c>
      <c r="L90" s="132"/>
      <c r="M90" s="132"/>
      <c r="N90" s="146">
        <f>H90*I90*J90</f>
        <v>0</v>
      </c>
    </row>
    <row r="91" spans="2:25" ht="15" hidden="1" customHeight="1" x14ac:dyDescent="0.25">
      <c r="B91" s="533">
        <v>2</v>
      </c>
      <c r="C91" s="1143"/>
      <c r="D91" s="1143"/>
      <c r="E91" s="1143"/>
      <c r="F91" s="1143"/>
      <c r="G91" s="1095"/>
      <c r="H91" s="181"/>
      <c r="I91" s="165"/>
      <c r="J91" s="132"/>
      <c r="K91" s="146">
        <f>N91-L91-M91</f>
        <v>0</v>
      </c>
      <c r="L91" s="132"/>
      <c r="M91" s="132"/>
      <c r="N91" s="146">
        <f>H91*I91*J91</f>
        <v>0</v>
      </c>
    </row>
    <row r="92" spans="2:25" ht="15" hidden="1" customHeight="1" x14ac:dyDescent="0.25">
      <c r="B92" s="189">
        <v>3</v>
      </c>
      <c r="C92" s="1143"/>
      <c r="D92" s="1143"/>
      <c r="E92" s="1143"/>
      <c r="F92" s="1143"/>
      <c r="G92" s="1095"/>
      <c r="H92" s="181"/>
      <c r="I92" s="165"/>
      <c r="J92" s="132"/>
      <c r="K92" s="146">
        <f>N92-L92-M92</f>
        <v>0</v>
      </c>
      <c r="L92" s="132"/>
      <c r="M92" s="132"/>
      <c r="N92" s="146">
        <f>H92*I92*J92</f>
        <v>0</v>
      </c>
    </row>
    <row r="93" spans="2:25" ht="15" hidden="1" customHeight="1" x14ac:dyDescent="0.25">
      <c r="B93" s="533">
        <v>4</v>
      </c>
      <c r="C93" s="1143"/>
      <c r="D93" s="1143"/>
      <c r="E93" s="1143"/>
      <c r="F93" s="1143"/>
      <c r="G93" s="1095"/>
      <c r="H93" s="181"/>
      <c r="I93" s="165"/>
      <c r="J93" s="132"/>
      <c r="K93" s="146">
        <f>N93-L93-M93</f>
        <v>0</v>
      </c>
      <c r="L93" s="132"/>
      <c r="M93" s="132"/>
      <c r="N93" s="146">
        <f>H93*I93*J93</f>
        <v>0</v>
      </c>
    </row>
    <row r="94" spans="2:25" ht="15" hidden="1" customHeight="1" x14ac:dyDescent="0.25">
      <c r="B94" s="189">
        <v>5</v>
      </c>
      <c r="C94" s="1143"/>
      <c r="D94" s="1143"/>
      <c r="E94" s="1143"/>
      <c r="F94" s="1143"/>
      <c r="G94" s="1095"/>
      <c r="H94" s="181"/>
      <c r="I94" s="165"/>
      <c r="J94" s="132"/>
      <c r="K94" s="146">
        <f>N94-L94-M94</f>
        <v>0</v>
      </c>
      <c r="L94" s="132"/>
      <c r="M94" s="132"/>
      <c r="N94" s="146">
        <f>H94*I94*J94</f>
        <v>0</v>
      </c>
    </row>
    <row r="95" spans="2:25" ht="15" hidden="1" customHeight="1" x14ac:dyDescent="0.25">
      <c r="B95" s="198"/>
      <c r="C95" s="1147" t="s">
        <v>4567</v>
      </c>
      <c r="D95" s="1147"/>
      <c r="E95" s="1147"/>
      <c r="F95" s="1147"/>
      <c r="G95" s="1147"/>
      <c r="H95" s="1147"/>
      <c r="I95" s="1147"/>
      <c r="J95" s="1148"/>
      <c r="K95" s="146">
        <f>SUM(K90:K94)</f>
        <v>0</v>
      </c>
      <c r="L95" s="146">
        <f>SUM(L90:L94)</f>
        <v>0</v>
      </c>
      <c r="M95" s="146">
        <f>SUM(M90:M94)</f>
        <v>0</v>
      </c>
      <c r="N95" s="146">
        <f>SUM(N90:N94)</f>
        <v>0</v>
      </c>
    </row>
    <row r="96" spans="2:25" ht="15" hidden="1" customHeight="1" x14ac:dyDescent="0.25">
      <c r="B96" s="194"/>
      <c r="C96" s="1136" t="s">
        <v>4572</v>
      </c>
      <c r="D96" s="1136"/>
      <c r="E96" s="1136"/>
      <c r="F96" s="1136"/>
      <c r="G96" s="1136"/>
      <c r="H96" s="1136"/>
      <c r="I96" s="1136"/>
      <c r="J96" s="1137"/>
      <c r="K96" s="195">
        <f>SUM(K88,K95)</f>
        <v>0</v>
      </c>
      <c r="L96" s="195">
        <f>SUM(L88,L95)</f>
        <v>0</v>
      </c>
      <c r="M96" s="195">
        <f>SUM(M88,M95)</f>
        <v>0</v>
      </c>
      <c r="N96" s="195">
        <f>SUM(N88,N95)</f>
        <v>0</v>
      </c>
    </row>
    <row r="97" spans="2:16" ht="15" hidden="1" customHeight="1" x14ac:dyDescent="0.25">
      <c r="B97" s="198"/>
      <c r="C97" s="1132" t="s">
        <v>14</v>
      </c>
      <c r="D97" s="1132"/>
      <c r="E97" s="1132"/>
      <c r="F97" s="1132"/>
      <c r="G97" s="1132"/>
      <c r="H97" s="1132"/>
      <c r="I97" s="1132"/>
      <c r="J97" s="1133"/>
      <c r="K97" s="146">
        <v>0</v>
      </c>
      <c r="L97" s="199"/>
      <c r="M97" s="200"/>
      <c r="N97" s="146">
        <f>K97</f>
        <v>0</v>
      </c>
    </row>
    <row r="98" spans="2:16" ht="15" hidden="1" customHeight="1" x14ac:dyDescent="0.25">
      <c r="B98" s="205"/>
      <c r="C98" s="1149" t="s">
        <v>4568</v>
      </c>
      <c r="D98" s="1149"/>
      <c r="E98" s="1149"/>
      <c r="F98" s="1149"/>
      <c r="G98" s="1149"/>
      <c r="H98" s="1149"/>
      <c r="I98" s="1149"/>
      <c r="J98" s="1150"/>
      <c r="K98" s="152">
        <f>SUM(K86,K96,K97)</f>
        <v>0</v>
      </c>
      <c r="L98" s="152">
        <f t="shared" ref="L98:N98" si="15">SUM(L86,L96,L97)</f>
        <v>0</v>
      </c>
      <c r="M98" s="152">
        <f t="shared" si="15"/>
        <v>0</v>
      </c>
      <c r="N98" s="152">
        <f t="shared" si="15"/>
        <v>0</v>
      </c>
    </row>
    <row r="99" spans="2:16" ht="15" hidden="1" customHeight="1" x14ac:dyDescent="0.25">
      <c r="B99" s="1032" t="s">
        <v>3930</v>
      </c>
      <c r="C99" s="1033"/>
      <c r="D99" s="1033"/>
      <c r="E99" s="1033"/>
      <c r="F99" s="1033"/>
      <c r="G99" s="1033"/>
      <c r="H99" s="1033"/>
      <c r="I99" s="1033"/>
      <c r="J99" s="1033"/>
      <c r="K99" s="1033"/>
      <c r="L99" s="1033"/>
      <c r="M99" s="1033"/>
      <c r="N99" s="1034"/>
    </row>
    <row r="100" spans="2:16" ht="15" hidden="1" customHeight="1" x14ac:dyDescent="0.25">
      <c r="B100" s="1099" t="s">
        <v>4076</v>
      </c>
      <c r="C100" s="1100"/>
      <c r="D100" s="1100"/>
      <c r="E100" s="1100"/>
      <c r="F100" s="1100"/>
      <c r="G100" s="1100"/>
      <c r="H100" s="1100"/>
      <c r="I100" s="1100"/>
      <c r="J100" s="1100"/>
      <c r="K100" s="1154" t="s">
        <v>3906</v>
      </c>
      <c r="L100" s="1154"/>
      <c r="M100" s="1154"/>
      <c r="N100" s="1154"/>
    </row>
    <row r="101" spans="2:16" ht="15" hidden="1" customHeight="1" x14ac:dyDescent="0.25">
      <c r="B101" s="198"/>
      <c r="C101" s="1132" t="s">
        <v>3931</v>
      </c>
      <c r="D101" s="1132"/>
      <c r="E101" s="1132"/>
      <c r="F101" s="1132"/>
      <c r="G101" s="1132"/>
      <c r="H101" s="1132"/>
      <c r="I101" s="1132"/>
      <c r="J101" s="1133"/>
      <c r="K101" s="146">
        <v>0</v>
      </c>
      <c r="L101" s="199"/>
      <c r="M101" s="200"/>
      <c r="N101" s="146">
        <f>K101</f>
        <v>0</v>
      </c>
    </row>
    <row r="102" spans="2:16" ht="15" hidden="1" customHeight="1" x14ac:dyDescent="0.25">
      <c r="B102" s="1138" t="s">
        <v>3920</v>
      </c>
      <c r="C102" s="1139"/>
      <c r="D102" s="1139"/>
      <c r="E102" s="1139"/>
      <c r="F102" s="1139"/>
      <c r="G102" s="1139"/>
      <c r="H102" s="1140"/>
      <c r="I102" s="523" t="s">
        <v>3976</v>
      </c>
      <c r="J102" s="523" t="s">
        <v>3977</v>
      </c>
      <c r="K102" s="188" t="s">
        <v>3978</v>
      </c>
      <c r="L102" s="141" t="s">
        <v>4081</v>
      </c>
      <c r="M102" s="141" t="s">
        <v>4082</v>
      </c>
      <c r="N102" s="142" t="s">
        <v>4057</v>
      </c>
      <c r="P102" s="68"/>
    </row>
    <row r="103" spans="2:16" ht="15" hidden="1" customHeight="1" x14ac:dyDescent="0.25">
      <c r="B103" s="204">
        <v>1</v>
      </c>
      <c r="C103" s="1134"/>
      <c r="D103" s="1134"/>
      <c r="E103" s="1134"/>
      <c r="F103" s="1134"/>
      <c r="G103" s="1134"/>
      <c r="H103" s="1135"/>
      <c r="I103" s="165"/>
      <c r="J103" s="132"/>
      <c r="K103" s="146">
        <f>N103-L103-M103</f>
        <v>0</v>
      </c>
      <c r="L103" s="132"/>
      <c r="M103" s="132"/>
      <c r="N103" s="146">
        <f>I103*J103</f>
        <v>0</v>
      </c>
    </row>
    <row r="104" spans="2:16" ht="15" hidden="1" customHeight="1" x14ac:dyDescent="0.25">
      <c r="B104" s="204">
        <v>2</v>
      </c>
      <c r="C104" s="1134"/>
      <c r="D104" s="1134"/>
      <c r="E104" s="1134"/>
      <c r="F104" s="1134"/>
      <c r="G104" s="1134"/>
      <c r="H104" s="1135"/>
      <c r="I104" s="165"/>
      <c r="J104" s="132"/>
      <c r="K104" s="146">
        <f>N104-L104-M104</f>
        <v>0</v>
      </c>
      <c r="L104" s="132"/>
      <c r="M104" s="132"/>
      <c r="N104" s="146">
        <f>I104*J104</f>
        <v>0</v>
      </c>
    </row>
    <row r="105" spans="2:16" ht="15" hidden="1" customHeight="1" x14ac:dyDescent="0.25">
      <c r="B105" s="204">
        <v>3</v>
      </c>
      <c r="C105" s="1134"/>
      <c r="D105" s="1134"/>
      <c r="E105" s="1134"/>
      <c r="F105" s="1134"/>
      <c r="G105" s="1134"/>
      <c r="H105" s="1135"/>
      <c r="I105" s="165"/>
      <c r="J105" s="132"/>
      <c r="K105" s="146">
        <f>N105-L105-M105</f>
        <v>0</v>
      </c>
      <c r="L105" s="132"/>
      <c r="M105" s="132"/>
      <c r="N105" s="146">
        <f>I105*J105</f>
        <v>0</v>
      </c>
    </row>
    <row r="106" spans="2:16" ht="15" hidden="1" customHeight="1" x14ac:dyDescent="0.25">
      <c r="B106" s="198"/>
      <c r="C106" s="1132" t="s">
        <v>3920</v>
      </c>
      <c r="D106" s="1132"/>
      <c r="E106" s="1132"/>
      <c r="F106" s="1132"/>
      <c r="G106" s="1132"/>
      <c r="H106" s="1132"/>
      <c r="I106" s="1132"/>
      <c r="J106" s="1133"/>
      <c r="K106" s="146">
        <f>SUM(K103:K105)</f>
        <v>0</v>
      </c>
      <c r="L106" s="146">
        <f>SUM(L103:L105)</f>
        <v>0</v>
      </c>
      <c r="M106" s="146">
        <f>SUM(M103:M105)</f>
        <v>0</v>
      </c>
      <c r="N106" s="146">
        <f>SUM(N103:N105)</f>
        <v>0</v>
      </c>
    </row>
    <row r="107" spans="2:16" ht="15" hidden="1" customHeight="1" x14ac:dyDescent="0.25">
      <c r="B107" s="1138" t="s">
        <v>3922</v>
      </c>
      <c r="C107" s="1139"/>
      <c r="D107" s="1139"/>
      <c r="E107" s="1139"/>
      <c r="F107" s="1139"/>
      <c r="G107" s="1139"/>
      <c r="H107" s="1140"/>
      <c r="I107" s="523" t="s">
        <v>3976</v>
      </c>
      <c r="J107" s="523" t="s">
        <v>3977</v>
      </c>
      <c r="K107" s="188" t="s">
        <v>3978</v>
      </c>
      <c r="L107" s="141" t="s">
        <v>4081</v>
      </c>
      <c r="M107" s="141" t="s">
        <v>4082</v>
      </c>
      <c r="N107" s="142" t="s">
        <v>4057</v>
      </c>
      <c r="P107" s="68"/>
    </row>
    <row r="108" spans="2:16" ht="15" hidden="1" customHeight="1" x14ac:dyDescent="0.25">
      <c r="B108" s="204">
        <v>1</v>
      </c>
      <c r="C108" s="1134"/>
      <c r="D108" s="1134"/>
      <c r="E108" s="1134"/>
      <c r="F108" s="1134"/>
      <c r="G108" s="1134"/>
      <c r="H108" s="1135"/>
      <c r="I108" s="165"/>
      <c r="J108" s="132"/>
      <c r="K108" s="146">
        <f>N108-L108-M108</f>
        <v>0</v>
      </c>
      <c r="L108" s="132"/>
      <c r="M108" s="132"/>
      <c r="N108" s="146">
        <f>I108*J108</f>
        <v>0</v>
      </c>
    </row>
    <row r="109" spans="2:16" ht="15" hidden="1" customHeight="1" x14ac:dyDescent="0.25">
      <c r="B109" s="204">
        <v>2</v>
      </c>
      <c r="C109" s="1134"/>
      <c r="D109" s="1134"/>
      <c r="E109" s="1134"/>
      <c r="F109" s="1134"/>
      <c r="G109" s="1134"/>
      <c r="H109" s="1135"/>
      <c r="I109" s="165"/>
      <c r="J109" s="132"/>
      <c r="K109" s="146">
        <f>N109-L109-M109</f>
        <v>0</v>
      </c>
      <c r="L109" s="132"/>
      <c r="M109" s="132"/>
      <c r="N109" s="146">
        <f>I109*J109</f>
        <v>0</v>
      </c>
    </row>
    <row r="110" spans="2:16" ht="15" hidden="1" customHeight="1" x14ac:dyDescent="0.25">
      <c r="B110" s="204">
        <v>3</v>
      </c>
      <c r="C110" s="1134"/>
      <c r="D110" s="1134"/>
      <c r="E110" s="1134"/>
      <c r="F110" s="1134"/>
      <c r="G110" s="1134"/>
      <c r="H110" s="1135"/>
      <c r="I110" s="165"/>
      <c r="J110" s="132"/>
      <c r="K110" s="146">
        <f>N110-L110-M110</f>
        <v>0</v>
      </c>
      <c r="L110" s="132"/>
      <c r="M110" s="132"/>
      <c r="N110" s="146">
        <f>I110*J110</f>
        <v>0</v>
      </c>
    </row>
    <row r="111" spans="2:16" ht="15" hidden="1" customHeight="1" x14ac:dyDescent="0.25">
      <c r="B111" s="198"/>
      <c r="C111" s="1132" t="s">
        <v>3922</v>
      </c>
      <c r="D111" s="1132"/>
      <c r="E111" s="1132"/>
      <c r="F111" s="1132"/>
      <c r="G111" s="1132"/>
      <c r="H111" s="1132"/>
      <c r="I111" s="1132"/>
      <c r="J111" s="1133"/>
      <c r="K111" s="146">
        <f>SUM(K108:K110)</f>
        <v>0</v>
      </c>
      <c r="L111" s="146">
        <f>SUM(L108:L110)</f>
        <v>0</v>
      </c>
      <c r="M111" s="146">
        <f>SUM(M108:M110)</f>
        <v>0</v>
      </c>
      <c r="N111" s="146">
        <f>SUM(N108:N110)</f>
        <v>0</v>
      </c>
    </row>
    <row r="112" spans="2:16" ht="15" hidden="1" customHeight="1" x14ac:dyDescent="0.25">
      <c r="B112" s="198"/>
      <c r="C112" s="1132" t="s">
        <v>3923</v>
      </c>
      <c r="D112" s="1132"/>
      <c r="E112" s="1132"/>
      <c r="F112" s="1132"/>
      <c r="G112" s="1132"/>
      <c r="H112" s="1132"/>
      <c r="I112" s="1132"/>
      <c r="J112" s="1133"/>
      <c r="K112" s="146">
        <f>Descarte!K122</f>
        <v>0</v>
      </c>
      <c r="L112" s="146">
        <v>0</v>
      </c>
      <c r="M112" s="146">
        <v>0</v>
      </c>
      <c r="N112" s="146">
        <f>Descarte!L122</f>
        <v>0</v>
      </c>
    </row>
    <row r="113" spans="2:16" ht="15" hidden="1" customHeight="1" x14ac:dyDescent="0.25">
      <c r="B113" s="198"/>
      <c r="C113" s="1132" t="s">
        <v>3924</v>
      </c>
      <c r="D113" s="1132"/>
      <c r="E113" s="1132"/>
      <c r="F113" s="1132"/>
      <c r="G113" s="1132"/>
      <c r="H113" s="1132"/>
      <c r="I113" s="1132"/>
      <c r="J113" s="1133"/>
      <c r="K113" s="146">
        <f>'M&amp;V'!M512</f>
        <v>0</v>
      </c>
      <c r="L113" s="146">
        <v>0</v>
      </c>
      <c r="M113" s="146">
        <v>0</v>
      </c>
      <c r="N113" s="146">
        <f>'M&amp;V'!N512</f>
        <v>0</v>
      </c>
    </row>
    <row r="114" spans="2:16" ht="15" hidden="1" customHeight="1" x14ac:dyDescent="0.25">
      <c r="B114" s="1138" t="s">
        <v>3926</v>
      </c>
      <c r="C114" s="1139"/>
      <c r="D114" s="1139"/>
      <c r="E114" s="1139"/>
      <c r="F114" s="1139"/>
      <c r="G114" s="1139"/>
      <c r="H114" s="1140"/>
      <c r="I114" s="523" t="s">
        <v>3976</v>
      </c>
      <c r="J114" s="523" t="s">
        <v>3977</v>
      </c>
      <c r="K114" s="188" t="s">
        <v>3978</v>
      </c>
      <c r="L114" s="141" t="s">
        <v>4081</v>
      </c>
      <c r="M114" s="141" t="s">
        <v>4082</v>
      </c>
      <c r="N114" s="142" t="s">
        <v>4057</v>
      </c>
      <c r="P114" s="68"/>
    </row>
    <row r="115" spans="2:16" ht="15" hidden="1" customHeight="1" x14ac:dyDescent="0.25">
      <c r="B115" s="204">
        <v>1</v>
      </c>
      <c r="C115" s="1134"/>
      <c r="D115" s="1134"/>
      <c r="E115" s="1134"/>
      <c r="F115" s="1134"/>
      <c r="G115" s="1134"/>
      <c r="H115" s="1135"/>
      <c r="I115" s="165"/>
      <c r="J115" s="132"/>
      <c r="K115" s="146">
        <f>N115-L115-M115</f>
        <v>0</v>
      </c>
      <c r="L115" s="132"/>
      <c r="M115" s="132"/>
      <c r="N115" s="146">
        <f>I115*J115</f>
        <v>0</v>
      </c>
    </row>
    <row r="116" spans="2:16" ht="15" hidden="1" customHeight="1" x14ac:dyDescent="0.25">
      <c r="B116" s="204">
        <v>2</v>
      </c>
      <c r="C116" s="1134"/>
      <c r="D116" s="1134"/>
      <c r="E116" s="1134"/>
      <c r="F116" s="1134"/>
      <c r="G116" s="1134"/>
      <c r="H116" s="1135"/>
      <c r="I116" s="165"/>
      <c r="J116" s="132"/>
      <c r="K116" s="146">
        <f>N116-L116-M116</f>
        <v>0</v>
      </c>
      <c r="L116" s="132"/>
      <c r="M116" s="132"/>
      <c r="N116" s="146">
        <f>I116*J116</f>
        <v>0</v>
      </c>
    </row>
    <row r="117" spans="2:16" ht="15" hidden="1" customHeight="1" x14ac:dyDescent="0.25">
      <c r="B117" s="204">
        <v>3</v>
      </c>
      <c r="C117" s="1134"/>
      <c r="D117" s="1134"/>
      <c r="E117" s="1134"/>
      <c r="F117" s="1134"/>
      <c r="G117" s="1134"/>
      <c r="H117" s="1135"/>
      <c r="I117" s="165"/>
      <c r="J117" s="132"/>
      <c r="K117" s="146">
        <f>N117-L117-M117</f>
        <v>0</v>
      </c>
      <c r="L117" s="132"/>
      <c r="M117" s="132"/>
      <c r="N117" s="146">
        <f>I117*J117</f>
        <v>0</v>
      </c>
    </row>
    <row r="118" spans="2:16" ht="15" hidden="1" customHeight="1" x14ac:dyDescent="0.25">
      <c r="B118" s="198"/>
      <c r="C118" s="1132" t="s">
        <v>3926</v>
      </c>
      <c r="D118" s="1132"/>
      <c r="E118" s="1132"/>
      <c r="F118" s="1132"/>
      <c r="G118" s="1132"/>
      <c r="H118" s="1132"/>
      <c r="I118" s="1132"/>
      <c r="J118" s="1133"/>
      <c r="K118" s="146">
        <f>SUM(K115:K117)</f>
        <v>0</v>
      </c>
      <c r="L118" s="146">
        <f>SUM(L115:L117)</f>
        <v>0</v>
      </c>
      <c r="M118" s="146">
        <f>SUM(M115:M117)</f>
        <v>0</v>
      </c>
      <c r="N118" s="146">
        <f>SUM(N115:N117)</f>
        <v>0</v>
      </c>
    </row>
    <row r="119" spans="2:16" ht="15" hidden="1" customHeight="1" x14ac:dyDescent="0.25">
      <c r="B119" s="198"/>
      <c r="C119" s="1132" t="s">
        <v>5003</v>
      </c>
      <c r="D119" s="1132"/>
      <c r="E119" s="1132"/>
      <c r="F119" s="1132"/>
      <c r="G119" s="1132"/>
      <c r="H119" s="1132"/>
      <c r="I119" s="1132"/>
      <c r="J119" s="1133"/>
      <c r="K119" s="146">
        <v>0</v>
      </c>
      <c r="L119" s="146"/>
      <c r="M119" s="146"/>
      <c r="N119" s="146">
        <f>K119</f>
        <v>0</v>
      </c>
    </row>
    <row r="120" spans="2:16" ht="15" hidden="1" customHeight="1" x14ac:dyDescent="0.25">
      <c r="B120" s="205"/>
      <c r="C120" s="1149" t="s">
        <v>4569</v>
      </c>
      <c r="D120" s="1149"/>
      <c r="E120" s="1149"/>
      <c r="F120" s="1149"/>
      <c r="G120" s="1149"/>
      <c r="H120" s="1149"/>
      <c r="I120" s="1149"/>
      <c r="J120" s="1150"/>
      <c r="K120" s="152">
        <f>SUM(K101,K106,K111:K113,K118,K119)</f>
        <v>0</v>
      </c>
      <c r="L120" s="152">
        <f t="shared" ref="L120:N120" si="16">SUM(L101,L106,L111:L113,L118,L119)</f>
        <v>0</v>
      </c>
      <c r="M120" s="152">
        <f t="shared" si="16"/>
        <v>0</v>
      </c>
      <c r="N120" s="152">
        <f t="shared" si="16"/>
        <v>0</v>
      </c>
    </row>
    <row r="121" spans="2:16" ht="15" hidden="1" customHeight="1" x14ac:dyDescent="0.25">
      <c r="B121" s="206"/>
      <c r="C121" s="1087" t="s">
        <v>4573</v>
      </c>
      <c r="D121" s="1087"/>
      <c r="E121" s="1087"/>
      <c r="F121" s="1087"/>
      <c r="G121" s="1087"/>
      <c r="H121" s="1087"/>
      <c r="I121" s="1087"/>
      <c r="J121" s="1088"/>
      <c r="K121" s="197">
        <f>SUM(K98,K120)</f>
        <v>0</v>
      </c>
      <c r="L121" s="197">
        <f>SUM(L98,L120)</f>
        <v>0</v>
      </c>
      <c r="M121" s="197">
        <f>SUM(M98,M120)</f>
        <v>0</v>
      </c>
      <c r="N121" s="197">
        <f>SUM(N98,N120)</f>
        <v>0</v>
      </c>
    </row>
  </sheetData>
  <sheetProtection algorithmName="SHA-512" hashValue="/akLqjxOlNPCQlt6wtFGf9GKyIQ4QPtWaiqaJ0lhNg+zbQD3i8VUYRLD+GmUqVIRirU69ZWi8mMK9tFJikd7Wg==" saltValue="3HGvY+2LirLkkedSds7+Ng==" spinCount="100000" sheet="1" objects="1" scenarios="1"/>
  <mergeCells count="174">
    <mergeCell ref="B99:N99"/>
    <mergeCell ref="C121:J121"/>
    <mergeCell ref="C115:H115"/>
    <mergeCell ref="C116:H116"/>
    <mergeCell ref="C117:H117"/>
    <mergeCell ref="C118:J118"/>
    <mergeCell ref="C120:J120"/>
    <mergeCell ref="C101:J101"/>
    <mergeCell ref="C106:J106"/>
    <mergeCell ref="C109:H109"/>
    <mergeCell ref="C110:H110"/>
    <mergeCell ref="B100:J100"/>
    <mergeCell ref="K100:N100"/>
    <mergeCell ref="C111:J111"/>
    <mergeCell ref="C112:J112"/>
    <mergeCell ref="C113:J113"/>
    <mergeCell ref="B114:H114"/>
    <mergeCell ref="B102:H102"/>
    <mergeCell ref="C103:H103"/>
    <mergeCell ref="C104:H104"/>
    <mergeCell ref="C105:H105"/>
    <mergeCell ref="B107:H107"/>
    <mergeCell ref="C108:H108"/>
    <mergeCell ref="C119:J119"/>
    <mergeCell ref="C98:J98"/>
    <mergeCell ref="C97:J97"/>
    <mergeCell ref="B87:J87"/>
    <mergeCell ref="K87:N87"/>
    <mergeCell ref="C94:G94"/>
    <mergeCell ref="C95:J95"/>
    <mergeCell ref="C96:J96"/>
    <mergeCell ref="C88:J88"/>
    <mergeCell ref="B89:G89"/>
    <mergeCell ref="C90:G90"/>
    <mergeCell ref="C91:G91"/>
    <mergeCell ref="C92:G92"/>
    <mergeCell ref="C93:G93"/>
    <mergeCell ref="Q80:U80"/>
    <mergeCell ref="C85:G85"/>
    <mergeCell ref="Q85:U85"/>
    <mergeCell ref="C86:J86"/>
    <mergeCell ref="P86:V86"/>
    <mergeCell ref="C82:G82"/>
    <mergeCell ref="Q82:U82"/>
    <mergeCell ref="C83:G83"/>
    <mergeCell ref="Q83:U83"/>
    <mergeCell ref="C84:G84"/>
    <mergeCell ref="Q84:U84"/>
    <mergeCell ref="Q68:U68"/>
    <mergeCell ref="C81:G81"/>
    <mergeCell ref="Q81:U81"/>
    <mergeCell ref="C70:G70"/>
    <mergeCell ref="Q70:U70"/>
    <mergeCell ref="C71:G71"/>
    <mergeCell ref="Q71:U71"/>
    <mergeCell ref="C72:G72"/>
    <mergeCell ref="Q72:U72"/>
    <mergeCell ref="C73:G73"/>
    <mergeCell ref="Q73:U73"/>
    <mergeCell ref="C74:G74"/>
    <mergeCell ref="Q74:U74"/>
    <mergeCell ref="C75:G75"/>
    <mergeCell ref="Q75:U75"/>
    <mergeCell ref="C76:G76"/>
    <mergeCell ref="Q76:U76"/>
    <mergeCell ref="C77:G77"/>
    <mergeCell ref="Q77:U77"/>
    <mergeCell ref="C78:G78"/>
    <mergeCell ref="Q78:U78"/>
    <mergeCell ref="C79:G79"/>
    <mergeCell ref="Q79:U79"/>
    <mergeCell ref="C80:G80"/>
    <mergeCell ref="C69:G69"/>
    <mergeCell ref="Q69:U69"/>
    <mergeCell ref="C50:J50"/>
    <mergeCell ref="C51:J51"/>
    <mergeCell ref="B46:H46"/>
    <mergeCell ref="C47:H47"/>
    <mergeCell ref="C48:H48"/>
    <mergeCell ref="C49:H49"/>
    <mergeCell ref="K63:N63"/>
    <mergeCell ref="C52:J52"/>
    <mergeCell ref="B53:H53"/>
    <mergeCell ref="C54:H54"/>
    <mergeCell ref="C55:H55"/>
    <mergeCell ref="C56:H56"/>
    <mergeCell ref="C57:J57"/>
    <mergeCell ref="B64:G64"/>
    <mergeCell ref="P64:U64"/>
    <mergeCell ref="C65:G65"/>
    <mergeCell ref="Q65:U65"/>
    <mergeCell ref="C66:G66"/>
    <mergeCell ref="Q66:U66"/>
    <mergeCell ref="C67:G67"/>
    <mergeCell ref="Q67:U67"/>
    <mergeCell ref="C68:G68"/>
    <mergeCell ref="B41:N41"/>
    <mergeCell ref="C35:G35"/>
    <mergeCell ref="C36:G36"/>
    <mergeCell ref="B42:J42"/>
    <mergeCell ref="K42:N42"/>
    <mergeCell ref="P63:X63"/>
    <mergeCell ref="C58:J58"/>
    <mergeCell ref="C59:J59"/>
    <mergeCell ref="B61:N61"/>
    <mergeCell ref="B62:N62"/>
    <mergeCell ref="P61:Y61"/>
    <mergeCell ref="P62:Y62"/>
    <mergeCell ref="B63:J63"/>
    <mergeCell ref="C43:J43"/>
    <mergeCell ref="C45:J45"/>
    <mergeCell ref="C33:G33"/>
    <mergeCell ref="C34:G34"/>
    <mergeCell ref="C37:G37"/>
    <mergeCell ref="C38:J38"/>
    <mergeCell ref="C40:J40"/>
    <mergeCell ref="B30:G30"/>
    <mergeCell ref="C31:G31"/>
    <mergeCell ref="C32:G32"/>
    <mergeCell ref="B28:J28"/>
    <mergeCell ref="K28:N28"/>
    <mergeCell ref="C27:J27"/>
    <mergeCell ref="P27:V27"/>
    <mergeCell ref="C26:G26"/>
    <mergeCell ref="Q26:U26"/>
    <mergeCell ref="C15:G15"/>
    <mergeCell ref="P4:X4"/>
    <mergeCell ref="B5:G5"/>
    <mergeCell ref="P5:U5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Q20:U20"/>
    <mergeCell ref="Q21:U21"/>
    <mergeCell ref="Q22:U22"/>
    <mergeCell ref="Q23:U23"/>
    <mergeCell ref="Q24:U24"/>
    <mergeCell ref="Q13:U13"/>
    <mergeCell ref="Q14:U14"/>
    <mergeCell ref="Q25:U25"/>
    <mergeCell ref="C17:G17"/>
    <mergeCell ref="C18:G18"/>
    <mergeCell ref="C19:G19"/>
    <mergeCell ref="C20:G20"/>
    <mergeCell ref="C21:G21"/>
    <mergeCell ref="C25:G25"/>
    <mergeCell ref="C22:G22"/>
    <mergeCell ref="C23:G23"/>
    <mergeCell ref="C24:G24"/>
    <mergeCell ref="Q19:U19"/>
    <mergeCell ref="Q15:U15"/>
    <mergeCell ref="Q16:U16"/>
    <mergeCell ref="Q17:U17"/>
    <mergeCell ref="Q18:U18"/>
    <mergeCell ref="C16:G16"/>
    <mergeCell ref="Q9:U9"/>
    <mergeCell ref="Q10:U10"/>
    <mergeCell ref="Q11:U11"/>
    <mergeCell ref="Q12:U12"/>
    <mergeCell ref="B2:N2"/>
    <mergeCell ref="B3:N3"/>
    <mergeCell ref="P2:Y2"/>
    <mergeCell ref="P3:Y3"/>
    <mergeCell ref="B4:J4"/>
    <mergeCell ref="K4:N4"/>
    <mergeCell ref="Q6:U6"/>
    <mergeCell ref="Q7:U7"/>
    <mergeCell ref="Q8:U8"/>
  </mergeCells>
  <conditionalFormatting sqref="K6:K27 K31:K40 L38:N40 K47:K52 N50 N52 K54:K59 L58:N59 K65:K86 K88 K90:K97 K98:N98 K101 K103:K106 K108:K113">
    <cfRule type="cellIs" dxfId="67" priority="2" operator="lessThan">
      <formula>0</formula>
    </cfRule>
  </conditionalFormatting>
  <conditionalFormatting sqref="K115:K121 L120:N120">
    <cfRule type="cellIs" dxfId="66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ignoredErrors>
    <ignoredError sqref="A1:IV4 A49:K49 A60:IV64 A58:J58 O28:IV29 A27:J27 A6:G6 A26:J26 A30:K30 A28:B28 K28 A29 A53:K53 N53:IV53 A41:IV42 A59:J59 O58:IV59 K6 A40:B40 D31:G31 A31:B34 H34:J34 X6:IV6 Z26:IV27 A87:IV96 A65:V65 L26:M26 O26:U26 A66:V85 A37 C37:J37 O32:IV34 A38:J38 O37:IV38 A56:K56 A52:J52 O52:IV52 A5:K5 N5:IV5 O27:W27 N30:IV31 A46:K46 O40:IV40 D40:J40 A51:J51 A50:J50 O50:IV50 A47:H47 A48:K48 N46:IV49 N51:IV51 A57:J57 M57:IV57 A54:H54 O54:IV54 A55:K55 N55:IV55 O56:IV56 M6:V6 A121:IV65446 A112:K112 A113:K113 N112:IV113 A86:W86 Z65:IV86 A114:IV118 A120:J120 O120:IV120 A97:IV97 A99:IV111 A98:J98 O98:IV98 K47 K54 K31" unlockedFormula="1"/>
    <ignoredError sqref="L58:M58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9"/>
  <dimension ref="A1:DC197"/>
  <sheetViews>
    <sheetView showGridLines="0" zoomScaleNormal="100" workbookViewId="0">
      <selection activeCell="H31" sqref="H31"/>
    </sheetView>
  </sheetViews>
  <sheetFormatPr defaultColWidth="9.140625" defaultRowHeight="15" x14ac:dyDescent="0.25"/>
  <cols>
    <col min="1" max="1" width="3.7109375" style="72" customWidth="1"/>
    <col min="2" max="2" width="3.7109375" style="99" customWidth="1"/>
    <col min="3" max="3" width="53.7109375" style="72" customWidth="1"/>
    <col min="4" max="4" width="11.7109375" style="72" customWidth="1"/>
    <col min="5" max="5" width="20.28515625" style="207" customWidth="1"/>
    <col min="6" max="6" width="9.85546875" style="208" customWidth="1"/>
    <col min="7" max="7" width="17.5703125" style="72" customWidth="1"/>
    <col min="8" max="107" width="11.7109375" style="72" customWidth="1"/>
    <col min="108" max="16384" width="9.140625" style="72"/>
  </cols>
  <sheetData>
    <row r="1" spans="1:107" x14ac:dyDescent="0.25">
      <c r="A1" s="48"/>
    </row>
    <row r="2" spans="1:107" ht="15" customHeight="1" x14ac:dyDescent="0.25">
      <c r="B2" s="893" t="s">
        <v>4574</v>
      </c>
      <c r="C2" s="894"/>
      <c r="D2" s="894"/>
      <c r="E2" s="894"/>
      <c r="F2" s="894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F2" s="209"/>
      <c r="BG2" s="209"/>
      <c r="BH2" s="209"/>
      <c r="BI2" s="209"/>
      <c r="BJ2" s="209"/>
      <c r="BK2" s="209"/>
      <c r="BL2" s="209"/>
      <c r="BM2" s="209"/>
      <c r="BN2" s="209"/>
      <c r="BO2" s="209"/>
      <c r="BP2" s="209"/>
      <c r="BQ2" s="209"/>
      <c r="BR2" s="209"/>
      <c r="BS2" s="209"/>
      <c r="BT2" s="209"/>
      <c r="BU2" s="209"/>
      <c r="BV2" s="209"/>
      <c r="BW2" s="209"/>
      <c r="BX2" s="209"/>
      <c r="BY2" s="209"/>
      <c r="BZ2" s="209"/>
      <c r="CA2" s="209"/>
      <c r="CB2" s="209"/>
      <c r="CC2" s="209"/>
      <c r="CD2" s="209"/>
      <c r="CE2" s="209"/>
      <c r="CF2" s="209"/>
      <c r="CG2" s="209"/>
      <c r="CH2" s="209"/>
      <c r="CI2" s="209"/>
      <c r="CJ2" s="209"/>
      <c r="CK2" s="209"/>
      <c r="CL2" s="209"/>
      <c r="CM2" s="209"/>
      <c r="CN2" s="209"/>
      <c r="CO2" s="209"/>
      <c r="CP2" s="209"/>
      <c r="CQ2" s="209"/>
      <c r="CR2" s="209"/>
      <c r="CS2" s="209"/>
      <c r="CT2" s="209"/>
      <c r="CU2" s="209"/>
      <c r="CV2" s="209"/>
      <c r="CW2" s="209"/>
      <c r="CX2" s="209"/>
      <c r="CY2" s="209"/>
      <c r="CZ2" s="209"/>
      <c r="DA2" s="209"/>
      <c r="DB2" s="209"/>
      <c r="DC2" s="209"/>
    </row>
    <row r="3" spans="1:107" s="99" customFormat="1" ht="15" customHeight="1" x14ac:dyDescent="0.25">
      <c r="B3" s="495"/>
      <c r="C3" s="496"/>
      <c r="D3" s="496"/>
      <c r="E3" s="496"/>
      <c r="F3" s="210"/>
      <c r="G3" s="211" t="s">
        <v>76</v>
      </c>
      <c r="H3" s="212" t="s">
        <v>4575</v>
      </c>
      <c r="I3" s="212" t="s">
        <v>4576</v>
      </c>
      <c r="J3" s="212" t="s">
        <v>4577</v>
      </c>
      <c r="K3" s="212" t="s">
        <v>4578</v>
      </c>
      <c r="L3" s="212" t="s">
        <v>4579</v>
      </c>
      <c r="M3" s="212" t="s">
        <v>4580</v>
      </c>
      <c r="N3" s="212" t="s">
        <v>4581</v>
      </c>
      <c r="O3" s="212" t="s">
        <v>4582</v>
      </c>
      <c r="P3" s="212" t="s">
        <v>4583</v>
      </c>
      <c r="Q3" s="212" t="s">
        <v>4584</v>
      </c>
      <c r="R3" s="212" t="s">
        <v>4585</v>
      </c>
      <c r="S3" s="212" t="s">
        <v>4586</v>
      </c>
      <c r="T3" s="212" t="s">
        <v>4587</v>
      </c>
      <c r="U3" s="212" t="s">
        <v>4588</v>
      </c>
      <c r="V3" s="212" t="s">
        <v>4589</v>
      </c>
      <c r="W3" s="212" t="s">
        <v>4590</v>
      </c>
      <c r="X3" s="212" t="s">
        <v>4591</v>
      </c>
      <c r="Y3" s="212" t="s">
        <v>4592</v>
      </c>
      <c r="Z3" s="212" t="s">
        <v>4593</v>
      </c>
      <c r="AA3" s="212" t="s">
        <v>4594</v>
      </c>
      <c r="AB3" s="212" t="s">
        <v>4595</v>
      </c>
      <c r="AC3" s="212" t="s">
        <v>4596</v>
      </c>
      <c r="AD3" s="212" t="s">
        <v>4597</v>
      </c>
      <c r="AE3" s="212" t="s">
        <v>4598</v>
      </c>
      <c r="AF3" s="212" t="s">
        <v>4599</v>
      </c>
      <c r="AG3" s="212" t="s">
        <v>4600</v>
      </c>
      <c r="AH3" s="212" t="s">
        <v>4601</v>
      </c>
      <c r="AI3" s="212" t="s">
        <v>4602</v>
      </c>
      <c r="AJ3" s="212" t="s">
        <v>4603</v>
      </c>
      <c r="AK3" s="212" t="s">
        <v>4604</v>
      </c>
      <c r="AL3" s="212" t="s">
        <v>4605</v>
      </c>
      <c r="AM3" s="212" t="s">
        <v>4606</v>
      </c>
      <c r="AN3" s="212" t="s">
        <v>4607</v>
      </c>
      <c r="AO3" s="212" t="s">
        <v>4608</v>
      </c>
      <c r="AP3" s="212" t="s">
        <v>4609</v>
      </c>
      <c r="AQ3" s="212" t="s">
        <v>4610</v>
      </c>
      <c r="AR3" s="212" t="s">
        <v>4611</v>
      </c>
      <c r="AS3" s="212" t="s">
        <v>4612</v>
      </c>
      <c r="AT3" s="212" t="s">
        <v>4613</v>
      </c>
      <c r="AU3" s="212" t="s">
        <v>4614</v>
      </c>
      <c r="AV3" s="212" t="s">
        <v>4615</v>
      </c>
      <c r="AW3" s="212" t="s">
        <v>4616</v>
      </c>
      <c r="AX3" s="212" t="s">
        <v>4617</v>
      </c>
      <c r="AY3" s="212" t="s">
        <v>4618</v>
      </c>
      <c r="AZ3" s="212" t="s">
        <v>4619</v>
      </c>
      <c r="BA3" s="212" t="s">
        <v>4620</v>
      </c>
      <c r="BB3" s="212" t="s">
        <v>4621</v>
      </c>
      <c r="BC3" s="212" t="s">
        <v>4622</v>
      </c>
      <c r="BD3" s="212" t="s">
        <v>4623</v>
      </c>
      <c r="BE3" s="212" t="s">
        <v>4624</v>
      </c>
      <c r="BF3" s="212" t="s">
        <v>4625</v>
      </c>
      <c r="BG3" s="212" t="s">
        <v>4626</v>
      </c>
      <c r="BH3" s="212" t="s">
        <v>4627</v>
      </c>
      <c r="BI3" s="212" t="s">
        <v>4628</v>
      </c>
      <c r="BJ3" s="212" t="s">
        <v>4629</v>
      </c>
      <c r="BK3" s="212" t="s">
        <v>4630</v>
      </c>
      <c r="BL3" s="212" t="s">
        <v>4631</v>
      </c>
      <c r="BM3" s="212" t="s">
        <v>4632</v>
      </c>
      <c r="BN3" s="212" t="s">
        <v>4633</v>
      </c>
      <c r="BO3" s="212" t="s">
        <v>4634</v>
      </c>
      <c r="BP3" s="212" t="s">
        <v>4635</v>
      </c>
      <c r="BQ3" s="212" t="s">
        <v>4636</v>
      </c>
      <c r="BR3" s="212" t="s">
        <v>4637</v>
      </c>
      <c r="BS3" s="212" t="s">
        <v>4638</v>
      </c>
      <c r="BT3" s="212" t="s">
        <v>4639</v>
      </c>
      <c r="BU3" s="212" t="s">
        <v>4640</v>
      </c>
      <c r="BV3" s="212" t="s">
        <v>4641</v>
      </c>
      <c r="BW3" s="212" t="s">
        <v>4642</v>
      </c>
      <c r="BX3" s="212" t="s">
        <v>4643</v>
      </c>
      <c r="BY3" s="212" t="s">
        <v>4644</v>
      </c>
      <c r="BZ3" s="212" t="s">
        <v>4645</v>
      </c>
      <c r="CA3" s="212" t="s">
        <v>4646</v>
      </c>
      <c r="CB3" s="212" t="s">
        <v>4647</v>
      </c>
      <c r="CC3" s="212" t="s">
        <v>4648</v>
      </c>
      <c r="CD3" s="212" t="s">
        <v>4649</v>
      </c>
      <c r="CE3" s="212" t="s">
        <v>4650</v>
      </c>
      <c r="CF3" s="212" t="s">
        <v>4651</v>
      </c>
      <c r="CG3" s="212" t="s">
        <v>4652</v>
      </c>
      <c r="CH3" s="212" t="s">
        <v>4653</v>
      </c>
      <c r="CI3" s="212" t="s">
        <v>4654</v>
      </c>
      <c r="CJ3" s="212" t="s">
        <v>4655</v>
      </c>
      <c r="CK3" s="212" t="s">
        <v>4656</v>
      </c>
      <c r="CL3" s="212" t="s">
        <v>4657</v>
      </c>
      <c r="CM3" s="212" t="s">
        <v>4658</v>
      </c>
      <c r="CN3" s="212" t="s">
        <v>4659</v>
      </c>
      <c r="CO3" s="212" t="s">
        <v>4660</v>
      </c>
      <c r="CP3" s="212" t="s">
        <v>4661</v>
      </c>
      <c r="CQ3" s="212" t="s">
        <v>4662</v>
      </c>
      <c r="CR3" s="212" t="s">
        <v>4663</v>
      </c>
      <c r="CS3" s="212" t="s">
        <v>4664</v>
      </c>
      <c r="CT3" s="212" t="s">
        <v>4665</v>
      </c>
      <c r="CU3" s="212" t="s">
        <v>4666</v>
      </c>
      <c r="CV3" s="212" t="s">
        <v>4667</v>
      </c>
      <c r="CW3" s="212" t="s">
        <v>4668</v>
      </c>
      <c r="CX3" s="212" t="s">
        <v>4669</v>
      </c>
      <c r="CY3" s="212" t="s">
        <v>4670</v>
      </c>
      <c r="CZ3" s="212" t="s">
        <v>4671</v>
      </c>
      <c r="DA3" s="212" t="s">
        <v>4672</v>
      </c>
      <c r="DB3" s="212" t="s">
        <v>4673</v>
      </c>
      <c r="DC3" s="212" t="s">
        <v>4674</v>
      </c>
    </row>
    <row r="4" spans="1:107" s="99" customFormat="1" ht="15" customHeight="1" x14ac:dyDescent="0.25">
      <c r="B4" s="495">
        <v>1</v>
      </c>
      <c r="C4" s="295" t="s">
        <v>4188</v>
      </c>
      <c r="D4" s="496"/>
      <c r="E4" s="496"/>
      <c r="F4" s="210"/>
      <c r="G4" s="211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442"/>
      <c r="S4" s="442"/>
      <c r="T4" s="442"/>
      <c r="U4" s="442"/>
      <c r="V4" s="442"/>
      <c r="W4" s="442"/>
      <c r="X4" s="442"/>
      <c r="Y4" s="442"/>
      <c r="Z4" s="442"/>
      <c r="AA4" s="442"/>
      <c r="AB4" s="442"/>
      <c r="AC4" s="442"/>
      <c r="AD4" s="442"/>
      <c r="AE4" s="442"/>
      <c r="AF4" s="442"/>
      <c r="AG4" s="442"/>
      <c r="AH4" s="442"/>
      <c r="AI4" s="442"/>
      <c r="AJ4" s="442"/>
      <c r="AK4" s="442"/>
      <c r="AL4" s="442"/>
      <c r="AM4" s="442"/>
      <c r="AN4" s="442"/>
      <c r="AO4" s="442"/>
      <c r="AP4" s="442"/>
      <c r="AQ4" s="442"/>
      <c r="AR4" s="442"/>
      <c r="AS4" s="442"/>
      <c r="AT4" s="442"/>
      <c r="AU4" s="442"/>
      <c r="AV4" s="442"/>
      <c r="AW4" s="442"/>
      <c r="AX4" s="442"/>
      <c r="AY4" s="442"/>
      <c r="AZ4" s="442"/>
      <c r="BA4" s="442"/>
      <c r="BB4" s="442"/>
      <c r="BC4" s="442"/>
      <c r="BD4" s="442"/>
      <c r="BE4" s="442"/>
      <c r="BF4" s="442"/>
      <c r="BG4" s="442"/>
      <c r="BH4" s="442"/>
      <c r="BI4" s="442"/>
      <c r="BJ4" s="442"/>
      <c r="BK4" s="442"/>
      <c r="BL4" s="442"/>
      <c r="BM4" s="442"/>
      <c r="BN4" s="442"/>
      <c r="BO4" s="442"/>
      <c r="BP4" s="442"/>
      <c r="BQ4" s="442"/>
      <c r="BR4" s="442"/>
      <c r="BS4" s="442"/>
      <c r="BT4" s="442"/>
      <c r="BU4" s="442"/>
      <c r="BV4" s="442"/>
      <c r="BW4" s="442"/>
      <c r="BX4" s="442"/>
      <c r="BY4" s="442"/>
      <c r="BZ4" s="442"/>
      <c r="CA4" s="442"/>
      <c r="CB4" s="442"/>
      <c r="CC4" s="442"/>
      <c r="CD4" s="442"/>
      <c r="CE4" s="442"/>
      <c r="CF4" s="442"/>
      <c r="CG4" s="442"/>
      <c r="CH4" s="442"/>
      <c r="CI4" s="442"/>
      <c r="CJ4" s="442"/>
      <c r="CK4" s="442"/>
      <c r="CL4" s="442"/>
      <c r="CM4" s="442"/>
      <c r="CN4" s="442"/>
      <c r="CO4" s="442"/>
      <c r="CP4" s="442"/>
      <c r="CQ4" s="442"/>
      <c r="CR4" s="442"/>
      <c r="CS4" s="442"/>
      <c r="CT4" s="442"/>
      <c r="CU4" s="442"/>
      <c r="CV4" s="442"/>
      <c r="CW4" s="442"/>
      <c r="CX4" s="442"/>
      <c r="CY4" s="442"/>
      <c r="CZ4" s="442"/>
      <c r="DA4" s="442"/>
      <c r="DB4" s="442"/>
      <c r="DC4" s="442"/>
    </row>
    <row r="5" spans="1:107" ht="15" customHeight="1" x14ac:dyDescent="0.25">
      <c r="B5" s="495">
        <v>2</v>
      </c>
      <c r="C5" s="213" t="s">
        <v>4189</v>
      </c>
      <c r="D5" s="213"/>
      <c r="E5" s="214"/>
      <c r="F5" s="215"/>
      <c r="G5" s="216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</row>
    <row r="6" spans="1:107" ht="15" customHeight="1" x14ac:dyDescent="0.25">
      <c r="B6" s="495">
        <v>3</v>
      </c>
      <c r="C6" s="213" t="s">
        <v>4675</v>
      </c>
      <c r="D6" s="213"/>
      <c r="E6" s="219" t="s">
        <v>4676</v>
      </c>
      <c r="F6" s="220" t="s">
        <v>4252</v>
      </c>
      <c r="G6" s="223">
        <f>SUM(H6:DC6)</f>
        <v>0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</row>
    <row r="7" spans="1:107" ht="15" customHeight="1" x14ac:dyDescent="0.25">
      <c r="B7" s="495">
        <v>4</v>
      </c>
      <c r="C7" s="213" t="s">
        <v>4677</v>
      </c>
      <c r="D7" s="213"/>
      <c r="E7" s="219" t="s">
        <v>4678</v>
      </c>
      <c r="F7" s="220" t="s">
        <v>4679</v>
      </c>
      <c r="G7" s="223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</row>
    <row r="8" spans="1:107" ht="15" customHeight="1" x14ac:dyDescent="0.25">
      <c r="B8" s="495">
        <v>5</v>
      </c>
      <c r="C8" s="213" t="s">
        <v>3976</v>
      </c>
      <c r="D8" s="213"/>
      <c r="E8" s="219"/>
      <c r="F8" s="220" t="s">
        <v>4250</v>
      </c>
      <c r="G8" s="223">
        <f>SUM(H8:DC8)</f>
        <v>0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</row>
    <row r="9" spans="1:107" ht="15" customHeight="1" x14ac:dyDescent="0.25">
      <c r="B9" s="524">
        <v>6</v>
      </c>
      <c r="C9" s="213" t="s">
        <v>4198</v>
      </c>
      <c r="D9" s="213"/>
      <c r="E9" s="219" t="s">
        <v>3855</v>
      </c>
      <c r="F9" s="220" t="s">
        <v>4199</v>
      </c>
      <c r="G9" s="534">
        <f>SUM(H9:DC9)</f>
        <v>0</v>
      </c>
      <c r="H9" s="224">
        <f>IF(H7=0,0,((H6*0.293*H8)/(1000*H7)))</f>
        <v>0</v>
      </c>
      <c r="I9" s="224">
        <f t="shared" ref="I9:Z9" si="0">IF(I7=0,0,((I6*0.293*I8)/(1000*I7)))</f>
        <v>0</v>
      </c>
      <c r="J9" s="224">
        <f t="shared" si="0"/>
        <v>0</v>
      </c>
      <c r="K9" s="224">
        <f t="shared" si="0"/>
        <v>0</v>
      </c>
      <c r="L9" s="224">
        <f t="shared" si="0"/>
        <v>0</v>
      </c>
      <c r="M9" s="224">
        <f t="shared" si="0"/>
        <v>0</v>
      </c>
      <c r="N9" s="224">
        <f t="shared" si="0"/>
        <v>0</v>
      </c>
      <c r="O9" s="224">
        <f t="shared" si="0"/>
        <v>0</v>
      </c>
      <c r="P9" s="224">
        <f t="shared" si="0"/>
        <v>0</v>
      </c>
      <c r="Q9" s="224">
        <f t="shared" si="0"/>
        <v>0</v>
      </c>
      <c r="R9" s="224">
        <f t="shared" si="0"/>
        <v>0</v>
      </c>
      <c r="S9" s="224">
        <f t="shared" si="0"/>
        <v>0</v>
      </c>
      <c r="T9" s="224">
        <f t="shared" si="0"/>
        <v>0</v>
      </c>
      <c r="U9" s="224">
        <f t="shared" si="0"/>
        <v>0</v>
      </c>
      <c r="V9" s="224">
        <f t="shared" si="0"/>
        <v>0</v>
      </c>
      <c r="W9" s="224">
        <f t="shared" si="0"/>
        <v>0</v>
      </c>
      <c r="X9" s="224">
        <f t="shared" si="0"/>
        <v>0</v>
      </c>
      <c r="Y9" s="224">
        <f t="shared" si="0"/>
        <v>0</v>
      </c>
      <c r="Z9" s="224">
        <f t="shared" si="0"/>
        <v>0</v>
      </c>
      <c r="AA9" s="224">
        <f t="shared" ref="AA9:CL9" si="1">IF(AA7=0,0,((AA6*0.293*AA8)/(1000*AA7)))</f>
        <v>0</v>
      </c>
      <c r="AB9" s="224">
        <f t="shared" si="1"/>
        <v>0</v>
      </c>
      <c r="AC9" s="224">
        <f t="shared" si="1"/>
        <v>0</v>
      </c>
      <c r="AD9" s="224">
        <f t="shared" si="1"/>
        <v>0</v>
      </c>
      <c r="AE9" s="224">
        <f t="shared" si="1"/>
        <v>0</v>
      </c>
      <c r="AF9" s="224">
        <f t="shared" si="1"/>
        <v>0</v>
      </c>
      <c r="AG9" s="224">
        <f t="shared" si="1"/>
        <v>0</v>
      </c>
      <c r="AH9" s="224">
        <f t="shared" si="1"/>
        <v>0</v>
      </c>
      <c r="AI9" s="224">
        <f t="shared" si="1"/>
        <v>0</v>
      </c>
      <c r="AJ9" s="224">
        <f t="shared" si="1"/>
        <v>0</v>
      </c>
      <c r="AK9" s="224">
        <f t="shared" si="1"/>
        <v>0</v>
      </c>
      <c r="AL9" s="224">
        <f t="shared" si="1"/>
        <v>0</v>
      </c>
      <c r="AM9" s="224">
        <f t="shared" si="1"/>
        <v>0</v>
      </c>
      <c r="AN9" s="224">
        <f t="shared" si="1"/>
        <v>0</v>
      </c>
      <c r="AO9" s="224">
        <f t="shared" si="1"/>
        <v>0</v>
      </c>
      <c r="AP9" s="224">
        <f t="shared" si="1"/>
        <v>0</v>
      </c>
      <c r="AQ9" s="224">
        <f t="shared" si="1"/>
        <v>0</v>
      </c>
      <c r="AR9" s="224">
        <f t="shared" si="1"/>
        <v>0</v>
      </c>
      <c r="AS9" s="224">
        <f t="shared" si="1"/>
        <v>0</v>
      </c>
      <c r="AT9" s="224">
        <f t="shared" si="1"/>
        <v>0</v>
      </c>
      <c r="AU9" s="224">
        <f t="shared" si="1"/>
        <v>0</v>
      </c>
      <c r="AV9" s="224">
        <f t="shared" si="1"/>
        <v>0</v>
      </c>
      <c r="AW9" s="224">
        <f t="shared" si="1"/>
        <v>0</v>
      </c>
      <c r="AX9" s="224">
        <f t="shared" si="1"/>
        <v>0</v>
      </c>
      <c r="AY9" s="224">
        <f t="shared" si="1"/>
        <v>0</v>
      </c>
      <c r="AZ9" s="224">
        <f t="shared" si="1"/>
        <v>0</v>
      </c>
      <c r="BA9" s="224">
        <f t="shared" si="1"/>
        <v>0</v>
      </c>
      <c r="BB9" s="224">
        <f t="shared" si="1"/>
        <v>0</v>
      </c>
      <c r="BC9" s="224">
        <f t="shared" si="1"/>
        <v>0</v>
      </c>
      <c r="BD9" s="224">
        <f t="shared" si="1"/>
        <v>0</v>
      </c>
      <c r="BE9" s="224">
        <f t="shared" si="1"/>
        <v>0</v>
      </c>
      <c r="BF9" s="224">
        <f t="shared" si="1"/>
        <v>0</v>
      </c>
      <c r="BG9" s="224">
        <f t="shared" si="1"/>
        <v>0</v>
      </c>
      <c r="BH9" s="224">
        <f t="shared" si="1"/>
        <v>0</v>
      </c>
      <c r="BI9" s="224">
        <f t="shared" si="1"/>
        <v>0</v>
      </c>
      <c r="BJ9" s="224">
        <f t="shared" si="1"/>
        <v>0</v>
      </c>
      <c r="BK9" s="224">
        <f t="shared" si="1"/>
        <v>0</v>
      </c>
      <c r="BL9" s="224">
        <f t="shared" si="1"/>
        <v>0</v>
      </c>
      <c r="BM9" s="224">
        <f t="shared" si="1"/>
        <v>0</v>
      </c>
      <c r="BN9" s="224">
        <f t="shared" si="1"/>
        <v>0</v>
      </c>
      <c r="BO9" s="224">
        <f t="shared" si="1"/>
        <v>0</v>
      </c>
      <c r="BP9" s="224">
        <f t="shared" si="1"/>
        <v>0</v>
      </c>
      <c r="BQ9" s="224">
        <f t="shared" si="1"/>
        <v>0</v>
      </c>
      <c r="BR9" s="224">
        <f t="shared" si="1"/>
        <v>0</v>
      </c>
      <c r="BS9" s="224">
        <f t="shared" si="1"/>
        <v>0</v>
      </c>
      <c r="BT9" s="224">
        <f t="shared" si="1"/>
        <v>0</v>
      </c>
      <c r="BU9" s="224">
        <f t="shared" si="1"/>
        <v>0</v>
      </c>
      <c r="BV9" s="224">
        <f t="shared" si="1"/>
        <v>0</v>
      </c>
      <c r="BW9" s="224">
        <f t="shared" si="1"/>
        <v>0</v>
      </c>
      <c r="BX9" s="224">
        <f t="shared" si="1"/>
        <v>0</v>
      </c>
      <c r="BY9" s="224">
        <f t="shared" si="1"/>
        <v>0</v>
      </c>
      <c r="BZ9" s="224">
        <f t="shared" si="1"/>
        <v>0</v>
      </c>
      <c r="CA9" s="224">
        <f t="shared" si="1"/>
        <v>0</v>
      </c>
      <c r="CB9" s="224">
        <f t="shared" si="1"/>
        <v>0</v>
      </c>
      <c r="CC9" s="224">
        <f t="shared" si="1"/>
        <v>0</v>
      </c>
      <c r="CD9" s="224">
        <f t="shared" si="1"/>
        <v>0</v>
      </c>
      <c r="CE9" s="224">
        <f t="shared" si="1"/>
        <v>0</v>
      </c>
      <c r="CF9" s="224">
        <f t="shared" si="1"/>
        <v>0</v>
      </c>
      <c r="CG9" s="224">
        <f t="shared" si="1"/>
        <v>0</v>
      </c>
      <c r="CH9" s="224">
        <f t="shared" si="1"/>
        <v>0</v>
      </c>
      <c r="CI9" s="224">
        <f t="shared" si="1"/>
        <v>0</v>
      </c>
      <c r="CJ9" s="224">
        <f t="shared" si="1"/>
        <v>0</v>
      </c>
      <c r="CK9" s="224">
        <f t="shared" si="1"/>
        <v>0</v>
      </c>
      <c r="CL9" s="224">
        <f t="shared" si="1"/>
        <v>0</v>
      </c>
      <c r="CM9" s="224">
        <f t="shared" ref="CM9:DC9" si="2">IF(CM7=0,0,((CM6*0.293*CM8)/(1000*CM7)))</f>
        <v>0</v>
      </c>
      <c r="CN9" s="224">
        <f t="shared" si="2"/>
        <v>0</v>
      </c>
      <c r="CO9" s="224">
        <f t="shared" si="2"/>
        <v>0</v>
      </c>
      <c r="CP9" s="224">
        <f t="shared" si="2"/>
        <v>0</v>
      </c>
      <c r="CQ9" s="224">
        <f t="shared" si="2"/>
        <v>0</v>
      </c>
      <c r="CR9" s="224">
        <f t="shared" si="2"/>
        <v>0</v>
      </c>
      <c r="CS9" s="224">
        <f t="shared" si="2"/>
        <v>0</v>
      </c>
      <c r="CT9" s="224">
        <f t="shared" si="2"/>
        <v>0</v>
      </c>
      <c r="CU9" s="224">
        <f t="shared" si="2"/>
        <v>0</v>
      </c>
      <c r="CV9" s="224">
        <f t="shared" si="2"/>
        <v>0</v>
      </c>
      <c r="CW9" s="224">
        <f t="shared" si="2"/>
        <v>0</v>
      </c>
      <c r="CX9" s="224">
        <f t="shared" si="2"/>
        <v>0</v>
      </c>
      <c r="CY9" s="224">
        <f t="shared" si="2"/>
        <v>0</v>
      </c>
      <c r="CZ9" s="224">
        <f t="shared" si="2"/>
        <v>0</v>
      </c>
      <c r="DA9" s="224">
        <f t="shared" si="2"/>
        <v>0</v>
      </c>
      <c r="DB9" s="224">
        <f t="shared" si="2"/>
        <v>0</v>
      </c>
      <c r="DC9" s="224">
        <f t="shared" si="2"/>
        <v>0</v>
      </c>
    </row>
    <row r="10" spans="1:107" ht="15" customHeight="1" x14ac:dyDescent="0.25">
      <c r="B10" s="1162">
        <v>7</v>
      </c>
      <c r="C10" s="213" t="s">
        <v>4300</v>
      </c>
      <c r="D10" s="213"/>
      <c r="E10" s="219"/>
      <c r="F10" s="220" t="s">
        <v>4301</v>
      </c>
      <c r="G10" s="225" t="str">
        <f>IF(COUNTA(H10:DC10)=0,"",IF(OR(LARGE(H10:DC10,1)&gt;1,SMALL(H10:DC10,1)&lt;0),"ERRO",""))</f>
        <v/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</row>
    <row r="11" spans="1:107" ht="15" customHeight="1" x14ac:dyDescent="0.25">
      <c r="B11" s="1164"/>
      <c r="C11" s="213" t="s">
        <v>4441</v>
      </c>
      <c r="D11" s="213"/>
      <c r="E11" s="219" t="s">
        <v>3855</v>
      </c>
      <c r="F11" s="220" t="s">
        <v>4303</v>
      </c>
      <c r="G11" s="534">
        <f>SUM(H11:DC11)</f>
        <v>0</v>
      </c>
      <c r="H11" s="224">
        <f>H9*H10</f>
        <v>0</v>
      </c>
      <c r="I11" s="224">
        <f t="shared" ref="I11:Z11" si="3">I9*I10</f>
        <v>0</v>
      </c>
      <c r="J11" s="224">
        <f t="shared" si="3"/>
        <v>0</v>
      </c>
      <c r="K11" s="224">
        <f t="shared" si="3"/>
        <v>0</v>
      </c>
      <c r="L11" s="224">
        <f t="shared" si="3"/>
        <v>0</v>
      </c>
      <c r="M11" s="224">
        <f t="shared" si="3"/>
        <v>0</v>
      </c>
      <c r="N11" s="224">
        <f t="shared" si="3"/>
        <v>0</v>
      </c>
      <c r="O11" s="224">
        <f t="shared" si="3"/>
        <v>0</v>
      </c>
      <c r="P11" s="224">
        <f t="shared" si="3"/>
        <v>0</v>
      </c>
      <c r="Q11" s="224">
        <f t="shared" si="3"/>
        <v>0</v>
      </c>
      <c r="R11" s="224">
        <f t="shared" si="3"/>
        <v>0</v>
      </c>
      <c r="S11" s="224">
        <f t="shared" si="3"/>
        <v>0</v>
      </c>
      <c r="T11" s="224">
        <f t="shared" si="3"/>
        <v>0</v>
      </c>
      <c r="U11" s="224">
        <f t="shared" si="3"/>
        <v>0</v>
      </c>
      <c r="V11" s="224">
        <f t="shared" si="3"/>
        <v>0</v>
      </c>
      <c r="W11" s="224">
        <f t="shared" si="3"/>
        <v>0</v>
      </c>
      <c r="X11" s="224">
        <f t="shared" si="3"/>
        <v>0</v>
      </c>
      <c r="Y11" s="224">
        <f t="shared" si="3"/>
        <v>0</v>
      </c>
      <c r="Z11" s="224">
        <f t="shared" si="3"/>
        <v>0</v>
      </c>
      <c r="AA11" s="224">
        <f t="shared" ref="AA11:CL11" si="4">AA9*AA10</f>
        <v>0</v>
      </c>
      <c r="AB11" s="224">
        <f t="shared" si="4"/>
        <v>0</v>
      </c>
      <c r="AC11" s="224">
        <f t="shared" si="4"/>
        <v>0</v>
      </c>
      <c r="AD11" s="224">
        <f t="shared" si="4"/>
        <v>0</v>
      </c>
      <c r="AE11" s="224">
        <f t="shared" si="4"/>
        <v>0</v>
      </c>
      <c r="AF11" s="224">
        <f t="shared" si="4"/>
        <v>0</v>
      </c>
      <c r="AG11" s="224">
        <f t="shared" si="4"/>
        <v>0</v>
      </c>
      <c r="AH11" s="224">
        <f t="shared" si="4"/>
        <v>0</v>
      </c>
      <c r="AI11" s="224">
        <f t="shared" si="4"/>
        <v>0</v>
      </c>
      <c r="AJ11" s="224">
        <f t="shared" si="4"/>
        <v>0</v>
      </c>
      <c r="AK11" s="224">
        <f t="shared" si="4"/>
        <v>0</v>
      </c>
      <c r="AL11" s="224">
        <f t="shared" si="4"/>
        <v>0</v>
      </c>
      <c r="AM11" s="224">
        <f t="shared" si="4"/>
        <v>0</v>
      </c>
      <c r="AN11" s="224">
        <f t="shared" si="4"/>
        <v>0</v>
      </c>
      <c r="AO11" s="224">
        <f t="shared" si="4"/>
        <v>0</v>
      </c>
      <c r="AP11" s="224">
        <f t="shared" si="4"/>
        <v>0</v>
      </c>
      <c r="AQ11" s="224">
        <f t="shared" si="4"/>
        <v>0</v>
      </c>
      <c r="AR11" s="224">
        <f t="shared" si="4"/>
        <v>0</v>
      </c>
      <c r="AS11" s="224">
        <f t="shared" si="4"/>
        <v>0</v>
      </c>
      <c r="AT11" s="224">
        <f t="shared" si="4"/>
        <v>0</v>
      </c>
      <c r="AU11" s="224">
        <f t="shared" si="4"/>
        <v>0</v>
      </c>
      <c r="AV11" s="224">
        <f t="shared" si="4"/>
        <v>0</v>
      </c>
      <c r="AW11" s="224">
        <f t="shared" si="4"/>
        <v>0</v>
      </c>
      <c r="AX11" s="224">
        <f t="shared" si="4"/>
        <v>0</v>
      </c>
      <c r="AY11" s="224">
        <f t="shared" si="4"/>
        <v>0</v>
      </c>
      <c r="AZ11" s="224">
        <f t="shared" si="4"/>
        <v>0</v>
      </c>
      <c r="BA11" s="224">
        <f t="shared" si="4"/>
        <v>0</v>
      </c>
      <c r="BB11" s="224">
        <f t="shared" si="4"/>
        <v>0</v>
      </c>
      <c r="BC11" s="224">
        <f t="shared" si="4"/>
        <v>0</v>
      </c>
      <c r="BD11" s="224">
        <f t="shared" si="4"/>
        <v>0</v>
      </c>
      <c r="BE11" s="224">
        <f t="shared" si="4"/>
        <v>0</v>
      </c>
      <c r="BF11" s="224">
        <f t="shared" si="4"/>
        <v>0</v>
      </c>
      <c r="BG11" s="224">
        <f t="shared" si="4"/>
        <v>0</v>
      </c>
      <c r="BH11" s="224">
        <f t="shared" si="4"/>
        <v>0</v>
      </c>
      <c r="BI11" s="224">
        <f t="shared" si="4"/>
        <v>0</v>
      </c>
      <c r="BJ11" s="224">
        <f t="shared" si="4"/>
        <v>0</v>
      </c>
      <c r="BK11" s="224">
        <f t="shared" si="4"/>
        <v>0</v>
      </c>
      <c r="BL11" s="224">
        <f t="shared" si="4"/>
        <v>0</v>
      </c>
      <c r="BM11" s="224">
        <f t="shared" si="4"/>
        <v>0</v>
      </c>
      <c r="BN11" s="224">
        <f t="shared" si="4"/>
        <v>0</v>
      </c>
      <c r="BO11" s="224">
        <f t="shared" si="4"/>
        <v>0</v>
      </c>
      <c r="BP11" s="224">
        <f t="shared" si="4"/>
        <v>0</v>
      </c>
      <c r="BQ11" s="224">
        <f t="shared" si="4"/>
        <v>0</v>
      </c>
      <c r="BR11" s="224">
        <f t="shared" si="4"/>
        <v>0</v>
      </c>
      <c r="BS11" s="224">
        <f t="shared" si="4"/>
        <v>0</v>
      </c>
      <c r="BT11" s="224">
        <f t="shared" si="4"/>
        <v>0</v>
      </c>
      <c r="BU11" s="224">
        <f t="shared" si="4"/>
        <v>0</v>
      </c>
      <c r="BV11" s="224">
        <f t="shared" si="4"/>
        <v>0</v>
      </c>
      <c r="BW11" s="224">
        <f t="shared" si="4"/>
        <v>0</v>
      </c>
      <c r="BX11" s="224">
        <f t="shared" si="4"/>
        <v>0</v>
      </c>
      <c r="BY11" s="224">
        <f t="shared" si="4"/>
        <v>0</v>
      </c>
      <c r="BZ11" s="224">
        <f t="shared" si="4"/>
        <v>0</v>
      </c>
      <c r="CA11" s="224">
        <f t="shared" si="4"/>
        <v>0</v>
      </c>
      <c r="CB11" s="224">
        <f t="shared" si="4"/>
        <v>0</v>
      </c>
      <c r="CC11" s="224">
        <f t="shared" si="4"/>
        <v>0</v>
      </c>
      <c r="CD11" s="224">
        <f t="shared" si="4"/>
        <v>0</v>
      </c>
      <c r="CE11" s="224">
        <f t="shared" si="4"/>
        <v>0</v>
      </c>
      <c r="CF11" s="224">
        <f t="shared" si="4"/>
        <v>0</v>
      </c>
      <c r="CG11" s="224">
        <f t="shared" si="4"/>
        <v>0</v>
      </c>
      <c r="CH11" s="224">
        <f t="shared" si="4"/>
        <v>0</v>
      </c>
      <c r="CI11" s="224">
        <f t="shared" si="4"/>
        <v>0</v>
      </c>
      <c r="CJ11" s="224">
        <f t="shared" si="4"/>
        <v>0</v>
      </c>
      <c r="CK11" s="224">
        <f t="shared" si="4"/>
        <v>0</v>
      </c>
      <c r="CL11" s="224">
        <f t="shared" si="4"/>
        <v>0</v>
      </c>
      <c r="CM11" s="224">
        <f t="shared" ref="CM11:DC11" si="5">CM9*CM10</f>
        <v>0</v>
      </c>
      <c r="CN11" s="224">
        <f t="shared" si="5"/>
        <v>0</v>
      </c>
      <c r="CO11" s="224">
        <f t="shared" si="5"/>
        <v>0</v>
      </c>
      <c r="CP11" s="224">
        <f t="shared" si="5"/>
        <v>0</v>
      </c>
      <c r="CQ11" s="224">
        <f t="shared" si="5"/>
        <v>0</v>
      </c>
      <c r="CR11" s="224">
        <f t="shared" si="5"/>
        <v>0</v>
      </c>
      <c r="CS11" s="224">
        <f t="shared" si="5"/>
        <v>0</v>
      </c>
      <c r="CT11" s="224">
        <f t="shared" si="5"/>
        <v>0</v>
      </c>
      <c r="CU11" s="224">
        <f t="shared" si="5"/>
        <v>0</v>
      </c>
      <c r="CV11" s="224">
        <f t="shared" si="5"/>
        <v>0</v>
      </c>
      <c r="CW11" s="224">
        <f t="shared" si="5"/>
        <v>0</v>
      </c>
      <c r="CX11" s="224">
        <f t="shared" si="5"/>
        <v>0</v>
      </c>
      <c r="CY11" s="224">
        <f t="shared" si="5"/>
        <v>0</v>
      </c>
      <c r="CZ11" s="224">
        <f t="shared" si="5"/>
        <v>0</v>
      </c>
      <c r="DA11" s="224">
        <f t="shared" si="5"/>
        <v>0</v>
      </c>
      <c r="DB11" s="224">
        <f t="shared" si="5"/>
        <v>0</v>
      </c>
      <c r="DC11" s="224">
        <f t="shared" si="5"/>
        <v>0</v>
      </c>
    </row>
    <row r="12" spans="1:107" ht="15" customHeight="1" x14ac:dyDescent="0.25">
      <c r="B12" s="1162">
        <v>8</v>
      </c>
      <c r="C12" s="213" t="s">
        <v>4200</v>
      </c>
      <c r="D12" s="213"/>
      <c r="E12" s="219" t="s">
        <v>4201</v>
      </c>
      <c r="F12" s="220"/>
      <c r="G12" s="225" t="str">
        <f>IF(COUNTA(H12:DC12)=0,"",IF(OR(LARGE(H12:DC12,1)&gt;24,SMALL(H12:DC12,1)&lt;0),"ERRO",""))</f>
        <v/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</row>
    <row r="13" spans="1:107" ht="15" customHeight="1" x14ac:dyDescent="0.25">
      <c r="B13" s="1163"/>
      <c r="C13" s="227" t="s">
        <v>4202</v>
      </c>
      <c r="D13" s="227"/>
      <c r="E13" s="538" t="s">
        <v>4203</v>
      </c>
      <c r="F13" s="220"/>
      <c r="G13" s="225" t="str">
        <f>IF(COUNTA(H13:DC13)=0,"",IF(OR(LARGE(H13:DC13,1)&gt;365,SMALL(H13:DC13,1)&lt;0),"ERRO",""))</f>
        <v/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</row>
    <row r="14" spans="1:107" ht="15" customHeight="1" x14ac:dyDescent="0.25">
      <c r="B14" s="1164"/>
      <c r="C14" s="213" t="s">
        <v>4204</v>
      </c>
      <c r="D14" s="213"/>
      <c r="E14" s="219" t="s">
        <v>4205</v>
      </c>
      <c r="F14" s="220" t="s">
        <v>4206</v>
      </c>
      <c r="G14" s="225" t="str">
        <f>IF(COUNTA(H14:DC14)=0,"",IF(OR(LARGE(H14:DC14,1)&gt;8760,SMALL(H14:DC14,1)&lt;0),"ERRO",""))</f>
        <v/>
      </c>
      <c r="H14" s="229">
        <f>H12*H13</f>
        <v>0</v>
      </c>
      <c r="I14" s="229">
        <f t="shared" ref="I14:Z14" si="6">I12*I13</f>
        <v>0</v>
      </c>
      <c r="J14" s="229">
        <f t="shared" si="6"/>
        <v>0</v>
      </c>
      <c r="K14" s="229">
        <f t="shared" si="6"/>
        <v>0</v>
      </c>
      <c r="L14" s="229">
        <f t="shared" si="6"/>
        <v>0</v>
      </c>
      <c r="M14" s="229">
        <f t="shared" si="6"/>
        <v>0</v>
      </c>
      <c r="N14" s="229">
        <f t="shared" si="6"/>
        <v>0</v>
      </c>
      <c r="O14" s="229">
        <f t="shared" si="6"/>
        <v>0</v>
      </c>
      <c r="P14" s="229">
        <f t="shared" si="6"/>
        <v>0</v>
      </c>
      <c r="Q14" s="229">
        <f t="shared" si="6"/>
        <v>0</v>
      </c>
      <c r="R14" s="229">
        <f t="shared" si="6"/>
        <v>0</v>
      </c>
      <c r="S14" s="229">
        <f t="shared" si="6"/>
        <v>0</v>
      </c>
      <c r="T14" s="229">
        <f t="shared" si="6"/>
        <v>0</v>
      </c>
      <c r="U14" s="229">
        <f t="shared" si="6"/>
        <v>0</v>
      </c>
      <c r="V14" s="229">
        <f t="shared" si="6"/>
        <v>0</v>
      </c>
      <c r="W14" s="229">
        <f t="shared" si="6"/>
        <v>0</v>
      </c>
      <c r="X14" s="229">
        <f t="shared" si="6"/>
        <v>0</v>
      </c>
      <c r="Y14" s="229">
        <f t="shared" si="6"/>
        <v>0</v>
      </c>
      <c r="Z14" s="229">
        <f t="shared" si="6"/>
        <v>0</v>
      </c>
      <c r="AA14" s="229">
        <f t="shared" ref="AA14:CL14" si="7">AA12*AA13</f>
        <v>0</v>
      </c>
      <c r="AB14" s="229">
        <f t="shared" si="7"/>
        <v>0</v>
      </c>
      <c r="AC14" s="229">
        <f t="shared" si="7"/>
        <v>0</v>
      </c>
      <c r="AD14" s="229">
        <f t="shared" si="7"/>
        <v>0</v>
      </c>
      <c r="AE14" s="229">
        <f t="shared" si="7"/>
        <v>0</v>
      </c>
      <c r="AF14" s="229">
        <f t="shared" si="7"/>
        <v>0</v>
      </c>
      <c r="AG14" s="229">
        <f t="shared" si="7"/>
        <v>0</v>
      </c>
      <c r="AH14" s="229">
        <f t="shared" si="7"/>
        <v>0</v>
      </c>
      <c r="AI14" s="229">
        <f t="shared" si="7"/>
        <v>0</v>
      </c>
      <c r="AJ14" s="229">
        <f t="shared" si="7"/>
        <v>0</v>
      </c>
      <c r="AK14" s="229">
        <f t="shared" si="7"/>
        <v>0</v>
      </c>
      <c r="AL14" s="229">
        <f t="shared" si="7"/>
        <v>0</v>
      </c>
      <c r="AM14" s="229">
        <f t="shared" si="7"/>
        <v>0</v>
      </c>
      <c r="AN14" s="229">
        <f t="shared" si="7"/>
        <v>0</v>
      </c>
      <c r="AO14" s="229">
        <f t="shared" si="7"/>
        <v>0</v>
      </c>
      <c r="AP14" s="229">
        <f t="shared" si="7"/>
        <v>0</v>
      </c>
      <c r="AQ14" s="229">
        <f t="shared" si="7"/>
        <v>0</v>
      </c>
      <c r="AR14" s="229">
        <f t="shared" si="7"/>
        <v>0</v>
      </c>
      <c r="AS14" s="229">
        <f t="shared" si="7"/>
        <v>0</v>
      </c>
      <c r="AT14" s="229">
        <f t="shared" si="7"/>
        <v>0</v>
      </c>
      <c r="AU14" s="229">
        <f t="shared" si="7"/>
        <v>0</v>
      </c>
      <c r="AV14" s="229">
        <f t="shared" si="7"/>
        <v>0</v>
      </c>
      <c r="AW14" s="229">
        <f t="shared" si="7"/>
        <v>0</v>
      </c>
      <c r="AX14" s="229">
        <f t="shared" si="7"/>
        <v>0</v>
      </c>
      <c r="AY14" s="229">
        <f t="shared" si="7"/>
        <v>0</v>
      </c>
      <c r="AZ14" s="229">
        <f t="shared" si="7"/>
        <v>0</v>
      </c>
      <c r="BA14" s="229">
        <f t="shared" si="7"/>
        <v>0</v>
      </c>
      <c r="BB14" s="229">
        <f t="shared" si="7"/>
        <v>0</v>
      </c>
      <c r="BC14" s="229">
        <f t="shared" si="7"/>
        <v>0</v>
      </c>
      <c r="BD14" s="229">
        <f t="shared" si="7"/>
        <v>0</v>
      </c>
      <c r="BE14" s="229">
        <f t="shared" si="7"/>
        <v>0</v>
      </c>
      <c r="BF14" s="229">
        <f t="shared" si="7"/>
        <v>0</v>
      </c>
      <c r="BG14" s="229">
        <f t="shared" si="7"/>
        <v>0</v>
      </c>
      <c r="BH14" s="229">
        <f t="shared" si="7"/>
        <v>0</v>
      </c>
      <c r="BI14" s="229">
        <f t="shared" si="7"/>
        <v>0</v>
      </c>
      <c r="BJ14" s="229">
        <f t="shared" si="7"/>
        <v>0</v>
      </c>
      <c r="BK14" s="229">
        <f t="shared" si="7"/>
        <v>0</v>
      </c>
      <c r="BL14" s="229">
        <f t="shared" si="7"/>
        <v>0</v>
      </c>
      <c r="BM14" s="229">
        <f t="shared" si="7"/>
        <v>0</v>
      </c>
      <c r="BN14" s="229">
        <f t="shared" si="7"/>
        <v>0</v>
      </c>
      <c r="BO14" s="229">
        <f t="shared" si="7"/>
        <v>0</v>
      </c>
      <c r="BP14" s="229">
        <f t="shared" si="7"/>
        <v>0</v>
      </c>
      <c r="BQ14" s="229">
        <f t="shared" si="7"/>
        <v>0</v>
      </c>
      <c r="BR14" s="229">
        <f t="shared" si="7"/>
        <v>0</v>
      </c>
      <c r="BS14" s="229">
        <f t="shared" si="7"/>
        <v>0</v>
      </c>
      <c r="BT14" s="229">
        <f t="shared" si="7"/>
        <v>0</v>
      </c>
      <c r="BU14" s="229">
        <f t="shared" si="7"/>
        <v>0</v>
      </c>
      <c r="BV14" s="229">
        <f t="shared" si="7"/>
        <v>0</v>
      </c>
      <c r="BW14" s="229">
        <f t="shared" si="7"/>
        <v>0</v>
      </c>
      <c r="BX14" s="229">
        <f t="shared" si="7"/>
        <v>0</v>
      </c>
      <c r="BY14" s="229">
        <f t="shared" si="7"/>
        <v>0</v>
      </c>
      <c r="BZ14" s="229">
        <f t="shared" si="7"/>
        <v>0</v>
      </c>
      <c r="CA14" s="229">
        <f t="shared" si="7"/>
        <v>0</v>
      </c>
      <c r="CB14" s="229">
        <f t="shared" si="7"/>
        <v>0</v>
      </c>
      <c r="CC14" s="229">
        <f t="shared" si="7"/>
        <v>0</v>
      </c>
      <c r="CD14" s="229">
        <f t="shared" si="7"/>
        <v>0</v>
      </c>
      <c r="CE14" s="229">
        <f t="shared" si="7"/>
        <v>0</v>
      </c>
      <c r="CF14" s="229">
        <f t="shared" si="7"/>
        <v>0</v>
      </c>
      <c r="CG14" s="229">
        <f t="shared" si="7"/>
        <v>0</v>
      </c>
      <c r="CH14" s="229">
        <f t="shared" si="7"/>
        <v>0</v>
      </c>
      <c r="CI14" s="229">
        <f t="shared" si="7"/>
        <v>0</v>
      </c>
      <c r="CJ14" s="229">
        <f t="shared" si="7"/>
        <v>0</v>
      </c>
      <c r="CK14" s="229">
        <f t="shared" si="7"/>
        <v>0</v>
      </c>
      <c r="CL14" s="229">
        <f t="shared" si="7"/>
        <v>0</v>
      </c>
      <c r="CM14" s="229">
        <f t="shared" ref="CM14:DC14" si="8">CM12*CM13</f>
        <v>0</v>
      </c>
      <c r="CN14" s="229">
        <f t="shared" si="8"/>
        <v>0</v>
      </c>
      <c r="CO14" s="229">
        <f t="shared" si="8"/>
        <v>0</v>
      </c>
      <c r="CP14" s="229">
        <f t="shared" si="8"/>
        <v>0</v>
      </c>
      <c r="CQ14" s="229">
        <f t="shared" si="8"/>
        <v>0</v>
      </c>
      <c r="CR14" s="229">
        <f t="shared" si="8"/>
        <v>0</v>
      </c>
      <c r="CS14" s="229">
        <f t="shared" si="8"/>
        <v>0</v>
      </c>
      <c r="CT14" s="229">
        <f t="shared" si="8"/>
        <v>0</v>
      </c>
      <c r="CU14" s="229">
        <f t="shared" si="8"/>
        <v>0</v>
      </c>
      <c r="CV14" s="229">
        <f t="shared" si="8"/>
        <v>0</v>
      </c>
      <c r="CW14" s="229">
        <f t="shared" si="8"/>
        <v>0</v>
      </c>
      <c r="CX14" s="229">
        <f t="shared" si="8"/>
        <v>0</v>
      </c>
      <c r="CY14" s="229">
        <f t="shared" si="8"/>
        <v>0</v>
      </c>
      <c r="CZ14" s="229">
        <f t="shared" si="8"/>
        <v>0</v>
      </c>
      <c r="DA14" s="229">
        <f t="shared" si="8"/>
        <v>0</v>
      </c>
      <c r="DB14" s="229">
        <f t="shared" si="8"/>
        <v>0</v>
      </c>
      <c r="DC14" s="229">
        <f t="shared" si="8"/>
        <v>0</v>
      </c>
    </row>
    <row r="15" spans="1:107" ht="15" customHeight="1" x14ac:dyDescent="0.25">
      <c r="B15" s="1162">
        <v>9</v>
      </c>
      <c r="C15" s="213" t="s">
        <v>4207</v>
      </c>
      <c r="D15" s="213"/>
      <c r="E15" s="219" t="s">
        <v>4201</v>
      </c>
      <c r="F15" s="220" t="s">
        <v>4208</v>
      </c>
      <c r="G15" s="225" t="str">
        <f>IF(COUNTA(H15:DC15)=0,"",IF(OR(LARGE(H15:DC15,1)&gt;3,SMALL(H15:DC15,1)&lt;0),"ERRO",""))</f>
        <v/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</row>
    <row r="16" spans="1:107" ht="15" customHeight="1" x14ac:dyDescent="0.25">
      <c r="B16" s="1163"/>
      <c r="C16" s="213" t="s">
        <v>4209</v>
      </c>
      <c r="D16" s="213"/>
      <c r="E16" s="214" t="s">
        <v>4210</v>
      </c>
      <c r="F16" s="220" t="s">
        <v>4211</v>
      </c>
      <c r="G16" s="225" t="str">
        <f>IF(COUNTA(H16:DC16)=0,"",IF(OR(LARGE(H16:DC16,1)&gt;22,SMALL(H16:DC16,1)&lt;0),"ERRO",""))</f>
        <v/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</row>
    <row r="17" spans="2:107" ht="15" customHeight="1" x14ac:dyDescent="0.25">
      <c r="B17" s="1163"/>
      <c r="C17" s="213" t="s">
        <v>4212</v>
      </c>
      <c r="D17" s="213"/>
      <c r="E17" s="214" t="s">
        <v>4213</v>
      </c>
      <c r="F17" s="220" t="s">
        <v>4214</v>
      </c>
      <c r="G17" s="225" t="str">
        <f>IF(COUNTA(H17:DC17)=0,"",IF(OR(LARGE(H17:DC17,1)&gt;12,SMALL(H17:DC17,1)&lt;0),"ERRO",""))</f>
        <v/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</row>
    <row r="18" spans="2:107" ht="15" customHeight="1" x14ac:dyDescent="0.25">
      <c r="B18" s="1163"/>
      <c r="C18" s="213" t="s">
        <v>4215</v>
      </c>
      <c r="D18" s="213"/>
      <c r="E18" s="219" t="s">
        <v>3855</v>
      </c>
      <c r="F18" s="220" t="s">
        <v>4216</v>
      </c>
      <c r="G18" s="534">
        <f>SUM(H18:DC18)</f>
        <v>0</v>
      </c>
      <c r="H18" s="224">
        <f>H11*((H15*H16*H17)/792)</f>
        <v>0</v>
      </c>
      <c r="I18" s="224">
        <f t="shared" ref="I18:Z18" si="9">I11*((I15*I16*I17)/792)</f>
        <v>0</v>
      </c>
      <c r="J18" s="224">
        <f t="shared" si="9"/>
        <v>0</v>
      </c>
      <c r="K18" s="224">
        <f t="shared" si="9"/>
        <v>0</v>
      </c>
      <c r="L18" s="224">
        <f t="shared" si="9"/>
        <v>0</v>
      </c>
      <c r="M18" s="224">
        <f t="shared" si="9"/>
        <v>0</v>
      </c>
      <c r="N18" s="224">
        <f t="shared" si="9"/>
        <v>0</v>
      </c>
      <c r="O18" s="224">
        <f t="shared" si="9"/>
        <v>0</v>
      </c>
      <c r="P18" s="224">
        <f t="shared" si="9"/>
        <v>0</v>
      </c>
      <c r="Q18" s="224">
        <f t="shared" si="9"/>
        <v>0</v>
      </c>
      <c r="R18" s="224">
        <f t="shared" si="9"/>
        <v>0</v>
      </c>
      <c r="S18" s="224">
        <f t="shared" si="9"/>
        <v>0</v>
      </c>
      <c r="T18" s="224">
        <f t="shared" si="9"/>
        <v>0</v>
      </c>
      <c r="U18" s="224">
        <f t="shared" si="9"/>
        <v>0</v>
      </c>
      <c r="V18" s="224">
        <f t="shared" si="9"/>
        <v>0</v>
      </c>
      <c r="W18" s="224">
        <f t="shared" si="9"/>
        <v>0</v>
      </c>
      <c r="X18" s="224">
        <f t="shared" si="9"/>
        <v>0</v>
      </c>
      <c r="Y18" s="224">
        <f t="shared" si="9"/>
        <v>0</v>
      </c>
      <c r="Z18" s="224">
        <f t="shared" si="9"/>
        <v>0</v>
      </c>
      <c r="AA18" s="224">
        <f t="shared" ref="AA18:CL18" si="10">AA11*((AA15*AA16*AA17)/792)</f>
        <v>0</v>
      </c>
      <c r="AB18" s="224">
        <f t="shared" si="10"/>
        <v>0</v>
      </c>
      <c r="AC18" s="224">
        <f t="shared" si="10"/>
        <v>0</v>
      </c>
      <c r="AD18" s="224">
        <f t="shared" si="10"/>
        <v>0</v>
      </c>
      <c r="AE18" s="224">
        <f t="shared" si="10"/>
        <v>0</v>
      </c>
      <c r="AF18" s="224">
        <f t="shared" si="10"/>
        <v>0</v>
      </c>
      <c r="AG18" s="224">
        <f t="shared" si="10"/>
        <v>0</v>
      </c>
      <c r="AH18" s="224">
        <f t="shared" si="10"/>
        <v>0</v>
      </c>
      <c r="AI18" s="224">
        <f t="shared" si="10"/>
        <v>0</v>
      </c>
      <c r="AJ18" s="224">
        <f t="shared" si="10"/>
        <v>0</v>
      </c>
      <c r="AK18" s="224">
        <f t="shared" si="10"/>
        <v>0</v>
      </c>
      <c r="AL18" s="224">
        <f t="shared" si="10"/>
        <v>0</v>
      </c>
      <c r="AM18" s="224">
        <f t="shared" si="10"/>
        <v>0</v>
      </c>
      <c r="AN18" s="224">
        <f t="shared" si="10"/>
        <v>0</v>
      </c>
      <c r="AO18" s="224">
        <f t="shared" si="10"/>
        <v>0</v>
      </c>
      <c r="AP18" s="224">
        <f t="shared" si="10"/>
        <v>0</v>
      </c>
      <c r="AQ18" s="224">
        <f t="shared" si="10"/>
        <v>0</v>
      </c>
      <c r="AR18" s="224">
        <f t="shared" si="10"/>
        <v>0</v>
      </c>
      <c r="AS18" s="224">
        <f t="shared" si="10"/>
        <v>0</v>
      </c>
      <c r="AT18" s="224">
        <f t="shared" si="10"/>
        <v>0</v>
      </c>
      <c r="AU18" s="224">
        <f t="shared" si="10"/>
        <v>0</v>
      </c>
      <c r="AV18" s="224">
        <f t="shared" si="10"/>
        <v>0</v>
      </c>
      <c r="AW18" s="224">
        <f t="shared" si="10"/>
        <v>0</v>
      </c>
      <c r="AX18" s="224">
        <f t="shared" si="10"/>
        <v>0</v>
      </c>
      <c r="AY18" s="224">
        <f t="shared" si="10"/>
        <v>0</v>
      </c>
      <c r="AZ18" s="224">
        <f t="shared" si="10"/>
        <v>0</v>
      </c>
      <c r="BA18" s="224">
        <f t="shared" si="10"/>
        <v>0</v>
      </c>
      <c r="BB18" s="224">
        <f t="shared" si="10"/>
        <v>0</v>
      </c>
      <c r="BC18" s="224">
        <f t="shared" si="10"/>
        <v>0</v>
      </c>
      <c r="BD18" s="224">
        <f t="shared" si="10"/>
        <v>0</v>
      </c>
      <c r="BE18" s="224">
        <f t="shared" si="10"/>
        <v>0</v>
      </c>
      <c r="BF18" s="224">
        <f t="shared" si="10"/>
        <v>0</v>
      </c>
      <c r="BG18" s="224">
        <f t="shared" si="10"/>
        <v>0</v>
      </c>
      <c r="BH18" s="224">
        <f t="shared" si="10"/>
        <v>0</v>
      </c>
      <c r="BI18" s="224">
        <f t="shared" si="10"/>
        <v>0</v>
      </c>
      <c r="BJ18" s="224">
        <f t="shared" si="10"/>
        <v>0</v>
      </c>
      <c r="BK18" s="224">
        <f t="shared" si="10"/>
        <v>0</v>
      </c>
      <c r="BL18" s="224">
        <f t="shared" si="10"/>
        <v>0</v>
      </c>
      <c r="BM18" s="224">
        <f t="shared" si="10"/>
        <v>0</v>
      </c>
      <c r="BN18" s="224">
        <f t="shared" si="10"/>
        <v>0</v>
      </c>
      <c r="BO18" s="224">
        <f t="shared" si="10"/>
        <v>0</v>
      </c>
      <c r="BP18" s="224">
        <f t="shared" si="10"/>
        <v>0</v>
      </c>
      <c r="BQ18" s="224">
        <f t="shared" si="10"/>
        <v>0</v>
      </c>
      <c r="BR18" s="224">
        <f t="shared" si="10"/>
        <v>0</v>
      </c>
      <c r="BS18" s="224">
        <f t="shared" si="10"/>
        <v>0</v>
      </c>
      <c r="BT18" s="224">
        <f t="shared" si="10"/>
        <v>0</v>
      </c>
      <c r="BU18" s="224">
        <f t="shared" si="10"/>
        <v>0</v>
      </c>
      <c r="BV18" s="224">
        <f t="shared" si="10"/>
        <v>0</v>
      </c>
      <c r="BW18" s="224">
        <f t="shared" si="10"/>
        <v>0</v>
      </c>
      <c r="BX18" s="224">
        <f t="shared" si="10"/>
        <v>0</v>
      </c>
      <c r="BY18" s="224">
        <f t="shared" si="10"/>
        <v>0</v>
      </c>
      <c r="BZ18" s="224">
        <f t="shared" si="10"/>
        <v>0</v>
      </c>
      <c r="CA18" s="224">
        <f t="shared" si="10"/>
        <v>0</v>
      </c>
      <c r="CB18" s="224">
        <f t="shared" si="10"/>
        <v>0</v>
      </c>
      <c r="CC18" s="224">
        <f t="shared" si="10"/>
        <v>0</v>
      </c>
      <c r="CD18" s="224">
        <f t="shared" si="10"/>
        <v>0</v>
      </c>
      <c r="CE18" s="224">
        <f t="shared" si="10"/>
        <v>0</v>
      </c>
      <c r="CF18" s="224">
        <f t="shared" si="10"/>
        <v>0</v>
      </c>
      <c r="CG18" s="224">
        <f t="shared" si="10"/>
        <v>0</v>
      </c>
      <c r="CH18" s="224">
        <f t="shared" si="10"/>
        <v>0</v>
      </c>
      <c r="CI18" s="224">
        <f t="shared" si="10"/>
        <v>0</v>
      </c>
      <c r="CJ18" s="224">
        <f t="shared" si="10"/>
        <v>0</v>
      </c>
      <c r="CK18" s="224">
        <f t="shared" si="10"/>
        <v>0</v>
      </c>
      <c r="CL18" s="224">
        <f t="shared" si="10"/>
        <v>0</v>
      </c>
      <c r="CM18" s="224">
        <f t="shared" ref="CM18:DC18" si="11">CM11*((CM15*CM16*CM17)/792)</f>
        <v>0</v>
      </c>
      <c r="CN18" s="224">
        <f t="shared" si="11"/>
        <v>0</v>
      </c>
      <c r="CO18" s="224">
        <f t="shared" si="11"/>
        <v>0</v>
      </c>
      <c r="CP18" s="224">
        <f t="shared" si="11"/>
        <v>0</v>
      </c>
      <c r="CQ18" s="224">
        <f t="shared" si="11"/>
        <v>0</v>
      </c>
      <c r="CR18" s="224">
        <f t="shared" si="11"/>
        <v>0</v>
      </c>
      <c r="CS18" s="224">
        <f t="shared" si="11"/>
        <v>0</v>
      </c>
      <c r="CT18" s="224">
        <f t="shared" si="11"/>
        <v>0</v>
      </c>
      <c r="CU18" s="224">
        <f t="shared" si="11"/>
        <v>0</v>
      </c>
      <c r="CV18" s="224">
        <f t="shared" si="11"/>
        <v>0</v>
      </c>
      <c r="CW18" s="224">
        <f t="shared" si="11"/>
        <v>0</v>
      </c>
      <c r="CX18" s="224">
        <f t="shared" si="11"/>
        <v>0</v>
      </c>
      <c r="CY18" s="224">
        <f t="shared" si="11"/>
        <v>0</v>
      </c>
      <c r="CZ18" s="224">
        <f t="shared" si="11"/>
        <v>0</v>
      </c>
      <c r="DA18" s="224">
        <f t="shared" si="11"/>
        <v>0</v>
      </c>
      <c r="DB18" s="224">
        <f t="shared" si="11"/>
        <v>0</v>
      </c>
      <c r="DC18" s="224">
        <f t="shared" si="11"/>
        <v>0</v>
      </c>
    </row>
    <row r="19" spans="2:107" ht="15" customHeight="1" x14ac:dyDescent="0.25">
      <c r="B19" s="1164"/>
      <c r="C19" s="213" t="s">
        <v>4217</v>
      </c>
      <c r="D19" s="213"/>
      <c r="E19" s="213"/>
      <c r="F19" s="220" t="s">
        <v>4218</v>
      </c>
      <c r="G19" s="225" t="str">
        <f>IF(COUNTA(H19:DC19)=0,"",IF(OR(LARGE(H19:DC19,1)&gt;1,SMALL(H19:DC19,1)&lt;0),"ERRO",""))</f>
        <v/>
      </c>
      <c r="H19" s="230">
        <f>IF(H11=0,0,H18/H11)</f>
        <v>0</v>
      </c>
      <c r="I19" s="230">
        <f t="shared" ref="I19:Z19" si="12">IF(I11=0,0,I18/I11)</f>
        <v>0</v>
      </c>
      <c r="J19" s="230">
        <f t="shared" si="12"/>
        <v>0</v>
      </c>
      <c r="K19" s="230">
        <f t="shared" si="12"/>
        <v>0</v>
      </c>
      <c r="L19" s="230">
        <f t="shared" si="12"/>
        <v>0</v>
      </c>
      <c r="M19" s="230">
        <f t="shared" si="12"/>
        <v>0</v>
      </c>
      <c r="N19" s="230">
        <f t="shared" si="12"/>
        <v>0</v>
      </c>
      <c r="O19" s="230">
        <f t="shared" si="12"/>
        <v>0</v>
      </c>
      <c r="P19" s="230">
        <f t="shared" si="12"/>
        <v>0</v>
      </c>
      <c r="Q19" s="230">
        <f t="shared" si="12"/>
        <v>0</v>
      </c>
      <c r="R19" s="230">
        <f t="shared" si="12"/>
        <v>0</v>
      </c>
      <c r="S19" s="230">
        <f t="shared" si="12"/>
        <v>0</v>
      </c>
      <c r="T19" s="230">
        <f t="shared" si="12"/>
        <v>0</v>
      </c>
      <c r="U19" s="230">
        <f t="shared" si="12"/>
        <v>0</v>
      </c>
      <c r="V19" s="230">
        <f t="shared" si="12"/>
        <v>0</v>
      </c>
      <c r="W19" s="230">
        <f t="shared" si="12"/>
        <v>0</v>
      </c>
      <c r="X19" s="230">
        <f t="shared" si="12"/>
        <v>0</v>
      </c>
      <c r="Y19" s="230">
        <f t="shared" si="12"/>
        <v>0</v>
      </c>
      <c r="Z19" s="230">
        <f t="shared" si="12"/>
        <v>0</v>
      </c>
      <c r="AA19" s="230">
        <f t="shared" ref="AA19:CL19" si="13">IF(AA11=0,0,AA18/AA11)</f>
        <v>0</v>
      </c>
      <c r="AB19" s="230">
        <f t="shared" si="13"/>
        <v>0</v>
      </c>
      <c r="AC19" s="230">
        <f t="shared" si="13"/>
        <v>0</v>
      </c>
      <c r="AD19" s="230">
        <f t="shared" si="13"/>
        <v>0</v>
      </c>
      <c r="AE19" s="230">
        <f t="shared" si="13"/>
        <v>0</v>
      </c>
      <c r="AF19" s="230">
        <f t="shared" si="13"/>
        <v>0</v>
      </c>
      <c r="AG19" s="230">
        <f t="shared" si="13"/>
        <v>0</v>
      </c>
      <c r="AH19" s="230">
        <f t="shared" si="13"/>
        <v>0</v>
      </c>
      <c r="AI19" s="230">
        <f t="shared" si="13"/>
        <v>0</v>
      </c>
      <c r="AJ19" s="230">
        <f t="shared" si="13"/>
        <v>0</v>
      </c>
      <c r="AK19" s="230">
        <f t="shared" si="13"/>
        <v>0</v>
      </c>
      <c r="AL19" s="230">
        <f t="shared" si="13"/>
        <v>0</v>
      </c>
      <c r="AM19" s="230">
        <f t="shared" si="13"/>
        <v>0</v>
      </c>
      <c r="AN19" s="230">
        <f t="shared" si="13"/>
        <v>0</v>
      </c>
      <c r="AO19" s="230">
        <f t="shared" si="13"/>
        <v>0</v>
      </c>
      <c r="AP19" s="230">
        <f t="shared" si="13"/>
        <v>0</v>
      </c>
      <c r="AQ19" s="230">
        <f t="shared" si="13"/>
        <v>0</v>
      </c>
      <c r="AR19" s="230">
        <f t="shared" si="13"/>
        <v>0</v>
      </c>
      <c r="AS19" s="230">
        <f t="shared" si="13"/>
        <v>0</v>
      </c>
      <c r="AT19" s="230">
        <f t="shared" si="13"/>
        <v>0</v>
      </c>
      <c r="AU19" s="230">
        <f t="shared" si="13"/>
        <v>0</v>
      </c>
      <c r="AV19" s="230">
        <f t="shared" si="13"/>
        <v>0</v>
      </c>
      <c r="AW19" s="230">
        <f t="shared" si="13"/>
        <v>0</v>
      </c>
      <c r="AX19" s="230">
        <f t="shared" si="13"/>
        <v>0</v>
      </c>
      <c r="AY19" s="230">
        <f t="shared" si="13"/>
        <v>0</v>
      </c>
      <c r="AZ19" s="230">
        <f t="shared" si="13"/>
        <v>0</v>
      </c>
      <c r="BA19" s="230">
        <f t="shared" si="13"/>
        <v>0</v>
      </c>
      <c r="BB19" s="230">
        <f t="shared" si="13"/>
        <v>0</v>
      </c>
      <c r="BC19" s="230">
        <f t="shared" si="13"/>
        <v>0</v>
      </c>
      <c r="BD19" s="230">
        <f t="shared" si="13"/>
        <v>0</v>
      </c>
      <c r="BE19" s="230">
        <f t="shared" si="13"/>
        <v>0</v>
      </c>
      <c r="BF19" s="230">
        <f t="shared" si="13"/>
        <v>0</v>
      </c>
      <c r="BG19" s="230">
        <f t="shared" si="13"/>
        <v>0</v>
      </c>
      <c r="BH19" s="230">
        <f t="shared" si="13"/>
        <v>0</v>
      </c>
      <c r="BI19" s="230">
        <f t="shared" si="13"/>
        <v>0</v>
      </c>
      <c r="BJ19" s="230">
        <f t="shared" si="13"/>
        <v>0</v>
      </c>
      <c r="BK19" s="230">
        <f t="shared" si="13"/>
        <v>0</v>
      </c>
      <c r="BL19" s="230">
        <f t="shared" si="13"/>
        <v>0</v>
      </c>
      <c r="BM19" s="230">
        <f t="shared" si="13"/>
        <v>0</v>
      </c>
      <c r="BN19" s="230">
        <f t="shared" si="13"/>
        <v>0</v>
      </c>
      <c r="BO19" s="230">
        <f t="shared" si="13"/>
        <v>0</v>
      </c>
      <c r="BP19" s="230">
        <f t="shared" si="13"/>
        <v>0</v>
      </c>
      <c r="BQ19" s="230">
        <f t="shared" si="13"/>
        <v>0</v>
      </c>
      <c r="BR19" s="230">
        <f t="shared" si="13"/>
        <v>0</v>
      </c>
      <c r="BS19" s="230">
        <f t="shared" si="13"/>
        <v>0</v>
      </c>
      <c r="BT19" s="230">
        <f t="shared" si="13"/>
        <v>0</v>
      </c>
      <c r="BU19" s="230">
        <f t="shared" si="13"/>
        <v>0</v>
      </c>
      <c r="BV19" s="230">
        <f t="shared" si="13"/>
        <v>0</v>
      </c>
      <c r="BW19" s="230">
        <f t="shared" si="13"/>
        <v>0</v>
      </c>
      <c r="BX19" s="230">
        <f t="shared" si="13"/>
        <v>0</v>
      </c>
      <c r="BY19" s="230">
        <f t="shared" si="13"/>
        <v>0</v>
      </c>
      <c r="BZ19" s="230">
        <f t="shared" si="13"/>
        <v>0</v>
      </c>
      <c r="CA19" s="230">
        <f t="shared" si="13"/>
        <v>0</v>
      </c>
      <c r="CB19" s="230">
        <f t="shared" si="13"/>
        <v>0</v>
      </c>
      <c r="CC19" s="230">
        <f t="shared" si="13"/>
        <v>0</v>
      </c>
      <c r="CD19" s="230">
        <f t="shared" si="13"/>
        <v>0</v>
      </c>
      <c r="CE19" s="230">
        <f t="shared" si="13"/>
        <v>0</v>
      </c>
      <c r="CF19" s="230">
        <f t="shared" si="13"/>
        <v>0</v>
      </c>
      <c r="CG19" s="230">
        <f t="shared" si="13"/>
        <v>0</v>
      </c>
      <c r="CH19" s="230">
        <f t="shared" si="13"/>
        <v>0</v>
      </c>
      <c r="CI19" s="230">
        <f t="shared" si="13"/>
        <v>0</v>
      </c>
      <c r="CJ19" s="230">
        <f t="shared" si="13"/>
        <v>0</v>
      </c>
      <c r="CK19" s="230">
        <f t="shared" si="13"/>
        <v>0</v>
      </c>
      <c r="CL19" s="230">
        <f t="shared" si="13"/>
        <v>0</v>
      </c>
      <c r="CM19" s="230">
        <f t="shared" ref="CM19:DC19" si="14">IF(CM11=0,0,CM18/CM11)</f>
        <v>0</v>
      </c>
      <c r="CN19" s="230">
        <f t="shared" si="14"/>
        <v>0</v>
      </c>
      <c r="CO19" s="230">
        <f t="shared" si="14"/>
        <v>0</v>
      </c>
      <c r="CP19" s="230">
        <f t="shared" si="14"/>
        <v>0</v>
      </c>
      <c r="CQ19" s="230">
        <f t="shared" si="14"/>
        <v>0</v>
      </c>
      <c r="CR19" s="230">
        <f t="shared" si="14"/>
        <v>0</v>
      </c>
      <c r="CS19" s="230">
        <f t="shared" si="14"/>
        <v>0</v>
      </c>
      <c r="CT19" s="230">
        <f t="shared" si="14"/>
        <v>0</v>
      </c>
      <c r="CU19" s="230">
        <f t="shared" si="14"/>
        <v>0</v>
      </c>
      <c r="CV19" s="230">
        <f t="shared" si="14"/>
        <v>0</v>
      </c>
      <c r="CW19" s="230">
        <f t="shared" si="14"/>
        <v>0</v>
      </c>
      <c r="CX19" s="230">
        <f t="shared" si="14"/>
        <v>0</v>
      </c>
      <c r="CY19" s="230">
        <f t="shared" si="14"/>
        <v>0</v>
      </c>
      <c r="CZ19" s="230">
        <f t="shared" si="14"/>
        <v>0</v>
      </c>
      <c r="DA19" s="230">
        <f t="shared" si="14"/>
        <v>0</v>
      </c>
      <c r="DB19" s="230">
        <f t="shared" si="14"/>
        <v>0</v>
      </c>
      <c r="DC19" s="230">
        <f t="shared" si="14"/>
        <v>0</v>
      </c>
    </row>
    <row r="20" spans="2:107" ht="15" customHeight="1" x14ac:dyDescent="0.25">
      <c r="B20" s="495">
        <v>10</v>
      </c>
      <c r="C20" s="213" t="s">
        <v>4219</v>
      </c>
      <c r="D20" s="213"/>
      <c r="E20" s="219" t="s">
        <v>3852</v>
      </c>
      <c r="F20" s="220" t="s">
        <v>4220</v>
      </c>
      <c r="G20" s="534">
        <f>SUM(H20:DC20)</f>
        <v>0</v>
      </c>
      <c r="H20" s="229">
        <f>(H11*H14)/1000</f>
        <v>0</v>
      </c>
      <c r="I20" s="229">
        <f t="shared" ref="I20:Z20" si="15">(I11*I14)/1000</f>
        <v>0</v>
      </c>
      <c r="J20" s="229">
        <f t="shared" si="15"/>
        <v>0</v>
      </c>
      <c r="K20" s="229">
        <f t="shared" si="15"/>
        <v>0</v>
      </c>
      <c r="L20" s="229">
        <f t="shared" si="15"/>
        <v>0</v>
      </c>
      <c r="M20" s="229">
        <f t="shared" si="15"/>
        <v>0</v>
      </c>
      <c r="N20" s="229">
        <f t="shared" si="15"/>
        <v>0</v>
      </c>
      <c r="O20" s="229">
        <f t="shared" si="15"/>
        <v>0</v>
      </c>
      <c r="P20" s="229">
        <f t="shared" si="15"/>
        <v>0</v>
      </c>
      <c r="Q20" s="229">
        <f t="shared" si="15"/>
        <v>0</v>
      </c>
      <c r="R20" s="229">
        <f t="shared" si="15"/>
        <v>0</v>
      </c>
      <c r="S20" s="229">
        <f t="shared" si="15"/>
        <v>0</v>
      </c>
      <c r="T20" s="229">
        <f t="shared" si="15"/>
        <v>0</v>
      </c>
      <c r="U20" s="229">
        <f t="shared" si="15"/>
        <v>0</v>
      </c>
      <c r="V20" s="229">
        <f t="shared" si="15"/>
        <v>0</v>
      </c>
      <c r="W20" s="229">
        <f t="shared" si="15"/>
        <v>0</v>
      </c>
      <c r="X20" s="229">
        <f t="shared" si="15"/>
        <v>0</v>
      </c>
      <c r="Y20" s="229">
        <f t="shared" si="15"/>
        <v>0</v>
      </c>
      <c r="Z20" s="229">
        <f t="shared" si="15"/>
        <v>0</v>
      </c>
      <c r="AA20" s="229">
        <f t="shared" ref="AA20:CL20" si="16">(AA11*AA14)/1000</f>
        <v>0</v>
      </c>
      <c r="AB20" s="229">
        <f t="shared" si="16"/>
        <v>0</v>
      </c>
      <c r="AC20" s="229">
        <f t="shared" si="16"/>
        <v>0</v>
      </c>
      <c r="AD20" s="229">
        <f t="shared" si="16"/>
        <v>0</v>
      </c>
      <c r="AE20" s="229">
        <f t="shared" si="16"/>
        <v>0</v>
      </c>
      <c r="AF20" s="229">
        <f t="shared" si="16"/>
        <v>0</v>
      </c>
      <c r="AG20" s="229">
        <f t="shared" si="16"/>
        <v>0</v>
      </c>
      <c r="AH20" s="229">
        <f t="shared" si="16"/>
        <v>0</v>
      </c>
      <c r="AI20" s="229">
        <f t="shared" si="16"/>
        <v>0</v>
      </c>
      <c r="AJ20" s="229">
        <f t="shared" si="16"/>
        <v>0</v>
      </c>
      <c r="AK20" s="229">
        <f t="shared" si="16"/>
        <v>0</v>
      </c>
      <c r="AL20" s="229">
        <f t="shared" si="16"/>
        <v>0</v>
      </c>
      <c r="AM20" s="229">
        <f t="shared" si="16"/>
        <v>0</v>
      </c>
      <c r="AN20" s="229">
        <f t="shared" si="16"/>
        <v>0</v>
      </c>
      <c r="AO20" s="229">
        <f t="shared" si="16"/>
        <v>0</v>
      </c>
      <c r="AP20" s="229">
        <f t="shared" si="16"/>
        <v>0</v>
      </c>
      <c r="AQ20" s="229">
        <f t="shared" si="16"/>
        <v>0</v>
      </c>
      <c r="AR20" s="229">
        <f t="shared" si="16"/>
        <v>0</v>
      </c>
      <c r="AS20" s="229">
        <f t="shared" si="16"/>
        <v>0</v>
      </c>
      <c r="AT20" s="229">
        <f t="shared" si="16"/>
        <v>0</v>
      </c>
      <c r="AU20" s="229">
        <f t="shared" si="16"/>
        <v>0</v>
      </c>
      <c r="AV20" s="229">
        <f t="shared" si="16"/>
        <v>0</v>
      </c>
      <c r="AW20" s="229">
        <f t="shared" si="16"/>
        <v>0</v>
      </c>
      <c r="AX20" s="229">
        <f t="shared" si="16"/>
        <v>0</v>
      </c>
      <c r="AY20" s="229">
        <f t="shared" si="16"/>
        <v>0</v>
      </c>
      <c r="AZ20" s="229">
        <f t="shared" si="16"/>
        <v>0</v>
      </c>
      <c r="BA20" s="229">
        <f t="shared" si="16"/>
        <v>0</v>
      </c>
      <c r="BB20" s="229">
        <f t="shared" si="16"/>
        <v>0</v>
      </c>
      <c r="BC20" s="229">
        <f t="shared" si="16"/>
        <v>0</v>
      </c>
      <c r="BD20" s="229">
        <f t="shared" si="16"/>
        <v>0</v>
      </c>
      <c r="BE20" s="229">
        <f t="shared" si="16"/>
        <v>0</v>
      </c>
      <c r="BF20" s="229">
        <f t="shared" si="16"/>
        <v>0</v>
      </c>
      <c r="BG20" s="229">
        <f t="shared" si="16"/>
        <v>0</v>
      </c>
      <c r="BH20" s="229">
        <f t="shared" si="16"/>
        <v>0</v>
      </c>
      <c r="BI20" s="229">
        <f t="shared" si="16"/>
        <v>0</v>
      </c>
      <c r="BJ20" s="229">
        <f t="shared" si="16"/>
        <v>0</v>
      </c>
      <c r="BK20" s="229">
        <f t="shared" si="16"/>
        <v>0</v>
      </c>
      <c r="BL20" s="229">
        <f t="shared" si="16"/>
        <v>0</v>
      </c>
      <c r="BM20" s="229">
        <f t="shared" si="16"/>
        <v>0</v>
      </c>
      <c r="BN20" s="229">
        <f t="shared" si="16"/>
        <v>0</v>
      </c>
      <c r="BO20" s="229">
        <f t="shared" si="16"/>
        <v>0</v>
      </c>
      <c r="BP20" s="229">
        <f t="shared" si="16"/>
        <v>0</v>
      </c>
      <c r="BQ20" s="229">
        <f t="shared" si="16"/>
        <v>0</v>
      </c>
      <c r="BR20" s="229">
        <f t="shared" si="16"/>
        <v>0</v>
      </c>
      <c r="BS20" s="229">
        <f t="shared" si="16"/>
        <v>0</v>
      </c>
      <c r="BT20" s="229">
        <f t="shared" si="16"/>
        <v>0</v>
      </c>
      <c r="BU20" s="229">
        <f t="shared" si="16"/>
        <v>0</v>
      </c>
      <c r="BV20" s="229">
        <f t="shared" si="16"/>
        <v>0</v>
      </c>
      <c r="BW20" s="229">
        <f t="shared" si="16"/>
        <v>0</v>
      </c>
      <c r="BX20" s="229">
        <f t="shared" si="16"/>
        <v>0</v>
      </c>
      <c r="BY20" s="229">
        <f t="shared" si="16"/>
        <v>0</v>
      </c>
      <c r="BZ20" s="229">
        <f t="shared" si="16"/>
        <v>0</v>
      </c>
      <c r="CA20" s="229">
        <f t="shared" si="16"/>
        <v>0</v>
      </c>
      <c r="CB20" s="229">
        <f t="shared" si="16"/>
        <v>0</v>
      </c>
      <c r="CC20" s="229">
        <f t="shared" si="16"/>
        <v>0</v>
      </c>
      <c r="CD20" s="229">
        <f t="shared" si="16"/>
        <v>0</v>
      </c>
      <c r="CE20" s="229">
        <f t="shared" si="16"/>
        <v>0</v>
      </c>
      <c r="CF20" s="229">
        <f t="shared" si="16"/>
        <v>0</v>
      </c>
      <c r="CG20" s="229">
        <f t="shared" si="16"/>
        <v>0</v>
      </c>
      <c r="CH20" s="229">
        <f t="shared" si="16"/>
        <v>0</v>
      </c>
      <c r="CI20" s="229">
        <f t="shared" si="16"/>
        <v>0</v>
      </c>
      <c r="CJ20" s="229">
        <f t="shared" si="16"/>
        <v>0</v>
      </c>
      <c r="CK20" s="229">
        <f t="shared" si="16"/>
        <v>0</v>
      </c>
      <c r="CL20" s="229">
        <f t="shared" si="16"/>
        <v>0</v>
      </c>
      <c r="CM20" s="229">
        <f t="shared" ref="CM20:DC20" si="17">(CM11*CM14)/1000</f>
        <v>0</v>
      </c>
      <c r="CN20" s="229">
        <f t="shared" si="17"/>
        <v>0</v>
      </c>
      <c r="CO20" s="229">
        <f t="shared" si="17"/>
        <v>0</v>
      </c>
      <c r="CP20" s="229">
        <f t="shared" si="17"/>
        <v>0</v>
      </c>
      <c r="CQ20" s="229">
        <f t="shared" si="17"/>
        <v>0</v>
      </c>
      <c r="CR20" s="229">
        <f t="shared" si="17"/>
        <v>0</v>
      </c>
      <c r="CS20" s="229">
        <f t="shared" si="17"/>
        <v>0</v>
      </c>
      <c r="CT20" s="229">
        <f t="shared" si="17"/>
        <v>0</v>
      </c>
      <c r="CU20" s="229">
        <f t="shared" si="17"/>
        <v>0</v>
      </c>
      <c r="CV20" s="229">
        <f t="shared" si="17"/>
        <v>0</v>
      </c>
      <c r="CW20" s="229">
        <f t="shared" si="17"/>
        <v>0</v>
      </c>
      <c r="CX20" s="229">
        <f t="shared" si="17"/>
        <v>0</v>
      </c>
      <c r="CY20" s="229">
        <f t="shared" si="17"/>
        <v>0</v>
      </c>
      <c r="CZ20" s="229">
        <f t="shared" si="17"/>
        <v>0</v>
      </c>
      <c r="DA20" s="229">
        <f t="shared" si="17"/>
        <v>0</v>
      </c>
      <c r="DB20" s="229">
        <f t="shared" si="17"/>
        <v>0</v>
      </c>
      <c r="DC20" s="229">
        <f t="shared" si="17"/>
        <v>0</v>
      </c>
    </row>
    <row r="21" spans="2:107" ht="15" customHeight="1" x14ac:dyDescent="0.25">
      <c r="B21" s="495">
        <v>11</v>
      </c>
      <c r="C21" s="213" t="s">
        <v>4221</v>
      </c>
      <c r="D21" s="213"/>
      <c r="E21" s="214" t="s">
        <v>3855</v>
      </c>
      <c r="F21" s="220" t="s">
        <v>4222</v>
      </c>
      <c r="G21" s="231">
        <f>SUM(H21:DC21)</f>
        <v>0</v>
      </c>
      <c r="H21" s="232">
        <f>H11*H19</f>
        <v>0</v>
      </c>
      <c r="I21" s="232">
        <f t="shared" ref="I21:Z21" si="18">I11*I19</f>
        <v>0</v>
      </c>
      <c r="J21" s="232">
        <f t="shared" si="18"/>
        <v>0</v>
      </c>
      <c r="K21" s="232">
        <f t="shared" si="18"/>
        <v>0</v>
      </c>
      <c r="L21" s="232">
        <f t="shared" si="18"/>
        <v>0</v>
      </c>
      <c r="M21" s="232">
        <f t="shared" si="18"/>
        <v>0</v>
      </c>
      <c r="N21" s="232">
        <f t="shared" si="18"/>
        <v>0</v>
      </c>
      <c r="O21" s="232">
        <f t="shared" si="18"/>
        <v>0</v>
      </c>
      <c r="P21" s="232">
        <f t="shared" si="18"/>
        <v>0</v>
      </c>
      <c r="Q21" s="232">
        <f t="shared" si="18"/>
        <v>0</v>
      </c>
      <c r="R21" s="232">
        <f t="shared" si="18"/>
        <v>0</v>
      </c>
      <c r="S21" s="232">
        <f t="shared" si="18"/>
        <v>0</v>
      </c>
      <c r="T21" s="232">
        <f t="shared" si="18"/>
        <v>0</v>
      </c>
      <c r="U21" s="232">
        <f t="shared" si="18"/>
        <v>0</v>
      </c>
      <c r="V21" s="232">
        <f t="shared" si="18"/>
        <v>0</v>
      </c>
      <c r="W21" s="232">
        <f t="shared" si="18"/>
        <v>0</v>
      </c>
      <c r="X21" s="232">
        <f t="shared" si="18"/>
        <v>0</v>
      </c>
      <c r="Y21" s="232">
        <f t="shared" si="18"/>
        <v>0</v>
      </c>
      <c r="Z21" s="232">
        <f t="shared" si="18"/>
        <v>0</v>
      </c>
      <c r="AA21" s="232">
        <f t="shared" ref="AA21:CL21" si="19">AA11*AA19</f>
        <v>0</v>
      </c>
      <c r="AB21" s="232">
        <f t="shared" si="19"/>
        <v>0</v>
      </c>
      <c r="AC21" s="232">
        <f t="shared" si="19"/>
        <v>0</v>
      </c>
      <c r="AD21" s="232">
        <f t="shared" si="19"/>
        <v>0</v>
      </c>
      <c r="AE21" s="232">
        <f t="shared" si="19"/>
        <v>0</v>
      </c>
      <c r="AF21" s="232">
        <f t="shared" si="19"/>
        <v>0</v>
      </c>
      <c r="AG21" s="232">
        <f t="shared" si="19"/>
        <v>0</v>
      </c>
      <c r="AH21" s="232">
        <f t="shared" si="19"/>
        <v>0</v>
      </c>
      <c r="AI21" s="232">
        <f t="shared" si="19"/>
        <v>0</v>
      </c>
      <c r="AJ21" s="232">
        <f t="shared" si="19"/>
        <v>0</v>
      </c>
      <c r="AK21" s="232">
        <f t="shared" si="19"/>
        <v>0</v>
      </c>
      <c r="AL21" s="232">
        <f t="shared" si="19"/>
        <v>0</v>
      </c>
      <c r="AM21" s="232">
        <f t="shared" si="19"/>
        <v>0</v>
      </c>
      <c r="AN21" s="232">
        <f t="shared" si="19"/>
        <v>0</v>
      </c>
      <c r="AO21" s="232">
        <f t="shared" si="19"/>
        <v>0</v>
      </c>
      <c r="AP21" s="232">
        <f t="shared" si="19"/>
        <v>0</v>
      </c>
      <c r="AQ21" s="232">
        <f t="shared" si="19"/>
        <v>0</v>
      </c>
      <c r="AR21" s="232">
        <f t="shared" si="19"/>
        <v>0</v>
      </c>
      <c r="AS21" s="232">
        <f t="shared" si="19"/>
        <v>0</v>
      </c>
      <c r="AT21" s="232">
        <f t="shared" si="19"/>
        <v>0</v>
      </c>
      <c r="AU21" s="232">
        <f t="shared" si="19"/>
        <v>0</v>
      </c>
      <c r="AV21" s="232">
        <f t="shared" si="19"/>
        <v>0</v>
      </c>
      <c r="AW21" s="232">
        <f t="shared" si="19"/>
        <v>0</v>
      </c>
      <c r="AX21" s="232">
        <f t="shared" si="19"/>
        <v>0</v>
      </c>
      <c r="AY21" s="232">
        <f t="shared" si="19"/>
        <v>0</v>
      </c>
      <c r="AZ21" s="232">
        <f t="shared" si="19"/>
        <v>0</v>
      </c>
      <c r="BA21" s="232">
        <f t="shared" si="19"/>
        <v>0</v>
      </c>
      <c r="BB21" s="232">
        <f t="shared" si="19"/>
        <v>0</v>
      </c>
      <c r="BC21" s="232">
        <f t="shared" si="19"/>
        <v>0</v>
      </c>
      <c r="BD21" s="232">
        <f t="shared" si="19"/>
        <v>0</v>
      </c>
      <c r="BE21" s="232">
        <f t="shared" si="19"/>
        <v>0</v>
      </c>
      <c r="BF21" s="232">
        <f t="shared" si="19"/>
        <v>0</v>
      </c>
      <c r="BG21" s="232">
        <f t="shared" si="19"/>
        <v>0</v>
      </c>
      <c r="BH21" s="232">
        <f t="shared" si="19"/>
        <v>0</v>
      </c>
      <c r="BI21" s="232">
        <f t="shared" si="19"/>
        <v>0</v>
      </c>
      <c r="BJ21" s="232">
        <f t="shared" si="19"/>
        <v>0</v>
      </c>
      <c r="BK21" s="232">
        <f t="shared" si="19"/>
        <v>0</v>
      </c>
      <c r="BL21" s="232">
        <f t="shared" si="19"/>
        <v>0</v>
      </c>
      <c r="BM21" s="232">
        <f t="shared" si="19"/>
        <v>0</v>
      </c>
      <c r="BN21" s="232">
        <f t="shared" si="19"/>
        <v>0</v>
      </c>
      <c r="BO21" s="232">
        <f t="shared" si="19"/>
        <v>0</v>
      </c>
      <c r="BP21" s="232">
        <f t="shared" si="19"/>
        <v>0</v>
      </c>
      <c r="BQ21" s="232">
        <f t="shared" si="19"/>
        <v>0</v>
      </c>
      <c r="BR21" s="232">
        <f t="shared" si="19"/>
        <v>0</v>
      </c>
      <c r="BS21" s="232">
        <f t="shared" si="19"/>
        <v>0</v>
      </c>
      <c r="BT21" s="232">
        <f t="shared" si="19"/>
        <v>0</v>
      </c>
      <c r="BU21" s="232">
        <f t="shared" si="19"/>
        <v>0</v>
      </c>
      <c r="BV21" s="232">
        <f t="shared" si="19"/>
        <v>0</v>
      </c>
      <c r="BW21" s="232">
        <f t="shared" si="19"/>
        <v>0</v>
      </c>
      <c r="BX21" s="232">
        <f t="shared" si="19"/>
        <v>0</v>
      </c>
      <c r="BY21" s="232">
        <f t="shared" si="19"/>
        <v>0</v>
      </c>
      <c r="BZ21" s="232">
        <f t="shared" si="19"/>
        <v>0</v>
      </c>
      <c r="CA21" s="232">
        <f t="shared" si="19"/>
        <v>0</v>
      </c>
      <c r="CB21" s="232">
        <f t="shared" si="19"/>
        <v>0</v>
      </c>
      <c r="CC21" s="232">
        <f t="shared" si="19"/>
        <v>0</v>
      </c>
      <c r="CD21" s="232">
        <f t="shared" si="19"/>
        <v>0</v>
      </c>
      <c r="CE21" s="232">
        <f t="shared" si="19"/>
        <v>0</v>
      </c>
      <c r="CF21" s="232">
        <f t="shared" si="19"/>
        <v>0</v>
      </c>
      <c r="CG21" s="232">
        <f t="shared" si="19"/>
        <v>0</v>
      </c>
      <c r="CH21" s="232">
        <f t="shared" si="19"/>
        <v>0</v>
      </c>
      <c r="CI21" s="232">
        <f t="shared" si="19"/>
        <v>0</v>
      </c>
      <c r="CJ21" s="232">
        <f t="shared" si="19"/>
        <v>0</v>
      </c>
      <c r="CK21" s="232">
        <f t="shared" si="19"/>
        <v>0</v>
      </c>
      <c r="CL21" s="232">
        <f t="shared" si="19"/>
        <v>0</v>
      </c>
      <c r="CM21" s="232">
        <f t="shared" ref="CM21:DC21" si="20">CM11*CM19</f>
        <v>0</v>
      </c>
      <c r="CN21" s="232">
        <f t="shared" si="20"/>
        <v>0</v>
      </c>
      <c r="CO21" s="232">
        <f t="shared" si="20"/>
        <v>0</v>
      </c>
      <c r="CP21" s="232">
        <f t="shared" si="20"/>
        <v>0</v>
      </c>
      <c r="CQ21" s="232">
        <f t="shared" si="20"/>
        <v>0</v>
      </c>
      <c r="CR21" s="232">
        <f t="shared" si="20"/>
        <v>0</v>
      </c>
      <c r="CS21" s="232">
        <f t="shared" si="20"/>
        <v>0</v>
      </c>
      <c r="CT21" s="232">
        <f t="shared" si="20"/>
        <v>0</v>
      </c>
      <c r="CU21" s="232">
        <f t="shared" si="20"/>
        <v>0</v>
      </c>
      <c r="CV21" s="232">
        <f t="shared" si="20"/>
        <v>0</v>
      </c>
      <c r="CW21" s="232">
        <f t="shared" si="20"/>
        <v>0</v>
      </c>
      <c r="CX21" s="232">
        <f t="shared" si="20"/>
        <v>0</v>
      </c>
      <c r="CY21" s="232">
        <f t="shared" si="20"/>
        <v>0</v>
      </c>
      <c r="CZ21" s="232">
        <f t="shared" si="20"/>
        <v>0</v>
      </c>
      <c r="DA21" s="232">
        <f t="shared" si="20"/>
        <v>0</v>
      </c>
      <c r="DB21" s="232">
        <f t="shared" si="20"/>
        <v>0</v>
      </c>
      <c r="DC21" s="232">
        <f t="shared" si="20"/>
        <v>0</v>
      </c>
    </row>
    <row r="23" spans="2:107" ht="15" customHeight="1" x14ac:dyDescent="0.25">
      <c r="B23" s="893" t="s">
        <v>4680</v>
      </c>
      <c r="C23" s="894"/>
      <c r="D23" s="894"/>
      <c r="E23" s="894"/>
      <c r="F23" s="895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  <c r="BI23" s="209"/>
      <c r="BJ23" s="209"/>
      <c r="BK23" s="209"/>
      <c r="BL23" s="209"/>
      <c r="BM23" s="209"/>
      <c r="BN23" s="209"/>
      <c r="BO23" s="209"/>
      <c r="BP23" s="209"/>
      <c r="BQ23" s="209"/>
      <c r="BR23" s="209"/>
      <c r="BS23" s="209"/>
      <c r="BT23" s="209"/>
      <c r="BU23" s="209"/>
      <c r="BV23" s="209"/>
      <c r="BW23" s="209"/>
      <c r="BX23" s="209"/>
      <c r="BY23" s="209"/>
      <c r="BZ23" s="209"/>
      <c r="CA23" s="209"/>
      <c r="CB23" s="209"/>
      <c r="CC23" s="209"/>
      <c r="CD23" s="209"/>
      <c r="CE23" s="209"/>
      <c r="CF23" s="209"/>
      <c r="CG23" s="209"/>
      <c r="CH23" s="209"/>
      <c r="CI23" s="209"/>
      <c r="CJ23" s="209"/>
      <c r="CK23" s="209"/>
      <c r="CL23" s="209"/>
      <c r="CM23" s="209"/>
      <c r="CN23" s="209"/>
      <c r="CO23" s="209"/>
      <c r="CP23" s="209"/>
      <c r="CQ23" s="209"/>
      <c r="CR23" s="209"/>
      <c r="CS23" s="209"/>
      <c r="CT23" s="209"/>
      <c r="CU23" s="209"/>
      <c r="CV23" s="209"/>
      <c r="CW23" s="209"/>
      <c r="CX23" s="209"/>
      <c r="CY23" s="209"/>
      <c r="CZ23" s="209"/>
      <c r="DA23" s="209"/>
      <c r="DB23" s="209"/>
      <c r="DC23" s="209"/>
    </row>
    <row r="24" spans="2:107" s="99" customFormat="1" ht="15" customHeight="1" x14ac:dyDescent="0.25">
      <c r="B24" s="495"/>
      <c r="C24" s="496"/>
      <c r="D24" s="496"/>
      <c r="E24" s="496"/>
      <c r="F24" s="210"/>
      <c r="G24" s="211" t="s">
        <v>76</v>
      </c>
      <c r="H24" s="212" t="s">
        <v>4575</v>
      </c>
      <c r="I24" s="212" t="s">
        <v>4576</v>
      </c>
      <c r="J24" s="212" t="s">
        <v>4577</v>
      </c>
      <c r="K24" s="212" t="s">
        <v>4578</v>
      </c>
      <c r="L24" s="212" t="s">
        <v>4579</v>
      </c>
      <c r="M24" s="212" t="s">
        <v>4580</v>
      </c>
      <c r="N24" s="212" t="s">
        <v>4581</v>
      </c>
      <c r="O24" s="212" t="s">
        <v>4582</v>
      </c>
      <c r="P24" s="212" t="s">
        <v>4583</v>
      </c>
      <c r="Q24" s="212" t="s">
        <v>4584</v>
      </c>
      <c r="R24" s="212" t="s">
        <v>4585</v>
      </c>
      <c r="S24" s="212" t="s">
        <v>4586</v>
      </c>
      <c r="T24" s="212" t="s">
        <v>4587</v>
      </c>
      <c r="U24" s="212" t="s">
        <v>4588</v>
      </c>
      <c r="V24" s="212" t="s">
        <v>4589</v>
      </c>
      <c r="W24" s="212" t="s">
        <v>4590</v>
      </c>
      <c r="X24" s="212" t="s">
        <v>4591</v>
      </c>
      <c r="Y24" s="212" t="s">
        <v>4592</v>
      </c>
      <c r="Z24" s="212" t="s">
        <v>4593</v>
      </c>
      <c r="AA24" s="212" t="s">
        <v>4594</v>
      </c>
      <c r="AB24" s="212" t="s">
        <v>4595</v>
      </c>
      <c r="AC24" s="212" t="s">
        <v>4596</v>
      </c>
      <c r="AD24" s="212" t="s">
        <v>4597</v>
      </c>
      <c r="AE24" s="212" t="s">
        <v>4598</v>
      </c>
      <c r="AF24" s="212" t="s">
        <v>4599</v>
      </c>
      <c r="AG24" s="212" t="s">
        <v>4600</v>
      </c>
      <c r="AH24" s="212" t="s">
        <v>4601</v>
      </c>
      <c r="AI24" s="212" t="s">
        <v>4602</v>
      </c>
      <c r="AJ24" s="212" t="s">
        <v>4603</v>
      </c>
      <c r="AK24" s="212" t="s">
        <v>4604</v>
      </c>
      <c r="AL24" s="212" t="s">
        <v>4605</v>
      </c>
      <c r="AM24" s="212" t="s">
        <v>4606</v>
      </c>
      <c r="AN24" s="212" t="s">
        <v>4607</v>
      </c>
      <c r="AO24" s="212" t="s">
        <v>4608</v>
      </c>
      <c r="AP24" s="212" t="s">
        <v>4609</v>
      </c>
      <c r="AQ24" s="212" t="s">
        <v>4610</v>
      </c>
      <c r="AR24" s="212" t="s">
        <v>4611</v>
      </c>
      <c r="AS24" s="212" t="s">
        <v>4612</v>
      </c>
      <c r="AT24" s="212" t="s">
        <v>4613</v>
      </c>
      <c r="AU24" s="212" t="s">
        <v>4614</v>
      </c>
      <c r="AV24" s="212" t="s">
        <v>4615</v>
      </c>
      <c r="AW24" s="212" t="s">
        <v>4616</v>
      </c>
      <c r="AX24" s="212" t="s">
        <v>4617</v>
      </c>
      <c r="AY24" s="212" t="s">
        <v>4618</v>
      </c>
      <c r="AZ24" s="212" t="s">
        <v>4619</v>
      </c>
      <c r="BA24" s="212" t="s">
        <v>4620</v>
      </c>
      <c r="BB24" s="212" t="s">
        <v>4621</v>
      </c>
      <c r="BC24" s="212" t="s">
        <v>4622</v>
      </c>
      <c r="BD24" s="212" t="s">
        <v>4623</v>
      </c>
      <c r="BE24" s="212" t="s">
        <v>4624</v>
      </c>
      <c r="BF24" s="212" t="s">
        <v>4625</v>
      </c>
      <c r="BG24" s="212" t="s">
        <v>4626</v>
      </c>
      <c r="BH24" s="212" t="s">
        <v>4627</v>
      </c>
      <c r="BI24" s="212" t="s">
        <v>4628</v>
      </c>
      <c r="BJ24" s="212" t="s">
        <v>4629</v>
      </c>
      <c r="BK24" s="212" t="s">
        <v>4630</v>
      </c>
      <c r="BL24" s="212" t="s">
        <v>4631</v>
      </c>
      <c r="BM24" s="212" t="s">
        <v>4632</v>
      </c>
      <c r="BN24" s="212" t="s">
        <v>4633</v>
      </c>
      <c r="BO24" s="212" t="s">
        <v>4634</v>
      </c>
      <c r="BP24" s="212" t="s">
        <v>4635</v>
      </c>
      <c r="BQ24" s="212" t="s">
        <v>4636</v>
      </c>
      <c r="BR24" s="212" t="s">
        <v>4637</v>
      </c>
      <c r="BS24" s="212" t="s">
        <v>4638</v>
      </c>
      <c r="BT24" s="212" t="s">
        <v>4639</v>
      </c>
      <c r="BU24" s="212" t="s">
        <v>4640</v>
      </c>
      <c r="BV24" s="212" t="s">
        <v>4641</v>
      </c>
      <c r="BW24" s="212" t="s">
        <v>4642</v>
      </c>
      <c r="BX24" s="212" t="s">
        <v>4643</v>
      </c>
      <c r="BY24" s="212" t="s">
        <v>4644</v>
      </c>
      <c r="BZ24" s="212" t="s">
        <v>4645</v>
      </c>
      <c r="CA24" s="212" t="s">
        <v>4646</v>
      </c>
      <c r="CB24" s="212" t="s">
        <v>4647</v>
      </c>
      <c r="CC24" s="212" t="s">
        <v>4648</v>
      </c>
      <c r="CD24" s="212" t="s">
        <v>4649</v>
      </c>
      <c r="CE24" s="212" t="s">
        <v>4650</v>
      </c>
      <c r="CF24" s="212" t="s">
        <v>4651</v>
      </c>
      <c r="CG24" s="212" t="s">
        <v>4652</v>
      </c>
      <c r="CH24" s="212" t="s">
        <v>4653</v>
      </c>
      <c r="CI24" s="212" t="s">
        <v>4654</v>
      </c>
      <c r="CJ24" s="212" t="s">
        <v>4655</v>
      </c>
      <c r="CK24" s="212" t="s">
        <v>4656</v>
      </c>
      <c r="CL24" s="212" t="s">
        <v>4657</v>
      </c>
      <c r="CM24" s="212" t="s">
        <v>4658</v>
      </c>
      <c r="CN24" s="212" t="s">
        <v>4659</v>
      </c>
      <c r="CO24" s="212" t="s">
        <v>4660</v>
      </c>
      <c r="CP24" s="212" t="s">
        <v>4661</v>
      </c>
      <c r="CQ24" s="212" t="s">
        <v>4662</v>
      </c>
      <c r="CR24" s="212" t="s">
        <v>4663</v>
      </c>
      <c r="CS24" s="212" t="s">
        <v>4664</v>
      </c>
      <c r="CT24" s="212" t="s">
        <v>4665</v>
      </c>
      <c r="CU24" s="212" t="s">
        <v>4666</v>
      </c>
      <c r="CV24" s="212" t="s">
        <v>4667</v>
      </c>
      <c r="CW24" s="212" t="s">
        <v>4668</v>
      </c>
      <c r="CX24" s="212" t="s">
        <v>4669</v>
      </c>
      <c r="CY24" s="212" t="s">
        <v>4670</v>
      </c>
      <c r="CZ24" s="212" t="s">
        <v>4671</v>
      </c>
      <c r="DA24" s="212" t="s">
        <v>4672</v>
      </c>
      <c r="DB24" s="212" t="s">
        <v>4673</v>
      </c>
      <c r="DC24" s="212" t="s">
        <v>4674</v>
      </c>
    </row>
    <row r="25" spans="2:107" s="99" customFormat="1" ht="15" customHeight="1" x14ac:dyDescent="0.25">
      <c r="B25" s="495">
        <v>12</v>
      </c>
      <c r="C25" s="295" t="s">
        <v>4188</v>
      </c>
      <c r="D25" s="496"/>
      <c r="E25" s="496"/>
      <c r="F25" s="210"/>
      <c r="G25" s="211"/>
      <c r="H25" s="212" t="str">
        <f>IF(H4="","",H4)</f>
        <v/>
      </c>
      <c r="I25" s="212" t="str">
        <f t="shared" ref="I25:BT25" si="21">IF(I4="","",I4)</f>
        <v/>
      </c>
      <c r="J25" s="212" t="str">
        <f t="shared" si="21"/>
        <v/>
      </c>
      <c r="K25" s="212" t="str">
        <f t="shared" si="21"/>
        <v/>
      </c>
      <c r="L25" s="212" t="str">
        <f t="shared" si="21"/>
        <v/>
      </c>
      <c r="M25" s="212" t="str">
        <f t="shared" si="21"/>
        <v/>
      </c>
      <c r="N25" s="212" t="str">
        <f t="shared" si="21"/>
        <v/>
      </c>
      <c r="O25" s="212" t="str">
        <f t="shared" si="21"/>
        <v/>
      </c>
      <c r="P25" s="212" t="str">
        <f t="shared" si="21"/>
        <v/>
      </c>
      <c r="Q25" s="212" t="str">
        <f t="shared" si="21"/>
        <v/>
      </c>
      <c r="R25" s="212" t="str">
        <f t="shared" si="21"/>
        <v/>
      </c>
      <c r="S25" s="212" t="str">
        <f t="shared" si="21"/>
        <v/>
      </c>
      <c r="T25" s="212" t="str">
        <f t="shared" si="21"/>
        <v/>
      </c>
      <c r="U25" s="212" t="str">
        <f t="shared" si="21"/>
        <v/>
      </c>
      <c r="V25" s="212" t="str">
        <f t="shared" si="21"/>
        <v/>
      </c>
      <c r="W25" s="212" t="str">
        <f t="shared" si="21"/>
        <v/>
      </c>
      <c r="X25" s="212" t="str">
        <f t="shared" si="21"/>
        <v/>
      </c>
      <c r="Y25" s="212" t="str">
        <f t="shared" si="21"/>
        <v/>
      </c>
      <c r="Z25" s="212" t="str">
        <f t="shared" si="21"/>
        <v/>
      </c>
      <c r="AA25" s="212" t="str">
        <f t="shared" si="21"/>
        <v/>
      </c>
      <c r="AB25" s="212" t="str">
        <f t="shared" si="21"/>
        <v/>
      </c>
      <c r="AC25" s="212" t="str">
        <f t="shared" si="21"/>
        <v/>
      </c>
      <c r="AD25" s="212" t="str">
        <f t="shared" si="21"/>
        <v/>
      </c>
      <c r="AE25" s="212" t="str">
        <f t="shared" si="21"/>
        <v/>
      </c>
      <c r="AF25" s="212" t="str">
        <f t="shared" si="21"/>
        <v/>
      </c>
      <c r="AG25" s="212" t="str">
        <f t="shared" si="21"/>
        <v/>
      </c>
      <c r="AH25" s="212" t="str">
        <f t="shared" si="21"/>
        <v/>
      </c>
      <c r="AI25" s="212" t="str">
        <f t="shared" si="21"/>
        <v/>
      </c>
      <c r="AJ25" s="212" t="str">
        <f t="shared" si="21"/>
        <v/>
      </c>
      <c r="AK25" s="212" t="str">
        <f t="shared" si="21"/>
        <v/>
      </c>
      <c r="AL25" s="212" t="str">
        <f t="shared" si="21"/>
        <v/>
      </c>
      <c r="AM25" s="212" t="str">
        <f t="shared" si="21"/>
        <v/>
      </c>
      <c r="AN25" s="212" t="str">
        <f t="shared" si="21"/>
        <v/>
      </c>
      <c r="AO25" s="212" t="str">
        <f t="shared" si="21"/>
        <v/>
      </c>
      <c r="AP25" s="212" t="str">
        <f t="shared" si="21"/>
        <v/>
      </c>
      <c r="AQ25" s="212" t="str">
        <f t="shared" si="21"/>
        <v/>
      </c>
      <c r="AR25" s="212" t="str">
        <f t="shared" si="21"/>
        <v/>
      </c>
      <c r="AS25" s="212" t="str">
        <f t="shared" si="21"/>
        <v/>
      </c>
      <c r="AT25" s="212" t="str">
        <f t="shared" si="21"/>
        <v/>
      </c>
      <c r="AU25" s="212" t="str">
        <f t="shared" si="21"/>
        <v/>
      </c>
      <c r="AV25" s="212" t="str">
        <f t="shared" si="21"/>
        <v/>
      </c>
      <c r="AW25" s="212" t="str">
        <f t="shared" si="21"/>
        <v/>
      </c>
      <c r="AX25" s="212" t="str">
        <f t="shared" si="21"/>
        <v/>
      </c>
      <c r="AY25" s="212" t="str">
        <f t="shared" si="21"/>
        <v/>
      </c>
      <c r="AZ25" s="212" t="str">
        <f t="shared" si="21"/>
        <v/>
      </c>
      <c r="BA25" s="212" t="str">
        <f t="shared" si="21"/>
        <v/>
      </c>
      <c r="BB25" s="212" t="str">
        <f t="shared" si="21"/>
        <v/>
      </c>
      <c r="BC25" s="212" t="str">
        <f t="shared" si="21"/>
        <v/>
      </c>
      <c r="BD25" s="212" t="str">
        <f t="shared" si="21"/>
        <v/>
      </c>
      <c r="BE25" s="212" t="str">
        <f t="shared" si="21"/>
        <v/>
      </c>
      <c r="BF25" s="212" t="str">
        <f t="shared" si="21"/>
        <v/>
      </c>
      <c r="BG25" s="212" t="str">
        <f t="shared" si="21"/>
        <v/>
      </c>
      <c r="BH25" s="212" t="str">
        <f t="shared" si="21"/>
        <v/>
      </c>
      <c r="BI25" s="212" t="str">
        <f t="shared" si="21"/>
        <v/>
      </c>
      <c r="BJ25" s="212" t="str">
        <f t="shared" si="21"/>
        <v/>
      </c>
      <c r="BK25" s="212" t="str">
        <f t="shared" si="21"/>
        <v/>
      </c>
      <c r="BL25" s="212" t="str">
        <f t="shared" si="21"/>
        <v/>
      </c>
      <c r="BM25" s="212" t="str">
        <f t="shared" si="21"/>
        <v/>
      </c>
      <c r="BN25" s="212" t="str">
        <f t="shared" si="21"/>
        <v/>
      </c>
      <c r="BO25" s="212" t="str">
        <f t="shared" si="21"/>
        <v/>
      </c>
      <c r="BP25" s="212" t="str">
        <f t="shared" si="21"/>
        <v/>
      </c>
      <c r="BQ25" s="212" t="str">
        <f t="shared" si="21"/>
        <v/>
      </c>
      <c r="BR25" s="212" t="str">
        <f t="shared" si="21"/>
        <v/>
      </c>
      <c r="BS25" s="212" t="str">
        <f t="shared" si="21"/>
        <v/>
      </c>
      <c r="BT25" s="212" t="str">
        <f t="shared" si="21"/>
        <v/>
      </c>
      <c r="BU25" s="212" t="str">
        <f t="shared" ref="BU25:DC25" si="22">IF(BU4="","",BU4)</f>
        <v/>
      </c>
      <c r="BV25" s="212" t="str">
        <f t="shared" si="22"/>
        <v/>
      </c>
      <c r="BW25" s="212" t="str">
        <f t="shared" si="22"/>
        <v/>
      </c>
      <c r="BX25" s="212" t="str">
        <f t="shared" si="22"/>
        <v/>
      </c>
      <c r="BY25" s="212" t="str">
        <f t="shared" si="22"/>
        <v/>
      </c>
      <c r="BZ25" s="212" t="str">
        <f t="shared" si="22"/>
        <v/>
      </c>
      <c r="CA25" s="212" t="str">
        <f t="shared" si="22"/>
        <v/>
      </c>
      <c r="CB25" s="212" t="str">
        <f t="shared" si="22"/>
        <v/>
      </c>
      <c r="CC25" s="212" t="str">
        <f t="shared" si="22"/>
        <v/>
      </c>
      <c r="CD25" s="212" t="str">
        <f t="shared" si="22"/>
        <v/>
      </c>
      <c r="CE25" s="212" t="str">
        <f t="shared" si="22"/>
        <v/>
      </c>
      <c r="CF25" s="212" t="str">
        <f t="shared" si="22"/>
        <v/>
      </c>
      <c r="CG25" s="212" t="str">
        <f t="shared" si="22"/>
        <v/>
      </c>
      <c r="CH25" s="212" t="str">
        <f t="shared" si="22"/>
        <v/>
      </c>
      <c r="CI25" s="212" t="str">
        <f t="shared" si="22"/>
        <v/>
      </c>
      <c r="CJ25" s="212" t="str">
        <f t="shared" si="22"/>
        <v/>
      </c>
      <c r="CK25" s="212" t="str">
        <f t="shared" si="22"/>
        <v/>
      </c>
      <c r="CL25" s="212" t="str">
        <f t="shared" si="22"/>
        <v/>
      </c>
      <c r="CM25" s="212" t="str">
        <f t="shared" si="22"/>
        <v/>
      </c>
      <c r="CN25" s="212" t="str">
        <f t="shared" si="22"/>
        <v/>
      </c>
      <c r="CO25" s="212" t="str">
        <f t="shared" si="22"/>
        <v/>
      </c>
      <c r="CP25" s="212" t="str">
        <f t="shared" si="22"/>
        <v/>
      </c>
      <c r="CQ25" s="212" t="str">
        <f t="shared" si="22"/>
        <v/>
      </c>
      <c r="CR25" s="212" t="str">
        <f t="shared" si="22"/>
        <v/>
      </c>
      <c r="CS25" s="212" t="str">
        <f t="shared" si="22"/>
        <v/>
      </c>
      <c r="CT25" s="212" t="str">
        <f t="shared" si="22"/>
        <v/>
      </c>
      <c r="CU25" s="212" t="str">
        <f t="shared" si="22"/>
        <v/>
      </c>
      <c r="CV25" s="212" t="str">
        <f t="shared" si="22"/>
        <v/>
      </c>
      <c r="CW25" s="212" t="str">
        <f t="shared" si="22"/>
        <v/>
      </c>
      <c r="CX25" s="212" t="str">
        <f t="shared" si="22"/>
        <v/>
      </c>
      <c r="CY25" s="212" t="str">
        <f t="shared" si="22"/>
        <v/>
      </c>
      <c r="CZ25" s="212" t="str">
        <f t="shared" si="22"/>
        <v/>
      </c>
      <c r="DA25" s="212" t="str">
        <f t="shared" si="22"/>
        <v/>
      </c>
      <c r="DB25" s="212" t="str">
        <f t="shared" si="22"/>
        <v/>
      </c>
      <c r="DC25" s="212" t="str">
        <f t="shared" si="22"/>
        <v/>
      </c>
    </row>
    <row r="26" spans="2:107" ht="15" customHeight="1" x14ac:dyDescent="0.25">
      <c r="B26" s="495">
        <v>13</v>
      </c>
      <c r="C26" s="213" t="s">
        <v>4189</v>
      </c>
      <c r="D26" s="213"/>
      <c r="E26" s="214"/>
      <c r="F26" s="215"/>
      <c r="G26" s="216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</row>
    <row r="27" spans="2:107" ht="15" customHeight="1" x14ac:dyDescent="0.25">
      <c r="B27" s="495">
        <v>14</v>
      </c>
      <c r="C27" s="213" t="s">
        <v>4675</v>
      </c>
      <c r="D27" s="213"/>
      <c r="E27" s="219" t="s">
        <v>4676</v>
      </c>
      <c r="F27" s="220" t="s">
        <v>4259</v>
      </c>
      <c r="G27" s="223">
        <f>SUM(H27:DC27)</f>
        <v>0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</row>
    <row r="28" spans="2:107" ht="15" customHeight="1" x14ac:dyDescent="0.25">
      <c r="B28" s="495">
        <v>15</v>
      </c>
      <c r="C28" s="213" t="s">
        <v>4677</v>
      </c>
      <c r="D28" s="213"/>
      <c r="E28" s="219" t="s">
        <v>4678</v>
      </c>
      <c r="F28" s="220" t="s">
        <v>4681</v>
      </c>
      <c r="G28" s="223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</row>
    <row r="29" spans="2:107" ht="15" customHeight="1" x14ac:dyDescent="0.25">
      <c r="B29" s="495">
        <v>16</v>
      </c>
      <c r="C29" s="213" t="s">
        <v>3976</v>
      </c>
      <c r="D29" s="213"/>
      <c r="E29" s="219"/>
      <c r="F29" s="220" t="s">
        <v>4258</v>
      </c>
      <c r="G29" s="223">
        <f>SUM(H29:DC29)</f>
        <v>0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</row>
    <row r="30" spans="2:107" ht="15" customHeight="1" x14ac:dyDescent="0.25">
      <c r="B30" s="495">
        <v>17</v>
      </c>
      <c r="C30" s="213" t="s">
        <v>4198</v>
      </c>
      <c r="D30" s="213"/>
      <c r="E30" s="219" t="s">
        <v>3855</v>
      </c>
      <c r="F30" s="220" t="s">
        <v>4226</v>
      </c>
      <c r="G30" s="534">
        <f>SUM(H30:DC30)</f>
        <v>0</v>
      </c>
      <c r="H30" s="224">
        <f>IF(H28=0,0,((H27*0.293*H29)/(1000*H28)))</f>
        <v>0</v>
      </c>
      <c r="I30" s="224">
        <f t="shared" ref="I30:Z30" si="23">IF(I28=0,0,((I27*0.293*I29)/(1000*I28)))</f>
        <v>0</v>
      </c>
      <c r="J30" s="224">
        <f t="shared" si="23"/>
        <v>0</v>
      </c>
      <c r="K30" s="224">
        <f t="shared" si="23"/>
        <v>0</v>
      </c>
      <c r="L30" s="224">
        <f t="shared" si="23"/>
        <v>0</v>
      </c>
      <c r="M30" s="224">
        <f t="shared" si="23"/>
        <v>0</v>
      </c>
      <c r="N30" s="224">
        <f t="shared" si="23"/>
        <v>0</v>
      </c>
      <c r="O30" s="224">
        <f t="shared" si="23"/>
        <v>0</v>
      </c>
      <c r="P30" s="224">
        <f t="shared" si="23"/>
        <v>0</v>
      </c>
      <c r="Q30" s="224">
        <f t="shared" si="23"/>
        <v>0</v>
      </c>
      <c r="R30" s="224">
        <f t="shared" si="23"/>
        <v>0</v>
      </c>
      <c r="S30" s="224">
        <f t="shared" si="23"/>
        <v>0</v>
      </c>
      <c r="T30" s="224">
        <f t="shared" si="23"/>
        <v>0</v>
      </c>
      <c r="U30" s="224">
        <f t="shared" si="23"/>
        <v>0</v>
      </c>
      <c r="V30" s="224">
        <f t="shared" si="23"/>
        <v>0</v>
      </c>
      <c r="W30" s="224">
        <f t="shared" si="23"/>
        <v>0</v>
      </c>
      <c r="X30" s="224">
        <f t="shared" si="23"/>
        <v>0</v>
      </c>
      <c r="Y30" s="224">
        <f t="shared" si="23"/>
        <v>0</v>
      </c>
      <c r="Z30" s="224">
        <f t="shared" si="23"/>
        <v>0</v>
      </c>
      <c r="AA30" s="224">
        <f t="shared" ref="AA30:CL30" si="24">IF(AA28=0,0,((AA27*0.293*AA29)/(1000*AA28)))</f>
        <v>0</v>
      </c>
      <c r="AB30" s="224">
        <f t="shared" si="24"/>
        <v>0</v>
      </c>
      <c r="AC30" s="224">
        <f t="shared" si="24"/>
        <v>0</v>
      </c>
      <c r="AD30" s="224">
        <f t="shared" si="24"/>
        <v>0</v>
      </c>
      <c r="AE30" s="224">
        <f t="shared" si="24"/>
        <v>0</v>
      </c>
      <c r="AF30" s="224">
        <f t="shared" si="24"/>
        <v>0</v>
      </c>
      <c r="AG30" s="224">
        <f t="shared" si="24"/>
        <v>0</v>
      </c>
      <c r="AH30" s="224">
        <f t="shared" si="24"/>
        <v>0</v>
      </c>
      <c r="AI30" s="224">
        <f t="shared" si="24"/>
        <v>0</v>
      </c>
      <c r="AJ30" s="224">
        <f t="shared" si="24"/>
        <v>0</v>
      </c>
      <c r="AK30" s="224">
        <f t="shared" si="24"/>
        <v>0</v>
      </c>
      <c r="AL30" s="224">
        <f t="shared" si="24"/>
        <v>0</v>
      </c>
      <c r="AM30" s="224">
        <f t="shared" si="24"/>
        <v>0</v>
      </c>
      <c r="AN30" s="224">
        <f t="shared" si="24"/>
        <v>0</v>
      </c>
      <c r="AO30" s="224">
        <f t="shared" si="24"/>
        <v>0</v>
      </c>
      <c r="AP30" s="224">
        <f t="shared" si="24"/>
        <v>0</v>
      </c>
      <c r="AQ30" s="224">
        <f t="shared" si="24"/>
        <v>0</v>
      </c>
      <c r="AR30" s="224">
        <f t="shared" si="24"/>
        <v>0</v>
      </c>
      <c r="AS30" s="224">
        <f t="shared" si="24"/>
        <v>0</v>
      </c>
      <c r="AT30" s="224">
        <f t="shared" si="24"/>
        <v>0</v>
      </c>
      <c r="AU30" s="224">
        <f t="shared" si="24"/>
        <v>0</v>
      </c>
      <c r="AV30" s="224">
        <f t="shared" si="24"/>
        <v>0</v>
      </c>
      <c r="AW30" s="224">
        <f t="shared" si="24"/>
        <v>0</v>
      </c>
      <c r="AX30" s="224">
        <f t="shared" si="24"/>
        <v>0</v>
      </c>
      <c r="AY30" s="224">
        <f t="shared" si="24"/>
        <v>0</v>
      </c>
      <c r="AZ30" s="224">
        <f t="shared" si="24"/>
        <v>0</v>
      </c>
      <c r="BA30" s="224">
        <f t="shared" si="24"/>
        <v>0</v>
      </c>
      <c r="BB30" s="224">
        <f t="shared" si="24"/>
        <v>0</v>
      </c>
      <c r="BC30" s="224">
        <f t="shared" si="24"/>
        <v>0</v>
      </c>
      <c r="BD30" s="224">
        <f t="shared" si="24"/>
        <v>0</v>
      </c>
      <c r="BE30" s="224">
        <f t="shared" si="24"/>
        <v>0</v>
      </c>
      <c r="BF30" s="224">
        <f t="shared" si="24"/>
        <v>0</v>
      </c>
      <c r="BG30" s="224">
        <f t="shared" si="24"/>
        <v>0</v>
      </c>
      <c r="BH30" s="224">
        <f t="shared" si="24"/>
        <v>0</v>
      </c>
      <c r="BI30" s="224">
        <f t="shared" si="24"/>
        <v>0</v>
      </c>
      <c r="BJ30" s="224">
        <f t="shared" si="24"/>
        <v>0</v>
      </c>
      <c r="BK30" s="224">
        <f t="shared" si="24"/>
        <v>0</v>
      </c>
      <c r="BL30" s="224">
        <f t="shared" si="24"/>
        <v>0</v>
      </c>
      <c r="BM30" s="224">
        <f t="shared" si="24"/>
        <v>0</v>
      </c>
      <c r="BN30" s="224">
        <f t="shared" si="24"/>
        <v>0</v>
      </c>
      <c r="BO30" s="224">
        <f t="shared" si="24"/>
        <v>0</v>
      </c>
      <c r="BP30" s="224">
        <f t="shared" si="24"/>
        <v>0</v>
      </c>
      <c r="BQ30" s="224">
        <f t="shared" si="24"/>
        <v>0</v>
      </c>
      <c r="BR30" s="224">
        <f t="shared" si="24"/>
        <v>0</v>
      </c>
      <c r="BS30" s="224">
        <f t="shared" si="24"/>
        <v>0</v>
      </c>
      <c r="BT30" s="224">
        <f t="shared" si="24"/>
        <v>0</v>
      </c>
      <c r="BU30" s="224">
        <f t="shared" si="24"/>
        <v>0</v>
      </c>
      <c r="BV30" s="224">
        <f t="shared" si="24"/>
        <v>0</v>
      </c>
      <c r="BW30" s="224">
        <f t="shared" si="24"/>
        <v>0</v>
      </c>
      <c r="BX30" s="224">
        <f t="shared" si="24"/>
        <v>0</v>
      </c>
      <c r="BY30" s="224">
        <f t="shared" si="24"/>
        <v>0</v>
      </c>
      <c r="BZ30" s="224">
        <f t="shared" si="24"/>
        <v>0</v>
      </c>
      <c r="CA30" s="224">
        <f t="shared" si="24"/>
        <v>0</v>
      </c>
      <c r="CB30" s="224">
        <f t="shared" si="24"/>
        <v>0</v>
      </c>
      <c r="CC30" s="224">
        <f t="shared" si="24"/>
        <v>0</v>
      </c>
      <c r="CD30" s="224">
        <f t="shared" si="24"/>
        <v>0</v>
      </c>
      <c r="CE30" s="224">
        <f t="shared" si="24"/>
        <v>0</v>
      </c>
      <c r="CF30" s="224">
        <f t="shared" si="24"/>
        <v>0</v>
      </c>
      <c r="CG30" s="224">
        <f t="shared" si="24"/>
        <v>0</v>
      </c>
      <c r="CH30" s="224">
        <f t="shared" si="24"/>
        <v>0</v>
      </c>
      <c r="CI30" s="224">
        <f t="shared" si="24"/>
        <v>0</v>
      </c>
      <c r="CJ30" s="224">
        <f t="shared" si="24"/>
        <v>0</v>
      </c>
      <c r="CK30" s="224">
        <f t="shared" si="24"/>
        <v>0</v>
      </c>
      <c r="CL30" s="224">
        <f t="shared" si="24"/>
        <v>0</v>
      </c>
      <c r="CM30" s="224">
        <f t="shared" ref="CM30:DC30" si="25">IF(CM28=0,0,((CM27*0.293*CM29)/(1000*CM28)))</f>
        <v>0</v>
      </c>
      <c r="CN30" s="224">
        <f t="shared" si="25"/>
        <v>0</v>
      </c>
      <c r="CO30" s="224">
        <f t="shared" si="25"/>
        <v>0</v>
      </c>
      <c r="CP30" s="224">
        <f t="shared" si="25"/>
        <v>0</v>
      </c>
      <c r="CQ30" s="224">
        <f t="shared" si="25"/>
        <v>0</v>
      </c>
      <c r="CR30" s="224">
        <f t="shared" si="25"/>
        <v>0</v>
      </c>
      <c r="CS30" s="224">
        <f t="shared" si="25"/>
        <v>0</v>
      </c>
      <c r="CT30" s="224">
        <f t="shared" si="25"/>
        <v>0</v>
      </c>
      <c r="CU30" s="224">
        <f t="shared" si="25"/>
        <v>0</v>
      </c>
      <c r="CV30" s="224">
        <f t="shared" si="25"/>
        <v>0</v>
      </c>
      <c r="CW30" s="224">
        <f t="shared" si="25"/>
        <v>0</v>
      </c>
      <c r="CX30" s="224">
        <f t="shared" si="25"/>
        <v>0</v>
      </c>
      <c r="CY30" s="224">
        <f t="shared" si="25"/>
        <v>0</v>
      </c>
      <c r="CZ30" s="224">
        <f t="shared" si="25"/>
        <v>0</v>
      </c>
      <c r="DA30" s="224">
        <f t="shared" si="25"/>
        <v>0</v>
      </c>
      <c r="DB30" s="224">
        <f t="shared" si="25"/>
        <v>0</v>
      </c>
      <c r="DC30" s="224">
        <f t="shared" si="25"/>
        <v>0</v>
      </c>
    </row>
    <row r="31" spans="2:107" ht="15" customHeight="1" x14ac:dyDescent="0.25">
      <c r="B31" s="1162">
        <v>18</v>
      </c>
      <c r="C31" s="213" t="s">
        <v>4300</v>
      </c>
      <c r="D31" s="213"/>
      <c r="E31" s="219"/>
      <c r="F31" s="220" t="s">
        <v>4682</v>
      </c>
      <c r="G31" s="225" t="str">
        <f>IF(COUNTA(H31:DC31)=0,"",IF(OR(LARGE(H31:DC31,1)&gt;1,SMALL(H31:DC31,1)&lt;0),"ERRO",""))</f>
        <v/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</row>
    <row r="32" spans="2:107" ht="15" customHeight="1" x14ac:dyDescent="0.25">
      <c r="B32" s="1164"/>
      <c r="C32" s="213" t="s">
        <v>4441</v>
      </c>
      <c r="D32" s="213"/>
      <c r="E32" s="219" t="s">
        <v>3855</v>
      </c>
      <c r="F32" s="220" t="s">
        <v>4446</v>
      </c>
      <c r="G32" s="534">
        <f>SUM(H32:DC32)</f>
        <v>0</v>
      </c>
      <c r="H32" s="224">
        <f>H30*H31</f>
        <v>0</v>
      </c>
      <c r="I32" s="224">
        <f t="shared" ref="I32:Z32" si="26">I30*I31</f>
        <v>0</v>
      </c>
      <c r="J32" s="224">
        <f t="shared" si="26"/>
        <v>0</v>
      </c>
      <c r="K32" s="224">
        <f t="shared" si="26"/>
        <v>0</v>
      </c>
      <c r="L32" s="224">
        <f t="shared" si="26"/>
        <v>0</v>
      </c>
      <c r="M32" s="224">
        <f t="shared" si="26"/>
        <v>0</v>
      </c>
      <c r="N32" s="224">
        <f t="shared" si="26"/>
        <v>0</v>
      </c>
      <c r="O32" s="224">
        <f t="shared" si="26"/>
        <v>0</v>
      </c>
      <c r="P32" s="224">
        <f t="shared" si="26"/>
        <v>0</v>
      </c>
      <c r="Q32" s="224">
        <f t="shared" si="26"/>
        <v>0</v>
      </c>
      <c r="R32" s="224">
        <f t="shared" si="26"/>
        <v>0</v>
      </c>
      <c r="S32" s="224">
        <f t="shared" si="26"/>
        <v>0</v>
      </c>
      <c r="T32" s="224">
        <f t="shared" si="26"/>
        <v>0</v>
      </c>
      <c r="U32" s="224">
        <f t="shared" si="26"/>
        <v>0</v>
      </c>
      <c r="V32" s="224">
        <f t="shared" si="26"/>
        <v>0</v>
      </c>
      <c r="W32" s="224">
        <f t="shared" si="26"/>
        <v>0</v>
      </c>
      <c r="X32" s="224">
        <f t="shared" si="26"/>
        <v>0</v>
      </c>
      <c r="Y32" s="224">
        <f t="shared" si="26"/>
        <v>0</v>
      </c>
      <c r="Z32" s="224">
        <f t="shared" si="26"/>
        <v>0</v>
      </c>
      <c r="AA32" s="224">
        <f t="shared" ref="AA32:CL32" si="27">AA30*AA31</f>
        <v>0</v>
      </c>
      <c r="AB32" s="224">
        <f t="shared" si="27"/>
        <v>0</v>
      </c>
      <c r="AC32" s="224">
        <f t="shared" si="27"/>
        <v>0</v>
      </c>
      <c r="AD32" s="224">
        <f t="shared" si="27"/>
        <v>0</v>
      </c>
      <c r="AE32" s="224">
        <f t="shared" si="27"/>
        <v>0</v>
      </c>
      <c r="AF32" s="224">
        <f t="shared" si="27"/>
        <v>0</v>
      </c>
      <c r="AG32" s="224">
        <f t="shared" si="27"/>
        <v>0</v>
      </c>
      <c r="AH32" s="224">
        <f t="shared" si="27"/>
        <v>0</v>
      </c>
      <c r="AI32" s="224">
        <f t="shared" si="27"/>
        <v>0</v>
      </c>
      <c r="AJ32" s="224">
        <f t="shared" si="27"/>
        <v>0</v>
      </c>
      <c r="AK32" s="224">
        <f t="shared" si="27"/>
        <v>0</v>
      </c>
      <c r="AL32" s="224">
        <f t="shared" si="27"/>
        <v>0</v>
      </c>
      <c r="AM32" s="224">
        <f t="shared" si="27"/>
        <v>0</v>
      </c>
      <c r="AN32" s="224">
        <f t="shared" si="27"/>
        <v>0</v>
      </c>
      <c r="AO32" s="224">
        <f t="shared" si="27"/>
        <v>0</v>
      </c>
      <c r="AP32" s="224">
        <f t="shared" si="27"/>
        <v>0</v>
      </c>
      <c r="AQ32" s="224">
        <f t="shared" si="27"/>
        <v>0</v>
      </c>
      <c r="AR32" s="224">
        <f t="shared" si="27"/>
        <v>0</v>
      </c>
      <c r="AS32" s="224">
        <f t="shared" si="27"/>
        <v>0</v>
      </c>
      <c r="AT32" s="224">
        <f t="shared" si="27"/>
        <v>0</v>
      </c>
      <c r="AU32" s="224">
        <f t="shared" si="27"/>
        <v>0</v>
      </c>
      <c r="AV32" s="224">
        <f t="shared" si="27"/>
        <v>0</v>
      </c>
      <c r="AW32" s="224">
        <f t="shared" si="27"/>
        <v>0</v>
      </c>
      <c r="AX32" s="224">
        <f t="shared" si="27"/>
        <v>0</v>
      </c>
      <c r="AY32" s="224">
        <f t="shared" si="27"/>
        <v>0</v>
      </c>
      <c r="AZ32" s="224">
        <f t="shared" si="27"/>
        <v>0</v>
      </c>
      <c r="BA32" s="224">
        <f t="shared" si="27"/>
        <v>0</v>
      </c>
      <c r="BB32" s="224">
        <f t="shared" si="27"/>
        <v>0</v>
      </c>
      <c r="BC32" s="224">
        <f t="shared" si="27"/>
        <v>0</v>
      </c>
      <c r="BD32" s="224">
        <f t="shared" si="27"/>
        <v>0</v>
      </c>
      <c r="BE32" s="224">
        <f t="shared" si="27"/>
        <v>0</v>
      </c>
      <c r="BF32" s="224">
        <f t="shared" si="27"/>
        <v>0</v>
      </c>
      <c r="BG32" s="224">
        <f t="shared" si="27"/>
        <v>0</v>
      </c>
      <c r="BH32" s="224">
        <f t="shared" si="27"/>
        <v>0</v>
      </c>
      <c r="BI32" s="224">
        <f t="shared" si="27"/>
        <v>0</v>
      </c>
      <c r="BJ32" s="224">
        <f t="shared" si="27"/>
        <v>0</v>
      </c>
      <c r="BK32" s="224">
        <f t="shared" si="27"/>
        <v>0</v>
      </c>
      <c r="BL32" s="224">
        <f t="shared" si="27"/>
        <v>0</v>
      </c>
      <c r="BM32" s="224">
        <f t="shared" si="27"/>
        <v>0</v>
      </c>
      <c r="BN32" s="224">
        <f t="shared" si="27"/>
        <v>0</v>
      </c>
      <c r="BO32" s="224">
        <f t="shared" si="27"/>
        <v>0</v>
      </c>
      <c r="BP32" s="224">
        <f t="shared" si="27"/>
        <v>0</v>
      </c>
      <c r="BQ32" s="224">
        <f t="shared" si="27"/>
        <v>0</v>
      </c>
      <c r="BR32" s="224">
        <f t="shared" si="27"/>
        <v>0</v>
      </c>
      <c r="BS32" s="224">
        <f t="shared" si="27"/>
        <v>0</v>
      </c>
      <c r="BT32" s="224">
        <f t="shared" si="27"/>
        <v>0</v>
      </c>
      <c r="BU32" s="224">
        <f t="shared" si="27"/>
        <v>0</v>
      </c>
      <c r="BV32" s="224">
        <f t="shared" si="27"/>
        <v>0</v>
      </c>
      <c r="BW32" s="224">
        <f t="shared" si="27"/>
        <v>0</v>
      </c>
      <c r="BX32" s="224">
        <f t="shared" si="27"/>
        <v>0</v>
      </c>
      <c r="BY32" s="224">
        <f t="shared" si="27"/>
        <v>0</v>
      </c>
      <c r="BZ32" s="224">
        <f t="shared" si="27"/>
        <v>0</v>
      </c>
      <c r="CA32" s="224">
        <f t="shared" si="27"/>
        <v>0</v>
      </c>
      <c r="CB32" s="224">
        <f t="shared" si="27"/>
        <v>0</v>
      </c>
      <c r="CC32" s="224">
        <f t="shared" si="27"/>
        <v>0</v>
      </c>
      <c r="CD32" s="224">
        <f t="shared" si="27"/>
        <v>0</v>
      </c>
      <c r="CE32" s="224">
        <f t="shared" si="27"/>
        <v>0</v>
      </c>
      <c r="CF32" s="224">
        <f t="shared" si="27"/>
        <v>0</v>
      </c>
      <c r="CG32" s="224">
        <f t="shared" si="27"/>
        <v>0</v>
      </c>
      <c r="CH32" s="224">
        <f t="shared" si="27"/>
        <v>0</v>
      </c>
      <c r="CI32" s="224">
        <f t="shared" si="27"/>
        <v>0</v>
      </c>
      <c r="CJ32" s="224">
        <f t="shared" si="27"/>
        <v>0</v>
      </c>
      <c r="CK32" s="224">
        <f t="shared" si="27"/>
        <v>0</v>
      </c>
      <c r="CL32" s="224">
        <f t="shared" si="27"/>
        <v>0</v>
      </c>
      <c r="CM32" s="224">
        <f t="shared" ref="CM32:DC32" si="28">CM30*CM31</f>
        <v>0</v>
      </c>
      <c r="CN32" s="224">
        <f t="shared" si="28"/>
        <v>0</v>
      </c>
      <c r="CO32" s="224">
        <f t="shared" si="28"/>
        <v>0</v>
      </c>
      <c r="CP32" s="224">
        <f t="shared" si="28"/>
        <v>0</v>
      </c>
      <c r="CQ32" s="224">
        <f t="shared" si="28"/>
        <v>0</v>
      </c>
      <c r="CR32" s="224">
        <f t="shared" si="28"/>
        <v>0</v>
      </c>
      <c r="CS32" s="224">
        <f t="shared" si="28"/>
        <v>0</v>
      </c>
      <c r="CT32" s="224">
        <f t="shared" si="28"/>
        <v>0</v>
      </c>
      <c r="CU32" s="224">
        <f t="shared" si="28"/>
        <v>0</v>
      </c>
      <c r="CV32" s="224">
        <f t="shared" si="28"/>
        <v>0</v>
      </c>
      <c r="CW32" s="224">
        <f t="shared" si="28"/>
        <v>0</v>
      </c>
      <c r="CX32" s="224">
        <f t="shared" si="28"/>
        <v>0</v>
      </c>
      <c r="CY32" s="224">
        <f t="shared" si="28"/>
        <v>0</v>
      </c>
      <c r="CZ32" s="224">
        <f t="shared" si="28"/>
        <v>0</v>
      </c>
      <c r="DA32" s="224">
        <f t="shared" si="28"/>
        <v>0</v>
      </c>
      <c r="DB32" s="224">
        <f t="shared" si="28"/>
        <v>0</v>
      </c>
      <c r="DC32" s="224">
        <f t="shared" si="28"/>
        <v>0</v>
      </c>
    </row>
    <row r="33" spans="2:107" ht="15" customHeight="1" x14ac:dyDescent="0.25">
      <c r="B33" s="1162">
        <v>19</v>
      </c>
      <c r="C33" s="213" t="s">
        <v>4200</v>
      </c>
      <c r="D33" s="213"/>
      <c r="E33" s="219" t="s">
        <v>4201</v>
      </c>
      <c r="F33" s="220"/>
      <c r="G33" s="225" t="str">
        <f>IF(COUNTA(H33:DC33)=0,"",IF(OR(LARGE(H33:DC33,1)&gt;24,SMALL(H33:DC33,1)&lt;0),"ERRO",""))</f>
        <v/>
      </c>
      <c r="H33" s="451">
        <f t="shared" ref="H33:AM33" si="29">H12</f>
        <v>0</v>
      </c>
      <c r="I33" s="451">
        <f t="shared" si="29"/>
        <v>0</v>
      </c>
      <c r="J33" s="451">
        <f t="shared" si="29"/>
        <v>0</v>
      </c>
      <c r="K33" s="451">
        <f t="shared" si="29"/>
        <v>0</v>
      </c>
      <c r="L33" s="451">
        <f t="shared" si="29"/>
        <v>0</v>
      </c>
      <c r="M33" s="451">
        <f t="shared" si="29"/>
        <v>0</v>
      </c>
      <c r="N33" s="451">
        <f t="shared" si="29"/>
        <v>0</v>
      </c>
      <c r="O33" s="451">
        <f t="shared" si="29"/>
        <v>0</v>
      </c>
      <c r="P33" s="451">
        <f t="shared" si="29"/>
        <v>0</v>
      </c>
      <c r="Q33" s="451">
        <f t="shared" si="29"/>
        <v>0</v>
      </c>
      <c r="R33" s="451">
        <f t="shared" si="29"/>
        <v>0</v>
      </c>
      <c r="S33" s="451">
        <f t="shared" si="29"/>
        <v>0</v>
      </c>
      <c r="T33" s="451">
        <f t="shared" si="29"/>
        <v>0</v>
      </c>
      <c r="U33" s="451">
        <f t="shared" si="29"/>
        <v>0</v>
      </c>
      <c r="V33" s="451">
        <f t="shared" si="29"/>
        <v>0</v>
      </c>
      <c r="W33" s="451">
        <f t="shared" si="29"/>
        <v>0</v>
      </c>
      <c r="X33" s="451">
        <f t="shared" si="29"/>
        <v>0</v>
      </c>
      <c r="Y33" s="451">
        <f t="shared" si="29"/>
        <v>0</v>
      </c>
      <c r="Z33" s="451">
        <f t="shared" si="29"/>
        <v>0</v>
      </c>
      <c r="AA33" s="451">
        <f t="shared" si="29"/>
        <v>0</v>
      </c>
      <c r="AB33" s="451">
        <f t="shared" si="29"/>
        <v>0</v>
      </c>
      <c r="AC33" s="451">
        <f t="shared" si="29"/>
        <v>0</v>
      </c>
      <c r="AD33" s="451">
        <f t="shared" si="29"/>
        <v>0</v>
      </c>
      <c r="AE33" s="451">
        <f t="shared" si="29"/>
        <v>0</v>
      </c>
      <c r="AF33" s="451">
        <f t="shared" si="29"/>
        <v>0</v>
      </c>
      <c r="AG33" s="451">
        <f t="shared" si="29"/>
        <v>0</v>
      </c>
      <c r="AH33" s="451">
        <f t="shared" si="29"/>
        <v>0</v>
      </c>
      <c r="AI33" s="451">
        <f t="shared" si="29"/>
        <v>0</v>
      </c>
      <c r="AJ33" s="451">
        <f t="shared" si="29"/>
        <v>0</v>
      </c>
      <c r="AK33" s="451">
        <f t="shared" si="29"/>
        <v>0</v>
      </c>
      <c r="AL33" s="451">
        <f t="shared" si="29"/>
        <v>0</v>
      </c>
      <c r="AM33" s="451">
        <f t="shared" si="29"/>
        <v>0</v>
      </c>
      <c r="AN33" s="451">
        <f t="shared" ref="AN33:BS33" si="30">AN12</f>
        <v>0</v>
      </c>
      <c r="AO33" s="451">
        <f t="shared" si="30"/>
        <v>0</v>
      </c>
      <c r="AP33" s="451">
        <f t="shared" si="30"/>
        <v>0</v>
      </c>
      <c r="AQ33" s="451">
        <f t="shared" si="30"/>
        <v>0</v>
      </c>
      <c r="AR33" s="451">
        <f t="shared" si="30"/>
        <v>0</v>
      </c>
      <c r="AS33" s="451">
        <f t="shared" si="30"/>
        <v>0</v>
      </c>
      <c r="AT33" s="451">
        <f t="shared" si="30"/>
        <v>0</v>
      </c>
      <c r="AU33" s="451">
        <f t="shared" si="30"/>
        <v>0</v>
      </c>
      <c r="AV33" s="451">
        <f t="shared" si="30"/>
        <v>0</v>
      </c>
      <c r="AW33" s="451">
        <f t="shared" si="30"/>
        <v>0</v>
      </c>
      <c r="AX33" s="451">
        <f t="shared" si="30"/>
        <v>0</v>
      </c>
      <c r="AY33" s="451">
        <f t="shared" si="30"/>
        <v>0</v>
      </c>
      <c r="AZ33" s="451">
        <f t="shared" si="30"/>
        <v>0</v>
      </c>
      <c r="BA33" s="451">
        <f t="shared" si="30"/>
        <v>0</v>
      </c>
      <c r="BB33" s="451">
        <f t="shared" si="30"/>
        <v>0</v>
      </c>
      <c r="BC33" s="451">
        <f t="shared" si="30"/>
        <v>0</v>
      </c>
      <c r="BD33" s="451">
        <f t="shared" si="30"/>
        <v>0</v>
      </c>
      <c r="BE33" s="451">
        <f t="shared" si="30"/>
        <v>0</v>
      </c>
      <c r="BF33" s="451">
        <f t="shared" si="30"/>
        <v>0</v>
      </c>
      <c r="BG33" s="451">
        <f t="shared" si="30"/>
        <v>0</v>
      </c>
      <c r="BH33" s="451">
        <f t="shared" si="30"/>
        <v>0</v>
      </c>
      <c r="BI33" s="451">
        <f t="shared" si="30"/>
        <v>0</v>
      </c>
      <c r="BJ33" s="451">
        <f t="shared" si="30"/>
        <v>0</v>
      </c>
      <c r="BK33" s="451">
        <f t="shared" si="30"/>
        <v>0</v>
      </c>
      <c r="BL33" s="451">
        <f t="shared" si="30"/>
        <v>0</v>
      </c>
      <c r="BM33" s="451">
        <f t="shared" si="30"/>
        <v>0</v>
      </c>
      <c r="BN33" s="451">
        <f t="shared" si="30"/>
        <v>0</v>
      </c>
      <c r="BO33" s="451">
        <f t="shared" si="30"/>
        <v>0</v>
      </c>
      <c r="BP33" s="451">
        <f t="shared" si="30"/>
        <v>0</v>
      </c>
      <c r="BQ33" s="451">
        <f t="shared" si="30"/>
        <v>0</v>
      </c>
      <c r="BR33" s="451">
        <f t="shared" si="30"/>
        <v>0</v>
      </c>
      <c r="BS33" s="451">
        <f t="shared" si="30"/>
        <v>0</v>
      </c>
      <c r="BT33" s="451">
        <f t="shared" ref="BT33:DC33" si="31">BT12</f>
        <v>0</v>
      </c>
      <c r="BU33" s="451">
        <f t="shared" si="31"/>
        <v>0</v>
      </c>
      <c r="BV33" s="451">
        <f t="shared" si="31"/>
        <v>0</v>
      </c>
      <c r="BW33" s="451">
        <f t="shared" si="31"/>
        <v>0</v>
      </c>
      <c r="BX33" s="451">
        <f t="shared" si="31"/>
        <v>0</v>
      </c>
      <c r="BY33" s="451">
        <f t="shared" si="31"/>
        <v>0</v>
      </c>
      <c r="BZ33" s="451">
        <f t="shared" si="31"/>
        <v>0</v>
      </c>
      <c r="CA33" s="451">
        <f t="shared" si="31"/>
        <v>0</v>
      </c>
      <c r="CB33" s="451">
        <f t="shared" si="31"/>
        <v>0</v>
      </c>
      <c r="CC33" s="451">
        <f t="shared" si="31"/>
        <v>0</v>
      </c>
      <c r="CD33" s="451">
        <f t="shared" si="31"/>
        <v>0</v>
      </c>
      <c r="CE33" s="451">
        <f t="shared" si="31"/>
        <v>0</v>
      </c>
      <c r="CF33" s="451">
        <f t="shared" si="31"/>
        <v>0</v>
      </c>
      <c r="CG33" s="451">
        <f t="shared" si="31"/>
        <v>0</v>
      </c>
      <c r="CH33" s="451">
        <f t="shared" si="31"/>
        <v>0</v>
      </c>
      <c r="CI33" s="451">
        <f t="shared" si="31"/>
        <v>0</v>
      </c>
      <c r="CJ33" s="451">
        <f t="shared" si="31"/>
        <v>0</v>
      </c>
      <c r="CK33" s="451">
        <f t="shared" si="31"/>
        <v>0</v>
      </c>
      <c r="CL33" s="451">
        <f t="shared" si="31"/>
        <v>0</v>
      </c>
      <c r="CM33" s="451">
        <f t="shared" si="31"/>
        <v>0</v>
      </c>
      <c r="CN33" s="451">
        <f t="shared" si="31"/>
        <v>0</v>
      </c>
      <c r="CO33" s="451">
        <f t="shared" si="31"/>
        <v>0</v>
      </c>
      <c r="CP33" s="451">
        <f t="shared" si="31"/>
        <v>0</v>
      </c>
      <c r="CQ33" s="451">
        <f t="shared" si="31"/>
        <v>0</v>
      </c>
      <c r="CR33" s="451">
        <f t="shared" si="31"/>
        <v>0</v>
      </c>
      <c r="CS33" s="451">
        <f t="shared" si="31"/>
        <v>0</v>
      </c>
      <c r="CT33" s="451">
        <f t="shared" si="31"/>
        <v>0</v>
      </c>
      <c r="CU33" s="451">
        <f t="shared" si="31"/>
        <v>0</v>
      </c>
      <c r="CV33" s="451">
        <f t="shared" si="31"/>
        <v>0</v>
      </c>
      <c r="CW33" s="451">
        <f t="shared" si="31"/>
        <v>0</v>
      </c>
      <c r="CX33" s="451">
        <f t="shared" si="31"/>
        <v>0</v>
      </c>
      <c r="CY33" s="451">
        <f t="shared" si="31"/>
        <v>0</v>
      </c>
      <c r="CZ33" s="451">
        <f t="shared" si="31"/>
        <v>0</v>
      </c>
      <c r="DA33" s="451">
        <f t="shared" si="31"/>
        <v>0</v>
      </c>
      <c r="DB33" s="451">
        <f t="shared" si="31"/>
        <v>0</v>
      </c>
      <c r="DC33" s="451">
        <f t="shared" si="31"/>
        <v>0</v>
      </c>
    </row>
    <row r="34" spans="2:107" ht="15" customHeight="1" x14ac:dyDescent="0.25">
      <c r="B34" s="1163"/>
      <c r="C34" s="227" t="s">
        <v>4202</v>
      </c>
      <c r="D34" s="227"/>
      <c r="E34" s="538" t="s">
        <v>4203</v>
      </c>
      <c r="F34" s="220"/>
      <c r="G34" s="225" t="str">
        <f>IF(COUNTA(H34:DC34)=0,"",IF(OR(LARGE(H34:DC34,1)&gt;365,SMALL(H34:DC34,1)&lt;0),"ERRO",""))</f>
        <v/>
      </c>
      <c r="H34" s="451">
        <f t="shared" ref="H34:AM34" si="32">H13</f>
        <v>0</v>
      </c>
      <c r="I34" s="451">
        <f t="shared" si="32"/>
        <v>0</v>
      </c>
      <c r="J34" s="451">
        <f t="shared" si="32"/>
        <v>0</v>
      </c>
      <c r="K34" s="451">
        <f t="shared" si="32"/>
        <v>0</v>
      </c>
      <c r="L34" s="451">
        <f t="shared" si="32"/>
        <v>0</v>
      </c>
      <c r="M34" s="451">
        <f t="shared" si="32"/>
        <v>0</v>
      </c>
      <c r="N34" s="451">
        <f t="shared" si="32"/>
        <v>0</v>
      </c>
      <c r="O34" s="451">
        <f t="shared" si="32"/>
        <v>0</v>
      </c>
      <c r="P34" s="451">
        <f t="shared" si="32"/>
        <v>0</v>
      </c>
      <c r="Q34" s="451">
        <f t="shared" si="32"/>
        <v>0</v>
      </c>
      <c r="R34" s="451">
        <f t="shared" si="32"/>
        <v>0</v>
      </c>
      <c r="S34" s="451">
        <f t="shared" si="32"/>
        <v>0</v>
      </c>
      <c r="T34" s="451">
        <f t="shared" si="32"/>
        <v>0</v>
      </c>
      <c r="U34" s="451">
        <f t="shared" si="32"/>
        <v>0</v>
      </c>
      <c r="V34" s="451">
        <f t="shared" si="32"/>
        <v>0</v>
      </c>
      <c r="W34" s="451">
        <f t="shared" si="32"/>
        <v>0</v>
      </c>
      <c r="X34" s="451">
        <f t="shared" si="32"/>
        <v>0</v>
      </c>
      <c r="Y34" s="451">
        <f t="shared" si="32"/>
        <v>0</v>
      </c>
      <c r="Z34" s="451">
        <f t="shared" si="32"/>
        <v>0</v>
      </c>
      <c r="AA34" s="451">
        <f t="shared" si="32"/>
        <v>0</v>
      </c>
      <c r="AB34" s="451">
        <f t="shared" si="32"/>
        <v>0</v>
      </c>
      <c r="AC34" s="451">
        <f t="shared" si="32"/>
        <v>0</v>
      </c>
      <c r="AD34" s="451">
        <f t="shared" si="32"/>
        <v>0</v>
      </c>
      <c r="AE34" s="451">
        <f t="shared" si="32"/>
        <v>0</v>
      </c>
      <c r="AF34" s="451">
        <f t="shared" si="32"/>
        <v>0</v>
      </c>
      <c r="AG34" s="451">
        <f t="shared" si="32"/>
        <v>0</v>
      </c>
      <c r="AH34" s="451">
        <f t="shared" si="32"/>
        <v>0</v>
      </c>
      <c r="AI34" s="451">
        <f t="shared" si="32"/>
        <v>0</v>
      </c>
      <c r="AJ34" s="451">
        <f t="shared" si="32"/>
        <v>0</v>
      </c>
      <c r="AK34" s="451">
        <f t="shared" si="32"/>
        <v>0</v>
      </c>
      <c r="AL34" s="451">
        <f t="shared" si="32"/>
        <v>0</v>
      </c>
      <c r="AM34" s="451">
        <f t="shared" si="32"/>
        <v>0</v>
      </c>
      <c r="AN34" s="451">
        <f t="shared" ref="AN34:BS34" si="33">AN13</f>
        <v>0</v>
      </c>
      <c r="AO34" s="451">
        <f t="shared" si="33"/>
        <v>0</v>
      </c>
      <c r="AP34" s="451">
        <f t="shared" si="33"/>
        <v>0</v>
      </c>
      <c r="AQ34" s="451">
        <f t="shared" si="33"/>
        <v>0</v>
      </c>
      <c r="AR34" s="451">
        <f t="shared" si="33"/>
        <v>0</v>
      </c>
      <c r="AS34" s="451">
        <f t="shared" si="33"/>
        <v>0</v>
      </c>
      <c r="AT34" s="451">
        <f t="shared" si="33"/>
        <v>0</v>
      </c>
      <c r="AU34" s="451">
        <f t="shared" si="33"/>
        <v>0</v>
      </c>
      <c r="AV34" s="451">
        <f t="shared" si="33"/>
        <v>0</v>
      </c>
      <c r="AW34" s="451">
        <f t="shared" si="33"/>
        <v>0</v>
      </c>
      <c r="AX34" s="451">
        <f t="shared" si="33"/>
        <v>0</v>
      </c>
      <c r="AY34" s="451">
        <f t="shared" si="33"/>
        <v>0</v>
      </c>
      <c r="AZ34" s="451">
        <f t="shared" si="33"/>
        <v>0</v>
      </c>
      <c r="BA34" s="451">
        <f t="shared" si="33"/>
        <v>0</v>
      </c>
      <c r="BB34" s="451">
        <f t="shared" si="33"/>
        <v>0</v>
      </c>
      <c r="BC34" s="451">
        <f t="shared" si="33"/>
        <v>0</v>
      </c>
      <c r="BD34" s="451">
        <f t="shared" si="33"/>
        <v>0</v>
      </c>
      <c r="BE34" s="451">
        <f t="shared" si="33"/>
        <v>0</v>
      </c>
      <c r="BF34" s="451">
        <f t="shared" si="33"/>
        <v>0</v>
      </c>
      <c r="BG34" s="451">
        <f t="shared" si="33"/>
        <v>0</v>
      </c>
      <c r="BH34" s="451">
        <f t="shared" si="33"/>
        <v>0</v>
      </c>
      <c r="BI34" s="451">
        <f t="shared" si="33"/>
        <v>0</v>
      </c>
      <c r="BJ34" s="451">
        <f t="shared" si="33"/>
        <v>0</v>
      </c>
      <c r="BK34" s="451">
        <f t="shared" si="33"/>
        <v>0</v>
      </c>
      <c r="BL34" s="451">
        <f t="shared" si="33"/>
        <v>0</v>
      </c>
      <c r="BM34" s="451">
        <f t="shared" si="33"/>
        <v>0</v>
      </c>
      <c r="BN34" s="451">
        <f t="shared" si="33"/>
        <v>0</v>
      </c>
      <c r="BO34" s="451">
        <f t="shared" si="33"/>
        <v>0</v>
      </c>
      <c r="BP34" s="451">
        <f t="shared" si="33"/>
        <v>0</v>
      </c>
      <c r="BQ34" s="451">
        <f t="shared" si="33"/>
        <v>0</v>
      </c>
      <c r="BR34" s="451">
        <f t="shared" si="33"/>
        <v>0</v>
      </c>
      <c r="BS34" s="451">
        <f t="shared" si="33"/>
        <v>0</v>
      </c>
      <c r="BT34" s="451">
        <f t="shared" ref="BT34:DC34" si="34">BT13</f>
        <v>0</v>
      </c>
      <c r="BU34" s="451">
        <f t="shared" si="34"/>
        <v>0</v>
      </c>
      <c r="BV34" s="451">
        <f t="shared" si="34"/>
        <v>0</v>
      </c>
      <c r="BW34" s="451">
        <f t="shared" si="34"/>
        <v>0</v>
      </c>
      <c r="BX34" s="451">
        <f t="shared" si="34"/>
        <v>0</v>
      </c>
      <c r="BY34" s="451">
        <f t="shared" si="34"/>
        <v>0</v>
      </c>
      <c r="BZ34" s="451">
        <f t="shared" si="34"/>
        <v>0</v>
      </c>
      <c r="CA34" s="451">
        <f t="shared" si="34"/>
        <v>0</v>
      </c>
      <c r="CB34" s="451">
        <f t="shared" si="34"/>
        <v>0</v>
      </c>
      <c r="CC34" s="451">
        <f t="shared" si="34"/>
        <v>0</v>
      </c>
      <c r="CD34" s="451">
        <f t="shared" si="34"/>
        <v>0</v>
      </c>
      <c r="CE34" s="451">
        <f t="shared" si="34"/>
        <v>0</v>
      </c>
      <c r="CF34" s="451">
        <f t="shared" si="34"/>
        <v>0</v>
      </c>
      <c r="CG34" s="451">
        <f t="shared" si="34"/>
        <v>0</v>
      </c>
      <c r="CH34" s="451">
        <f t="shared" si="34"/>
        <v>0</v>
      </c>
      <c r="CI34" s="451">
        <f t="shared" si="34"/>
        <v>0</v>
      </c>
      <c r="CJ34" s="451">
        <f t="shared" si="34"/>
        <v>0</v>
      </c>
      <c r="CK34" s="451">
        <f t="shared" si="34"/>
        <v>0</v>
      </c>
      <c r="CL34" s="451">
        <f t="shared" si="34"/>
        <v>0</v>
      </c>
      <c r="CM34" s="451">
        <f t="shared" si="34"/>
        <v>0</v>
      </c>
      <c r="CN34" s="451">
        <f t="shared" si="34"/>
        <v>0</v>
      </c>
      <c r="CO34" s="451">
        <f t="shared" si="34"/>
        <v>0</v>
      </c>
      <c r="CP34" s="451">
        <f t="shared" si="34"/>
        <v>0</v>
      </c>
      <c r="CQ34" s="451">
        <f t="shared" si="34"/>
        <v>0</v>
      </c>
      <c r="CR34" s="451">
        <f t="shared" si="34"/>
        <v>0</v>
      </c>
      <c r="CS34" s="451">
        <f t="shared" si="34"/>
        <v>0</v>
      </c>
      <c r="CT34" s="451">
        <f t="shared" si="34"/>
        <v>0</v>
      </c>
      <c r="CU34" s="451">
        <f t="shared" si="34"/>
        <v>0</v>
      </c>
      <c r="CV34" s="451">
        <f t="shared" si="34"/>
        <v>0</v>
      </c>
      <c r="CW34" s="451">
        <f t="shared" si="34"/>
        <v>0</v>
      </c>
      <c r="CX34" s="451">
        <f t="shared" si="34"/>
        <v>0</v>
      </c>
      <c r="CY34" s="451">
        <f t="shared" si="34"/>
        <v>0</v>
      </c>
      <c r="CZ34" s="451">
        <f t="shared" si="34"/>
        <v>0</v>
      </c>
      <c r="DA34" s="451">
        <f t="shared" si="34"/>
        <v>0</v>
      </c>
      <c r="DB34" s="451">
        <f t="shared" si="34"/>
        <v>0</v>
      </c>
      <c r="DC34" s="451">
        <f t="shared" si="34"/>
        <v>0</v>
      </c>
    </row>
    <row r="35" spans="2:107" ht="15" customHeight="1" x14ac:dyDescent="0.25">
      <c r="B35" s="1164"/>
      <c r="C35" s="213" t="s">
        <v>4204</v>
      </c>
      <c r="D35" s="213"/>
      <c r="E35" s="219" t="s">
        <v>4205</v>
      </c>
      <c r="F35" s="220" t="s">
        <v>4227</v>
      </c>
      <c r="G35" s="225" t="str">
        <f>IF(COUNTA(H35:DC35)=0,"",IF(OR(LARGE(H35:DC35,1)&gt;8760,SMALL(H35:DC35,1)&lt;0),"ERRO",""))</f>
        <v/>
      </c>
      <c r="H35" s="229">
        <f>H33*H34</f>
        <v>0</v>
      </c>
      <c r="I35" s="229">
        <f t="shared" ref="I35:Z35" si="35">I33*I34</f>
        <v>0</v>
      </c>
      <c r="J35" s="229">
        <f t="shared" si="35"/>
        <v>0</v>
      </c>
      <c r="K35" s="229">
        <f t="shared" si="35"/>
        <v>0</v>
      </c>
      <c r="L35" s="229">
        <f t="shared" si="35"/>
        <v>0</v>
      </c>
      <c r="M35" s="229">
        <f t="shared" si="35"/>
        <v>0</v>
      </c>
      <c r="N35" s="229">
        <f t="shared" si="35"/>
        <v>0</v>
      </c>
      <c r="O35" s="229">
        <f t="shared" si="35"/>
        <v>0</v>
      </c>
      <c r="P35" s="229">
        <f t="shared" si="35"/>
        <v>0</v>
      </c>
      <c r="Q35" s="229">
        <f t="shared" si="35"/>
        <v>0</v>
      </c>
      <c r="R35" s="229">
        <f t="shared" si="35"/>
        <v>0</v>
      </c>
      <c r="S35" s="229">
        <f t="shared" si="35"/>
        <v>0</v>
      </c>
      <c r="T35" s="229">
        <f t="shared" si="35"/>
        <v>0</v>
      </c>
      <c r="U35" s="229">
        <f t="shared" si="35"/>
        <v>0</v>
      </c>
      <c r="V35" s="229">
        <f t="shared" si="35"/>
        <v>0</v>
      </c>
      <c r="W35" s="229">
        <f t="shared" si="35"/>
        <v>0</v>
      </c>
      <c r="X35" s="229">
        <f t="shared" si="35"/>
        <v>0</v>
      </c>
      <c r="Y35" s="229">
        <f t="shared" si="35"/>
        <v>0</v>
      </c>
      <c r="Z35" s="229">
        <f t="shared" si="35"/>
        <v>0</v>
      </c>
      <c r="AA35" s="229">
        <f t="shared" ref="AA35:CL35" si="36">AA33*AA34</f>
        <v>0</v>
      </c>
      <c r="AB35" s="229">
        <f t="shared" si="36"/>
        <v>0</v>
      </c>
      <c r="AC35" s="229">
        <f t="shared" si="36"/>
        <v>0</v>
      </c>
      <c r="AD35" s="229">
        <f t="shared" si="36"/>
        <v>0</v>
      </c>
      <c r="AE35" s="229">
        <f t="shared" si="36"/>
        <v>0</v>
      </c>
      <c r="AF35" s="229">
        <f t="shared" si="36"/>
        <v>0</v>
      </c>
      <c r="AG35" s="229">
        <f t="shared" si="36"/>
        <v>0</v>
      </c>
      <c r="AH35" s="229">
        <f t="shared" si="36"/>
        <v>0</v>
      </c>
      <c r="AI35" s="229">
        <f t="shared" si="36"/>
        <v>0</v>
      </c>
      <c r="AJ35" s="229">
        <f t="shared" si="36"/>
        <v>0</v>
      </c>
      <c r="AK35" s="229">
        <f t="shared" si="36"/>
        <v>0</v>
      </c>
      <c r="AL35" s="229">
        <f t="shared" si="36"/>
        <v>0</v>
      </c>
      <c r="AM35" s="229">
        <f t="shared" si="36"/>
        <v>0</v>
      </c>
      <c r="AN35" s="229">
        <f t="shared" si="36"/>
        <v>0</v>
      </c>
      <c r="AO35" s="229">
        <f t="shared" si="36"/>
        <v>0</v>
      </c>
      <c r="AP35" s="229">
        <f t="shared" si="36"/>
        <v>0</v>
      </c>
      <c r="AQ35" s="229">
        <f t="shared" si="36"/>
        <v>0</v>
      </c>
      <c r="AR35" s="229">
        <f t="shared" si="36"/>
        <v>0</v>
      </c>
      <c r="AS35" s="229">
        <f t="shared" si="36"/>
        <v>0</v>
      </c>
      <c r="AT35" s="229">
        <f t="shared" si="36"/>
        <v>0</v>
      </c>
      <c r="AU35" s="229">
        <f t="shared" si="36"/>
        <v>0</v>
      </c>
      <c r="AV35" s="229">
        <f t="shared" si="36"/>
        <v>0</v>
      </c>
      <c r="AW35" s="229">
        <f t="shared" si="36"/>
        <v>0</v>
      </c>
      <c r="AX35" s="229">
        <f t="shared" si="36"/>
        <v>0</v>
      </c>
      <c r="AY35" s="229">
        <f t="shared" si="36"/>
        <v>0</v>
      </c>
      <c r="AZ35" s="229">
        <f t="shared" si="36"/>
        <v>0</v>
      </c>
      <c r="BA35" s="229">
        <f t="shared" si="36"/>
        <v>0</v>
      </c>
      <c r="BB35" s="229">
        <f t="shared" si="36"/>
        <v>0</v>
      </c>
      <c r="BC35" s="229">
        <f t="shared" si="36"/>
        <v>0</v>
      </c>
      <c r="BD35" s="229">
        <f t="shared" si="36"/>
        <v>0</v>
      </c>
      <c r="BE35" s="229">
        <f t="shared" si="36"/>
        <v>0</v>
      </c>
      <c r="BF35" s="229">
        <f t="shared" si="36"/>
        <v>0</v>
      </c>
      <c r="BG35" s="229">
        <f t="shared" si="36"/>
        <v>0</v>
      </c>
      <c r="BH35" s="229">
        <f t="shared" si="36"/>
        <v>0</v>
      </c>
      <c r="BI35" s="229">
        <f t="shared" si="36"/>
        <v>0</v>
      </c>
      <c r="BJ35" s="229">
        <f t="shared" si="36"/>
        <v>0</v>
      </c>
      <c r="BK35" s="229">
        <f t="shared" si="36"/>
        <v>0</v>
      </c>
      <c r="BL35" s="229">
        <f t="shared" si="36"/>
        <v>0</v>
      </c>
      <c r="BM35" s="229">
        <f t="shared" si="36"/>
        <v>0</v>
      </c>
      <c r="BN35" s="229">
        <f t="shared" si="36"/>
        <v>0</v>
      </c>
      <c r="BO35" s="229">
        <f t="shared" si="36"/>
        <v>0</v>
      </c>
      <c r="BP35" s="229">
        <f t="shared" si="36"/>
        <v>0</v>
      </c>
      <c r="BQ35" s="229">
        <f t="shared" si="36"/>
        <v>0</v>
      </c>
      <c r="BR35" s="229">
        <f t="shared" si="36"/>
        <v>0</v>
      </c>
      <c r="BS35" s="229">
        <f t="shared" si="36"/>
        <v>0</v>
      </c>
      <c r="BT35" s="229">
        <f t="shared" si="36"/>
        <v>0</v>
      </c>
      <c r="BU35" s="229">
        <f t="shared" si="36"/>
        <v>0</v>
      </c>
      <c r="BV35" s="229">
        <f t="shared" si="36"/>
        <v>0</v>
      </c>
      <c r="BW35" s="229">
        <f t="shared" si="36"/>
        <v>0</v>
      </c>
      <c r="BX35" s="229">
        <f t="shared" si="36"/>
        <v>0</v>
      </c>
      <c r="BY35" s="229">
        <f t="shared" si="36"/>
        <v>0</v>
      </c>
      <c r="BZ35" s="229">
        <f t="shared" si="36"/>
        <v>0</v>
      </c>
      <c r="CA35" s="229">
        <f t="shared" si="36"/>
        <v>0</v>
      </c>
      <c r="CB35" s="229">
        <f t="shared" si="36"/>
        <v>0</v>
      </c>
      <c r="CC35" s="229">
        <f t="shared" si="36"/>
        <v>0</v>
      </c>
      <c r="CD35" s="229">
        <f t="shared" si="36"/>
        <v>0</v>
      </c>
      <c r="CE35" s="229">
        <f t="shared" si="36"/>
        <v>0</v>
      </c>
      <c r="CF35" s="229">
        <f t="shared" si="36"/>
        <v>0</v>
      </c>
      <c r="CG35" s="229">
        <f t="shared" si="36"/>
        <v>0</v>
      </c>
      <c r="CH35" s="229">
        <f t="shared" si="36"/>
        <v>0</v>
      </c>
      <c r="CI35" s="229">
        <f t="shared" si="36"/>
        <v>0</v>
      </c>
      <c r="CJ35" s="229">
        <f t="shared" si="36"/>
        <v>0</v>
      </c>
      <c r="CK35" s="229">
        <f t="shared" si="36"/>
        <v>0</v>
      </c>
      <c r="CL35" s="229">
        <f t="shared" si="36"/>
        <v>0</v>
      </c>
      <c r="CM35" s="229">
        <f t="shared" ref="CM35:DC35" si="37">CM33*CM34</f>
        <v>0</v>
      </c>
      <c r="CN35" s="229">
        <f t="shared" si="37"/>
        <v>0</v>
      </c>
      <c r="CO35" s="229">
        <f t="shared" si="37"/>
        <v>0</v>
      </c>
      <c r="CP35" s="229">
        <f t="shared" si="37"/>
        <v>0</v>
      </c>
      <c r="CQ35" s="229">
        <f t="shared" si="37"/>
        <v>0</v>
      </c>
      <c r="CR35" s="229">
        <f t="shared" si="37"/>
        <v>0</v>
      </c>
      <c r="CS35" s="229">
        <f t="shared" si="37"/>
        <v>0</v>
      </c>
      <c r="CT35" s="229">
        <f t="shared" si="37"/>
        <v>0</v>
      </c>
      <c r="CU35" s="229">
        <f t="shared" si="37"/>
        <v>0</v>
      </c>
      <c r="CV35" s="229">
        <f t="shared" si="37"/>
        <v>0</v>
      </c>
      <c r="CW35" s="229">
        <f t="shared" si="37"/>
        <v>0</v>
      </c>
      <c r="CX35" s="229">
        <f t="shared" si="37"/>
        <v>0</v>
      </c>
      <c r="CY35" s="229">
        <f t="shared" si="37"/>
        <v>0</v>
      </c>
      <c r="CZ35" s="229">
        <f t="shared" si="37"/>
        <v>0</v>
      </c>
      <c r="DA35" s="229">
        <f t="shared" si="37"/>
        <v>0</v>
      </c>
      <c r="DB35" s="229">
        <f t="shared" si="37"/>
        <v>0</v>
      </c>
      <c r="DC35" s="229">
        <f t="shared" si="37"/>
        <v>0</v>
      </c>
    </row>
    <row r="36" spans="2:107" ht="15" customHeight="1" x14ac:dyDescent="0.25">
      <c r="B36" s="1162">
        <v>20</v>
      </c>
      <c r="C36" s="213" t="s">
        <v>4207</v>
      </c>
      <c r="D36" s="213"/>
      <c r="E36" s="219" t="s">
        <v>4201</v>
      </c>
      <c r="F36" s="220" t="s">
        <v>4228</v>
      </c>
      <c r="G36" s="535" t="str">
        <f>IF(COUNTA(H36:DC36)=0,"",IF(OR(LARGE(H36:DC36,1)&gt;3,SMALL(H36:DC36,1)&lt;0),"ERRO",""))</f>
        <v/>
      </c>
      <c r="H36" s="452">
        <f t="shared" ref="H36:AM36" si="38">H15</f>
        <v>0</v>
      </c>
      <c r="I36" s="452">
        <f t="shared" si="38"/>
        <v>0</v>
      </c>
      <c r="J36" s="452">
        <f t="shared" si="38"/>
        <v>0</v>
      </c>
      <c r="K36" s="452">
        <f t="shared" si="38"/>
        <v>0</v>
      </c>
      <c r="L36" s="452">
        <f t="shared" si="38"/>
        <v>0</v>
      </c>
      <c r="M36" s="452">
        <f t="shared" si="38"/>
        <v>0</v>
      </c>
      <c r="N36" s="452">
        <f t="shared" si="38"/>
        <v>0</v>
      </c>
      <c r="O36" s="452">
        <f t="shared" si="38"/>
        <v>0</v>
      </c>
      <c r="P36" s="452">
        <f t="shared" si="38"/>
        <v>0</v>
      </c>
      <c r="Q36" s="452">
        <f t="shared" si="38"/>
        <v>0</v>
      </c>
      <c r="R36" s="452">
        <f t="shared" si="38"/>
        <v>0</v>
      </c>
      <c r="S36" s="452">
        <f t="shared" si="38"/>
        <v>0</v>
      </c>
      <c r="T36" s="452">
        <f t="shared" si="38"/>
        <v>0</v>
      </c>
      <c r="U36" s="452">
        <f t="shared" si="38"/>
        <v>0</v>
      </c>
      <c r="V36" s="452">
        <f t="shared" si="38"/>
        <v>0</v>
      </c>
      <c r="W36" s="452">
        <f t="shared" si="38"/>
        <v>0</v>
      </c>
      <c r="X36" s="452">
        <f t="shared" si="38"/>
        <v>0</v>
      </c>
      <c r="Y36" s="452">
        <f t="shared" si="38"/>
        <v>0</v>
      </c>
      <c r="Z36" s="452">
        <f t="shared" si="38"/>
        <v>0</v>
      </c>
      <c r="AA36" s="452">
        <f t="shared" si="38"/>
        <v>0</v>
      </c>
      <c r="AB36" s="452">
        <f t="shared" si="38"/>
        <v>0</v>
      </c>
      <c r="AC36" s="452">
        <f t="shared" si="38"/>
        <v>0</v>
      </c>
      <c r="AD36" s="452">
        <f t="shared" si="38"/>
        <v>0</v>
      </c>
      <c r="AE36" s="452">
        <f t="shared" si="38"/>
        <v>0</v>
      </c>
      <c r="AF36" s="452">
        <f t="shared" si="38"/>
        <v>0</v>
      </c>
      <c r="AG36" s="452">
        <f t="shared" si="38"/>
        <v>0</v>
      </c>
      <c r="AH36" s="452">
        <f t="shared" si="38"/>
        <v>0</v>
      </c>
      <c r="AI36" s="452">
        <f t="shared" si="38"/>
        <v>0</v>
      </c>
      <c r="AJ36" s="452">
        <f t="shared" si="38"/>
        <v>0</v>
      </c>
      <c r="AK36" s="452">
        <f t="shared" si="38"/>
        <v>0</v>
      </c>
      <c r="AL36" s="452">
        <f t="shared" si="38"/>
        <v>0</v>
      </c>
      <c r="AM36" s="452">
        <f t="shared" si="38"/>
        <v>0</v>
      </c>
      <c r="AN36" s="452">
        <f t="shared" ref="AN36:BS36" si="39">AN15</f>
        <v>0</v>
      </c>
      <c r="AO36" s="452">
        <f t="shared" si="39"/>
        <v>0</v>
      </c>
      <c r="AP36" s="452">
        <f t="shared" si="39"/>
        <v>0</v>
      </c>
      <c r="AQ36" s="452">
        <f t="shared" si="39"/>
        <v>0</v>
      </c>
      <c r="AR36" s="452">
        <f t="shared" si="39"/>
        <v>0</v>
      </c>
      <c r="AS36" s="452">
        <f t="shared" si="39"/>
        <v>0</v>
      </c>
      <c r="AT36" s="452">
        <f t="shared" si="39"/>
        <v>0</v>
      </c>
      <c r="AU36" s="452">
        <f t="shared" si="39"/>
        <v>0</v>
      </c>
      <c r="AV36" s="452">
        <f t="shared" si="39"/>
        <v>0</v>
      </c>
      <c r="AW36" s="452">
        <f t="shared" si="39"/>
        <v>0</v>
      </c>
      <c r="AX36" s="452">
        <f t="shared" si="39"/>
        <v>0</v>
      </c>
      <c r="AY36" s="452">
        <f t="shared" si="39"/>
        <v>0</v>
      </c>
      <c r="AZ36" s="452">
        <f t="shared" si="39"/>
        <v>0</v>
      </c>
      <c r="BA36" s="452">
        <f t="shared" si="39"/>
        <v>0</v>
      </c>
      <c r="BB36" s="452">
        <f t="shared" si="39"/>
        <v>0</v>
      </c>
      <c r="BC36" s="452">
        <f t="shared" si="39"/>
        <v>0</v>
      </c>
      <c r="BD36" s="452">
        <f t="shared" si="39"/>
        <v>0</v>
      </c>
      <c r="BE36" s="452">
        <f t="shared" si="39"/>
        <v>0</v>
      </c>
      <c r="BF36" s="452">
        <f t="shared" si="39"/>
        <v>0</v>
      </c>
      <c r="BG36" s="452">
        <f t="shared" si="39"/>
        <v>0</v>
      </c>
      <c r="BH36" s="452">
        <f t="shared" si="39"/>
        <v>0</v>
      </c>
      <c r="BI36" s="452">
        <f t="shared" si="39"/>
        <v>0</v>
      </c>
      <c r="BJ36" s="452">
        <f t="shared" si="39"/>
        <v>0</v>
      </c>
      <c r="BK36" s="452">
        <f t="shared" si="39"/>
        <v>0</v>
      </c>
      <c r="BL36" s="452">
        <f t="shared" si="39"/>
        <v>0</v>
      </c>
      <c r="BM36" s="452">
        <f t="shared" si="39"/>
        <v>0</v>
      </c>
      <c r="BN36" s="452">
        <f t="shared" si="39"/>
        <v>0</v>
      </c>
      <c r="BO36" s="452">
        <f t="shared" si="39"/>
        <v>0</v>
      </c>
      <c r="BP36" s="452">
        <f t="shared" si="39"/>
        <v>0</v>
      </c>
      <c r="BQ36" s="452">
        <f t="shared" si="39"/>
        <v>0</v>
      </c>
      <c r="BR36" s="452">
        <f t="shared" si="39"/>
        <v>0</v>
      </c>
      <c r="BS36" s="452">
        <f t="shared" si="39"/>
        <v>0</v>
      </c>
      <c r="BT36" s="452">
        <f t="shared" ref="BT36:DC36" si="40">BT15</f>
        <v>0</v>
      </c>
      <c r="BU36" s="452">
        <f t="shared" si="40"/>
        <v>0</v>
      </c>
      <c r="BV36" s="452">
        <f t="shared" si="40"/>
        <v>0</v>
      </c>
      <c r="BW36" s="452">
        <f t="shared" si="40"/>
        <v>0</v>
      </c>
      <c r="BX36" s="452">
        <f t="shared" si="40"/>
        <v>0</v>
      </c>
      <c r="BY36" s="452">
        <f t="shared" si="40"/>
        <v>0</v>
      </c>
      <c r="BZ36" s="452">
        <f t="shared" si="40"/>
        <v>0</v>
      </c>
      <c r="CA36" s="452">
        <f t="shared" si="40"/>
        <v>0</v>
      </c>
      <c r="CB36" s="452">
        <f t="shared" si="40"/>
        <v>0</v>
      </c>
      <c r="CC36" s="452">
        <f t="shared" si="40"/>
        <v>0</v>
      </c>
      <c r="CD36" s="452">
        <f t="shared" si="40"/>
        <v>0</v>
      </c>
      <c r="CE36" s="452">
        <f t="shared" si="40"/>
        <v>0</v>
      </c>
      <c r="CF36" s="452">
        <f t="shared" si="40"/>
        <v>0</v>
      </c>
      <c r="CG36" s="452">
        <f t="shared" si="40"/>
        <v>0</v>
      </c>
      <c r="CH36" s="452">
        <f t="shared" si="40"/>
        <v>0</v>
      </c>
      <c r="CI36" s="452">
        <f t="shared" si="40"/>
        <v>0</v>
      </c>
      <c r="CJ36" s="452">
        <f t="shared" si="40"/>
        <v>0</v>
      </c>
      <c r="CK36" s="452">
        <f t="shared" si="40"/>
        <v>0</v>
      </c>
      <c r="CL36" s="452">
        <f t="shared" si="40"/>
        <v>0</v>
      </c>
      <c r="CM36" s="452">
        <f t="shared" si="40"/>
        <v>0</v>
      </c>
      <c r="CN36" s="452">
        <f t="shared" si="40"/>
        <v>0</v>
      </c>
      <c r="CO36" s="452">
        <f t="shared" si="40"/>
        <v>0</v>
      </c>
      <c r="CP36" s="452">
        <f t="shared" si="40"/>
        <v>0</v>
      </c>
      <c r="CQ36" s="452">
        <f t="shared" si="40"/>
        <v>0</v>
      </c>
      <c r="CR36" s="452">
        <f t="shared" si="40"/>
        <v>0</v>
      </c>
      <c r="CS36" s="452">
        <f t="shared" si="40"/>
        <v>0</v>
      </c>
      <c r="CT36" s="452">
        <f t="shared" si="40"/>
        <v>0</v>
      </c>
      <c r="CU36" s="452">
        <f t="shared" si="40"/>
        <v>0</v>
      </c>
      <c r="CV36" s="452">
        <f t="shared" si="40"/>
        <v>0</v>
      </c>
      <c r="CW36" s="452">
        <f t="shared" si="40"/>
        <v>0</v>
      </c>
      <c r="CX36" s="452">
        <f t="shared" si="40"/>
        <v>0</v>
      </c>
      <c r="CY36" s="452">
        <f t="shared" si="40"/>
        <v>0</v>
      </c>
      <c r="CZ36" s="452">
        <f t="shared" si="40"/>
        <v>0</v>
      </c>
      <c r="DA36" s="452">
        <f t="shared" si="40"/>
        <v>0</v>
      </c>
      <c r="DB36" s="452">
        <f t="shared" si="40"/>
        <v>0</v>
      </c>
      <c r="DC36" s="452">
        <f t="shared" si="40"/>
        <v>0</v>
      </c>
    </row>
    <row r="37" spans="2:107" ht="15" customHeight="1" x14ac:dyDescent="0.25">
      <c r="B37" s="1163"/>
      <c r="C37" s="213" t="s">
        <v>4209</v>
      </c>
      <c r="D37" s="213"/>
      <c r="E37" s="214" t="s">
        <v>4210</v>
      </c>
      <c r="F37" s="220" t="s">
        <v>4229</v>
      </c>
      <c r="G37" s="535" t="str">
        <f>IF(COUNTA(H37:DC37)=0,"",IF(OR(LARGE(H37:DC37,1)&gt;22,SMALL(H37:DC37,1)&lt;0),"ERRO",""))</f>
        <v/>
      </c>
      <c r="H37" s="452">
        <f t="shared" ref="H37:AM37" si="41">H16</f>
        <v>0</v>
      </c>
      <c r="I37" s="452">
        <f t="shared" si="41"/>
        <v>0</v>
      </c>
      <c r="J37" s="452">
        <f t="shared" si="41"/>
        <v>0</v>
      </c>
      <c r="K37" s="452">
        <f t="shared" si="41"/>
        <v>0</v>
      </c>
      <c r="L37" s="452">
        <f t="shared" si="41"/>
        <v>0</v>
      </c>
      <c r="M37" s="452">
        <f t="shared" si="41"/>
        <v>0</v>
      </c>
      <c r="N37" s="452">
        <f t="shared" si="41"/>
        <v>0</v>
      </c>
      <c r="O37" s="452">
        <f t="shared" si="41"/>
        <v>0</v>
      </c>
      <c r="P37" s="452">
        <f t="shared" si="41"/>
        <v>0</v>
      </c>
      <c r="Q37" s="452">
        <f t="shared" si="41"/>
        <v>0</v>
      </c>
      <c r="R37" s="452">
        <f t="shared" si="41"/>
        <v>0</v>
      </c>
      <c r="S37" s="452">
        <f t="shared" si="41"/>
        <v>0</v>
      </c>
      <c r="T37" s="452">
        <f t="shared" si="41"/>
        <v>0</v>
      </c>
      <c r="U37" s="452">
        <f t="shared" si="41"/>
        <v>0</v>
      </c>
      <c r="V37" s="452">
        <f t="shared" si="41"/>
        <v>0</v>
      </c>
      <c r="W37" s="452">
        <f t="shared" si="41"/>
        <v>0</v>
      </c>
      <c r="X37" s="452">
        <f t="shared" si="41"/>
        <v>0</v>
      </c>
      <c r="Y37" s="452">
        <f t="shared" si="41"/>
        <v>0</v>
      </c>
      <c r="Z37" s="452">
        <f t="shared" si="41"/>
        <v>0</v>
      </c>
      <c r="AA37" s="452">
        <f t="shared" si="41"/>
        <v>0</v>
      </c>
      <c r="AB37" s="452">
        <f t="shared" si="41"/>
        <v>0</v>
      </c>
      <c r="AC37" s="452">
        <f t="shared" si="41"/>
        <v>0</v>
      </c>
      <c r="AD37" s="452">
        <f t="shared" si="41"/>
        <v>0</v>
      </c>
      <c r="AE37" s="452">
        <f t="shared" si="41"/>
        <v>0</v>
      </c>
      <c r="AF37" s="452">
        <f t="shared" si="41"/>
        <v>0</v>
      </c>
      <c r="AG37" s="452">
        <f t="shared" si="41"/>
        <v>0</v>
      </c>
      <c r="AH37" s="452">
        <f t="shared" si="41"/>
        <v>0</v>
      </c>
      <c r="AI37" s="452">
        <f t="shared" si="41"/>
        <v>0</v>
      </c>
      <c r="AJ37" s="452">
        <f t="shared" si="41"/>
        <v>0</v>
      </c>
      <c r="AK37" s="452">
        <f t="shared" si="41"/>
        <v>0</v>
      </c>
      <c r="AL37" s="452">
        <f t="shared" si="41"/>
        <v>0</v>
      </c>
      <c r="AM37" s="452">
        <f t="shared" si="41"/>
        <v>0</v>
      </c>
      <c r="AN37" s="452">
        <f t="shared" ref="AN37:BS37" si="42">AN16</f>
        <v>0</v>
      </c>
      <c r="AO37" s="452">
        <f t="shared" si="42"/>
        <v>0</v>
      </c>
      <c r="AP37" s="452">
        <f t="shared" si="42"/>
        <v>0</v>
      </c>
      <c r="AQ37" s="452">
        <f t="shared" si="42"/>
        <v>0</v>
      </c>
      <c r="AR37" s="452">
        <f t="shared" si="42"/>
        <v>0</v>
      </c>
      <c r="AS37" s="452">
        <f t="shared" si="42"/>
        <v>0</v>
      </c>
      <c r="AT37" s="452">
        <f t="shared" si="42"/>
        <v>0</v>
      </c>
      <c r="AU37" s="452">
        <f t="shared" si="42"/>
        <v>0</v>
      </c>
      <c r="AV37" s="452">
        <f t="shared" si="42"/>
        <v>0</v>
      </c>
      <c r="AW37" s="452">
        <f t="shared" si="42"/>
        <v>0</v>
      </c>
      <c r="AX37" s="452">
        <f t="shared" si="42"/>
        <v>0</v>
      </c>
      <c r="AY37" s="452">
        <f t="shared" si="42"/>
        <v>0</v>
      </c>
      <c r="AZ37" s="452">
        <f t="shared" si="42"/>
        <v>0</v>
      </c>
      <c r="BA37" s="452">
        <f t="shared" si="42"/>
        <v>0</v>
      </c>
      <c r="BB37" s="452">
        <f t="shared" si="42"/>
        <v>0</v>
      </c>
      <c r="BC37" s="452">
        <f t="shared" si="42"/>
        <v>0</v>
      </c>
      <c r="BD37" s="452">
        <f t="shared" si="42"/>
        <v>0</v>
      </c>
      <c r="BE37" s="452">
        <f t="shared" si="42"/>
        <v>0</v>
      </c>
      <c r="BF37" s="452">
        <f t="shared" si="42"/>
        <v>0</v>
      </c>
      <c r="BG37" s="452">
        <f t="shared" si="42"/>
        <v>0</v>
      </c>
      <c r="BH37" s="452">
        <f t="shared" si="42"/>
        <v>0</v>
      </c>
      <c r="BI37" s="452">
        <f t="shared" si="42"/>
        <v>0</v>
      </c>
      <c r="BJ37" s="452">
        <f t="shared" si="42"/>
        <v>0</v>
      </c>
      <c r="BK37" s="452">
        <f t="shared" si="42"/>
        <v>0</v>
      </c>
      <c r="BL37" s="452">
        <f t="shared" si="42"/>
        <v>0</v>
      </c>
      <c r="BM37" s="452">
        <f t="shared" si="42"/>
        <v>0</v>
      </c>
      <c r="BN37" s="452">
        <f t="shared" si="42"/>
        <v>0</v>
      </c>
      <c r="BO37" s="452">
        <f t="shared" si="42"/>
        <v>0</v>
      </c>
      <c r="BP37" s="452">
        <f t="shared" si="42"/>
        <v>0</v>
      </c>
      <c r="BQ37" s="452">
        <f t="shared" si="42"/>
        <v>0</v>
      </c>
      <c r="BR37" s="452">
        <f t="shared" si="42"/>
        <v>0</v>
      </c>
      <c r="BS37" s="452">
        <f t="shared" si="42"/>
        <v>0</v>
      </c>
      <c r="BT37" s="452">
        <f t="shared" ref="BT37:DC37" si="43">BT16</f>
        <v>0</v>
      </c>
      <c r="BU37" s="452">
        <f t="shared" si="43"/>
        <v>0</v>
      </c>
      <c r="BV37" s="452">
        <f t="shared" si="43"/>
        <v>0</v>
      </c>
      <c r="BW37" s="452">
        <f t="shared" si="43"/>
        <v>0</v>
      </c>
      <c r="BX37" s="452">
        <f t="shared" si="43"/>
        <v>0</v>
      </c>
      <c r="BY37" s="452">
        <f t="shared" si="43"/>
        <v>0</v>
      </c>
      <c r="BZ37" s="452">
        <f t="shared" si="43"/>
        <v>0</v>
      </c>
      <c r="CA37" s="452">
        <f t="shared" si="43"/>
        <v>0</v>
      </c>
      <c r="CB37" s="452">
        <f t="shared" si="43"/>
        <v>0</v>
      </c>
      <c r="CC37" s="452">
        <f t="shared" si="43"/>
        <v>0</v>
      </c>
      <c r="CD37" s="452">
        <f t="shared" si="43"/>
        <v>0</v>
      </c>
      <c r="CE37" s="452">
        <f t="shared" si="43"/>
        <v>0</v>
      </c>
      <c r="CF37" s="452">
        <f t="shared" si="43"/>
        <v>0</v>
      </c>
      <c r="CG37" s="452">
        <f t="shared" si="43"/>
        <v>0</v>
      </c>
      <c r="CH37" s="452">
        <f t="shared" si="43"/>
        <v>0</v>
      </c>
      <c r="CI37" s="452">
        <f t="shared" si="43"/>
        <v>0</v>
      </c>
      <c r="CJ37" s="452">
        <f t="shared" si="43"/>
        <v>0</v>
      </c>
      <c r="CK37" s="452">
        <f t="shared" si="43"/>
        <v>0</v>
      </c>
      <c r="CL37" s="452">
        <f t="shared" si="43"/>
        <v>0</v>
      </c>
      <c r="CM37" s="452">
        <f t="shared" si="43"/>
        <v>0</v>
      </c>
      <c r="CN37" s="452">
        <f t="shared" si="43"/>
        <v>0</v>
      </c>
      <c r="CO37" s="452">
        <f t="shared" si="43"/>
        <v>0</v>
      </c>
      <c r="CP37" s="452">
        <f t="shared" si="43"/>
        <v>0</v>
      </c>
      <c r="CQ37" s="452">
        <f t="shared" si="43"/>
        <v>0</v>
      </c>
      <c r="CR37" s="452">
        <f t="shared" si="43"/>
        <v>0</v>
      </c>
      <c r="CS37" s="452">
        <f t="shared" si="43"/>
        <v>0</v>
      </c>
      <c r="CT37" s="452">
        <f t="shared" si="43"/>
        <v>0</v>
      </c>
      <c r="CU37" s="452">
        <f t="shared" si="43"/>
        <v>0</v>
      </c>
      <c r="CV37" s="452">
        <f t="shared" si="43"/>
        <v>0</v>
      </c>
      <c r="CW37" s="452">
        <f t="shared" si="43"/>
        <v>0</v>
      </c>
      <c r="CX37" s="452">
        <f t="shared" si="43"/>
        <v>0</v>
      </c>
      <c r="CY37" s="452">
        <f t="shared" si="43"/>
        <v>0</v>
      </c>
      <c r="CZ37" s="452">
        <f t="shared" si="43"/>
        <v>0</v>
      </c>
      <c r="DA37" s="452">
        <f t="shared" si="43"/>
        <v>0</v>
      </c>
      <c r="DB37" s="452">
        <f t="shared" si="43"/>
        <v>0</v>
      </c>
      <c r="DC37" s="452">
        <f t="shared" si="43"/>
        <v>0</v>
      </c>
    </row>
    <row r="38" spans="2:107" ht="15" customHeight="1" x14ac:dyDescent="0.25">
      <c r="B38" s="1163"/>
      <c r="C38" s="213" t="s">
        <v>4212</v>
      </c>
      <c r="D38" s="213"/>
      <c r="E38" s="214" t="s">
        <v>4213</v>
      </c>
      <c r="F38" s="220" t="s">
        <v>4230</v>
      </c>
      <c r="G38" s="535" t="str">
        <f>IF(COUNTA(H38:DC38)=0,"",IF(OR(LARGE(H38:DC38,1)&gt;12,SMALL(H38:DC38,1)&lt;0),"ERRO",""))</f>
        <v/>
      </c>
      <c r="H38" s="452">
        <f t="shared" ref="H38:AM38" si="44">H17</f>
        <v>0</v>
      </c>
      <c r="I38" s="452">
        <f t="shared" si="44"/>
        <v>0</v>
      </c>
      <c r="J38" s="452">
        <f t="shared" si="44"/>
        <v>0</v>
      </c>
      <c r="K38" s="452">
        <f t="shared" si="44"/>
        <v>0</v>
      </c>
      <c r="L38" s="452">
        <f t="shared" si="44"/>
        <v>0</v>
      </c>
      <c r="M38" s="452">
        <f t="shared" si="44"/>
        <v>0</v>
      </c>
      <c r="N38" s="452">
        <f t="shared" si="44"/>
        <v>0</v>
      </c>
      <c r="O38" s="452">
        <f t="shared" si="44"/>
        <v>0</v>
      </c>
      <c r="P38" s="452">
        <f t="shared" si="44"/>
        <v>0</v>
      </c>
      <c r="Q38" s="452">
        <f t="shared" si="44"/>
        <v>0</v>
      </c>
      <c r="R38" s="452">
        <f t="shared" si="44"/>
        <v>0</v>
      </c>
      <c r="S38" s="452">
        <f t="shared" si="44"/>
        <v>0</v>
      </c>
      <c r="T38" s="452">
        <f t="shared" si="44"/>
        <v>0</v>
      </c>
      <c r="U38" s="452">
        <f t="shared" si="44"/>
        <v>0</v>
      </c>
      <c r="V38" s="452">
        <f t="shared" si="44"/>
        <v>0</v>
      </c>
      <c r="W38" s="452">
        <f t="shared" si="44"/>
        <v>0</v>
      </c>
      <c r="X38" s="452">
        <f t="shared" si="44"/>
        <v>0</v>
      </c>
      <c r="Y38" s="452">
        <f t="shared" si="44"/>
        <v>0</v>
      </c>
      <c r="Z38" s="452">
        <f t="shared" si="44"/>
        <v>0</v>
      </c>
      <c r="AA38" s="452">
        <f t="shared" si="44"/>
        <v>0</v>
      </c>
      <c r="AB38" s="452">
        <f t="shared" si="44"/>
        <v>0</v>
      </c>
      <c r="AC38" s="452">
        <f t="shared" si="44"/>
        <v>0</v>
      </c>
      <c r="AD38" s="452">
        <f t="shared" si="44"/>
        <v>0</v>
      </c>
      <c r="AE38" s="452">
        <f t="shared" si="44"/>
        <v>0</v>
      </c>
      <c r="AF38" s="452">
        <f t="shared" si="44"/>
        <v>0</v>
      </c>
      <c r="AG38" s="452">
        <f t="shared" si="44"/>
        <v>0</v>
      </c>
      <c r="AH38" s="452">
        <f t="shared" si="44"/>
        <v>0</v>
      </c>
      <c r="AI38" s="452">
        <f t="shared" si="44"/>
        <v>0</v>
      </c>
      <c r="AJ38" s="452">
        <f t="shared" si="44"/>
        <v>0</v>
      </c>
      <c r="AK38" s="452">
        <f t="shared" si="44"/>
        <v>0</v>
      </c>
      <c r="AL38" s="452">
        <f t="shared" si="44"/>
        <v>0</v>
      </c>
      <c r="AM38" s="452">
        <f t="shared" si="44"/>
        <v>0</v>
      </c>
      <c r="AN38" s="452">
        <f t="shared" ref="AN38:BS38" si="45">AN17</f>
        <v>0</v>
      </c>
      <c r="AO38" s="452">
        <f t="shared" si="45"/>
        <v>0</v>
      </c>
      <c r="AP38" s="452">
        <f t="shared" si="45"/>
        <v>0</v>
      </c>
      <c r="AQ38" s="452">
        <f t="shared" si="45"/>
        <v>0</v>
      </c>
      <c r="AR38" s="452">
        <f t="shared" si="45"/>
        <v>0</v>
      </c>
      <c r="AS38" s="452">
        <f t="shared" si="45"/>
        <v>0</v>
      </c>
      <c r="AT38" s="452">
        <f t="shared" si="45"/>
        <v>0</v>
      </c>
      <c r="AU38" s="452">
        <f t="shared" si="45"/>
        <v>0</v>
      </c>
      <c r="AV38" s="452">
        <f t="shared" si="45"/>
        <v>0</v>
      </c>
      <c r="AW38" s="452">
        <f t="shared" si="45"/>
        <v>0</v>
      </c>
      <c r="AX38" s="452">
        <f t="shared" si="45"/>
        <v>0</v>
      </c>
      <c r="AY38" s="452">
        <f t="shared" si="45"/>
        <v>0</v>
      </c>
      <c r="AZ38" s="452">
        <f t="shared" si="45"/>
        <v>0</v>
      </c>
      <c r="BA38" s="452">
        <f t="shared" si="45"/>
        <v>0</v>
      </c>
      <c r="BB38" s="452">
        <f t="shared" si="45"/>
        <v>0</v>
      </c>
      <c r="BC38" s="452">
        <f t="shared" si="45"/>
        <v>0</v>
      </c>
      <c r="BD38" s="452">
        <f t="shared" si="45"/>
        <v>0</v>
      </c>
      <c r="BE38" s="452">
        <f t="shared" si="45"/>
        <v>0</v>
      </c>
      <c r="BF38" s="452">
        <f t="shared" si="45"/>
        <v>0</v>
      </c>
      <c r="BG38" s="452">
        <f t="shared" si="45"/>
        <v>0</v>
      </c>
      <c r="BH38" s="452">
        <f t="shared" si="45"/>
        <v>0</v>
      </c>
      <c r="BI38" s="452">
        <f t="shared" si="45"/>
        <v>0</v>
      </c>
      <c r="BJ38" s="452">
        <f t="shared" si="45"/>
        <v>0</v>
      </c>
      <c r="BK38" s="452">
        <f t="shared" si="45"/>
        <v>0</v>
      </c>
      <c r="BL38" s="452">
        <f t="shared" si="45"/>
        <v>0</v>
      </c>
      <c r="BM38" s="452">
        <f t="shared" si="45"/>
        <v>0</v>
      </c>
      <c r="BN38" s="452">
        <f t="shared" si="45"/>
        <v>0</v>
      </c>
      <c r="BO38" s="452">
        <f t="shared" si="45"/>
        <v>0</v>
      </c>
      <c r="BP38" s="452">
        <f t="shared" si="45"/>
        <v>0</v>
      </c>
      <c r="BQ38" s="452">
        <f t="shared" si="45"/>
        <v>0</v>
      </c>
      <c r="BR38" s="452">
        <f t="shared" si="45"/>
        <v>0</v>
      </c>
      <c r="BS38" s="452">
        <f t="shared" si="45"/>
        <v>0</v>
      </c>
      <c r="BT38" s="452">
        <f t="shared" ref="BT38:DC38" si="46">BT17</f>
        <v>0</v>
      </c>
      <c r="BU38" s="452">
        <f t="shared" si="46"/>
        <v>0</v>
      </c>
      <c r="BV38" s="452">
        <f t="shared" si="46"/>
        <v>0</v>
      </c>
      <c r="BW38" s="452">
        <f t="shared" si="46"/>
        <v>0</v>
      </c>
      <c r="BX38" s="452">
        <f t="shared" si="46"/>
        <v>0</v>
      </c>
      <c r="BY38" s="452">
        <f t="shared" si="46"/>
        <v>0</v>
      </c>
      <c r="BZ38" s="452">
        <f t="shared" si="46"/>
        <v>0</v>
      </c>
      <c r="CA38" s="452">
        <f t="shared" si="46"/>
        <v>0</v>
      </c>
      <c r="CB38" s="452">
        <f t="shared" si="46"/>
        <v>0</v>
      </c>
      <c r="CC38" s="452">
        <f t="shared" si="46"/>
        <v>0</v>
      </c>
      <c r="CD38" s="452">
        <f t="shared" si="46"/>
        <v>0</v>
      </c>
      <c r="CE38" s="452">
        <f t="shared" si="46"/>
        <v>0</v>
      </c>
      <c r="CF38" s="452">
        <f t="shared" si="46"/>
        <v>0</v>
      </c>
      <c r="CG38" s="452">
        <f t="shared" si="46"/>
        <v>0</v>
      </c>
      <c r="CH38" s="452">
        <f t="shared" si="46"/>
        <v>0</v>
      </c>
      <c r="CI38" s="452">
        <f t="shared" si="46"/>
        <v>0</v>
      </c>
      <c r="CJ38" s="452">
        <f t="shared" si="46"/>
        <v>0</v>
      </c>
      <c r="CK38" s="452">
        <f t="shared" si="46"/>
        <v>0</v>
      </c>
      <c r="CL38" s="452">
        <f t="shared" si="46"/>
        <v>0</v>
      </c>
      <c r="CM38" s="452">
        <f t="shared" si="46"/>
        <v>0</v>
      </c>
      <c r="CN38" s="452">
        <f t="shared" si="46"/>
        <v>0</v>
      </c>
      <c r="CO38" s="452">
        <f t="shared" si="46"/>
        <v>0</v>
      </c>
      <c r="CP38" s="452">
        <f t="shared" si="46"/>
        <v>0</v>
      </c>
      <c r="CQ38" s="452">
        <f t="shared" si="46"/>
        <v>0</v>
      </c>
      <c r="CR38" s="452">
        <f t="shared" si="46"/>
        <v>0</v>
      </c>
      <c r="CS38" s="452">
        <f t="shared" si="46"/>
        <v>0</v>
      </c>
      <c r="CT38" s="452">
        <f t="shared" si="46"/>
        <v>0</v>
      </c>
      <c r="CU38" s="452">
        <f t="shared" si="46"/>
        <v>0</v>
      </c>
      <c r="CV38" s="452">
        <f t="shared" si="46"/>
        <v>0</v>
      </c>
      <c r="CW38" s="452">
        <f t="shared" si="46"/>
        <v>0</v>
      </c>
      <c r="CX38" s="452">
        <f t="shared" si="46"/>
        <v>0</v>
      </c>
      <c r="CY38" s="452">
        <f t="shared" si="46"/>
        <v>0</v>
      </c>
      <c r="CZ38" s="452">
        <f t="shared" si="46"/>
        <v>0</v>
      </c>
      <c r="DA38" s="452">
        <f t="shared" si="46"/>
        <v>0</v>
      </c>
      <c r="DB38" s="452">
        <f t="shared" si="46"/>
        <v>0</v>
      </c>
      <c r="DC38" s="452">
        <f t="shared" si="46"/>
        <v>0</v>
      </c>
    </row>
    <row r="39" spans="2:107" ht="15" customHeight="1" x14ac:dyDescent="0.25">
      <c r="B39" s="1163"/>
      <c r="C39" s="213" t="s">
        <v>4215</v>
      </c>
      <c r="D39" s="213"/>
      <c r="E39" s="219" t="s">
        <v>3855</v>
      </c>
      <c r="F39" s="220" t="s">
        <v>4231</v>
      </c>
      <c r="G39" s="534">
        <f>SUM(H39:DC39)</f>
        <v>0</v>
      </c>
      <c r="H39" s="224">
        <f>H32*((H36*H37*H38)/792)</f>
        <v>0</v>
      </c>
      <c r="I39" s="224">
        <f t="shared" ref="I39:Z39" si="47">I32*((I36*I37*I38)/792)</f>
        <v>0</v>
      </c>
      <c r="J39" s="224">
        <f t="shared" si="47"/>
        <v>0</v>
      </c>
      <c r="K39" s="224">
        <f t="shared" si="47"/>
        <v>0</v>
      </c>
      <c r="L39" s="224">
        <f t="shared" si="47"/>
        <v>0</v>
      </c>
      <c r="M39" s="224">
        <f t="shared" si="47"/>
        <v>0</v>
      </c>
      <c r="N39" s="224">
        <f t="shared" si="47"/>
        <v>0</v>
      </c>
      <c r="O39" s="224">
        <f t="shared" si="47"/>
        <v>0</v>
      </c>
      <c r="P39" s="224">
        <f t="shared" si="47"/>
        <v>0</v>
      </c>
      <c r="Q39" s="224">
        <f t="shared" si="47"/>
        <v>0</v>
      </c>
      <c r="R39" s="224">
        <f t="shared" si="47"/>
        <v>0</v>
      </c>
      <c r="S39" s="224">
        <f t="shared" si="47"/>
        <v>0</v>
      </c>
      <c r="T39" s="224">
        <f t="shared" si="47"/>
        <v>0</v>
      </c>
      <c r="U39" s="224">
        <f t="shared" si="47"/>
        <v>0</v>
      </c>
      <c r="V39" s="224">
        <f t="shared" si="47"/>
        <v>0</v>
      </c>
      <c r="W39" s="224">
        <f t="shared" si="47"/>
        <v>0</v>
      </c>
      <c r="X39" s="224">
        <f t="shared" si="47"/>
        <v>0</v>
      </c>
      <c r="Y39" s="224">
        <f t="shared" si="47"/>
        <v>0</v>
      </c>
      <c r="Z39" s="224">
        <f t="shared" si="47"/>
        <v>0</v>
      </c>
      <c r="AA39" s="224">
        <f t="shared" ref="AA39:CL39" si="48">AA32*((AA36*AA37*AA38)/792)</f>
        <v>0</v>
      </c>
      <c r="AB39" s="224">
        <f t="shared" si="48"/>
        <v>0</v>
      </c>
      <c r="AC39" s="224">
        <f t="shared" si="48"/>
        <v>0</v>
      </c>
      <c r="AD39" s="224">
        <f t="shared" si="48"/>
        <v>0</v>
      </c>
      <c r="AE39" s="224">
        <f t="shared" si="48"/>
        <v>0</v>
      </c>
      <c r="AF39" s="224">
        <f t="shared" si="48"/>
        <v>0</v>
      </c>
      <c r="AG39" s="224">
        <f t="shared" si="48"/>
        <v>0</v>
      </c>
      <c r="AH39" s="224">
        <f t="shared" si="48"/>
        <v>0</v>
      </c>
      <c r="AI39" s="224">
        <f t="shared" si="48"/>
        <v>0</v>
      </c>
      <c r="AJ39" s="224">
        <f t="shared" si="48"/>
        <v>0</v>
      </c>
      <c r="AK39" s="224">
        <f t="shared" si="48"/>
        <v>0</v>
      </c>
      <c r="AL39" s="224">
        <f t="shared" si="48"/>
        <v>0</v>
      </c>
      <c r="AM39" s="224">
        <f t="shared" si="48"/>
        <v>0</v>
      </c>
      <c r="AN39" s="224">
        <f t="shared" si="48"/>
        <v>0</v>
      </c>
      <c r="AO39" s="224">
        <f t="shared" si="48"/>
        <v>0</v>
      </c>
      <c r="AP39" s="224">
        <f t="shared" si="48"/>
        <v>0</v>
      </c>
      <c r="AQ39" s="224">
        <f t="shared" si="48"/>
        <v>0</v>
      </c>
      <c r="AR39" s="224">
        <f t="shared" si="48"/>
        <v>0</v>
      </c>
      <c r="AS39" s="224">
        <f t="shared" si="48"/>
        <v>0</v>
      </c>
      <c r="AT39" s="224">
        <f t="shared" si="48"/>
        <v>0</v>
      </c>
      <c r="AU39" s="224">
        <f t="shared" si="48"/>
        <v>0</v>
      </c>
      <c r="AV39" s="224">
        <f t="shared" si="48"/>
        <v>0</v>
      </c>
      <c r="AW39" s="224">
        <f t="shared" si="48"/>
        <v>0</v>
      </c>
      <c r="AX39" s="224">
        <f t="shared" si="48"/>
        <v>0</v>
      </c>
      <c r="AY39" s="224">
        <f t="shared" si="48"/>
        <v>0</v>
      </c>
      <c r="AZ39" s="224">
        <f t="shared" si="48"/>
        <v>0</v>
      </c>
      <c r="BA39" s="224">
        <f t="shared" si="48"/>
        <v>0</v>
      </c>
      <c r="BB39" s="224">
        <f t="shared" si="48"/>
        <v>0</v>
      </c>
      <c r="BC39" s="224">
        <f t="shared" si="48"/>
        <v>0</v>
      </c>
      <c r="BD39" s="224">
        <f t="shared" si="48"/>
        <v>0</v>
      </c>
      <c r="BE39" s="224">
        <f t="shared" si="48"/>
        <v>0</v>
      </c>
      <c r="BF39" s="224">
        <f t="shared" si="48"/>
        <v>0</v>
      </c>
      <c r="BG39" s="224">
        <f t="shared" si="48"/>
        <v>0</v>
      </c>
      <c r="BH39" s="224">
        <f t="shared" si="48"/>
        <v>0</v>
      </c>
      <c r="BI39" s="224">
        <f t="shared" si="48"/>
        <v>0</v>
      </c>
      <c r="BJ39" s="224">
        <f t="shared" si="48"/>
        <v>0</v>
      </c>
      <c r="BK39" s="224">
        <f t="shared" si="48"/>
        <v>0</v>
      </c>
      <c r="BL39" s="224">
        <f t="shared" si="48"/>
        <v>0</v>
      </c>
      <c r="BM39" s="224">
        <f t="shared" si="48"/>
        <v>0</v>
      </c>
      <c r="BN39" s="224">
        <f t="shared" si="48"/>
        <v>0</v>
      </c>
      <c r="BO39" s="224">
        <f t="shared" si="48"/>
        <v>0</v>
      </c>
      <c r="BP39" s="224">
        <f t="shared" si="48"/>
        <v>0</v>
      </c>
      <c r="BQ39" s="224">
        <f t="shared" si="48"/>
        <v>0</v>
      </c>
      <c r="BR39" s="224">
        <f t="shared" si="48"/>
        <v>0</v>
      </c>
      <c r="BS39" s="224">
        <f t="shared" si="48"/>
        <v>0</v>
      </c>
      <c r="BT39" s="224">
        <f t="shared" si="48"/>
        <v>0</v>
      </c>
      <c r="BU39" s="224">
        <f t="shared" si="48"/>
        <v>0</v>
      </c>
      <c r="BV39" s="224">
        <f t="shared" si="48"/>
        <v>0</v>
      </c>
      <c r="BW39" s="224">
        <f t="shared" si="48"/>
        <v>0</v>
      </c>
      <c r="BX39" s="224">
        <f t="shared" si="48"/>
        <v>0</v>
      </c>
      <c r="BY39" s="224">
        <f t="shared" si="48"/>
        <v>0</v>
      </c>
      <c r="BZ39" s="224">
        <f t="shared" si="48"/>
        <v>0</v>
      </c>
      <c r="CA39" s="224">
        <f t="shared" si="48"/>
        <v>0</v>
      </c>
      <c r="CB39" s="224">
        <f t="shared" si="48"/>
        <v>0</v>
      </c>
      <c r="CC39" s="224">
        <f t="shared" si="48"/>
        <v>0</v>
      </c>
      <c r="CD39" s="224">
        <f t="shared" si="48"/>
        <v>0</v>
      </c>
      <c r="CE39" s="224">
        <f t="shared" si="48"/>
        <v>0</v>
      </c>
      <c r="CF39" s="224">
        <f t="shared" si="48"/>
        <v>0</v>
      </c>
      <c r="CG39" s="224">
        <f t="shared" si="48"/>
        <v>0</v>
      </c>
      <c r="CH39" s="224">
        <f t="shared" si="48"/>
        <v>0</v>
      </c>
      <c r="CI39" s="224">
        <f t="shared" si="48"/>
        <v>0</v>
      </c>
      <c r="CJ39" s="224">
        <f t="shared" si="48"/>
        <v>0</v>
      </c>
      <c r="CK39" s="224">
        <f t="shared" si="48"/>
        <v>0</v>
      </c>
      <c r="CL39" s="224">
        <f t="shared" si="48"/>
        <v>0</v>
      </c>
      <c r="CM39" s="224">
        <f t="shared" ref="CM39:DC39" si="49">CM32*((CM36*CM37*CM38)/792)</f>
        <v>0</v>
      </c>
      <c r="CN39" s="224">
        <f t="shared" si="49"/>
        <v>0</v>
      </c>
      <c r="CO39" s="224">
        <f t="shared" si="49"/>
        <v>0</v>
      </c>
      <c r="CP39" s="224">
        <f t="shared" si="49"/>
        <v>0</v>
      </c>
      <c r="CQ39" s="224">
        <f t="shared" si="49"/>
        <v>0</v>
      </c>
      <c r="CR39" s="224">
        <f t="shared" si="49"/>
        <v>0</v>
      </c>
      <c r="CS39" s="224">
        <f t="shared" si="49"/>
        <v>0</v>
      </c>
      <c r="CT39" s="224">
        <f t="shared" si="49"/>
        <v>0</v>
      </c>
      <c r="CU39" s="224">
        <f t="shared" si="49"/>
        <v>0</v>
      </c>
      <c r="CV39" s="224">
        <f t="shared" si="49"/>
        <v>0</v>
      </c>
      <c r="CW39" s="224">
        <f t="shared" si="49"/>
        <v>0</v>
      </c>
      <c r="CX39" s="224">
        <f t="shared" si="49"/>
        <v>0</v>
      </c>
      <c r="CY39" s="224">
        <f t="shared" si="49"/>
        <v>0</v>
      </c>
      <c r="CZ39" s="224">
        <f t="shared" si="49"/>
        <v>0</v>
      </c>
      <c r="DA39" s="224">
        <f t="shared" si="49"/>
        <v>0</v>
      </c>
      <c r="DB39" s="224">
        <f t="shared" si="49"/>
        <v>0</v>
      </c>
      <c r="DC39" s="224">
        <f t="shared" si="49"/>
        <v>0</v>
      </c>
    </row>
    <row r="40" spans="2:107" ht="15" customHeight="1" x14ac:dyDescent="0.25">
      <c r="B40" s="1164"/>
      <c r="C40" s="213" t="s">
        <v>4217</v>
      </c>
      <c r="D40" s="213"/>
      <c r="E40" s="213"/>
      <c r="F40" s="220" t="s">
        <v>4232</v>
      </c>
      <c r="G40" s="225" t="str">
        <f>IF(COUNTA(H40:DC40)=0,"",IF(OR(LARGE(H40:DC40,1)&gt;1,SMALL(H40:DC40,1)&lt;0),"ERRO",""))</f>
        <v/>
      </c>
      <c r="H40" s="230">
        <f>IF(H32=0,0,H39/H32)</f>
        <v>0</v>
      </c>
      <c r="I40" s="230">
        <f t="shared" ref="I40:Z40" si="50">IF(I32=0,0,I39/I32)</f>
        <v>0</v>
      </c>
      <c r="J40" s="230">
        <f t="shared" si="50"/>
        <v>0</v>
      </c>
      <c r="K40" s="230">
        <f t="shared" si="50"/>
        <v>0</v>
      </c>
      <c r="L40" s="230">
        <f t="shared" si="50"/>
        <v>0</v>
      </c>
      <c r="M40" s="230">
        <f t="shared" si="50"/>
        <v>0</v>
      </c>
      <c r="N40" s="230">
        <f t="shared" si="50"/>
        <v>0</v>
      </c>
      <c r="O40" s="230">
        <f t="shared" si="50"/>
        <v>0</v>
      </c>
      <c r="P40" s="230">
        <f t="shared" si="50"/>
        <v>0</v>
      </c>
      <c r="Q40" s="230">
        <f t="shared" si="50"/>
        <v>0</v>
      </c>
      <c r="R40" s="230">
        <f t="shared" si="50"/>
        <v>0</v>
      </c>
      <c r="S40" s="230">
        <f t="shared" si="50"/>
        <v>0</v>
      </c>
      <c r="T40" s="230">
        <f t="shared" si="50"/>
        <v>0</v>
      </c>
      <c r="U40" s="230">
        <f t="shared" si="50"/>
        <v>0</v>
      </c>
      <c r="V40" s="230">
        <f t="shared" si="50"/>
        <v>0</v>
      </c>
      <c r="W40" s="230">
        <f t="shared" si="50"/>
        <v>0</v>
      </c>
      <c r="X40" s="230">
        <f t="shared" si="50"/>
        <v>0</v>
      </c>
      <c r="Y40" s="230">
        <f t="shared" si="50"/>
        <v>0</v>
      </c>
      <c r="Z40" s="230">
        <f t="shared" si="50"/>
        <v>0</v>
      </c>
      <c r="AA40" s="230">
        <f t="shared" ref="AA40:CL40" si="51">IF(AA32=0,0,AA39/AA32)</f>
        <v>0</v>
      </c>
      <c r="AB40" s="230">
        <f t="shared" si="51"/>
        <v>0</v>
      </c>
      <c r="AC40" s="230">
        <f t="shared" si="51"/>
        <v>0</v>
      </c>
      <c r="AD40" s="230">
        <f t="shared" si="51"/>
        <v>0</v>
      </c>
      <c r="AE40" s="230">
        <f t="shared" si="51"/>
        <v>0</v>
      </c>
      <c r="AF40" s="230">
        <f t="shared" si="51"/>
        <v>0</v>
      </c>
      <c r="AG40" s="230">
        <f t="shared" si="51"/>
        <v>0</v>
      </c>
      <c r="AH40" s="230">
        <f t="shared" si="51"/>
        <v>0</v>
      </c>
      <c r="AI40" s="230">
        <f t="shared" si="51"/>
        <v>0</v>
      </c>
      <c r="AJ40" s="230">
        <f t="shared" si="51"/>
        <v>0</v>
      </c>
      <c r="AK40" s="230">
        <f t="shared" si="51"/>
        <v>0</v>
      </c>
      <c r="AL40" s="230">
        <f t="shared" si="51"/>
        <v>0</v>
      </c>
      <c r="AM40" s="230">
        <f t="shared" si="51"/>
        <v>0</v>
      </c>
      <c r="AN40" s="230">
        <f t="shared" si="51"/>
        <v>0</v>
      </c>
      <c r="AO40" s="230">
        <f t="shared" si="51"/>
        <v>0</v>
      </c>
      <c r="AP40" s="230">
        <f t="shared" si="51"/>
        <v>0</v>
      </c>
      <c r="AQ40" s="230">
        <f t="shared" si="51"/>
        <v>0</v>
      </c>
      <c r="AR40" s="230">
        <f t="shared" si="51"/>
        <v>0</v>
      </c>
      <c r="AS40" s="230">
        <f t="shared" si="51"/>
        <v>0</v>
      </c>
      <c r="AT40" s="230">
        <f t="shared" si="51"/>
        <v>0</v>
      </c>
      <c r="AU40" s="230">
        <f t="shared" si="51"/>
        <v>0</v>
      </c>
      <c r="AV40" s="230">
        <f t="shared" si="51"/>
        <v>0</v>
      </c>
      <c r="AW40" s="230">
        <f t="shared" si="51"/>
        <v>0</v>
      </c>
      <c r="AX40" s="230">
        <f t="shared" si="51"/>
        <v>0</v>
      </c>
      <c r="AY40" s="230">
        <f t="shared" si="51"/>
        <v>0</v>
      </c>
      <c r="AZ40" s="230">
        <f t="shared" si="51"/>
        <v>0</v>
      </c>
      <c r="BA40" s="230">
        <f t="shared" si="51"/>
        <v>0</v>
      </c>
      <c r="BB40" s="230">
        <f t="shared" si="51"/>
        <v>0</v>
      </c>
      <c r="BC40" s="230">
        <f t="shared" si="51"/>
        <v>0</v>
      </c>
      <c r="BD40" s="230">
        <f t="shared" si="51"/>
        <v>0</v>
      </c>
      <c r="BE40" s="230">
        <f t="shared" si="51"/>
        <v>0</v>
      </c>
      <c r="BF40" s="230">
        <f t="shared" si="51"/>
        <v>0</v>
      </c>
      <c r="BG40" s="230">
        <f t="shared" si="51"/>
        <v>0</v>
      </c>
      <c r="BH40" s="230">
        <f t="shared" si="51"/>
        <v>0</v>
      </c>
      <c r="BI40" s="230">
        <f t="shared" si="51"/>
        <v>0</v>
      </c>
      <c r="BJ40" s="230">
        <f t="shared" si="51"/>
        <v>0</v>
      </c>
      <c r="BK40" s="230">
        <f t="shared" si="51"/>
        <v>0</v>
      </c>
      <c r="BL40" s="230">
        <f t="shared" si="51"/>
        <v>0</v>
      </c>
      <c r="BM40" s="230">
        <f t="shared" si="51"/>
        <v>0</v>
      </c>
      <c r="BN40" s="230">
        <f t="shared" si="51"/>
        <v>0</v>
      </c>
      <c r="BO40" s="230">
        <f t="shared" si="51"/>
        <v>0</v>
      </c>
      <c r="BP40" s="230">
        <f t="shared" si="51"/>
        <v>0</v>
      </c>
      <c r="BQ40" s="230">
        <f t="shared" si="51"/>
        <v>0</v>
      </c>
      <c r="BR40" s="230">
        <f t="shared" si="51"/>
        <v>0</v>
      </c>
      <c r="BS40" s="230">
        <f t="shared" si="51"/>
        <v>0</v>
      </c>
      <c r="BT40" s="230">
        <f t="shared" si="51"/>
        <v>0</v>
      </c>
      <c r="BU40" s="230">
        <f t="shared" si="51"/>
        <v>0</v>
      </c>
      <c r="BV40" s="230">
        <f t="shared" si="51"/>
        <v>0</v>
      </c>
      <c r="BW40" s="230">
        <f t="shared" si="51"/>
        <v>0</v>
      </c>
      <c r="BX40" s="230">
        <f t="shared" si="51"/>
        <v>0</v>
      </c>
      <c r="BY40" s="230">
        <f t="shared" si="51"/>
        <v>0</v>
      </c>
      <c r="BZ40" s="230">
        <f t="shared" si="51"/>
        <v>0</v>
      </c>
      <c r="CA40" s="230">
        <f t="shared" si="51"/>
        <v>0</v>
      </c>
      <c r="CB40" s="230">
        <f t="shared" si="51"/>
        <v>0</v>
      </c>
      <c r="CC40" s="230">
        <f t="shared" si="51"/>
        <v>0</v>
      </c>
      <c r="CD40" s="230">
        <f t="shared" si="51"/>
        <v>0</v>
      </c>
      <c r="CE40" s="230">
        <f t="shared" si="51"/>
        <v>0</v>
      </c>
      <c r="CF40" s="230">
        <f t="shared" si="51"/>
        <v>0</v>
      </c>
      <c r="CG40" s="230">
        <f t="shared" si="51"/>
        <v>0</v>
      </c>
      <c r="CH40" s="230">
        <f t="shared" si="51"/>
        <v>0</v>
      </c>
      <c r="CI40" s="230">
        <f t="shared" si="51"/>
        <v>0</v>
      </c>
      <c r="CJ40" s="230">
        <f t="shared" si="51"/>
        <v>0</v>
      </c>
      <c r="CK40" s="230">
        <f t="shared" si="51"/>
        <v>0</v>
      </c>
      <c r="CL40" s="230">
        <f t="shared" si="51"/>
        <v>0</v>
      </c>
      <c r="CM40" s="230">
        <f t="shared" ref="CM40:DC40" si="52">IF(CM32=0,0,CM39/CM32)</f>
        <v>0</v>
      </c>
      <c r="CN40" s="230">
        <f t="shared" si="52"/>
        <v>0</v>
      </c>
      <c r="CO40" s="230">
        <f t="shared" si="52"/>
        <v>0</v>
      </c>
      <c r="CP40" s="230">
        <f t="shared" si="52"/>
        <v>0</v>
      </c>
      <c r="CQ40" s="230">
        <f t="shared" si="52"/>
        <v>0</v>
      </c>
      <c r="CR40" s="230">
        <f t="shared" si="52"/>
        <v>0</v>
      </c>
      <c r="CS40" s="230">
        <f t="shared" si="52"/>
        <v>0</v>
      </c>
      <c r="CT40" s="230">
        <f t="shared" si="52"/>
        <v>0</v>
      </c>
      <c r="CU40" s="230">
        <f t="shared" si="52"/>
        <v>0</v>
      </c>
      <c r="CV40" s="230">
        <f t="shared" si="52"/>
        <v>0</v>
      </c>
      <c r="CW40" s="230">
        <f t="shared" si="52"/>
        <v>0</v>
      </c>
      <c r="CX40" s="230">
        <f t="shared" si="52"/>
        <v>0</v>
      </c>
      <c r="CY40" s="230">
        <f t="shared" si="52"/>
        <v>0</v>
      </c>
      <c r="CZ40" s="230">
        <f t="shared" si="52"/>
        <v>0</v>
      </c>
      <c r="DA40" s="230">
        <f t="shared" si="52"/>
        <v>0</v>
      </c>
      <c r="DB40" s="230">
        <f t="shared" si="52"/>
        <v>0</v>
      </c>
      <c r="DC40" s="230">
        <f t="shared" si="52"/>
        <v>0</v>
      </c>
    </row>
    <row r="41" spans="2:107" ht="15" customHeight="1" x14ac:dyDescent="0.25">
      <c r="B41" s="495">
        <v>21</v>
      </c>
      <c r="C41" s="213" t="s">
        <v>4219</v>
      </c>
      <c r="D41" s="213"/>
      <c r="E41" s="219" t="s">
        <v>3852</v>
      </c>
      <c r="F41" s="220" t="s">
        <v>4233</v>
      </c>
      <c r="G41" s="534">
        <f>SUM(H41:DC41)</f>
        <v>0</v>
      </c>
      <c r="H41" s="229">
        <f>(H32*H35)/1000</f>
        <v>0</v>
      </c>
      <c r="I41" s="229">
        <f t="shared" ref="I41:Z41" si="53">(I32*I35)/1000</f>
        <v>0</v>
      </c>
      <c r="J41" s="229">
        <f t="shared" si="53"/>
        <v>0</v>
      </c>
      <c r="K41" s="229">
        <f t="shared" si="53"/>
        <v>0</v>
      </c>
      <c r="L41" s="229">
        <f t="shared" si="53"/>
        <v>0</v>
      </c>
      <c r="M41" s="229">
        <f t="shared" si="53"/>
        <v>0</v>
      </c>
      <c r="N41" s="229">
        <f t="shared" si="53"/>
        <v>0</v>
      </c>
      <c r="O41" s="229">
        <f t="shared" si="53"/>
        <v>0</v>
      </c>
      <c r="P41" s="229">
        <f t="shared" si="53"/>
        <v>0</v>
      </c>
      <c r="Q41" s="229">
        <f t="shared" si="53"/>
        <v>0</v>
      </c>
      <c r="R41" s="229">
        <f t="shared" si="53"/>
        <v>0</v>
      </c>
      <c r="S41" s="229">
        <f t="shared" si="53"/>
        <v>0</v>
      </c>
      <c r="T41" s="229">
        <f t="shared" si="53"/>
        <v>0</v>
      </c>
      <c r="U41" s="229">
        <f t="shared" si="53"/>
        <v>0</v>
      </c>
      <c r="V41" s="229">
        <f t="shared" si="53"/>
        <v>0</v>
      </c>
      <c r="W41" s="229">
        <f t="shared" si="53"/>
        <v>0</v>
      </c>
      <c r="X41" s="229">
        <f t="shared" si="53"/>
        <v>0</v>
      </c>
      <c r="Y41" s="229">
        <f t="shared" si="53"/>
        <v>0</v>
      </c>
      <c r="Z41" s="229">
        <f t="shared" si="53"/>
        <v>0</v>
      </c>
      <c r="AA41" s="229">
        <f t="shared" ref="AA41:CL41" si="54">(AA32*AA35)/1000</f>
        <v>0</v>
      </c>
      <c r="AB41" s="229">
        <f t="shared" si="54"/>
        <v>0</v>
      </c>
      <c r="AC41" s="229">
        <f t="shared" si="54"/>
        <v>0</v>
      </c>
      <c r="AD41" s="229">
        <f t="shared" si="54"/>
        <v>0</v>
      </c>
      <c r="AE41" s="229">
        <f t="shared" si="54"/>
        <v>0</v>
      </c>
      <c r="AF41" s="229">
        <f t="shared" si="54"/>
        <v>0</v>
      </c>
      <c r="AG41" s="229">
        <f t="shared" si="54"/>
        <v>0</v>
      </c>
      <c r="AH41" s="229">
        <f t="shared" si="54"/>
        <v>0</v>
      </c>
      <c r="AI41" s="229">
        <f t="shared" si="54"/>
        <v>0</v>
      </c>
      <c r="AJ41" s="229">
        <f t="shared" si="54"/>
        <v>0</v>
      </c>
      <c r="AK41" s="229">
        <f t="shared" si="54"/>
        <v>0</v>
      </c>
      <c r="AL41" s="229">
        <f t="shared" si="54"/>
        <v>0</v>
      </c>
      <c r="AM41" s="229">
        <f t="shared" si="54"/>
        <v>0</v>
      </c>
      <c r="AN41" s="229">
        <f t="shared" si="54"/>
        <v>0</v>
      </c>
      <c r="AO41" s="229">
        <f t="shared" si="54"/>
        <v>0</v>
      </c>
      <c r="AP41" s="229">
        <f t="shared" si="54"/>
        <v>0</v>
      </c>
      <c r="AQ41" s="229">
        <f t="shared" si="54"/>
        <v>0</v>
      </c>
      <c r="AR41" s="229">
        <f t="shared" si="54"/>
        <v>0</v>
      </c>
      <c r="AS41" s="229">
        <f t="shared" si="54"/>
        <v>0</v>
      </c>
      <c r="AT41" s="229">
        <f t="shared" si="54"/>
        <v>0</v>
      </c>
      <c r="AU41" s="229">
        <f t="shared" si="54"/>
        <v>0</v>
      </c>
      <c r="AV41" s="229">
        <f t="shared" si="54"/>
        <v>0</v>
      </c>
      <c r="AW41" s="229">
        <f t="shared" si="54"/>
        <v>0</v>
      </c>
      <c r="AX41" s="229">
        <f t="shared" si="54"/>
        <v>0</v>
      </c>
      <c r="AY41" s="229">
        <f t="shared" si="54"/>
        <v>0</v>
      </c>
      <c r="AZ41" s="229">
        <f t="shared" si="54"/>
        <v>0</v>
      </c>
      <c r="BA41" s="229">
        <f t="shared" si="54"/>
        <v>0</v>
      </c>
      <c r="BB41" s="229">
        <f t="shared" si="54"/>
        <v>0</v>
      </c>
      <c r="BC41" s="229">
        <f t="shared" si="54"/>
        <v>0</v>
      </c>
      <c r="BD41" s="229">
        <f t="shared" si="54"/>
        <v>0</v>
      </c>
      <c r="BE41" s="229">
        <f t="shared" si="54"/>
        <v>0</v>
      </c>
      <c r="BF41" s="229">
        <f t="shared" si="54"/>
        <v>0</v>
      </c>
      <c r="BG41" s="229">
        <f t="shared" si="54"/>
        <v>0</v>
      </c>
      <c r="BH41" s="229">
        <f t="shared" si="54"/>
        <v>0</v>
      </c>
      <c r="BI41" s="229">
        <f t="shared" si="54"/>
        <v>0</v>
      </c>
      <c r="BJ41" s="229">
        <f t="shared" si="54"/>
        <v>0</v>
      </c>
      <c r="BK41" s="229">
        <f t="shared" si="54"/>
        <v>0</v>
      </c>
      <c r="BL41" s="229">
        <f t="shared" si="54"/>
        <v>0</v>
      </c>
      <c r="BM41" s="229">
        <f t="shared" si="54"/>
        <v>0</v>
      </c>
      <c r="BN41" s="229">
        <f t="shared" si="54"/>
        <v>0</v>
      </c>
      <c r="BO41" s="229">
        <f t="shared" si="54"/>
        <v>0</v>
      </c>
      <c r="BP41" s="229">
        <f t="shared" si="54"/>
        <v>0</v>
      </c>
      <c r="BQ41" s="229">
        <f t="shared" si="54"/>
        <v>0</v>
      </c>
      <c r="BR41" s="229">
        <f t="shared" si="54"/>
        <v>0</v>
      </c>
      <c r="BS41" s="229">
        <f t="shared" si="54"/>
        <v>0</v>
      </c>
      <c r="BT41" s="229">
        <f t="shared" si="54"/>
        <v>0</v>
      </c>
      <c r="BU41" s="229">
        <f t="shared" si="54"/>
        <v>0</v>
      </c>
      <c r="BV41" s="229">
        <f t="shared" si="54"/>
        <v>0</v>
      </c>
      <c r="BW41" s="229">
        <f t="shared" si="54"/>
        <v>0</v>
      </c>
      <c r="BX41" s="229">
        <f t="shared" si="54"/>
        <v>0</v>
      </c>
      <c r="BY41" s="229">
        <f t="shared" si="54"/>
        <v>0</v>
      </c>
      <c r="BZ41" s="229">
        <f t="shared" si="54"/>
        <v>0</v>
      </c>
      <c r="CA41" s="229">
        <f t="shared" si="54"/>
        <v>0</v>
      </c>
      <c r="CB41" s="229">
        <f t="shared" si="54"/>
        <v>0</v>
      </c>
      <c r="CC41" s="229">
        <f t="shared" si="54"/>
        <v>0</v>
      </c>
      <c r="CD41" s="229">
        <f t="shared" si="54"/>
        <v>0</v>
      </c>
      <c r="CE41" s="229">
        <f t="shared" si="54"/>
        <v>0</v>
      </c>
      <c r="CF41" s="229">
        <f t="shared" si="54"/>
        <v>0</v>
      </c>
      <c r="CG41" s="229">
        <f t="shared" si="54"/>
        <v>0</v>
      </c>
      <c r="CH41" s="229">
        <f t="shared" si="54"/>
        <v>0</v>
      </c>
      <c r="CI41" s="229">
        <f t="shared" si="54"/>
        <v>0</v>
      </c>
      <c r="CJ41" s="229">
        <f t="shared" si="54"/>
        <v>0</v>
      </c>
      <c r="CK41" s="229">
        <f t="shared" si="54"/>
        <v>0</v>
      </c>
      <c r="CL41" s="229">
        <f t="shared" si="54"/>
        <v>0</v>
      </c>
      <c r="CM41" s="229">
        <f t="shared" ref="CM41:DC41" si="55">(CM32*CM35)/1000</f>
        <v>0</v>
      </c>
      <c r="CN41" s="229">
        <f t="shared" si="55"/>
        <v>0</v>
      </c>
      <c r="CO41" s="229">
        <f t="shared" si="55"/>
        <v>0</v>
      </c>
      <c r="CP41" s="229">
        <f t="shared" si="55"/>
        <v>0</v>
      </c>
      <c r="CQ41" s="229">
        <f t="shared" si="55"/>
        <v>0</v>
      </c>
      <c r="CR41" s="229">
        <f t="shared" si="55"/>
        <v>0</v>
      </c>
      <c r="CS41" s="229">
        <f t="shared" si="55"/>
        <v>0</v>
      </c>
      <c r="CT41" s="229">
        <f t="shared" si="55"/>
        <v>0</v>
      </c>
      <c r="CU41" s="229">
        <f t="shared" si="55"/>
        <v>0</v>
      </c>
      <c r="CV41" s="229">
        <f t="shared" si="55"/>
        <v>0</v>
      </c>
      <c r="CW41" s="229">
        <f t="shared" si="55"/>
        <v>0</v>
      </c>
      <c r="CX41" s="229">
        <f t="shared" si="55"/>
        <v>0</v>
      </c>
      <c r="CY41" s="229">
        <f t="shared" si="55"/>
        <v>0</v>
      </c>
      <c r="CZ41" s="229">
        <f t="shared" si="55"/>
        <v>0</v>
      </c>
      <c r="DA41" s="229">
        <f t="shared" si="55"/>
        <v>0</v>
      </c>
      <c r="DB41" s="229">
        <f t="shared" si="55"/>
        <v>0</v>
      </c>
      <c r="DC41" s="229">
        <f t="shared" si="55"/>
        <v>0</v>
      </c>
    </row>
    <row r="42" spans="2:107" ht="15" customHeight="1" x14ac:dyDescent="0.25">
      <c r="B42" s="495">
        <v>22</v>
      </c>
      <c r="C42" s="213" t="s">
        <v>4221</v>
      </c>
      <c r="D42" s="213"/>
      <c r="E42" s="214" t="s">
        <v>3855</v>
      </c>
      <c r="F42" s="220" t="s">
        <v>4234</v>
      </c>
      <c r="G42" s="231">
        <f>SUM(H42:DC42)</f>
        <v>0</v>
      </c>
      <c r="H42" s="232">
        <f>H32*H40</f>
        <v>0</v>
      </c>
      <c r="I42" s="232">
        <f t="shared" ref="I42:Z42" si="56">I32*I40</f>
        <v>0</v>
      </c>
      <c r="J42" s="232">
        <f t="shared" si="56"/>
        <v>0</v>
      </c>
      <c r="K42" s="232">
        <f t="shared" si="56"/>
        <v>0</v>
      </c>
      <c r="L42" s="232">
        <f t="shared" si="56"/>
        <v>0</v>
      </c>
      <c r="M42" s="232">
        <f t="shared" si="56"/>
        <v>0</v>
      </c>
      <c r="N42" s="232">
        <f t="shared" si="56"/>
        <v>0</v>
      </c>
      <c r="O42" s="232">
        <f t="shared" si="56"/>
        <v>0</v>
      </c>
      <c r="P42" s="232">
        <f t="shared" si="56"/>
        <v>0</v>
      </c>
      <c r="Q42" s="232">
        <f t="shared" si="56"/>
        <v>0</v>
      </c>
      <c r="R42" s="232">
        <f t="shared" si="56"/>
        <v>0</v>
      </c>
      <c r="S42" s="232">
        <f t="shared" si="56"/>
        <v>0</v>
      </c>
      <c r="T42" s="232">
        <f t="shared" si="56"/>
        <v>0</v>
      </c>
      <c r="U42" s="232">
        <f t="shared" si="56"/>
        <v>0</v>
      </c>
      <c r="V42" s="232">
        <f t="shared" si="56"/>
        <v>0</v>
      </c>
      <c r="W42" s="232">
        <f t="shared" si="56"/>
        <v>0</v>
      </c>
      <c r="X42" s="232">
        <f t="shared" si="56"/>
        <v>0</v>
      </c>
      <c r="Y42" s="232">
        <f t="shared" si="56"/>
        <v>0</v>
      </c>
      <c r="Z42" s="232">
        <f t="shared" si="56"/>
        <v>0</v>
      </c>
      <c r="AA42" s="232">
        <f t="shared" ref="AA42:CL42" si="57">AA32*AA40</f>
        <v>0</v>
      </c>
      <c r="AB42" s="232">
        <f t="shared" si="57"/>
        <v>0</v>
      </c>
      <c r="AC42" s="232">
        <f t="shared" si="57"/>
        <v>0</v>
      </c>
      <c r="AD42" s="232">
        <f t="shared" si="57"/>
        <v>0</v>
      </c>
      <c r="AE42" s="232">
        <f t="shared" si="57"/>
        <v>0</v>
      </c>
      <c r="AF42" s="232">
        <f t="shared" si="57"/>
        <v>0</v>
      </c>
      <c r="AG42" s="232">
        <f t="shared" si="57"/>
        <v>0</v>
      </c>
      <c r="AH42" s="232">
        <f t="shared" si="57"/>
        <v>0</v>
      </c>
      <c r="AI42" s="232">
        <f t="shared" si="57"/>
        <v>0</v>
      </c>
      <c r="AJ42" s="232">
        <f t="shared" si="57"/>
        <v>0</v>
      </c>
      <c r="AK42" s="232">
        <f t="shared" si="57"/>
        <v>0</v>
      </c>
      <c r="AL42" s="232">
        <f t="shared" si="57"/>
        <v>0</v>
      </c>
      <c r="AM42" s="232">
        <f t="shared" si="57"/>
        <v>0</v>
      </c>
      <c r="AN42" s="232">
        <f t="shared" si="57"/>
        <v>0</v>
      </c>
      <c r="AO42" s="232">
        <f t="shared" si="57"/>
        <v>0</v>
      </c>
      <c r="AP42" s="232">
        <f t="shared" si="57"/>
        <v>0</v>
      </c>
      <c r="AQ42" s="232">
        <f t="shared" si="57"/>
        <v>0</v>
      </c>
      <c r="AR42" s="232">
        <f t="shared" si="57"/>
        <v>0</v>
      </c>
      <c r="AS42" s="232">
        <f t="shared" si="57"/>
        <v>0</v>
      </c>
      <c r="AT42" s="232">
        <f t="shared" si="57"/>
        <v>0</v>
      </c>
      <c r="AU42" s="232">
        <f t="shared" si="57"/>
        <v>0</v>
      </c>
      <c r="AV42" s="232">
        <f t="shared" si="57"/>
        <v>0</v>
      </c>
      <c r="AW42" s="232">
        <f t="shared" si="57"/>
        <v>0</v>
      </c>
      <c r="AX42" s="232">
        <f t="shared" si="57"/>
        <v>0</v>
      </c>
      <c r="AY42" s="232">
        <f t="shared" si="57"/>
        <v>0</v>
      </c>
      <c r="AZ42" s="232">
        <f t="shared" si="57"/>
        <v>0</v>
      </c>
      <c r="BA42" s="232">
        <f t="shared" si="57"/>
        <v>0</v>
      </c>
      <c r="BB42" s="232">
        <f t="shared" si="57"/>
        <v>0</v>
      </c>
      <c r="BC42" s="232">
        <f t="shared" si="57"/>
        <v>0</v>
      </c>
      <c r="BD42" s="232">
        <f t="shared" si="57"/>
        <v>0</v>
      </c>
      <c r="BE42" s="232">
        <f t="shared" si="57"/>
        <v>0</v>
      </c>
      <c r="BF42" s="232">
        <f t="shared" si="57"/>
        <v>0</v>
      </c>
      <c r="BG42" s="232">
        <f t="shared" si="57"/>
        <v>0</v>
      </c>
      <c r="BH42" s="232">
        <f t="shared" si="57"/>
        <v>0</v>
      </c>
      <c r="BI42" s="232">
        <f t="shared" si="57"/>
        <v>0</v>
      </c>
      <c r="BJ42" s="232">
        <f t="shared" si="57"/>
        <v>0</v>
      </c>
      <c r="BK42" s="232">
        <f t="shared" si="57"/>
        <v>0</v>
      </c>
      <c r="BL42" s="232">
        <f t="shared" si="57"/>
        <v>0</v>
      </c>
      <c r="BM42" s="232">
        <f t="shared" si="57"/>
        <v>0</v>
      </c>
      <c r="BN42" s="232">
        <f t="shared" si="57"/>
        <v>0</v>
      </c>
      <c r="BO42" s="232">
        <f t="shared" si="57"/>
        <v>0</v>
      </c>
      <c r="BP42" s="232">
        <f t="shared" si="57"/>
        <v>0</v>
      </c>
      <c r="BQ42" s="232">
        <f t="shared" si="57"/>
        <v>0</v>
      </c>
      <c r="BR42" s="232">
        <f t="shared" si="57"/>
        <v>0</v>
      </c>
      <c r="BS42" s="232">
        <f t="shared" si="57"/>
        <v>0</v>
      </c>
      <c r="BT42" s="232">
        <f t="shared" si="57"/>
        <v>0</v>
      </c>
      <c r="BU42" s="232">
        <f t="shared" si="57"/>
        <v>0</v>
      </c>
      <c r="BV42" s="232">
        <f t="shared" si="57"/>
        <v>0</v>
      </c>
      <c r="BW42" s="232">
        <f t="shared" si="57"/>
        <v>0</v>
      </c>
      <c r="BX42" s="232">
        <f t="shared" si="57"/>
        <v>0</v>
      </c>
      <c r="BY42" s="232">
        <f t="shared" si="57"/>
        <v>0</v>
      </c>
      <c r="BZ42" s="232">
        <f t="shared" si="57"/>
        <v>0</v>
      </c>
      <c r="CA42" s="232">
        <f t="shared" si="57"/>
        <v>0</v>
      </c>
      <c r="CB42" s="232">
        <f t="shared" si="57"/>
        <v>0</v>
      </c>
      <c r="CC42" s="232">
        <f t="shared" si="57"/>
        <v>0</v>
      </c>
      <c r="CD42" s="232">
        <f t="shared" si="57"/>
        <v>0</v>
      </c>
      <c r="CE42" s="232">
        <f t="shared" si="57"/>
        <v>0</v>
      </c>
      <c r="CF42" s="232">
        <f t="shared" si="57"/>
        <v>0</v>
      </c>
      <c r="CG42" s="232">
        <f t="shared" si="57"/>
        <v>0</v>
      </c>
      <c r="CH42" s="232">
        <f t="shared" si="57"/>
        <v>0</v>
      </c>
      <c r="CI42" s="232">
        <f t="shared" si="57"/>
        <v>0</v>
      </c>
      <c r="CJ42" s="232">
        <f t="shared" si="57"/>
        <v>0</v>
      </c>
      <c r="CK42" s="232">
        <f t="shared" si="57"/>
        <v>0</v>
      </c>
      <c r="CL42" s="232">
        <f t="shared" si="57"/>
        <v>0</v>
      </c>
      <c r="CM42" s="232">
        <f t="shared" ref="CM42:DC42" si="58">CM32*CM40</f>
        <v>0</v>
      </c>
      <c r="CN42" s="232">
        <f t="shared" si="58"/>
        <v>0</v>
      </c>
      <c r="CO42" s="232">
        <f t="shared" si="58"/>
        <v>0</v>
      </c>
      <c r="CP42" s="232">
        <f t="shared" si="58"/>
        <v>0</v>
      </c>
      <c r="CQ42" s="232">
        <f t="shared" si="58"/>
        <v>0</v>
      </c>
      <c r="CR42" s="232">
        <f t="shared" si="58"/>
        <v>0</v>
      </c>
      <c r="CS42" s="232">
        <f t="shared" si="58"/>
        <v>0</v>
      </c>
      <c r="CT42" s="232">
        <f t="shared" si="58"/>
        <v>0</v>
      </c>
      <c r="CU42" s="232">
        <f t="shared" si="58"/>
        <v>0</v>
      </c>
      <c r="CV42" s="232">
        <f t="shared" si="58"/>
        <v>0</v>
      </c>
      <c r="CW42" s="232">
        <f t="shared" si="58"/>
        <v>0</v>
      </c>
      <c r="CX42" s="232">
        <f t="shared" si="58"/>
        <v>0</v>
      </c>
      <c r="CY42" s="232">
        <f t="shared" si="58"/>
        <v>0</v>
      </c>
      <c r="CZ42" s="232">
        <f t="shared" si="58"/>
        <v>0</v>
      </c>
      <c r="DA42" s="232">
        <f t="shared" si="58"/>
        <v>0</v>
      </c>
      <c r="DB42" s="232">
        <f t="shared" si="58"/>
        <v>0</v>
      </c>
      <c r="DC42" s="232">
        <f t="shared" si="58"/>
        <v>0</v>
      </c>
    </row>
    <row r="44" spans="2:107" ht="15" customHeight="1" x14ac:dyDescent="0.25">
      <c r="B44" s="1027" t="s">
        <v>4683</v>
      </c>
      <c r="C44" s="1027"/>
      <c r="D44" s="1027"/>
      <c r="E44" s="1027"/>
      <c r="F44" s="1027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L44" s="209"/>
      <c r="BM44" s="209"/>
      <c r="BN44" s="209"/>
      <c r="BO44" s="209"/>
      <c r="BP44" s="209"/>
      <c r="BQ44" s="209"/>
      <c r="BR44" s="209"/>
      <c r="BS44" s="209"/>
      <c r="BT44" s="209"/>
      <c r="BU44" s="209"/>
      <c r="BV44" s="209"/>
      <c r="BW44" s="209"/>
      <c r="BX44" s="209"/>
      <c r="BY44" s="209"/>
      <c r="BZ44" s="209"/>
      <c r="CA44" s="209"/>
      <c r="CB44" s="209"/>
      <c r="CC44" s="209"/>
      <c r="CD44" s="209"/>
      <c r="CE44" s="209"/>
      <c r="CF44" s="209"/>
      <c r="CG44" s="209"/>
      <c r="CH44" s="209"/>
      <c r="CI44" s="209"/>
      <c r="CJ44" s="209"/>
      <c r="CK44" s="209"/>
      <c r="CL44" s="209"/>
      <c r="CM44" s="209"/>
      <c r="CN44" s="209"/>
      <c r="CO44" s="209"/>
      <c r="CP44" s="209"/>
      <c r="CQ44" s="209"/>
      <c r="CR44" s="209"/>
      <c r="CS44" s="209"/>
      <c r="CT44" s="209"/>
      <c r="CU44" s="209"/>
      <c r="CV44" s="209"/>
      <c r="CW44" s="209"/>
      <c r="CX44" s="209"/>
      <c r="CY44" s="209"/>
      <c r="CZ44" s="209"/>
      <c r="DA44" s="209"/>
      <c r="DB44" s="209"/>
      <c r="DC44" s="209"/>
    </row>
    <row r="45" spans="2:107" s="99" customFormat="1" ht="15" customHeight="1" x14ac:dyDescent="0.25">
      <c r="B45" s="495"/>
      <c r="C45" s="235"/>
      <c r="D45" s="235"/>
      <c r="E45" s="235"/>
      <c r="F45" s="233"/>
      <c r="G45" s="211" t="s">
        <v>76</v>
      </c>
      <c r="H45" s="212" t="s">
        <v>4575</v>
      </c>
      <c r="I45" s="212" t="s">
        <v>4576</v>
      </c>
      <c r="J45" s="212" t="s">
        <v>4577</v>
      </c>
      <c r="K45" s="212" t="s">
        <v>4578</v>
      </c>
      <c r="L45" s="212" t="s">
        <v>4579</v>
      </c>
      <c r="M45" s="212" t="s">
        <v>4580</v>
      </c>
      <c r="N45" s="212" t="s">
        <v>4581</v>
      </c>
      <c r="O45" s="212" t="s">
        <v>4582</v>
      </c>
      <c r="P45" s="212" t="s">
        <v>4583</v>
      </c>
      <c r="Q45" s="212" t="s">
        <v>4584</v>
      </c>
      <c r="R45" s="212" t="s">
        <v>4585</v>
      </c>
      <c r="S45" s="212" t="s">
        <v>4586</v>
      </c>
      <c r="T45" s="212" t="s">
        <v>4587</v>
      </c>
      <c r="U45" s="212" t="s">
        <v>4588</v>
      </c>
      <c r="V45" s="212" t="s">
        <v>4589</v>
      </c>
      <c r="W45" s="212" t="s">
        <v>4590</v>
      </c>
      <c r="X45" s="212" t="s">
        <v>4591</v>
      </c>
      <c r="Y45" s="212" t="s">
        <v>4592</v>
      </c>
      <c r="Z45" s="212" t="s">
        <v>4593</v>
      </c>
      <c r="AA45" s="212" t="s">
        <v>4594</v>
      </c>
      <c r="AB45" s="212" t="s">
        <v>4595</v>
      </c>
      <c r="AC45" s="212" t="s">
        <v>4596</v>
      </c>
      <c r="AD45" s="212" t="s">
        <v>4597</v>
      </c>
      <c r="AE45" s="212" t="s">
        <v>4598</v>
      </c>
      <c r="AF45" s="212" t="s">
        <v>4599</v>
      </c>
      <c r="AG45" s="212" t="s">
        <v>4600</v>
      </c>
      <c r="AH45" s="212" t="s">
        <v>4601</v>
      </c>
      <c r="AI45" s="212" t="s">
        <v>4602</v>
      </c>
      <c r="AJ45" s="212" t="s">
        <v>4603</v>
      </c>
      <c r="AK45" s="212" t="s">
        <v>4604</v>
      </c>
      <c r="AL45" s="212" t="s">
        <v>4605</v>
      </c>
      <c r="AM45" s="212" t="s">
        <v>4606</v>
      </c>
      <c r="AN45" s="212" t="s">
        <v>4607</v>
      </c>
      <c r="AO45" s="212" t="s">
        <v>4608</v>
      </c>
      <c r="AP45" s="212" t="s">
        <v>4609</v>
      </c>
      <c r="AQ45" s="212" t="s">
        <v>4610</v>
      </c>
      <c r="AR45" s="212" t="s">
        <v>4611</v>
      </c>
      <c r="AS45" s="212" t="s">
        <v>4612</v>
      </c>
      <c r="AT45" s="212" t="s">
        <v>4613</v>
      </c>
      <c r="AU45" s="212" t="s">
        <v>4614</v>
      </c>
      <c r="AV45" s="212" t="s">
        <v>4615</v>
      </c>
      <c r="AW45" s="212" t="s">
        <v>4616</v>
      </c>
      <c r="AX45" s="212" t="s">
        <v>4617</v>
      </c>
      <c r="AY45" s="212" t="s">
        <v>4618</v>
      </c>
      <c r="AZ45" s="212" t="s">
        <v>4619</v>
      </c>
      <c r="BA45" s="212" t="s">
        <v>4620</v>
      </c>
      <c r="BB45" s="212" t="s">
        <v>4621</v>
      </c>
      <c r="BC45" s="212" t="s">
        <v>4622</v>
      </c>
      <c r="BD45" s="212" t="s">
        <v>4623</v>
      </c>
      <c r="BE45" s="212" t="s">
        <v>4624</v>
      </c>
      <c r="BF45" s="212" t="s">
        <v>4625</v>
      </c>
      <c r="BG45" s="212" t="s">
        <v>4626</v>
      </c>
      <c r="BH45" s="212" t="s">
        <v>4627</v>
      </c>
      <c r="BI45" s="212" t="s">
        <v>4628</v>
      </c>
      <c r="BJ45" s="212" t="s">
        <v>4629</v>
      </c>
      <c r="BK45" s="212" t="s">
        <v>4630</v>
      </c>
      <c r="BL45" s="212" t="s">
        <v>4631</v>
      </c>
      <c r="BM45" s="212" t="s">
        <v>4632</v>
      </c>
      <c r="BN45" s="212" t="s">
        <v>4633</v>
      </c>
      <c r="BO45" s="212" t="s">
        <v>4634</v>
      </c>
      <c r="BP45" s="212" t="s">
        <v>4635</v>
      </c>
      <c r="BQ45" s="212" t="s">
        <v>4636</v>
      </c>
      <c r="BR45" s="212" t="s">
        <v>4637</v>
      </c>
      <c r="BS45" s="212" t="s">
        <v>4638</v>
      </c>
      <c r="BT45" s="212" t="s">
        <v>4639</v>
      </c>
      <c r="BU45" s="212" t="s">
        <v>4640</v>
      </c>
      <c r="BV45" s="212" t="s">
        <v>4641</v>
      </c>
      <c r="BW45" s="212" t="s">
        <v>4642</v>
      </c>
      <c r="BX45" s="212" t="s">
        <v>4643</v>
      </c>
      <c r="BY45" s="212" t="s">
        <v>4644</v>
      </c>
      <c r="BZ45" s="212" t="s">
        <v>4645</v>
      </c>
      <c r="CA45" s="212" t="s">
        <v>4646</v>
      </c>
      <c r="CB45" s="212" t="s">
        <v>4647</v>
      </c>
      <c r="CC45" s="212" t="s">
        <v>4648</v>
      </c>
      <c r="CD45" s="212" t="s">
        <v>4649</v>
      </c>
      <c r="CE45" s="212" t="s">
        <v>4650</v>
      </c>
      <c r="CF45" s="212" t="s">
        <v>4651</v>
      </c>
      <c r="CG45" s="212" t="s">
        <v>4652</v>
      </c>
      <c r="CH45" s="212" t="s">
        <v>4653</v>
      </c>
      <c r="CI45" s="212" t="s">
        <v>4654</v>
      </c>
      <c r="CJ45" s="212" t="s">
        <v>4655</v>
      </c>
      <c r="CK45" s="212" t="s">
        <v>4656</v>
      </c>
      <c r="CL45" s="212" t="s">
        <v>4657</v>
      </c>
      <c r="CM45" s="212" t="s">
        <v>4658</v>
      </c>
      <c r="CN45" s="212" t="s">
        <v>4659</v>
      </c>
      <c r="CO45" s="212" t="s">
        <v>4660</v>
      </c>
      <c r="CP45" s="212" t="s">
        <v>4661</v>
      </c>
      <c r="CQ45" s="212" t="s">
        <v>4662</v>
      </c>
      <c r="CR45" s="212" t="s">
        <v>4663</v>
      </c>
      <c r="CS45" s="212" t="s">
        <v>4664</v>
      </c>
      <c r="CT45" s="212" t="s">
        <v>4665</v>
      </c>
      <c r="CU45" s="212" t="s">
        <v>4666</v>
      </c>
      <c r="CV45" s="212" t="s">
        <v>4667</v>
      </c>
      <c r="CW45" s="212" t="s">
        <v>4668</v>
      </c>
      <c r="CX45" s="212" t="s">
        <v>4669</v>
      </c>
      <c r="CY45" s="212" t="s">
        <v>4670</v>
      </c>
      <c r="CZ45" s="212" t="s">
        <v>4671</v>
      </c>
      <c r="DA45" s="212" t="s">
        <v>4672</v>
      </c>
      <c r="DB45" s="212" t="s">
        <v>4673</v>
      </c>
      <c r="DC45" s="212" t="s">
        <v>4674</v>
      </c>
    </row>
    <row r="46" spans="2:107" ht="15" customHeight="1" x14ac:dyDescent="0.25">
      <c r="B46" s="495">
        <v>23</v>
      </c>
      <c r="C46" s="236" t="s">
        <v>3898</v>
      </c>
      <c r="D46" s="236"/>
      <c r="E46" s="537" t="s">
        <v>3855</v>
      </c>
      <c r="F46" s="220" t="s">
        <v>4236</v>
      </c>
      <c r="G46" s="231">
        <f>SUM(H46:DC46)</f>
        <v>0</v>
      </c>
      <c r="H46" s="229">
        <f>H21-H42</f>
        <v>0</v>
      </c>
      <c r="I46" s="229">
        <f t="shared" ref="I46:AM46" si="59">I21-I42</f>
        <v>0</v>
      </c>
      <c r="J46" s="229">
        <f t="shared" si="59"/>
        <v>0</v>
      </c>
      <c r="K46" s="229">
        <f t="shared" si="59"/>
        <v>0</v>
      </c>
      <c r="L46" s="229">
        <f t="shared" si="59"/>
        <v>0</v>
      </c>
      <c r="M46" s="229">
        <f t="shared" si="59"/>
        <v>0</v>
      </c>
      <c r="N46" s="229">
        <f t="shared" si="59"/>
        <v>0</v>
      </c>
      <c r="O46" s="229">
        <f t="shared" si="59"/>
        <v>0</v>
      </c>
      <c r="P46" s="229">
        <f t="shared" si="59"/>
        <v>0</v>
      </c>
      <c r="Q46" s="229">
        <f t="shared" si="59"/>
        <v>0</v>
      </c>
      <c r="R46" s="229">
        <f t="shared" si="59"/>
        <v>0</v>
      </c>
      <c r="S46" s="229">
        <f t="shared" si="59"/>
        <v>0</v>
      </c>
      <c r="T46" s="229">
        <f t="shared" si="59"/>
        <v>0</v>
      </c>
      <c r="U46" s="229">
        <f t="shared" si="59"/>
        <v>0</v>
      </c>
      <c r="V46" s="229">
        <f t="shared" si="59"/>
        <v>0</v>
      </c>
      <c r="W46" s="229">
        <f t="shared" si="59"/>
        <v>0</v>
      </c>
      <c r="X46" s="229">
        <f t="shared" si="59"/>
        <v>0</v>
      </c>
      <c r="Y46" s="229">
        <f t="shared" si="59"/>
        <v>0</v>
      </c>
      <c r="Z46" s="229">
        <f t="shared" si="59"/>
        <v>0</v>
      </c>
      <c r="AA46" s="229">
        <f t="shared" si="59"/>
        <v>0</v>
      </c>
      <c r="AB46" s="229">
        <f t="shared" si="59"/>
        <v>0</v>
      </c>
      <c r="AC46" s="229">
        <f t="shared" si="59"/>
        <v>0</v>
      </c>
      <c r="AD46" s="229">
        <f t="shared" si="59"/>
        <v>0</v>
      </c>
      <c r="AE46" s="229">
        <f t="shared" si="59"/>
        <v>0</v>
      </c>
      <c r="AF46" s="229">
        <f t="shared" si="59"/>
        <v>0</v>
      </c>
      <c r="AG46" s="229">
        <f t="shared" si="59"/>
        <v>0</v>
      </c>
      <c r="AH46" s="229">
        <f t="shared" si="59"/>
        <v>0</v>
      </c>
      <c r="AI46" s="229">
        <f t="shared" si="59"/>
        <v>0</v>
      </c>
      <c r="AJ46" s="229">
        <f t="shared" si="59"/>
        <v>0</v>
      </c>
      <c r="AK46" s="229">
        <f t="shared" si="59"/>
        <v>0</v>
      </c>
      <c r="AL46" s="229">
        <f t="shared" si="59"/>
        <v>0</v>
      </c>
      <c r="AM46" s="229">
        <f t="shared" si="59"/>
        <v>0</v>
      </c>
      <c r="AN46" s="229">
        <f t="shared" ref="AN46:BS46" si="60">AN21-AN42</f>
        <v>0</v>
      </c>
      <c r="AO46" s="229">
        <f t="shared" si="60"/>
        <v>0</v>
      </c>
      <c r="AP46" s="229">
        <f t="shared" si="60"/>
        <v>0</v>
      </c>
      <c r="AQ46" s="229">
        <f t="shared" si="60"/>
        <v>0</v>
      </c>
      <c r="AR46" s="229">
        <f t="shared" si="60"/>
        <v>0</v>
      </c>
      <c r="AS46" s="229">
        <f t="shared" si="60"/>
        <v>0</v>
      </c>
      <c r="AT46" s="229">
        <f t="shared" si="60"/>
        <v>0</v>
      </c>
      <c r="AU46" s="229">
        <f t="shared" si="60"/>
        <v>0</v>
      </c>
      <c r="AV46" s="229">
        <f t="shared" si="60"/>
        <v>0</v>
      </c>
      <c r="AW46" s="229">
        <f t="shared" si="60"/>
        <v>0</v>
      </c>
      <c r="AX46" s="229">
        <f t="shared" si="60"/>
        <v>0</v>
      </c>
      <c r="AY46" s="229">
        <f t="shared" si="60"/>
        <v>0</v>
      </c>
      <c r="AZ46" s="229">
        <f t="shared" si="60"/>
        <v>0</v>
      </c>
      <c r="BA46" s="229">
        <f t="shared" si="60"/>
        <v>0</v>
      </c>
      <c r="BB46" s="229">
        <f t="shared" si="60"/>
        <v>0</v>
      </c>
      <c r="BC46" s="229">
        <f t="shared" si="60"/>
        <v>0</v>
      </c>
      <c r="BD46" s="229">
        <f t="shared" si="60"/>
        <v>0</v>
      </c>
      <c r="BE46" s="229">
        <f t="shared" si="60"/>
        <v>0</v>
      </c>
      <c r="BF46" s="229">
        <f t="shared" si="60"/>
        <v>0</v>
      </c>
      <c r="BG46" s="229">
        <f t="shared" si="60"/>
        <v>0</v>
      </c>
      <c r="BH46" s="229">
        <f t="shared" si="60"/>
        <v>0</v>
      </c>
      <c r="BI46" s="229">
        <f t="shared" si="60"/>
        <v>0</v>
      </c>
      <c r="BJ46" s="229">
        <f t="shared" si="60"/>
        <v>0</v>
      </c>
      <c r="BK46" s="229">
        <f t="shared" si="60"/>
        <v>0</v>
      </c>
      <c r="BL46" s="229">
        <f t="shared" si="60"/>
        <v>0</v>
      </c>
      <c r="BM46" s="229">
        <f t="shared" si="60"/>
        <v>0</v>
      </c>
      <c r="BN46" s="229">
        <f t="shared" si="60"/>
        <v>0</v>
      </c>
      <c r="BO46" s="229">
        <f t="shared" si="60"/>
        <v>0</v>
      </c>
      <c r="BP46" s="229">
        <f t="shared" si="60"/>
        <v>0</v>
      </c>
      <c r="BQ46" s="229">
        <f t="shared" si="60"/>
        <v>0</v>
      </c>
      <c r="BR46" s="229">
        <f t="shared" si="60"/>
        <v>0</v>
      </c>
      <c r="BS46" s="229">
        <f t="shared" si="60"/>
        <v>0</v>
      </c>
      <c r="BT46" s="229">
        <f t="shared" ref="BT46:DC46" si="61">BT21-BT42</f>
        <v>0</v>
      </c>
      <c r="BU46" s="229">
        <f t="shared" si="61"/>
        <v>0</v>
      </c>
      <c r="BV46" s="229">
        <f t="shared" si="61"/>
        <v>0</v>
      </c>
      <c r="BW46" s="229">
        <f t="shared" si="61"/>
        <v>0</v>
      </c>
      <c r="BX46" s="229">
        <f t="shared" si="61"/>
        <v>0</v>
      </c>
      <c r="BY46" s="229">
        <f t="shared" si="61"/>
        <v>0</v>
      </c>
      <c r="BZ46" s="229">
        <f t="shared" si="61"/>
        <v>0</v>
      </c>
      <c r="CA46" s="229">
        <f t="shared" si="61"/>
        <v>0</v>
      </c>
      <c r="CB46" s="229">
        <f t="shared" si="61"/>
        <v>0</v>
      </c>
      <c r="CC46" s="229">
        <f t="shared" si="61"/>
        <v>0</v>
      </c>
      <c r="CD46" s="229">
        <f t="shared" si="61"/>
        <v>0</v>
      </c>
      <c r="CE46" s="229">
        <f t="shared" si="61"/>
        <v>0</v>
      </c>
      <c r="CF46" s="229">
        <f t="shared" si="61"/>
        <v>0</v>
      </c>
      <c r="CG46" s="229">
        <f t="shared" si="61"/>
        <v>0</v>
      </c>
      <c r="CH46" s="229">
        <f t="shared" si="61"/>
        <v>0</v>
      </c>
      <c r="CI46" s="229">
        <f t="shared" si="61"/>
        <v>0</v>
      </c>
      <c r="CJ46" s="229">
        <f t="shared" si="61"/>
        <v>0</v>
      </c>
      <c r="CK46" s="229">
        <f t="shared" si="61"/>
        <v>0</v>
      </c>
      <c r="CL46" s="229">
        <f t="shared" si="61"/>
        <v>0</v>
      </c>
      <c r="CM46" s="229">
        <f t="shared" si="61"/>
        <v>0</v>
      </c>
      <c r="CN46" s="229">
        <f t="shared" si="61"/>
        <v>0</v>
      </c>
      <c r="CO46" s="229">
        <f t="shared" si="61"/>
        <v>0</v>
      </c>
      <c r="CP46" s="229">
        <f t="shared" si="61"/>
        <v>0</v>
      </c>
      <c r="CQ46" s="229">
        <f t="shared" si="61"/>
        <v>0</v>
      </c>
      <c r="CR46" s="229">
        <f t="shared" si="61"/>
        <v>0</v>
      </c>
      <c r="CS46" s="229">
        <f t="shared" si="61"/>
        <v>0</v>
      </c>
      <c r="CT46" s="229">
        <f t="shared" si="61"/>
        <v>0</v>
      </c>
      <c r="CU46" s="229">
        <f t="shared" si="61"/>
        <v>0</v>
      </c>
      <c r="CV46" s="229">
        <f t="shared" si="61"/>
        <v>0</v>
      </c>
      <c r="CW46" s="229">
        <f t="shared" si="61"/>
        <v>0</v>
      </c>
      <c r="CX46" s="229">
        <f t="shared" si="61"/>
        <v>0</v>
      </c>
      <c r="CY46" s="229">
        <f t="shared" si="61"/>
        <v>0</v>
      </c>
      <c r="CZ46" s="229">
        <f t="shared" si="61"/>
        <v>0</v>
      </c>
      <c r="DA46" s="229">
        <f t="shared" si="61"/>
        <v>0</v>
      </c>
      <c r="DB46" s="229">
        <f t="shared" si="61"/>
        <v>0</v>
      </c>
      <c r="DC46" s="229">
        <f t="shared" si="61"/>
        <v>0</v>
      </c>
    </row>
    <row r="47" spans="2:107" ht="15" customHeight="1" x14ac:dyDescent="0.25">
      <c r="B47" s="495">
        <v>24</v>
      </c>
      <c r="C47" s="237" t="s">
        <v>4237</v>
      </c>
      <c r="D47" s="238">
        <f>'Escolha tarifa'!F17</f>
        <v>2668.4784624000004</v>
      </c>
      <c r="E47" s="538" t="s">
        <v>3909</v>
      </c>
      <c r="F47" s="696" t="s">
        <v>4238</v>
      </c>
      <c r="G47" s="239">
        <f t="shared" ref="G47:AL47" si="62">IF(G21=0,0,G46/G21)</f>
        <v>0</v>
      </c>
      <c r="H47" s="240">
        <f t="shared" si="62"/>
        <v>0</v>
      </c>
      <c r="I47" s="240">
        <f t="shared" si="62"/>
        <v>0</v>
      </c>
      <c r="J47" s="240">
        <f t="shared" si="62"/>
        <v>0</v>
      </c>
      <c r="K47" s="240">
        <f t="shared" si="62"/>
        <v>0</v>
      </c>
      <c r="L47" s="240">
        <f t="shared" si="62"/>
        <v>0</v>
      </c>
      <c r="M47" s="240">
        <f t="shared" si="62"/>
        <v>0</v>
      </c>
      <c r="N47" s="240">
        <f t="shared" si="62"/>
        <v>0</v>
      </c>
      <c r="O47" s="240">
        <f t="shared" si="62"/>
        <v>0</v>
      </c>
      <c r="P47" s="240">
        <f t="shared" si="62"/>
        <v>0</v>
      </c>
      <c r="Q47" s="240">
        <f t="shared" si="62"/>
        <v>0</v>
      </c>
      <c r="R47" s="240">
        <f t="shared" si="62"/>
        <v>0</v>
      </c>
      <c r="S47" s="240">
        <f t="shared" si="62"/>
        <v>0</v>
      </c>
      <c r="T47" s="240">
        <f t="shared" si="62"/>
        <v>0</v>
      </c>
      <c r="U47" s="240">
        <f t="shared" si="62"/>
        <v>0</v>
      </c>
      <c r="V47" s="240">
        <f t="shared" si="62"/>
        <v>0</v>
      </c>
      <c r="W47" s="240">
        <f t="shared" si="62"/>
        <v>0</v>
      </c>
      <c r="X47" s="240">
        <f t="shared" si="62"/>
        <v>0</v>
      </c>
      <c r="Y47" s="240">
        <f t="shared" si="62"/>
        <v>0</v>
      </c>
      <c r="Z47" s="240">
        <f t="shared" si="62"/>
        <v>0</v>
      </c>
      <c r="AA47" s="240">
        <f t="shared" si="62"/>
        <v>0</v>
      </c>
      <c r="AB47" s="240">
        <f t="shared" si="62"/>
        <v>0</v>
      </c>
      <c r="AC47" s="240">
        <f t="shared" si="62"/>
        <v>0</v>
      </c>
      <c r="AD47" s="240">
        <f t="shared" si="62"/>
        <v>0</v>
      </c>
      <c r="AE47" s="240">
        <f t="shared" si="62"/>
        <v>0</v>
      </c>
      <c r="AF47" s="240">
        <f t="shared" si="62"/>
        <v>0</v>
      </c>
      <c r="AG47" s="240">
        <f t="shared" si="62"/>
        <v>0</v>
      </c>
      <c r="AH47" s="240">
        <f t="shared" si="62"/>
        <v>0</v>
      </c>
      <c r="AI47" s="240">
        <f t="shared" si="62"/>
        <v>0</v>
      </c>
      <c r="AJ47" s="240">
        <f t="shared" si="62"/>
        <v>0</v>
      </c>
      <c r="AK47" s="240">
        <f t="shared" si="62"/>
        <v>0</v>
      </c>
      <c r="AL47" s="240">
        <f t="shared" si="62"/>
        <v>0</v>
      </c>
      <c r="AM47" s="240">
        <f t="shared" ref="AM47:BR47" si="63">IF(AM21=0,0,AM46/AM21)</f>
        <v>0</v>
      </c>
      <c r="AN47" s="240">
        <f t="shared" si="63"/>
        <v>0</v>
      </c>
      <c r="AO47" s="240">
        <f t="shared" si="63"/>
        <v>0</v>
      </c>
      <c r="AP47" s="240">
        <f t="shared" si="63"/>
        <v>0</v>
      </c>
      <c r="AQ47" s="240">
        <f t="shared" si="63"/>
        <v>0</v>
      </c>
      <c r="AR47" s="240">
        <f t="shared" si="63"/>
        <v>0</v>
      </c>
      <c r="AS47" s="240">
        <f t="shared" si="63"/>
        <v>0</v>
      </c>
      <c r="AT47" s="240">
        <f t="shared" si="63"/>
        <v>0</v>
      </c>
      <c r="AU47" s="240">
        <f t="shared" si="63"/>
        <v>0</v>
      </c>
      <c r="AV47" s="240">
        <f t="shared" si="63"/>
        <v>0</v>
      </c>
      <c r="AW47" s="240">
        <f t="shared" si="63"/>
        <v>0</v>
      </c>
      <c r="AX47" s="240">
        <f t="shared" si="63"/>
        <v>0</v>
      </c>
      <c r="AY47" s="240">
        <f t="shared" si="63"/>
        <v>0</v>
      </c>
      <c r="AZ47" s="240">
        <f t="shared" si="63"/>
        <v>0</v>
      </c>
      <c r="BA47" s="240">
        <f t="shared" si="63"/>
        <v>0</v>
      </c>
      <c r="BB47" s="240">
        <f t="shared" si="63"/>
        <v>0</v>
      </c>
      <c r="BC47" s="240">
        <f t="shared" si="63"/>
        <v>0</v>
      </c>
      <c r="BD47" s="240">
        <f t="shared" si="63"/>
        <v>0</v>
      </c>
      <c r="BE47" s="240">
        <f t="shared" si="63"/>
        <v>0</v>
      </c>
      <c r="BF47" s="240">
        <f t="shared" si="63"/>
        <v>0</v>
      </c>
      <c r="BG47" s="240">
        <f t="shared" si="63"/>
        <v>0</v>
      </c>
      <c r="BH47" s="240">
        <f t="shared" si="63"/>
        <v>0</v>
      </c>
      <c r="BI47" s="240">
        <f t="shared" si="63"/>
        <v>0</v>
      </c>
      <c r="BJ47" s="240">
        <f t="shared" si="63"/>
        <v>0</v>
      </c>
      <c r="BK47" s="240">
        <f t="shared" si="63"/>
        <v>0</v>
      </c>
      <c r="BL47" s="240">
        <f t="shared" si="63"/>
        <v>0</v>
      </c>
      <c r="BM47" s="240">
        <f t="shared" si="63"/>
        <v>0</v>
      </c>
      <c r="BN47" s="240">
        <f t="shared" si="63"/>
        <v>0</v>
      </c>
      <c r="BO47" s="240">
        <f t="shared" si="63"/>
        <v>0</v>
      </c>
      <c r="BP47" s="240">
        <f t="shared" si="63"/>
        <v>0</v>
      </c>
      <c r="BQ47" s="240">
        <f t="shared" si="63"/>
        <v>0</v>
      </c>
      <c r="BR47" s="240">
        <f t="shared" si="63"/>
        <v>0</v>
      </c>
      <c r="BS47" s="240">
        <f t="shared" ref="BS47:CX47" si="64">IF(BS21=0,0,BS46/BS21)</f>
        <v>0</v>
      </c>
      <c r="BT47" s="240">
        <f t="shared" si="64"/>
        <v>0</v>
      </c>
      <c r="BU47" s="240">
        <f t="shared" si="64"/>
        <v>0</v>
      </c>
      <c r="BV47" s="240">
        <f t="shared" si="64"/>
        <v>0</v>
      </c>
      <c r="BW47" s="240">
        <f t="shared" si="64"/>
        <v>0</v>
      </c>
      <c r="BX47" s="240">
        <f t="shared" si="64"/>
        <v>0</v>
      </c>
      <c r="BY47" s="240">
        <f t="shared" si="64"/>
        <v>0</v>
      </c>
      <c r="BZ47" s="240">
        <f t="shared" si="64"/>
        <v>0</v>
      </c>
      <c r="CA47" s="240">
        <f t="shared" si="64"/>
        <v>0</v>
      </c>
      <c r="CB47" s="240">
        <f t="shared" si="64"/>
        <v>0</v>
      </c>
      <c r="CC47" s="240">
        <f t="shared" si="64"/>
        <v>0</v>
      </c>
      <c r="CD47" s="240">
        <f t="shared" si="64"/>
        <v>0</v>
      </c>
      <c r="CE47" s="240">
        <f t="shared" si="64"/>
        <v>0</v>
      </c>
      <c r="CF47" s="240">
        <f t="shared" si="64"/>
        <v>0</v>
      </c>
      <c r="CG47" s="240">
        <f t="shared" si="64"/>
        <v>0</v>
      </c>
      <c r="CH47" s="240">
        <f t="shared" si="64"/>
        <v>0</v>
      </c>
      <c r="CI47" s="240">
        <f t="shared" si="64"/>
        <v>0</v>
      </c>
      <c r="CJ47" s="240">
        <f t="shared" si="64"/>
        <v>0</v>
      </c>
      <c r="CK47" s="240">
        <f t="shared" si="64"/>
        <v>0</v>
      </c>
      <c r="CL47" s="240">
        <f t="shared" si="64"/>
        <v>0</v>
      </c>
      <c r="CM47" s="240">
        <f t="shared" si="64"/>
        <v>0</v>
      </c>
      <c r="CN47" s="240">
        <f t="shared" si="64"/>
        <v>0</v>
      </c>
      <c r="CO47" s="240">
        <f t="shared" si="64"/>
        <v>0</v>
      </c>
      <c r="CP47" s="240">
        <f t="shared" si="64"/>
        <v>0</v>
      </c>
      <c r="CQ47" s="240">
        <f t="shared" si="64"/>
        <v>0</v>
      </c>
      <c r="CR47" s="240">
        <f t="shared" si="64"/>
        <v>0</v>
      </c>
      <c r="CS47" s="240">
        <f t="shared" si="64"/>
        <v>0</v>
      </c>
      <c r="CT47" s="240">
        <f t="shared" si="64"/>
        <v>0</v>
      </c>
      <c r="CU47" s="240">
        <f t="shared" si="64"/>
        <v>0</v>
      </c>
      <c r="CV47" s="240">
        <f t="shared" si="64"/>
        <v>0</v>
      </c>
      <c r="CW47" s="240">
        <f t="shared" si="64"/>
        <v>0</v>
      </c>
      <c r="CX47" s="240">
        <f t="shared" si="64"/>
        <v>0</v>
      </c>
      <c r="CY47" s="240">
        <f>IF(CY21=0,0,CY46/CY21)</f>
        <v>0</v>
      </c>
      <c r="CZ47" s="240">
        <f>IF(CZ21=0,0,CZ46/CZ21)</f>
        <v>0</v>
      </c>
      <c r="DA47" s="240">
        <f>IF(DA21=0,0,DA46/DA21)</f>
        <v>0</v>
      </c>
      <c r="DB47" s="240">
        <f>IF(DB21=0,0,DB46/DB21)</f>
        <v>0</v>
      </c>
      <c r="DC47" s="240">
        <f>IF(DC21=0,0,DC46/DC21)</f>
        <v>0</v>
      </c>
    </row>
    <row r="48" spans="2:107" ht="15" customHeight="1" x14ac:dyDescent="0.25">
      <c r="B48" s="495">
        <v>25</v>
      </c>
      <c r="C48" s="236" t="s">
        <v>3897</v>
      </c>
      <c r="D48" s="236"/>
      <c r="E48" s="537" t="s">
        <v>3852</v>
      </c>
      <c r="F48" s="220" t="s">
        <v>4239</v>
      </c>
      <c r="G48" s="231">
        <f>SUM(H48:DC48)</f>
        <v>0</v>
      </c>
      <c r="H48" s="229">
        <f t="shared" ref="H48:AM48" si="65">H20-H41</f>
        <v>0</v>
      </c>
      <c r="I48" s="229">
        <f t="shared" si="65"/>
        <v>0</v>
      </c>
      <c r="J48" s="229">
        <f t="shared" si="65"/>
        <v>0</v>
      </c>
      <c r="K48" s="229">
        <f t="shared" si="65"/>
        <v>0</v>
      </c>
      <c r="L48" s="229">
        <f t="shared" si="65"/>
        <v>0</v>
      </c>
      <c r="M48" s="229">
        <f t="shared" si="65"/>
        <v>0</v>
      </c>
      <c r="N48" s="229">
        <f t="shared" si="65"/>
        <v>0</v>
      </c>
      <c r="O48" s="229">
        <f t="shared" si="65"/>
        <v>0</v>
      </c>
      <c r="P48" s="229">
        <f t="shared" si="65"/>
        <v>0</v>
      </c>
      <c r="Q48" s="229">
        <f t="shared" si="65"/>
        <v>0</v>
      </c>
      <c r="R48" s="229">
        <f t="shared" si="65"/>
        <v>0</v>
      </c>
      <c r="S48" s="229">
        <f t="shared" si="65"/>
        <v>0</v>
      </c>
      <c r="T48" s="229">
        <f t="shared" si="65"/>
        <v>0</v>
      </c>
      <c r="U48" s="229">
        <f t="shared" si="65"/>
        <v>0</v>
      </c>
      <c r="V48" s="229">
        <f t="shared" si="65"/>
        <v>0</v>
      </c>
      <c r="W48" s="229">
        <f t="shared" si="65"/>
        <v>0</v>
      </c>
      <c r="X48" s="229">
        <f t="shared" si="65"/>
        <v>0</v>
      </c>
      <c r="Y48" s="229">
        <f t="shared" si="65"/>
        <v>0</v>
      </c>
      <c r="Z48" s="229">
        <f t="shared" si="65"/>
        <v>0</v>
      </c>
      <c r="AA48" s="229">
        <f t="shared" si="65"/>
        <v>0</v>
      </c>
      <c r="AB48" s="229">
        <f t="shared" si="65"/>
        <v>0</v>
      </c>
      <c r="AC48" s="229">
        <f t="shared" si="65"/>
        <v>0</v>
      </c>
      <c r="AD48" s="229">
        <f t="shared" si="65"/>
        <v>0</v>
      </c>
      <c r="AE48" s="229">
        <f t="shared" si="65"/>
        <v>0</v>
      </c>
      <c r="AF48" s="229">
        <f t="shared" si="65"/>
        <v>0</v>
      </c>
      <c r="AG48" s="229">
        <f t="shared" si="65"/>
        <v>0</v>
      </c>
      <c r="AH48" s="229">
        <f t="shared" si="65"/>
        <v>0</v>
      </c>
      <c r="AI48" s="229">
        <f t="shared" si="65"/>
        <v>0</v>
      </c>
      <c r="AJ48" s="229">
        <f t="shared" si="65"/>
        <v>0</v>
      </c>
      <c r="AK48" s="229">
        <f t="shared" si="65"/>
        <v>0</v>
      </c>
      <c r="AL48" s="229">
        <f t="shared" si="65"/>
        <v>0</v>
      </c>
      <c r="AM48" s="229">
        <f t="shared" si="65"/>
        <v>0</v>
      </c>
      <c r="AN48" s="229">
        <f t="shared" ref="AN48:BS48" si="66">AN20-AN41</f>
        <v>0</v>
      </c>
      <c r="AO48" s="229">
        <f t="shared" si="66"/>
        <v>0</v>
      </c>
      <c r="AP48" s="229">
        <f t="shared" si="66"/>
        <v>0</v>
      </c>
      <c r="AQ48" s="229">
        <f t="shared" si="66"/>
        <v>0</v>
      </c>
      <c r="AR48" s="229">
        <f t="shared" si="66"/>
        <v>0</v>
      </c>
      <c r="AS48" s="229">
        <f t="shared" si="66"/>
        <v>0</v>
      </c>
      <c r="AT48" s="229">
        <f t="shared" si="66"/>
        <v>0</v>
      </c>
      <c r="AU48" s="229">
        <f t="shared" si="66"/>
        <v>0</v>
      </c>
      <c r="AV48" s="229">
        <f t="shared" si="66"/>
        <v>0</v>
      </c>
      <c r="AW48" s="229">
        <f t="shared" si="66"/>
        <v>0</v>
      </c>
      <c r="AX48" s="229">
        <f t="shared" si="66"/>
        <v>0</v>
      </c>
      <c r="AY48" s="229">
        <f t="shared" si="66"/>
        <v>0</v>
      </c>
      <c r="AZ48" s="229">
        <f t="shared" si="66"/>
        <v>0</v>
      </c>
      <c r="BA48" s="229">
        <f t="shared" si="66"/>
        <v>0</v>
      </c>
      <c r="BB48" s="229">
        <f t="shared" si="66"/>
        <v>0</v>
      </c>
      <c r="BC48" s="229">
        <f t="shared" si="66"/>
        <v>0</v>
      </c>
      <c r="BD48" s="229">
        <f t="shared" si="66"/>
        <v>0</v>
      </c>
      <c r="BE48" s="229">
        <f t="shared" si="66"/>
        <v>0</v>
      </c>
      <c r="BF48" s="229">
        <f t="shared" si="66"/>
        <v>0</v>
      </c>
      <c r="BG48" s="229">
        <f t="shared" si="66"/>
        <v>0</v>
      </c>
      <c r="BH48" s="229">
        <f t="shared" si="66"/>
        <v>0</v>
      </c>
      <c r="BI48" s="229">
        <f t="shared" si="66"/>
        <v>0</v>
      </c>
      <c r="BJ48" s="229">
        <f t="shared" si="66"/>
        <v>0</v>
      </c>
      <c r="BK48" s="229">
        <f t="shared" si="66"/>
        <v>0</v>
      </c>
      <c r="BL48" s="229">
        <f t="shared" si="66"/>
        <v>0</v>
      </c>
      <c r="BM48" s="229">
        <f t="shared" si="66"/>
        <v>0</v>
      </c>
      <c r="BN48" s="229">
        <f t="shared" si="66"/>
        <v>0</v>
      </c>
      <c r="BO48" s="229">
        <f t="shared" si="66"/>
        <v>0</v>
      </c>
      <c r="BP48" s="229">
        <f t="shared" si="66"/>
        <v>0</v>
      </c>
      <c r="BQ48" s="229">
        <f t="shared" si="66"/>
        <v>0</v>
      </c>
      <c r="BR48" s="229">
        <f t="shared" si="66"/>
        <v>0</v>
      </c>
      <c r="BS48" s="229">
        <f t="shared" si="66"/>
        <v>0</v>
      </c>
      <c r="BT48" s="229">
        <f t="shared" ref="BT48:DC48" si="67">BT20-BT41</f>
        <v>0</v>
      </c>
      <c r="BU48" s="229">
        <f t="shared" si="67"/>
        <v>0</v>
      </c>
      <c r="BV48" s="229">
        <f t="shared" si="67"/>
        <v>0</v>
      </c>
      <c r="BW48" s="229">
        <f t="shared" si="67"/>
        <v>0</v>
      </c>
      <c r="BX48" s="229">
        <f t="shared" si="67"/>
        <v>0</v>
      </c>
      <c r="BY48" s="229">
        <f t="shared" si="67"/>
        <v>0</v>
      </c>
      <c r="BZ48" s="229">
        <f t="shared" si="67"/>
        <v>0</v>
      </c>
      <c r="CA48" s="229">
        <f t="shared" si="67"/>
        <v>0</v>
      </c>
      <c r="CB48" s="229">
        <f t="shared" si="67"/>
        <v>0</v>
      </c>
      <c r="CC48" s="229">
        <f t="shared" si="67"/>
        <v>0</v>
      </c>
      <c r="CD48" s="229">
        <f t="shared" si="67"/>
        <v>0</v>
      </c>
      <c r="CE48" s="229">
        <f t="shared" si="67"/>
        <v>0</v>
      </c>
      <c r="CF48" s="229">
        <f t="shared" si="67"/>
        <v>0</v>
      </c>
      <c r="CG48" s="229">
        <f t="shared" si="67"/>
        <v>0</v>
      </c>
      <c r="CH48" s="229">
        <f t="shared" si="67"/>
        <v>0</v>
      </c>
      <c r="CI48" s="229">
        <f t="shared" si="67"/>
        <v>0</v>
      </c>
      <c r="CJ48" s="229">
        <f t="shared" si="67"/>
        <v>0</v>
      </c>
      <c r="CK48" s="229">
        <f t="shared" si="67"/>
        <v>0</v>
      </c>
      <c r="CL48" s="229">
        <f t="shared" si="67"/>
        <v>0</v>
      </c>
      <c r="CM48" s="229">
        <f t="shared" si="67"/>
        <v>0</v>
      </c>
      <c r="CN48" s="229">
        <f t="shared" si="67"/>
        <v>0</v>
      </c>
      <c r="CO48" s="229">
        <f t="shared" si="67"/>
        <v>0</v>
      </c>
      <c r="CP48" s="229">
        <f t="shared" si="67"/>
        <v>0</v>
      </c>
      <c r="CQ48" s="229">
        <f t="shared" si="67"/>
        <v>0</v>
      </c>
      <c r="CR48" s="229">
        <f t="shared" si="67"/>
        <v>0</v>
      </c>
      <c r="CS48" s="229">
        <f t="shared" si="67"/>
        <v>0</v>
      </c>
      <c r="CT48" s="229">
        <f t="shared" si="67"/>
        <v>0</v>
      </c>
      <c r="CU48" s="229">
        <f t="shared" si="67"/>
        <v>0</v>
      </c>
      <c r="CV48" s="229">
        <f t="shared" si="67"/>
        <v>0</v>
      </c>
      <c r="CW48" s="229">
        <f t="shared" si="67"/>
        <v>0</v>
      </c>
      <c r="CX48" s="229">
        <f t="shared" si="67"/>
        <v>0</v>
      </c>
      <c r="CY48" s="229">
        <f t="shared" si="67"/>
        <v>0</v>
      </c>
      <c r="CZ48" s="229">
        <f t="shared" si="67"/>
        <v>0</v>
      </c>
      <c r="DA48" s="229">
        <f t="shared" si="67"/>
        <v>0</v>
      </c>
      <c r="DB48" s="229">
        <f t="shared" si="67"/>
        <v>0</v>
      </c>
      <c r="DC48" s="229">
        <f t="shared" si="67"/>
        <v>0</v>
      </c>
    </row>
    <row r="49" spans="2:107" ht="15" customHeight="1" x14ac:dyDescent="0.25">
      <c r="B49" s="495">
        <v>26</v>
      </c>
      <c r="C49" s="237" t="s">
        <v>4240</v>
      </c>
      <c r="D49" s="238">
        <f>'Escolha tarifa'!E17</f>
        <v>924.10883683013355</v>
      </c>
      <c r="E49" s="538" t="s">
        <v>3909</v>
      </c>
      <c r="F49" s="696" t="s">
        <v>4241</v>
      </c>
      <c r="G49" s="239">
        <f t="shared" ref="G49:AL49" si="68">IF(G20=0,0,G48/G20)</f>
        <v>0</v>
      </c>
      <c r="H49" s="240">
        <f t="shared" si="68"/>
        <v>0</v>
      </c>
      <c r="I49" s="240">
        <f t="shared" si="68"/>
        <v>0</v>
      </c>
      <c r="J49" s="240">
        <f t="shared" si="68"/>
        <v>0</v>
      </c>
      <c r="K49" s="240">
        <f t="shared" si="68"/>
        <v>0</v>
      </c>
      <c r="L49" s="240">
        <f t="shared" si="68"/>
        <v>0</v>
      </c>
      <c r="M49" s="240">
        <f t="shared" si="68"/>
        <v>0</v>
      </c>
      <c r="N49" s="240">
        <f t="shared" si="68"/>
        <v>0</v>
      </c>
      <c r="O49" s="240">
        <f t="shared" si="68"/>
        <v>0</v>
      </c>
      <c r="P49" s="240">
        <f t="shared" si="68"/>
        <v>0</v>
      </c>
      <c r="Q49" s="240">
        <f t="shared" si="68"/>
        <v>0</v>
      </c>
      <c r="R49" s="240">
        <f t="shared" si="68"/>
        <v>0</v>
      </c>
      <c r="S49" s="240">
        <f t="shared" si="68"/>
        <v>0</v>
      </c>
      <c r="T49" s="240">
        <f t="shared" si="68"/>
        <v>0</v>
      </c>
      <c r="U49" s="240">
        <f t="shared" si="68"/>
        <v>0</v>
      </c>
      <c r="V49" s="240">
        <f t="shared" si="68"/>
        <v>0</v>
      </c>
      <c r="W49" s="240">
        <f t="shared" si="68"/>
        <v>0</v>
      </c>
      <c r="X49" s="240">
        <f t="shared" si="68"/>
        <v>0</v>
      </c>
      <c r="Y49" s="240">
        <f t="shared" si="68"/>
        <v>0</v>
      </c>
      <c r="Z49" s="240">
        <f t="shared" si="68"/>
        <v>0</v>
      </c>
      <c r="AA49" s="240">
        <f t="shared" si="68"/>
        <v>0</v>
      </c>
      <c r="AB49" s="240">
        <f t="shared" si="68"/>
        <v>0</v>
      </c>
      <c r="AC49" s="240">
        <f t="shared" si="68"/>
        <v>0</v>
      </c>
      <c r="AD49" s="240">
        <f t="shared" si="68"/>
        <v>0</v>
      </c>
      <c r="AE49" s="240">
        <f t="shared" si="68"/>
        <v>0</v>
      </c>
      <c r="AF49" s="240">
        <f t="shared" si="68"/>
        <v>0</v>
      </c>
      <c r="AG49" s="240">
        <f t="shared" si="68"/>
        <v>0</v>
      </c>
      <c r="AH49" s="240">
        <f t="shared" si="68"/>
        <v>0</v>
      </c>
      <c r="AI49" s="240">
        <f t="shared" si="68"/>
        <v>0</v>
      </c>
      <c r="AJ49" s="240">
        <f t="shared" si="68"/>
        <v>0</v>
      </c>
      <c r="AK49" s="240">
        <f t="shared" si="68"/>
        <v>0</v>
      </c>
      <c r="AL49" s="240">
        <f t="shared" si="68"/>
        <v>0</v>
      </c>
      <c r="AM49" s="240">
        <f t="shared" ref="AM49:BR49" si="69">IF(AM20=0,0,AM48/AM20)</f>
        <v>0</v>
      </c>
      <c r="AN49" s="240">
        <f t="shared" si="69"/>
        <v>0</v>
      </c>
      <c r="AO49" s="240">
        <f t="shared" si="69"/>
        <v>0</v>
      </c>
      <c r="AP49" s="240">
        <f t="shared" si="69"/>
        <v>0</v>
      </c>
      <c r="AQ49" s="240">
        <f t="shared" si="69"/>
        <v>0</v>
      </c>
      <c r="AR49" s="240">
        <f t="shared" si="69"/>
        <v>0</v>
      </c>
      <c r="AS49" s="240">
        <f t="shared" si="69"/>
        <v>0</v>
      </c>
      <c r="AT49" s="240">
        <f t="shared" si="69"/>
        <v>0</v>
      </c>
      <c r="AU49" s="240">
        <f t="shared" si="69"/>
        <v>0</v>
      </c>
      <c r="AV49" s="240">
        <f t="shared" si="69"/>
        <v>0</v>
      </c>
      <c r="AW49" s="240">
        <f t="shared" si="69"/>
        <v>0</v>
      </c>
      <c r="AX49" s="240">
        <f t="shared" si="69"/>
        <v>0</v>
      </c>
      <c r="AY49" s="240">
        <f t="shared" si="69"/>
        <v>0</v>
      </c>
      <c r="AZ49" s="240">
        <f t="shared" si="69"/>
        <v>0</v>
      </c>
      <c r="BA49" s="240">
        <f t="shared" si="69"/>
        <v>0</v>
      </c>
      <c r="BB49" s="240">
        <f t="shared" si="69"/>
        <v>0</v>
      </c>
      <c r="BC49" s="240">
        <f t="shared" si="69"/>
        <v>0</v>
      </c>
      <c r="BD49" s="240">
        <f t="shared" si="69"/>
        <v>0</v>
      </c>
      <c r="BE49" s="240">
        <f t="shared" si="69"/>
        <v>0</v>
      </c>
      <c r="BF49" s="240">
        <f t="shared" si="69"/>
        <v>0</v>
      </c>
      <c r="BG49" s="240">
        <f t="shared" si="69"/>
        <v>0</v>
      </c>
      <c r="BH49" s="240">
        <f t="shared" si="69"/>
        <v>0</v>
      </c>
      <c r="BI49" s="240">
        <f t="shared" si="69"/>
        <v>0</v>
      </c>
      <c r="BJ49" s="240">
        <f t="shared" si="69"/>
        <v>0</v>
      </c>
      <c r="BK49" s="240">
        <f t="shared" si="69"/>
        <v>0</v>
      </c>
      <c r="BL49" s="240">
        <f t="shared" si="69"/>
        <v>0</v>
      </c>
      <c r="BM49" s="240">
        <f t="shared" si="69"/>
        <v>0</v>
      </c>
      <c r="BN49" s="240">
        <f t="shared" si="69"/>
        <v>0</v>
      </c>
      <c r="BO49" s="240">
        <f t="shared" si="69"/>
        <v>0</v>
      </c>
      <c r="BP49" s="240">
        <f t="shared" si="69"/>
        <v>0</v>
      </c>
      <c r="BQ49" s="240">
        <f t="shared" si="69"/>
        <v>0</v>
      </c>
      <c r="BR49" s="240">
        <f t="shared" si="69"/>
        <v>0</v>
      </c>
      <c r="BS49" s="240">
        <f t="shared" ref="BS49:CX49" si="70">IF(BS20=0,0,BS48/BS20)</f>
        <v>0</v>
      </c>
      <c r="BT49" s="240">
        <f t="shared" si="70"/>
        <v>0</v>
      </c>
      <c r="BU49" s="240">
        <f t="shared" si="70"/>
        <v>0</v>
      </c>
      <c r="BV49" s="240">
        <f t="shared" si="70"/>
        <v>0</v>
      </c>
      <c r="BW49" s="240">
        <f t="shared" si="70"/>
        <v>0</v>
      </c>
      <c r="BX49" s="240">
        <f t="shared" si="70"/>
        <v>0</v>
      </c>
      <c r="BY49" s="240">
        <f t="shared" si="70"/>
        <v>0</v>
      </c>
      <c r="BZ49" s="240">
        <f t="shared" si="70"/>
        <v>0</v>
      </c>
      <c r="CA49" s="240">
        <f t="shared" si="70"/>
        <v>0</v>
      </c>
      <c r="CB49" s="240">
        <f t="shared" si="70"/>
        <v>0</v>
      </c>
      <c r="CC49" s="240">
        <f t="shared" si="70"/>
        <v>0</v>
      </c>
      <c r="CD49" s="240">
        <f t="shared" si="70"/>
        <v>0</v>
      </c>
      <c r="CE49" s="240">
        <f t="shared" si="70"/>
        <v>0</v>
      </c>
      <c r="CF49" s="240">
        <f t="shared" si="70"/>
        <v>0</v>
      </c>
      <c r="CG49" s="240">
        <f t="shared" si="70"/>
        <v>0</v>
      </c>
      <c r="CH49" s="240">
        <f t="shared" si="70"/>
        <v>0</v>
      </c>
      <c r="CI49" s="240">
        <f t="shared" si="70"/>
        <v>0</v>
      </c>
      <c r="CJ49" s="240">
        <f t="shared" si="70"/>
        <v>0</v>
      </c>
      <c r="CK49" s="240">
        <f t="shared" si="70"/>
        <v>0</v>
      </c>
      <c r="CL49" s="240">
        <f t="shared" si="70"/>
        <v>0</v>
      </c>
      <c r="CM49" s="240">
        <f t="shared" si="70"/>
        <v>0</v>
      </c>
      <c r="CN49" s="240">
        <f t="shared" si="70"/>
        <v>0</v>
      </c>
      <c r="CO49" s="240">
        <f t="shared" si="70"/>
        <v>0</v>
      </c>
      <c r="CP49" s="240">
        <f t="shared" si="70"/>
        <v>0</v>
      </c>
      <c r="CQ49" s="240">
        <f t="shared" si="70"/>
        <v>0</v>
      </c>
      <c r="CR49" s="240">
        <f t="shared" si="70"/>
        <v>0</v>
      </c>
      <c r="CS49" s="240">
        <f t="shared" si="70"/>
        <v>0</v>
      </c>
      <c r="CT49" s="240">
        <f t="shared" si="70"/>
        <v>0</v>
      </c>
      <c r="CU49" s="240">
        <f t="shared" si="70"/>
        <v>0</v>
      </c>
      <c r="CV49" s="240">
        <f t="shared" si="70"/>
        <v>0</v>
      </c>
      <c r="CW49" s="240">
        <f t="shared" si="70"/>
        <v>0</v>
      </c>
      <c r="CX49" s="240">
        <f t="shared" si="70"/>
        <v>0</v>
      </c>
      <c r="CY49" s="240">
        <f>IF(CY20=0,0,CY48/CY20)</f>
        <v>0</v>
      </c>
      <c r="CZ49" s="240">
        <f>IF(CZ20=0,0,CZ48/CZ20)</f>
        <v>0</v>
      </c>
      <c r="DA49" s="240">
        <f>IF(DA20=0,0,DA48/DA20)</f>
        <v>0</v>
      </c>
      <c r="DB49" s="240">
        <f>IF(DB20=0,0,DB48/DB20)</f>
        <v>0</v>
      </c>
      <c r="DC49" s="240">
        <f>IF(DC20=0,0,DC48/DC20)</f>
        <v>0</v>
      </c>
    </row>
    <row r="50" spans="2:107" ht="15" customHeight="1" x14ac:dyDescent="0.25">
      <c r="B50" s="241"/>
      <c r="C50" s="242" t="s">
        <v>4684</v>
      </c>
      <c r="D50" s="242"/>
      <c r="E50" s="522" t="s">
        <v>3908</v>
      </c>
      <c r="F50" s="243" t="s">
        <v>4685</v>
      </c>
      <c r="G50" s="244">
        <f>SUM(H50:DC50)</f>
        <v>0</v>
      </c>
      <c r="H50" s="245">
        <f t="shared" ref="H50:Z50" si="71">H46*$D$47+H48*$D$49</f>
        <v>0</v>
      </c>
      <c r="I50" s="245">
        <f t="shared" si="71"/>
        <v>0</v>
      </c>
      <c r="J50" s="245">
        <f t="shared" si="71"/>
        <v>0</v>
      </c>
      <c r="K50" s="245">
        <f t="shared" si="71"/>
        <v>0</v>
      </c>
      <c r="L50" s="245">
        <f t="shared" si="71"/>
        <v>0</v>
      </c>
      <c r="M50" s="245">
        <f t="shared" si="71"/>
        <v>0</v>
      </c>
      <c r="N50" s="245">
        <f t="shared" si="71"/>
        <v>0</v>
      </c>
      <c r="O50" s="245">
        <f t="shared" si="71"/>
        <v>0</v>
      </c>
      <c r="P50" s="245">
        <f t="shared" si="71"/>
        <v>0</v>
      </c>
      <c r="Q50" s="245">
        <f t="shared" si="71"/>
        <v>0</v>
      </c>
      <c r="R50" s="245">
        <f t="shared" si="71"/>
        <v>0</v>
      </c>
      <c r="S50" s="245">
        <f t="shared" si="71"/>
        <v>0</v>
      </c>
      <c r="T50" s="245">
        <f t="shared" si="71"/>
        <v>0</v>
      </c>
      <c r="U50" s="245">
        <f t="shared" si="71"/>
        <v>0</v>
      </c>
      <c r="V50" s="245">
        <f t="shared" si="71"/>
        <v>0</v>
      </c>
      <c r="W50" s="245">
        <f t="shared" si="71"/>
        <v>0</v>
      </c>
      <c r="X50" s="245">
        <f t="shared" si="71"/>
        <v>0</v>
      </c>
      <c r="Y50" s="245">
        <f t="shared" si="71"/>
        <v>0</v>
      </c>
      <c r="Z50" s="245">
        <f t="shared" si="71"/>
        <v>0</v>
      </c>
      <c r="AA50" s="245">
        <f t="shared" ref="AA50:CL50" si="72">AA46*$D$47+AA48*$D$49</f>
        <v>0</v>
      </c>
      <c r="AB50" s="245">
        <f t="shared" si="72"/>
        <v>0</v>
      </c>
      <c r="AC50" s="245">
        <f t="shared" si="72"/>
        <v>0</v>
      </c>
      <c r="AD50" s="245">
        <f t="shared" si="72"/>
        <v>0</v>
      </c>
      <c r="AE50" s="245">
        <f t="shared" si="72"/>
        <v>0</v>
      </c>
      <c r="AF50" s="245">
        <f t="shared" si="72"/>
        <v>0</v>
      </c>
      <c r="AG50" s="245">
        <f t="shared" si="72"/>
        <v>0</v>
      </c>
      <c r="AH50" s="245">
        <f t="shared" si="72"/>
        <v>0</v>
      </c>
      <c r="AI50" s="245">
        <f t="shared" si="72"/>
        <v>0</v>
      </c>
      <c r="AJ50" s="245">
        <f t="shared" si="72"/>
        <v>0</v>
      </c>
      <c r="AK50" s="245">
        <f t="shared" si="72"/>
        <v>0</v>
      </c>
      <c r="AL50" s="245">
        <f t="shared" si="72"/>
        <v>0</v>
      </c>
      <c r="AM50" s="245">
        <f t="shared" si="72"/>
        <v>0</v>
      </c>
      <c r="AN50" s="245">
        <f t="shared" si="72"/>
        <v>0</v>
      </c>
      <c r="AO50" s="245">
        <f t="shared" si="72"/>
        <v>0</v>
      </c>
      <c r="AP50" s="245">
        <f t="shared" si="72"/>
        <v>0</v>
      </c>
      <c r="AQ50" s="245">
        <f t="shared" si="72"/>
        <v>0</v>
      </c>
      <c r="AR50" s="245">
        <f t="shared" si="72"/>
        <v>0</v>
      </c>
      <c r="AS50" s="245">
        <f t="shared" si="72"/>
        <v>0</v>
      </c>
      <c r="AT50" s="245">
        <f t="shared" si="72"/>
        <v>0</v>
      </c>
      <c r="AU50" s="245">
        <f t="shared" si="72"/>
        <v>0</v>
      </c>
      <c r="AV50" s="245">
        <f t="shared" si="72"/>
        <v>0</v>
      </c>
      <c r="AW50" s="245">
        <f t="shared" si="72"/>
        <v>0</v>
      </c>
      <c r="AX50" s="245">
        <f t="shared" si="72"/>
        <v>0</v>
      </c>
      <c r="AY50" s="245">
        <f t="shared" si="72"/>
        <v>0</v>
      </c>
      <c r="AZ50" s="245">
        <f t="shared" si="72"/>
        <v>0</v>
      </c>
      <c r="BA50" s="245">
        <f t="shared" si="72"/>
        <v>0</v>
      </c>
      <c r="BB50" s="245">
        <f t="shared" si="72"/>
        <v>0</v>
      </c>
      <c r="BC50" s="245">
        <f t="shared" si="72"/>
        <v>0</v>
      </c>
      <c r="BD50" s="245">
        <f t="shared" si="72"/>
        <v>0</v>
      </c>
      <c r="BE50" s="245">
        <f t="shared" si="72"/>
        <v>0</v>
      </c>
      <c r="BF50" s="245">
        <f t="shared" si="72"/>
        <v>0</v>
      </c>
      <c r="BG50" s="245">
        <f t="shared" si="72"/>
        <v>0</v>
      </c>
      <c r="BH50" s="245">
        <f t="shared" si="72"/>
        <v>0</v>
      </c>
      <c r="BI50" s="245">
        <f t="shared" si="72"/>
        <v>0</v>
      </c>
      <c r="BJ50" s="245">
        <f t="shared" si="72"/>
        <v>0</v>
      </c>
      <c r="BK50" s="245">
        <f t="shared" si="72"/>
        <v>0</v>
      </c>
      <c r="BL50" s="245">
        <f t="shared" si="72"/>
        <v>0</v>
      </c>
      <c r="BM50" s="245">
        <f t="shared" si="72"/>
        <v>0</v>
      </c>
      <c r="BN50" s="245">
        <f t="shared" si="72"/>
        <v>0</v>
      </c>
      <c r="BO50" s="245">
        <f t="shared" si="72"/>
        <v>0</v>
      </c>
      <c r="BP50" s="245">
        <f t="shared" si="72"/>
        <v>0</v>
      </c>
      <c r="BQ50" s="245">
        <f t="shared" si="72"/>
        <v>0</v>
      </c>
      <c r="BR50" s="245">
        <f t="shared" si="72"/>
        <v>0</v>
      </c>
      <c r="BS50" s="245">
        <f t="shared" si="72"/>
        <v>0</v>
      </c>
      <c r="BT50" s="245">
        <f t="shared" si="72"/>
        <v>0</v>
      </c>
      <c r="BU50" s="245">
        <f t="shared" si="72"/>
        <v>0</v>
      </c>
      <c r="BV50" s="245">
        <f t="shared" si="72"/>
        <v>0</v>
      </c>
      <c r="BW50" s="245">
        <f t="shared" si="72"/>
        <v>0</v>
      </c>
      <c r="BX50" s="245">
        <f t="shared" si="72"/>
        <v>0</v>
      </c>
      <c r="BY50" s="245">
        <f t="shared" si="72"/>
        <v>0</v>
      </c>
      <c r="BZ50" s="245">
        <f t="shared" si="72"/>
        <v>0</v>
      </c>
      <c r="CA50" s="245">
        <f t="shared" si="72"/>
        <v>0</v>
      </c>
      <c r="CB50" s="245">
        <f t="shared" si="72"/>
        <v>0</v>
      </c>
      <c r="CC50" s="245">
        <f t="shared" si="72"/>
        <v>0</v>
      </c>
      <c r="CD50" s="245">
        <f t="shared" si="72"/>
        <v>0</v>
      </c>
      <c r="CE50" s="245">
        <f t="shared" si="72"/>
        <v>0</v>
      </c>
      <c r="CF50" s="245">
        <f t="shared" si="72"/>
        <v>0</v>
      </c>
      <c r="CG50" s="245">
        <f t="shared" si="72"/>
        <v>0</v>
      </c>
      <c r="CH50" s="245">
        <f t="shared" si="72"/>
        <v>0</v>
      </c>
      <c r="CI50" s="245">
        <f t="shared" si="72"/>
        <v>0</v>
      </c>
      <c r="CJ50" s="245">
        <f t="shared" si="72"/>
        <v>0</v>
      </c>
      <c r="CK50" s="245">
        <f t="shared" si="72"/>
        <v>0</v>
      </c>
      <c r="CL50" s="245">
        <f t="shared" si="72"/>
        <v>0</v>
      </c>
      <c r="CM50" s="245">
        <f t="shared" ref="CM50:DC50" si="73">CM46*$D$47+CM48*$D$49</f>
        <v>0</v>
      </c>
      <c r="CN50" s="245">
        <f t="shared" si="73"/>
        <v>0</v>
      </c>
      <c r="CO50" s="245">
        <f t="shared" si="73"/>
        <v>0</v>
      </c>
      <c r="CP50" s="245">
        <f t="shared" si="73"/>
        <v>0</v>
      </c>
      <c r="CQ50" s="245">
        <f t="shared" si="73"/>
        <v>0</v>
      </c>
      <c r="CR50" s="245">
        <f t="shared" si="73"/>
        <v>0</v>
      </c>
      <c r="CS50" s="245">
        <f t="shared" si="73"/>
        <v>0</v>
      </c>
      <c r="CT50" s="245">
        <f t="shared" si="73"/>
        <v>0</v>
      </c>
      <c r="CU50" s="245">
        <f t="shared" si="73"/>
        <v>0</v>
      </c>
      <c r="CV50" s="245">
        <f t="shared" si="73"/>
        <v>0</v>
      </c>
      <c r="CW50" s="245">
        <f t="shared" si="73"/>
        <v>0</v>
      </c>
      <c r="CX50" s="245">
        <f t="shared" si="73"/>
        <v>0</v>
      </c>
      <c r="CY50" s="245">
        <f t="shared" si="73"/>
        <v>0</v>
      </c>
      <c r="CZ50" s="245">
        <f t="shared" si="73"/>
        <v>0</v>
      </c>
      <c r="DA50" s="245">
        <f t="shared" si="73"/>
        <v>0</v>
      </c>
      <c r="DB50" s="245">
        <f t="shared" si="73"/>
        <v>0</v>
      </c>
      <c r="DC50" s="245">
        <f t="shared" si="73"/>
        <v>0</v>
      </c>
    </row>
    <row r="51" spans="2:107" ht="15" customHeight="1" x14ac:dyDescent="0.25">
      <c r="B51" s="241"/>
      <c r="C51" s="242" t="s">
        <v>4686</v>
      </c>
      <c r="D51" s="242"/>
      <c r="E51" s="522" t="s">
        <v>3908</v>
      </c>
      <c r="F51" s="243" t="s">
        <v>4687</v>
      </c>
      <c r="G51" s="244">
        <f>G48*D49</f>
        <v>0</v>
      </c>
      <c r="H51" s="245">
        <f>H48*$D$49</f>
        <v>0</v>
      </c>
      <c r="I51" s="245">
        <f t="shared" ref="I51:Z51" si="74">I48*$D$49</f>
        <v>0</v>
      </c>
      <c r="J51" s="245">
        <f t="shared" si="74"/>
        <v>0</v>
      </c>
      <c r="K51" s="245">
        <f t="shared" si="74"/>
        <v>0</v>
      </c>
      <c r="L51" s="245">
        <f t="shared" si="74"/>
        <v>0</v>
      </c>
      <c r="M51" s="245">
        <f t="shared" si="74"/>
        <v>0</v>
      </c>
      <c r="N51" s="245">
        <f t="shared" si="74"/>
        <v>0</v>
      </c>
      <c r="O51" s="245">
        <f t="shared" si="74"/>
        <v>0</v>
      </c>
      <c r="P51" s="245">
        <f t="shared" si="74"/>
        <v>0</v>
      </c>
      <c r="Q51" s="245">
        <f t="shared" si="74"/>
        <v>0</v>
      </c>
      <c r="R51" s="245">
        <f t="shared" si="74"/>
        <v>0</v>
      </c>
      <c r="S51" s="245">
        <f t="shared" si="74"/>
        <v>0</v>
      </c>
      <c r="T51" s="245">
        <f t="shared" si="74"/>
        <v>0</v>
      </c>
      <c r="U51" s="245">
        <f t="shared" si="74"/>
        <v>0</v>
      </c>
      <c r="V51" s="245">
        <f t="shared" si="74"/>
        <v>0</v>
      </c>
      <c r="W51" s="245">
        <f t="shared" si="74"/>
        <v>0</v>
      </c>
      <c r="X51" s="245">
        <f t="shared" si="74"/>
        <v>0</v>
      </c>
      <c r="Y51" s="245">
        <f t="shared" si="74"/>
        <v>0</v>
      </c>
      <c r="Z51" s="245">
        <f t="shared" si="74"/>
        <v>0</v>
      </c>
      <c r="AA51" s="245">
        <f t="shared" ref="AA51:CL51" si="75">AA48*$D$49</f>
        <v>0</v>
      </c>
      <c r="AB51" s="245">
        <f t="shared" si="75"/>
        <v>0</v>
      </c>
      <c r="AC51" s="245">
        <f t="shared" si="75"/>
        <v>0</v>
      </c>
      <c r="AD51" s="245">
        <f t="shared" si="75"/>
        <v>0</v>
      </c>
      <c r="AE51" s="245">
        <f t="shared" si="75"/>
        <v>0</v>
      </c>
      <c r="AF51" s="245">
        <f t="shared" si="75"/>
        <v>0</v>
      </c>
      <c r="AG51" s="245">
        <f t="shared" si="75"/>
        <v>0</v>
      </c>
      <c r="AH51" s="245">
        <f t="shared" si="75"/>
        <v>0</v>
      </c>
      <c r="AI51" s="245">
        <f t="shared" si="75"/>
        <v>0</v>
      </c>
      <c r="AJ51" s="245">
        <f t="shared" si="75"/>
        <v>0</v>
      </c>
      <c r="AK51" s="245">
        <f t="shared" si="75"/>
        <v>0</v>
      </c>
      <c r="AL51" s="245">
        <f t="shared" si="75"/>
        <v>0</v>
      </c>
      <c r="AM51" s="245">
        <f t="shared" si="75"/>
        <v>0</v>
      </c>
      <c r="AN51" s="245">
        <f t="shared" si="75"/>
        <v>0</v>
      </c>
      <c r="AO51" s="245">
        <f t="shared" si="75"/>
        <v>0</v>
      </c>
      <c r="AP51" s="245">
        <f t="shared" si="75"/>
        <v>0</v>
      </c>
      <c r="AQ51" s="245">
        <f t="shared" si="75"/>
        <v>0</v>
      </c>
      <c r="AR51" s="245">
        <f t="shared" si="75"/>
        <v>0</v>
      </c>
      <c r="AS51" s="245">
        <f t="shared" si="75"/>
        <v>0</v>
      </c>
      <c r="AT51" s="245">
        <f t="shared" si="75"/>
        <v>0</v>
      </c>
      <c r="AU51" s="245">
        <f t="shared" si="75"/>
        <v>0</v>
      </c>
      <c r="AV51" s="245">
        <f t="shared" si="75"/>
        <v>0</v>
      </c>
      <c r="AW51" s="245">
        <f t="shared" si="75"/>
        <v>0</v>
      </c>
      <c r="AX51" s="245">
        <f t="shared" si="75"/>
        <v>0</v>
      </c>
      <c r="AY51" s="245">
        <f t="shared" si="75"/>
        <v>0</v>
      </c>
      <c r="AZ51" s="245">
        <f t="shared" si="75"/>
        <v>0</v>
      </c>
      <c r="BA51" s="245">
        <f t="shared" si="75"/>
        <v>0</v>
      </c>
      <c r="BB51" s="245">
        <f t="shared" si="75"/>
        <v>0</v>
      </c>
      <c r="BC51" s="245">
        <f t="shared" si="75"/>
        <v>0</v>
      </c>
      <c r="BD51" s="245">
        <f t="shared" si="75"/>
        <v>0</v>
      </c>
      <c r="BE51" s="245">
        <f t="shared" si="75"/>
        <v>0</v>
      </c>
      <c r="BF51" s="245">
        <f t="shared" si="75"/>
        <v>0</v>
      </c>
      <c r="BG51" s="245">
        <f t="shared" si="75"/>
        <v>0</v>
      </c>
      <c r="BH51" s="245">
        <f t="shared" si="75"/>
        <v>0</v>
      </c>
      <c r="BI51" s="245">
        <f t="shared" si="75"/>
        <v>0</v>
      </c>
      <c r="BJ51" s="245">
        <f t="shared" si="75"/>
        <v>0</v>
      </c>
      <c r="BK51" s="245">
        <f t="shared" si="75"/>
        <v>0</v>
      </c>
      <c r="BL51" s="245">
        <f t="shared" si="75"/>
        <v>0</v>
      </c>
      <c r="BM51" s="245">
        <f t="shared" si="75"/>
        <v>0</v>
      </c>
      <c r="BN51" s="245">
        <f t="shared" si="75"/>
        <v>0</v>
      </c>
      <c r="BO51" s="245">
        <f t="shared" si="75"/>
        <v>0</v>
      </c>
      <c r="BP51" s="245">
        <f t="shared" si="75"/>
        <v>0</v>
      </c>
      <c r="BQ51" s="245">
        <f t="shared" si="75"/>
        <v>0</v>
      </c>
      <c r="BR51" s="245">
        <f t="shared" si="75"/>
        <v>0</v>
      </c>
      <c r="BS51" s="245">
        <f t="shared" si="75"/>
        <v>0</v>
      </c>
      <c r="BT51" s="245">
        <f t="shared" si="75"/>
        <v>0</v>
      </c>
      <c r="BU51" s="245">
        <f t="shared" si="75"/>
        <v>0</v>
      </c>
      <c r="BV51" s="245">
        <f t="shared" si="75"/>
        <v>0</v>
      </c>
      <c r="BW51" s="245">
        <f t="shared" si="75"/>
        <v>0</v>
      </c>
      <c r="BX51" s="245">
        <f t="shared" si="75"/>
        <v>0</v>
      </c>
      <c r="BY51" s="245">
        <f t="shared" si="75"/>
        <v>0</v>
      </c>
      <c r="BZ51" s="245">
        <f t="shared" si="75"/>
        <v>0</v>
      </c>
      <c r="CA51" s="245">
        <f t="shared" si="75"/>
        <v>0</v>
      </c>
      <c r="CB51" s="245">
        <f t="shared" si="75"/>
        <v>0</v>
      </c>
      <c r="CC51" s="245">
        <f t="shared" si="75"/>
        <v>0</v>
      </c>
      <c r="CD51" s="245">
        <f t="shared" si="75"/>
        <v>0</v>
      </c>
      <c r="CE51" s="245">
        <f t="shared" si="75"/>
        <v>0</v>
      </c>
      <c r="CF51" s="245">
        <f t="shared" si="75"/>
        <v>0</v>
      </c>
      <c r="CG51" s="245">
        <f t="shared" si="75"/>
        <v>0</v>
      </c>
      <c r="CH51" s="245">
        <f t="shared" si="75"/>
        <v>0</v>
      </c>
      <c r="CI51" s="245">
        <f t="shared" si="75"/>
        <v>0</v>
      </c>
      <c r="CJ51" s="245">
        <f t="shared" si="75"/>
        <v>0</v>
      </c>
      <c r="CK51" s="245">
        <f t="shared" si="75"/>
        <v>0</v>
      </c>
      <c r="CL51" s="245">
        <f t="shared" si="75"/>
        <v>0</v>
      </c>
      <c r="CM51" s="245">
        <f t="shared" ref="CM51:DC51" si="76">CM48*$D$49</f>
        <v>0</v>
      </c>
      <c r="CN51" s="245">
        <f t="shared" si="76"/>
        <v>0</v>
      </c>
      <c r="CO51" s="245">
        <f t="shared" si="76"/>
        <v>0</v>
      </c>
      <c r="CP51" s="245">
        <f t="shared" si="76"/>
        <v>0</v>
      </c>
      <c r="CQ51" s="245">
        <f t="shared" si="76"/>
        <v>0</v>
      </c>
      <c r="CR51" s="245">
        <f t="shared" si="76"/>
        <v>0</v>
      </c>
      <c r="CS51" s="245">
        <f t="shared" si="76"/>
        <v>0</v>
      </c>
      <c r="CT51" s="245">
        <f t="shared" si="76"/>
        <v>0</v>
      </c>
      <c r="CU51" s="245">
        <f t="shared" si="76"/>
        <v>0</v>
      </c>
      <c r="CV51" s="245">
        <f t="shared" si="76"/>
        <v>0</v>
      </c>
      <c r="CW51" s="245">
        <f t="shared" si="76"/>
        <v>0</v>
      </c>
      <c r="CX51" s="245">
        <f t="shared" si="76"/>
        <v>0</v>
      </c>
      <c r="CY51" s="245">
        <f t="shared" si="76"/>
        <v>0</v>
      </c>
      <c r="CZ51" s="245">
        <f t="shared" si="76"/>
        <v>0</v>
      </c>
      <c r="DA51" s="245">
        <f t="shared" si="76"/>
        <v>0</v>
      </c>
      <c r="DB51" s="245">
        <f t="shared" si="76"/>
        <v>0</v>
      </c>
      <c r="DC51" s="245">
        <f t="shared" si="76"/>
        <v>0</v>
      </c>
    </row>
    <row r="52" spans="2:107" ht="15" customHeight="1" x14ac:dyDescent="0.25">
      <c r="B52" s="241"/>
      <c r="C52" s="242" t="s">
        <v>4688</v>
      </c>
      <c r="D52" s="242"/>
      <c r="E52" s="522" t="s">
        <v>3908</v>
      </c>
      <c r="F52" s="243" t="s">
        <v>4689</v>
      </c>
      <c r="G52" s="244">
        <f>G46*D47</f>
        <v>0</v>
      </c>
      <c r="H52" s="245">
        <f>H46*$D$47</f>
        <v>0</v>
      </c>
      <c r="I52" s="245">
        <f t="shared" ref="I52:Z52" si="77">I46*$D$47</f>
        <v>0</v>
      </c>
      <c r="J52" s="245">
        <f t="shared" si="77"/>
        <v>0</v>
      </c>
      <c r="K52" s="245">
        <f t="shared" si="77"/>
        <v>0</v>
      </c>
      <c r="L52" s="245">
        <f t="shared" si="77"/>
        <v>0</v>
      </c>
      <c r="M52" s="245">
        <f t="shared" si="77"/>
        <v>0</v>
      </c>
      <c r="N52" s="245">
        <f t="shared" si="77"/>
        <v>0</v>
      </c>
      <c r="O52" s="245">
        <f t="shared" si="77"/>
        <v>0</v>
      </c>
      <c r="P52" s="245">
        <f t="shared" si="77"/>
        <v>0</v>
      </c>
      <c r="Q52" s="245">
        <f t="shared" si="77"/>
        <v>0</v>
      </c>
      <c r="R52" s="245">
        <f t="shared" si="77"/>
        <v>0</v>
      </c>
      <c r="S52" s="245">
        <f t="shared" si="77"/>
        <v>0</v>
      </c>
      <c r="T52" s="245">
        <f t="shared" si="77"/>
        <v>0</v>
      </c>
      <c r="U52" s="245">
        <f t="shared" si="77"/>
        <v>0</v>
      </c>
      <c r="V52" s="245">
        <f t="shared" si="77"/>
        <v>0</v>
      </c>
      <c r="W52" s="245">
        <f t="shared" si="77"/>
        <v>0</v>
      </c>
      <c r="X52" s="245">
        <f t="shared" si="77"/>
        <v>0</v>
      </c>
      <c r="Y52" s="245">
        <f t="shared" si="77"/>
        <v>0</v>
      </c>
      <c r="Z52" s="245">
        <f t="shared" si="77"/>
        <v>0</v>
      </c>
      <c r="AA52" s="245">
        <f t="shared" ref="AA52:CL52" si="78">AA46*$D$47</f>
        <v>0</v>
      </c>
      <c r="AB52" s="245">
        <f t="shared" si="78"/>
        <v>0</v>
      </c>
      <c r="AC52" s="245">
        <f t="shared" si="78"/>
        <v>0</v>
      </c>
      <c r="AD52" s="245">
        <f t="shared" si="78"/>
        <v>0</v>
      </c>
      <c r="AE52" s="245">
        <f t="shared" si="78"/>
        <v>0</v>
      </c>
      <c r="AF52" s="245">
        <f t="shared" si="78"/>
        <v>0</v>
      </c>
      <c r="AG52" s="245">
        <f t="shared" si="78"/>
        <v>0</v>
      </c>
      <c r="AH52" s="245">
        <f t="shared" si="78"/>
        <v>0</v>
      </c>
      <c r="AI52" s="245">
        <f t="shared" si="78"/>
        <v>0</v>
      </c>
      <c r="AJ52" s="245">
        <f t="shared" si="78"/>
        <v>0</v>
      </c>
      <c r="AK52" s="245">
        <f t="shared" si="78"/>
        <v>0</v>
      </c>
      <c r="AL52" s="245">
        <f t="shared" si="78"/>
        <v>0</v>
      </c>
      <c r="AM52" s="245">
        <f t="shared" si="78"/>
        <v>0</v>
      </c>
      <c r="AN52" s="245">
        <f t="shared" si="78"/>
        <v>0</v>
      </c>
      <c r="AO52" s="245">
        <f t="shared" si="78"/>
        <v>0</v>
      </c>
      <c r="AP52" s="245">
        <f t="shared" si="78"/>
        <v>0</v>
      </c>
      <c r="AQ52" s="245">
        <f t="shared" si="78"/>
        <v>0</v>
      </c>
      <c r="AR52" s="245">
        <f t="shared" si="78"/>
        <v>0</v>
      </c>
      <c r="AS52" s="245">
        <f t="shared" si="78"/>
        <v>0</v>
      </c>
      <c r="AT52" s="245">
        <f t="shared" si="78"/>
        <v>0</v>
      </c>
      <c r="AU52" s="245">
        <f t="shared" si="78"/>
        <v>0</v>
      </c>
      <c r="AV52" s="245">
        <f t="shared" si="78"/>
        <v>0</v>
      </c>
      <c r="AW52" s="245">
        <f t="shared" si="78"/>
        <v>0</v>
      </c>
      <c r="AX52" s="245">
        <f t="shared" si="78"/>
        <v>0</v>
      </c>
      <c r="AY52" s="245">
        <f t="shared" si="78"/>
        <v>0</v>
      </c>
      <c r="AZ52" s="245">
        <f t="shared" si="78"/>
        <v>0</v>
      </c>
      <c r="BA52" s="245">
        <f t="shared" si="78"/>
        <v>0</v>
      </c>
      <c r="BB52" s="245">
        <f t="shared" si="78"/>
        <v>0</v>
      </c>
      <c r="BC52" s="245">
        <f t="shared" si="78"/>
        <v>0</v>
      </c>
      <c r="BD52" s="245">
        <f t="shared" si="78"/>
        <v>0</v>
      </c>
      <c r="BE52" s="245">
        <f t="shared" si="78"/>
        <v>0</v>
      </c>
      <c r="BF52" s="245">
        <f t="shared" si="78"/>
        <v>0</v>
      </c>
      <c r="BG52" s="245">
        <f t="shared" si="78"/>
        <v>0</v>
      </c>
      <c r="BH52" s="245">
        <f t="shared" si="78"/>
        <v>0</v>
      </c>
      <c r="BI52" s="245">
        <f t="shared" si="78"/>
        <v>0</v>
      </c>
      <c r="BJ52" s="245">
        <f t="shared" si="78"/>
        <v>0</v>
      </c>
      <c r="BK52" s="245">
        <f t="shared" si="78"/>
        <v>0</v>
      </c>
      <c r="BL52" s="245">
        <f t="shared" si="78"/>
        <v>0</v>
      </c>
      <c r="BM52" s="245">
        <f t="shared" si="78"/>
        <v>0</v>
      </c>
      <c r="BN52" s="245">
        <f t="shared" si="78"/>
        <v>0</v>
      </c>
      <c r="BO52" s="245">
        <f t="shared" si="78"/>
        <v>0</v>
      </c>
      <c r="BP52" s="245">
        <f t="shared" si="78"/>
        <v>0</v>
      </c>
      <c r="BQ52" s="245">
        <f t="shared" si="78"/>
        <v>0</v>
      </c>
      <c r="BR52" s="245">
        <f t="shared" si="78"/>
        <v>0</v>
      </c>
      <c r="BS52" s="245">
        <f t="shared" si="78"/>
        <v>0</v>
      </c>
      <c r="BT52" s="245">
        <f t="shared" si="78"/>
        <v>0</v>
      </c>
      <c r="BU52" s="245">
        <f t="shared" si="78"/>
        <v>0</v>
      </c>
      <c r="BV52" s="245">
        <f t="shared" si="78"/>
        <v>0</v>
      </c>
      <c r="BW52" s="245">
        <f t="shared" si="78"/>
        <v>0</v>
      </c>
      <c r="BX52" s="245">
        <f t="shared" si="78"/>
        <v>0</v>
      </c>
      <c r="BY52" s="245">
        <f t="shared" si="78"/>
        <v>0</v>
      </c>
      <c r="BZ52" s="245">
        <f t="shared" si="78"/>
        <v>0</v>
      </c>
      <c r="CA52" s="245">
        <f t="shared" si="78"/>
        <v>0</v>
      </c>
      <c r="CB52" s="245">
        <f t="shared" si="78"/>
        <v>0</v>
      </c>
      <c r="CC52" s="245">
        <f t="shared" si="78"/>
        <v>0</v>
      </c>
      <c r="CD52" s="245">
        <f t="shared" si="78"/>
        <v>0</v>
      </c>
      <c r="CE52" s="245">
        <f t="shared" si="78"/>
        <v>0</v>
      </c>
      <c r="CF52" s="245">
        <f t="shared" si="78"/>
        <v>0</v>
      </c>
      <c r="CG52" s="245">
        <f t="shared" si="78"/>
        <v>0</v>
      </c>
      <c r="CH52" s="245">
        <f t="shared" si="78"/>
        <v>0</v>
      </c>
      <c r="CI52" s="245">
        <f t="shared" si="78"/>
        <v>0</v>
      </c>
      <c r="CJ52" s="245">
        <f t="shared" si="78"/>
        <v>0</v>
      </c>
      <c r="CK52" s="245">
        <f t="shared" si="78"/>
        <v>0</v>
      </c>
      <c r="CL52" s="245">
        <f t="shared" si="78"/>
        <v>0</v>
      </c>
      <c r="CM52" s="245">
        <f t="shared" ref="CM52:DC52" si="79">CM46*$D$47</f>
        <v>0</v>
      </c>
      <c r="CN52" s="245">
        <f t="shared" si="79"/>
        <v>0</v>
      </c>
      <c r="CO52" s="245">
        <f t="shared" si="79"/>
        <v>0</v>
      </c>
      <c r="CP52" s="245">
        <f t="shared" si="79"/>
        <v>0</v>
      </c>
      <c r="CQ52" s="245">
        <f t="shared" si="79"/>
        <v>0</v>
      </c>
      <c r="CR52" s="245">
        <f t="shared" si="79"/>
        <v>0</v>
      </c>
      <c r="CS52" s="245">
        <f t="shared" si="79"/>
        <v>0</v>
      </c>
      <c r="CT52" s="245">
        <f t="shared" si="79"/>
        <v>0</v>
      </c>
      <c r="CU52" s="245">
        <f t="shared" si="79"/>
        <v>0</v>
      </c>
      <c r="CV52" s="245">
        <f t="shared" si="79"/>
        <v>0</v>
      </c>
      <c r="CW52" s="245">
        <f t="shared" si="79"/>
        <v>0</v>
      </c>
      <c r="CX52" s="245">
        <f t="shared" si="79"/>
        <v>0</v>
      </c>
      <c r="CY52" s="245">
        <f t="shared" si="79"/>
        <v>0</v>
      </c>
      <c r="CZ52" s="245">
        <f t="shared" si="79"/>
        <v>0</v>
      </c>
      <c r="DA52" s="245">
        <f t="shared" si="79"/>
        <v>0</v>
      </c>
      <c r="DB52" s="245">
        <f t="shared" si="79"/>
        <v>0</v>
      </c>
      <c r="DC52" s="245">
        <f t="shared" si="79"/>
        <v>0</v>
      </c>
    </row>
    <row r="54" spans="2:107" ht="15" customHeight="1" x14ac:dyDescent="0.35">
      <c r="E54" s="177" t="s">
        <v>4565</v>
      </c>
      <c r="F54" s="178"/>
      <c r="G54" s="179">
        <f>RCB!$G$8</f>
        <v>0</v>
      </c>
      <c r="I54" s="177" t="s">
        <v>4566</v>
      </c>
      <c r="J54" s="178"/>
      <c r="K54" s="179">
        <f>RCB!$J$8</f>
        <v>0</v>
      </c>
    </row>
    <row r="55" spans="2:107" ht="15" customHeight="1" x14ac:dyDescent="0.35">
      <c r="E55" s="177" t="s">
        <v>4069</v>
      </c>
      <c r="F55" s="178"/>
      <c r="G55" s="179">
        <f>RCB!$H$7</f>
        <v>0</v>
      </c>
      <c r="I55" s="177" t="s">
        <v>4070</v>
      </c>
      <c r="J55" s="178"/>
      <c r="K55" s="179">
        <f>RCB!$K$7</f>
        <v>0</v>
      </c>
    </row>
    <row r="57" spans="2:107" ht="15" hidden="1" customHeight="1" x14ac:dyDescent="0.25">
      <c r="B57" s="1032" t="s">
        <v>4690</v>
      </c>
      <c r="C57" s="1033"/>
      <c r="D57" s="1033"/>
      <c r="E57" s="1033"/>
      <c r="F57" s="1033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  <c r="BY57" s="246"/>
      <c r="BZ57" s="246"/>
      <c r="CA57" s="246"/>
      <c r="CB57" s="246"/>
      <c r="CC57" s="246"/>
      <c r="CD57" s="246"/>
      <c r="CE57" s="246"/>
      <c r="CF57" s="246"/>
      <c r="CG57" s="246"/>
      <c r="CH57" s="246"/>
      <c r="CI57" s="246"/>
      <c r="CJ57" s="246"/>
      <c r="CK57" s="246"/>
      <c r="CL57" s="246"/>
      <c r="CM57" s="246"/>
      <c r="CN57" s="246"/>
      <c r="CO57" s="246"/>
      <c r="CP57" s="246"/>
      <c r="CQ57" s="246"/>
      <c r="CR57" s="246"/>
      <c r="CS57" s="246"/>
      <c r="CT57" s="246"/>
      <c r="CU57" s="246"/>
      <c r="CV57" s="246"/>
      <c r="CW57" s="246"/>
      <c r="CX57" s="246"/>
      <c r="CY57" s="246"/>
      <c r="CZ57" s="246"/>
      <c r="DA57" s="246"/>
      <c r="DB57" s="246"/>
      <c r="DC57" s="246"/>
    </row>
    <row r="58" spans="2:107" s="99" customFormat="1" ht="15" hidden="1" customHeight="1" x14ac:dyDescent="0.25">
      <c r="B58" s="247"/>
      <c r="C58" s="248"/>
      <c r="D58" s="248"/>
      <c r="E58" s="248"/>
      <c r="F58" s="249"/>
      <c r="G58" s="250" t="s">
        <v>76</v>
      </c>
      <c r="H58" s="251" t="s">
        <v>4575</v>
      </c>
      <c r="I58" s="251" t="s">
        <v>4576</v>
      </c>
      <c r="J58" s="251" t="s">
        <v>4577</v>
      </c>
      <c r="K58" s="251" t="s">
        <v>4578</v>
      </c>
      <c r="L58" s="251" t="s">
        <v>4579</v>
      </c>
      <c r="M58" s="251" t="s">
        <v>4580</v>
      </c>
      <c r="N58" s="251" t="s">
        <v>4581</v>
      </c>
      <c r="O58" s="251" t="s">
        <v>4582</v>
      </c>
      <c r="P58" s="251" t="s">
        <v>4583</v>
      </c>
      <c r="Q58" s="251" t="s">
        <v>4584</v>
      </c>
      <c r="R58" s="251" t="s">
        <v>4585</v>
      </c>
      <c r="S58" s="251" t="s">
        <v>4586</v>
      </c>
      <c r="T58" s="251" t="s">
        <v>4587</v>
      </c>
      <c r="U58" s="251" t="s">
        <v>4588</v>
      </c>
      <c r="V58" s="251" t="s">
        <v>4589</v>
      </c>
      <c r="W58" s="251" t="s">
        <v>4590</v>
      </c>
      <c r="X58" s="251" t="s">
        <v>4591</v>
      </c>
      <c r="Y58" s="251" t="s">
        <v>4592</v>
      </c>
      <c r="Z58" s="251" t="s">
        <v>4593</v>
      </c>
      <c r="AA58" s="251" t="s">
        <v>4594</v>
      </c>
      <c r="AB58" s="251" t="s">
        <v>4595</v>
      </c>
      <c r="AC58" s="251" t="s">
        <v>4596</v>
      </c>
      <c r="AD58" s="251" t="s">
        <v>4597</v>
      </c>
      <c r="AE58" s="251" t="s">
        <v>4598</v>
      </c>
      <c r="AF58" s="251" t="s">
        <v>4599</v>
      </c>
      <c r="AG58" s="251" t="s">
        <v>4600</v>
      </c>
      <c r="AH58" s="251" t="s">
        <v>4601</v>
      </c>
      <c r="AI58" s="251" t="s">
        <v>4602</v>
      </c>
      <c r="AJ58" s="251" t="s">
        <v>4603</v>
      </c>
      <c r="AK58" s="251" t="s">
        <v>4604</v>
      </c>
      <c r="AL58" s="251" t="s">
        <v>4605</v>
      </c>
      <c r="AM58" s="251" t="s">
        <v>4606</v>
      </c>
      <c r="AN58" s="251" t="s">
        <v>4607</v>
      </c>
      <c r="AO58" s="251" t="s">
        <v>4608</v>
      </c>
      <c r="AP58" s="251" t="s">
        <v>4609</v>
      </c>
      <c r="AQ58" s="251" t="s">
        <v>4610</v>
      </c>
      <c r="AR58" s="251" t="s">
        <v>4611</v>
      </c>
      <c r="AS58" s="251" t="s">
        <v>4612</v>
      </c>
      <c r="AT58" s="251" t="s">
        <v>4613</v>
      </c>
      <c r="AU58" s="251" t="s">
        <v>4614</v>
      </c>
      <c r="AV58" s="251" t="s">
        <v>4615</v>
      </c>
      <c r="AW58" s="251" t="s">
        <v>4616</v>
      </c>
      <c r="AX58" s="251" t="s">
        <v>4617</v>
      </c>
      <c r="AY58" s="251" t="s">
        <v>4618</v>
      </c>
      <c r="AZ58" s="251" t="s">
        <v>4619</v>
      </c>
      <c r="BA58" s="251" t="s">
        <v>4620</v>
      </c>
      <c r="BB58" s="251" t="s">
        <v>4621</v>
      </c>
      <c r="BC58" s="251" t="s">
        <v>4622</v>
      </c>
      <c r="BD58" s="251" t="s">
        <v>4623</v>
      </c>
      <c r="BE58" s="251" t="s">
        <v>4624</v>
      </c>
      <c r="BF58" s="251" t="s">
        <v>4625</v>
      </c>
      <c r="BG58" s="251" t="s">
        <v>4626</v>
      </c>
      <c r="BH58" s="251" t="s">
        <v>4627</v>
      </c>
      <c r="BI58" s="251" t="s">
        <v>4628</v>
      </c>
      <c r="BJ58" s="251" t="s">
        <v>4629</v>
      </c>
      <c r="BK58" s="251" t="s">
        <v>4630</v>
      </c>
      <c r="BL58" s="251" t="s">
        <v>4631</v>
      </c>
      <c r="BM58" s="251" t="s">
        <v>4632</v>
      </c>
      <c r="BN58" s="251" t="s">
        <v>4633</v>
      </c>
      <c r="BO58" s="251" t="s">
        <v>4634</v>
      </c>
      <c r="BP58" s="251" t="s">
        <v>4635</v>
      </c>
      <c r="BQ58" s="251" t="s">
        <v>4636</v>
      </c>
      <c r="BR58" s="251" t="s">
        <v>4637</v>
      </c>
      <c r="BS58" s="251" t="s">
        <v>4638</v>
      </c>
      <c r="BT58" s="251" t="s">
        <v>4639</v>
      </c>
      <c r="BU58" s="251" t="s">
        <v>4640</v>
      </c>
      <c r="BV58" s="251" t="s">
        <v>4641</v>
      </c>
      <c r="BW58" s="251" t="s">
        <v>4642</v>
      </c>
      <c r="BX58" s="251" t="s">
        <v>4643</v>
      </c>
      <c r="BY58" s="251" t="s">
        <v>4644</v>
      </c>
      <c r="BZ58" s="251" t="s">
        <v>4645</v>
      </c>
      <c r="CA58" s="251" t="s">
        <v>4646</v>
      </c>
      <c r="CB58" s="251" t="s">
        <v>4647</v>
      </c>
      <c r="CC58" s="251" t="s">
        <v>4648</v>
      </c>
      <c r="CD58" s="251" t="s">
        <v>4649</v>
      </c>
      <c r="CE58" s="251" t="s">
        <v>4650</v>
      </c>
      <c r="CF58" s="251" t="s">
        <v>4651</v>
      </c>
      <c r="CG58" s="251" t="s">
        <v>4652</v>
      </c>
      <c r="CH58" s="251" t="s">
        <v>4653</v>
      </c>
      <c r="CI58" s="251" t="s">
        <v>4654</v>
      </c>
      <c r="CJ58" s="251" t="s">
        <v>4655</v>
      </c>
      <c r="CK58" s="251" t="s">
        <v>4656</v>
      </c>
      <c r="CL58" s="251" t="s">
        <v>4657</v>
      </c>
      <c r="CM58" s="251" t="s">
        <v>4658</v>
      </c>
      <c r="CN58" s="251" t="s">
        <v>4659</v>
      </c>
      <c r="CO58" s="251" t="s">
        <v>4660</v>
      </c>
      <c r="CP58" s="251" t="s">
        <v>4661</v>
      </c>
      <c r="CQ58" s="251" t="s">
        <v>4662</v>
      </c>
      <c r="CR58" s="251" t="s">
        <v>4663</v>
      </c>
      <c r="CS58" s="251" t="s">
        <v>4664</v>
      </c>
      <c r="CT58" s="251" t="s">
        <v>4665</v>
      </c>
      <c r="CU58" s="251" t="s">
        <v>4666</v>
      </c>
      <c r="CV58" s="251" t="s">
        <v>4667</v>
      </c>
      <c r="CW58" s="251" t="s">
        <v>4668</v>
      </c>
      <c r="CX58" s="251" t="s">
        <v>4669</v>
      </c>
      <c r="CY58" s="251" t="s">
        <v>4670</v>
      </c>
      <c r="CZ58" s="251" t="s">
        <v>4671</v>
      </c>
      <c r="DA58" s="251" t="s">
        <v>4672</v>
      </c>
      <c r="DB58" s="251" t="s">
        <v>4673</v>
      </c>
      <c r="DC58" s="251" t="s">
        <v>4674</v>
      </c>
    </row>
    <row r="59" spans="2:107" ht="15" hidden="1" customHeight="1" x14ac:dyDescent="0.25">
      <c r="B59" s="247">
        <v>27</v>
      </c>
      <c r="C59" s="252" t="s">
        <v>4189</v>
      </c>
      <c r="D59" s="252"/>
      <c r="E59" s="253"/>
      <c r="F59" s="254"/>
      <c r="G59" s="255"/>
      <c r="H59" s="809"/>
      <c r="I59" s="809"/>
      <c r="J59" s="809"/>
      <c r="K59" s="809"/>
      <c r="L59" s="809"/>
      <c r="M59" s="809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217"/>
      <c r="AJ59" s="217"/>
      <c r="AK59" s="217"/>
      <c r="AL59" s="217"/>
      <c r="AM59" s="217"/>
      <c r="AN59" s="217"/>
      <c r="AO59" s="217"/>
      <c r="AP59" s="217"/>
      <c r="AQ59" s="217"/>
      <c r="AR59" s="217"/>
      <c r="AS59" s="217"/>
      <c r="AT59" s="217"/>
      <c r="AU59" s="217"/>
      <c r="AV59" s="217"/>
      <c r="AW59" s="217"/>
      <c r="AX59" s="217"/>
      <c r="AY59" s="217"/>
      <c r="AZ59" s="217"/>
      <c r="BA59" s="217"/>
      <c r="BB59" s="217"/>
      <c r="BC59" s="217"/>
      <c r="BD59" s="217"/>
      <c r="BE59" s="217"/>
      <c r="BF59" s="217"/>
      <c r="BG59" s="217"/>
      <c r="BH59" s="217"/>
      <c r="BI59" s="217"/>
      <c r="BJ59" s="217"/>
      <c r="BK59" s="217"/>
      <c r="BL59" s="217"/>
      <c r="BM59" s="217"/>
      <c r="BN59" s="217"/>
      <c r="BO59" s="217"/>
      <c r="BP59" s="217"/>
      <c r="BQ59" s="217"/>
      <c r="BR59" s="217"/>
      <c r="BS59" s="217"/>
      <c r="BT59" s="217"/>
      <c r="BU59" s="217"/>
      <c r="BV59" s="217"/>
      <c r="BW59" s="217"/>
      <c r="BX59" s="217"/>
      <c r="BY59" s="217"/>
      <c r="BZ59" s="217"/>
      <c r="CA59" s="217"/>
      <c r="CB59" s="217"/>
      <c r="CC59" s="217"/>
      <c r="CD59" s="217"/>
      <c r="CE59" s="217"/>
      <c r="CF59" s="217"/>
      <c r="CG59" s="217"/>
      <c r="CH59" s="217"/>
      <c r="CI59" s="217"/>
      <c r="CJ59" s="217"/>
      <c r="CK59" s="217"/>
      <c r="CL59" s="217"/>
      <c r="CM59" s="217"/>
      <c r="CN59" s="217"/>
      <c r="CO59" s="217"/>
      <c r="CP59" s="217"/>
      <c r="CQ59" s="217"/>
      <c r="CR59" s="217"/>
      <c r="CS59" s="217"/>
      <c r="CT59" s="217"/>
      <c r="CU59" s="217"/>
      <c r="CV59" s="217"/>
      <c r="CW59" s="217"/>
      <c r="CX59" s="217"/>
      <c r="CY59" s="217"/>
      <c r="CZ59" s="217"/>
      <c r="DA59" s="217"/>
      <c r="DB59" s="217"/>
      <c r="DC59" s="217"/>
    </row>
    <row r="60" spans="2:107" ht="15" hidden="1" customHeight="1" x14ac:dyDescent="0.25">
      <c r="B60" s="247"/>
      <c r="C60" s="765" t="s">
        <v>6133</v>
      </c>
      <c r="D60" s="252"/>
      <c r="E60" s="253"/>
      <c r="F60" s="254"/>
      <c r="G60" s="255"/>
      <c r="H60" s="810"/>
      <c r="I60" s="810"/>
      <c r="J60" s="809"/>
      <c r="K60" s="809"/>
      <c r="L60" s="809"/>
      <c r="M60" s="809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  <c r="AL60" s="217"/>
      <c r="AM60" s="217"/>
      <c r="AN60" s="217"/>
      <c r="AO60" s="217"/>
      <c r="AP60" s="217"/>
      <c r="AQ60" s="217"/>
      <c r="AR60" s="217"/>
      <c r="AS60" s="217"/>
      <c r="AT60" s="217"/>
      <c r="AU60" s="217"/>
      <c r="AV60" s="217"/>
      <c r="AW60" s="217"/>
      <c r="AX60" s="217"/>
      <c r="AY60" s="217"/>
      <c r="AZ60" s="217"/>
      <c r="BA60" s="217"/>
      <c r="BB60" s="217"/>
      <c r="BC60" s="217"/>
      <c r="BD60" s="217"/>
      <c r="BE60" s="217"/>
      <c r="BF60" s="217"/>
      <c r="BG60" s="217"/>
      <c r="BH60" s="217"/>
      <c r="BI60" s="217"/>
      <c r="BJ60" s="217"/>
      <c r="BK60" s="217"/>
      <c r="BL60" s="217"/>
      <c r="BM60" s="217"/>
      <c r="BN60" s="217"/>
      <c r="BO60" s="217"/>
      <c r="BP60" s="217"/>
      <c r="BQ60" s="217"/>
      <c r="BR60" s="217"/>
      <c r="BS60" s="217"/>
      <c r="BT60" s="217"/>
      <c r="BU60" s="217"/>
      <c r="BV60" s="217"/>
      <c r="BW60" s="217"/>
      <c r="BX60" s="217"/>
      <c r="BY60" s="217"/>
      <c r="BZ60" s="217"/>
      <c r="CA60" s="217"/>
      <c r="CB60" s="217"/>
      <c r="CC60" s="217"/>
      <c r="CD60" s="217"/>
      <c r="CE60" s="217"/>
      <c r="CF60" s="217"/>
      <c r="CG60" s="217"/>
      <c r="CH60" s="217"/>
      <c r="CI60" s="217"/>
      <c r="CJ60" s="217"/>
      <c r="CK60" s="217"/>
      <c r="CL60" s="217"/>
      <c r="CM60" s="217"/>
      <c r="CN60" s="217"/>
      <c r="CO60" s="217"/>
      <c r="CP60" s="217"/>
      <c r="CQ60" s="217"/>
      <c r="CR60" s="217"/>
      <c r="CS60" s="217"/>
      <c r="CT60" s="217"/>
      <c r="CU60" s="217"/>
      <c r="CV60" s="217"/>
      <c r="CW60" s="217"/>
      <c r="CX60" s="217"/>
      <c r="CY60" s="217"/>
      <c r="CZ60" s="217"/>
      <c r="DA60" s="217"/>
      <c r="DB60" s="217"/>
      <c r="DC60" s="217"/>
    </row>
    <row r="61" spans="2:107" ht="15" hidden="1" customHeight="1" x14ac:dyDescent="0.25">
      <c r="B61" s="247">
        <v>28</v>
      </c>
      <c r="C61" s="252" t="s">
        <v>6101</v>
      </c>
      <c r="D61" s="252"/>
      <c r="E61" s="253"/>
      <c r="F61" s="256" t="s">
        <v>4250</v>
      </c>
      <c r="G61" s="257">
        <f>SUM(H61:DC61)</f>
        <v>0</v>
      </c>
      <c r="H61" s="811"/>
      <c r="I61" s="811"/>
      <c r="J61" s="165"/>
      <c r="K61" s="165"/>
      <c r="L61" s="165"/>
      <c r="M61" s="165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  <c r="BI61" s="222"/>
      <c r="BJ61" s="222"/>
      <c r="BK61" s="222"/>
      <c r="BL61" s="222"/>
      <c r="BM61" s="222"/>
      <c r="BN61" s="222"/>
      <c r="BO61" s="222"/>
      <c r="BP61" s="222"/>
      <c r="BQ61" s="222"/>
      <c r="BR61" s="222"/>
      <c r="BS61" s="222"/>
      <c r="BT61" s="222"/>
      <c r="BU61" s="222"/>
      <c r="BV61" s="222"/>
      <c r="BW61" s="222"/>
      <c r="BX61" s="222"/>
      <c r="BY61" s="222"/>
      <c r="BZ61" s="222"/>
      <c r="CA61" s="222"/>
      <c r="CB61" s="222"/>
      <c r="CC61" s="222"/>
      <c r="CD61" s="222"/>
      <c r="CE61" s="222"/>
      <c r="CF61" s="222"/>
      <c r="CG61" s="222"/>
      <c r="CH61" s="222"/>
      <c r="CI61" s="222"/>
      <c r="CJ61" s="222"/>
      <c r="CK61" s="222"/>
      <c r="CL61" s="222"/>
      <c r="CM61" s="222"/>
      <c r="CN61" s="222"/>
      <c r="CO61" s="222"/>
      <c r="CP61" s="222"/>
      <c r="CQ61" s="222"/>
      <c r="CR61" s="222"/>
      <c r="CS61" s="222"/>
      <c r="CT61" s="222"/>
      <c r="CU61" s="222"/>
      <c r="CV61" s="222"/>
      <c r="CW61" s="222"/>
      <c r="CX61" s="222"/>
      <c r="CY61" s="222"/>
      <c r="CZ61" s="222"/>
      <c r="DA61" s="222"/>
      <c r="DB61" s="222"/>
      <c r="DC61" s="222"/>
    </row>
    <row r="62" spans="2:107" ht="15" hidden="1" customHeight="1" x14ac:dyDescent="0.25">
      <c r="B62" s="1165">
        <v>29</v>
      </c>
      <c r="C62" s="252" t="s">
        <v>4455</v>
      </c>
      <c r="D62" s="252"/>
      <c r="E62" s="253" t="s">
        <v>4192</v>
      </c>
      <c r="F62" s="256" t="s">
        <v>4456</v>
      </c>
      <c r="G62" s="259">
        <f>SUM(H62:DC62)</f>
        <v>0</v>
      </c>
      <c r="H62" s="741"/>
      <c r="I62" s="741"/>
      <c r="J62" s="741"/>
      <c r="K62" s="741"/>
      <c r="L62" s="741"/>
      <c r="M62" s="741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6"/>
      <c r="BN62" s="226"/>
      <c r="BO62" s="226"/>
      <c r="BP62" s="226"/>
      <c r="BQ62" s="226"/>
      <c r="BR62" s="226"/>
      <c r="BS62" s="226"/>
      <c r="BT62" s="226"/>
      <c r="BU62" s="226"/>
      <c r="BV62" s="226"/>
      <c r="BW62" s="226"/>
      <c r="BX62" s="226"/>
      <c r="BY62" s="226"/>
      <c r="BZ62" s="226"/>
      <c r="CA62" s="226"/>
      <c r="CB62" s="226"/>
      <c r="CC62" s="226"/>
      <c r="CD62" s="226"/>
      <c r="CE62" s="226"/>
      <c r="CF62" s="226"/>
      <c r="CG62" s="226"/>
      <c r="CH62" s="226"/>
      <c r="CI62" s="226"/>
      <c r="CJ62" s="226"/>
      <c r="CK62" s="226"/>
      <c r="CL62" s="226"/>
      <c r="CM62" s="226"/>
      <c r="CN62" s="226"/>
      <c r="CO62" s="226"/>
      <c r="CP62" s="226"/>
      <c r="CQ62" s="226"/>
      <c r="CR62" s="226"/>
      <c r="CS62" s="226"/>
      <c r="CT62" s="226"/>
      <c r="CU62" s="226"/>
      <c r="CV62" s="226"/>
      <c r="CW62" s="226"/>
      <c r="CX62" s="226"/>
      <c r="CY62" s="226"/>
      <c r="CZ62" s="226"/>
      <c r="DA62" s="226"/>
      <c r="DB62" s="226"/>
      <c r="DC62" s="226"/>
    </row>
    <row r="63" spans="2:107" ht="15" hidden="1" customHeight="1" x14ac:dyDescent="0.25">
      <c r="B63" s="995"/>
      <c r="C63" s="252" t="s">
        <v>4314</v>
      </c>
      <c r="D63" s="252"/>
      <c r="E63" s="253" t="s">
        <v>3855</v>
      </c>
      <c r="F63" s="256" t="s">
        <v>4303</v>
      </c>
      <c r="G63" s="259">
        <f>SUM(H63:DC63)</f>
        <v>0</v>
      </c>
      <c r="H63" s="663">
        <f>(H61*H62)/1000</f>
        <v>0</v>
      </c>
      <c r="I63" s="663">
        <f>(I61*I62)/1000</f>
        <v>0</v>
      </c>
      <c r="J63" s="663">
        <f t="shared" ref="J63:BS63" si="80">(J61*J62)/1000</f>
        <v>0</v>
      </c>
      <c r="K63" s="663">
        <f t="shared" si="80"/>
        <v>0</v>
      </c>
      <c r="L63" s="663">
        <f t="shared" si="80"/>
        <v>0</v>
      </c>
      <c r="M63" s="663">
        <f t="shared" si="80"/>
        <v>0</v>
      </c>
      <c r="N63" s="260">
        <f t="shared" si="80"/>
        <v>0</v>
      </c>
      <c r="O63" s="260">
        <f t="shared" si="80"/>
        <v>0</v>
      </c>
      <c r="P63" s="260">
        <f t="shared" si="80"/>
        <v>0</v>
      </c>
      <c r="Q63" s="260">
        <f t="shared" si="80"/>
        <v>0</v>
      </c>
      <c r="R63" s="260">
        <f t="shared" si="80"/>
        <v>0</v>
      </c>
      <c r="S63" s="260">
        <f t="shared" si="80"/>
        <v>0</v>
      </c>
      <c r="T63" s="260">
        <f t="shared" si="80"/>
        <v>0</v>
      </c>
      <c r="U63" s="260">
        <f t="shared" si="80"/>
        <v>0</v>
      </c>
      <c r="V63" s="260">
        <f t="shared" si="80"/>
        <v>0</v>
      </c>
      <c r="W63" s="260">
        <f t="shared" si="80"/>
        <v>0</v>
      </c>
      <c r="X63" s="260">
        <f t="shared" si="80"/>
        <v>0</v>
      </c>
      <c r="Y63" s="260">
        <f t="shared" si="80"/>
        <v>0</v>
      </c>
      <c r="Z63" s="260">
        <f t="shared" si="80"/>
        <v>0</v>
      </c>
      <c r="AA63" s="260">
        <f t="shared" si="80"/>
        <v>0</v>
      </c>
      <c r="AB63" s="260">
        <f t="shared" si="80"/>
        <v>0</v>
      </c>
      <c r="AC63" s="260">
        <f t="shared" si="80"/>
        <v>0</v>
      </c>
      <c r="AD63" s="260">
        <f t="shared" si="80"/>
        <v>0</v>
      </c>
      <c r="AE63" s="260">
        <f t="shared" si="80"/>
        <v>0</v>
      </c>
      <c r="AF63" s="260">
        <f t="shared" si="80"/>
        <v>0</v>
      </c>
      <c r="AG63" s="260">
        <f t="shared" si="80"/>
        <v>0</v>
      </c>
      <c r="AH63" s="260">
        <f t="shared" si="80"/>
        <v>0</v>
      </c>
      <c r="AI63" s="260">
        <f t="shared" si="80"/>
        <v>0</v>
      </c>
      <c r="AJ63" s="260">
        <f t="shared" si="80"/>
        <v>0</v>
      </c>
      <c r="AK63" s="260">
        <f t="shared" si="80"/>
        <v>0</v>
      </c>
      <c r="AL63" s="260">
        <f t="shared" si="80"/>
        <v>0</v>
      </c>
      <c r="AM63" s="260">
        <f t="shared" si="80"/>
        <v>0</v>
      </c>
      <c r="AN63" s="260">
        <f t="shared" si="80"/>
        <v>0</v>
      </c>
      <c r="AO63" s="260">
        <f t="shared" si="80"/>
        <v>0</v>
      </c>
      <c r="AP63" s="260">
        <f t="shared" si="80"/>
        <v>0</v>
      </c>
      <c r="AQ63" s="260">
        <f t="shared" si="80"/>
        <v>0</v>
      </c>
      <c r="AR63" s="260">
        <f t="shared" si="80"/>
        <v>0</v>
      </c>
      <c r="AS63" s="260">
        <f t="shared" si="80"/>
        <v>0</v>
      </c>
      <c r="AT63" s="260">
        <f t="shared" si="80"/>
        <v>0</v>
      </c>
      <c r="AU63" s="260">
        <f t="shared" si="80"/>
        <v>0</v>
      </c>
      <c r="AV63" s="260">
        <f t="shared" si="80"/>
        <v>0</v>
      </c>
      <c r="AW63" s="260">
        <f t="shared" si="80"/>
        <v>0</v>
      </c>
      <c r="AX63" s="260">
        <f t="shared" si="80"/>
        <v>0</v>
      </c>
      <c r="AY63" s="260">
        <f t="shared" si="80"/>
        <v>0</v>
      </c>
      <c r="AZ63" s="260">
        <f t="shared" si="80"/>
        <v>0</v>
      </c>
      <c r="BA63" s="260">
        <f t="shared" si="80"/>
        <v>0</v>
      </c>
      <c r="BB63" s="260">
        <f t="shared" si="80"/>
        <v>0</v>
      </c>
      <c r="BC63" s="260">
        <f t="shared" si="80"/>
        <v>0</v>
      </c>
      <c r="BD63" s="260">
        <f t="shared" si="80"/>
        <v>0</v>
      </c>
      <c r="BE63" s="260">
        <f t="shared" si="80"/>
        <v>0</v>
      </c>
      <c r="BF63" s="260">
        <f t="shared" si="80"/>
        <v>0</v>
      </c>
      <c r="BG63" s="260">
        <f t="shared" si="80"/>
        <v>0</v>
      </c>
      <c r="BH63" s="260">
        <f t="shared" si="80"/>
        <v>0</v>
      </c>
      <c r="BI63" s="260">
        <f t="shared" si="80"/>
        <v>0</v>
      </c>
      <c r="BJ63" s="260">
        <f t="shared" si="80"/>
        <v>0</v>
      </c>
      <c r="BK63" s="260">
        <f t="shared" si="80"/>
        <v>0</v>
      </c>
      <c r="BL63" s="260">
        <f t="shared" si="80"/>
        <v>0</v>
      </c>
      <c r="BM63" s="260">
        <f t="shared" si="80"/>
        <v>0</v>
      </c>
      <c r="BN63" s="260">
        <f t="shared" si="80"/>
        <v>0</v>
      </c>
      <c r="BO63" s="260">
        <f t="shared" si="80"/>
        <v>0</v>
      </c>
      <c r="BP63" s="260">
        <f t="shared" si="80"/>
        <v>0</v>
      </c>
      <c r="BQ63" s="260">
        <f t="shared" si="80"/>
        <v>0</v>
      </c>
      <c r="BR63" s="260">
        <f t="shared" si="80"/>
        <v>0</v>
      </c>
      <c r="BS63" s="260">
        <f t="shared" si="80"/>
        <v>0</v>
      </c>
      <c r="BT63" s="260">
        <f t="shared" ref="BT63:DC63" si="81">(BT61*BT62)/1000</f>
        <v>0</v>
      </c>
      <c r="BU63" s="260">
        <f t="shared" si="81"/>
        <v>0</v>
      </c>
      <c r="BV63" s="260">
        <f t="shared" si="81"/>
        <v>0</v>
      </c>
      <c r="BW63" s="260">
        <f t="shared" si="81"/>
        <v>0</v>
      </c>
      <c r="BX63" s="260">
        <f t="shared" si="81"/>
        <v>0</v>
      </c>
      <c r="BY63" s="260">
        <f t="shared" si="81"/>
        <v>0</v>
      </c>
      <c r="BZ63" s="260">
        <f t="shared" si="81"/>
        <v>0</v>
      </c>
      <c r="CA63" s="260">
        <f t="shared" si="81"/>
        <v>0</v>
      </c>
      <c r="CB63" s="260">
        <f t="shared" si="81"/>
        <v>0</v>
      </c>
      <c r="CC63" s="260">
        <f t="shared" si="81"/>
        <v>0</v>
      </c>
      <c r="CD63" s="260">
        <f t="shared" si="81"/>
        <v>0</v>
      </c>
      <c r="CE63" s="260">
        <f t="shared" si="81"/>
        <v>0</v>
      </c>
      <c r="CF63" s="260">
        <f t="shared" si="81"/>
        <v>0</v>
      </c>
      <c r="CG63" s="260">
        <f t="shared" si="81"/>
        <v>0</v>
      </c>
      <c r="CH63" s="260">
        <f t="shared" si="81"/>
        <v>0</v>
      </c>
      <c r="CI63" s="260">
        <f t="shared" si="81"/>
        <v>0</v>
      </c>
      <c r="CJ63" s="260">
        <f t="shared" si="81"/>
        <v>0</v>
      </c>
      <c r="CK63" s="260">
        <f t="shared" si="81"/>
        <v>0</v>
      </c>
      <c r="CL63" s="260">
        <f t="shared" si="81"/>
        <v>0</v>
      </c>
      <c r="CM63" s="260">
        <f t="shared" si="81"/>
        <v>0</v>
      </c>
      <c r="CN63" s="260">
        <f t="shared" si="81"/>
        <v>0</v>
      </c>
      <c r="CO63" s="260">
        <f t="shared" si="81"/>
        <v>0</v>
      </c>
      <c r="CP63" s="260">
        <f t="shared" si="81"/>
        <v>0</v>
      </c>
      <c r="CQ63" s="260">
        <f t="shared" si="81"/>
        <v>0</v>
      </c>
      <c r="CR63" s="260">
        <f t="shared" si="81"/>
        <v>0</v>
      </c>
      <c r="CS63" s="260">
        <f t="shared" si="81"/>
        <v>0</v>
      </c>
      <c r="CT63" s="260">
        <f t="shared" si="81"/>
        <v>0</v>
      </c>
      <c r="CU63" s="260">
        <f t="shared" si="81"/>
        <v>0</v>
      </c>
      <c r="CV63" s="260">
        <f t="shared" si="81"/>
        <v>0</v>
      </c>
      <c r="CW63" s="260">
        <f t="shared" si="81"/>
        <v>0</v>
      </c>
      <c r="CX63" s="260">
        <f t="shared" si="81"/>
        <v>0</v>
      </c>
      <c r="CY63" s="260">
        <f t="shared" si="81"/>
        <v>0</v>
      </c>
      <c r="CZ63" s="260">
        <f t="shared" si="81"/>
        <v>0</v>
      </c>
      <c r="DA63" s="260">
        <f t="shared" si="81"/>
        <v>0</v>
      </c>
      <c r="DB63" s="260">
        <f t="shared" si="81"/>
        <v>0</v>
      </c>
      <c r="DC63" s="260">
        <f t="shared" si="81"/>
        <v>0</v>
      </c>
    </row>
    <row r="64" spans="2:107" ht="15" hidden="1" customHeight="1" x14ac:dyDescent="0.25">
      <c r="B64" s="1165">
        <v>30</v>
      </c>
      <c r="C64" s="252" t="s">
        <v>4200</v>
      </c>
      <c r="D64" s="252"/>
      <c r="E64" s="261" t="s">
        <v>4201</v>
      </c>
      <c r="F64" s="264"/>
      <c r="G64" s="262" t="str">
        <f>IF(COUNTA(H64:DC64)=0,"",IF(OR(LARGE(H64:DC64,1)&gt;24,SMALL(H64:DC64,1)&lt;0),"ERRO",""))</f>
        <v/>
      </c>
      <c r="H64" s="741"/>
      <c r="I64" s="741"/>
      <c r="J64" s="741"/>
      <c r="K64" s="741"/>
      <c r="L64" s="741"/>
      <c r="M64" s="741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6"/>
      <c r="BN64" s="226"/>
      <c r="BO64" s="226"/>
      <c r="BP64" s="226"/>
      <c r="BQ64" s="226"/>
      <c r="BR64" s="226"/>
      <c r="BS64" s="226"/>
      <c r="BT64" s="226"/>
      <c r="BU64" s="226"/>
      <c r="BV64" s="226"/>
      <c r="BW64" s="226"/>
      <c r="BX64" s="226"/>
      <c r="BY64" s="226"/>
      <c r="BZ64" s="226"/>
      <c r="CA64" s="226"/>
      <c r="CB64" s="226"/>
      <c r="CC64" s="226"/>
      <c r="CD64" s="226"/>
      <c r="CE64" s="226"/>
      <c r="CF64" s="226"/>
      <c r="CG64" s="226"/>
      <c r="CH64" s="226"/>
      <c r="CI64" s="226"/>
      <c r="CJ64" s="226"/>
      <c r="CK64" s="226"/>
      <c r="CL64" s="226"/>
      <c r="CM64" s="226"/>
      <c r="CN64" s="226"/>
      <c r="CO64" s="226"/>
      <c r="CP64" s="226"/>
      <c r="CQ64" s="226"/>
      <c r="CR64" s="226"/>
      <c r="CS64" s="226"/>
      <c r="CT64" s="226"/>
      <c r="CU64" s="226"/>
      <c r="CV64" s="226"/>
      <c r="CW64" s="226"/>
      <c r="CX64" s="226"/>
      <c r="CY64" s="226"/>
      <c r="CZ64" s="226"/>
      <c r="DA64" s="226"/>
      <c r="DB64" s="226"/>
      <c r="DC64" s="226"/>
    </row>
    <row r="65" spans="2:107" ht="15" hidden="1" customHeight="1" x14ac:dyDescent="0.25">
      <c r="B65" s="993"/>
      <c r="C65" s="263" t="s">
        <v>4202</v>
      </c>
      <c r="D65" s="263"/>
      <c r="E65" s="532" t="s">
        <v>4203</v>
      </c>
      <c r="F65" s="264"/>
      <c r="G65" s="262" t="str">
        <f>IF(COUNTA(H65:DC65)=0,"",IF(OR(LARGE(H65:DC65,1)&gt;365,SMALL(H65:DC65,1)&lt;0),"ERRO",""))</f>
        <v/>
      </c>
      <c r="H65" s="741"/>
      <c r="I65" s="741"/>
      <c r="J65" s="741"/>
      <c r="K65" s="741"/>
      <c r="L65" s="741"/>
      <c r="M65" s="741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228"/>
      <c r="AJ65" s="228"/>
      <c r="AK65" s="228"/>
      <c r="AL65" s="228"/>
      <c r="AM65" s="228"/>
      <c r="AN65" s="228"/>
      <c r="AO65" s="228"/>
      <c r="AP65" s="228"/>
      <c r="AQ65" s="228"/>
      <c r="AR65" s="228"/>
      <c r="AS65" s="228"/>
      <c r="AT65" s="228"/>
      <c r="AU65" s="228"/>
      <c r="AV65" s="228"/>
      <c r="AW65" s="228"/>
      <c r="AX65" s="228"/>
      <c r="AY65" s="228"/>
      <c r="AZ65" s="228"/>
      <c r="BA65" s="228"/>
      <c r="BB65" s="228"/>
      <c r="BC65" s="228"/>
      <c r="BD65" s="228"/>
      <c r="BE65" s="228"/>
      <c r="BF65" s="228"/>
      <c r="BG65" s="228"/>
      <c r="BH65" s="228"/>
      <c r="BI65" s="228"/>
      <c r="BJ65" s="228"/>
      <c r="BK65" s="228"/>
      <c r="BL65" s="228"/>
      <c r="BM65" s="228"/>
      <c r="BN65" s="228"/>
      <c r="BO65" s="228"/>
      <c r="BP65" s="228"/>
      <c r="BQ65" s="228"/>
      <c r="BR65" s="228"/>
      <c r="BS65" s="228"/>
      <c r="BT65" s="228"/>
      <c r="BU65" s="228"/>
      <c r="BV65" s="228"/>
      <c r="BW65" s="228"/>
      <c r="BX65" s="228"/>
      <c r="BY65" s="228"/>
      <c r="BZ65" s="228"/>
      <c r="CA65" s="228"/>
      <c r="CB65" s="228"/>
      <c r="CC65" s="228"/>
      <c r="CD65" s="228"/>
      <c r="CE65" s="228"/>
      <c r="CF65" s="228"/>
      <c r="CG65" s="228"/>
      <c r="CH65" s="228"/>
      <c r="CI65" s="228"/>
      <c r="CJ65" s="228"/>
      <c r="CK65" s="228"/>
      <c r="CL65" s="228"/>
      <c r="CM65" s="228"/>
      <c r="CN65" s="228"/>
      <c r="CO65" s="228"/>
      <c r="CP65" s="228"/>
      <c r="CQ65" s="228"/>
      <c r="CR65" s="228"/>
      <c r="CS65" s="228"/>
      <c r="CT65" s="228"/>
      <c r="CU65" s="228"/>
      <c r="CV65" s="228"/>
      <c r="CW65" s="228"/>
      <c r="CX65" s="228"/>
      <c r="CY65" s="228"/>
      <c r="CZ65" s="228"/>
      <c r="DA65" s="228"/>
      <c r="DB65" s="228"/>
      <c r="DC65" s="228"/>
    </row>
    <row r="66" spans="2:107" ht="15" hidden="1" customHeight="1" x14ac:dyDescent="0.25">
      <c r="B66" s="995"/>
      <c r="C66" s="252" t="s">
        <v>4204</v>
      </c>
      <c r="D66" s="252"/>
      <c r="E66" s="253" t="s">
        <v>4205</v>
      </c>
      <c r="F66" s="264" t="s">
        <v>4206</v>
      </c>
      <c r="G66" s="262" t="str">
        <f>IF(COUNTA(H66:DC66)=0,"",IF(OR(LARGE(H66:DC66,1)&gt;8760,SMALL(H66:DC66,1)&lt;0),"ERRO",""))</f>
        <v/>
      </c>
      <c r="H66" s="663">
        <f t="shared" ref="H66:BS66" si="82">H64*H65</f>
        <v>0</v>
      </c>
      <c r="I66" s="663">
        <f t="shared" si="82"/>
        <v>0</v>
      </c>
      <c r="J66" s="663">
        <f t="shared" si="82"/>
        <v>0</v>
      </c>
      <c r="K66" s="663">
        <f t="shared" si="82"/>
        <v>0</v>
      </c>
      <c r="L66" s="663">
        <f t="shared" si="82"/>
        <v>0</v>
      </c>
      <c r="M66" s="663">
        <f t="shared" si="82"/>
        <v>0</v>
      </c>
      <c r="N66" s="260">
        <f t="shared" si="82"/>
        <v>0</v>
      </c>
      <c r="O66" s="260">
        <f t="shared" si="82"/>
        <v>0</v>
      </c>
      <c r="P66" s="260">
        <f t="shared" si="82"/>
        <v>0</v>
      </c>
      <c r="Q66" s="260">
        <f t="shared" si="82"/>
        <v>0</v>
      </c>
      <c r="R66" s="260">
        <f t="shared" si="82"/>
        <v>0</v>
      </c>
      <c r="S66" s="260">
        <f t="shared" si="82"/>
        <v>0</v>
      </c>
      <c r="T66" s="260">
        <f t="shared" si="82"/>
        <v>0</v>
      </c>
      <c r="U66" s="260">
        <f t="shared" si="82"/>
        <v>0</v>
      </c>
      <c r="V66" s="260">
        <f t="shared" si="82"/>
        <v>0</v>
      </c>
      <c r="W66" s="260">
        <f t="shared" si="82"/>
        <v>0</v>
      </c>
      <c r="X66" s="260">
        <f t="shared" si="82"/>
        <v>0</v>
      </c>
      <c r="Y66" s="260">
        <f t="shared" si="82"/>
        <v>0</v>
      </c>
      <c r="Z66" s="260">
        <f t="shared" si="82"/>
        <v>0</v>
      </c>
      <c r="AA66" s="260">
        <f t="shared" si="82"/>
        <v>0</v>
      </c>
      <c r="AB66" s="260">
        <f t="shared" si="82"/>
        <v>0</v>
      </c>
      <c r="AC66" s="260">
        <f t="shared" si="82"/>
        <v>0</v>
      </c>
      <c r="AD66" s="260">
        <f t="shared" si="82"/>
        <v>0</v>
      </c>
      <c r="AE66" s="260">
        <f t="shared" si="82"/>
        <v>0</v>
      </c>
      <c r="AF66" s="260">
        <f t="shared" si="82"/>
        <v>0</v>
      </c>
      <c r="AG66" s="260">
        <f t="shared" si="82"/>
        <v>0</v>
      </c>
      <c r="AH66" s="260">
        <f t="shared" si="82"/>
        <v>0</v>
      </c>
      <c r="AI66" s="260">
        <f t="shared" si="82"/>
        <v>0</v>
      </c>
      <c r="AJ66" s="260">
        <f t="shared" si="82"/>
        <v>0</v>
      </c>
      <c r="AK66" s="260">
        <f t="shared" si="82"/>
        <v>0</v>
      </c>
      <c r="AL66" s="260">
        <f t="shared" si="82"/>
        <v>0</v>
      </c>
      <c r="AM66" s="260">
        <f t="shared" si="82"/>
        <v>0</v>
      </c>
      <c r="AN66" s="260">
        <f t="shared" si="82"/>
        <v>0</v>
      </c>
      <c r="AO66" s="260">
        <f t="shared" si="82"/>
        <v>0</v>
      </c>
      <c r="AP66" s="260">
        <f t="shared" si="82"/>
        <v>0</v>
      </c>
      <c r="AQ66" s="260">
        <f t="shared" si="82"/>
        <v>0</v>
      </c>
      <c r="AR66" s="260">
        <f t="shared" si="82"/>
        <v>0</v>
      </c>
      <c r="AS66" s="260">
        <f t="shared" si="82"/>
        <v>0</v>
      </c>
      <c r="AT66" s="260">
        <f t="shared" si="82"/>
        <v>0</v>
      </c>
      <c r="AU66" s="260">
        <f t="shared" si="82"/>
        <v>0</v>
      </c>
      <c r="AV66" s="260">
        <f t="shared" si="82"/>
        <v>0</v>
      </c>
      <c r="AW66" s="260">
        <f t="shared" si="82"/>
        <v>0</v>
      </c>
      <c r="AX66" s="260">
        <f t="shared" si="82"/>
        <v>0</v>
      </c>
      <c r="AY66" s="260">
        <f t="shared" si="82"/>
        <v>0</v>
      </c>
      <c r="AZ66" s="260">
        <f t="shared" si="82"/>
        <v>0</v>
      </c>
      <c r="BA66" s="260">
        <f t="shared" si="82"/>
        <v>0</v>
      </c>
      <c r="BB66" s="260">
        <f t="shared" si="82"/>
        <v>0</v>
      </c>
      <c r="BC66" s="260">
        <f t="shared" si="82"/>
        <v>0</v>
      </c>
      <c r="BD66" s="260">
        <f t="shared" si="82"/>
        <v>0</v>
      </c>
      <c r="BE66" s="260">
        <f t="shared" si="82"/>
        <v>0</v>
      </c>
      <c r="BF66" s="260">
        <f t="shared" si="82"/>
        <v>0</v>
      </c>
      <c r="BG66" s="260">
        <f t="shared" si="82"/>
        <v>0</v>
      </c>
      <c r="BH66" s="260">
        <f t="shared" si="82"/>
        <v>0</v>
      </c>
      <c r="BI66" s="260">
        <f t="shared" si="82"/>
        <v>0</v>
      </c>
      <c r="BJ66" s="260">
        <f t="shared" si="82"/>
        <v>0</v>
      </c>
      <c r="BK66" s="260">
        <f t="shared" si="82"/>
        <v>0</v>
      </c>
      <c r="BL66" s="260">
        <f t="shared" si="82"/>
        <v>0</v>
      </c>
      <c r="BM66" s="260">
        <f t="shared" si="82"/>
        <v>0</v>
      </c>
      <c r="BN66" s="260">
        <f t="shared" si="82"/>
        <v>0</v>
      </c>
      <c r="BO66" s="260">
        <f t="shared" si="82"/>
        <v>0</v>
      </c>
      <c r="BP66" s="260">
        <f t="shared" si="82"/>
        <v>0</v>
      </c>
      <c r="BQ66" s="260">
        <f t="shared" si="82"/>
        <v>0</v>
      </c>
      <c r="BR66" s="260">
        <f t="shared" si="82"/>
        <v>0</v>
      </c>
      <c r="BS66" s="260">
        <f t="shared" si="82"/>
        <v>0</v>
      </c>
      <c r="BT66" s="260">
        <f t="shared" ref="BT66:DC66" si="83">BT64*BT65</f>
        <v>0</v>
      </c>
      <c r="BU66" s="260">
        <f t="shared" si="83"/>
        <v>0</v>
      </c>
      <c r="BV66" s="260">
        <f t="shared" si="83"/>
        <v>0</v>
      </c>
      <c r="BW66" s="260">
        <f t="shared" si="83"/>
        <v>0</v>
      </c>
      <c r="BX66" s="260">
        <f t="shared" si="83"/>
        <v>0</v>
      </c>
      <c r="BY66" s="260">
        <f t="shared" si="83"/>
        <v>0</v>
      </c>
      <c r="BZ66" s="260">
        <f t="shared" si="83"/>
        <v>0</v>
      </c>
      <c r="CA66" s="260">
        <f t="shared" si="83"/>
        <v>0</v>
      </c>
      <c r="CB66" s="260">
        <f t="shared" si="83"/>
        <v>0</v>
      </c>
      <c r="CC66" s="260">
        <f t="shared" si="83"/>
        <v>0</v>
      </c>
      <c r="CD66" s="260">
        <f t="shared" si="83"/>
        <v>0</v>
      </c>
      <c r="CE66" s="260">
        <f t="shared" si="83"/>
        <v>0</v>
      </c>
      <c r="CF66" s="260">
        <f t="shared" si="83"/>
        <v>0</v>
      </c>
      <c r="CG66" s="260">
        <f t="shared" si="83"/>
        <v>0</v>
      </c>
      <c r="CH66" s="260">
        <f t="shared" si="83"/>
        <v>0</v>
      </c>
      <c r="CI66" s="260">
        <f t="shared" si="83"/>
        <v>0</v>
      </c>
      <c r="CJ66" s="260">
        <f t="shared" si="83"/>
        <v>0</v>
      </c>
      <c r="CK66" s="260">
        <f t="shared" si="83"/>
        <v>0</v>
      </c>
      <c r="CL66" s="260">
        <f t="shared" si="83"/>
        <v>0</v>
      </c>
      <c r="CM66" s="260">
        <f t="shared" si="83"/>
        <v>0</v>
      </c>
      <c r="CN66" s="260">
        <f t="shared" si="83"/>
        <v>0</v>
      </c>
      <c r="CO66" s="260">
        <f t="shared" si="83"/>
        <v>0</v>
      </c>
      <c r="CP66" s="260">
        <f t="shared" si="83"/>
        <v>0</v>
      </c>
      <c r="CQ66" s="260">
        <f t="shared" si="83"/>
        <v>0</v>
      </c>
      <c r="CR66" s="260">
        <f t="shared" si="83"/>
        <v>0</v>
      </c>
      <c r="CS66" s="260">
        <f t="shared" si="83"/>
        <v>0</v>
      </c>
      <c r="CT66" s="260">
        <f t="shared" si="83"/>
        <v>0</v>
      </c>
      <c r="CU66" s="260">
        <f t="shared" si="83"/>
        <v>0</v>
      </c>
      <c r="CV66" s="260">
        <f t="shared" si="83"/>
        <v>0</v>
      </c>
      <c r="CW66" s="260">
        <f t="shared" si="83"/>
        <v>0</v>
      </c>
      <c r="CX66" s="260">
        <f t="shared" si="83"/>
        <v>0</v>
      </c>
      <c r="CY66" s="260">
        <f t="shared" si="83"/>
        <v>0</v>
      </c>
      <c r="CZ66" s="260">
        <f t="shared" si="83"/>
        <v>0</v>
      </c>
      <c r="DA66" s="260">
        <f t="shared" si="83"/>
        <v>0</v>
      </c>
      <c r="DB66" s="260">
        <f t="shared" si="83"/>
        <v>0</v>
      </c>
      <c r="DC66" s="260">
        <f t="shared" si="83"/>
        <v>0</v>
      </c>
    </row>
    <row r="67" spans="2:107" ht="15" hidden="1" customHeight="1" x14ac:dyDescent="0.25">
      <c r="B67" s="1165">
        <v>31</v>
      </c>
      <c r="C67" s="252" t="s">
        <v>4207</v>
      </c>
      <c r="D67" s="252"/>
      <c r="E67" s="261" t="s">
        <v>4201</v>
      </c>
      <c r="F67" s="264" t="s">
        <v>4228</v>
      </c>
      <c r="G67" s="713">
        <v>3</v>
      </c>
      <c r="H67" s="812"/>
      <c r="I67" s="812"/>
      <c r="J67" s="812"/>
      <c r="K67" s="812"/>
      <c r="L67" s="812"/>
      <c r="M67" s="812"/>
      <c r="N67" s="712"/>
      <c r="O67" s="712"/>
      <c r="P67" s="712"/>
      <c r="Q67" s="712"/>
      <c r="R67" s="712"/>
      <c r="S67" s="712"/>
      <c r="T67" s="712"/>
      <c r="U67" s="712"/>
      <c r="V67" s="712"/>
      <c r="W67" s="712"/>
      <c r="X67" s="712"/>
      <c r="Y67" s="712"/>
      <c r="Z67" s="712"/>
      <c r="AA67" s="712"/>
      <c r="AB67" s="712"/>
      <c r="AC67" s="712"/>
      <c r="AD67" s="712"/>
      <c r="AE67" s="712"/>
      <c r="AF67" s="712"/>
      <c r="AG67" s="712"/>
      <c r="AH67" s="712"/>
      <c r="AI67" s="712"/>
      <c r="AJ67" s="712"/>
      <c r="AK67" s="712"/>
      <c r="AL67" s="712"/>
      <c r="AM67" s="712"/>
      <c r="AN67" s="712"/>
      <c r="AO67" s="712"/>
      <c r="AP67" s="712"/>
      <c r="AQ67" s="712"/>
      <c r="AR67" s="712"/>
      <c r="AS67" s="712"/>
      <c r="AT67" s="712"/>
      <c r="AU67" s="712"/>
      <c r="AV67" s="712"/>
      <c r="AW67" s="712"/>
      <c r="AX67" s="712"/>
      <c r="AY67" s="712"/>
      <c r="AZ67" s="712"/>
      <c r="BA67" s="712"/>
      <c r="BB67" s="712"/>
      <c r="BC67" s="712"/>
      <c r="BD67" s="712"/>
      <c r="BE67" s="712"/>
      <c r="BF67" s="712"/>
      <c r="BG67" s="712"/>
      <c r="BH67" s="712"/>
      <c r="BI67" s="712"/>
      <c r="BJ67" s="712"/>
      <c r="BK67" s="712"/>
      <c r="BL67" s="712"/>
      <c r="BM67" s="712"/>
      <c r="BN67" s="712"/>
      <c r="BO67" s="712"/>
      <c r="BP67" s="712"/>
      <c r="BQ67" s="712"/>
      <c r="BR67" s="712"/>
      <c r="BS67" s="712"/>
      <c r="BT67" s="712"/>
      <c r="BU67" s="712"/>
      <c r="BV67" s="712"/>
      <c r="BW67" s="712"/>
      <c r="BX67" s="712"/>
      <c r="BY67" s="712"/>
      <c r="BZ67" s="712"/>
      <c r="CA67" s="712"/>
      <c r="CB67" s="712"/>
      <c r="CC67" s="712"/>
      <c r="CD67" s="712"/>
      <c r="CE67" s="712"/>
      <c r="CF67" s="712"/>
      <c r="CG67" s="712"/>
      <c r="CH67" s="712"/>
      <c r="CI67" s="712"/>
      <c r="CJ67" s="712"/>
      <c r="CK67" s="712"/>
      <c r="CL67" s="712"/>
      <c r="CM67" s="712"/>
      <c r="CN67" s="712"/>
      <c r="CO67" s="712"/>
      <c r="CP67" s="712"/>
      <c r="CQ67" s="712"/>
      <c r="CR67" s="712"/>
      <c r="CS67" s="712"/>
      <c r="CT67" s="712"/>
      <c r="CU67" s="712"/>
      <c r="CV67" s="712"/>
      <c r="CW67" s="712"/>
      <c r="CX67" s="712"/>
      <c r="CY67" s="712"/>
      <c r="CZ67" s="712"/>
      <c r="DA67" s="712"/>
      <c r="DB67" s="712"/>
      <c r="DC67" s="712"/>
    </row>
    <row r="68" spans="2:107" ht="15" hidden="1" customHeight="1" x14ac:dyDescent="0.25">
      <c r="B68" s="993"/>
      <c r="C68" s="252" t="s">
        <v>4209</v>
      </c>
      <c r="D68" s="252"/>
      <c r="E68" s="253" t="s">
        <v>4210</v>
      </c>
      <c r="F68" s="264" t="s">
        <v>4229</v>
      </c>
      <c r="G68" s="713">
        <v>22</v>
      </c>
      <c r="H68" s="741"/>
      <c r="I68" s="741"/>
      <c r="J68" s="741"/>
      <c r="K68" s="741"/>
      <c r="L68" s="741"/>
      <c r="M68" s="741"/>
      <c r="N68" s="712"/>
      <c r="O68" s="712"/>
      <c r="P68" s="712"/>
      <c r="Q68" s="712"/>
      <c r="R68" s="712"/>
      <c r="S68" s="712"/>
      <c r="T68" s="712"/>
      <c r="U68" s="712"/>
      <c r="V68" s="712"/>
      <c r="W68" s="712"/>
      <c r="X68" s="712"/>
      <c r="Y68" s="712"/>
      <c r="Z68" s="712"/>
      <c r="AA68" s="712"/>
      <c r="AB68" s="712"/>
      <c r="AC68" s="712"/>
      <c r="AD68" s="712"/>
      <c r="AE68" s="712"/>
      <c r="AF68" s="712"/>
      <c r="AG68" s="712"/>
      <c r="AH68" s="712"/>
      <c r="AI68" s="712"/>
      <c r="AJ68" s="712"/>
      <c r="AK68" s="712"/>
      <c r="AL68" s="712"/>
      <c r="AM68" s="712"/>
      <c r="AN68" s="712"/>
      <c r="AO68" s="712"/>
      <c r="AP68" s="712"/>
      <c r="AQ68" s="712"/>
      <c r="AR68" s="712"/>
      <c r="AS68" s="712"/>
      <c r="AT68" s="712"/>
      <c r="AU68" s="712"/>
      <c r="AV68" s="712"/>
      <c r="AW68" s="712"/>
      <c r="AX68" s="712"/>
      <c r="AY68" s="712"/>
      <c r="AZ68" s="712"/>
      <c r="BA68" s="712"/>
      <c r="BB68" s="712"/>
      <c r="BC68" s="712"/>
      <c r="BD68" s="712"/>
      <c r="BE68" s="712"/>
      <c r="BF68" s="712"/>
      <c r="BG68" s="712"/>
      <c r="BH68" s="712"/>
      <c r="BI68" s="712"/>
      <c r="BJ68" s="712"/>
      <c r="BK68" s="712"/>
      <c r="BL68" s="712"/>
      <c r="BM68" s="712"/>
      <c r="BN68" s="712"/>
      <c r="BO68" s="712"/>
      <c r="BP68" s="712"/>
      <c r="BQ68" s="712"/>
      <c r="BR68" s="712"/>
      <c r="BS68" s="712"/>
      <c r="BT68" s="712"/>
      <c r="BU68" s="712"/>
      <c r="BV68" s="712"/>
      <c r="BW68" s="712"/>
      <c r="BX68" s="712"/>
      <c r="BY68" s="712"/>
      <c r="BZ68" s="712"/>
      <c r="CA68" s="712"/>
      <c r="CB68" s="712"/>
      <c r="CC68" s="712"/>
      <c r="CD68" s="712"/>
      <c r="CE68" s="712"/>
      <c r="CF68" s="712"/>
      <c r="CG68" s="712"/>
      <c r="CH68" s="712"/>
      <c r="CI68" s="712"/>
      <c r="CJ68" s="712"/>
      <c r="CK68" s="712"/>
      <c r="CL68" s="712"/>
      <c r="CM68" s="712"/>
      <c r="CN68" s="712"/>
      <c r="CO68" s="712"/>
      <c r="CP68" s="712"/>
      <c r="CQ68" s="712"/>
      <c r="CR68" s="712"/>
      <c r="CS68" s="712"/>
      <c r="CT68" s="712"/>
      <c r="CU68" s="712"/>
      <c r="CV68" s="712"/>
      <c r="CW68" s="712"/>
      <c r="CX68" s="712"/>
      <c r="CY68" s="712"/>
      <c r="CZ68" s="712"/>
      <c r="DA68" s="712"/>
      <c r="DB68" s="712"/>
      <c r="DC68" s="712"/>
    </row>
    <row r="69" spans="2:107" ht="15" hidden="1" customHeight="1" x14ac:dyDescent="0.25">
      <c r="B69" s="993"/>
      <c r="C69" s="252" t="s">
        <v>4212</v>
      </c>
      <c r="D69" s="252"/>
      <c r="E69" s="253" t="s">
        <v>4213</v>
      </c>
      <c r="F69" s="264" t="s">
        <v>4230</v>
      </c>
      <c r="G69" s="713">
        <v>12</v>
      </c>
      <c r="H69" s="741"/>
      <c r="I69" s="741"/>
      <c r="J69" s="741"/>
      <c r="K69" s="741"/>
      <c r="L69" s="741"/>
      <c r="M69" s="741"/>
      <c r="N69" s="712"/>
      <c r="O69" s="712"/>
      <c r="P69" s="712"/>
      <c r="Q69" s="712"/>
      <c r="R69" s="712"/>
      <c r="S69" s="712"/>
      <c r="T69" s="712"/>
      <c r="U69" s="712"/>
      <c r="V69" s="712"/>
      <c r="W69" s="712"/>
      <c r="X69" s="712"/>
      <c r="Y69" s="712"/>
      <c r="Z69" s="712"/>
      <c r="AA69" s="712"/>
      <c r="AB69" s="712"/>
      <c r="AC69" s="712"/>
      <c r="AD69" s="712"/>
      <c r="AE69" s="712"/>
      <c r="AF69" s="712"/>
      <c r="AG69" s="712"/>
      <c r="AH69" s="712"/>
      <c r="AI69" s="712"/>
      <c r="AJ69" s="712"/>
      <c r="AK69" s="712"/>
      <c r="AL69" s="712"/>
      <c r="AM69" s="712"/>
      <c r="AN69" s="712"/>
      <c r="AO69" s="712"/>
      <c r="AP69" s="712"/>
      <c r="AQ69" s="712"/>
      <c r="AR69" s="712"/>
      <c r="AS69" s="712"/>
      <c r="AT69" s="712"/>
      <c r="AU69" s="712"/>
      <c r="AV69" s="712"/>
      <c r="AW69" s="712"/>
      <c r="AX69" s="712"/>
      <c r="AY69" s="712"/>
      <c r="AZ69" s="712"/>
      <c r="BA69" s="712"/>
      <c r="BB69" s="712"/>
      <c r="BC69" s="712"/>
      <c r="BD69" s="712"/>
      <c r="BE69" s="712"/>
      <c r="BF69" s="712"/>
      <c r="BG69" s="712"/>
      <c r="BH69" s="712"/>
      <c r="BI69" s="712"/>
      <c r="BJ69" s="712"/>
      <c r="BK69" s="712"/>
      <c r="BL69" s="712"/>
      <c r="BM69" s="712"/>
      <c r="BN69" s="712"/>
      <c r="BO69" s="712"/>
      <c r="BP69" s="712"/>
      <c r="BQ69" s="712"/>
      <c r="BR69" s="712"/>
      <c r="BS69" s="712"/>
      <c r="BT69" s="712"/>
      <c r="BU69" s="712"/>
      <c r="BV69" s="712"/>
      <c r="BW69" s="712"/>
      <c r="BX69" s="712"/>
      <c r="BY69" s="712"/>
      <c r="BZ69" s="712"/>
      <c r="CA69" s="712"/>
      <c r="CB69" s="712"/>
      <c r="CC69" s="712"/>
      <c r="CD69" s="712"/>
      <c r="CE69" s="712"/>
      <c r="CF69" s="712"/>
      <c r="CG69" s="712"/>
      <c r="CH69" s="712"/>
      <c r="CI69" s="712"/>
      <c r="CJ69" s="712"/>
      <c r="CK69" s="712"/>
      <c r="CL69" s="712"/>
      <c r="CM69" s="712"/>
      <c r="CN69" s="712"/>
      <c r="CO69" s="712"/>
      <c r="CP69" s="712"/>
      <c r="CQ69" s="712"/>
      <c r="CR69" s="712"/>
      <c r="CS69" s="712"/>
      <c r="CT69" s="712"/>
      <c r="CU69" s="712"/>
      <c r="CV69" s="712"/>
      <c r="CW69" s="712"/>
      <c r="CX69" s="712"/>
      <c r="CY69" s="712"/>
      <c r="CZ69" s="712"/>
      <c r="DA69" s="712"/>
      <c r="DB69" s="712"/>
      <c r="DC69" s="712"/>
    </row>
    <row r="70" spans="2:107" ht="15" hidden="1" customHeight="1" x14ac:dyDescent="0.25">
      <c r="B70" s="993"/>
      <c r="C70" s="252" t="s">
        <v>4215</v>
      </c>
      <c r="D70" s="252"/>
      <c r="E70" s="253" t="s">
        <v>3855</v>
      </c>
      <c r="F70" s="264" t="s">
        <v>4216</v>
      </c>
      <c r="G70" s="530">
        <f>SUM(H70:DC70)</f>
        <v>0</v>
      </c>
      <c r="H70" s="712">
        <f t="shared" ref="H70:M70" si="84">H63*((H67*H68*H69)/792)</f>
        <v>0</v>
      </c>
      <c r="I70" s="712">
        <f t="shared" si="84"/>
        <v>0</v>
      </c>
      <c r="J70" s="712">
        <f t="shared" si="84"/>
        <v>0</v>
      </c>
      <c r="K70" s="712">
        <f t="shared" si="84"/>
        <v>0</v>
      </c>
      <c r="L70" s="712">
        <f t="shared" si="84"/>
        <v>0</v>
      </c>
      <c r="M70" s="712">
        <f t="shared" si="84"/>
        <v>0</v>
      </c>
      <c r="N70" s="712">
        <f t="shared" ref="N70:BT70" si="85">N63*((N67*N68*N69)/792)</f>
        <v>0</v>
      </c>
      <c r="O70" s="712">
        <f t="shared" si="85"/>
        <v>0</v>
      </c>
      <c r="P70" s="712">
        <f t="shared" si="85"/>
        <v>0</v>
      </c>
      <c r="Q70" s="712">
        <f t="shared" si="85"/>
        <v>0</v>
      </c>
      <c r="R70" s="712">
        <f t="shared" si="85"/>
        <v>0</v>
      </c>
      <c r="S70" s="712">
        <f t="shared" si="85"/>
        <v>0</v>
      </c>
      <c r="T70" s="712">
        <f t="shared" si="85"/>
        <v>0</v>
      </c>
      <c r="U70" s="712">
        <f t="shared" si="85"/>
        <v>0</v>
      </c>
      <c r="V70" s="712">
        <f t="shared" si="85"/>
        <v>0</v>
      </c>
      <c r="W70" s="712">
        <f t="shared" si="85"/>
        <v>0</v>
      </c>
      <c r="X70" s="712">
        <f t="shared" si="85"/>
        <v>0</v>
      </c>
      <c r="Y70" s="712">
        <f t="shared" si="85"/>
        <v>0</v>
      </c>
      <c r="Z70" s="712">
        <f t="shared" si="85"/>
        <v>0</v>
      </c>
      <c r="AA70" s="712">
        <f t="shared" si="85"/>
        <v>0</v>
      </c>
      <c r="AB70" s="712">
        <f t="shared" si="85"/>
        <v>0</v>
      </c>
      <c r="AC70" s="712">
        <f t="shared" si="85"/>
        <v>0</v>
      </c>
      <c r="AD70" s="712">
        <f t="shared" si="85"/>
        <v>0</v>
      </c>
      <c r="AE70" s="712">
        <f t="shared" si="85"/>
        <v>0</v>
      </c>
      <c r="AF70" s="712">
        <f t="shared" si="85"/>
        <v>0</v>
      </c>
      <c r="AG70" s="712">
        <f t="shared" si="85"/>
        <v>0</v>
      </c>
      <c r="AH70" s="712">
        <f t="shared" si="85"/>
        <v>0</v>
      </c>
      <c r="AI70" s="712">
        <f t="shared" si="85"/>
        <v>0</v>
      </c>
      <c r="AJ70" s="712">
        <f t="shared" si="85"/>
        <v>0</v>
      </c>
      <c r="AK70" s="712">
        <f t="shared" si="85"/>
        <v>0</v>
      </c>
      <c r="AL70" s="712">
        <f t="shared" si="85"/>
        <v>0</v>
      </c>
      <c r="AM70" s="712">
        <f t="shared" si="85"/>
        <v>0</v>
      </c>
      <c r="AN70" s="712">
        <f t="shared" si="85"/>
        <v>0</v>
      </c>
      <c r="AO70" s="712">
        <f t="shared" si="85"/>
        <v>0</v>
      </c>
      <c r="AP70" s="712">
        <f t="shared" si="85"/>
        <v>0</v>
      </c>
      <c r="AQ70" s="712">
        <f t="shared" si="85"/>
        <v>0</v>
      </c>
      <c r="AR70" s="712">
        <f t="shared" si="85"/>
        <v>0</v>
      </c>
      <c r="AS70" s="712">
        <f t="shared" si="85"/>
        <v>0</v>
      </c>
      <c r="AT70" s="712">
        <f t="shared" si="85"/>
        <v>0</v>
      </c>
      <c r="AU70" s="712">
        <f t="shared" si="85"/>
        <v>0</v>
      </c>
      <c r="AV70" s="712">
        <f t="shared" si="85"/>
        <v>0</v>
      </c>
      <c r="AW70" s="712">
        <f t="shared" si="85"/>
        <v>0</v>
      </c>
      <c r="AX70" s="712">
        <f t="shared" si="85"/>
        <v>0</v>
      </c>
      <c r="AY70" s="712">
        <f t="shared" si="85"/>
        <v>0</v>
      </c>
      <c r="AZ70" s="712">
        <f t="shared" si="85"/>
        <v>0</v>
      </c>
      <c r="BA70" s="712">
        <f t="shared" si="85"/>
        <v>0</v>
      </c>
      <c r="BB70" s="712">
        <f t="shared" si="85"/>
        <v>0</v>
      </c>
      <c r="BC70" s="712">
        <f t="shared" si="85"/>
        <v>0</v>
      </c>
      <c r="BD70" s="712">
        <f t="shared" si="85"/>
        <v>0</v>
      </c>
      <c r="BE70" s="712">
        <f t="shared" si="85"/>
        <v>0</v>
      </c>
      <c r="BF70" s="712">
        <f t="shared" si="85"/>
        <v>0</v>
      </c>
      <c r="BG70" s="712">
        <f t="shared" si="85"/>
        <v>0</v>
      </c>
      <c r="BH70" s="712">
        <f t="shared" si="85"/>
        <v>0</v>
      </c>
      <c r="BI70" s="712">
        <f t="shared" si="85"/>
        <v>0</v>
      </c>
      <c r="BJ70" s="712">
        <f t="shared" si="85"/>
        <v>0</v>
      </c>
      <c r="BK70" s="712">
        <f t="shared" si="85"/>
        <v>0</v>
      </c>
      <c r="BL70" s="712">
        <f t="shared" si="85"/>
        <v>0</v>
      </c>
      <c r="BM70" s="712">
        <f t="shared" si="85"/>
        <v>0</v>
      </c>
      <c r="BN70" s="712">
        <f t="shared" si="85"/>
        <v>0</v>
      </c>
      <c r="BO70" s="712">
        <f t="shared" si="85"/>
        <v>0</v>
      </c>
      <c r="BP70" s="712">
        <f t="shared" si="85"/>
        <v>0</v>
      </c>
      <c r="BQ70" s="712">
        <f t="shared" si="85"/>
        <v>0</v>
      </c>
      <c r="BR70" s="712">
        <f t="shared" si="85"/>
        <v>0</v>
      </c>
      <c r="BS70" s="712">
        <f t="shared" si="85"/>
        <v>0</v>
      </c>
      <c r="BT70" s="712">
        <f t="shared" si="85"/>
        <v>0</v>
      </c>
      <c r="BU70" s="712">
        <f t="shared" ref="BU70:DC70" si="86">BU63*((BU67*BU68*BU69)/792)</f>
        <v>0</v>
      </c>
      <c r="BV70" s="712">
        <f t="shared" si="86"/>
        <v>0</v>
      </c>
      <c r="BW70" s="712">
        <f t="shared" si="86"/>
        <v>0</v>
      </c>
      <c r="BX70" s="712">
        <f t="shared" si="86"/>
        <v>0</v>
      </c>
      <c r="BY70" s="712">
        <f t="shared" si="86"/>
        <v>0</v>
      </c>
      <c r="BZ70" s="712">
        <f t="shared" si="86"/>
        <v>0</v>
      </c>
      <c r="CA70" s="712">
        <f t="shared" si="86"/>
        <v>0</v>
      </c>
      <c r="CB70" s="712">
        <f t="shared" si="86"/>
        <v>0</v>
      </c>
      <c r="CC70" s="712">
        <f t="shared" si="86"/>
        <v>0</v>
      </c>
      <c r="CD70" s="712">
        <f t="shared" si="86"/>
        <v>0</v>
      </c>
      <c r="CE70" s="712">
        <f t="shared" si="86"/>
        <v>0</v>
      </c>
      <c r="CF70" s="712">
        <f t="shared" si="86"/>
        <v>0</v>
      </c>
      <c r="CG70" s="712">
        <f t="shared" si="86"/>
        <v>0</v>
      </c>
      <c r="CH70" s="712">
        <f t="shared" si="86"/>
        <v>0</v>
      </c>
      <c r="CI70" s="712">
        <f t="shared" si="86"/>
        <v>0</v>
      </c>
      <c r="CJ70" s="712">
        <f t="shared" si="86"/>
        <v>0</v>
      </c>
      <c r="CK70" s="712">
        <f t="shared" si="86"/>
        <v>0</v>
      </c>
      <c r="CL70" s="712">
        <f t="shared" si="86"/>
        <v>0</v>
      </c>
      <c r="CM70" s="712">
        <f t="shared" si="86"/>
        <v>0</v>
      </c>
      <c r="CN70" s="712">
        <f t="shared" si="86"/>
        <v>0</v>
      </c>
      <c r="CO70" s="712">
        <f t="shared" si="86"/>
        <v>0</v>
      </c>
      <c r="CP70" s="712">
        <f t="shared" si="86"/>
        <v>0</v>
      </c>
      <c r="CQ70" s="712">
        <f t="shared" si="86"/>
        <v>0</v>
      </c>
      <c r="CR70" s="712">
        <f t="shared" si="86"/>
        <v>0</v>
      </c>
      <c r="CS70" s="712">
        <f t="shared" si="86"/>
        <v>0</v>
      </c>
      <c r="CT70" s="712">
        <f t="shared" si="86"/>
        <v>0</v>
      </c>
      <c r="CU70" s="712">
        <f t="shared" si="86"/>
        <v>0</v>
      </c>
      <c r="CV70" s="712">
        <f t="shared" si="86"/>
        <v>0</v>
      </c>
      <c r="CW70" s="712">
        <f t="shared" si="86"/>
        <v>0</v>
      </c>
      <c r="CX70" s="712">
        <f t="shared" si="86"/>
        <v>0</v>
      </c>
      <c r="CY70" s="712">
        <f t="shared" si="86"/>
        <v>0</v>
      </c>
      <c r="CZ70" s="712">
        <f t="shared" si="86"/>
        <v>0</v>
      </c>
      <c r="DA70" s="712">
        <f t="shared" si="86"/>
        <v>0</v>
      </c>
      <c r="DB70" s="712">
        <f t="shared" si="86"/>
        <v>0</v>
      </c>
      <c r="DC70" s="712">
        <f t="shared" si="86"/>
        <v>0</v>
      </c>
    </row>
    <row r="71" spans="2:107" ht="15" hidden="1" customHeight="1" x14ac:dyDescent="0.25">
      <c r="B71" s="995"/>
      <c r="C71" s="252" t="s">
        <v>4217</v>
      </c>
      <c r="D71" s="252"/>
      <c r="E71" s="253"/>
      <c r="F71" s="264" t="s">
        <v>4218</v>
      </c>
      <c r="G71" s="262" t="str">
        <f>IF(COUNTA(H71:DC71)=0,"",IF(OR(LARGE(H71:DC71,1)&gt;1,SMALL(H71:DC71,1)&lt;0),"ERRO",""))</f>
        <v/>
      </c>
      <c r="H71" s="260">
        <f>(H67*H68*H69)/($G$67*$G$68*$G$69)</f>
        <v>0</v>
      </c>
      <c r="I71" s="260">
        <f t="shared" ref="I71:BT71" si="87">(I67*I68*I69)/($G$67*$G$68*$G$69)</f>
        <v>0</v>
      </c>
      <c r="J71" s="260">
        <f t="shared" si="87"/>
        <v>0</v>
      </c>
      <c r="K71" s="260">
        <f t="shared" si="87"/>
        <v>0</v>
      </c>
      <c r="L71" s="260">
        <f t="shared" si="87"/>
        <v>0</v>
      </c>
      <c r="M71" s="260">
        <f t="shared" si="87"/>
        <v>0</v>
      </c>
      <c r="N71" s="260">
        <f t="shared" si="87"/>
        <v>0</v>
      </c>
      <c r="O71" s="260">
        <f t="shared" si="87"/>
        <v>0</v>
      </c>
      <c r="P71" s="260">
        <f t="shared" si="87"/>
        <v>0</v>
      </c>
      <c r="Q71" s="260">
        <f t="shared" si="87"/>
        <v>0</v>
      </c>
      <c r="R71" s="260">
        <f t="shared" si="87"/>
        <v>0</v>
      </c>
      <c r="S71" s="260">
        <f t="shared" si="87"/>
        <v>0</v>
      </c>
      <c r="T71" s="260">
        <f t="shared" si="87"/>
        <v>0</v>
      </c>
      <c r="U71" s="260">
        <f t="shared" si="87"/>
        <v>0</v>
      </c>
      <c r="V71" s="260">
        <f t="shared" si="87"/>
        <v>0</v>
      </c>
      <c r="W71" s="260">
        <f t="shared" si="87"/>
        <v>0</v>
      </c>
      <c r="X71" s="260">
        <f t="shared" si="87"/>
        <v>0</v>
      </c>
      <c r="Y71" s="260">
        <f t="shared" si="87"/>
        <v>0</v>
      </c>
      <c r="Z71" s="260">
        <f t="shared" si="87"/>
        <v>0</v>
      </c>
      <c r="AA71" s="260">
        <f t="shared" si="87"/>
        <v>0</v>
      </c>
      <c r="AB71" s="260">
        <f t="shared" si="87"/>
        <v>0</v>
      </c>
      <c r="AC71" s="260">
        <f t="shared" si="87"/>
        <v>0</v>
      </c>
      <c r="AD71" s="260">
        <f t="shared" si="87"/>
        <v>0</v>
      </c>
      <c r="AE71" s="260">
        <f t="shared" si="87"/>
        <v>0</v>
      </c>
      <c r="AF71" s="260">
        <f t="shared" si="87"/>
        <v>0</v>
      </c>
      <c r="AG71" s="260">
        <f t="shared" si="87"/>
        <v>0</v>
      </c>
      <c r="AH71" s="260">
        <f t="shared" si="87"/>
        <v>0</v>
      </c>
      <c r="AI71" s="260">
        <f t="shared" si="87"/>
        <v>0</v>
      </c>
      <c r="AJ71" s="260">
        <f t="shared" si="87"/>
        <v>0</v>
      </c>
      <c r="AK71" s="260">
        <f t="shared" si="87"/>
        <v>0</v>
      </c>
      <c r="AL71" s="260">
        <f t="shared" si="87"/>
        <v>0</v>
      </c>
      <c r="AM71" s="260">
        <f t="shared" si="87"/>
        <v>0</v>
      </c>
      <c r="AN71" s="260">
        <f t="shared" si="87"/>
        <v>0</v>
      </c>
      <c r="AO71" s="260">
        <f t="shared" si="87"/>
        <v>0</v>
      </c>
      <c r="AP71" s="260">
        <f t="shared" si="87"/>
        <v>0</v>
      </c>
      <c r="AQ71" s="260">
        <f t="shared" si="87"/>
        <v>0</v>
      </c>
      <c r="AR71" s="260">
        <f t="shared" si="87"/>
        <v>0</v>
      </c>
      <c r="AS71" s="260">
        <f t="shared" si="87"/>
        <v>0</v>
      </c>
      <c r="AT71" s="260">
        <f t="shared" si="87"/>
        <v>0</v>
      </c>
      <c r="AU71" s="260">
        <f t="shared" si="87"/>
        <v>0</v>
      </c>
      <c r="AV71" s="260">
        <f t="shared" si="87"/>
        <v>0</v>
      </c>
      <c r="AW71" s="260">
        <f t="shared" si="87"/>
        <v>0</v>
      </c>
      <c r="AX71" s="260">
        <f t="shared" si="87"/>
        <v>0</v>
      </c>
      <c r="AY71" s="260">
        <f t="shared" si="87"/>
        <v>0</v>
      </c>
      <c r="AZ71" s="260">
        <f t="shared" si="87"/>
        <v>0</v>
      </c>
      <c r="BA71" s="260">
        <f t="shared" si="87"/>
        <v>0</v>
      </c>
      <c r="BB71" s="260">
        <f t="shared" si="87"/>
        <v>0</v>
      </c>
      <c r="BC71" s="260">
        <f t="shared" si="87"/>
        <v>0</v>
      </c>
      <c r="BD71" s="260">
        <f t="shared" si="87"/>
        <v>0</v>
      </c>
      <c r="BE71" s="260">
        <f t="shared" si="87"/>
        <v>0</v>
      </c>
      <c r="BF71" s="260">
        <f t="shared" si="87"/>
        <v>0</v>
      </c>
      <c r="BG71" s="260">
        <f t="shared" si="87"/>
        <v>0</v>
      </c>
      <c r="BH71" s="260">
        <f t="shared" si="87"/>
        <v>0</v>
      </c>
      <c r="BI71" s="260">
        <f t="shared" si="87"/>
        <v>0</v>
      </c>
      <c r="BJ71" s="260">
        <f t="shared" si="87"/>
        <v>0</v>
      </c>
      <c r="BK71" s="260">
        <f t="shared" si="87"/>
        <v>0</v>
      </c>
      <c r="BL71" s="260">
        <f t="shared" si="87"/>
        <v>0</v>
      </c>
      <c r="BM71" s="260">
        <f t="shared" si="87"/>
        <v>0</v>
      </c>
      <c r="BN71" s="260">
        <f t="shared" si="87"/>
        <v>0</v>
      </c>
      <c r="BO71" s="260">
        <f t="shared" si="87"/>
        <v>0</v>
      </c>
      <c r="BP71" s="260">
        <f t="shared" si="87"/>
        <v>0</v>
      </c>
      <c r="BQ71" s="260">
        <f t="shared" si="87"/>
        <v>0</v>
      </c>
      <c r="BR71" s="260">
        <f t="shared" si="87"/>
        <v>0</v>
      </c>
      <c r="BS71" s="260">
        <f t="shared" si="87"/>
        <v>0</v>
      </c>
      <c r="BT71" s="260">
        <f t="shared" si="87"/>
        <v>0</v>
      </c>
      <c r="BU71" s="260">
        <f t="shared" ref="BU71:DC71" si="88">(BU67*BU68*BU69)/($G$67*$G$68*$G$69)</f>
        <v>0</v>
      </c>
      <c r="BV71" s="260">
        <f t="shared" si="88"/>
        <v>0</v>
      </c>
      <c r="BW71" s="260">
        <f t="shared" si="88"/>
        <v>0</v>
      </c>
      <c r="BX71" s="260">
        <f t="shared" si="88"/>
        <v>0</v>
      </c>
      <c r="BY71" s="260">
        <f t="shared" si="88"/>
        <v>0</v>
      </c>
      <c r="BZ71" s="260">
        <f t="shared" si="88"/>
        <v>0</v>
      </c>
      <c r="CA71" s="260">
        <f t="shared" si="88"/>
        <v>0</v>
      </c>
      <c r="CB71" s="260">
        <f t="shared" si="88"/>
        <v>0</v>
      </c>
      <c r="CC71" s="260">
        <f t="shared" si="88"/>
        <v>0</v>
      </c>
      <c r="CD71" s="260">
        <f t="shared" si="88"/>
        <v>0</v>
      </c>
      <c r="CE71" s="260">
        <f t="shared" si="88"/>
        <v>0</v>
      </c>
      <c r="CF71" s="260">
        <f t="shared" si="88"/>
        <v>0</v>
      </c>
      <c r="CG71" s="260">
        <f t="shared" si="88"/>
        <v>0</v>
      </c>
      <c r="CH71" s="260">
        <f t="shared" si="88"/>
        <v>0</v>
      </c>
      <c r="CI71" s="260">
        <f t="shared" si="88"/>
        <v>0</v>
      </c>
      <c r="CJ71" s="260">
        <f t="shared" si="88"/>
        <v>0</v>
      </c>
      <c r="CK71" s="260">
        <f t="shared" si="88"/>
        <v>0</v>
      </c>
      <c r="CL71" s="260">
        <f t="shared" si="88"/>
        <v>0</v>
      </c>
      <c r="CM71" s="260">
        <f t="shared" si="88"/>
        <v>0</v>
      </c>
      <c r="CN71" s="260">
        <f t="shared" si="88"/>
        <v>0</v>
      </c>
      <c r="CO71" s="260">
        <f t="shared" si="88"/>
        <v>0</v>
      </c>
      <c r="CP71" s="260">
        <f t="shared" si="88"/>
        <v>0</v>
      </c>
      <c r="CQ71" s="260">
        <f t="shared" si="88"/>
        <v>0</v>
      </c>
      <c r="CR71" s="260">
        <f t="shared" si="88"/>
        <v>0</v>
      </c>
      <c r="CS71" s="260">
        <f t="shared" si="88"/>
        <v>0</v>
      </c>
      <c r="CT71" s="260">
        <f t="shared" si="88"/>
        <v>0</v>
      </c>
      <c r="CU71" s="260">
        <f t="shared" si="88"/>
        <v>0</v>
      </c>
      <c r="CV71" s="260">
        <f t="shared" si="88"/>
        <v>0</v>
      </c>
      <c r="CW71" s="260">
        <f t="shared" si="88"/>
        <v>0</v>
      </c>
      <c r="CX71" s="260">
        <f t="shared" si="88"/>
        <v>0</v>
      </c>
      <c r="CY71" s="260">
        <f t="shared" si="88"/>
        <v>0</v>
      </c>
      <c r="CZ71" s="260">
        <f t="shared" si="88"/>
        <v>0</v>
      </c>
      <c r="DA71" s="260">
        <f t="shared" si="88"/>
        <v>0</v>
      </c>
      <c r="DB71" s="260">
        <f t="shared" si="88"/>
        <v>0</v>
      </c>
      <c r="DC71" s="260">
        <f t="shared" si="88"/>
        <v>0</v>
      </c>
    </row>
    <row r="72" spans="2:107" ht="15" hidden="1" customHeight="1" x14ac:dyDescent="0.25">
      <c r="B72" s="247">
        <v>32</v>
      </c>
      <c r="C72" s="252" t="s">
        <v>4219</v>
      </c>
      <c r="D72" s="252"/>
      <c r="E72" s="253" t="s">
        <v>3852</v>
      </c>
      <c r="F72" s="264" t="s">
        <v>4220</v>
      </c>
      <c r="G72" s="259">
        <f>SUM(H72:DC72)</f>
        <v>0</v>
      </c>
      <c r="H72" s="265">
        <f>(H63*H66)/1000</f>
        <v>0</v>
      </c>
      <c r="I72" s="265">
        <f t="shared" ref="I72:AM72" si="89">(I63*I66)/1000</f>
        <v>0</v>
      </c>
      <c r="J72" s="265">
        <f t="shared" si="89"/>
        <v>0</v>
      </c>
      <c r="K72" s="265">
        <f t="shared" si="89"/>
        <v>0</v>
      </c>
      <c r="L72" s="265">
        <f t="shared" si="89"/>
        <v>0</v>
      </c>
      <c r="M72" s="265">
        <f t="shared" si="89"/>
        <v>0</v>
      </c>
      <c r="N72" s="265">
        <f t="shared" si="89"/>
        <v>0</v>
      </c>
      <c r="O72" s="265">
        <f t="shared" si="89"/>
        <v>0</v>
      </c>
      <c r="P72" s="265">
        <f t="shared" si="89"/>
        <v>0</v>
      </c>
      <c r="Q72" s="265">
        <f t="shared" si="89"/>
        <v>0</v>
      </c>
      <c r="R72" s="265">
        <f t="shared" si="89"/>
        <v>0</v>
      </c>
      <c r="S72" s="265">
        <f t="shared" si="89"/>
        <v>0</v>
      </c>
      <c r="T72" s="265">
        <f t="shared" si="89"/>
        <v>0</v>
      </c>
      <c r="U72" s="265">
        <f t="shared" si="89"/>
        <v>0</v>
      </c>
      <c r="V72" s="265">
        <f t="shared" si="89"/>
        <v>0</v>
      </c>
      <c r="W72" s="265">
        <f t="shared" si="89"/>
        <v>0</v>
      </c>
      <c r="X72" s="265">
        <f t="shared" si="89"/>
        <v>0</v>
      </c>
      <c r="Y72" s="265">
        <f t="shared" si="89"/>
        <v>0</v>
      </c>
      <c r="Z72" s="265">
        <f t="shared" si="89"/>
        <v>0</v>
      </c>
      <c r="AA72" s="265">
        <f t="shared" si="89"/>
        <v>0</v>
      </c>
      <c r="AB72" s="265">
        <f t="shared" si="89"/>
        <v>0</v>
      </c>
      <c r="AC72" s="265">
        <f t="shared" si="89"/>
        <v>0</v>
      </c>
      <c r="AD72" s="265">
        <f t="shared" si="89"/>
        <v>0</v>
      </c>
      <c r="AE72" s="265">
        <f t="shared" si="89"/>
        <v>0</v>
      </c>
      <c r="AF72" s="265">
        <f t="shared" si="89"/>
        <v>0</v>
      </c>
      <c r="AG72" s="265">
        <f t="shared" si="89"/>
        <v>0</v>
      </c>
      <c r="AH72" s="265">
        <f t="shared" si="89"/>
        <v>0</v>
      </c>
      <c r="AI72" s="265">
        <f t="shared" si="89"/>
        <v>0</v>
      </c>
      <c r="AJ72" s="265">
        <f t="shared" si="89"/>
        <v>0</v>
      </c>
      <c r="AK72" s="265">
        <f t="shared" si="89"/>
        <v>0</v>
      </c>
      <c r="AL72" s="265">
        <f t="shared" si="89"/>
        <v>0</v>
      </c>
      <c r="AM72" s="265">
        <f t="shared" si="89"/>
        <v>0</v>
      </c>
      <c r="AN72" s="265">
        <f t="shared" ref="AN72:BS72" si="90">(AN63*AN66)/1000</f>
        <v>0</v>
      </c>
      <c r="AO72" s="265">
        <f t="shared" si="90"/>
        <v>0</v>
      </c>
      <c r="AP72" s="265">
        <f t="shared" si="90"/>
        <v>0</v>
      </c>
      <c r="AQ72" s="265">
        <f t="shared" si="90"/>
        <v>0</v>
      </c>
      <c r="AR72" s="265">
        <f t="shared" si="90"/>
        <v>0</v>
      </c>
      <c r="AS72" s="265">
        <f t="shared" si="90"/>
        <v>0</v>
      </c>
      <c r="AT72" s="265">
        <f t="shared" si="90"/>
        <v>0</v>
      </c>
      <c r="AU72" s="265">
        <f t="shared" si="90"/>
        <v>0</v>
      </c>
      <c r="AV72" s="265">
        <f t="shared" si="90"/>
        <v>0</v>
      </c>
      <c r="AW72" s="265">
        <f t="shared" si="90"/>
        <v>0</v>
      </c>
      <c r="AX72" s="265">
        <f t="shared" si="90"/>
        <v>0</v>
      </c>
      <c r="AY72" s="265">
        <f t="shared" si="90"/>
        <v>0</v>
      </c>
      <c r="AZ72" s="265">
        <f t="shared" si="90"/>
        <v>0</v>
      </c>
      <c r="BA72" s="265">
        <f t="shared" si="90"/>
        <v>0</v>
      </c>
      <c r="BB72" s="265">
        <f t="shared" si="90"/>
        <v>0</v>
      </c>
      <c r="BC72" s="265">
        <f t="shared" si="90"/>
        <v>0</v>
      </c>
      <c r="BD72" s="265">
        <f t="shared" si="90"/>
        <v>0</v>
      </c>
      <c r="BE72" s="265">
        <f t="shared" si="90"/>
        <v>0</v>
      </c>
      <c r="BF72" s="265">
        <f t="shared" si="90"/>
        <v>0</v>
      </c>
      <c r="BG72" s="265">
        <f t="shared" si="90"/>
        <v>0</v>
      </c>
      <c r="BH72" s="265">
        <f t="shared" si="90"/>
        <v>0</v>
      </c>
      <c r="BI72" s="265">
        <f t="shared" si="90"/>
        <v>0</v>
      </c>
      <c r="BJ72" s="265">
        <f t="shared" si="90"/>
        <v>0</v>
      </c>
      <c r="BK72" s="265">
        <f t="shared" si="90"/>
        <v>0</v>
      </c>
      <c r="BL72" s="265">
        <f t="shared" si="90"/>
        <v>0</v>
      </c>
      <c r="BM72" s="265">
        <f t="shared" si="90"/>
        <v>0</v>
      </c>
      <c r="BN72" s="265">
        <f t="shared" si="90"/>
        <v>0</v>
      </c>
      <c r="BO72" s="265">
        <f t="shared" si="90"/>
        <v>0</v>
      </c>
      <c r="BP72" s="265">
        <f t="shared" si="90"/>
        <v>0</v>
      </c>
      <c r="BQ72" s="265">
        <f t="shared" si="90"/>
        <v>0</v>
      </c>
      <c r="BR72" s="265">
        <f t="shared" si="90"/>
        <v>0</v>
      </c>
      <c r="BS72" s="265">
        <f t="shared" si="90"/>
        <v>0</v>
      </c>
      <c r="BT72" s="265">
        <f t="shared" ref="BT72:DC72" si="91">(BT63*BT66)/1000</f>
        <v>0</v>
      </c>
      <c r="BU72" s="265">
        <f t="shared" si="91"/>
        <v>0</v>
      </c>
      <c r="BV72" s="265">
        <f t="shared" si="91"/>
        <v>0</v>
      </c>
      <c r="BW72" s="265">
        <f t="shared" si="91"/>
        <v>0</v>
      </c>
      <c r="BX72" s="265">
        <f t="shared" si="91"/>
        <v>0</v>
      </c>
      <c r="BY72" s="265">
        <f t="shared" si="91"/>
        <v>0</v>
      </c>
      <c r="BZ72" s="265">
        <f t="shared" si="91"/>
        <v>0</v>
      </c>
      <c r="CA72" s="265">
        <f t="shared" si="91"/>
        <v>0</v>
      </c>
      <c r="CB72" s="265">
        <f t="shared" si="91"/>
        <v>0</v>
      </c>
      <c r="CC72" s="265">
        <f t="shared" si="91"/>
        <v>0</v>
      </c>
      <c r="CD72" s="265">
        <f t="shared" si="91"/>
        <v>0</v>
      </c>
      <c r="CE72" s="265">
        <f t="shared" si="91"/>
        <v>0</v>
      </c>
      <c r="CF72" s="265">
        <f t="shared" si="91"/>
        <v>0</v>
      </c>
      <c r="CG72" s="265">
        <f t="shared" si="91"/>
        <v>0</v>
      </c>
      <c r="CH72" s="265">
        <f t="shared" si="91"/>
        <v>0</v>
      </c>
      <c r="CI72" s="265">
        <f t="shared" si="91"/>
        <v>0</v>
      </c>
      <c r="CJ72" s="265">
        <f t="shared" si="91"/>
        <v>0</v>
      </c>
      <c r="CK72" s="265">
        <f t="shared" si="91"/>
        <v>0</v>
      </c>
      <c r="CL72" s="265">
        <f t="shared" si="91"/>
        <v>0</v>
      </c>
      <c r="CM72" s="265">
        <f t="shared" si="91"/>
        <v>0</v>
      </c>
      <c r="CN72" s="265">
        <f t="shared" si="91"/>
        <v>0</v>
      </c>
      <c r="CO72" s="265">
        <f t="shared" si="91"/>
        <v>0</v>
      </c>
      <c r="CP72" s="265">
        <f t="shared" si="91"/>
        <v>0</v>
      </c>
      <c r="CQ72" s="265">
        <f t="shared" si="91"/>
        <v>0</v>
      </c>
      <c r="CR72" s="265">
        <f t="shared" si="91"/>
        <v>0</v>
      </c>
      <c r="CS72" s="265">
        <f t="shared" si="91"/>
        <v>0</v>
      </c>
      <c r="CT72" s="265">
        <f t="shared" si="91"/>
        <v>0</v>
      </c>
      <c r="CU72" s="265">
        <f t="shared" si="91"/>
        <v>0</v>
      </c>
      <c r="CV72" s="265">
        <f t="shared" si="91"/>
        <v>0</v>
      </c>
      <c r="CW72" s="265">
        <f t="shared" si="91"/>
        <v>0</v>
      </c>
      <c r="CX72" s="265">
        <f t="shared" si="91"/>
        <v>0</v>
      </c>
      <c r="CY72" s="265">
        <f t="shared" si="91"/>
        <v>0</v>
      </c>
      <c r="CZ72" s="265">
        <f t="shared" si="91"/>
        <v>0</v>
      </c>
      <c r="DA72" s="265">
        <f t="shared" si="91"/>
        <v>0</v>
      </c>
      <c r="DB72" s="265">
        <f t="shared" si="91"/>
        <v>0</v>
      </c>
      <c r="DC72" s="265">
        <f t="shared" si="91"/>
        <v>0</v>
      </c>
    </row>
    <row r="73" spans="2:107" ht="15" hidden="1" customHeight="1" x14ac:dyDescent="0.25">
      <c r="B73" s="247">
        <v>33</v>
      </c>
      <c r="C73" s="252" t="s">
        <v>4253</v>
      </c>
      <c r="D73" s="252"/>
      <c r="E73" s="253" t="s">
        <v>3909</v>
      </c>
      <c r="F73" s="695" t="s">
        <v>4254</v>
      </c>
      <c r="G73" s="266">
        <f>IF(OR(G20=0,G72=0),0,(G72-G20)/G20)</f>
        <v>0</v>
      </c>
      <c r="H73" s="267">
        <f>IF(OR(H20=0,H72=0),0,(H72-H20)/H20)</f>
        <v>0</v>
      </c>
      <c r="I73" s="267">
        <f t="shared" ref="I73:BT73" si="92">IF(OR(I20=0,I72=0),0,(I72-I20)/I20)</f>
        <v>0</v>
      </c>
      <c r="J73" s="267">
        <f t="shared" si="92"/>
        <v>0</v>
      </c>
      <c r="K73" s="267">
        <f t="shared" si="92"/>
        <v>0</v>
      </c>
      <c r="L73" s="267">
        <f t="shared" si="92"/>
        <v>0</v>
      </c>
      <c r="M73" s="267">
        <f t="shared" si="92"/>
        <v>0</v>
      </c>
      <c r="N73" s="267">
        <f t="shared" si="92"/>
        <v>0</v>
      </c>
      <c r="O73" s="267">
        <f t="shared" si="92"/>
        <v>0</v>
      </c>
      <c r="P73" s="267">
        <f t="shared" si="92"/>
        <v>0</v>
      </c>
      <c r="Q73" s="267">
        <f t="shared" si="92"/>
        <v>0</v>
      </c>
      <c r="R73" s="267">
        <f t="shared" si="92"/>
        <v>0</v>
      </c>
      <c r="S73" s="267">
        <f t="shared" si="92"/>
        <v>0</v>
      </c>
      <c r="T73" s="267">
        <f t="shared" si="92"/>
        <v>0</v>
      </c>
      <c r="U73" s="267">
        <f t="shared" si="92"/>
        <v>0</v>
      </c>
      <c r="V73" s="267">
        <f t="shared" si="92"/>
        <v>0</v>
      </c>
      <c r="W73" s="267">
        <f t="shared" si="92"/>
        <v>0</v>
      </c>
      <c r="X73" s="267">
        <f t="shared" si="92"/>
        <v>0</v>
      </c>
      <c r="Y73" s="267">
        <f t="shared" si="92"/>
        <v>0</v>
      </c>
      <c r="Z73" s="267">
        <f t="shared" si="92"/>
        <v>0</v>
      </c>
      <c r="AA73" s="267">
        <f t="shared" si="92"/>
        <v>0</v>
      </c>
      <c r="AB73" s="267">
        <f t="shared" si="92"/>
        <v>0</v>
      </c>
      <c r="AC73" s="267">
        <f t="shared" si="92"/>
        <v>0</v>
      </c>
      <c r="AD73" s="267">
        <f t="shared" si="92"/>
        <v>0</v>
      </c>
      <c r="AE73" s="267">
        <f t="shared" si="92"/>
        <v>0</v>
      </c>
      <c r="AF73" s="267">
        <f t="shared" si="92"/>
        <v>0</v>
      </c>
      <c r="AG73" s="267">
        <f t="shared" si="92"/>
        <v>0</v>
      </c>
      <c r="AH73" s="267">
        <f t="shared" si="92"/>
        <v>0</v>
      </c>
      <c r="AI73" s="267">
        <f t="shared" si="92"/>
        <v>0</v>
      </c>
      <c r="AJ73" s="267">
        <f t="shared" si="92"/>
        <v>0</v>
      </c>
      <c r="AK73" s="267">
        <f t="shared" si="92"/>
        <v>0</v>
      </c>
      <c r="AL73" s="267">
        <f t="shared" si="92"/>
        <v>0</v>
      </c>
      <c r="AM73" s="267">
        <f t="shared" si="92"/>
        <v>0</v>
      </c>
      <c r="AN73" s="267">
        <f t="shared" si="92"/>
        <v>0</v>
      </c>
      <c r="AO73" s="267">
        <f t="shared" si="92"/>
        <v>0</v>
      </c>
      <c r="AP73" s="267">
        <f t="shared" si="92"/>
        <v>0</v>
      </c>
      <c r="AQ73" s="267">
        <f t="shared" si="92"/>
        <v>0</v>
      </c>
      <c r="AR73" s="267">
        <f t="shared" si="92"/>
        <v>0</v>
      </c>
      <c r="AS73" s="267">
        <f t="shared" si="92"/>
        <v>0</v>
      </c>
      <c r="AT73" s="267">
        <f t="shared" si="92"/>
        <v>0</v>
      </c>
      <c r="AU73" s="267">
        <f t="shared" si="92"/>
        <v>0</v>
      </c>
      <c r="AV73" s="267">
        <f t="shared" si="92"/>
        <v>0</v>
      </c>
      <c r="AW73" s="267">
        <f t="shared" si="92"/>
        <v>0</v>
      </c>
      <c r="AX73" s="267">
        <f t="shared" si="92"/>
        <v>0</v>
      </c>
      <c r="AY73" s="267">
        <f t="shared" si="92"/>
        <v>0</v>
      </c>
      <c r="AZ73" s="267">
        <f t="shared" si="92"/>
        <v>0</v>
      </c>
      <c r="BA73" s="267">
        <f t="shared" si="92"/>
        <v>0</v>
      </c>
      <c r="BB73" s="267">
        <f t="shared" si="92"/>
        <v>0</v>
      </c>
      <c r="BC73" s="267">
        <f t="shared" si="92"/>
        <v>0</v>
      </c>
      <c r="BD73" s="267">
        <f t="shared" si="92"/>
        <v>0</v>
      </c>
      <c r="BE73" s="267">
        <f t="shared" si="92"/>
        <v>0</v>
      </c>
      <c r="BF73" s="267">
        <f t="shared" si="92"/>
        <v>0</v>
      </c>
      <c r="BG73" s="267">
        <f t="shared" si="92"/>
        <v>0</v>
      </c>
      <c r="BH73" s="267">
        <f t="shared" si="92"/>
        <v>0</v>
      </c>
      <c r="BI73" s="267">
        <f t="shared" si="92"/>
        <v>0</v>
      </c>
      <c r="BJ73" s="267">
        <f t="shared" si="92"/>
        <v>0</v>
      </c>
      <c r="BK73" s="267">
        <f t="shared" si="92"/>
        <v>0</v>
      </c>
      <c r="BL73" s="267">
        <f t="shared" si="92"/>
        <v>0</v>
      </c>
      <c r="BM73" s="267">
        <f t="shared" si="92"/>
        <v>0</v>
      </c>
      <c r="BN73" s="267">
        <f t="shared" si="92"/>
        <v>0</v>
      </c>
      <c r="BO73" s="267">
        <f t="shared" si="92"/>
        <v>0</v>
      </c>
      <c r="BP73" s="267">
        <f t="shared" si="92"/>
        <v>0</v>
      </c>
      <c r="BQ73" s="267">
        <f t="shared" si="92"/>
        <v>0</v>
      </c>
      <c r="BR73" s="267">
        <f t="shared" si="92"/>
        <v>0</v>
      </c>
      <c r="BS73" s="267">
        <f t="shared" si="92"/>
        <v>0</v>
      </c>
      <c r="BT73" s="267">
        <f t="shared" si="92"/>
        <v>0</v>
      </c>
      <c r="BU73" s="267">
        <f t="shared" ref="BU73:DC73" si="93">IF(OR(BU20=0,BU72=0),0,(BU72-BU20)/BU20)</f>
        <v>0</v>
      </c>
      <c r="BV73" s="267">
        <f t="shared" si="93"/>
        <v>0</v>
      </c>
      <c r="BW73" s="267">
        <f t="shared" si="93"/>
        <v>0</v>
      </c>
      <c r="BX73" s="267">
        <f t="shared" si="93"/>
        <v>0</v>
      </c>
      <c r="BY73" s="267">
        <f t="shared" si="93"/>
        <v>0</v>
      </c>
      <c r="BZ73" s="267">
        <f t="shared" si="93"/>
        <v>0</v>
      </c>
      <c r="CA73" s="267">
        <f t="shared" si="93"/>
        <v>0</v>
      </c>
      <c r="CB73" s="267">
        <f t="shared" si="93"/>
        <v>0</v>
      </c>
      <c r="CC73" s="267">
        <f t="shared" si="93"/>
        <v>0</v>
      </c>
      <c r="CD73" s="267">
        <f t="shared" si="93"/>
        <v>0</v>
      </c>
      <c r="CE73" s="267">
        <f t="shared" si="93"/>
        <v>0</v>
      </c>
      <c r="CF73" s="267">
        <f t="shared" si="93"/>
        <v>0</v>
      </c>
      <c r="CG73" s="267">
        <f t="shared" si="93"/>
        <v>0</v>
      </c>
      <c r="CH73" s="267">
        <f t="shared" si="93"/>
        <v>0</v>
      </c>
      <c r="CI73" s="267">
        <f t="shared" si="93"/>
        <v>0</v>
      </c>
      <c r="CJ73" s="267">
        <f t="shared" si="93"/>
        <v>0</v>
      </c>
      <c r="CK73" s="267">
        <f t="shared" si="93"/>
        <v>0</v>
      </c>
      <c r="CL73" s="267">
        <f t="shared" si="93"/>
        <v>0</v>
      </c>
      <c r="CM73" s="267">
        <f t="shared" si="93"/>
        <v>0</v>
      </c>
      <c r="CN73" s="267">
        <f t="shared" si="93"/>
        <v>0</v>
      </c>
      <c r="CO73" s="267">
        <f t="shared" si="93"/>
        <v>0</v>
      </c>
      <c r="CP73" s="267">
        <f t="shared" si="93"/>
        <v>0</v>
      </c>
      <c r="CQ73" s="267">
        <f t="shared" si="93"/>
        <v>0</v>
      </c>
      <c r="CR73" s="267">
        <f t="shared" si="93"/>
        <v>0</v>
      </c>
      <c r="CS73" s="267">
        <f t="shared" si="93"/>
        <v>0</v>
      </c>
      <c r="CT73" s="267">
        <f t="shared" si="93"/>
        <v>0</v>
      </c>
      <c r="CU73" s="267">
        <f t="shared" si="93"/>
        <v>0</v>
      </c>
      <c r="CV73" s="267">
        <f t="shared" si="93"/>
        <v>0</v>
      </c>
      <c r="CW73" s="267">
        <f t="shared" si="93"/>
        <v>0</v>
      </c>
      <c r="CX73" s="267">
        <f t="shared" si="93"/>
        <v>0</v>
      </c>
      <c r="CY73" s="267">
        <f t="shared" si="93"/>
        <v>0</v>
      </c>
      <c r="CZ73" s="267">
        <f t="shared" si="93"/>
        <v>0</v>
      </c>
      <c r="DA73" s="267">
        <f t="shared" si="93"/>
        <v>0</v>
      </c>
      <c r="DB73" s="267">
        <f t="shared" si="93"/>
        <v>0</v>
      </c>
      <c r="DC73" s="267">
        <f t="shared" si="93"/>
        <v>0</v>
      </c>
    </row>
    <row r="74" spans="2:107" ht="15" hidden="1" customHeight="1" x14ac:dyDescent="0.25">
      <c r="B74" s="247">
        <v>34</v>
      </c>
      <c r="C74" s="252" t="s">
        <v>4221</v>
      </c>
      <c r="D74" s="252"/>
      <c r="E74" s="253" t="s">
        <v>3855</v>
      </c>
      <c r="F74" s="264" t="s">
        <v>4222</v>
      </c>
      <c r="G74" s="259">
        <f>SUM(H74:DC74)</f>
        <v>0</v>
      </c>
      <c r="H74" s="265">
        <f>IFERROR(H70*H61,0)</f>
        <v>0</v>
      </c>
      <c r="I74" s="265">
        <f t="shared" ref="I74:BT74" si="94">IFERROR(I70*I61,0)</f>
        <v>0</v>
      </c>
      <c r="J74" s="265">
        <f t="shared" si="94"/>
        <v>0</v>
      </c>
      <c r="K74" s="265">
        <f t="shared" si="94"/>
        <v>0</v>
      </c>
      <c r="L74" s="265">
        <f t="shared" si="94"/>
        <v>0</v>
      </c>
      <c r="M74" s="265">
        <f t="shared" si="94"/>
        <v>0</v>
      </c>
      <c r="N74" s="265">
        <f t="shared" si="94"/>
        <v>0</v>
      </c>
      <c r="O74" s="265">
        <f t="shared" si="94"/>
        <v>0</v>
      </c>
      <c r="P74" s="265">
        <f t="shared" si="94"/>
        <v>0</v>
      </c>
      <c r="Q74" s="265">
        <f t="shared" si="94"/>
        <v>0</v>
      </c>
      <c r="R74" s="265">
        <f t="shared" si="94"/>
        <v>0</v>
      </c>
      <c r="S74" s="265">
        <f t="shared" si="94"/>
        <v>0</v>
      </c>
      <c r="T74" s="265">
        <f t="shared" si="94"/>
        <v>0</v>
      </c>
      <c r="U74" s="265">
        <f t="shared" si="94"/>
        <v>0</v>
      </c>
      <c r="V74" s="265">
        <f t="shared" si="94"/>
        <v>0</v>
      </c>
      <c r="W74" s="265">
        <f t="shared" si="94"/>
        <v>0</v>
      </c>
      <c r="X74" s="265">
        <f t="shared" si="94"/>
        <v>0</v>
      </c>
      <c r="Y74" s="265">
        <f t="shared" si="94"/>
        <v>0</v>
      </c>
      <c r="Z74" s="265">
        <f t="shared" si="94"/>
        <v>0</v>
      </c>
      <c r="AA74" s="265">
        <f t="shared" si="94"/>
        <v>0</v>
      </c>
      <c r="AB74" s="265">
        <f t="shared" si="94"/>
        <v>0</v>
      </c>
      <c r="AC74" s="265">
        <f t="shared" si="94"/>
        <v>0</v>
      </c>
      <c r="AD74" s="265">
        <f t="shared" si="94"/>
        <v>0</v>
      </c>
      <c r="AE74" s="265">
        <f t="shared" si="94"/>
        <v>0</v>
      </c>
      <c r="AF74" s="265">
        <f t="shared" si="94"/>
        <v>0</v>
      </c>
      <c r="AG74" s="265">
        <f t="shared" si="94"/>
        <v>0</v>
      </c>
      <c r="AH74" s="265">
        <f t="shared" si="94"/>
        <v>0</v>
      </c>
      <c r="AI74" s="265">
        <f t="shared" si="94"/>
        <v>0</v>
      </c>
      <c r="AJ74" s="265">
        <f t="shared" si="94"/>
        <v>0</v>
      </c>
      <c r="AK74" s="265">
        <f t="shared" si="94"/>
        <v>0</v>
      </c>
      <c r="AL74" s="265">
        <f t="shared" si="94"/>
        <v>0</v>
      </c>
      <c r="AM74" s="265">
        <f t="shared" si="94"/>
        <v>0</v>
      </c>
      <c r="AN74" s="265">
        <f t="shared" si="94"/>
        <v>0</v>
      </c>
      <c r="AO74" s="265">
        <f t="shared" si="94"/>
        <v>0</v>
      </c>
      <c r="AP74" s="265">
        <f t="shared" si="94"/>
        <v>0</v>
      </c>
      <c r="AQ74" s="265">
        <f t="shared" si="94"/>
        <v>0</v>
      </c>
      <c r="AR74" s="265">
        <f t="shared" si="94"/>
        <v>0</v>
      </c>
      <c r="AS74" s="265">
        <f t="shared" si="94"/>
        <v>0</v>
      </c>
      <c r="AT74" s="265">
        <f t="shared" si="94"/>
        <v>0</v>
      </c>
      <c r="AU74" s="265">
        <f t="shared" si="94"/>
        <v>0</v>
      </c>
      <c r="AV74" s="265">
        <f t="shared" si="94"/>
        <v>0</v>
      </c>
      <c r="AW74" s="265">
        <f t="shared" si="94"/>
        <v>0</v>
      </c>
      <c r="AX74" s="265">
        <f t="shared" si="94"/>
        <v>0</v>
      </c>
      <c r="AY74" s="265">
        <f t="shared" si="94"/>
        <v>0</v>
      </c>
      <c r="AZ74" s="265">
        <f t="shared" si="94"/>
        <v>0</v>
      </c>
      <c r="BA74" s="265">
        <f t="shared" si="94"/>
        <v>0</v>
      </c>
      <c r="BB74" s="265">
        <f t="shared" si="94"/>
        <v>0</v>
      </c>
      <c r="BC74" s="265">
        <f t="shared" si="94"/>
        <v>0</v>
      </c>
      <c r="BD74" s="265">
        <f t="shared" si="94"/>
        <v>0</v>
      </c>
      <c r="BE74" s="265">
        <f t="shared" si="94"/>
        <v>0</v>
      </c>
      <c r="BF74" s="265">
        <f t="shared" si="94"/>
        <v>0</v>
      </c>
      <c r="BG74" s="265">
        <f t="shared" si="94"/>
        <v>0</v>
      </c>
      <c r="BH74" s="265">
        <f t="shared" si="94"/>
        <v>0</v>
      </c>
      <c r="BI74" s="265">
        <f t="shared" si="94"/>
        <v>0</v>
      </c>
      <c r="BJ74" s="265">
        <f t="shared" si="94"/>
        <v>0</v>
      </c>
      <c r="BK74" s="265">
        <f t="shared" si="94"/>
        <v>0</v>
      </c>
      <c r="BL74" s="265">
        <f t="shared" si="94"/>
        <v>0</v>
      </c>
      <c r="BM74" s="265">
        <f t="shared" si="94"/>
        <v>0</v>
      </c>
      <c r="BN74" s="265">
        <f t="shared" si="94"/>
        <v>0</v>
      </c>
      <c r="BO74" s="265">
        <f t="shared" si="94"/>
        <v>0</v>
      </c>
      <c r="BP74" s="265">
        <f t="shared" si="94"/>
        <v>0</v>
      </c>
      <c r="BQ74" s="265">
        <f t="shared" si="94"/>
        <v>0</v>
      </c>
      <c r="BR74" s="265">
        <f t="shared" si="94"/>
        <v>0</v>
      </c>
      <c r="BS74" s="265">
        <f t="shared" si="94"/>
        <v>0</v>
      </c>
      <c r="BT74" s="265">
        <f t="shared" si="94"/>
        <v>0</v>
      </c>
      <c r="BU74" s="265">
        <f t="shared" ref="BU74:DC74" si="95">IFERROR(BU70*BU61,0)</f>
        <v>0</v>
      </c>
      <c r="BV74" s="265">
        <f t="shared" si="95"/>
        <v>0</v>
      </c>
      <c r="BW74" s="265">
        <f t="shared" si="95"/>
        <v>0</v>
      </c>
      <c r="BX74" s="265">
        <f t="shared" si="95"/>
        <v>0</v>
      </c>
      <c r="BY74" s="265">
        <f t="shared" si="95"/>
        <v>0</v>
      </c>
      <c r="BZ74" s="265">
        <f t="shared" si="95"/>
        <v>0</v>
      </c>
      <c r="CA74" s="265">
        <f t="shared" si="95"/>
        <v>0</v>
      </c>
      <c r="CB74" s="265">
        <f t="shared" si="95"/>
        <v>0</v>
      </c>
      <c r="CC74" s="265">
        <f t="shared" si="95"/>
        <v>0</v>
      </c>
      <c r="CD74" s="265">
        <f t="shared" si="95"/>
        <v>0</v>
      </c>
      <c r="CE74" s="265">
        <f t="shared" si="95"/>
        <v>0</v>
      </c>
      <c r="CF74" s="265">
        <f t="shared" si="95"/>
        <v>0</v>
      </c>
      <c r="CG74" s="265">
        <f t="shared" si="95"/>
        <v>0</v>
      </c>
      <c r="CH74" s="265">
        <f t="shared" si="95"/>
        <v>0</v>
      </c>
      <c r="CI74" s="265">
        <f t="shared" si="95"/>
        <v>0</v>
      </c>
      <c r="CJ74" s="265">
        <f t="shared" si="95"/>
        <v>0</v>
      </c>
      <c r="CK74" s="265">
        <f t="shared" si="95"/>
        <v>0</v>
      </c>
      <c r="CL74" s="265">
        <f t="shared" si="95"/>
        <v>0</v>
      </c>
      <c r="CM74" s="265">
        <f t="shared" si="95"/>
        <v>0</v>
      </c>
      <c r="CN74" s="265">
        <f t="shared" si="95"/>
        <v>0</v>
      </c>
      <c r="CO74" s="265">
        <f t="shared" si="95"/>
        <v>0</v>
      </c>
      <c r="CP74" s="265">
        <f t="shared" si="95"/>
        <v>0</v>
      </c>
      <c r="CQ74" s="265">
        <f t="shared" si="95"/>
        <v>0</v>
      </c>
      <c r="CR74" s="265">
        <f t="shared" si="95"/>
        <v>0</v>
      </c>
      <c r="CS74" s="265">
        <f t="shared" si="95"/>
        <v>0</v>
      </c>
      <c r="CT74" s="265">
        <f t="shared" si="95"/>
        <v>0</v>
      </c>
      <c r="CU74" s="265">
        <f t="shared" si="95"/>
        <v>0</v>
      </c>
      <c r="CV74" s="265">
        <f t="shared" si="95"/>
        <v>0</v>
      </c>
      <c r="CW74" s="265">
        <f t="shared" si="95"/>
        <v>0</v>
      </c>
      <c r="CX74" s="265">
        <f t="shared" si="95"/>
        <v>0</v>
      </c>
      <c r="CY74" s="265">
        <f t="shared" si="95"/>
        <v>0</v>
      </c>
      <c r="CZ74" s="265">
        <f t="shared" si="95"/>
        <v>0</v>
      </c>
      <c r="DA74" s="265">
        <f t="shared" si="95"/>
        <v>0</v>
      </c>
      <c r="DB74" s="265">
        <f t="shared" si="95"/>
        <v>0</v>
      </c>
      <c r="DC74" s="265">
        <f t="shared" si="95"/>
        <v>0</v>
      </c>
    </row>
    <row r="75" spans="2:107" ht="15" hidden="1" customHeight="1" x14ac:dyDescent="0.25">
      <c r="B75" s="247">
        <v>35</v>
      </c>
      <c r="C75" s="252" t="s">
        <v>4255</v>
      </c>
      <c r="D75" s="252"/>
      <c r="E75" s="253" t="s">
        <v>3909</v>
      </c>
      <c r="F75" s="695" t="s">
        <v>4256</v>
      </c>
      <c r="G75" s="266">
        <f>IF(OR(G21=0,G74=0),0,(G74-G21)/G21)</f>
        <v>0</v>
      </c>
      <c r="H75" s="267">
        <f>IF(OR(H21=0,H74=0),0,(H74-H21)/H21)</f>
        <v>0</v>
      </c>
      <c r="I75" s="267">
        <f t="shared" ref="I75:BT75" si="96">IF(OR(I21=0,I74=0),0,(I74-I21)/I21)</f>
        <v>0</v>
      </c>
      <c r="J75" s="267">
        <f t="shared" si="96"/>
        <v>0</v>
      </c>
      <c r="K75" s="267">
        <f t="shared" si="96"/>
        <v>0</v>
      </c>
      <c r="L75" s="267">
        <f t="shared" si="96"/>
        <v>0</v>
      </c>
      <c r="M75" s="267">
        <f t="shared" si="96"/>
        <v>0</v>
      </c>
      <c r="N75" s="267">
        <f t="shared" si="96"/>
        <v>0</v>
      </c>
      <c r="O75" s="267">
        <f t="shared" si="96"/>
        <v>0</v>
      </c>
      <c r="P75" s="267">
        <f t="shared" si="96"/>
        <v>0</v>
      </c>
      <c r="Q75" s="267">
        <f t="shared" si="96"/>
        <v>0</v>
      </c>
      <c r="R75" s="267">
        <f t="shared" si="96"/>
        <v>0</v>
      </c>
      <c r="S75" s="267">
        <f t="shared" si="96"/>
        <v>0</v>
      </c>
      <c r="T75" s="267">
        <f t="shared" si="96"/>
        <v>0</v>
      </c>
      <c r="U75" s="267">
        <f t="shared" si="96"/>
        <v>0</v>
      </c>
      <c r="V75" s="267">
        <f t="shared" si="96"/>
        <v>0</v>
      </c>
      <c r="W75" s="267">
        <f t="shared" si="96"/>
        <v>0</v>
      </c>
      <c r="X75" s="267">
        <f t="shared" si="96"/>
        <v>0</v>
      </c>
      <c r="Y75" s="267">
        <f t="shared" si="96"/>
        <v>0</v>
      </c>
      <c r="Z75" s="267">
        <f t="shared" si="96"/>
        <v>0</v>
      </c>
      <c r="AA75" s="267">
        <f t="shared" si="96"/>
        <v>0</v>
      </c>
      <c r="AB75" s="267">
        <f t="shared" si="96"/>
        <v>0</v>
      </c>
      <c r="AC75" s="267">
        <f t="shared" si="96"/>
        <v>0</v>
      </c>
      <c r="AD75" s="267">
        <f t="shared" si="96"/>
        <v>0</v>
      </c>
      <c r="AE75" s="267">
        <f t="shared" si="96"/>
        <v>0</v>
      </c>
      <c r="AF75" s="267">
        <f t="shared" si="96"/>
        <v>0</v>
      </c>
      <c r="AG75" s="267">
        <f t="shared" si="96"/>
        <v>0</v>
      </c>
      <c r="AH75" s="267">
        <f t="shared" si="96"/>
        <v>0</v>
      </c>
      <c r="AI75" s="267">
        <f t="shared" si="96"/>
        <v>0</v>
      </c>
      <c r="AJ75" s="267">
        <f t="shared" si="96"/>
        <v>0</v>
      </c>
      <c r="AK75" s="267">
        <f t="shared" si="96"/>
        <v>0</v>
      </c>
      <c r="AL75" s="267">
        <f t="shared" si="96"/>
        <v>0</v>
      </c>
      <c r="AM75" s="267">
        <f t="shared" si="96"/>
        <v>0</v>
      </c>
      <c r="AN75" s="267">
        <f t="shared" si="96"/>
        <v>0</v>
      </c>
      <c r="AO75" s="267">
        <f t="shared" si="96"/>
        <v>0</v>
      </c>
      <c r="AP75" s="267">
        <f t="shared" si="96"/>
        <v>0</v>
      </c>
      <c r="AQ75" s="267">
        <f t="shared" si="96"/>
        <v>0</v>
      </c>
      <c r="AR75" s="267">
        <f t="shared" si="96"/>
        <v>0</v>
      </c>
      <c r="AS75" s="267">
        <f t="shared" si="96"/>
        <v>0</v>
      </c>
      <c r="AT75" s="267">
        <f t="shared" si="96"/>
        <v>0</v>
      </c>
      <c r="AU75" s="267">
        <f t="shared" si="96"/>
        <v>0</v>
      </c>
      <c r="AV75" s="267">
        <f t="shared" si="96"/>
        <v>0</v>
      </c>
      <c r="AW75" s="267">
        <f t="shared" si="96"/>
        <v>0</v>
      </c>
      <c r="AX75" s="267">
        <f t="shared" si="96"/>
        <v>0</v>
      </c>
      <c r="AY75" s="267">
        <f t="shared" si="96"/>
        <v>0</v>
      </c>
      <c r="AZ75" s="267">
        <f t="shared" si="96"/>
        <v>0</v>
      </c>
      <c r="BA75" s="267">
        <f t="shared" si="96"/>
        <v>0</v>
      </c>
      <c r="BB75" s="267">
        <f t="shared" si="96"/>
        <v>0</v>
      </c>
      <c r="BC75" s="267">
        <f t="shared" si="96"/>
        <v>0</v>
      </c>
      <c r="BD75" s="267">
        <f t="shared" si="96"/>
        <v>0</v>
      </c>
      <c r="BE75" s="267">
        <f t="shared" si="96"/>
        <v>0</v>
      </c>
      <c r="BF75" s="267">
        <f t="shared" si="96"/>
        <v>0</v>
      </c>
      <c r="BG75" s="267">
        <f t="shared" si="96"/>
        <v>0</v>
      </c>
      <c r="BH75" s="267">
        <f t="shared" si="96"/>
        <v>0</v>
      </c>
      <c r="BI75" s="267">
        <f t="shared" si="96"/>
        <v>0</v>
      </c>
      <c r="BJ75" s="267">
        <f t="shared" si="96"/>
        <v>0</v>
      </c>
      <c r="BK75" s="267">
        <f t="shared" si="96"/>
        <v>0</v>
      </c>
      <c r="BL75" s="267">
        <f t="shared" si="96"/>
        <v>0</v>
      </c>
      <c r="BM75" s="267">
        <f t="shared" si="96"/>
        <v>0</v>
      </c>
      <c r="BN75" s="267">
        <f t="shared" si="96"/>
        <v>0</v>
      </c>
      <c r="BO75" s="267">
        <f t="shared" si="96"/>
        <v>0</v>
      </c>
      <c r="BP75" s="267">
        <f t="shared" si="96"/>
        <v>0</v>
      </c>
      <c r="BQ75" s="267">
        <f t="shared" si="96"/>
        <v>0</v>
      </c>
      <c r="BR75" s="267">
        <f t="shared" si="96"/>
        <v>0</v>
      </c>
      <c r="BS75" s="267">
        <f t="shared" si="96"/>
        <v>0</v>
      </c>
      <c r="BT75" s="267">
        <f t="shared" si="96"/>
        <v>0</v>
      </c>
      <c r="BU75" s="267">
        <f t="shared" ref="BU75:DC75" si="97">IF(OR(BU21=0,BU74=0),0,(BU74-BU21)/BU21)</f>
        <v>0</v>
      </c>
      <c r="BV75" s="267">
        <f t="shared" si="97"/>
        <v>0</v>
      </c>
      <c r="BW75" s="267">
        <f t="shared" si="97"/>
        <v>0</v>
      </c>
      <c r="BX75" s="267">
        <f t="shared" si="97"/>
        <v>0</v>
      </c>
      <c r="BY75" s="267">
        <f t="shared" si="97"/>
        <v>0</v>
      </c>
      <c r="BZ75" s="267">
        <f t="shared" si="97"/>
        <v>0</v>
      </c>
      <c r="CA75" s="267">
        <f t="shared" si="97"/>
        <v>0</v>
      </c>
      <c r="CB75" s="267">
        <f t="shared" si="97"/>
        <v>0</v>
      </c>
      <c r="CC75" s="267">
        <f t="shared" si="97"/>
        <v>0</v>
      </c>
      <c r="CD75" s="267">
        <f t="shared" si="97"/>
        <v>0</v>
      </c>
      <c r="CE75" s="267">
        <f t="shared" si="97"/>
        <v>0</v>
      </c>
      <c r="CF75" s="267">
        <f t="shared" si="97"/>
        <v>0</v>
      </c>
      <c r="CG75" s="267">
        <f t="shared" si="97"/>
        <v>0</v>
      </c>
      <c r="CH75" s="267">
        <f t="shared" si="97"/>
        <v>0</v>
      </c>
      <c r="CI75" s="267">
        <f t="shared" si="97"/>
        <v>0</v>
      </c>
      <c r="CJ75" s="267">
        <f t="shared" si="97"/>
        <v>0</v>
      </c>
      <c r="CK75" s="267">
        <f t="shared" si="97"/>
        <v>0</v>
      </c>
      <c r="CL75" s="267">
        <f t="shared" si="97"/>
        <v>0</v>
      </c>
      <c r="CM75" s="267">
        <f t="shared" si="97"/>
        <v>0</v>
      </c>
      <c r="CN75" s="267">
        <f t="shared" si="97"/>
        <v>0</v>
      </c>
      <c r="CO75" s="267">
        <f t="shared" si="97"/>
        <v>0</v>
      </c>
      <c r="CP75" s="267">
        <f t="shared" si="97"/>
        <v>0</v>
      </c>
      <c r="CQ75" s="267">
        <f t="shared" si="97"/>
        <v>0</v>
      </c>
      <c r="CR75" s="267">
        <f t="shared" si="97"/>
        <v>0</v>
      </c>
      <c r="CS75" s="267">
        <f t="shared" si="97"/>
        <v>0</v>
      </c>
      <c r="CT75" s="267">
        <f t="shared" si="97"/>
        <v>0</v>
      </c>
      <c r="CU75" s="267">
        <f t="shared" si="97"/>
        <v>0</v>
      </c>
      <c r="CV75" s="267">
        <f t="shared" si="97"/>
        <v>0</v>
      </c>
      <c r="CW75" s="267">
        <f t="shared" si="97"/>
        <v>0</v>
      </c>
      <c r="CX75" s="267">
        <f t="shared" si="97"/>
        <v>0</v>
      </c>
      <c r="CY75" s="267">
        <f t="shared" si="97"/>
        <v>0</v>
      </c>
      <c r="CZ75" s="267">
        <f t="shared" si="97"/>
        <v>0</v>
      </c>
      <c r="DA75" s="267">
        <f t="shared" si="97"/>
        <v>0</v>
      </c>
      <c r="DB75" s="267">
        <f t="shared" si="97"/>
        <v>0</v>
      </c>
      <c r="DC75" s="267">
        <f t="shared" si="97"/>
        <v>0</v>
      </c>
    </row>
    <row r="76" spans="2:107" hidden="1" x14ac:dyDescent="0.25"/>
    <row r="77" spans="2:107" ht="15" hidden="1" customHeight="1" x14ac:dyDescent="0.25">
      <c r="B77" s="1032" t="s">
        <v>4691</v>
      </c>
      <c r="C77" s="1033"/>
      <c r="D77" s="1033"/>
      <c r="E77" s="1033"/>
      <c r="F77" s="1033"/>
      <c r="G77" s="246"/>
      <c r="H77" s="246"/>
      <c r="I77" s="246"/>
      <c r="J77" s="246"/>
      <c r="K77" s="246"/>
      <c r="L77" s="246"/>
      <c r="M77" s="246"/>
      <c r="N77" s="246"/>
      <c r="O77" s="246"/>
      <c r="P77" s="246"/>
      <c r="Q77" s="246"/>
      <c r="R77" s="246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  <c r="AJ77" s="246"/>
      <c r="AK77" s="246"/>
      <c r="AL77" s="246"/>
      <c r="AM77" s="246"/>
      <c r="AN77" s="246"/>
      <c r="AO77" s="246"/>
      <c r="AP77" s="246"/>
      <c r="AQ77" s="246"/>
      <c r="AR77" s="246"/>
      <c r="AS77" s="246"/>
      <c r="AT77" s="246"/>
      <c r="AU77" s="246"/>
      <c r="AV77" s="246"/>
      <c r="AW77" s="246"/>
      <c r="AX77" s="246"/>
      <c r="AY77" s="246"/>
      <c r="AZ77" s="246"/>
      <c r="BA77" s="246"/>
      <c r="BB77" s="246"/>
      <c r="BC77" s="246"/>
      <c r="BD77" s="246"/>
      <c r="BE77" s="246"/>
      <c r="BF77" s="246"/>
      <c r="BG77" s="246"/>
      <c r="BH77" s="246"/>
      <c r="BI77" s="246"/>
      <c r="BJ77" s="246"/>
      <c r="BK77" s="246"/>
      <c r="BL77" s="246"/>
      <c r="BM77" s="246"/>
      <c r="BN77" s="246"/>
      <c r="BO77" s="246"/>
      <c r="BP77" s="246"/>
      <c r="BQ77" s="246"/>
      <c r="BR77" s="246"/>
      <c r="BS77" s="246"/>
      <c r="BT77" s="246"/>
      <c r="BU77" s="246"/>
      <c r="BV77" s="246"/>
      <c r="BW77" s="246"/>
      <c r="BX77" s="246"/>
      <c r="BY77" s="246"/>
      <c r="BZ77" s="246"/>
      <c r="CA77" s="246"/>
      <c r="CB77" s="246"/>
      <c r="CC77" s="246"/>
      <c r="CD77" s="246"/>
      <c r="CE77" s="246"/>
      <c r="CF77" s="246"/>
      <c r="CG77" s="246"/>
      <c r="CH77" s="246"/>
      <c r="CI77" s="246"/>
      <c r="CJ77" s="246"/>
      <c r="CK77" s="246"/>
      <c r="CL77" s="246"/>
      <c r="CM77" s="246"/>
      <c r="CN77" s="246"/>
      <c r="CO77" s="246"/>
      <c r="CP77" s="246"/>
      <c r="CQ77" s="246"/>
      <c r="CR77" s="246"/>
      <c r="CS77" s="246"/>
      <c r="CT77" s="246"/>
      <c r="CU77" s="246"/>
      <c r="CV77" s="246"/>
      <c r="CW77" s="246"/>
      <c r="CX77" s="246"/>
      <c r="CY77" s="246"/>
      <c r="CZ77" s="246"/>
      <c r="DA77" s="246"/>
      <c r="DB77" s="246"/>
      <c r="DC77" s="246"/>
    </row>
    <row r="78" spans="2:107" s="99" customFormat="1" ht="15" hidden="1" customHeight="1" x14ac:dyDescent="0.25">
      <c r="B78" s="247"/>
      <c r="C78" s="248"/>
      <c r="D78" s="248"/>
      <c r="E78" s="248"/>
      <c r="F78" s="249"/>
      <c r="G78" s="250" t="s">
        <v>76</v>
      </c>
      <c r="H78" s="251" t="s">
        <v>4575</v>
      </c>
      <c r="I78" s="251" t="s">
        <v>4576</v>
      </c>
      <c r="J78" s="251" t="s">
        <v>4577</v>
      </c>
      <c r="K78" s="251" t="s">
        <v>4578</v>
      </c>
      <c r="L78" s="251" t="s">
        <v>4579</v>
      </c>
      <c r="M78" s="251" t="s">
        <v>4580</v>
      </c>
      <c r="N78" s="251" t="s">
        <v>4581</v>
      </c>
      <c r="O78" s="251" t="s">
        <v>4582</v>
      </c>
      <c r="P78" s="251" t="s">
        <v>4583</v>
      </c>
      <c r="Q78" s="251" t="s">
        <v>4584</v>
      </c>
      <c r="R78" s="251" t="s">
        <v>4585</v>
      </c>
      <c r="S78" s="251" t="s">
        <v>4586</v>
      </c>
      <c r="T78" s="251" t="s">
        <v>4587</v>
      </c>
      <c r="U78" s="251" t="s">
        <v>4588</v>
      </c>
      <c r="V78" s="251" t="s">
        <v>4589</v>
      </c>
      <c r="W78" s="251" t="s">
        <v>4590</v>
      </c>
      <c r="X78" s="251" t="s">
        <v>4591</v>
      </c>
      <c r="Y78" s="251" t="s">
        <v>4592</v>
      </c>
      <c r="Z78" s="251" t="s">
        <v>4593</v>
      </c>
      <c r="AA78" s="251" t="s">
        <v>4594</v>
      </c>
      <c r="AB78" s="251" t="s">
        <v>4595</v>
      </c>
      <c r="AC78" s="251" t="s">
        <v>4596</v>
      </c>
      <c r="AD78" s="251" t="s">
        <v>4597</v>
      </c>
      <c r="AE78" s="251" t="s">
        <v>4598</v>
      </c>
      <c r="AF78" s="251" t="s">
        <v>4599</v>
      </c>
      <c r="AG78" s="251" t="s">
        <v>4600</v>
      </c>
      <c r="AH78" s="251" t="s">
        <v>4601</v>
      </c>
      <c r="AI78" s="251" t="s">
        <v>4602</v>
      </c>
      <c r="AJ78" s="251" t="s">
        <v>4603</v>
      </c>
      <c r="AK78" s="251" t="s">
        <v>4604</v>
      </c>
      <c r="AL78" s="251" t="s">
        <v>4605</v>
      </c>
      <c r="AM78" s="251" t="s">
        <v>4606</v>
      </c>
      <c r="AN78" s="251" t="s">
        <v>4607</v>
      </c>
      <c r="AO78" s="251" t="s">
        <v>4608</v>
      </c>
      <c r="AP78" s="251" t="s">
        <v>4609</v>
      </c>
      <c r="AQ78" s="251" t="s">
        <v>4610</v>
      </c>
      <c r="AR78" s="251" t="s">
        <v>4611</v>
      </c>
      <c r="AS78" s="251" t="s">
        <v>4612</v>
      </c>
      <c r="AT78" s="251" t="s">
        <v>4613</v>
      </c>
      <c r="AU78" s="251" t="s">
        <v>4614</v>
      </c>
      <c r="AV78" s="251" t="s">
        <v>4615</v>
      </c>
      <c r="AW78" s="251" t="s">
        <v>4616</v>
      </c>
      <c r="AX78" s="251" t="s">
        <v>4617</v>
      </c>
      <c r="AY78" s="251" t="s">
        <v>4618</v>
      </c>
      <c r="AZ78" s="251" t="s">
        <v>4619</v>
      </c>
      <c r="BA78" s="251" t="s">
        <v>4620</v>
      </c>
      <c r="BB78" s="251" t="s">
        <v>4621</v>
      </c>
      <c r="BC78" s="251" t="s">
        <v>4622</v>
      </c>
      <c r="BD78" s="251" t="s">
        <v>4623</v>
      </c>
      <c r="BE78" s="251" t="s">
        <v>4624</v>
      </c>
      <c r="BF78" s="251" t="s">
        <v>4625</v>
      </c>
      <c r="BG78" s="251" t="s">
        <v>4626</v>
      </c>
      <c r="BH78" s="251" t="s">
        <v>4627</v>
      </c>
      <c r="BI78" s="251" t="s">
        <v>4628</v>
      </c>
      <c r="BJ78" s="251" t="s">
        <v>4629</v>
      </c>
      <c r="BK78" s="251" t="s">
        <v>4630</v>
      </c>
      <c r="BL78" s="251" t="s">
        <v>4631</v>
      </c>
      <c r="BM78" s="251" t="s">
        <v>4632</v>
      </c>
      <c r="BN78" s="251" t="s">
        <v>4633</v>
      </c>
      <c r="BO78" s="251" t="s">
        <v>4634</v>
      </c>
      <c r="BP78" s="251" t="s">
        <v>4635</v>
      </c>
      <c r="BQ78" s="251" t="s">
        <v>4636</v>
      </c>
      <c r="BR78" s="251" t="s">
        <v>4637</v>
      </c>
      <c r="BS78" s="251" t="s">
        <v>4638</v>
      </c>
      <c r="BT78" s="251" t="s">
        <v>4639</v>
      </c>
      <c r="BU78" s="251" t="s">
        <v>4640</v>
      </c>
      <c r="BV78" s="251" t="s">
        <v>4641</v>
      </c>
      <c r="BW78" s="251" t="s">
        <v>4642</v>
      </c>
      <c r="BX78" s="251" t="s">
        <v>4643</v>
      </c>
      <c r="BY78" s="251" t="s">
        <v>4644</v>
      </c>
      <c r="BZ78" s="251" t="s">
        <v>4645</v>
      </c>
      <c r="CA78" s="251" t="s">
        <v>4646</v>
      </c>
      <c r="CB78" s="251" t="s">
        <v>4647</v>
      </c>
      <c r="CC78" s="251" t="s">
        <v>4648</v>
      </c>
      <c r="CD78" s="251" t="s">
        <v>4649</v>
      </c>
      <c r="CE78" s="251" t="s">
        <v>4650</v>
      </c>
      <c r="CF78" s="251" t="s">
        <v>4651</v>
      </c>
      <c r="CG78" s="251" t="s">
        <v>4652</v>
      </c>
      <c r="CH78" s="251" t="s">
        <v>4653</v>
      </c>
      <c r="CI78" s="251" t="s">
        <v>4654</v>
      </c>
      <c r="CJ78" s="251" t="s">
        <v>4655</v>
      </c>
      <c r="CK78" s="251" t="s">
        <v>4656</v>
      </c>
      <c r="CL78" s="251" t="s">
        <v>4657</v>
      </c>
      <c r="CM78" s="251" t="s">
        <v>4658</v>
      </c>
      <c r="CN78" s="251" t="s">
        <v>4659</v>
      </c>
      <c r="CO78" s="251" t="s">
        <v>4660</v>
      </c>
      <c r="CP78" s="251" t="s">
        <v>4661</v>
      </c>
      <c r="CQ78" s="251" t="s">
        <v>4662</v>
      </c>
      <c r="CR78" s="251" t="s">
        <v>4663</v>
      </c>
      <c r="CS78" s="251" t="s">
        <v>4664</v>
      </c>
      <c r="CT78" s="251" t="s">
        <v>4665</v>
      </c>
      <c r="CU78" s="251" t="s">
        <v>4666</v>
      </c>
      <c r="CV78" s="251" t="s">
        <v>4667</v>
      </c>
      <c r="CW78" s="251" t="s">
        <v>4668</v>
      </c>
      <c r="CX78" s="251" t="s">
        <v>4669</v>
      </c>
      <c r="CY78" s="251" t="s">
        <v>4670</v>
      </c>
      <c r="CZ78" s="251" t="s">
        <v>4671</v>
      </c>
      <c r="DA78" s="251" t="s">
        <v>4672</v>
      </c>
      <c r="DB78" s="251" t="s">
        <v>4673</v>
      </c>
      <c r="DC78" s="251" t="s">
        <v>4674</v>
      </c>
    </row>
    <row r="79" spans="2:107" ht="15" hidden="1" customHeight="1" x14ac:dyDescent="0.25">
      <c r="B79" s="247">
        <v>36</v>
      </c>
      <c r="C79" s="252" t="s">
        <v>4189</v>
      </c>
      <c r="D79" s="252"/>
      <c r="E79" s="253"/>
      <c r="F79" s="254"/>
      <c r="G79" s="255"/>
      <c r="H79" s="809" t="s">
        <v>6102</v>
      </c>
      <c r="I79" s="809" t="s">
        <v>6102</v>
      </c>
      <c r="J79" s="809" t="s">
        <v>6103</v>
      </c>
      <c r="K79" s="809" t="s">
        <v>6103</v>
      </c>
      <c r="L79" s="809" t="s">
        <v>6104</v>
      </c>
      <c r="M79" s="809" t="s">
        <v>6104</v>
      </c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7"/>
      <c r="CJ79" s="217"/>
      <c r="CK79" s="217"/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</row>
    <row r="80" spans="2:107" ht="15" hidden="1" customHeight="1" x14ac:dyDescent="0.25">
      <c r="B80" s="247"/>
      <c r="C80" s="765" t="s">
        <v>6133</v>
      </c>
      <c r="D80" s="252"/>
      <c r="E80" s="253"/>
      <c r="F80" s="254"/>
      <c r="G80" s="255"/>
      <c r="H80" s="810"/>
      <c r="I80" s="810"/>
      <c r="J80" s="809"/>
      <c r="K80" s="809"/>
      <c r="L80" s="809"/>
      <c r="M80" s="809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</row>
    <row r="81" spans="2:107" ht="15" hidden="1" customHeight="1" x14ac:dyDescent="0.25">
      <c r="B81" s="247">
        <v>37</v>
      </c>
      <c r="C81" s="252" t="s">
        <v>4249</v>
      </c>
      <c r="D81" s="252"/>
      <c r="E81" s="253"/>
      <c r="F81" s="256" t="s">
        <v>4258</v>
      </c>
      <c r="G81" s="257">
        <f>SUM(H81:DC81)</f>
        <v>0</v>
      </c>
      <c r="H81" s="811"/>
      <c r="I81" s="811"/>
      <c r="J81" s="165"/>
      <c r="K81" s="165"/>
      <c r="L81" s="165"/>
      <c r="M81" s="165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222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</row>
    <row r="82" spans="2:107" ht="15" hidden="1" customHeight="1" x14ac:dyDescent="0.25">
      <c r="B82" s="1165">
        <v>38</v>
      </c>
      <c r="C82" s="252" t="s">
        <v>4455</v>
      </c>
      <c r="D82" s="252"/>
      <c r="E82" s="253" t="s">
        <v>4192</v>
      </c>
      <c r="F82" s="256" t="s">
        <v>4459</v>
      </c>
      <c r="G82" s="259">
        <f>SUM(H82:DC82)</f>
        <v>0</v>
      </c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26"/>
      <c r="Z82" s="226"/>
      <c r="AA82" s="226"/>
      <c r="AB82" s="226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6"/>
      <c r="BD82" s="226"/>
      <c r="BE82" s="226"/>
      <c r="BF82" s="226"/>
      <c r="BG82" s="226"/>
      <c r="BH82" s="226"/>
      <c r="BI82" s="226"/>
      <c r="BJ82" s="226"/>
      <c r="BK82" s="226"/>
      <c r="BL82" s="226"/>
      <c r="BM82" s="226"/>
      <c r="BN82" s="226"/>
      <c r="BO82" s="226"/>
      <c r="BP82" s="226"/>
      <c r="BQ82" s="226"/>
      <c r="BR82" s="226"/>
      <c r="BS82" s="226"/>
      <c r="BT82" s="226"/>
      <c r="BU82" s="226"/>
      <c r="BV82" s="226"/>
      <c r="BW82" s="226"/>
      <c r="BX82" s="226"/>
      <c r="BY82" s="226"/>
      <c r="BZ82" s="226"/>
      <c r="CA82" s="226"/>
      <c r="CB82" s="226"/>
      <c r="CC82" s="226"/>
      <c r="CD82" s="226"/>
      <c r="CE82" s="226"/>
      <c r="CF82" s="226"/>
      <c r="CG82" s="226"/>
      <c r="CH82" s="226"/>
      <c r="CI82" s="226"/>
      <c r="CJ82" s="226"/>
      <c r="CK82" s="226"/>
      <c r="CL82" s="226"/>
      <c r="CM82" s="226"/>
      <c r="CN82" s="226"/>
      <c r="CO82" s="226"/>
      <c r="CP82" s="226"/>
      <c r="CQ82" s="226"/>
      <c r="CR82" s="226"/>
      <c r="CS82" s="226"/>
      <c r="CT82" s="226"/>
      <c r="CU82" s="226"/>
      <c r="CV82" s="226"/>
      <c r="CW82" s="226"/>
      <c r="CX82" s="226"/>
      <c r="CY82" s="226"/>
      <c r="CZ82" s="226"/>
      <c r="DA82" s="226"/>
      <c r="DB82" s="226"/>
      <c r="DC82" s="226"/>
    </row>
    <row r="83" spans="2:107" ht="15" hidden="1" customHeight="1" x14ac:dyDescent="0.25">
      <c r="B83" s="995"/>
      <c r="C83" s="252" t="s">
        <v>4314</v>
      </c>
      <c r="D83" s="252"/>
      <c r="E83" s="253" t="s">
        <v>3855</v>
      </c>
      <c r="F83" s="256" t="s">
        <v>4446</v>
      </c>
      <c r="G83" s="259">
        <f>SUM(H83:DC83)</f>
        <v>0</v>
      </c>
      <c r="H83" s="663">
        <f>(H81*H82)/1000</f>
        <v>0</v>
      </c>
      <c r="I83" s="663">
        <f t="shared" ref="I83:BS83" si="98">(I81*I82)/1000</f>
        <v>0</v>
      </c>
      <c r="J83" s="663">
        <f t="shared" si="98"/>
        <v>0</v>
      </c>
      <c r="K83" s="663">
        <f t="shared" si="98"/>
        <v>0</v>
      </c>
      <c r="L83" s="663">
        <f t="shared" si="98"/>
        <v>0</v>
      </c>
      <c r="M83" s="663">
        <f t="shared" si="98"/>
        <v>0</v>
      </c>
      <c r="N83" s="260">
        <f t="shared" si="98"/>
        <v>0</v>
      </c>
      <c r="O83" s="260">
        <f t="shared" si="98"/>
        <v>0</v>
      </c>
      <c r="P83" s="260">
        <f t="shared" si="98"/>
        <v>0</v>
      </c>
      <c r="Q83" s="260">
        <f t="shared" si="98"/>
        <v>0</v>
      </c>
      <c r="R83" s="260">
        <f t="shared" si="98"/>
        <v>0</v>
      </c>
      <c r="S83" s="260">
        <f t="shared" si="98"/>
        <v>0</v>
      </c>
      <c r="T83" s="260">
        <f t="shared" si="98"/>
        <v>0</v>
      </c>
      <c r="U83" s="260">
        <f t="shared" si="98"/>
        <v>0</v>
      </c>
      <c r="V83" s="260">
        <f t="shared" si="98"/>
        <v>0</v>
      </c>
      <c r="W83" s="260">
        <f t="shared" si="98"/>
        <v>0</v>
      </c>
      <c r="X83" s="260">
        <f t="shared" si="98"/>
        <v>0</v>
      </c>
      <c r="Y83" s="260">
        <f t="shared" si="98"/>
        <v>0</v>
      </c>
      <c r="Z83" s="260">
        <f t="shared" si="98"/>
        <v>0</v>
      </c>
      <c r="AA83" s="260">
        <f t="shared" si="98"/>
        <v>0</v>
      </c>
      <c r="AB83" s="260">
        <f t="shared" si="98"/>
        <v>0</v>
      </c>
      <c r="AC83" s="260">
        <f t="shared" si="98"/>
        <v>0</v>
      </c>
      <c r="AD83" s="260">
        <f t="shared" si="98"/>
        <v>0</v>
      </c>
      <c r="AE83" s="260">
        <f t="shared" si="98"/>
        <v>0</v>
      </c>
      <c r="AF83" s="260">
        <f t="shared" si="98"/>
        <v>0</v>
      </c>
      <c r="AG83" s="260">
        <f t="shared" si="98"/>
        <v>0</v>
      </c>
      <c r="AH83" s="260">
        <f t="shared" si="98"/>
        <v>0</v>
      </c>
      <c r="AI83" s="260">
        <f t="shared" si="98"/>
        <v>0</v>
      </c>
      <c r="AJ83" s="260">
        <f t="shared" si="98"/>
        <v>0</v>
      </c>
      <c r="AK83" s="260">
        <f t="shared" si="98"/>
        <v>0</v>
      </c>
      <c r="AL83" s="260">
        <f t="shared" si="98"/>
        <v>0</v>
      </c>
      <c r="AM83" s="260">
        <f t="shared" si="98"/>
        <v>0</v>
      </c>
      <c r="AN83" s="260">
        <f t="shared" si="98"/>
        <v>0</v>
      </c>
      <c r="AO83" s="260">
        <f t="shared" si="98"/>
        <v>0</v>
      </c>
      <c r="AP83" s="260">
        <f t="shared" si="98"/>
        <v>0</v>
      </c>
      <c r="AQ83" s="260">
        <f t="shared" si="98"/>
        <v>0</v>
      </c>
      <c r="AR83" s="260">
        <f t="shared" si="98"/>
        <v>0</v>
      </c>
      <c r="AS83" s="260">
        <f t="shared" si="98"/>
        <v>0</v>
      </c>
      <c r="AT83" s="260">
        <f t="shared" si="98"/>
        <v>0</v>
      </c>
      <c r="AU83" s="260">
        <f t="shared" si="98"/>
        <v>0</v>
      </c>
      <c r="AV83" s="260">
        <f t="shared" si="98"/>
        <v>0</v>
      </c>
      <c r="AW83" s="260">
        <f t="shared" si="98"/>
        <v>0</v>
      </c>
      <c r="AX83" s="260">
        <f t="shared" si="98"/>
        <v>0</v>
      </c>
      <c r="AY83" s="260">
        <f t="shared" si="98"/>
        <v>0</v>
      </c>
      <c r="AZ83" s="260">
        <f t="shared" si="98"/>
        <v>0</v>
      </c>
      <c r="BA83" s="260">
        <f t="shared" si="98"/>
        <v>0</v>
      </c>
      <c r="BB83" s="260">
        <f t="shared" si="98"/>
        <v>0</v>
      </c>
      <c r="BC83" s="260">
        <f t="shared" si="98"/>
        <v>0</v>
      </c>
      <c r="BD83" s="260">
        <f t="shared" si="98"/>
        <v>0</v>
      </c>
      <c r="BE83" s="260">
        <f t="shared" si="98"/>
        <v>0</v>
      </c>
      <c r="BF83" s="260">
        <f t="shared" si="98"/>
        <v>0</v>
      </c>
      <c r="BG83" s="260">
        <f t="shared" si="98"/>
        <v>0</v>
      </c>
      <c r="BH83" s="260">
        <f t="shared" si="98"/>
        <v>0</v>
      </c>
      <c r="BI83" s="260">
        <f t="shared" si="98"/>
        <v>0</v>
      </c>
      <c r="BJ83" s="260">
        <f t="shared" si="98"/>
        <v>0</v>
      </c>
      <c r="BK83" s="260">
        <f t="shared" si="98"/>
        <v>0</v>
      </c>
      <c r="BL83" s="260">
        <f t="shared" si="98"/>
        <v>0</v>
      </c>
      <c r="BM83" s="260">
        <f t="shared" si="98"/>
        <v>0</v>
      </c>
      <c r="BN83" s="260">
        <f t="shared" si="98"/>
        <v>0</v>
      </c>
      <c r="BO83" s="260">
        <f t="shared" si="98"/>
        <v>0</v>
      </c>
      <c r="BP83" s="260">
        <f t="shared" si="98"/>
        <v>0</v>
      </c>
      <c r="BQ83" s="260">
        <f t="shared" si="98"/>
        <v>0</v>
      </c>
      <c r="BR83" s="260">
        <f t="shared" si="98"/>
        <v>0</v>
      </c>
      <c r="BS83" s="260">
        <f t="shared" si="98"/>
        <v>0</v>
      </c>
      <c r="BT83" s="260">
        <f t="shared" ref="BT83:DC83" si="99">(BT81*BT82)/1000</f>
        <v>0</v>
      </c>
      <c r="BU83" s="260">
        <f t="shared" si="99"/>
        <v>0</v>
      </c>
      <c r="BV83" s="260">
        <f t="shared" si="99"/>
        <v>0</v>
      </c>
      <c r="BW83" s="260">
        <f t="shared" si="99"/>
        <v>0</v>
      </c>
      <c r="BX83" s="260">
        <f t="shared" si="99"/>
        <v>0</v>
      </c>
      <c r="BY83" s="260">
        <f t="shared" si="99"/>
        <v>0</v>
      </c>
      <c r="BZ83" s="260">
        <f t="shared" si="99"/>
        <v>0</v>
      </c>
      <c r="CA83" s="260">
        <f t="shared" si="99"/>
        <v>0</v>
      </c>
      <c r="CB83" s="260">
        <f t="shared" si="99"/>
        <v>0</v>
      </c>
      <c r="CC83" s="260">
        <f t="shared" si="99"/>
        <v>0</v>
      </c>
      <c r="CD83" s="260">
        <f t="shared" si="99"/>
        <v>0</v>
      </c>
      <c r="CE83" s="260">
        <f t="shared" si="99"/>
        <v>0</v>
      </c>
      <c r="CF83" s="260">
        <f t="shared" si="99"/>
        <v>0</v>
      </c>
      <c r="CG83" s="260">
        <f t="shared" si="99"/>
        <v>0</v>
      </c>
      <c r="CH83" s="260">
        <f t="shared" si="99"/>
        <v>0</v>
      </c>
      <c r="CI83" s="260">
        <f t="shared" si="99"/>
        <v>0</v>
      </c>
      <c r="CJ83" s="260">
        <f t="shared" si="99"/>
        <v>0</v>
      </c>
      <c r="CK83" s="260">
        <f t="shared" si="99"/>
        <v>0</v>
      </c>
      <c r="CL83" s="260">
        <f t="shared" si="99"/>
        <v>0</v>
      </c>
      <c r="CM83" s="260">
        <f t="shared" si="99"/>
        <v>0</v>
      </c>
      <c r="CN83" s="260">
        <f t="shared" si="99"/>
        <v>0</v>
      </c>
      <c r="CO83" s="260">
        <f t="shared" si="99"/>
        <v>0</v>
      </c>
      <c r="CP83" s="260">
        <f t="shared" si="99"/>
        <v>0</v>
      </c>
      <c r="CQ83" s="260">
        <f t="shared" si="99"/>
        <v>0</v>
      </c>
      <c r="CR83" s="260">
        <f t="shared" si="99"/>
        <v>0</v>
      </c>
      <c r="CS83" s="260">
        <f t="shared" si="99"/>
        <v>0</v>
      </c>
      <c r="CT83" s="260">
        <f t="shared" si="99"/>
        <v>0</v>
      </c>
      <c r="CU83" s="260">
        <f t="shared" si="99"/>
        <v>0</v>
      </c>
      <c r="CV83" s="260">
        <f t="shared" si="99"/>
        <v>0</v>
      </c>
      <c r="CW83" s="260">
        <f t="shared" si="99"/>
        <v>0</v>
      </c>
      <c r="CX83" s="260">
        <f t="shared" si="99"/>
        <v>0</v>
      </c>
      <c r="CY83" s="260">
        <f t="shared" si="99"/>
        <v>0</v>
      </c>
      <c r="CZ83" s="260">
        <f t="shared" si="99"/>
        <v>0</v>
      </c>
      <c r="DA83" s="260">
        <f t="shared" si="99"/>
        <v>0</v>
      </c>
      <c r="DB83" s="260">
        <f t="shared" si="99"/>
        <v>0</v>
      </c>
      <c r="DC83" s="260">
        <f t="shared" si="99"/>
        <v>0</v>
      </c>
    </row>
    <row r="84" spans="2:107" ht="15" hidden="1" customHeight="1" x14ac:dyDescent="0.25">
      <c r="B84" s="1165">
        <v>39</v>
      </c>
      <c r="C84" s="252" t="s">
        <v>4200</v>
      </c>
      <c r="D84" s="252"/>
      <c r="E84" s="261" t="s">
        <v>4201</v>
      </c>
      <c r="F84" s="264"/>
      <c r="G84" s="262" t="str">
        <f>IF(COUNTA(H84:DC84)=0,"",IF(OR(LARGE(H84:DC84,1)&gt;24,SMALL(H84:DC84,1)&lt;0),"ERRO",""))</f>
        <v/>
      </c>
      <c r="H84" s="741"/>
      <c r="I84" s="741"/>
      <c r="J84" s="741"/>
      <c r="K84" s="741"/>
      <c r="L84" s="741"/>
      <c r="M84" s="741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26"/>
      <c r="Z84" s="226"/>
      <c r="AA84" s="226"/>
      <c r="AB84" s="226"/>
      <c r="AC84" s="226"/>
      <c r="AD84" s="226"/>
      <c r="AE84" s="226"/>
      <c r="AF84" s="226"/>
      <c r="AG84" s="226"/>
      <c r="AH84" s="226"/>
      <c r="AI84" s="226"/>
      <c r="AJ84" s="226"/>
      <c r="AK84" s="226"/>
      <c r="AL84" s="226"/>
      <c r="AM84" s="226"/>
      <c r="AN84" s="226"/>
      <c r="AO84" s="226"/>
      <c r="AP84" s="226"/>
      <c r="AQ84" s="226"/>
      <c r="AR84" s="226"/>
      <c r="AS84" s="226"/>
      <c r="AT84" s="226"/>
      <c r="AU84" s="226"/>
      <c r="AV84" s="226"/>
      <c r="AW84" s="226"/>
      <c r="AX84" s="226"/>
      <c r="AY84" s="226"/>
      <c r="AZ84" s="226"/>
      <c r="BA84" s="226"/>
      <c r="BB84" s="226"/>
      <c r="BC84" s="226"/>
      <c r="BD84" s="226"/>
      <c r="BE84" s="226"/>
      <c r="BF84" s="226"/>
      <c r="BG84" s="226"/>
      <c r="BH84" s="226"/>
      <c r="BI84" s="226"/>
      <c r="BJ84" s="226"/>
      <c r="BK84" s="226"/>
      <c r="BL84" s="226"/>
      <c r="BM84" s="226"/>
      <c r="BN84" s="226"/>
      <c r="BO84" s="226"/>
      <c r="BP84" s="226"/>
      <c r="BQ84" s="226"/>
      <c r="BR84" s="226"/>
      <c r="BS84" s="226"/>
      <c r="BT84" s="226"/>
      <c r="BU84" s="226"/>
      <c r="BV84" s="226"/>
      <c r="BW84" s="226"/>
      <c r="BX84" s="226"/>
      <c r="BY84" s="226"/>
      <c r="BZ84" s="226"/>
      <c r="CA84" s="226"/>
      <c r="CB84" s="226"/>
      <c r="CC84" s="226"/>
      <c r="CD84" s="226"/>
      <c r="CE84" s="226"/>
      <c r="CF84" s="226"/>
      <c r="CG84" s="226"/>
      <c r="CH84" s="226"/>
      <c r="CI84" s="226"/>
      <c r="CJ84" s="226"/>
      <c r="CK84" s="226"/>
      <c r="CL84" s="226"/>
      <c r="CM84" s="226"/>
      <c r="CN84" s="226"/>
      <c r="CO84" s="226"/>
      <c r="CP84" s="226"/>
      <c r="CQ84" s="226"/>
      <c r="CR84" s="226"/>
      <c r="CS84" s="226"/>
      <c r="CT84" s="226"/>
      <c r="CU84" s="226"/>
      <c r="CV84" s="226"/>
      <c r="CW84" s="226"/>
      <c r="CX84" s="226"/>
      <c r="CY84" s="226"/>
      <c r="CZ84" s="226"/>
      <c r="DA84" s="226"/>
      <c r="DB84" s="226"/>
      <c r="DC84" s="226"/>
    </row>
    <row r="85" spans="2:107" ht="15" hidden="1" customHeight="1" x14ac:dyDescent="0.25">
      <c r="B85" s="993"/>
      <c r="C85" s="263" t="s">
        <v>4202</v>
      </c>
      <c r="D85" s="263"/>
      <c r="E85" s="532" t="s">
        <v>4203</v>
      </c>
      <c r="F85" s="264"/>
      <c r="G85" s="262" t="str">
        <f>IF(COUNTA(H85:DC85)=0,"",IF(OR(LARGE(H85:DC85,1)&gt;365,SMALL(H85:DC85,1)&lt;0),"ERRO",""))</f>
        <v/>
      </c>
      <c r="H85" s="741"/>
      <c r="I85" s="741"/>
      <c r="J85" s="741"/>
      <c r="K85" s="741"/>
      <c r="L85" s="741"/>
      <c r="M85" s="741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P85" s="228"/>
      <c r="AQ85" s="228"/>
      <c r="AR85" s="228"/>
      <c r="AS85" s="228"/>
      <c r="AT85" s="228"/>
      <c r="AU85" s="228"/>
      <c r="AV85" s="228"/>
      <c r="AW85" s="228"/>
      <c r="AX85" s="228"/>
      <c r="AY85" s="228"/>
      <c r="AZ85" s="228"/>
      <c r="BA85" s="228"/>
      <c r="BB85" s="228"/>
      <c r="BC85" s="228"/>
      <c r="BD85" s="228"/>
      <c r="BE85" s="228"/>
      <c r="BF85" s="228"/>
      <c r="BG85" s="228"/>
      <c r="BH85" s="228"/>
      <c r="BI85" s="228"/>
      <c r="BJ85" s="228"/>
      <c r="BK85" s="228"/>
      <c r="BL85" s="228"/>
      <c r="BM85" s="228"/>
      <c r="BN85" s="228"/>
      <c r="BO85" s="228"/>
      <c r="BP85" s="228"/>
      <c r="BQ85" s="228"/>
      <c r="BR85" s="228"/>
      <c r="BS85" s="228"/>
      <c r="BT85" s="228"/>
      <c r="BU85" s="228"/>
      <c r="BV85" s="228"/>
      <c r="BW85" s="228"/>
      <c r="BX85" s="228"/>
      <c r="BY85" s="228"/>
      <c r="BZ85" s="228"/>
      <c r="CA85" s="228"/>
      <c r="CB85" s="228"/>
      <c r="CC85" s="228"/>
      <c r="CD85" s="228"/>
      <c r="CE85" s="228"/>
      <c r="CF85" s="228"/>
      <c r="CG85" s="228"/>
      <c r="CH85" s="228"/>
      <c r="CI85" s="228"/>
      <c r="CJ85" s="228"/>
      <c r="CK85" s="228"/>
      <c r="CL85" s="228"/>
      <c r="CM85" s="228"/>
      <c r="CN85" s="228"/>
      <c r="CO85" s="228"/>
      <c r="CP85" s="228"/>
      <c r="CQ85" s="228"/>
      <c r="CR85" s="228"/>
      <c r="CS85" s="228"/>
      <c r="CT85" s="228"/>
      <c r="CU85" s="228"/>
      <c r="CV85" s="228"/>
      <c r="CW85" s="228"/>
      <c r="CX85" s="228"/>
      <c r="CY85" s="228"/>
      <c r="CZ85" s="228"/>
      <c r="DA85" s="228"/>
      <c r="DB85" s="228"/>
      <c r="DC85" s="228"/>
    </row>
    <row r="86" spans="2:107" ht="15" hidden="1" customHeight="1" x14ac:dyDescent="0.25">
      <c r="B86" s="995"/>
      <c r="C86" s="252" t="s">
        <v>4204</v>
      </c>
      <c r="D86" s="252"/>
      <c r="E86" s="253" t="s">
        <v>4205</v>
      </c>
      <c r="F86" s="264" t="s">
        <v>4227</v>
      </c>
      <c r="G86" s="262" t="str">
        <f>IF(COUNTA(H86:DC86)=0,"",IF(OR(LARGE(H86:DC86,1)&gt;8760,SMALL(H86:DC86,1)&lt;0),"ERRO",""))</f>
        <v/>
      </c>
      <c r="H86" s="260">
        <f t="shared" ref="H86:BS86" si="100">H84*H85</f>
        <v>0</v>
      </c>
      <c r="I86" s="260">
        <f t="shared" si="100"/>
        <v>0</v>
      </c>
      <c r="J86" s="260">
        <f t="shared" si="100"/>
        <v>0</v>
      </c>
      <c r="K86" s="260">
        <f t="shared" si="100"/>
        <v>0</v>
      </c>
      <c r="L86" s="260">
        <f t="shared" si="100"/>
        <v>0</v>
      </c>
      <c r="M86" s="260">
        <f t="shared" si="100"/>
        <v>0</v>
      </c>
      <c r="N86" s="260">
        <f t="shared" si="100"/>
        <v>0</v>
      </c>
      <c r="O86" s="260">
        <f t="shared" si="100"/>
        <v>0</v>
      </c>
      <c r="P86" s="260">
        <f t="shared" si="100"/>
        <v>0</v>
      </c>
      <c r="Q86" s="260">
        <f t="shared" si="100"/>
        <v>0</v>
      </c>
      <c r="R86" s="260">
        <f t="shared" si="100"/>
        <v>0</v>
      </c>
      <c r="S86" s="260">
        <f t="shared" si="100"/>
        <v>0</v>
      </c>
      <c r="T86" s="260">
        <f t="shared" si="100"/>
        <v>0</v>
      </c>
      <c r="U86" s="260">
        <f t="shared" si="100"/>
        <v>0</v>
      </c>
      <c r="V86" s="260">
        <f t="shared" si="100"/>
        <v>0</v>
      </c>
      <c r="W86" s="260">
        <f t="shared" si="100"/>
        <v>0</v>
      </c>
      <c r="X86" s="260">
        <f t="shared" si="100"/>
        <v>0</v>
      </c>
      <c r="Y86" s="260">
        <f t="shared" si="100"/>
        <v>0</v>
      </c>
      <c r="Z86" s="260">
        <f t="shared" si="100"/>
        <v>0</v>
      </c>
      <c r="AA86" s="260">
        <f t="shared" si="100"/>
        <v>0</v>
      </c>
      <c r="AB86" s="260">
        <f t="shared" si="100"/>
        <v>0</v>
      </c>
      <c r="AC86" s="260">
        <f t="shared" si="100"/>
        <v>0</v>
      </c>
      <c r="AD86" s="260">
        <f t="shared" si="100"/>
        <v>0</v>
      </c>
      <c r="AE86" s="260">
        <f t="shared" si="100"/>
        <v>0</v>
      </c>
      <c r="AF86" s="260">
        <f t="shared" si="100"/>
        <v>0</v>
      </c>
      <c r="AG86" s="260">
        <f t="shared" si="100"/>
        <v>0</v>
      </c>
      <c r="AH86" s="260">
        <f t="shared" si="100"/>
        <v>0</v>
      </c>
      <c r="AI86" s="260">
        <f t="shared" si="100"/>
        <v>0</v>
      </c>
      <c r="AJ86" s="260">
        <f t="shared" si="100"/>
        <v>0</v>
      </c>
      <c r="AK86" s="260">
        <f t="shared" si="100"/>
        <v>0</v>
      </c>
      <c r="AL86" s="260">
        <f t="shared" si="100"/>
        <v>0</v>
      </c>
      <c r="AM86" s="260">
        <f t="shared" si="100"/>
        <v>0</v>
      </c>
      <c r="AN86" s="260">
        <f t="shared" si="100"/>
        <v>0</v>
      </c>
      <c r="AO86" s="260">
        <f t="shared" si="100"/>
        <v>0</v>
      </c>
      <c r="AP86" s="260">
        <f t="shared" si="100"/>
        <v>0</v>
      </c>
      <c r="AQ86" s="260">
        <f t="shared" si="100"/>
        <v>0</v>
      </c>
      <c r="AR86" s="260">
        <f t="shared" si="100"/>
        <v>0</v>
      </c>
      <c r="AS86" s="260">
        <f t="shared" si="100"/>
        <v>0</v>
      </c>
      <c r="AT86" s="260">
        <f t="shared" si="100"/>
        <v>0</v>
      </c>
      <c r="AU86" s="260">
        <f t="shared" si="100"/>
        <v>0</v>
      </c>
      <c r="AV86" s="260">
        <f t="shared" si="100"/>
        <v>0</v>
      </c>
      <c r="AW86" s="260">
        <f t="shared" si="100"/>
        <v>0</v>
      </c>
      <c r="AX86" s="260">
        <f t="shared" si="100"/>
        <v>0</v>
      </c>
      <c r="AY86" s="260">
        <f t="shared" si="100"/>
        <v>0</v>
      </c>
      <c r="AZ86" s="260">
        <f t="shared" si="100"/>
        <v>0</v>
      </c>
      <c r="BA86" s="260">
        <f t="shared" si="100"/>
        <v>0</v>
      </c>
      <c r="BB86" s="260">
        <f t="shared" si="100"/>
        <v>0</v>
      </c>
      <c r="BC86" s="260">
        <f t="shared" si="100"/>
        <v>0</v>
      </c>
      <c r="BD86" s="260">
        <f t="shared" si="100"/>
        <v>0</v>
      </c>
      <c r="BE86" s="260">
        <f t="shared" si="100"/>
        <v>0</v>
      </c>
      <c r="BF86" s="260">
        <f t="shared" si="100"/>
        <v>0</v>
      </c>
      <c r="BG86" s="260">
        <f t="shared" si="100"/>
        <v>0</v>
      </c>
      <c r="BH86" s="260">
        <f t="shared" si="100"/>
        <v>0</v>
      </c>
      <c r="BI86" s="260">
        <f t="shared" si="100"/>
        <v>0</v>
      </c>
      <c r="BJ86" s="260">
        <f t="shared" si="100"/>
        <v>0</v>
      </c>
      <c r="BK86" s="260">
        <f t="shared" si="100"/>
        <v>0</v>
      </c>
      <c r="BL86" s="260">
        <f t="shared" si="100"/>
        <v>0</v>
      </c>
      <c r="BM86" s="260">
        <f t="shared" si="100"/>
        <v>0</v>
      </c>
      <c r="BN86" s="260">
        <f t="shared" si="100"/>
        <v>0</v>
      </c>
      <c r="BO86" s="260">
        <f t="shared" si="100"/>
        <v>0</v>
      </c>
      <c r="BP86" s="260">
        <f t="shared" si="100"/>
        <v>0</v>
      </c>
      <c r="BQ86" s="260">
        <f t="shared" si="100"/>
        <v>0</v>
      </c>
      <c r="BR86" s="260">
        <f t="shared" si="100"/>
        <v>0</v>
      </c>
      <c r="BS86" s="260">
        <f t="shared" si="100"/>
        <v>0</v>
      </c>
      <c r="BT86" s="260">
        <f t="shared" ref="BT86:DC86" si="101">BT84*BT85</f>
        <v>0</v>
      </c>
      <c r="BU86" s="260">
        <f t="shared" si="101"/>
        <v>0</v>
      </c>
      <c r="BV86" s="260">
        <f t="shared" si="101"/>
        <v>0</v>
      </c>
      <c r="BW86" s="260">
        <f t="shared" si="101"/>
        <v>0</v>
      </c>
      <c r="BX86" s="260">
        <f t="shared" si="101"/>
        <v>0</v>
      </c>
      <c r="BY86" s="260">
        <f t="shared" si="101"/>
        <v>0</v>
      </c>
      <c r="BZ86" s="260">
        <f t="shared" si="101"/>
        <v>0</v>
      </c>
      <c r="CA86" s="260">
        <f t="shared" si="101"/>
        <v>0</v>
      </c>
      <c r="CB86" s="260">
        <f t="shared" si="101"/>
        <v>0</v>
      </c>
      <c r="CC86" s="260">
        <f t="shared" si="101"/>
        <v>0</v>
      </c>
      <c r="CD86" s="260">
        <f t="shared" si="101"/>
        <v>0</v>
      </c>
      <c r="CE86" s="260">
        <f t="shared" si="101"/>
        <v>0</v>
      </c>
      <c r="CF86" s="260">
        <f t="shared" si="101"/>
        <v>0</v>
      </c>
      <c r="CG86" s="260">
        <f t="shared" si="101"/>
        <v>0</v>
      </c>
      <c r="CH86" s="260">
        <f t="shared" si="101"/>
        <v>0</v>
      </c>
      <c r="CI86" s="260">
        <f t="shared" si="101"/>
        <v>0</v>
      </c>
      <c r="CJ86" s="260">
        <f t="shared" si="101"/>
        <v>0</v>
      </c>
      <c r="CK86" s="260">
        <f t="shared" si="101"/>
        <v>0</v>
      </c>
      <c r="CL86" s="260">
        <f t="shared" si="101"/>
        <v>0</v>
      </c>
      <c r="CM86" s="260">
        <f t="shared" si="101"/>
        <v>0</v>
      </c>
      <c r="CN86" s="260">
        <f t="shared" si="101"/>
        <v>0</v>
      </c>
      <c r="CO86" s="260">
        <f t="shared" si="101"/>
        <v>0</v>
      </c>
      <c r="CP86" s="260">
        <f t="shared" si="101"/>
        <v>0</v>
      </c>
      <c r="CQ86" s="260">
        <f t="shared" si="101"/>
        <v>0</v>
      </c>
      <c r="CR86" s="260">
        <f t="shared" si="101"/>
        <v>0</v>
      </c>
      <c r="CS86" s="260">
        <f t="shared" si="101"/>
        <v>0</v>
      </c>
      <c r="CT86" s="260">
        <f t="shared" si="101"/>
        <v>0</v>
      </c>
      <c r="CU86" s="260">
        <f t="shared" si="101"/>
        <v>0</v>
      </c>
      <c r="CV86" s="260">
        <f t="shared" si="101"/>
        <v>0</v>
      </c>
      <c r="CW86" s="260">
        <f t="shared" si="101"/>
        <v>0</v>
      </c>
      <c r="CX86" s="260">
        <f t="shared" si="101"/>
        <v>0</v>
      </c>
      <c r="CY86" s="260">
        <f t="shared" si="101"/>
        <v>0</v>
      </c>
      <c r="CZ86" s="260">
        <f t="shared" si="101"/>
        <v>0</v>
      </c>
      <c r="DA86" s="260">
        <f t="shared" si="101"/>
        <v>0</v>
      </c>
      <c r="DB86" s="260">
        <f t="shared" si="101"/>
        <v>0</v>
      </c>
      <c r="DC86" s="260">
        <f t="shared" si="101"/>
        <v>0</v>
      </c>
    </row>
    <row r="87" spans="2:107" ht="15" hidden="1" customHeight="1" x14ac:dyDescent="0.25">
      <c r="B87" s="1165">
        <v>40</v>
      </c>
      <c r="C87" s="252" t="s">
        <v>4207</v>
      </c>
      <c r="D87" s="252"/>
      <c r="E87" s="261" t="s">
        <v>4201</v>
      </c>
      <c r="F87" s="264" t="s">
        <v>4228</v>
      </c>
      <c r="G87" s="713">
        <v>3</v>
      </c>
      <c r="H87" s="763"/>
      <c r="I87" s="763"/>
      <c r="J87" s="763"/>
      <c r="K87" s="763"/>
      <c r="L87" s="763"/>
      <c r="M87" s="763"/>
      <c r="N87" s="712"/>
      <c r="O87" s="712"/>
      <c r="P87" s="712"/>
      <c r="Q87" s="712"/>
      <c r="R87" s="712"/>
      <c r="S87" s="712"/>
      <c r="T87" s="712"/>
      <c r="U87" s="712"/>
      <c r="V87" s="712"/>
      <c r="W87" s="712"/>
      <c r="X87" s="712"/>
      <c r="Y87" s="712"/>
      <c r="Z87" s="712"/>
      <c r="AA87" s="712"/>
      <c r="AB87" s="712"/>
      <c r="AC87" s="712"/>
      <c r="AD87" s="712"/>
      <c r="AE87" s="712"/>
      <c r="AF87" s="712"/>
      <c r="AG87" s="712"/>
      <c r="AH87" s="712"/>
      <c r="AI87" s="712"/>
      <c r="AJ87" s="712"/>
      <c r="AK87" s="712"/>
      <c r="AL87" s="712"/>
      <c r="AM87" s="712"/>
      <c r="AN87" s="712"/>
      <c r="AO87" s="712"/>
      <c r="AP87" s="712"/>
      <c r="AQ87" s="712"/>
      <c r="AR87" s="712"/>
      <c r="AS87" s="712"/>
      <c r="AT87" s="712"/>
      <c r="AU87" s="712"/>
      <c r="AV87" s="712"/>
      <c r="AW87" s="712"/>
      <c r="AX87" s="712"/>
      <c r="AY87" s="712"/>
      <c r="AZ87" s="712"/>
      <c r="BA87" s="712"/>
      <c r="BB87" s="712"/>
      <c r="BC87" s="712"/>
      <c r="BD87" s="712"/>
      <c r="BE87" s="712"/>
      <c r="BF87" s="712"/>
      <c r="BG87" s="712"/>
      <c r="BH87" s="712"/>
      <c r="BI87" s="712"/>
      <c r="BJ87" s="712"/>
      <c r="BK87" s="712"/>
      <c r="BL87" s="712"/>
      <c r="BM87" s="712"/>
      <c r="BN87" s="712"/>
      <c r="BO87" s="712"/>
      <c r="BP87" s="712"/>
      <c r="BQ87" s="712"/>
      <c r="BR87" s="712"/>
      <c r="BS87" s="712"/>
      <c r="BT87" s="712"/>
      <c r="BU87" s="712"/>
      <c r="BV87" s="712"/>
      <c r="BW87" s="712"/>
      <c r="BX87" s="712"/>
      <c r="BY87" s="712"/>
      <c r="BZ87" s="712"/>
      <c r="CA87" s="712"/>
      <c r="CB87" s="712"/>
      <c r="CC87" s="712"/>
      <c r="CD87" s="712"/>
      <c r="CE87" s="712"/>
      <c r="CF87" s="712"/>
      <c r="CG87" s="712"/>
      <c r="CH87" s="712"/>
      <c r="CI87" s="712"/>
      <c r="CJ87" s="712"/>
      <c r="CK87" s="712"/>
      <c r="CL87" s="712"/>
      <c r="CM87" s="712"/>
      <c r="CN87" s="712"/>
      <c r="CO87" s="712"/>
      <c r="CP87" s="712"/>
      <c r="CQ87" s="712"/>
      <c r="CR87" s="712"/>
      <c r="CS87" s="712"/>
      <c r="CT87" s="712"/>
      <c r="CU87" s="712"/>
      <c r="CV87" s="712"/>
      <c r="CW87" s="712"/>
      <c r="CX87" s="712"/>
      <c r="CY87" s="712"/>
      <c r="CZ87" s="712"/>
      <c r="DA87" s="712"/>
      <c r="DB87" s="712"/>
      <c r="DC87" s="712"/>
    </row>
    <row r="88" spans="2:107" ht="15" hidden="1" customHeight="1" x14ac:dyDescent="0.25">
      <c r="B88" s="993"/>
      <c r="C88" s="252" t="s">
        <v>4209</v>
      </c>
      <c r="D88" s="252"/>
      <c r="E88" s="253" t="s">
        <v>4210</v>
      </c>
      <c r="F88" s="264" t="s">
        <v>4229</v>
      </c>
      <c r="G88" s="713">
        <v>22</v>
      </c>
      <c r="H88" s="712"/>
      <c r="I88" s="712"/>
      <c r="J88" s="712"/>
      <c r="K88" s="712"/>
      <c r="L88" s="712"/>
      <c r="M88" s="712"/>
      <c r="N88" s="712"/>
      <c r="O88" s="712"/>
      <c r="P88" s="712"/>
      <c r="Q88" s="712"/>
      <c r="R88" s="712"/>
      <c r="S88" s="712"/>
      <c r="T88" s="712"/>
      <c r="U88" s="712"/>
      <c r="V88" s="712"/>
      <c r="W88" s="712"/>
      <c r="X88" s="712"/>
      <c r="Y88" s="712"/>
      <c r="Z88" s="712"/>
      <c r="AA88" s="712"/>
      <c r="AB88" s="712"/>
      <c r="AC88" s="712"/>
      <c r="AD88" s="712"/>
      <c r="AE88" s="712"/>
      <c r="AF88" s="712"/>
      <c r="AG88" s="712"/>
      <c r="AH88" s="712"/>
      <c r="AI88" s="712"/>
      <c r="AJ88" s="712"/>
      <c r="AK88" s="712"/>
      <c r="AL88" s="712"/>
      <c r="AM88" s="712"/>
      <c r="AN88" s="712"/>
      <c r="AO88" s="712"/>
      <c r="AP88" s="712"/>
      <c r="AQ88" s="712"/>
      <c r="AR88" s="712"/>
      <c r="AS88" s="712"/>
      <c r="AT88" s="712"/>
      <c r="AU88" s="712"/>
      <c r="AV88" s="712"/>
      <c r="AW88" s="712"/>
      <c r="AX88" s="712"/>
      <c r="AY88" s="712"/>
      <c r="AZ88" s="712"/>
      <c r="BA88" s="712"/>
      <c r="BB88" s="712"/>
      <c r="BC88" s="712"/>
      <c r="BD88" s="712"/>
      <c r="BE88" s="712"/>
      <c r="BF88" s="712"/>
      <c r="BG88" s="712"/>
      <c r="BH88" s="712"/>
      <c r="BI88" s="712"/>
      <c r="BJ88" s="712"/>
      <c r="BK88" s="712"/>
      <c r="BL88" s="712"/>
      <c r="BM88" s="712"/>
      <c r="BN88" s="712"/>
      <c r="BO88" s="712"/>
      <c r="BP88" s="712"/>
      <c r="BQ88" s="712"/>
      <c r="BR88" s="712"/>
      <c r="BS88" s="712"/>
      <c r="BT88" s="712"/>
      <c r="BU88" s="712"/>
      <c r="BV88" s="712"/>
      <c r="BW88" s="712"/>
      <c r="BX88" s="712"/>
      <c r="BY88" s="712"/>
      <c r="BZ88" s="712"/>
      <c r="CA88" s="712"/>
      <c r="CB88" s="712"/>
      <c r="CC88" s="712"/>
      <c r="CD88" s="712"/>
      <c r="CE88" s="712"/>
      <c r="CF88" s="712"/>
      <c r="CG88" s="712"/>
      <c r="CH88" s="712"/>
      <c r="CI88" s="712"/>
      <c r="CJ88" s="712"/>
      <c r="CK88" s="712"/>
      <c r="CL88" s="712"/>
      <c r="CM88" s="712"/>
      <c r="CN88" s="712"/>
      <c r="CO88" s="712"/>
      <c r="CP88" s="712"/>
      <c r="CQ88" s="712"/>
      <c r="CR88" s="712"/>
      <c r="CS88" s="712"/>
      <c r="CT88" s="712"/>
      <c r="CU88" s="712"/>
      <c r="CV88" s="712"/>
      <c r="CW88" s="712"/>
      <c r="CX88" s="712"/>
      <c r="CY88" s="712"/>
      <c r="CZ88" s="712"/>
      <c r="DA88" s="712"/>
      <c r="DB88" s="712"/>
      <c r="DC88" s="712"/>
    </row>
    <row r="89" spans="2:107" ht="15" hidden="1" customHeight="1" x14ac:dyDescent="0.25">
      <c r="B89" s="993"/>
      <c r="C89" s="252" t="s">
        <v>4212</v>
      </c>
      <c r="D89" s="252"/>
      <c r="E89" s="253" t="s">
        <v>4213</v>
      </c>
      <c r="F89" s="264" t="s">
        <v>4230</v>
      </c>
      <c r="G89" s="713">
        <v>12</v>
      </c>
      <c r="H89" s="712"/>
      <c r="I89" s="712"/>
      <c r="J89" s="712"/>
      <c r="K89" s="712"/>
      <c r="L89" s="712"/>
      <c r="M89" s="712"/>
      <c r="N89" s="712"/>
      <c r="O89" s="712"/>
      <c r="P89" s="712"/>
      <c r="Q89" s="712"/>
      <c r="R89" s="712"/>
      <c r="S89" s="712"/>
      <c r="T89" s="712"/>
      <c r="U89" s="712"/>
      <c r="V89" s="712"/>
      <c r="W89" s="712"/>
      <c r="X89" s="712"/>
      <c r="Y89" s="712"/>
      <c r="Z89" s="712"/>
      <c r="AA89" s="712"/>
      <c r="AB89" s="712"/>
      <c r="AC89" s="712"/>
      <c r="AD89" s="712"/>
      <c r="AE89" s="712"/>
      <c r="AF89" s="712"/>
      <c r="AG89" s="712"/>
      <c r="AH89" s="712"/>
      <c r="AI89" s="712"/>
      <c r="AJ89" s="712"/>
      <c r="AK89" s="712"/>
      <c r="AL89" s="712"/>
      <c r="AM89" s="712"/>
      <c r="AN89" s="712"/>
      <c r="AO89" s="712"/>
      <c r="AP89" s="712"/>
      <c r="AQ89" s="712"/>
      <c r="AR89" s="712"/>
      <c r="AS89" s="712"/>
      <c r="AT89" s="712"/>
      <c r="AU89" s="712"/>
      <c r="AV89" s="712"/>
      <c r="AW89" s="712"/>
      <c r="AX89" s="712"/>
      <c r="AY89" s="712"/>
      <c r="AZ89" s="712"/>
      <c r="BA89" s="712"/>
      <c r="BB89" s="712"/>
      <c r="BC89" s="712"/>
      <c r="BD89" s="712"/>
      <c r="BE89" s="712"/>
      <c r="BF89" s="712"/>
      <c r="BG89" s="712"/>
      <c r="BH89" s="712"/>
      <c r="BI89" s="712"/>
      <c r="BJ89" s="712"/>
      <c r="BK89" s="712"/>
      <c r="BL89" s="712"/>
      <c r="BM89" s="712"/>
      <c r="BN89" s="712"/>
      <c r="BO89" s="712"/>
      <c r="BP89" s="712"/>
      <c r="BQ89" s="712"/>
      <c r="BR89" s="712"/>
      <c r="BS89" s="712"/>
      <c r="BT89" s="712"/>
      <c r="BU89" s="712"/>
      <c r="BV89" s="712"/>
      <c r="BW89" s="712"/>
      <c r="BX89" s="712"/>
      <c r="BY89" s="712"/>
      <c r="BZ89" s="712"/>
      <c r="CA89" s="712"/>
      <c r="CB89" s="712"/>
      <c r="CC89" s="712"/>
      <c r="CD89" s="712"/>
      <c r="CE89" s="712"/>
      <c r="CF89" s="712"/>
      <c r="CG89" s="712"/>
      <c r="CH89" s="712"/>
      <c r="CI89" s="712"/>
      <c r="CJ89" s="712"/>
      <c r="CK89" s="712"/>
      <c r="CL89" s="712"/>
      <c r="CM89" s="712"/>
      <c r="CN89" s="712"/>
      <c r="CO89" s="712"/>
      <c r="CP89" s="712"/>
      <c r="CQ89" s="712"/>
      <c r="CR89" s="712"/>
      <c r="CS89" s="712"/>
      <c r="CT89" s="712"/>
      <c r="CU89" s="712"/>
      <c r="CV89" s="712"/>
      <c r="CW89" s="712"/>
      <c r="CX89" s="712"/>
      <c r="CY89" s="712"/>
      <c r="CZ89" s="712"/>
      <c r="DA89" s="712"/>
      <c r="DB89" s="712"/>
      <c r="DC89" s="712"/>
    </row>
    <row r="90" spans="2:107" ht="15" hidden="1" customHeight="1" x14ac:dyDescent="0.25">
      <c r="B90" s="993"/>
      <c r="C90" s="252" t="s">
        <v>4215</v>
      </c>
      <c r="D90" s="252"/>
      <c r="E90" s="253" t="s">
        <v>3855</v>
      </c>
      <c r="F90" s="264" t="s">
        <v>4231</v>
      </c>
      <c r="G90" s="530">
        <f>SUM(H90:DC90)</f>
        <v>0</v>
      </c>
      <c r="H90" s="712">
        <f t="shared" ref="H90:M90" si="102">H83*((H87*H88*H89)/792)</f>
        <v>0</v>
      </c>
      <c r="I90" s="712">
        <f t="shared" si="102"/>
        <v>0</v>
      </c>
      <c r="J90" s="712">
        <f t="shared" si="102"/>
        <v>0</v>
      </c>
      <c r="K90" s="712">
        <f t="shared" si="102"/>
        <v>0</v>
      </c>
      <c r="L90" s="712">
        <f t="shared" si="102"/>
        <v>0</v>
      </c>
      <c r="M90" s="712">
        <f t="shared" si="102"/>
        <v>0</v>
      </c>
      <c r="N90" s="712">
        <f t="shared" ref="N90:BT90" si="103">N83*((N87*N88*N89)/792)</f>
        <v>0</v>
      </c>
      <c r="O90" s="712">
        <f t="shared" si="103"/>
        <v>0</v>
      </c>
      <c r="P90" s="712">
        <f t="shared" si="103"/>
        <v>0</v>
      </c>
      <c r="Q90" s="712">
        <f t="shared" si="103"/>
        <v>0</v>
      </c>
      <c r="R90" s="712">
        <f t="shared" si="103"/>
        <v>0</v>
      </c>
      <c r="S90" s="712">
        <f t="shared" si="103"/>
        <v>0</v>
      </c>
      <c r="T90" s="712">
        <f t="shared" si="103"/>
        <v>0</v>
      </c>
      <c r="U90" s="712">
        <f t="shared" si="103"/>
        <v>0</v>
      </c>
      <c r="V90" s="712">
        <f t="shared" si="103"/>
        <v>0</v>
      </c>
      <c r="W90" s="712">
        <f t="shared" si="103"/>
        <v>0</v>
      </c>
      <c r="X90" s="712">
        <f t="shared" si="103"/>
        <v>0</v>
      </c>
      <c r="Y90" s="712">
        <f t="shared" si="103"/>
        <v>0</v>
      </c>
      <c r="Z90" s="712">
        <f t="shared" si="103"/>
        <v>0</v>
      </c>
      <c r="AA90" s="712">
        <f t="shared" si="103"/>
        <v>0</v>
      </c>
      <c r="AB90" s="712">
        <f t="shared" si="103"/>
        <v>0</v>
      </c>
      <c r="AC90" s="712">
        <f t="shared" si="103"/>
        <v>0</v>
      </c>
      <c r="AD90" s="712">
        <f t="shared" si="103"/>
        <v>0</v>
      </c>
      <c r="AE90" s="712">
        <f t="shared" si="103"/>
        <v>0</v>
      </c>
      <c r="AF90" s="712">
        <f t="shared" si="103"/>
        <v>0</v>
      </c>
      <c r="AG90" s="712">
        <f t="shared" si="103"/>
        <v>0</v>
      </c>
      <c r="AH90" s="712">
        <f t="shared" si="103"/>
        <v>0</v>
      </c>
      <c r="AI90" s="712">
        <f t="shared" si="103"/>
        <v>0</v>
      </c>
      <c r="AJ90" s="712">
        <f t="shared" si="103"/>
        <v>0</v>
      </c>
      <c r="AK90" s="712">
        <f t="shared" si="103"/>
        <v>0</v>
      </c>
      <c r="AL90" s="712">
        <f t="shared" si="103"/>
        <v>0</v>
      </c>
      <c r="AM90" s="712">
        <f t="shared" si="103"/>
        <v>0</v>
      </c>
      <c r="AN90" s="712">
        <f t="shared" si="103"/>
        <v>0</v>
      </c>
      <c r="AO90" s="712">
        <f t="shared" si="103"/>
        <v>0</v>
      </c>
      <c r="AP90" s="712">
        <f t="shared" si="103"/>
        <v>0</v>
      </c>
      <c r="AQ90" s="712">
        <f t="shared" si="103"/>
        <v>0</v>
      </c>
      <c r="AR90" s="712">
        <f t="shared" si="103"/>
        <v>0</v>
      </c>
      <c r="AS90" s="712">
        <f t="shared" si="103"/>
        <v>0</v>
      </c>
      <c r="AT90" s="712">
        <f t="shared" si="103"/>
        <v>0</v>
      </c>
      <c r="AU90" s="712">
        <f t="shared" si="103"/>
        <v>0</v>
      </c>
      <c r="AV90" s="712">
        <f t="shared" si="103"/>
        <v>0</v>
      </c>
      <c r="AW90" s="712">
        <f t="shared" si="103"/>
        <v>0</v>
      </c>
      <c r="AX90" s="712">
        <f t="shared" si="103"/>
        <v>0</v>
      </c>
      <c r="AY90" s="712">
        <f t="shared" si="103"/>
        <v>0</v>
      </c>
      <c r="AZ90" s="712">
        <f t="shared" si="103"/>
        <v>0</v>
      </c>
      <c r="BA90" s="712">
        <f t="shared" si="103"/>
        <v>0</v>
      </c>
      <c r="BB90" s="712">
        <f t="shared" si="103"/>
        <v>0</v>
      </c>
      <c r="BC90" s="712">
        <f t="shared" si="103"/>
        <v>0</v>
      </c>
      <c r="BD90" s="712">
        <f t="shared" si="103"/>
        <v>0</v>
      </c>
      <c r="BE90" s="712">
        <f t="shared" si="103"/>
        <v>0</v>
      </c>
      <c r="BF90" s="712">
        <f t="shared" si="103"/>
        <v>0</v>
      </c>
      <c r="BG90" s="712">
        <f t="shared" si="103"/>
        <v>0</v>
      </c>
      <c r="BH90" s="712">
        <f t="shared" si="103"/>
        <v>0</v>
      </c>
      <c r="BI90" s="712">
        <f t="shared" si="103"/>
        <v>0</v>
      </c>
      <c r="BJ90" s="712">
        <f t="shared" si="103"/>
        <v>0</v>
      </c>
      <c r="BK90" s="712">
        <f t="shared" si="103"/>
        <v>0</v>
      </c>
      <c r="BL90" s="712">
        <f t="shared" si="103"/>
        <v>0</v>
      </c>
      <c r="BM90" s="712">
        <f t="shared" si="103"/>
        <v>0</v>
      </c>
      <c r="BN90" s="712">
        <f t="shared" si="103"/>
        <v>0</v>
      </c>
      <c r="BO90" s="712">
        <f t="shared" si="103"/>
        <v>0</v>
      </c>
      <c r="BP90" s="712">
        <f t="shared" si="103"/>
        <v>0</v>
      </c>
      <c r="BQ90" s="712">
        <f t="shared" si="103"/>
        <v>0</v>
      </c>
      <c r="BR90" s="712">
        <f t="shared" si="103"/>
        <v>0</v>
      </c>
      <c r="BS90" s="712">
        <f t="shared" si="103"/>
        <v>0</v>
      </c>
      <c r="BT90" s="712">
        <f t="shared" si="103"/>
        <v>0</v>
      </c>
      <c r="BU90" s="712">
        <f t="shared" ref="BU90:DC90" si="104">BU83*((BU87*BU88*BU89)/792)</f>
        <v>0</v>
      </c>
      <c r="BV90" s="712">
        <f t="shared" si="104"/>
        <v>0</v>
      </c>
      <c r="BW90" s="712">
        <f t="shared" si="104"/>
        <v>0</v>
      </c>
      <c r="BX90" s="712">
        <f t="shared" si="104"/>
        <v>0</v>
      </c>
      <c r="BY90" s="712">
        <f t="shared" si="104"/>
        <v>0</v>
      </c>
      <c r="BZ90" s="712">
        <f t="shared" si="104"/>
        <v>0</v>
      </c>
      <c r="CA90" s="712">
        <f t="shared" si="104"/>
        <v>0</v>
      </c>
      <c r="CB90" s="712">
        <f t="shared" si="104"/>
        <v>0</v>
      </c>
      <c r="CC90" s="712">
        <f t="shared" si="104"/>
        <v>0</v>
      </c>
      <c r="CD90" s="712">
        <f t="shared" si="104"/>
        <v>0</v>
      </c>
      <c r="CE90" s="712">
        <f t="shared" si="104"/>
        <v>0</v>
      </c>
      <c r="CF90" s="712">
        <f t="shared" si="104"/>
        <v>0</v>
      </c>
      <c r="CG90" s="712">
        <f t="shared" si="104"/>
        <v>0</v>
      </c>
      <c r="CH90" s="712">
        <f t="shared" si="104"/>
        <v>0</v>
      </c>
      <c r="CI90" s="712">
        <f t="shared" si="104"/>
        <v>0</v>
      </c>
      <c r="CJ90" s="712">
        <f t="shared" si="104"/>
        <v>0</v>
      </c>
      <c r="CK90" s="712">
        <f t="shared" si="104"/>
        <v>0</v>
      </c>
      <c r="CL90" s="712">
        <f t="shared" si="104"/>
        <v>0</v>
      </c>
      <c r="CM90" s="712">
        <f t="shared" si="104"/>
        <v>0</v>
      </c>
      <c r="CN90" s="712">
        <f t="shared" si="104"/>
        <v>0</v>
      </c>
      <c r="CO90" s="712">
        <f t="shared" si="104"/>
        <v>0</v>
      </c>
      <c r="CP90" s="712">
        <f t="shared" si="104"/>
        <v>0</v>
      </c>
      <c r="CQ90" s="712">
        <f t="shared" si="104"/>
        <v>0</v>
      </c>
      <c r="CR90" s="712">
        <f t="shared" si="104"/>
        <v>0</v>
      </c>
      <c r="CS90" s="712">
        <f t="shared" si="104"/>
        <v>0</v>
      </c>
      <c r="CT90" s="712">
        <f t="shared" si="104"/>
        <v>0</v>
      </c>
      <c r="CU90" s="712">
        <f t="shared" si="104"/>
        <v>0</v>
      </c>
      <c r="CV90" s="712">
        <f t="shared" si="104"/>
        <v>0</v>
      </c>
      <c r="CW90" s="712">
        <f t="shared" si="104"/>
        <v>0</v>
      </c>
      <c r="CX90" s="712">
        <f t="shared" si="104"/>
        <v>0</v>
      </c>
      <c r="CY90" s="712">
        <f t="shared" si="104"/>
        <v>0</v>
      </c>
      <c r="CZ90" s="712">
        <f t="shared" si="104"/>
        <v>0</v>
      </c>
      <c r="DA90" s="712">
        <f t="shared" si="104"/>
        <v>0</v>
      </c>
      <c r="DB90" s="712">
        <f t="shared" si="104"/>
        <v>0</v>
      </c>
      <c r="DC90" s="712">
        <f t="shared" si="104"/>
        <v>0</v>
      </c>
    </row>
    <row r="91" spans="2:107" ht="15" hidden="1" customHeight="1" x14ac:dyDescent="0.25">
      <c r="B91" s="995"/>
      <c r="C91" s="252" t="s">
        <v>4217</v>
      </c>
      <c r="D91" s="252"/>
      <c r="E91" s="253"/>
      <c r="F91" s="264" t="s">
        <v>4232</v>
      </c>
      <c r="G91" s="262" t="str">
        <f>IF(COUNTA(H91:DC91)=0,"",IF(OR(LARGE(H91:DC91,1)&gt;1,SMALL(H91:DC91,1)&lt;0),"ERRO",""))</f>
        <v/>
      </c>
      <c r="H91" s="260">
        <f>(H87*H88*H89)/($G$87*$G$88*$G$89)</f>
        <v>0</v>
      </c>
      <c r="I91" s="260">
        <f t="shared" ref="I91:BT91" si="105">(I87*I88*I89)/($G$87*$G$88*$G$89)</f>
        <v>0</v>
      </c>
      <c r="J91" s="260">
        <f t="shared" si="105"/>
        <v>0</v>
      </c>
      <c r="K91" s="260">
        <f t="shared" si="105"/>
        <v>0</v>
      </c>
      <c r="L91" s="260">
        <f t="shared" si="105"/>
        <v>0</v>
      </c>
      <c r="M91" s="260">
        <f t="shared" si="105"/>
        <v>0</v>
      </c>
      <c r="N91" s="260">
        <f t="shared" si="105"/>
        <v>0</v>
      </c>
      <c r="O91" s="260">
        <f t="shared" si="105"/>
        <v>0</v>
      </c>
      <c r="P91" s="260">
        <f t="shared" si="105"/>
        <v>0</v>
      </c>
      <c r="Q91" s="260">
        <f t="shared" si="105"/>
        <v>0</v>
      </c>
      <c r="R91" s="260">
        <f t="shared" si="105"/>
        <v>0</v>
      </c>
      <c r="S91" s="260">
        <f t="shared" si="105"/>
        <v>0</v>
      </c>
      <c r="T91" s="260">
        <f t="shared" si="105"/>
        <v>0</v>
      </c>
      <c r="U91" s="260">
        <f t="shared" si="105"/>
        <v>0</v>
      </c>
      <c r="V91" s="260">
        <f t="shared" si="105"/>
        <v>0</v>
      </c>
      <c r="W91" s="260">
        <f t="shared" si="105"/>
        <v>0</v>
      </c>
      <c r="X91" s="260">
        <f t="shared" si="105"/>
        <v>0</v>
      </c>
      <c r="Y91" s="260">
        <f t="shared" si="105"/>
        <v>0</v>
      </c>
      <c r="Z91" s="260">
        <f t="shared" si="105"/>
        <v>0</v>
      </c>
      <c r="AA91" s="260">
        <f t="shared" si="105"/>
        <v>0</v>
      </c>
      <c r="AB91" s="260">
        <f t="shared" si="105"/>
        <v>0</v>
      </c>
      <c r="AC91" s="260">
        <f t="shared" si="105"/>
        <v>0</v>
      </c>
      <c r="AD91" s="260">
        <f t="shared" si="105"/>
        <v>0</v>
      </c>
      <c r="AE91" s="260">
        <f t="shared" si="105"/>
        <v>0</v>
      </c>
      <c r="AF91" s="260">
        <f t="shared" si="105"/>
        <v>0</v>
      </c>
      <c r="AG91" s="260">
        <f t="shared" si="105"/>
        <v>0</v>
      </c>
      <c r="AH91" s="260">
        <f t="shared" si="105"/>
        <v>0</v>
      </c>
      <c r="AI91" s="260">
        <f t="shared" si="105"/>
        <v>0</v>
      </c>
      <c r="AJ91" s="260">
        <f t="shared" si="105"/>
        <v>0</v>
      </c>
      <c r="AK91" s="260">
        <f t="shared" si="105"/>
        <v>0</v>
      </c>
      <c r="AL91" s="260">
        <f t="shared" si="105"/>
        <v>0</v>
      </c>
      <c r="AM91" s="260">
        <f t="shared" si="105"/>
        <v>0</v>
      </c>
      <c r="AN91" s="260">
        <f t="shared" si="105"/>
        <v>0</v>
      </c>
      <c r="AO91" s="260">
        <f t="shared" si="105"/>
        <v>0</v>
      </c>
      <c r="AP91" s="260">
        <f t="shared" si="105"/>
        <v>0</v>
      </c>
      <c r="AQ91" s="260">
        <f t="shared" si="105"/>
        <v>0</v>
      </c>
      <c r="AR91" s="260">
        <f t="shared" si="105"/>
        <v>0</v>
      </c>
      <c r="AS91" s="260">
        <f t="shared" si="105"/>
        <v>0</v>
      </c>
      <c r="AT91" s="260">
        <f t="shared" si="105"/>
        <v>0</v>
      </c>
      <c r="AU91" s="260">
        <f t="shared" si="105"/>
        <v>0</v>
      </c>
      <c r="AV91" s="260">
        <f t="shared" si="105"/>
        <v>0</v>
      </c>
      <c r="AW91" s="260">
        <f t="shared" si="105"/>
        <v>0</v>
      </c>
      <c r="AX91" s="260">
        <f t="shared" si="105"/>
        <v>0</v>
      </c>
      <c r="AY91" s="260">
        <f t="shared" si="105"/>
        <v>0</v>
      </c>
      <c r="AZ91" s="260">
        <f t="shared" si="105"/>
        <v>0</v>
      </c>
      <c r="BA91" s="260">
        <f t="shared" si="105"/>
        <v>0</v>
      </c>
      <c r="BB91" s="260">
        <f t="shared" si="105"/>
        <v>0</v>
      </c>
      <c r="BC91" s="260">
        <f t="shared" si="105"/>
        <v>0</v>
      </c>
      <c r="BD91" s="260">
        <f t="shared" si="105"/>
        <v>0</v>
      </c>
      <c r="BE91" s="260">
        <f t="shared" si="105"/>
        <v>0</v>
      </c>
      <c r="BF91" s="260">
        <f t="shared" si="105"/>
        <v>0</v>
      </c>
      <c r="BG91" s="260">
        <f t="shared" si="105"/>
        <v>0</v>
      </c>
      <c r="BH91" s="260">
        <f t="shared" si="105"/>
        <v>0</v>
      </c>
      <c r="BI91" s="260">
        <f t="shared" si="105"/>
        <v>0</v>
      </c>
      <c r="BJ91" s="260">
        <f t="shared" si="105"/>
        <v>0</v>
      </c>
      <c r="BK91" s="260">
        <f t="shared" si="105"/>
        <v>0</v>
      </c>
      <c r="BL91" s="260">
        <f t="shared" si="105"/>
        <v>0</v>
      </c>
      <c r="BM91" s="260">
        <f t="shared" si="105"/>
        <v>0</v>
      </c>
      <c r="BN91" s="260">
        <f t="shared" si="105"/>
        <v>0</v>
      </c>
      <c r="BO91" s="260">
        <f t="shared" si="105"/>
        <v>0</v>
      </c>
      <c r="BP91" s="260">
        <f t="shared" si="105"/>
        <v>0</v>
      </c>
      <c r="BQ91" s="260">
        <f t="shared" si="105"/>
        <v>0</v>
      </c>
      <c r="BR91" s="260">
        <f t="shared" si="105"/>
        <v>0</v>
      </c>
      <c r="BS91" s="260">
        <f t="shared" si="105"/>
        <v>0</v>
      </c>
      <c r="BT91" s="260">
        <f t="shared" si="105"/>
        <v>0</v>
      </c>
      <c r="BU91" s="260">
        <f t="shared" ref="BU91:DC91" si="106">(BU87*BU88*BU89)/($G$87*$G$88*$G$89)</f>
        <v>0</v>
      </c>
      <c r="BV91" s="260">
        <f t="shared" si="106"/>
        <v>0</v>
      </c>
      <c r="BW91" s="260">
        <f t="shared" si="106"/>
        <v>0</v>
      </c>
      <c r="BX91" s="260">
        <f t="shared" si="106"/>
        <v>0</v>
      </c>
      <c r="BY91" s="260">
        <f t="shared" si="106"/>
        <v>0</v>
      </c>
      <c r="BZ91" s="260">
        <f t="shared" si="106"/>
        <v>0</v>
      </c>
      <c r="CA91" s="260">
        <f t="shared" si="106"/>
        <v>0</v>
      </c>
      <c r="CB91" s="260">
        <f t="shared" si="106"/>
        <v>0</v>
      </c>
      <c r="CC91" s="260">
        <f t="shared" si="106"/>
        <v>0</v>
      </c>
      <c r="CD91" s="260">
        <f t="shared" si="106"/>
        <v>0</v>
      </c>
      <c r="CE91" s="260">
        <f t="shared" si="106"/>
        <v>0</v>
      </c>
      <c r="CF91" s="260">
        <f t="shared" si="106"/>
        <v>0</v>
      </c>
      <c r="CG91" s="260">
        <f t="shared" si="106"/>
        <v>0</v>
      </c>
      <c r="CH91" s="260">
        <f t="shared" si="106"/>
        <v>0</v>
      </c>
      <c r="CI91" s="260">
        <f t="shared" si="106"/>
        <v>0</v>
      </c>
      <c r="CJ91" s="260">
        <f t="shared" si="106"/>
        <v>0</v>
      </c>
      <c r="CK91" s="260">
        <f t="shared" si="106"/>
        <v>0</v>
      </c>
      <c r="CL91" s="260">
        <f t="shared" si="106"/>
        <v>0</v>
      </c>
      <c r="CM91" s="260">
        <f t="shared" si="106"/>
        <v>0</v>
      </c>
      <c r="CN91" s="260">
        <f t="shared" si="106"/>
        <v>0</v>
      </c>
      <c r="CO91" s="260">
        <f t="shared" si="106"/>
        <v>0</v>
      </c>
      <c r="CP91" s="260">
        <f t="shared" si="106"/>
        <v>0</v>
      </c>
      <c r="CQ91" s="260">
        <f t="shared" si="106"/>
        <v>0</v>
      </c>
      <c r="CR91" s="260">
        <f t="shared" si="106"/>
        <v>0</v>
      </c>
      <c r="CS91" s="260">
        <f t="shared" si="106"/>
        <v>0</v>
      </c>
      <c r="CT91" s="260">
        <f t="shared" si="106"/>
        <v>0</v>
      </c>
      <c r="CU91" s="260">
        <f t="shared" si="106"/>
        <v>0</v>
      </c>
      <c r="CV91" s="260">
        <f t="shared" si="106"/>
        <v>0</v>
      </c>
      <c r="CW91" s="260">
        <f t="shared" si="106"/>
        <v>0</v>
      </c>
      <c r="CX91" s="260">
        <f t="shared" si="106"/>
        <v>0</v>
      </c>
      <c r="CY91" s="260">
        <f t="shared" si="106"/>
        <v>0</v>
      </c>
      <c r="CZ91" s="260">
        <f t="shared" si="106"/>
        <v>0</v>
      </c>
      <c r="DA91" s="260">
        <f t="shared" si="106"/>
        <v>0</v>
      </c>
      <c r="DB91" s="260">
        <f t="shared" si="106"/>
        <v>0</v>
      </c>
      <c r="DC91" s="260">
        <f t="shared" si="106"/>
        <v>0</v>
      </c>
    </row>
    <row r="92" spans="2:107" ht="15" hidden="1" customHeight="1" x14ac:dyDescent="0.25">
      <c r="B92" s="247">
        <v>41</v>
      </c>
      <c r="C92" s="252" t="s">
        <v>4219</v>
      </c>
      <c r="D92" s="252"/>
      <c r="E92" s="253" t="s">
        <v>3852</v>
      </c>
      <c r="F92" s="264" t="s">
        <v>4233</v>
      </c>
      <c r="G92" s="259">
        <f>SUM(H92:DC92)</f>
        <v>0</v>
      </c>
      <c r="H92" s="265">
        <f>(H83*H86)/1000</f>
        <v>0</v>
      </c>
      <c r="I92" s="265">
        <f t="shared" ref="I92:AM92" si="107">(I83*I86)/1000</f>
        <v>0</v>
      </c>
      <c r="J92" s="265">
        <f t="shared" si="107"/>
        <v>0</v>
      </c>
      <c r="K92" s="265">
        <f t="shared" si="107"/>
        <v>0</v>
      </c>
      <c r="L92" s="265">
        <f t="shared" si="107"/>
        <v>0</v>
      </c>
      <c r="M92" s="265">
        <f t="shared" si="107"/>
        <v>0</v>
      </c>
      <c r="N92" s="265">
        <f t="shared" si="107"/>
        <v>0</v>
      </c>
      <c r="O92" s="265">
        <f t="shared" si="107"/>
        <v>0</v>
      </c>
      <c r="P92" s="265">
        <f t="shared" si="107"/>
        <v>0</v>
      </c>
      <c r="Q92" s="265">
        <f t="shared" si="107"/>
        <v>0</v>
      </c>
      <c r="R92" s="265">
        <f t="shared" si="107"/>
        <v>0</v>
      </c>
      <c r="S92" s="265">
        <f t="shared" si="107"/>
        <v>0</v>
      </c>
      <c r="T92" s="265">
        <f t="shared" si="107"/>
        <v>0</v>
      </c>
      <c r="U92" s="265">
        <f t="shared" si="107"/>
        <v>0</v>
      </c>
      <c r="V92" s="265">
        <f t="shared" si="107"/>
        <v>0</v>
      </c>
      <c r="W92" s="265">
        <f t="shared" si="107"/>
        <v>0</v>
      </c>
      <c r="X92" s="265">
        <f t="shared" si="107"/>
        <v>0</v>
      </c>
      <c r="Y92" s="265">
        <f t="shared" si="107"/>
        <v>0</v>
      </c>
      <c r="Z92" s="265">
        <f t="shared" si="107"/>
        <v>0</v>
      </c>
      <c r="AA92" s="265">
        <f t="shared" si="107"/>
        <v>0</v>
      </c>
      <c r="AB92" s="265">
        <f t="shared" si="107"/>
        <v>0</v>
      </c>
      <c r="AC92" s="265">
        <f t="shared" si="107"/>
        <v>0</v>
      </c>
      <c r="AD92" s="265">
        <f t="shared" si="107"/>
        <v>0</v>
      </c>
      <c r="AE92" s="265">
        <f t="shared" si="107"/>
        <v>0</v>
      </c>
      <c r="AF92" s="265">
        <f t="shared" si="107"/>
        <v>0</v>
      </c>
      <c r="AG92" s="265">
        <f t="shared" si="107"/>
        <v>0</v>
      </c>
      <c r="AH92" s="265">
        <f t="shared" si="107"/>
        <v>0</v>
      </c>
      <c r="AI92" s="265">
        <f t="shared" si="107"/>
        <v>0</v>
      </c>
      <c r="AJ92" s="265">
        <f t="shared" si="107"/>
        <v>0</v>
      </c>
      <c r="AK92" s="265">
        <f t="shared" si="107"/>
        <v>0</v>
      </c>
      <c r="AL92" s="265">
        <f t="shared" si="107"/>
        <v>0</v>
      </c>
      <c r="AM92" s="265">
        <f t="shared" si="107"/>
        <v>0</v>
      </c>
      <c r="AN92" s="265">
        <f t="shared" ref="AN92:BS92" si="108">(AN83*AN86)/1000</f>
        <v>0</v>
      </c>
      <c r="AO92" s="265">
        <f t="shared" si="108"/>
        <v>0</v>
      </c>
      <c r="AP92" s="265">
        <f t="shared" si="108"/>
        <v>0</v>
      </c>
      <c r="AQ92" s="265">
        <f t="shared" si="108"/>
        <v>0</v>
      </c>
      <c r="AR92" s="265">
        <f t="shared" si="108"/>
        <v>0</v>
      </c>
      <c r="AS92" s="265">
        <f t="shared" si="108"/>
        <v>0</v>
      </c>
      <c r="AT92" s="265">
        <f t="shared" si="108"/>
        <v>0</v>
      </c>
      <c r="AU92" s="265">
        <f t="shared" si="108"/>
        <v>0</v>
      </c>
      <c r="AV92" s="265">
        <f t="shared" si="108"/>
        <v>0</v>
      </c>
      <c r="AW92" s="265">
        <f t="shared" si="108"/>
        <v>0</v>
      </c>
      <c r="AX92" s="265">
        <f t="shared" si="108"/>
        <v>0</v>
      </c>
      <c r="AY92" s="265">
        <f t="shared" si="108"/>
        <v>0</v>
      </c>
      <c r="AZ92" s="265">
        <f t="shared" si="108"/>
        <v>0</v>
      </c>
      <c r="BA92" s="265">
        <f t="shared" si="108"/>
        <v>0</v>
      </c>
      <c r="BB92" s="265">
        <f t="shared" si="108"/>
        <v>0</v>
      </c>
      <c r="BC92" s="265">
        <f t="shared" si="108"/>
        <v>0</v>
      </c>
      <c r="BD92" s="265">
        <f t="shared" si="108"/>
        <v>0</v>
      </c>
      <c r="BE92" s="265">
        <f t="shared" si="108"/>
        <v>0</v>
      </c>
      <c r="BF92" s="265">
        <f t="shared" si="108"/>
        <v>0</v>
      </c>
      <c r="BG92" s="265">
        <f t="shared" si="108"/>
        <v>0</v>
      </c>
      <c r="BH92" s="265">
        <f t="shared" si="108"/>
        <v>0</v>
      </c>
      <c r="BI92" s="265">
        <f t="shared" si="108"/>
        <v>0</v>
      </c>
      <c r="BJ92" s="265">
        <f t="shared" si="108"/>
        <v>0</v>
      </c>
      <c r="BK92" s="265">
        <f t="shared" si="108"/>
        <v>0</v>
      </c>
      <c r="BL92" s="265">
        <f t="shared" si="108"/>
        <v>0</v>
      </c>
      <c r="BM92" s="265">
        <f t="shared" si="108"/>
        <v>0</v>
      </c>
      <c r="BN92" s="265">
        <f t="shared" si="108"/>
        <v>0</v>
      </c>
      <c r="BO92" s="265">
        <f t="shared" si="108"/>
        <v>0</v>
      </c>
      <c r="BP92" s="265">
        <f t="shared" si="108"/>
        <v>0</v>
      </c>
      <c r="BQ92" s="265">
        <f t="shared" si="108"/>
        <v>0</v>
      </c>
      <c r="BR92" s="265">
        <f t="shared" si="108"/>
        <v>0</v>
      </c>
      <c r="BS92" s="265">
        <f t="shared" si="108"/>
        <v>0</v>
      </c>
      <c r="BT92" s="265">
        <f t="shared" ref="BT92:DC92" si="109">(BT83*BT86)/1000</f>
        <v>0</v>
      </c>
      <c r="BU92" s="265">
        <f t="shared" si="109"/>
        <v>0</v>
      </c>
      <c r="BV92" s="265">
        <f t="shared" si="109"/>
        <v>0</v>
      </c>
      <c r="BW92" s="265">
        <f t="shared" si="109"/>
        <v>0</v>
      </c>
      <c r="BX92" s="265">
        <f t="shared" si="109"/>
        <v>0</v>
      </c>
      <c r="BY92" s="265">
        <f t="shared" si="109"/>
        <v>0</v>
      </c>
      <c r="BZ92" s="265">
        <f t="shared" si="109"/>
        <v>0</v>
      </c>
      <c r="CA92" s="265">
        <f t="shared" si="109"/>
        <v>0</v>
      </c>
      <c r="CB92" s="265">
        <f t="shared" si="109"/>
        <v>0</v>
      </c>
      <c r="CC92" s="265">
        <f t="shared" si="109"/>
        <v>0</v>
      </c>
      <c r="CD92" s="265">
        <f t="shared" si="109"/>
        <v>0</v>
      </c>
      <c r="CE92" s="265">
        <f t="shared" si="109"/>
        <v>0</v>
      </c>
      <c r="CF92" s="265">
        <f t="shared" si="109"/>
        <v>0</v>
      </c>
      <c r="CG92" s="265">
        <f t="shared" si="109"/>
        <v>0</v>
      </c>
      <c r="CH92" s="265">
        <f t="shared" si="109"/>
        <v>0</v>
      </c>
      <c r="CI92" s="265">
        <f t="shared" si="109"/>
        <v>0</v>
      </c>
      <c r="CJ92" s="265">
        <f t="shared" si="109"/>
        <v>0</v>
      </c>
      <c r="CK92" s="265">
        <f t="shared" si="109"/>
        <v>0</v>
      </c>
      <c r="CL92" s="265">
        <f t="shared" si="109"/>
        <v>0</v>
      </c>
      <c r="CM92" s="265">
        <f t="shared" si="109"/>
        <v>0</v>
      </c>
      <c r="CN92" s="265">
        <f t="shared" si="109"/>
        <v>0</v>
      </c>
      <c r="CO92" s="265">
        <f t="shared" si="109"/>
        <v>0</v>
      </c>
      <c r="CP92" s="265">
        <f t="shared" si="109"/>
        <v>0</v>
      </c>
      <c r="CQ92" s="265">
        <f t="shared" si="109"/>
        <v>0</v>
      </c>
      <c r="CR92" s="265">
        <f t="shared" si="109"/>
        <v>0</v>
      </c>
      <c r="CS92" s="265">
        <f t="shared" si="109"/>
        <v>0</v>
      </c>
      <c r="CT92" s="265">
        <f t="shared" si="109"/>
        <v>0</v>
      </c>
      <c r="CU92" s="265">
        <f t="shared" si="109"/>
        <v>0</v>
      </c>
      <c r="CV92" s="265">
        <f t="shared" si="109"/>
        <v>0</v>
      </c>
      <c r="CW92" s="265">
        <f t="shared" si="109"/>
        <v>0</v>
      </c>
      <c r="CX92" s="265">
        <f t="shared" si="109"/>
        <v>0</v>
      </c>
      <c r="CY92" s="265">
        <f t="shared" si="109"/>
        <v>0</v>
      </c>
      <c r="CZ92" s="265">
        <f t="shared" si="109"/>
        <v>0</v>
      </c>
      <c r="DA92" s="265">
        <f t="shared" si="109"/>
        <v>0</v>
      </c>
      <c r="DB92" s="265">
        <f t="shared" si="109"/>
        <v>0</v>
      </c>
      <c r="DC92" s="265">
        <f t="shared" si="109"/>
        <v>0</v>
      </c>
    </row>
    <row r="93" spans="2:107" ht="15" hidden="1" customHeight="1" x14ac:dyDescent="0.25">
      <c r="B93" s="247">
        <v>42</v>
      </c>
      <c r="C93" s="252" t="s">
        <v>4253</v>
      </c>
      <c r="D93" s="252"/>
      <c r="E93" s="253" t="s">
        <v>3909</v>
      </c>
      <c r="F93" s="695" t="s">
        <v>4260</v>
      </c>
      <c r="G93" s="266">
        <f>IF(OR(G41=0,G92=0),0,(G92-G41)/G41)</f>
        <v>0</v>
      </c>
      <c r="H93" s="267">
        <f>IF(OR(H41=0,H92=0),0,(H92-H41)/H41)</f>
        <v>0</v>
      </c>
      <c r="I93" s="267">
        <f t="shared" ref="I93:BT93" si="110">IF(OR(I41=0,I92=0),0,(I92-I41)/I41)</f>
        <v>0</v>
      </c>
      <c r="J93" s="267">
        <f t="shared" si="110"/>
        <v>0</v>
      </c>
      <c r="K93" s="267">
        <f t="shared" si="110"/>
        <v>0</v>
      </c>
      <c r="L93" s="267">
        <f t="shared" si="110"/>
        <v>0</v>
      </c>
      <c r="M93" s="267">
        <f t="shared" si="110"/>
        <v>0</v>
      </c>
      <c r="N93" s="267">
        <f t="shared" si="110"/>
        <v>0</v>
      </c>
      <c r="O93" s="267">
        <f t="shared" si="110"/>
        <v>0</v>
      </c>
      <c r="P93" s="267">
        <f t="shared" si="110"/>
        <v>0</v>
      </c>
      <c r="Q93" s="267">
        <f t="shared" si="110"/>
        <v>0</v>
      </c>
      <c r="R93" s="267">
        <f t="shared" si="110"/>
        <v>0</v>
      </c>
      <c r="S93" s="267">
        <f t="shared" si="110"/>
        <v>0</v>
      </c>
      <c r="T93" s="267">
        <f t="shared" si="110"/>
        <v>0</v>
      </c>
      <c r="U93" s="267">
        <f t="shared" si="110"/>
        <v>0</v>
      </c>
      <c r="V93" s="267">
        <f t="shared" si="110"/>
        <v>0</v>
      </c>
      <c r="W93" s="267">
        <f t="shared" si="110"/>
        <v>0</v>
      </c>
      <c r="X93" s="267">
        <f t="shared" si="110"/>
        <v>0</v>
      </c>
      <c r="Y93" s="267">
        <f t="shared" si="110"/>
        <v>0</v>
      </c>
      <c r="Z93" s="267">
        <f t="shared" si="110"/>
        <v>0</v>
      </c>
      <c r="AA93" s="267">
        <f t="shared" si="110"/>
        <v>0</v>
      </c>
      <c r="AB93" s="267">
        <f t="shared" si="110"/>
        <v>0</v>
      </c>
      <c r="AC93" s="267">
        <f t="shared" si="110"/>
        <v>0</v>
      </c>
      <c r="AD93" s="267">
        <f t="shared" si="110"/>
        <v>0</v>
      </c>
      <c r="AE93" s="267">
        <f t="shared" si="110"/>
        <v>0</v>
      </c>
      <c r="AF93" s="267">
        <f t="shared" si="110"/>
        <v>0</v>
      </c>
      <c r="AG93" s="267">
        <f t="shared" si="110"/>
        <v>0</v>
      </c>
      <c r="AH93" s="267">
        <f t="shared" si="110"/>
        <v>0</v>
      </c>
      <c r="AI93" s="267">
        <f t="shared" si="110"/>
        <v>0</v>
      </c>
      <c r="AJ93" s="267">
        <f t="shared" si="110"/>
        <v>0</v>
      </c>
      <c r="AK93" s="267">
        <f t="shared" si="110"/>
        <v>0</v>
      </c>
      <c r="AL93" s="267">
        <f t="shared" si="110"/>
        <v>0</v>
      </c>
      <c r="AM93" s="267">
        <f t="shared" si="110"/>
        <v>0</v>
      </c>
      <c r="AN93" s="267">
        <f t="shared" si="110"/>
        <v>0</v>
      </c>
      <c r="AO93" s="267">
        <f t="shared" si="110"/>
        <v>0</v>
      </c>
      <c r="AP93" s="267">
        <f t="shared" si="110"/>
        <v>0</v>
      </c>
      <c r="AQ93" s="267">
        <f t="shared" si="110"/>
        <v>0</v>
      </c>
      <c r="AR93" s="267">
        <f t="shared" si="110"/>
        <v>0</v>
      </c>
      <c r="AS93" s="267">
        <f t="shared" si="110"/>
        <v>0</v>
      </c>
      <c r="AT93" s="267">
        <f t="shared" si="110"/>
        <v>0</v>
      </c>
      <c r="AU93" s="267">
        <f t="shared" si="110"/>
        <v>0</v>
      </c>
      <c r="AV93" s="267">
        <f t="shared" si="110"/>
        <v>0</v>
      </c>
      <c r="AW93" s="267">
        <f t="shared" si="110"/>
        <v>0</v>
      </c>
      <c r="AX93" s="267">
        <f t="shared" si="110"/>
        <v>0</v>
      </c>
      <c r="AY93" s="267">
        <f t="shared" si="110"/>
        <v>0</v>
      </c>
      <c r="AZ93" s="267">
        <f t="shared" si="110"/>
        <v>0</v>
      </c>
      <c r="BA93" s="267">
        <f t="shared" si="110"/>
        <v>0</v>
      </c>
      <c r="BB93" s="267">
        <f t="shared" si="110"/>
        <v>0</v>
      </c>
      <c r="BC93" s="267">
        <f t="shared" si="110"/>
        <v>0</v>
      </c>
      <c r="BD93" s="267">
        <f t="shared" si="110"/>
        <v>0</v>
      </c>
      <c r="BE93" s="267">
        <f t="shared" si="110"/>
        <v>0</v>
      </c>
      <c r="BF93" s="267">
        <f t="shared" si="110"/>
        <v>0</v>
      </c>
      <c r="BG93" s="267">
        <f t="shared" si="110"/>
        <v>0</v>
      </c>
      <c r="BH93" s="267">
        <f t="shared" si="110"/>
        <v>0</v>
      </c>
      <c r="BI93" s="267">
        <f t="shared" si="110"/>
        <v>0</v>
      </c>
      <c r="BJ93" s="267">
        <f t="shared" si="110"/>
        <v>0</v>
      </c>
      <c r="BK93" s="267">
        <f t="shared" si="110"/>
        <v>0</v>
      </c>
      <c r="BL93" s="267">
        <f t="shared" si="110"/>
        <v>0</v>
      </c>
      <c r="BM93" s="267">
        <f t="shared" si="110"/>
        <v>0</v>
      </c>
      <c r="BN93" s="267">
        <f t="shared" si="110"/>
        <v>0</v>
      </c>
      <c r="BO93" s="267">
        <f t="shared" si="110"/>
        <v>0</v>
      </c>
      <c r="BP93" s="267">
        <f t="shared" si="110"/>
        <v>0</v>
      </c>
      <c r="BQ93" s="267">
        <f t="shared" si="110"/>
        <v>0</v>
      </c>
      <c r="BR93" s="267">
        <f t="shared" si="110"/>
        <v>0</v>
      </c>
      <c r="BS93" s="267">
        <f t="shared" si="110"/>
        <v>0</v>
      </c>
      <c r="BT93" s="267">
        <f t="shared" si="110"/>
        <v>0</v>
      </c>
      <c r="BU93" s="267">
        <f t="shared" ref="BU93:DC93" si="111">IF(OR(BU41=0,BU92=0),0,(BU92-BU41)/BU41)</f>
        <v>0</v>
      </c>
      <c r="BV93" s="267">
        <f t="shared" si="111"/>
        <v>0</v>
      </c>
      <c r="BW93" s="267">
        <f t="shared" si="111"/>
        <v>0</v>
      </c>
      <c r="BX93" s="267">
        <f t="shared" si="111"/>
        <v>0</v>
      </c>
      <c r="BY93" s="267">
        <f t="shared" si="111"/>
        <v>0</v>
      </c>
      <c r="BZ93" s="267">
        <f t="shared" si="111"/>
        <v>0</v>
      </c>
      <c r="CA93" s="267">
        <f t="shared" si="111"/>
        <v>0</v>
      </c>
      <c r="CB93" s="267">
        <f t="shared" si="111"/>
        <v>0</v>
      </c>
      <c r="CC93" s="267">
        <f t="shared" si="111"/>
        <v>0</v>
      </c>
      <c r="CD93" s="267">
        <f t="shared" si="111"/>
        <v>0</v>
      </c>
      <c r="CE93" s="267">
        <f t="shared" si="111"/>
        <v>0</v>
      </c>
      <c r="CF93" s="267">
        <f t="shared" si="111"/>
        <v>0</v>
      </c>
      <c r="CG93" s="267">
        <f t="shared" si="111"/>
        <v>0</v>
      </c>
      <c r="CH93" s="267">
        <f t="shared" si="111"/>
        <v>0</v>
      </c>
      <c r="CI93" s="267">
        <f t="shared" si="111"/>
        <v>0</v>
      </c>
      <c r="CJ93" s="267">
        <f t="shared" si="111"/>
        <v>0</v>
      </c>
      <c r="CK93" s="267">
        <f t="shared" si="111"/>
        <v>0</v>
      </c>
      <c r="CL93" s="267">
        <f t="shared" si="111"/>
        <v>0</v>
      </c>
      <c r="CM93" s="267">
        <f t="shared" si="111"/>
        <v>0</v>
      </c>
      <c r="CN93" s="267">
        <f t="shared" si="111"/>
        <v>0</v>
      </c>
      <c r="CO93" s="267">
        <f t="shared" si="111"/>
        <v>0</v>
      </c>
      <c r="CP93" s="267">
        <f t="shared" si="111"/>
        <v>0</v>
      </c>
      <c r="CQ93" s="267">
        <f t="shared" si="111"/>
        <v>0</v>
      </c>
      <c r="CR93" s="267">
        <f t="shared" si="111"/>
        <v>0</v>
      </c>
      <c r="CS93" s="267">
        <f t="shared" si="111"/>
        <v>0</v>
      </c>
      <c r="CT93" s="267">
        <f t="shared" si="111"/>
        <v>0</v>
      </c>
      <c r="CU93" s="267">
        <f t="shared" si="111"/>
        <v>0</v>
      </c>
      <c r="CV93" s="267">
        <f t="shared" si="111"/>
        <v>0</v>
      </c>
      <c r="CW93" s="267">
        <f t="shared" si="111"/>
        <v>0</v>
      </c>
      <c r="CX93" s="267">
        <f t="shared" si="111"/>
        <v>0</v>
      </c>
      <c r="CY93" s="267">
        <f t="shared" si="111"/>
        <v>0</v>
      </c>
      <c r="CZ93" s="267">
        <f t="shared" si="111"/>
        <v>0</v>
      </c>
      <c r="DA93" s="267">
        <f t="shared" si="111"/>
        <v>0</v>
      </c>
      <c r="DB93" s="267">
        <f t="shared" si="111"/>
        <v>0</v>
      </c>
      <c r="DC93" s="267">
        <f t="shared" si="111"/>
        <v>0</v>
      </c>
    </row>
    <row r="94" spans="2:107" ht="15" hidden="1" customHeight="1" x14ac:dyDescent="0.25">
      <c r="B94" s="247">
        <v>43</v>
      </c>
      <c r="C94" s="252" t="s">
        <v>4221</v>
      </c>
      <c r="D94" s="252"/>
      <c r="E94" s="253" t="s">
        <v>3855</v>
      </c>
      <c r="F94" s="264" t="s">
        <v>4234</v>
      </c>
      <c r="G94" s="259">
        <f>SUM(H94:DC94)</f>
        <v>0</v>
      </c>
      <c r="H94" s="265">
        <f>IFERROR(H90*H81,0)</f>
        <v>0</v>
      </c>
      <c r="I94" s="265">
        <f t="shared" ref="I94:BT94" si="112">IFERROR(I90*I81,0)</f>
        <v>0</v>
      </c>
      <c r="J94" s="265">
        <f t="shared" si="112"/>
        <v>0</v>
      </c>
      <c r="K94" s="265">
        <f t="shared" si="112"/>
        <v>0</v>
      </c>
      <c r="L94" s="265">
        <f t="shared" si="112"/>
        <v>0</v>
      </c>
      <c r="M94" s="265">
        <f t="shared" si="112"/>
        <v>0</v>
      </c>
      <c r="N94" s="265">
        <f t="shared" si="112"/>
        <v>0</v>
      </c>
      <c r="O94" s="265">
        <f t="shared" si="112"/>
        <v>0</v>
      </c>
      <c r="P94" s="265">
        <f t="shared" si="112"/>
        <v>0</v>
      </c>
      <c r="Q94" s="265">
        <f t="shared" si="112"/>
        <v>0</v>
      </c>
      <c r="R94" s="265">
        <f t="shared" si="112"/>
        <v>0</v>
      </c>
      <c r="S94" s="265">
        <f t="shared" si="112"/>
        <v>0</v>
      </c>
      <c r="T94" s="265">
        <f t="shared" si="112"/>
        <v>0</v>
      </c>
      <c r="U94" s="265">
        <f t="shared" si="112"/>
        <v>0</v>
      </c>
      <c r="V94" s="265">
        <f t="shared" si="112"/>
        <v>0</v>
      </c>
      <c r="W94" s="265">
        <f t="shared" si="112"/>
        <v>0</v>
      </c>
      <c r="X94" s="265">
        <f t="shared" si="112"/>
        <v>0</v>
      </c>
      <c r="Y94" s="265">
        <f t="shared" si="112"/>
        <v>0</v>
      </c>
      <c r="Z94" s="265">
        <f t="shared" si="112"/>
        <v>0</v>
      </c>
      <c r="AA94" s="265">
        <f t="shared" si="112"/>
        <v>0</v>
      </c>
      <c r="AB94" s="265">
        <f t="shared" si="112"/>
        <v>0</v>
      </c>
      <c r="AC94" s="265">
        <f t="shared" si="112"/>
        <v>0</v>
      </c>
      <c r="AD94" s="265">
        <f t="shared" si="112"/>
        <v>0</v>
      </c>
      <c r="AE94" s="265">
        <f t="shared" si="112"/>
        <v>0</v>
      </c>
      <c r="AF94" s="265">
        <f t="shared" si="112"/>
        <v>0</v>
      </c>
      <c r="AG94" s="265">
        <f t="shared" si="112"/>
        <v>0</v>
      </c>
      <c r="AH94" s="265">
        <f t="shared" si="112"/>
        <v>0</v>
      </c>
      <c r="AI94" s="265">
        <f t="shared" si="112"/>
        <v>0</v>
      </c>
      <c r="AJ94" s="265">
        <f t="shared" si="112"/>
        <v>0</v>
      </c>
      <c r="AK94" s="265">
        <f t="shared" si="112"/>
        <v>0</v>
      </c>
      <c r="AL94" s="265">
        <f t="shared" si="112"/>
        <v>0</v>
      </c>
      <c r="AM94" s="265">
        <f t="shared" si="112"/>
        <v>0</v>
      </c>
      <c r="AN94" s="265">
        <f t="shared" si="112"/>
        <v>0</v>
      </c>
      <c r="AO94" s="265">
        <f t="shared" si="112"/>
        <v>0</v>
      </c>
      <c r="AP94" s="265">
        <f t="shared" si="112"/>
        <v>0</v>
      </c>
      <c r="AQ94" s="265">
        <f t="shared" si="112"/>
        <v>0</v>
      </c>
      <c r="AR94" s="265">
        <f t="shared" si="112"/>
        <v>0</v>
      </c>
      <c r="AS94" s="265">
        <f t="shared" si="112"/>
        <v>0</v>
      </c>
      <c r="AT94" s="265">
        <f t="shared" si="112"/>
        <v>0</v>
      </c>
      <c r="AU94" s="265">
        <f t="shared" si="112"/>
        <v>0</v>
      </c>
      <c r="AV94" s="265">
        <f t="shared" si="112"/>
        <v>0</v>
      </c>
      <c r="AW94" s="265">
        <f t="shared" si="112"/>
        <v>0</v>
      </c>
      <c r="AX94" s="265">
        <f t="shared" si="112"/>
        <v>0</v>
      </c>
      <c r="AY94" s="265">
        <f t="shared" si="112"/>
        <v>0</v>
      </c>
      <c r="AZ94" s="265">
        <f t="shared" si="112"/>
        <v>0</v>
      </c>
      <c r="BA94" s="265">
        <f t="shared" si="112"/>
        <v>0</v>
      </c>
      <c r="BB94" s="265">
        <f t="shared" si="112"/>
        <v>0</v>
      </c>
      <c r="BC94" s="265">
        <f t="shared" si="112"/>
        <v>0</v>
      </c>
      <c r="BD94" s="265">
        <f t="shared" si="112"/>
        <v>0</v>
      </c>
      <c r="BE94" s="265">
        <f t="shared" si="112"/>
        <v>0</v>
      </c>
      <c r="BF94" s="265">
        <f t="shared" si="112"/>
        <v>0</v>
      </c>
      <c r="BG94" s="265">
        <f t="shared" si="112"/>
        <v>0</v>
      </c>
      <c r="BH94" s="265">
        <f t="shared" si="112"/>
        <v>0</v>
      </c>
      <c r="BI94" s="265">
        <f t="shared" si="112"/>
        <v>0</v>
      </c>
      <c r="BJ94" s="265">
        <f t="shared" si="112"/>
        <v>0</v>
      </c>
      <c r="BK94" s="265">
        <f t="shared" si="112"/>
        <v>0</v>
      </c>
      <c r="BL94" s="265">
        <f t="shared" si="112"/>
        <v>0</v>
      </c>
      <c r="BM94" s="265">
        <f t="shared" si="112"/>
        <v>0</v>
      </c>
      <c r="BN94" s="265">
        <f t="shared" si="112"/>
        <v>0</v>
      </c>
      <c r="BO94" s="265">
        <f t="shared" si="112"/>
        <v>0</v>
      </c>
      <c r="BP94" s="265">
        <f t="shared" si="112"/>
        <v>0</v>
      </c>
      <c r="BQ94" s="265">
        <f t="shared" si="112"/>
        <v>0</v>
      </c>
      <c r="BR94" s="265">
        <f t="shared" si="112"/>
        <v>0</v>
      </c>
      <c r="BS94" s="265">
        <f t="shared" si="112"/>
        <v>0</v>
      </c>
      <c r="BT94" s="265">
        <f t="shared" si="112"/>
        <v>0</v>
      </c>
      <c r="BU94" s="265">
        <f t="shared" ref="BU94:DC94" si="113">IFERROR(BU90*BU81,0)</f>
        <v>0</v>
      </c>
      <c r="BV94" s="265">
        <f t="shared" si="113"/>
        <v>0</v>
      </c>
      <c r="BW94" s="265">
        <f t="shared" si="113"/>
        <v>0</v>
      </c>
      <c r="BX94" s="265">
        <f t="shared" si="113"/>
        <v>0</v>
      </c>
      <c r="BY94" s="265">
        <f t="shared" si="113"/>
        <v>0</v>
      </c>
      <c r="BZ94" s="265">
        <f t="shared" si="113"/>
        <v>0</v>
      </c>
      <c r="CA94" s="265">
        <f t="shared" si="113"/>
        <v>0</v>
      </c>
      <c r="CB94" s="265">
        <f t="shared" si="113"/>
        <v>0</v>
      </c>
      <c r="CC94" s="265">
        <f t="shared" si="113"/>
        <v>0</v>
      </c>
      <c r="CD94" s="265">
        <f t="shared" si="113"/>
        <v>0</v>
      </c>
      <c r="CE94" s="265">
        <f t="shared" si="113"/>
        <v>0</v>
      </c>
      <c r="CF94" s="265">
        <f t="shared" si="113"/>
        <v>0</v>
      </c>
      <c r="CG94" s="265">
        <f t="shared" si="113"/>
        <v>0</v>
      </c>
      <c r="CH94" s="265">
        <f t="shared" si="113"/>
        <v>0</v>
      </c>
      <c r="CI94" s="265">
        <f t="shared" si="113"/>
        <v>0</v>
      </c>
      <c r="CJ94" s="265">
        <f t="shared" si="113"/>
        <v>0</v>
      </c>
      <c r="CK94" s="265">
        <f t="shared" si="113"/>
        <v>0</v>
      </c>
      <c r="CL94" s="265">
        <f t="shared" si="113"/>
        <v>0</v>
      </c>
      <c r="CM94" s="265">
        <f t="shared" si="113"/>
        <v>0</v>
      </c>
      <c r="CN94" s="265">
        <f t="shared" si="113"/>
        <v>0</v>
      </c>
      <c r="CO94" s="265">
        <f t="shared" si="113"/>
        <v>0</v>
      </c>
      <c r="CP94" s="265">
        <f t="shared" si="113"/>
        <v>0</v>
      </c>
      <c r="CQ94" s="265">
        <f t="shared" si="113"/>
        <v>0</v>
      </c>
      <c r="CR94" s="265">
        <f t="shared" si="113"/>
        <v>0</v>
      </c>
      <c r="CS94" s="265">
        <f t="shared" si="113"/>
        <v>0</v>
      </c>
      <c r="CT94" s="265">
        <f t="shared" si="113"/>
        <v>0</v>
      </c>
      <c r="CU94" s="265">
        <f t="shared" si="113"/>
        <v>0</v>
      </c>
      <c r="CV94" s="265">
        <f t="shared" si="113"/>
        <v>0</v>
      </c>
      <c r="CW94" s="265">
        <f t="shared" si="113"/>
        <v>0</v>
      </c>
      <c r="CX94" s="265">
        <f t="shared" si="113"/>
        <v>0</v>
      </c>
      <c r="CY94" s="265">
        <f t="shared" si="113"/>
        <v>0</v>
      </c>
      <c r="CZ94" s="265">
        <f t="shared" si="113"/>
        <v>0</v>
      </c>
      <c r="DA94" s="265">
        <f t="shared" si="113"/>
        <v>0</v>
      </c>
      <c r="DB94" s="265">
        <f t="shared" si="113"/>
        <v>0</v>
      </c>
      <c r="DC94" s="265">
        <f t="shared" si="113"/>
        <v>0</v>
      </c>
    </row>
    <row r="95" spans="2:107" ht="15" hidden="1" customHeight="1" x14ac:dyDescent="0.25">
      <c r="B95" s="247">
        <v>44</v>
      </c>
      <c r="C95" s="252" t="s">
        <v>4255</v>
      </c>
      <c r="D95" s="252"/>
      <c r="E95" s="253" t="s">
        <v>3909</v>
      </c>
      <c r="F95" s="695" t="s">
        <v>4261</v>
      </c>
      <c r="G95" s="266">
        <f>IF(OR(G42=0,G94=0),0,(G94-G42)/G42)</f>
        <v>0</v>
      </c>
      <c r="H95" s="267">
        <f>IF(OR(H42=0,H94=0),0,(H94-H42)/H42)</f>
        <v>0</v>
      </c>
      <c r="I95" s="267">
        <f t="shared" ref="I95:BT95" si="114">IF(OR(I42=0,I94=0),0,(I94-I42)/I42)</f>
        <v>0</v>
      </c>
      <c r="J95" s="267">
        <f t="shared" si="114"/>
        <v>0</v>
      </c>
      <c r="K95" s="267">
        <f t="shared" si="114"/>
        <v>0</v>
      </c>
      <c r="L95" s="267">
        <f t="shared" si="114"/>
        <v>0</v>
      </c>
      <c r="M95" s="267">
        <f t="shared" si="114"/>
        <v>0</v>
      </c>
      <c r="N95" s="267">
        <f t="shared" si="114"/>
        <v>0</v>
      </c>
      <c r="O95" s="267">
        <f t="shared" si="114"/>
        <v>0</v>
      </c>
      <c r="P95" s="267">
        <f t="shared" si="114"/>
        <v>0</v>
      </c>
      <c r="Q95" s="267">
        <f t="shared" si="114"/>
        <v>0</v>
      </c>
      <c r="R95" s="267">
        <f t="shared" si="114"/>
        <v>0</v>
      </c>
      <c r="S95" s="267">
        <f t="shared" si="114"/>
        <v>0</v>
      </c>
      <c r="T95" s="267">
        <f t="shared" si="114"/>
        <v>0</v>
      </c>
      <c r="U95" s="267">
        <f t="shared" si="114"/>
        <v>0</v>
      </c>
      <c r="V95" s="267">
        <f t="shared" si="114"/>
        <v>0</v>
      </c>
      <c r="W95" s="267">
        <f t="shared" si="114"/>
        <v>0</v>
      </c>
      <c r="X95" s="267">
        <f t="shared" si="114"/>
        <v>0</v>
      </c>
      <c r="Y95" s="267">
        <f t="shared" si="114"/>
        <v>0</v>
      </c>
      <c r="Z95" s="267">
        <f t="shared" si="114"/>
        <v>0</v>
      </c>
      <c r="AA95" s="267">
        <f t="shared" si="114"/>
        <v>0</v>
      </c>
      <c r="AB95" s="267">
        <f t="shared" si="114"/>
        <v>0</v>
      </c>
      <c r="AC95" s="267">
        <f t="shared" si="114"/>
        <v>0</v>
      </c>
      <c r="AD95" s="267">
        <f t="shared" si="114"/>
        <v>0</v>
      </c>
      <c r="AE95" s="267">
        <f t="shared" si="114"/>
        <v>0</v>
      </c>
      <c r="AF95" s="267">
        <f t="shared" si="114"/>
        <v>0</v>
      </c>
      <c r="AG95" s="267">
        <f t="shared" si="114"/>
        <v>0</v>
      </c>
      <c r="AH95" s="267">
        <f t="shared" si="114"/>
        <v>0</v>
      </c>
      <c r="AI95" s="267">
        <f t="shared" si="114"/>
        <v>0</v>
      </c>
      <c r="AJ95" s="267">
        <f t="shared" si="114"/>
        <v>0</v>
      </c>
      <c r="AK95" s="267">
        <f t="shared" si="114"/>
        <v>0</v>
      </c>
      <c r="AL95" s="267">
        <f t="shared" si="114"/>
        <v>0</v>
      </c>
      <c r="AM95" s="267">
        <f t="shared" si="114"/>
        <v>0</v>
      </c>
      <c r="AN95" s="267">
        <f t="shared" si="114"/>
        <v>0</v>
      </c>
      <c r="AO95" s="267">
        <f t="shared" si="114"/>
        <v>0</v>
      </c>
      <c r="AP95" s="267">
        <f t="shared" si="114"/>
        <v>0</v>
      </c>
      <c r="AQ95" s="267">
        <f t="shared" si="114"/>
        <v>0</v>
      </c>
      <c r="AR95" s="267">
        <f t="shared" si="114"/>
        <v>0</v>
      </c>
      <c r="AS95" s="267">
        <f t="shared" si="114"/>
        <v>0</v>
      </c>
      <c r="AT95" s="267">
        <f t="shared" si="114"/>
        <v>0</v>
      </c>
      <c r="AU95" s="267">
        <f t="shared" si="114"/>
        <v>0</v>
      </c>
      <c r="AV95" s="267">
        <f t="shared" si="114"/>
        <v>0</v>
      </c>
      <c r="AW95" s="267">
        <f t="shared" si="114"/>
        <v>0</v>
      </c>
      <c r="AX95" s="267">
        <f t="shared" si="114"/>
        <v>0</v>
      </c>
      <c r="AY95" s="267">
        <f t="shared" si="114"/>
        <v>0</v>
      </c>
      <c r="AZ95" s="267">
        <f t="shared" si="114"/>
        <v>0</v>
      </c>
      <c r="BA95" s="267">
        <f t="shared" si="114"/>
        <v>0</v>
      </c>
      <c r="BB95" s="267">
        <f t="shared" si="114"/>
        <v>0</v>
      </c>
      <c r="BC95" s="267">
        <f t="shared" si="114"/>
        <v>0</v>
      </c>
      <c r="BD95" s="267">
        <f t="shared" si="114"/>
        <v>0</v>
      </c>
      <c r="BE95" s="267">
        <f t="shared" si="114"/>
        <v>0</v>
      </c>
      <c r="BF95" s="267">
        <f t="shared" si="114"/>
        <v>0</v>
      </c>
      <c r="BG95" s="267">
        <f t="shared" si="114"/>
        <v>0</v>
      </c>
      <c r="BH95" s="267">
        <f t="shared" si="114"/>
        <v>0</v>
      </c>
      <c r="BI95" s="267">
        <f t="shared" si="114"/>
        <v>0</v>
      </c>
      <c r="BJ95" s="267">
        <f t="shared" si="114"/>
        <v>0</v>
      </c>
      <c r="BK95" s="267">
        <f t="shared" si="114"/>
        <v>0</v>
      </c>
      <c r="BL95" s="267">
        <f t="shared" si="114"/>
        <v>0</v>
      </c>
      <c r="BM95" s="267">
        <f t="shared" si="114"/>
        <v>0</v>
      </c>
      <c r="BN95" s="267">
        <f t="shared" si="114"/>
        <v>0</v>
      </c>
      <c r="BO95" s="267">
        <f t="shared" si="114"/>
        <v>0</v>
      </c>
      <c r="BP95" s="267">
        <f t="shared" si="114"/>
        <v>0</v>
      </c>
      <c r="BQ95" s="267">
        <f t="shared" si="114"/>
        <v>0</v>
      </c>
      <c r="BR95" s="267">
        <f t="shared" si="114"/>
        <v>0</v>
      </c>
      <c r="BS95" s="267">
        <f t="shared" si="114"/>
        <v>0</v>
      </c>
      <c r="BT95" s="267">
        <f t="shared" si="114"/>
        <v>0</v>
      </c>
      <c r="BU95" s="267">
        <f t="shared" ref="BU95:DC95" si="115">IF(OR(BU42=0,BU94=0),0,(BU94-BU42)/BU42)</f>
        <v>0</v>
      </c>
      <c r="BV95" s="267">
        <f t="shared" si="115"/>
        <v>0</v>
      </c>
      <c r="BW95" s="267">
        <f t="shared" si="115"/>
        <v>0</v>
      </c>
      <c r="BX95" s="267">
        <f t="shared" si="115"/>
        <v>0</v>
      </c>
      <c r="BY95" s="267">
        <f t="shared" si="115"/>
        <v>0</v>
      </c>
      <c r="BZ95" s="267">
        <f t="shared" si="115"/>
        <v>0</v>
      </c>
      <c r="CA95" s="267">
        <f t="shared" si="115"/>
        <v>0</v>
      </c>
      <c r="CB95" s="267">
        <f t="shared" si="115"/>
        <v>0</v>
      </c>
      <c r="CC95" s="267">
        <f t="shared" si="115"/>
        <v>0</v>
      </c>
      <c r="CD95" s="267">
        <f t="shared" si="115"/>
        <v>0</v>
      </c>
      <c r="CE95" s="267">
        <f t="shared" si="115"/>
        <v>0</v>
      </c>
      <c r="CF95" s="267">
        <f t="shared" si="115"/>
        <v>0</v>
      </c>
      <c r="CG95" s="267">
        <f t="shared" si="115"/>
        <v>0</v>
      </c>
      <c r="CH95" s="267">
        <f t="shared" si="115"/>
        <v>0</v>
      </c>
      <c r="CI95" s="267">
        <f t="shared" si="115"/>
        <v>0</v>
      </c>
      <c r="CJ95" s="267">
        <f t="shared" si="115"/>
        <v>0</v>
      </c>
      <c r="CK95" s="267">
        <f t="shared" si="115"/>
        <v>0</v>
      </c>
      <c r="CL95" s="267">
        <f t="shared" si="115"/>
        <v>0</v>
      </c>
      <c r="CM95" s="267">
        <f t="shared" si="115"/>
        <v>0</v>
      </c>
      <c r="CN95" s="267">
        <f t="shared" si="115"/>
        <v>0</v>
      </c>
      <c r="CO95" s="267">
        <f t="shared" si="115"/>
        <v>0</v>
      </c>
      <c r="CP95" s="267">
        <f t="shared" si="115"/>
        <v>0</v>
      </c>
      <c r="CQ95" s="267">
        <f t="shared" si="115"/>
        <v>0</v>
      </c>
      <c r="CR95" s="267">
        <f t="shared" si="115"/>
        <v>0</v>
      </c>
      <c r="CS95" s="267">
        <f t="shared" si="115"/>
        <v>0</v>
      </c>
      <c r="CT95" s="267">
        <f t="shared" si="115"/>
        <v>0</v>
      </c>
      <c r="CU95" s="267">
        <f t="shared" si="115"/>
        <v>0</v>
      </c>
      <c r="CV95" s="267">
        <f t="shared" si="115"/>
        <v>0</v>
      </c>
      <c r="CW95" s="267">
        <f t="shared" si="115"/>
        <v>0</v>
      </c>
      <c r="CX95" s="267">
        <f t="shared" si="115"/>
        <v>0</v>
      </c>
      <c r="CY95" s="267">
        <f t="shared" si="115"/>
        <v>0</v>
      </c>
      <c r="CZ95" s="267">
        <f t="shared" si="115"/>
        <v>0</v>
      </c>
      <c r="DA95" s="267">
        <f t="shared" si="115"/>
        <v>0</v>
      </c>
      <c r="DB95" s="267">
        <f t="shared" si="115"/>
        <v>0</v>
      </c>
      <c r="DC95" s="267">
        <f t="shared" si="115"/>
        <v>0</v>
      </c>
    </row>
    <row r="96" spans="2:107" hidden="1" x14ac:dyDescent="0.25"/>
    <row r="97" spans="2:107" ht="15" hidden="1" customHeight="1" x14ac:dyDescent="0.25">
      <c r="B97" s="649"/>
      <c r="C97" s="273" t="s">
        <v>5843</v>
      </c>
      <c r="D97" s="273"/>
      <c r="E97" s="273"/>
      <c r="F97" s="273"/>
      <c r="G97" s="246"/>
      <c r="H97" s="246"/>
      <c r="I97" s="246"/>
      <c r="J97" s="246"/>
      <c r="K97" s="246"/>
      <c r="L97" s="246"/>
      <c r="M97" s="246"/>
      <c r="N97" s="246"/>
      <c r="O97" s="246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  <c r="AM97" s="246"/>
      <c r="AN97" s="246"/>
      <c r="AO97" s="246"/>
      <c r="AP97" s="246"/>
      <c r="AQ97" s="246"/>
      <c r="AR97" s="246"/>
      <c r="AS97" s="246"/>
      <c r="AT97" s="246"/>
      <c r="AU97" s="246"/>
      <c r="AV97" s="246"/>
      <c r="AW97" s="246"/>
      <c r="AX97" s="246"/>
      <c r="AY97" s="246"/>
      <c r="AZ97" s="246"/>
      <c r="BA97" s="246"/>
      <c r="BB97" s="246"/>
      <c r="BC97" s="246"/>
      <c r="BD97" s="246"/>
      <c r="BE97" s="246"/>
      <c r="BF97" s="246"/>
      <c r="BG97" s="246"/>
      <c r="BH97" s="246"/>
      <c r="BI97" s="246"/>
      <c r="BJ97" s="246"/>
      <c r="BK97" s="246"/>
      <c r="BL97" s="246"/>
      <c r="BM97" s="246"/>
      <c r="BN97" s="246"/>
      <c r="BO97" s="246"/>
      <c r="BP97" s="246"/>
      <c r="BQ97" s="246"/>
      <c r="BR97" s="246"/>
      <c r="BS97" s="246"/>
      <c r="BT97" s="246"/>
      <c r="BU97" s="246"/>
      <c r="BV97" s="246"/>
      <c r="BW97" s="246"/>
      <c r="BX97" s="246"/>
      <c r="BY97" s="246"/>
      <c r="BZ97" s="246"/>
      <c r="CA97" s="246"/>
      <c r="CB97" s="246"/>
      <c r="CC97" s="246"/>
      <c r="CD97" s="246"/>
      <c r="CE97" s="246"/>
      <c r="CF97" s="246"/>
      <c r="CG97" s="246"/>
      <c r="CH97" s="246"/>
      <c r="CI97" s="246"/>
      <c r="CJ97" s="246"/>
      <c r="CK97" s="246"/>
      <c r="CL97" s="246"/>
      <c r="CM97" s="246"/>
      <c r="CN97" s="246"/>
      <c r="CO97" s="246"/>
      <c r="CP97" s="246"/>
      <c r="CQ97" s="246"/>
      <c r="CR97" s="246"/>
      <c r="CS97" s="246"/>
      <c r="CT97" s="246"/>
      <c r="CU97" s="246"/>
      <c r="CV97" s="246"/>
      <c r="CW97" s="246"/>
      <c r="CX97" s="246"/>
      <c r="CY97" s="246"/>
      <c r="CZ97" s="246"/>
      <c r="DA97" s="246"/>
      <c r="DB97" s="246"/>
      <c r="DC97" s="246"/>
    </row>
    <row r="98" spans="2:107" s="99" customFormat="1" ht="15" hidden="1" customHeight="1" x14ac:dyDescent="0.25">
      <c r="B98" s="247"/>
      <c r="C98" s="248"/>
      <c r="D98" s="248"/>
      <c r="E98" s="248"/>
      <c r="F98" s="249"/>
      <c r="G98" s="250" t="s">
        <v>76</v>
      </c>
      <c r="H98" s="251" t="s">
        <v>4575</v>
      </c>
      <c r="I98" s="251" t="s">
        <v>4576</v>
      </c>
      <c r="J98" s="251" t="s">
        <v>4577</v>
      </c>
      <c r="K98" s="251" t="s">
        <v>4578</v>
      </c>
      <c r="L98" s="251" t="s">
        <v>4579</v>
      </c>
      <c r="M98" s="251" t="s">
        <v>4580</v>
      </c>
      <c r="N98" s="251" t="s">
        <v>4581</v>
      </c>
      <c r="O98" s="251" t="s">
        <v>4582</v>
      </c>
      <c r="P98" s="251" t="s">
        <v>4583</v>
      </c>
      <c r="Q98" s="251" t="s">
        <v>4584</v>
      </c>
      <c r="R98" s="251" t="s">
        <v>4585</v>
      </c>
      <c r="S98" s="251" t="s">
        <v>4586</v>
      </c>
      <c r="T98" s="251" t="s">
        <v>4587</v>
      </c>
      <c r="U98" s="251" t="s">
        <v>4588</v>
      </c>
      <c r="V98" s="251" t="s">
        <v>4589</v>
      </c>
      <c r="W98" s="251" t="s">
        <v>4590</v>
      </c>
      <c r="X98" s="251" t="s">
        <v>4591</v>
      </c>
      <c r="Y98" s="251" t="s">
        <v>4592</v>
      </c>
      <c r="Z98" s="251" t="s">
        <v>4593</v>
      </c>
      <c r="AA98" s="251" t="s">
        <v>4594</v>
      </c>
      <c r="AB98" s="251" t="s">
        <v>4595</v>
      </c>
      <c r="AC98" s="251" t="s">
        <v>4596</v>
      </c>
      <c r="AD98" s="251" t="s">
        <v>4597</v>
      </c>
      <c r="AE98" s="251" t="s">
        <v>4598</v>
      </c>
      <c r="AF98" s="251" t="s">
        <v>4599</v>
      </c>
      <c r="AG98" s="251" t="s">
        <v>4600</v>
      </c>
      <c r="AH98" s="251" t="s">
        <v>4601</v>
      </c>
      <c r="AI98" s="251" t="s">
        <v>4602</v>
      </c>
      <c r="AJ98" s="251" t="s">
        <v>4603</v>
      </c>
      <c r="AK98" s="251" t="s">
        <v>4604</v>
      </c>
      <c r="AL98" s="251" t="s">
        <v>4605</v>
      </c>
      <c r="AM98" s="251" t="s">
        <v>4606</v>
      </c>
      <c r="AN98" s="251" t="s">
        <v>4607</v>
      </c>
      <c r="AO98" s="251" t="s">
        <v>4608</v>
      </c>
      <c r="AP98" s="251" t="s">
        <v>4609</v>
      </c>
      <c r="AQ98" s="251" t="s">
        <v>4610</v>
      </c>
      <c r="AR98" s="251" t="s">
        <v>4611</v>
      </c>
      <c r="AS98" s="251" t="s">
        <v>4612</v>
      </c>
      <c r="AT98" s="251" t="s">
        <v>4613</v>
      </c>
      <c r="AU98" s="251" t="s">
        <v>4614</v>
      </c>
      <c r="AV98" s="251" t="s">
        <v>4615</v>
      </c>
      <c r="AW98" s="251" t="s">
        <v>4616</v>
      </c>
      <c r="AX98" s="251" t="s">
        <v>4617</v>
      </c>
      <c r="AY98" s="251" t="s">
        <v>4618</v>
      </c>
      <c r="AZ98" s="251" t="s">
        <v>4619</v>
      </c>
      <c r="BA98" s="251" t="s">
        <v>4620</v>
      </c>
      <c r="BB98" s="251" t="s">
        <v>4621</v>
      </c>
      <c r="BC98" s="251" t="s">
        <v>4622</v>
      </c>
      <c r="BD98" s="251" t="s">
        <v>4623</v>
      </c>
      <c r="BE98" s="251" t="s">
        <v>4624</v>
      </c>
      <c r="BF98" s="251" t="s">
        <v>4625</v>
      </c>
      <c r="BG98" s="251" t="s">
        <v>4626</v>
      </c>
      <c r="BH98" s="251" t="s">
        <v>4627</v>
      </c>
      <c r="BI98" s="251" t="s">
        <v>4628</v>
      </c>
      <c r="BJ98" s="251" t="s">
        <v>4629</v>
      </c>
      <c r="BK98" s="251" t="s">
        <v>4630</v>
      </c>
      <c r="BL98" s="251" t="s">
        <v>4631</v>
      </c>
      <c r="BM98" s="251" t="s">
        <v>4632</v>
      </c>
      <c r="BN98" s="251" t="s">
        <v>4633</v>
      </c>
      <c r="BO98" s="251" t="s">
        <v>4634</v>
      </c>
      <c r="BP98" s="251" t="s">
        <v>4635</v>
      </c>
      <c r="BQ98" s="251" t="s">
        <v>4636</v>
      </c>
      <c r="BR98" s="251" t="s">
        <v>4637</v>
      </c>
      <c r="BS98" s="251" t="s">
        <v>4638</v>
      </c>
      <c r="BT98" s="251" t="s">
        <v>4639</v>
      </c>
      <c r="BU98" s="251" t="s">
        <v>4640</v>
      </c>
      <c r="BV98" s="251" t="s">
        <v>4641</v>
      </c>
      <c r="BW98" s="251" t="s">
        <v>4642</v>
      </c>
      <c r="BX98" s="251" t="s">
        <v>4643</v>
      </c>
      <c r="BY98" s="251" t="s">
        <v>4644</v>
      </c>
      <c r="BZ98" s="251" t="s">
        <v>4645</v>
      </c>
      <c r="CA98" s="251" t="s">
        <v>4646</v>
      </c>
      <c r="CB98" s="251" t="s">
        <v>4647</v>
      </c>
      <c r="CC98" s="251" t="s">
        <v>4648</v>
      </c>
      <c r="CD98" s="251" t="s">
        <v>4649</v>
      </c>
      <c r="CE98" s="251" t="s">
        <v>4650</v>
      </c>
      <c r="CF98" s="251" t="s">
        <v>4651</v>
      </c>
      <c r="CG98" s="251" t="s">
        <v>4652</v>
      </c>
      <c r="CH98" s="251" t="s">
        <v>4653</v>
      </c>
      <c r="CI98" s="251" t="s">
        <v>4654</v>
      </c>
      <c r="CJ98" s="251" t="s">
        <v>4655</v>
      </c>
      <c r="CK98" s="251" t="s">
        <v>4656</v>
      </c>
      <c r="CL98" s="251" t="s">
        <v>4657</v>
      </c>
      <c r="CM98" s="251" t="s">
        <v>4658</v>
      </c>
      <c r="CN98" s="251" t="s">
        <v>4659</v>
      </c>
      <c r="CO98" s="251" t="s">
        <v>4660</v>
      </c>
      <c r="CP98" s="251" t="s">
        <v>4661</v>
      </c>
      <c r="CQ98" s="251" t="s">
        <v>4662</v>
      </c>
      <c r="CR98" s="251" t="s">
        <v>4663</v>
      </c>
      <c r="CS98" s="251" t="s">
        <v>4664</v>
      </c>
      <c r="CT98" s="251" t="s">
        <v>4665</v>
      </c>
      <c r="CU98" s="251" t="s">
        <v>4666</v>
      </c>
      <c r="CV98" s="251" t="s">
        <v>4667</v>
      </c>
      <c r="CW98" s="251" t="s">
        <v>4668</v>
      </c>
      <c r="CX98" s="251" t="s">
        <v>4669</v>
      </c>
      <c r="CY98" s="251" t="s">
        <v>4670</v>
      </c>
      <c r="CZ98" s="251" t="s">
        <v>4671</v>
      </c>
      <c r="DA98" s="251" t="s">
        <v>4672</v>
      </c>
      <c r="DB98" s="251" t="s">
        <v>4673</v>
      </c>
      <c r="DC98" s="251" t="s">
        <v>4674</v>
      </c>
    </row>
    <row r="99" spans="2:107" ht="15" hidden="1" customHeight="1" x14ac:dyDescent="0.25">
      <c r="B99" s="247">
        <v>45</v>
      </c>
      <c r="C99" s="268" t="s">
        <v>3898</v>
      </c>
      <c r="D99" s="268"/>
      <c r="E99" s="531" t="s">
        <v>3855</v>
      </c>
      <c r="F99" s="264" t="s">
        <v>4236</v>
      </c>
      <c r="G99" s="259">
        <f>SUM(H99:DC99)</f>
        <v>0</v>
      </c>
      <c r="H99" s="260">
        <f>H74-H94</f>
        <v>0</v>
      </c>
      <c r="I99" s="260">
        <f t="shared" ref="I99:BT99" si="116">I74-I94</f>
        <v>0</v>
      </c>
      <c r="J99" s="260">
        <f t="shared" si="116"/>
        <v>0</v>
      </c>
      <c r="K99" s="260">
        <f t="shared" si="116"/>
        <v>0</v>
      </c>
      <c r="L99" s="260">
        <f t="shared" si="116"/>
        <v>0</v>
      </c>
      <c r="M99" s="260">
        <f t="shared" si="116"/>
        <v>0</v>
      </c>
      <c r="N99" s="260">
        <f t="shared" si="116"/>
        <v>0</v>
      </c>
      <c r="O99" s="260">
        <f t="shared" si="116"/>
        <v>0</v>
      </c>
      <c r="P99" s="260">
        <f t="shared" si="116"/>
        <v>0</v>
      </c>
      <c r="Q99" s="260">
        <f t="shared" si="116"/>
        <v>0</v>
      </c>
      <c r="R99" s="260">
        <f t="shared" si="116"/>
        <v>0</v>
      </c>
      <c r="S99" s="260">
        <f t="shared" si="116"/>
        <v>0</v>
      </c>
      <c r="T99" s="260">
        <f t="shared" si="116"/>
        <v>0</v>
      </c>
      <c r="U99" s="260">
        <f t="shared" si="116"/>
        <v>0</v>
      </c>
      <c r="V99" s="260">
        <f t="shared" si="116"/>
        <v>0</v>
      </c>
      <c r="W99" s="260">
        <f t="shared" si="116"/>
        <v>0</v>
      </c>
      <c r="X99" s="260">
        <f t="shared" si="116"/>
        <v>0</v>
      </c>
      <c r="Y99" s="260">
        <f t="shared" si="116"/>
        <v>0</v>
      </c>
      <c r="Z99" s="260">
        <f t="shared" si="116"/>
        <v>0</v>
      </c>
      <c r="AA99" s="260">
        <f t="shared" si="116"/>
        <v>0</v>
      </c>
      <c r="AB99" s="260">
        <f t="shared" si="116"/>
        <v>0</v>
      </c>
      <c r="AC99" s="260">
        <f t="shared" si="116"/>
        <v>0</v>
      </c>
      <c r="AD99" s="260">
        <f t="shared" si="116"/>
        <v>0</v>
      </c>
      <c r="AE99" s="260">
        <f t="shared" si="116"/>
        <v>0</v>
      </c>
      <c r="AF99" s="260">
        <f t="shared" si="116"/>
        <v>0</v>
      </c>
      <c r="AG99" s="260">
        <f t="shared" si="116"/>
        <v>0</v>
      </c>
      <c r="AH99" s="260">
        <f t="shared" si="116"/>
        <v>0</v>
      </c>
      <c r="AI99" s="260">
        <f t="shared" si="116"/>
        <v>0</v>
      </c>
      <c r="AJ99" s="260">
        <f t="shared" si="116"/>
        <v>0</v>
      </c>
      <c r="AK99" s="260">
        <f t="shared" si="116"/>
        <v>0</v>
      </c>
      <c r="AL99" s="260">
        <f t="shared" si="116"/>
        <v>0</v>
      </c>
      <c r="AM99" s="260">
        <f t="shared" si="116"/>
        <v>0</v>
      </c>
      <c r="AN99" s="260">
        <f t="shared" si="116"/>
        <v>0</v>
      </c>
      <c r="AO99" s="260">
        <f t="shared" si="116"/>
        <v>0</v>
      </c>
      <c r="AP99" s="260">
        <f t="shared" si="116"/>
        <v>0</v>
      </c>
      <c r="AQ99" s="260">
        <f t="shared" si="116"/>
        <v>0</v>
      </c>
      <c r="AR99" s="260">
        <f t="shared" si="116"/>
        <v>0</v>
      </c>
      <c r="AS99" s="260">
        <f t="shared" si="116"/>
        <v>0</v>
      </c>
      <c r="AT99" s="260">
        <f t="shared" si="116"/>
        <v>0</v>
      </c>
      <c r="AU99" s="260">
        <f t="shared" si="116"/>
        <v>0</v>
      </c>
      <c r="AV99" s="260">
        <f t="shared" si="116"/>
        <v>0</v>
      </c>
      <c r="AW99" s="260">
        <f t="shared" si="116"/>
        <v>0</v>
      </c>
      <c r="AX99" s="260">
        <f t="shared" si="116"/>
        <v>0</v>
      </c>
      <c r="AY99" s="260">
        <f t="shared" si="116"/>
        <v>0</v>
      </c>
      <c r="AZ99" s="260">
        <f t="shared" si="116"/>
        <v>0</v>
      </c>
      <c r="BA99" s="260">
        <f t="shared" si="116"/>
        <v>0</v>
      </c>
      <c r="BB99" s="260">
        <f t="shared" si="116"/>
        <v>0</v>
      </c>
      <c r="BC99" s="260">
        <f t="shared" si="116"/>
        <v>0</v>
      </c>
      <c r="BD99" s="260">
        <f t="shared" si="116"/>
        <v>0</v>
      </c>
      <c r="BE99" s="260">
        <f t="shared" si="116"/>
        <v>0</v>
      </c>
      <c r="BF99" s="260">
        <f t="shared" si="116"/>
        <v>0</v>
      </c>
      <c r="BG99" s="260">
        <f t="shared" si="116"/>
        <v>0</v>
      </c>
      <c r="BH99" s="260">
        <f t="shared" si="116"/>
        <v>0</v>
      </c>
      <c r="BI99" s="260">
        <f t="shared" si="116"/>
        <v>0</v>
      </c>
      <c r="BJ99" s="260">
        <f t="shared" si="116"/>
        <v>0</v>
      </c>
      <c r="BK99" s="260">
        <f t="shared" si="116"/>
        <v>0</v>
      </c>
      <c r="BL99" s="260">
        <f t="shared" si="116"/>
        <v>0</v>
      </c>
      <c r="BM99" s="260">
        <f t="shared" si="116"/>
        <v>0</v>
      </c>
      <c r="BN99" s="260">
        <f t="shared" si="116"/>
        <v>0</v>
      </c>
      <c r="BO99" s="260">
        <f t="shared" si="116"/>
        <v>0</v>
      </c>
      <c r="BP99" s="260">
        <f t="shared" si="116"/>
        <v>0</v>
      </c>
      <c r="BQ99" s="260">
        <f t="shared" si="116"/>
        <v>0</v>
      </c>
      <c r="BR99" s="260">
        <f t="shared" si="116"/>
        <v>0</v>
      </c>
      <c r="BS99" s="260">
        <f t="shared" si="116"/>
        <v>0</v>
      </c>
      <c r="BT99" s="260">
        <f t="shared" si="116"/>
        <v>0</v>
      </c>
      <c r="BU99" s="260">
        <f t="shared" ref="BU99:DC99" si="117">BU74-BU94</f>
        <v>0</v>
      </c>
      <c r="BV99" s="260">
        <f t="shared" si="117"/>
        <v>0</v>
      </c>
      <c r="BW99" s="260">
        <f t="shared" si="117"/>
        <v>0</v>
      </c>
      <c r="BX99" s="260">
        <f t="shared" si="117"/>
        <v>0</v>
      </c>
      <c r="BY99" s="260">
        <f t="shared" si="117"/>
        <v>0</v>
      </c>
      <c r="BZ99" s="260">
        <f t="shared" si="117"/>
        <v>0</v>
      </c>
      <c r="CA99" s="260">
        <f t="shared" si="117"/>
        <v>0</v>
      </c>
      <c r="CB99" s="260">
        <f t="shared" si="117"/>
        <v>0</v>
      </c>
      <c r="CC99" s="260">
        <f t="shared" si="117"/>
        <v>0</v>
      </c>
      <c r="CD99" s="260">
        <f t="shared" si="117"/>
        <v>0</v>
      </c>
      <c r="CE99" s="260">
        <f t="shared" si="117"/>
        <v>0</v>
      </c>
      <c r="CF99" s="260">
        <f t="shared" si="117"/>
        <v>0</v>
      </c>
      <c r="CG99" s="260">
        <f t="shared" si="117"/>
        <v>0</v>
      </c>
      <c r="CH99" s="260">
        <f t="shared" si="117"/>
        <v>0</v>
      </c>
      <c r="CI99" s="260">
        <f t="shared" si="117"/>
        <v>0</v>
      </c>
      <c r="CJ99" s="260">
        <f t="shared" si="117"/>
        <v>0</v>
      </c>
      <c r="CK99" s="260">
        <f t="shared" si="117"/>
        <v>0</v>
      </c>
      <c r="CL99" s="260">
        <f t="shared" si="117"/>
        <v>0</v>
      </c>
      <c r="CM99" s="260">
        <f t="shared" si="117"/>
        <v>0</v>
      </c>
      <c r="CN99" s="260">
        <f t="shared" si="117"/>
        <v>0</v>
      </c>
      <c r="CO99" s="260">
        <f t="shared" si="117"/>
        <v>0</v>
      </c>
      <c r="CP99" s="260">
        <f t="shared" si="117"/>
        <v>0</v>
      </c>
      <c r="CQ99" s="260">
        <f t="shared" si="117"/>
        <v>0</v>
      </c>
      <c r="CR99" s="260">
        <f t="shared" si="117"/>
        <v>0</v>
      </c>
      <c r="CS99" s="260">
        <f t="shared" si="117"/>
        <v>0</v>
      </c>
      <c r="CT99" s="260">
        <f t="shared" si="117"/>
        <v>0</v>
      </c>
      <c r="CU99" s="260">
        <f t="shared" si="117"/>
        <v>0</v>
      </c>
      <c r="CV99" s="260">
        <f t="shared" si="117"/>
        <v>0</v>
      </c>
      <c r="CW99" s="260">
        <f t="shared" si="117"/>
        <v>0</v>
      </c>
      <c r="CX99" s="260">
        <f t="shared" si="117"/>
        <v>0</v>
      </c>
      <c r="CY99" s="260">
        <f t="shared" si="117"/>
        <v>0</v>
      </c>
      <c r="CZ99" s="260">
        <f t="shared" si="117"/>
        <v>0</v>
      </c>
      <c r="DA99" s="260">
        <f t="shared" si="117"/>
        <v>0</v>
      </c>
      <c r="DB99" s="260">
        <f t="shared" si="117"/>
        <v>0</v>
      </c>
      <c r="DC99" s="260">
        <f t="shared" si="117"/>
        <v>0</v>
      </c>
    </row>
    <row r="100" spans="2:107" ht="15" hidden="1" customHeight="1" x14ac:dyDescent="0.25">
      <c r="B100" s="247">
        <v>46</v>
      </c>
      <c r="C100" s="269" t="s">
        <v>4237</v>
      </c>
      <c r="D100" s="270">
        <f>D47</f>
        <v>2668.4784624000004</v>
      </c>
      <c r="E100" s="532" t="s">
        <v>3909</v>
      </c>
      <c r="F100" s="695" t="s">
        <v>4238</v>
      </c>
      <c r="G100" s="266">
        <f>IF(G74=0,0,G99/G74)</f>
        <v>0</v>
      </c>
      <c r="H100" s="267">
        <f>IF(H74=0,0,H99/H74)</f>
        <v>0</v>
      </c>
      <c r="I100" s="267">
        <f t="shared" ref="I100:BT100" si="118">IF(I74=0,0,I99/I74)</f>
        <v>0</v>
      </c>
      <c r="J100" s="267">
        <f t="shared" si="118"/>
        <v>0</v>
      </c>
      <c r="K100" s="267">
        <f t="shared" si="118"/>
        <v>0</v>
      </c>
      <c r="L100" s="267">
        <f t="shared" si="118"/>
        <v>0</v>
      </c>
      <c r="M100" s="267">
        <f t="shared" si="118"/>
        <v>0</v>
      </c>
      <c r="N100" s="267">
        <f t="shared" si="118"/>
        <v>0</v>
      </c>
      <c r="O100" s="267">
        <f t="shared" si="118"/>
        <v>0</v>
      </c>
      <c r="P100" s="267">
        <f t="shared" si="118"/>
        <v>0</v>
      </c>
      <c r="Q100" s="267">
        <f t="shared" si="118"/>
        <v>0</v>
      </c>
      <c r="R100" s="267">
        <f t="shared" si="118"/>
        <v>0</v>
      </c>
      <c r="S100" s="267">
        <f t="shared" si="118"/>
        <v>0</v>
      </c>
      <c r="T100" s="267">
        <f t="shared" si="118"/>
        <v>0</v>
      </c>
      <c r="U100" s="267">
        <f t="shared" si="118"/>
        <v>0</v>
      </c>
      <c r="V100" s="267">
        <f t="shared" si="118"/>
        <v>0</v>
      </c>
      <c r="W100" s="267">
        <f t="shared" si="118"/>
        <v>0</v>
      </c>
      <c r="X100" s="267">
        <f t="shared" si="118"/>
        <v>0</v>
      </c>
      <c r="Y100" s="267">
        <f t="shared" si="118"/>
        <v>0</v>
      </c>
      <c r="Z100" s="267">
        <f t="shared" si="118"/>
        <v>0</v>
      </c>
      <c r="AA100" s="267">
        <f t="shared" si="118"/>
        <v>0</v>
      </c>
      <c r="AB100" s="267">
        <f t="shared" si="118"/>
        <v>0</v>
      </c>
      <c r="AC100" s="267">
        <f t="shared" si="118"/>
        <v>0</v>
      </c>
      <c r="AD100" s="267">
        <f t="shared" si="118"/>
        <v>0</v>
      </c>
      <c r="AE100" s="267">
        <f t="shared" si="118"/>
        <v>0</v>
      </c>
      <c r="AF100" s="267">
        <f t="shared" si="118"/>
        <v>0</v>
      </c>
      <c r="AG100" s="267">
        <f t="shared" si="118"/>
        <v>0</v>
      </c>
      <c r="AH100" s="267">
        <f t="shared" si="118"/>
        <v>0</v>
      </c>
      <c r="AI100" s="267">
        <f t="shared" si="118"/>
        <v>0</v>
      </c>
      <c r="AJ100" s="267">
        <f t="shared" si="118"/>
        <v>0</v>
      </c>
      <c r="AK100" s="267">
        <f t="shared" si="118"/>
        <v>0</v>
      </c>
      <c r="AL100" s="267">
        <f t="shared" si="118"/>
        <v>0</v>
      </c>
      <c r="AM100" s="267">
        <f t="shared" si="118"/>
        <v>0</v>
      </c>
      <c r="AN100" s="267">
        <f t="shared" si="118"/>
        <v>0</v>
      </c>
      <c r="AO100" s="267">
        <f t="shared" si="118"/>
        <v>0</v>
      </c>
      <c r="AP100" s="267">
        <f t="shared" si="118"/>
        <v>0</v>
      </c>
      <c r="AQ100" s="267">
        <f t="shared" si="118"/>
        <v>0</v>
      </c>
      <c r="AR100" s="267">
        <f t="shared" si="118"/>
        <v>0</v>
      </c>
      <c r="AS100" s="267">
        <f t="shared" si="118"/>
        <v>0</v>
      </c>
      <c r="AT100" s="267">
        <f t="shared" si="118"/>
        <v>0</v>
      </c>
      <c r="AU100" s="267">
        <f t="shared" si="118"/>
        <v>0</v>
      </c>
      <c r="AV100" s="267">
        <f t="shared" si="118"/>
        <v>0</v>
      </c>
      <c r="AW100" s="267">
        <f t="shared" si="118"/>
        <v>0</v>
      </c>
      <c r="AX100" s="267">
        <f t="shared" si="118"/>
        <v>0</v>
      </c>
      <c r="AY100" s="267">
        <f t="shared" si="118"/>
        <v>0</v>
      </c>
      <c r="AZ100" s="267">
        <f t="shared" si="118"/>
        <v>0</v>
      </c>
      <c r="BA100" s="267">
        <f t="shared" si="118"/>
        <v>0</v>
      </c>
      <c r="BB100" s="267">
        <f t="shared" si="118"/>
        <v>0</v>
      </c>
      <c r="BC100" s="267">
        <f t="shared" si="118"/>
        <v>0</v>
      </c>
      <c r="BD100" s="267">
        <f t="shared" si="118"/>
        <v>0</v>
      </c>
      <c r="BE100" s="267">
        <f t="shared" si="118"/>
        <v>0</v>
      </c>
      <c r="BF100" s="267">
        <f t="shared" si="118"/>
        <v>0</v>
      </c>
      <c r="BG100" s="267">
        <f t="shared" si="118"/>
        <v>0</v>
      </c>
      <c r="BH100" s="267">
        <f t="shared" si="118"/>
        <v>0</v>
      </c>
      <c r="BI100" s="267">
        <f t="shared" si="118"/>
        <v>0</v>
      </c>
      <c r="BJ100" s="267">
        <f t="shared" si="118"/>
        <v>0</v>
      </c>
      <c r="BK100" s="267">
        <f t="shared" si="118"/>
        <v>0</v>
      </c>
      <c r="BL100" s="267">
        <f t="shared" si="118"/>
        <v>0</v>
      </c>
      <c r="BM100" s="267">
        <f t="shared" si="118"/>
        <v>0</v>
      </c>
      <c r="BN100" s="267">
        <f t="shared" si="118"/>
        <v>0</v>
      </c>
      <c r="BO100" s="267">
        <f t="shared" si="118"/>
        <v>0</v>
      </c>
      <c r="BP100" s="267">
        <f t="shared" si="118"/>
        <v>0</v>
      </c>
      <c r="BQ100" s="267">
        <f t="shared" si="118"/>
        <v>0</v>
      </c>
      <c r="BR100" s="267">
        <f t="shared" si="118"/>
        <v>0</v>
      </c>
      <c r="BS100" s="267">
        <f t="shared" si="118"/>
        <v>0</v>
      </c>
      <c r="BT100" s="267">
        <f t="shared" si="118"/>
        <v>0</v>
      </c>
      <c r="BU100" s="267">
        <f t="shared" ref="BU100:DC100" si="119">IF(BU74=0,0,BU99/BU74)</f>
        <v>0</v>
      </c>
      <c r="BV100" s="267">
        <f t="shared" si="119"/>
        <v>0</v>
      </c>
      <c r="BW100" s="267">
        <f t="shared" si="119"/>
        <v>0</v>
      </c>
      <c r="BX100" s="267">
        <f t="shared" si="119"/>
        <v>0</v>
      </c>
      <c r="BY100" s="267">
        <f t="shared" si="119"/>
        <v>0</v>
      </c>
      <c r="BZ100" s="267">
        <f t="shared" si="119"/>
        <v>0</v>
      </c>
      <c r="CA100" s="267">
        <f t="shared" si="119"/>
        <v>0</v>
      </c>
      <c r="CB100" s="267">
        <f t="shared" si="119"/>
        <v>0</v>
      </c>
      <c r="CC100" s="267">
        <f t="shared" si="119"/>
        <v>0</v>
      </c>
      <c r="CD100" s="267">
        <f t="shared" si="119"/>
        <v>0</v>
      </c>
      <c r="CE100" s="267">
        <f t="shared" si="119"/>
        <v>0</v>
      </c>
      <c r="CF100" s="267">
        <f t="shared" si="119"/>
        <v>0</v>
      </c>
      <c r="CG100" s="267">
        <f t="shared" si="119"/>
        <v>0</v>
      </c>
      <c r="CH100" s="267">
        <f t="shared" si="119"/>
        <v>0</v>
      </c>
      <c r="CI100" s="267">
        <f t="shared" si="119"/>
        <v>0</v>
      </c>
      <c r="CJ100" s="267">
        <f t="shared" si="119"/>
        <v>0</v>
      </c>
      <c r="CK100" s="267">
        <f t="shared" si="119"/>
        <v>0</v>
      </c>
      <c r="CL100" s="267">
        <f t="shared" si="119"/>
        <v>0</v>
      </c>
      <c r="CM100" s="267">
        <f t="shared" si="119"/>
        <v>0</v>
      </c>
      <c r="CN100" s="267">
        <f t="shared" si="119"/>
        <v>0</v>
      </c>
      <c r="CO100" s="267">
        <f t="shared" si="119"/>
        <v>0</v>
      </c>
      <c r="CP100" s="267">
        <f t="shared" si="119"/>
        <v>0</v>
      </c>
      <c r="CQ100" s="267">
        <f t="shared" si="119"/>
        <v>0</v>
      </c>
      <c r="CR100" s="267">
        <f t="shared" si="119"/>
        <v>0</v>
      </c>
      <c r="CS100" s="267">
        <f t="shared" si="119"/>
        <v>0</v>
      </c>
      <c r="CT100" s="267">
        <f t="shared" si="119"/>
        <v>0</v>
      </c>
      <c r="CU100" s="267">
        <f t="shared" si="119"/>
        <v>0</v>
      </c>
      <c r="CV100" s="267">
        <f t="shared" si="119"/>
        <v>0</v>
      </c>
      <c r="CW100" s="267">
        <f t="shared" si="119"/>
        <v>0</v>
      </c>
      <c r="CX100" s="267">
        <f t="shared" si="119"/>
        <v>0</v>
      </c>
      <c r="CY100" s="267">
        <f t="shared" si="119"/>
        <v>0</v>
      </c>
      <c r="CZ100" s="267">
        <f t="shared" si="119"/>
        <v>0</v>
      </c>
      <c r="DA100" s="267">
        <f t="shared" si="119"/>
        <v>0</v>
      </c>
      <c r="DB100" s="267">
        <f t="shared" si="119"/>
        <v>0</v>
      </c>
      <c r="DC100" s="267">
        <f t="shared" si="119"/>
        <v>0</v>
      </c>
    </row>
    <row r="101" spans="2:107" ht="15" hidden="1" customHeight="1" x14ac:dyDescent="0.25">
      <c r="B101" s="247">
        <v>47</v>
      </c>
      <c r="C101" s="268" t="s">
        <v>3897</v>
      </c>
      <c r="D101" s="268"/>
      <c r="E101" s="531" t="s">
        <v>3852</v>
      </c>
      <c r="F101" s="264" t="s">
        <v>4239</v>
      </c>
      <c r="G101" s="259">
        <f>SUM(H101:DC101)</f>
        <v>0</v>
      </c>
      <c r="H101" s="260">
        <f>H72-H92</f>
        <v>0</v>
      </c>
      <c r="I101" s="260">
        <f t="shared" ref="I101:BT101" si="120">I72-I92</f>
        <v>0</v>
      </c>
      <c r="J101" s="260">
        <f t="shared" si="120"/>
        <v>0</v>
      </c>
      <c r="K101" s="260">
        <f t="shared" si="120"/>
        <v>0</v>
      </c>
      <c r="L101" s="260">
        <f t="shared" si="120"/>
        <v>0</v>
      </c>
      <c r="M101" s="260">
        <f t="shared" si="120"/>
        <v>0</v>
      </c>
      <c r="N101" s="260">
        <f t="shared" si="120"/>
        <v>0</v>
      </c>
      <c r="O101" s="260">
        <f t="shared" si="120"/>
        <v>0</v>
      </c>
      <c r="P101" s="260">
        <f t="shared" si="120"/>
        <v>0</v>
      </c>
      <c r="Q101" s="260">
        <f t="shared" si="120"/>
        <v>0</v>
      </c>
      <c r="R101" s="260">
        <f t="shared" si="120"/>
        <v>0</v>
      </c>
      <c r="S101" s="260">
        <f t="shared" si="120"/>
        <v>0</v>
      </c>
      <c r="T101" s="260">
        <f t="shared" si="120"/>
        <v>0</v>
      </c>
      <c r="U101" s="260">
        <f t="shared" si="120"/>
        <v>0</v>
      </c>
      <c r="V101" s="260">
        <f t="shared" si="120"/>
        <v>0</v>
      </c>
      <c r="W101" s="260">
        <f t="shared" si="120"/>
        <v>0</v>
      </c>
      <c r="X101" s="260">
        <f t="shared" si="120"/>
        <v>0</v>
      </c>
      <c r="Y101" s="260">
        <f t="shared" si="120"/>
        <v>0</v>
      </c>
      <c r="Z101" s="260">
        <f t="shared" si="120"/>
        <v>0</v>
      </c>
      <c r="AA101" s="260">
        <f t="shared" si="120"/>
        <v>0</v>
      </c>
      <c r="AB101" s="260">
        <f t="shared" si="120"/>
        <v>0</v>
      </c>
      <c r="AC101" s="260">
        <f t="shared" si="120"/>
        <v>0</v>
      </c>
      <c r="AD101" s="260">
        <f t="shared" si="120"/>
        <v>0</v>
      </c>
      <c r="AE101" s="260">
        <f t="shared" si="120"/>
        <v>0</v>
      </c>
      <c r="AF101" s="260">
        <f t="shared" si="120"/>
        <v>0</v>
      </c>
      <c r="AG101" s="260">
        <f t="shared" si="120"/>
        <v>0</v>
      </c>
      <c r="AH101" s="260">
        <f t="shared" si="120"/>
        <v>0</v>
      </c>
      <c r="AI101" s="260">
        <f t="shared" si="120"/>
        <v>0</v>
      </c>
      <c r="AJ101" s="260">
        <f t="shared" si="120"/>
        <v>0</v>
      </c>
      <c r="AK101" s="260">
        <f t="shared" si="120"/>
        <v>0</v>
      </c>
      <c r="AL101" s="260">
        <f t="shared" si="120"/>
        <v>0</v>
      </c>
      <c r="AM101" s="260">
        <f t="shared" si="120"/>
        <v>0</v>
      </c>
      <c r="AN101" s="260">
        <f t="shared" si="120"/>
        <v>0</v>
      </c>
      <c r="AO101" s="260">
        <f t="shared" si="120"/>
        <v>0</v>
      </c>
      <c r="AP101" s="260">
        <f t="shared" si="120"/>
        <v>0</v>
      </c>
      <c r="AQ101" s="260">
        <f t="shared" si="120"/>
        <v>0</v>
      </c>
      <c r="AR101" s="260">
        <f t="shared" si="120"/>
        <v>0</v>
      </c>
      <c r="AS101" s="260">
        <f t="shared" si="120"/>
        <v>0</v>
      </c>
      <c r="AT101" s="260">
        <f t="shared" si="120"/>
        <v>0</v>
      </c>
      <c r="AU101" s="260">
        <f t="shared" si="120"/>
        <v>0</v>
      </c>
      <c r="AV101" s="260">
        <f t="shared" si="120"/>
        <v>0</v>
      </c>
      <c r="AW101" s="260">
        <f t="shared" si="120"/>
        <v>0</v>
      </c>
      <c r="AX101" s="260">
        <f t="shared" si="120"/>
        <v>0</v>
      </c>
      <c r="AY101" s="260">
        <f t="shared" si="120"/>
        <v>0</v>
      </c>
      <c r="AZ101" s="260">
        <f t="shared" si="120"/>
        <v>0</v>
      </c>
      <c r="BA101" s="260">
        <f t="shared" si="120"/>
        <v>0</v>
      </c>
      <c r="BB101" s="260">
        <f t="shared" si="120"/>
        <v>0</v>
      </c>
      <c r="BC101" s="260">
        <f t="shared" si="120"/>
        <v>0</v>
      </c>
      <c r="BD101" s="260">
        <f t="shared" si="120"/>
        <v>0</v>
      </c>
      <c r="BE101" s="260">
        <f t="shared" si="120"/>
        <v>0</v>
      </c>
      <c r="BF101" s="260">
        <f t="shared" si="120"/>
        <v>0</v>
      </c>
      <c r="BG101" s="260">
        <f t="shared" si="120"/>
        <v>0</v>
      </c>
      <c r="BH101" s="260">
        <f t="shared" si="120"/>
        <v>0</v>
      </c>
      <c r="BI101" s="260">
        <f t="shared" si="120"/>
        <v>0</v>
      </c>
      <c r="BJ101" s="260">
        <f t="shared" si="120"/>
        <v>0</v>
      </c>
      <c r="BK101" s="260">
        <f t="shared" si="120"/>
        <v>0</v>
      </c>
      <c r="BL101" s="260">
        <f t="shared" si="120"/>
        <v>0</v>
      </c>
      <c r="BM101" s="260">
        <f t="shared" si="120"/>
        <v>0</v>
      </c>
      <c r="BN101" s="260">
        <f t="shared" si="120"/>
        <v>0</v>
      </c>
      <c r="BO101" s="260">
        <f t="shared" si="120"/>
        <v>0</v>
      </c>
      <c r="BP101" s="260">
        <f t="shared" si="120"/>
        <v>0</v>
      </c>
      <c r="BQ101" s="260">
        <f t="shared" si="120"/>
        <v>0</v>
      </c>
      <c r="BR101" s="260">
        <f t="shared" si="120"/>
        <v>0</v>
      </c>
      <c r="BS101" s="260">
        <f t="shared" si="120"/>
        <v>0</v>
      </c>
      <c r="BT101" s="260">
        <f t="shared" si="120"/>
        <v>0</v>
      </c>
      <c r="BU101" s="260">
        <f t="shared" ref="BU101:DC101" si="121">BU72-BU92</f>
        <v>0</v>
      </c>
      <c r="BV101" s="260">
        <f t="shared" si="121"/>
        <v>0</v>
      </c>
      <c r="BW101" s="260">
        <f t="shared" si="121"/>
        <v>0</v>
      </c>
      <c r="BX101" s="260">
        <f t="shared" si="121"/>
        <v>0</v>
      </c>
      <c r="BY101" s="260">
        <f t="shared" si="121"/>
        <v>0</v>
      </c>
      <c r="BZ101" s="260">
        <f t="shared" si="121"/>
        <v>0</v>
      </c>
      <c r="CA101" s="260">
        <f t="shared" si="121"/>
        <v>0</v>
      </c>
      <c r="CB101" s="260">
        <f t="shared" si="121"/>
        <v>0</v>
      </c>
      <c r="CC101" s="260">
        <f t="shared" si="121"/>
        <v>0</v>
      </c>
      <c r="CD101" s="260">
        <f t="shared" si="121"/>
        <v>0</v>
      </c>
      <c r="CE101" s="260">
        <f t="shared" si="121"/>
        <v>0</v>
      </c>
      <c r="CF101" s="260">
        <f t="shared" si="121"/>
        <v>0</v>
      </c>
      <c r="CG101" s="260">
        <f t="shared" si="121"/>
        <v>0</v>
      </c>
      <c r="CH101" s="260">
        <f t="shared" si="121"/>
        <v>0</v>
      </c>
      <c r="CI101" s="260">
        <f t="shared" si="121"/>
        <v>0</v>
      </c>
      <c r="CJ101" s="260">
        <f t="shared" si="121"/>
        <v>0</v>
      </c>
      <c r="CK101" s="260">
        <f t="shared" si="121"/>
        <v>0</v>
      </c>
      <c r="CL101" s="260">
        <f t="shared" si="121"/>
        <v>0</v>
      </c>
      <c r="CM101" s="260">
        <f t="shared" si="121"/>
        <v>0</v>
      </c>
      <c r="CN101" s="260">
        <f t="shared" si="121"/>
        <v>0</v>
      </c>
      <c r="CO101" s="260">
        <f t="shared" si="121"/>
        <v>0</v>
      </c>
      <c r="CP101" s="260">
        <f t="shared" si="121"/>
        <v>0</v>
      </c>
      <c r="CQ101" s="260">
        <f t="shared" si="121"/>
        <v>0</v>
      </c>
      <c r="CR101" s="260">
        <f t="shared" si="121"/>
        <v>0</v>
      </c>
      <c r="CS101" s="260">
        <f t="shared" si="121"/>
        <v>0</v>
      </c>
      <c r="CT101" s="260">
        <f t="shared" si="121"/>
        <v>0</v>
      </c>
      <c r="CU101" s="260">
        <f t="shared" si="121"/>
        <v>0</v>
      </c>
      <c r="CV101" s="260">
        <f t="shared" si="121"/>
        <v>0</v>
      </c>
      <c r="CW101" s="260">
        <f t="shared" si="121"/>
        <v>0</v>
      </c>
      <c r="CX101" s="260">
        <f t="shared" si="121"/>
        <v>0</v>
      </c>
      <c r="CY101" s="260">
        <f t="shared" si="121"/>
        <v>0</v>
      </c>
      <c r="CZ101" s="260">
        <f t="shared" si="121"/>
        <v>0</v>
      </c>
      <c r="DA101" s="260">
        <f t="shared" si="121"/>
        <v>0</v>
      </c>
      <c r="DB101" s="260">
        <f t="shared" si="121"/>
        <v>0</v>
      </c>
      <c r="DC101" s="260">
        <f t="shared" si="121"/>
        <v>0</v>
      </c>
    </row>
    <row r="102" spans="2:107" ht="15" hidden="1" customHeight="1" x14ac:dyDescent="0.25">
      <c r="B102" s="247">
        <v>48</v>
      </c>
      <c r="C102" s="269" t="s">
        <v>4240</v>
      </c>
      <c r="D102" s="270">
        <f>D49</f>
        <v>924.10883683013355</v>
      </c>
      <c r="E102" s="532" t="s">
        <v>3909</v>
      </c>
      <c r="F102" s="695" t="s">
        <v>4241</v>
      </c>
      <c r="G102" s="271">
        <f>IF(G72=0,0,G101/G72)</f>
        <v>0</v>
      </c>
      <c r="H102" s="267">
        <f>IF(H72=0,0,H101/H72)</f>
        <v>0</v>
      </c>
      <c r="I102" s="267">
        <f t="shared" ref="I102:BT102" si="122">IF(I72=0,0,I101/I72)</f>
        <v>0</v>
      </c>
      <c r="J102" s="267">
        <f t="shared" si="122"/>
        <v>0</v>
      </c>
      <c r="K102" s="267">
        <f t="shared" si="122"/>
        <v>0</v>
      </c>
      <c r="L102" s="267">
        <f t="shared" si="122"/>
        <v>0</v>
      </c>
      <c r="M102" s="267">
        <f t="shared" si="122"/>
        <v>0</v>
      </c>
      <c r="N102" s="267">
        <f t="shared" si="122"/>
        <v>0</v>
      </c>
      <c r="O102" s="267">
        <f t="shared" si="122"/>
        <v>0</v>
      </c>
      <c r="P102" s="267">
        <f t="shared" si="122"/>
        <v>0</v>
      </c>
      <c r="Q102" s="267">
        <f t="shared" si="122"/>
        <v>0</v>
      </c>
      <c r="R102" s="267">
        <f t="shared" si="122"/>
        <v>0</v>
      </c>
      <c r="S102" s="267">
        <f t="shared" si="122"/>
        <v>0</v>
      </c>
      <c r="T102" s="267">
        <f t="shared" si="122"/>
        <v>0</v>
      </c>
      <c r="U102" s="267">
        <f t="shared" si="122"/>
        <v>0</v>
      </c>
      <c r="V102" s="267">
        <f t="shared" si="122"/>
        <v>0</v>
      </c>
      <c r="W102" s="267">
        <f t="shared" si="122"/>
        <v>0</v>
      </c>
      <c r="X102" s="267">
        <f t="shared" si="122"/>
        <v>0</v>
      </c>
      <c r="Y102" s="267">
        <f t="shared" si="122"/>
        <v>0</v>
      </c>
      <c r="Z102" s="267">
        <f t="shared" si="122"/>
        <v>0</v>
      </c>
      <c r="AA102" s="267">
        <f t="shared" si="122"/>
        <v>0</v>
      </c>
      <c r="AB102" s="267">
        <f t="shared" si="122"/>
        <v>0</v>
      </c>
      <c r="AC102" s="267">
        <f t="shared" si="122"/>
        <v>0</v>
      </c>
      <c r="AD102" s="267">
        <f t="shared" si="122"/>
        <v>0</v>
      </c>
      <c r="AE102" s="267">
        <f t="shared" si="122"/>
        <v>0</v>
      </c>
      <c r="AF102" s="267">
        <f t="shared" si="122"/>
        <v>0</v>
      </c>
      <c r="AG102" s="267">
        <f t="shared" si="122"/>
        <v>0</v>
      </c>
      <c r="AH102" s="267">
        <f t="shared" si="122"/>
        <v>0</v>
      </c>
      <c r="AI102" s="267">
        <f t="shared" si="122"/>
        <v>0</v>
      </c>
      <c r="AJ102" s="267">
        <f t="shared" si="122"/>
        <v>0</v>
      </c>
      <c r="AK102" s="267">
        <f t="shared" si="122"/>
        <v>0</v>
      </c>
      <c r="AL102" s="267">
        <f t="shared" si="122"/>
        <v>0</v>
      </c>
      <c r="AM102" s="267">
        <f t="shared" si="122"/>
        <v>0</v>
      </c>
      <c r="AN102" s="267">
        <f t="shared" si="122"/>
        <v>0</v>
      </c>
      <c r="AO102" s="267">
        <f t="shared" si="122"/>
        <v>0</v>
      </c>
      <c r="AP102" s="267">
        <f t="shared" si="122"/>
        <v>0</v>
      </c>
      <c r="AQ102" s="267">
        <f t="shared" si="122"/>
        <v>0</v>
      </c>
      <c r="AR102" s="267">
        <f t="shared" si="122"/>
        <v>0</v>
      </c>
      <c r="AS102" s="267">
        <f t="shared" si="122"/>
        <v>0</v>
      </c>
      <c r="AT102" s="267">
        <f t="shared" si="122"/>
        <v>0</v>
      </c>
      <c r="AU102" s="267">
        <f t="shared" si="122"/>
        <v>0</v>
      </c>
      <c r="AV102" s="267">
        <f t="shared" si="122"/>
        <v>0</v>
      </c>
      <c r="AW102" s="267">
        <f t="shared" si="122"/>
        <v>0</v>
      </c>
      <c r="AX102" s="267">
        <f t="shared" si="122"/>
        <v>0</v>
      </c>
      <c r="AY102" s="267">
        <f t="shared" si="122"/>
        <v>0</v>
      </c>
      <c r="AZ102" s="267">
        <f t="shared" si="122"/>
        <v>0</v>
      </c>
      <c r="BA102" s="267">
        <f t="shared" si="122"/>
        <v>0</v>
      </c>
      <c r="BB102" s="267">
        <f t="shared" si="122"/>
        <v>0</v>
      </c>
      <c r="BC102" s="267">
        <f t="shared" si="122"/>
        <v>0</v>
      </c>
      <c r="BD102" s="267">
        <f t="shared" si="122"/>
        <v>0</v>
      </c>
      <c r="BE102" s="267">
        <f t="shared" si="122"/>
        <v>0</v>
      </c>
      <c r="BF102" s="267">
        <f t="shared" si="122"/>
        <v>0</v>
      </c>
      <c r="BG102" s="267">
        <f t="shared" si="122"/>
        <v>0</v>
      </c>
      <c r="BH102" s="267">
        <f t="shared" si="122"/>
        <v>0</v>
      </c>
      <c r="BI102" s="267">
        <f t="shared" si="122"/>
        <v>0</v>
      </c>
      <c r="BJ102" s="267">
        <f t="shared" si="122"/>
        <v>0</v>
      </c>
      <c r="BK102" s="267">
        <f t="shared" si="122"/>
        <v>0</v>
      </c>
      <c r="BL102" s="267">
        <f t="shared" si="122"/>
        <v>0</v>
      </c>
      <c r="BM102" s="267">
        <f t="shared" si="122"/>
        <v>0</v>
      </c>
      <c r="BN102" s="267">
        <f t="shared" si="122"/>
        <v>0</v>
      </c>
      <c r="BO102" s="267">
        <f t="shared" si="122"/>
        <v>0</v>
      </c>
      <c r="BP102" s="267">
        <f t="shared" si="122"/>
        <v>0</v>
      </c>
      <c r="BQ102" s="267">
        <f t="shared" si="122"/>
        <v>0</v>
      </c>
      <c r="BR102" s="267">
        <f t="shared" si="122"/>
        <v>0</v>
      </c>
      <c r="BS102" s="267">
        <f t="shared" si="122"/>
        <v>0</v>
      </c>
      <c r="BT102" s="267">
        <f t="shared" si="122"/>
        <v>0</v>
      </c>
      <c r="BU102" s="267">
        <f t="shared" ref="BU102:DC102" si="123">IF(BU72=0,0,BU101/BU72)</f>
        <v>0</v>
      </c>
      <c r="BV102" s="267">
        <f t="shared" si="123"/>
        <v>0</v>
      </c>
      <c r="BW102" s="267">
        <f t="shared" si="123"/>
        <v>0</v>
      </c>
      <c r="BX102" s="267">
        <f t="shared" si="123"/>
        <v>0</v>
      </c>
      <c r="BY102" s="267">
        <f t="shared" si="123"/>
        <v>0</v>
      </c>
      <c r="BZ102" s="267">
        <f t="shared" si="123"/>
        <v>0</v>
      </c>
      <c r="CA102" s="267">
        <f t="shared" si="123"/>
        <v>0</v>
      </c>
      <c r="CB102" s="267">
        <f t="shared" si="123"/>
        <v>0</v>
      </c>
      <c r="CC102" s="267">
        <f t="shared" si="123"/>
        <v>0</v>
      </c>
      <c r="CD102" s="267">
        <f t="shared" si="123"/>
        <v>0</v>
      </c>
      <c r="CE102" s="267">
        <f t="shared" si="123"/>
        <v>0</v>
      </c>
      <c r="CF102" s="267">
        <f t="shared" si="123"/>
        <v>0</v>
      </c>
      <c r="CG102" s="267">
        <f t="shared" si="123"/>
        <v>0</v>
      </c>
      <c r="CH102" s="267">
        <f t="shared" si="123"/>
        <v>0</v>
      </c>
      <c r="CI102" s="267">
        <f t="shared" si="123"/>
        <v>0</v>
      </c>
      <c r="CJ102" s="267">
        <f t="shared" si="123"/>
        <v>0</v>
      </c>
      <c r="CK102" s="267">
        <f t="shared" si="123"/>
        <v>0</v>
      </c>
      <c r="CL102" s="267">
        <f t="shared" si="123"/>
        <v>0</v>
      </c>
      <c r="CM102" s="267">
        <f t="shared" si="123"/>
        <v>0</v>
      </c>
      <c r="CN102" s="267">
        <f t="shared" si="123"/>
        <v>0</v>
      </c>
      <c r="CO102" s="267">
        <f t="shared" si="123"/>
        <v>0</v>
      </c>
      <c r="CP102" s="267">
        <f t="shared" si="123"/>
        <v>0</v>
      </c>
      <c r="CQ102" s="267">
        <f t="shared" si="123"/>
        <v>0</v>
      </c>
      <c r="CR102" s="267">
        <f t="shared" si="123"/>
        <v>0</v>
      </c>
      <c r="CS102" s="267">
        <f t="shared" si="123"/>
        <v>0</v>
      </c>
      <c r="CT102" s="267">
        <f t="shared" si="123"/>
        <v>0</v>
      </c>
      <c r="CU102" s="267">
        <f t="shared" si="123"/>
        <v>0</v>
      </c>
      <c r="CV102" s="267">
        <f t="shared" si="123"/>
        <v>0</v>
      </c>
      <c r="CW102" s="267">
        <f t="shared" si="123"/>
        <v>0</v>
      </c>
      <c r="CX102" s="267">
        <f t="shared" si="123"/>
        <v>0</v>
      </c>
      <c r="CY102" s="267">
        <f t="shared" si="123"/>
        <v>0</v>
      </c>
      <c r="CZ102" s="267">
        <f t="shared" si="123"/>
        <v>0</v>
      </c>
      <c r="DA102" s="267">
        <f t="shared" si="123"/>
        <v>0</v>
      </c>
      <c r="DB102" s="267">
        <f t="shared" si="123"/>
        <v>0</v>
      </c>
      <c r="DC102" s="267">
        <f t="shared" si="123"/>
        <v>0</v>
      </c>
    </row>
    <row r="103" spans="2:107" ht="15" hidden="1" customHeight="1" x14ac:dyDescent="0.25">
      <c r="B103" s="272"/>
      <c r="C103" s="273" t="s">
        <v>4692</v>
      </c>
      <c r="D103" s="273"/>
      <c r="E103" s="517" t="s">
        <v>3908</v>
      </c>
      <c r="F103" s="274" t="s">
        <v>4685</v>
      </c>
      <c r="G103" s="275">
        <f>SUM(H103:DC103)</f>
        <v>0</v>
      </c>
      <c r="H103" s="276">
        <f t="shared" ref="H103" si="124">H99*$D$100+H101*$D$102</f>
        <v>0</v>
      </c>
      <c r="I103" s="276">
        <f t="shared" ref="I103:BT103" si="125">I99*$D$100+I101*$D$102</f>
        <v>0</v>
      </c>
      <c r="J103" s="276">
        <f t="shared" si="125"/>
        <v>0</v>
      </c>
      <c r="K103" s="276">
        <f t="shared" si="125"/>
        <v>0</v>
      </c>
      <c r="L103" s="276">
        <f t="shared" si="125"/>
        <v>0</v>
      </c>
      <c r="M103" s="276">
        <f t="shared" si="125"/>
        <v>0</v>
      </c>
      <c r="N103" s="276">
        <f t="shared" si="125"/>
        <v>0</v>
      </c>
      <c r="O103" s="276">
        <f t="shared" si="125"/>
        <v>0</v>
      </c>
      <c r="P103" s="276">
        <f t="shared" si="125"/>
        <v>0</v>
      </c>
      <c r="Q103" s="276">
        <f t="shared" si="125"/>
        <v>0</v>
      </c>
      <c r="R103" s="276">
        <f t="shared" si="125"/>
        <v>0</v>
      </c>
      <c r="S103" s="276">
        <f t="shared" si="125"/>
        <v>0</v>
      </c>
      <c r="T103" s="276">
        <f t="shared" si="125"/>
        <v>0</v>
      </c>
      <c r="U103" s="276">
        <f t="shared" si="125"/>
        <v>0</v>
      </c>
      <c r="V103" s="276">
        <f t="shared" si="125"/>
        <v>0</v>
      </c>
      <c r="W103" s="276">
        <f t="shared" si="125"/>
        <v>0</v>
      </c>
      <c r="X103" s="276">
        <f t="shared" si="125"/>
        <v>0</v>
      </c>
      <c r="Y103" s="276">
        <f t="shared" si="125"/>
        <v>0</v>
      </c>
      <c r="Z103" s="276">
        <f t="shared" si="125"/>
        <v>0</v>
      </c>
      <c r="AA103" s="276">
        <f t="shared" si="125"/>
        <v>0</v>
      </c>
      <c r="AB103" s="276">
        <f t="shared" si="125"/>
        <v>0</v>
      </c>
      <c r="AC103" s="276">
        <f t="shared" si="125"/>
        <v>0</v>
      </c>
      <c r="AD103" s="276">
        <f t="shared" si="125"/>
        <v>0</v>
      </c>
      <c r="AE103" s="276">
        <f t="shared" si="125"/>
        <v>0</v>
      </c>
      <c r="AF103" s="276">
        <f t="shared" si="125"/>
        <v>0</v>
      </c>
      <c r="AG103" s="276">
        <f t="shared" si="125"/>
        <v>0</v>
      </c>
      <c r="AH103" s="276">
        <f t="shared" si="125"/>
        <v>0</v>
      </c>
      <c r="AI103" s="276">
        <f t="shared" si="125"/>
        <v>0</v>
      </c>
      <c r="AJ103" s="276">
        <f t="shared" si="125"/>
        <v>0</v>
      </c>
      <c r="AK103" s="276">
        <f t="shared" si="125"/>
        <v>0</v>
      </c>
      <c r="AL103" s="276">
        <f t="shared" si="125"/>
        <v>0</v>
      </c>
      <c r="AM103" s="276">
        <f t="shared" si="125"/>
        <v>0</v>
      </c>
      <c r="AN103" s="276">
        <f t="shared" si="125"/>
        <v>0</v>
      </c>
      <c r="AO103" s="276">
        <f t="shared" si="125"/>
        <v>0</v>
      </c>
      <c r="AP103" s="276">
        <f t="shared" si="125"/>
        <v>0</v>
      </c>
      <c r="AQ103" s="276">
        <f t="shared" si="125"/>
        <v>0</v>
      </c>
      <c r="AR103" s="276">
        <f t="shared" si="125"/>
        <v>0</v>
      </c>
      <c r="AS103" s="276">
        <f t="shared" si="125"/>
        <v>0</v>
      </c>
      <c r="AT103" s="276">
        <f t="shared" si="125"/>
        <v>0</v>
      </c>
      <c r="AU103" s="276">
        <f t="shared" si="125"/>
        <v>0</v>
      </c>
      <c r="AV103" s="276">
        <f t="shared" si="125"/>
        <v>0</v>
      </c>
      <c r="AW103" s="276">
        <f t="shared" si="125"/>
        <v>0</v>
      </c>
      <c r="AX103" s="276">
        <f t="shared" si="125"/>
        <v>0</v>
      </c>
      <c r="AY103" s="276">
        <f t="shared" si="125"/>
        <v>0</v>
      </c>
      <c r="AZ103" s="276">
        <f t="shared" si="125"/>
        <v>0</v>
      </c>
      <c r="BA103" s="276">
        <f t="shared" si="125"/>
        <v>0</v>
      </c>
      <c r="BB103" s="276">
        <f t="shared" si="125"/>
        <v>0</v>
      </c>
      <c r="BC103" s="276">
        <f t="shared" si="125"/>
        <v>0</v>
      </c>
      <c r="BD103" s="276">
        <f t="shared" si="125"/>
        <v>0</v>
      </c>
      <c r="BE103" s="276">
        <f t="shared" si="125"/>
        <v>0</v>
      </c>
      <c r="BF103" s="276">
        <f t="shared" si="125"/>
        <v>0</v>
      </c>
      <c r="BG103" s="276">
        <f t="shared" si="125"/>
        <v>0</v>
      </c>
      <c r="BH103" s="276">
        <f t="shared" si="125"/>
        <v>0</v>
      </c>
      <c r="BI103" s="276">
        <f t="shared" si="125"/>
        <v>0</v>
      </c>
      <c r="BJ103" s="276">
        <f t="shared" si="125"/>
        <v>0</v>
      </c>
      <c r="BK103" s="276">
        <f t="shared" si="125"/>
        <v>0</v>
      </c>
      <c r="BL103" s="276">
        <f t="shared" si="125"/>
        <v>0</v>
      </c>
      <c r="BM103" s="276">
        <f t="shared" si="125"/>
        <v>0</v>
      </c>
      <c r="BN103" s="276">
        <f t="shared" si="125"/>
        <v>0</v>
      </c>
      <c r="BO103" s="276">
        <f t="shared" si="125"/>
        <v>0</v>
      </c>
      <c r="BP103" s="276">
        <f t="shared" si="125"/>
        <v>0</v>
      </c>
      <c r="BQ103" s="276">
        <f t="shared" si="125"/>
        <v>0</v>
      </c>
      <c r="BR103" s="276">
        <f t="shared" si="125"/>
        <v>0</v>
      </c>
      <c r="BS103" s="276">
        <f t="shared" si="125"/>
        <v>0</v>
      </c>
      <c r="BT103" s="276">
        <f t="shared" si="125"/>
        <v>0</v>
      </c>
      <c r="BU103" s="276">
        <f t="shared" ref="BU103:DC103" si="126">BU99*$D$100+BU101*$D$102</f>
        <v>0</v>
      </c>
      <c r="BV103" s="276">
        <f t="shared" si="126"/>
        <v>0</v>
      </c>
      <c r="BW103" s="276">
        <f t="shared" si="126"/>
        <v>0</v>
      </c>
      <c r="BX103" s="276">
        <f t="shared" si="126"/>
        <v>0</v>
      </c>
      <c r="BY103" s="276">
        <f t="shared" si="126"/>
        <v>0</v>
      </c>
      <c r="BZ103" s="276">
        <f t="shared" si="126"/>
        <v>0</v>
      </c>
      <c r="CA103" s="276">
        <f t="shared" si="126"/>
        <v>0</v>
      </c>
      <c r="CB103" s="276">
        <f t="shared" si="126"/>
        <v>0</v>
      </c>
      <c r="CC103" s="276">
        <f t="shared" si="126"/>
        <v>0</v>
      </c>
      <c r="CD103" s="276">
        <f t="shared" si="126"/>
        <v>0</v>
      </c>
      <c r="CE103" s="276">
        <f t="shared" si="126"/>
        <v>0</v>
      </c>
      <c r="CF103" s="276">
        <f t="shared" si="126"/>
        <v>0</v>
      </c>
      <c r="CG103" s="276">
        <f t="shared" si="126"/>
        <v>0</v>
      </c>
      <c r="CH103" s="276">
        <f t="shared" si="126"/>
        <v>0</v>
      </c>
      <c r="CI103" s="276">
        <f t="shared" si="126"/>
        <v>0</v>
      </c>
      <c r="CJ103" s="276">
        <f t="shared" si="126"/>
        <v>0</v>
      </c>
      <c r="CK103" s="276">
        <f t="shared" si="126"/>
        <v>0</v>
      </c>
      <c r="CL103" s="276">
        <f t="shared" si="126"/>
        <v>0</v>
      </c>
      <c r="CM103" s="276">
        <f t="shared" si="126"/>
        <v>0</v>
      </c>
      <c r="CN103" s="276">
        <f t="shared" si="126"/>
        <v>0</v>
      </c>
      <c r="CO103" s="276">
        <f t="shared" si="126"/>
        <v>0</v>
      </c>
      <c r="CP103" s="276">
        <f t="shared" si="126"/>
        <v>0</v>
      </c>
      <c r="CQ103" s="276">
        <f t="shared" si="126"/>
        <v>0</v>
      </c>
      <c r="CR103" s="276">
        <f t="shared" si="126"/>
        <v>0</v>
      </c>
      <c r="CS103" s="276">
        <f t="shared" si="126"/>
        <v>0</v>
      </c>
      <c r="CT103" s="276">
        <f t="shared" si="126"/>
        <v>0</v>
      </c>
      <c r="CU103" s="276">
        <f t="shared" si="126"/>
        <v>0</v>
      </c>
      <c r="CV103" s="276">
        <f t="shared" si="126"/>
        <v>0</v>
      </c>
      <c r="CW103" s="276">
        <f t="shared" si="126"/>
        <v>0</v>
      </c>
      <c r="CX103" s="276">
        <f t="shared" si="126"/>
        <v>0</v>
      </c>
      <c r="CY103" s="276">
        <f t="shared" si="126"/>
        <v>0</v>
      </c>
      <c r="CZ103" s="276">
        <f t="shared" si="126"/>
        <v>0</v>
      </c>
      <c r="DA103" s="276">
        <f t="shared" si="126"/>
        <v>0</v>
      </c>
      <c r="DB103" s="276">
        <f t="shared" si="126"/>
        <v>0</v>
      </c>
      <c r="DC103" s="276">
        <f t="shared" si="126"/>
        <v>0</v>
      </c>
    </row>
    <row r="104" spans="2:107" ht="15" hidden="1" customHeight="1" x14ac:dyDescent="0.25">
      <c r="B104" s="272"/>
      <c r="C104" s="273" t="s">
        <v>4686</v>
      </c>
      <c r="D104" s="273"/>
      <c r="E104" s="517" t="s">
        <v>3908</v>
      </c>
      <c r="F104" s="274" t="s">
        <v>4687</v>
      </c>
      <c r="G104" s="275">
        <f>G101*D102</f>
        <v>0</v>
      </c>
      <c r="H104" s="276">
        <f>H101*$D$102</f>
        <v>0</v>
      </c>
      <c r="I104" s="276">
        <f t="shared" ref="I104:BT104" si="127">I101*$D$102</f>
        <v>0</v>
      </c>
      <c r="J104" s="276">
        <f t="shared" si="127"/>
        <v>0</v>
      </c>
      <c r="K104" s="276">
        <f t="shared" si="127"/>
        <v>0</v>
      </c>
      <c r="L104" s="276">
        <f t="shared" si="127"/>
        <v>0</v>
      </c>
      <c r="M104" s="276">
        <f t="shared" si="127"/>
        <v>0</v>
      </c>
      <c r="N104" s="276">
        <f t="shared" si="127"/>
        <v>0</v>
      </c>
      <c r="O104" s="276">
        <f t="shared" si="127"/>
        <v>0</v>
      </c>
      <c r="P104" s="276">
        <f t="shared" si="127"/>
        <v>0</v>
      </c>
      <c r="Q104" s="276">
        <f t="shared" si="127"/>
        <v>0</v>
      </c>
      <c r="R104" s="276">
        <f t="shared" si="127"/>
        <v>0</v>
      </c>
      <c r="S104" s="276">
        <f t="shared" si="127"/>
        <v>0</v>
      </c>
      <c r="T104" s="276">
        <f t="shared" si="127"/>
        <v>0</v>
      </c>
      <c r="U104" s="276">
        <f t="shared" si="127"/>
        <v>0</v>
      </c>
      <c r="V104" s="276">
        <f t="shared" si="127"/>
        <v>0</v>
      </c>
      <c r="W104" s="276">
        <f t="shared" si="127"/>
        <v>0</v>
      </c>
      <c r="X104" s="276">
        <f t="shared" si="127"/>
        <v>0</v>
      </c>
      <c r="Y104" s="276">
        <f t="shared" si="127"/>
        <v>0</v>
      </c>
      <c r="Z104" s="276">
        <f t="shared" si="127"/>
        <v>0</v>
      </c>
      <c r="AA104" s="276">
        <f t="shared" si="127"/>
        <v>0</v>
      </c>
      <c r="AB104" s="276">
        <f t="shared" si="127"/>
        <v>0</v>
      </c>
      <c r="AC104" s="276">
        <f t="shared" si="127"/>
        <v>0</v>
      </c>
      <c r="AD104" s="276">
        <f t="shared" si="127"/>
        <v>0</v>
      </c>
      <c r="AE104" s="276">
        <f t="shared" si="127"/>
        <v>0</v>
      </c>
      <c r="AF104" s="276">
        <f t="shared" si="127"/>
        <v>0</v>
      </c>
      <c r="AG104" s="276">
        <f t="shared" si="127"/>
        <v>0</v>
      </c>
      <c r="AH104" s="276">
        <f t="shared" si="127"/>
        <v>0</v>
      </c>
      <c r="AI104" s="276">
        <f t="shared" si="127"/>
        <v>0</v>
      </c>
      <c r="AJ104" s="276">
        <f t="shared" si="127"/>
        <v>0</v>
      </c>
      <c r="AK104" s="276">
        <f t="shared" si="127"/>
        <v>0</v>
      </c>
      <c r="AL104" s="276">
        <f t="shared" si="127"/>
        <v>0</v>
      </c>
      <c r="AM104" s="276">
        <f t="shared" si="127"/>
        <v>0</v>
      </c>
      <c r="AN104" s="276">
        <f t="shared" si="127"/>
        <v>0</v>
      </c>
      <c r="AO104" s="276">
        <f t="shared" si="127"/>
        <v>0</v>
      </c>
      <c r="AP104" s="276">
        <f t="shared" si="127"/>
        <v>0</v>
      </c>
      <c r="AQ104" s="276">
        <f t="shared" si="127"/>
        <v>0</v>
      </c>
      <c r="AR104" s="276">
        <f t="shared" si="127"/>
        <v>0</v>
      </c>
      <c r="AS104" s="276">
        <f t="shared" si="127"/>
        <v>0</v>
      </c>
      <c r="AT104" s="276">
        <f t="shared" si="127"/>
        <v>0</v>
      </c>
      <c r="AU104" s="276">
        <f t="shared" si="127"/>
        <v>0</v>
      </c>
      <c r="AV104" s="276">
        <f t="shared" si="127"/>
        <v>0</v>
      </c>
      <c r="AW104" s="276">
        <f t="shared" si="127"/>
        <v>0</v>
      </c>
      <c r="AX104" s="276">
        <f t="shared" si="127"/>
        <v>0</v>
      </c>
      <c r="AY104" s="276">
        <f t="shared" si="127"/>
        <v>0</v>
      </c>
      <c r="AZ104" s="276">
        <f t="shared" si="127"/>
        <v>0</v>
      </c>
      <c r="BA104" s="276">
        <f t="shared" si="127"/>
        <v>0</v>
      </c>
      <c r="BB104" s="276">
        <f t="shared" si="127"/>
        <v>0</v>
      </c>
      <c r="BC104" s="276">
        <f t="shared" si="127"/>
        <v>0</v>
      </c>
      <c r="BD104" s="276">
        <f t="shared" si="127"/>
        <v>0</v>
      </c>
      <c r="BE104" s="276">
        <f t="shared" si="127"/>
        <v>0</v>
      </c>
      <c r="BF104" s="276">
        <f t="shared" si="127"/>
        <v>0</v>
      </c>
      <c r="BG104" s="276">
        <f t="shared" si="127"/>
        <v>0</v>
      </c>
      <c r="BH104" s="276">
        <f t="shared" si="127"/>
        <v>0</v>
      </c>
      <c r="BI104" s="276">
        <f t="shared" si="127"/>
        <v>0</v>
      </c>
      <c r="BJ104" s="276">
        <f t="shared" si="127"/>
        <v>0</v>
      </c>
      <c r="BK104" s="276">
        <f t="shared" si="127"/>
        <v>0</v>
      </c>
      <c r="BL104" s="276">
        <f t="shared" si="127"/>
        <v>0</v>
      </c>
      <c r="BM104" s="276">
        <f t="shared" si="127"/>
        <v>0</v>
      </c>
      <c r="BN104" s="276">
        <f t="shared" si="127"/>
        <v>0</v>
      </c>
      <c r="BO104" s="276">
        <f t="shared" si="127"/>
        <v>0</v>
      </c>
      <c r="BP104" s="276">
        <f t="shared" si="127"/>
        <v>0</v>
      </c>
      <c r="BQ104" s="276">
        <f t="shared" si="127"/>
        <v>0</v>
      </c>
      <c r="BR104" s="276">
        <f t="shared" si="127"/>
        <v>0</v>
      </c>
      <c r="BS104" s="276">
        <f t="shared" si="127"/>
        <v>0</v>
      </c>
      <c r="BT104" s="276">
        <f t="shared" si="127"/>
        <v>0</v>
      </c>
      <c r="BU104" s="276">
        <f t="shared" ref="BU104:DC104" si="128">BU101*$D$102</f>
        <v>0</v>
      </c>
      <c r="BV104" s="276">
        <f t="shared" si="128"/>
        <v>0</v>
      </c>
      <c r="BW104" s="276">
        <f t="shared" si="128"/>
        <v>0</v>
      </c>
      <c r="BX104" s="276">
        <f t="shared" si="128"/>
        <v>0</v>
      </c>
      <c r="BY104" s="276">
        <f t="shared" si="128"/>
        <v>0</v>
      </c>
      <c r="BZ104" s="276">
        <f t="shared" si="128"/>
        <v>0</v>
      </c>
      <c r="CA104" s="276">
        <f t="shared" si="128"/>
        <v>0</v>
      </c>
      <c r="CB104" s="276">
        <f t="shared" si="128"/>
        <v>0</v>
      </c>
      <c r="CC104" s="276">
        <f t="shared" si="128"/>
        <v>0</v>
      </c>
      <c r="CD104" s="276">
        <f t="shared" si="128"/>
        <v>0</v>
      </c>
      <c r="CE104" s="276">
        <f t="shared" si="128"/>
        <v>0</v>
      </c>
      <c r="CF104" s="276">
        <f t="shared" si="128"/>
        <v>0</v>
      </c>
      <c r="CG104" s="276">
        <f t="shared" si="128"/>
        <v>0</v>
      </c>
      <c r="CH104" s="276">
        <f t="shared" si="128"/>
        <v>0</v>
      </c>
      <c r="CI104" s="276">
        <f t="shared" si="128"/>
        <v>0</v>
      </c>
      <c r="CJ104" s="276">
        <f t="shared" si="128"/>
        <v>0</v>
      </c>
      <c r="CK104" s="276">
        <f t="shared" si="128"/>
        <v>0</v>
      </c>
      <c r="CL104" s="276">
        <f t="shared" si="128"/>
        <v>0</v>
      </c>
      <c r="CM104" s="276">
        <f t="shared" si="128"/>
        <v>0</v>
      </c>
      <c r="CN104" s="276">
        <f t="shared" si="128"/>
        <v>0</v>
      </c>
      <c r="CO104" s="276">
        <f t="shared" si="128"/>
        <v>0</v>
      </c>
      <c r="CP104" s="276">
        <f t="shared" si="128"/>
        <v>0</v>
      </c>
      <c r="CQ104" s="276">
        <f t="shared" si="128"/>
        <v>0</v>
      </c>
      <c r="CR104" s="276">
        <f t="shared" si="128"/>
        <v>0</v>
      </c>
      <c r="CS104" s="276">
        <f t="shared" si="128"/>
        <v>0</v>
      </c>
      <c r="CT104" s="276">
        <f t="shared" si="128"/>
        <v>0</v>
      </c>
      <c r="CU104" s="276">
        <f t="shared" si="128"/>
        <v>0</v>
      </c>
      <c r="CV104" s="276">
        <f t="shared" si="128"/>
        <v>0</v>
      </c>
      <c r="CW104" s="276">
        <f t="shared" si="128"/>
        <v>0</v>
      </c>
      <c r="CX104" s="276">
        <f t="shared" si="128"/>
        <v>0</v>
      </c>
      <c r="CY104" s="276">
        <f t="shared" si="128"/>
        <v>0</v>
      </c>
      <c r="CZ104" s="276">
        <f t="shared" si="128"/>
        <v>0</v>
      </c>
      <c r="DA104" s="276">
        <f t="shared" si="128"/>
        <v>0</v>
      </c>
      <c r="DB104" s="276">
        <f t="shared" si="128"/>
        <v>0</v>
      </c>
      <c r="DC104" s="276">
        <f t="shared" si="128"/>
        <v>0</v>
      </c>
    </row>
    <row r="105" spans="2:107" ht="15" hidden="1" customHeight="1" x14ac:dyDescent="0.25">
      <c r="B105" s="272"/>
      <c r="C105" s="273" t="s">
        <v>4688</v>
      </c>
      <c r="D105" s="273"/>
      <c r="E105" s="517" t="s">
        <v>3908</v>
      </c>
      <c r="F105" s="274" t="s">
        <v>4689</v>
      </c>
      <c r="G105" s="275">
        <f>G99*D100</f>
        <v>0</v>
      </c>
      <c r="H105" s="276">
        <f>H99*$D$100</f>
        <v>0</v>
      </c>
      <c r="I105" s="276">
        <f t="shared" ref="I105:BT105" si="129">I99*$D$100</f>
        <v>0</v>
      </c>
      <c r="J105" s="276">
        <f t="shared" si="129"/>
        <v>0</v>
      </c>
      <c r="K105" s="276">
        <f t="shared" si="129"/>
        <v>0</v>
      </c>
      <c r="L105" s="276">
        <f t="shared" si="129"/>
        <v>0</v>
      </c>
      <c r="M105" s="276">
        <f t="shared" si="129"/>
        <v>0</v>
      </c>
      <c r="N105" s="276">
        <f t="shared" si="129"/>
        <v>0</v>
      </c>
      <c r="O105" s="276">
        <f t="shared" si="129"/>
        <v>0</v>
      </c>
      <c r="P105" s="276">
        <f t="shared" si="129"/>
        <v>0</v>
      </c>
      <c r="Q105" s="276">
        <f t="shared" si="129"/>
        <v>0</v>
      </c>
      <c r="R105" s="276">
        <f t="shared" si="129"/>
        <v>0</v>
      </c>
      <c r="S105" s="276">
        <f t="shared" si="129"/>
        <v>0</v>
      </c>
      <c r="T105" s="276">
        <f t="shared" si="129"/>
        <v>0</v>
      </c>
      <c r="U105" s="276">
        <f t="shared" si="129"/>
        <v>0</v>
      </c>
      <c r="V105" s="276">
        <f t="shared" si="129"/>
        <v>0</v>
      </c>
      <c r="W105" s="276">
        <f t="shared" si="129"/>
        <v>0</v>
      </c>
      <c r="X105" s="276">
        <f t="shared" si="129"/>
        <v>0</v>
      </c>
      <c r="Y105" s="276">
        <f t="shared" si="129"/>
        <v>0</v>
      </c>
      <c r="Z105" s="276">
        <f t="shared" si="129"/>
        <v>0</v>
      </c>
      <c r="AA105" s="276">
        <f t="shared" si="129"/>
        <v>0</v>
      </c>
      <c r="AB105" s="276">
        <f t="shared" si="129"/>
        <v>0</v>
      </c>
      <c r="AC105" s="276">
        <f t="shared" si="129"/>
        <v>0</v>
      </c>
      <c r="AD105" s="276">
        <f t="shared" si="129"/>
        <v>0</v>
      </c>
      <c r="AE105" s="276">
        <f t="shared" si="129"/>
        <v>0</v>
      </c>
      <c r="AF105" s="276">
        <f t="shared" si="129"/>
        <v>0</v>
      </c>
      <c r="AG105" s="276">
        <f t="shared" si="129"/>
        <v>0</v>
      </c>
      <c r="AH105" s="276">
        <f t="shared" si="129"/>
        <v>0</v>
      </c>
      <c r="AI105" s="276">
        <f t="shared" si="129"/>
        <v>0</v>
      </c>
      <c r="AJ105" s="276">
        <f t="shared" si="129"/>
        <v>0</v>
      </c>
      <c r="AK105" s="276">
        <f t="shared" si="129"/>
        <v>0</v>
      </c>
      <c r="AL105" s="276">
        <f t="shared" si="129"/>
        <v>0</v>
      </c>
      <c r="AM105" s="276">
        <f t="shared" si="129"/>
        <v>0</v>
      </c>
      <c r="AN105" s="276">
        <f t="shared" si="129"/>
        <v>0</v>
      </c>
      <c r="AO105" s="276">
        <f t="shared" si="129"/>
        <v>0</v>
      </c>
      <c r="AP105" s="276">
        <f t="shared" si="129"/>
        <v>0</v>
      </c>
      <c r="AQ105" s="276">
        <f t="shared" si="129"/>
        <v>0</v>
      </c>
      <c r="AR105" s="276">
        <f t="shared" si="129"/>
        <v>0</v>
      </c>
      <c r="AS105" s="276">
        <f t="shared" si="129"/>
        <v>0</v>
      </c>
      <c r="AT105" s="276">
        <f t="shared" si="129"/>
        <v>0</v>
      </c>
      <c r="AU105" s="276">
        <f t="shared" si="129"/>
        <v>0</v>
      </c>
      <c r="AV105" s="276">
        <f t="shared" si="129"/>
        <v>0</v>
      </c>
      <c r="AW105" s="276">
        <f t="shared" si="129"/>
        <v>0</v>
      </c>
      <c r="AX105" s="276">
        <f t="shared" si="129"/>
        <v>0</v>
      </c>
      <c r="AY105" s="276">
        <f t="shared" si="129"/>
        <v>0</v>
      </c>
      <c r="AZ105" s="276">
        <f t="shared" si="129"/>
        <v>0</v>
      </c>
      <c r="BA105" s="276">
        <f t="shared" si="129"/>
        <v>0</v>
      </c>
      <c r="BB105" s="276">
        <f t="shared" si="129"/>
        <v>0</v>
      </c>
      <c r="BC105" s="276">
        <f t="shared" si="129"/>
        <v>0</v>
      </c>
      <c r="BD105" s="276">
        <f t="shared" si="129"/>
        <v>0</v>
      </c>
      <c r="BE105" s="276">
        <f t="shared" si="129"/>
        <v>0</v>
      </c>
      <c r="BF105" s="276">
        <f t="shared" si="129"/>
        <v>0</v>
      </c>
      <c r="BG105" s="276">
        <f t="shared" si="129"/>
        <v>0</v>
      </c>
      <c r="BH105" s="276">
        <f t="shared" si="129"/>
        <v>0</v>
      </c>
      <c r="BI105" s="276">
        <f t="shared" si="129"/>
        <v>0</v>
      </c>
      <c r="BJ105" s="276">
        <f t="shared" si="129"/>
        <v>0</v>
      </c>
      <c r="BK105" s="276">
        <f t="shared" si="129"/>
        <v>0</v>
      </c>
      <c r="BL105" s="276">
        <f t="shared" si="129"/>
        <v>0</v>
      </c>
      <c r="BM105" s="276">
        <f t="shared" si="129"/>
        <v>0</v>
      </c>
      <c r="BN105" s="276">
        <f t="shared" si="129"/>
        <v>0</v>
      </c>
      <c r="BO105" s="276">
        <f t="shared" si="129"/>
        <v>0</v>
      </c>
      <c r="BP105" s="276">
        <f t="shared" si="129"/>
        <v>0</v>
      </c>
      <c r="BQ105" s="276">
        <f t="shared" si="129"/>
        <v>0</v>
      </c>
      <c r="BR105" s="276">
        <f t="shared" si="129"/>
        <v>0</v>
      </c>
      <c r="BS105" s="276">
        <f t="shared" si="129"/>
        <v>0</v>
      </c>
      <c r="BT105" s="276">
        <f t="shared" si="129"/>
        <v>0</v>
      </c>
      <c r="BU105" s="276">
        <f t="shared" ref="BU105:DC105" si="130">BU99*$D$100</f>
        <v>0</v>
      </c>
      <c r="BV105" s="276">
        <f t="shared" si="130"/>
        <v>0</v>
      </c>
      <c r="BW105" s="276">
        <f t="shared" si="130"/>
        <v>0</v>
      </c>
      <c r="BX105" s="276">
        <f t="shared" si="130"/>
        <v>0</v>
      </c>
      <c r="BY105" s="276">
        <f t="shared" si="130"/>
        <v>0</v>
      </c>
      <c r="BZ105" s="276">
        <f t="shared" si="130"/>
        <v>0</v>
      </c>
      <c r="CA105" s="276">
        <f t="shared" si="130"/>
        <v>0</v>
      </c>
      <c r="CB105" s="276">
        <f t="shared" si="130"/>
        <v>0</v>
      </c>
      <c r="CC105" s="276">
        <f t="shared" si="130"/>
        <v>0</v>
      </c>
      <c r="CD105" s="276">
        <f t="shared" si="130"/>
        <v>0</v>
      </c>
      <c r="CE105" s="276">
        <f t="shared" si="130"/>
        <v>0</v>
      </c>
      <c r="CF105" s="276">
        <f t="shared" si="130"/>
        <v>0</v>
      </c>
      <c r="CG105" s="276">
        <f t="shared" si="130"/>
        <v>0</v>
      </c>
      <c r="CH105" s="276">
        <f t="shared" si="130"/>
        <v>0</v>
      </c>
      <c r="CI105" s="276">
        <f t="shared" si="130"/>
        <v>0</v>
      </c>
      <c r="CJ105" s="276">
        <f t="shared" si="130"/>
        <v>0</v>
      </c>
      <c r="CK105" s="276">
        <f t="shared" si="130"/>
        <v>0</v>
      </c>
      <c r="CL105" s="276">
        <f t="shared" si="130"/>
        <v>0</v>
      </c>
      <c r="CM105" s="276">
        <f t="shared" si="130"/>
        <v>0</v>
      </c>
      <c r="CN105" s="276">
        <f t="shared" si="130"/>
        <v>0</v>
      </c>
      <c r="CO105" s="276">
        <f t="shared" si="130"/>
        <v>0</v>
      </c>
      <c r="CP105" s="276">
        <f t="shared" si="130"/>
        <v>0</v>
      </c>
      <c r="CQ105" s="276">
        <f t="shared" si="130"/>
        <v>0</v>
      </c>
      <c r="CR105" s="276">
        <f t="shared" si="130"/>
        <v>0</v>
      </c>
      <c r="CS105" s="276">
        <f t="shared" si="130"/>
        <v>0</v>
      </c>
      <c r="CT105" s="276">
        <f t="shared" si="130"/>
        <v>0</v>
      </c>
      <c r="CU105" s="276">
        <f t="shared" si="130"/>
        <v>0</v>
      </c>
      <c r="CV105" s="276">
        <f t="shared" si="130"/>
        <v>0</v>
      </c>
      <c r="CW105" s="276">
        <f t="shared" si="130"/>
        <v>0</v>
      </c>
      <c r="CX105" s="276">
        <f t="shared" si="130"/>
        <v>0</v>
      </c>
      <c r="CY105" s="276">
        <f t="shared" si="130"/>
        <v>0</v>
      </c>
      <c r="CZ105" s="276">
        <f t="shared" si="130"/>
        <v>0</v>
      </c>
      <c r="DA105" s="276">
        <f t="shared" si="130"/>
        <v>0</v>
      </c>
      <c r="DB105" s="276">
        <f t="shared" si="130"/>
        <v>0</v>
      </c>
      <c r="DC105" s="276">
        <f t="shared" si="130"/>
        <v>0</v>
      </c>
    </row>
    <row r="106" spans="2:107" ht="15" hidden="1" customHeight="1" x14ac:dyDescent="0.25">
      <c r="H106" s="277"/>
      <c r="I106" s="277"/>
    </row>
    <row r="107" spans="2:107" ht="15" hidden="1" customHeight="1" x14ac:dyDescent="0.35">
      <c r="E107" s="201" t="s">
        <v>4565</v>
      </c>
      <c r="F107" s="202"/>
      <c r="G107" s="203">
        <f>RCB!$G$31</f>
        <v>0</v>
      </c>
      <c r="H107" s="277"/>
      <c r="I107" s="201" t="s">
        <v>4566</v>
      </c>
      <c r="J107" s="202"/>
      <c r="K107" s="203">
        <f>RCB!$J$31</f>
        <v>0</v>
      </c>
    </row>
    <row r="108" spans="2:107" ht="15" hidden="1" customHeight="1" x14ac:dyDescent="0.35">
      <c r="E108" s="201" t="s">
        <v>4069</v>
      </c>
      <c r="F108" s="202"/>
      <c r="G108" s="203">
        <f>RCB!$H$30</f>
        <v>0</v>
      </c>
      <c r="H108" s="277"/>
      <c r="I108" s="201" t="s">
        <v>4070</v>
      </c>
      <c r="J108" s="202"/>
      <c r="K108" s="203">
        <f>RCB!$K$30</f>
        <v>0</v>
      </c>
    </row>
    <row r="109" spans="2:107" ht="15" hidden="1" customHeight="1" x14ac:dyDescent="0.25">
      <c r="H109" s="277"/>
      <c r="I109" s="277"/>
    </row>
    <row r="110" spans="2:107" hidden="1" x14ac:dyDescent="0.25">
      <c r="B110" s="649"/>
      <c r="C110" s="273" t="s">
        <v>5844</v>
      </c>
      <c r="D110" s="273"/>
      <c r="E110" s="273"/>
      <c r="F110" s="273"/>
      <c r="G110" s="246"/>
      <c r="H110" s="246"/>
      <c r="I110" s="246"/>
      <c r="J110" s="246"/>
      <c r="K110" s="246"/>
      <c r="L110" s="246"/>
      <c r="M110" s="246"/>
      <c r="N110" s="246"/>
      <c r="O110" s="246"/>
      <c r="P110" s="246"/>
      <c r="Q110" s="246"/>
      <c r="R110" s="246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  <c r="AM110" s="246"/>
      <c r="AN110" s="246"/>
      <c r="AO110" s="246"/>
      <c r="AP110" s="246"/>
      <c r="AQ110" s="246"/>
      <c r="AR110" s="246"/>
      <c r="AS110" s="246"/>
      <c r="AT110" s="246"/>
      <c r="AU110" s="246"/>
      <c r="AV110" s="246"/>
      <c r="AW110" s="246"/>
      <c r="AX110" s="246"/>
      <c r="AY110" s="246"/>
      <c r="AZ110" s="246"/>
      <c r="BA110" s="246"/>
      <c r="BB110" s="246"/>
      <c r="BC110" s="246"/>
      <c r="BD110" s="246"/>
      <c r="BE110" s="246"/>
      <c r="BF110" s="246"/>
      <c r="BG110" s="246"/>
      <c r="BH110" s="246"/>
      <c r="BI110" s="246"/>
      <c r="BJ110" s="246"/>
      <c r="BK110" s="246"/>
      <c r="BL110" s="246"/>
      <c r="BM110" s="246"/>
      <c r="BN110" s="246"/>
      <c r="BO110" s="246"/>
      <c r="BP110" s="246"/>
      <c r="BQ110" s="246"/>
      <c r="BR110" s="246"/>
      <c r="BS110" s="246"/>
      <c r="BT110" s="246"/>
      <c r="BU110" s="246"/>
      <c r="BV110" s="246"/>
      <c r="BW110" s="246"/>
      <c r="BX110" s="246"/>
      <c r="BY110" s="246"/>
      <c r="BZ110" s="246"/>
      <c r="CA110" s="246"/>
      <c r="CB110" s="246"/>
      <c r="CC110" s="246"/>
      <c r="CD110" s="246"/>
      <c r="CE110" s="246"/>
      <c r="CF110" s="246"/>
      <c r="CG110" s="246"/>
      <c r="CH110" s="246"/>
      <c r="CI110" s="246"/>
      <c r="CJ110" s="246"/>
      <c r="CK110" s="246"/>
      <c r="CL110" s="246"/>
      <c r="CM110" s="246"/>
      <c r="CN110" s="246"/>
      <c r="CO110" s="246"/>
      <c r="CP110" s="246"/>
      <c r="CQ110" s="246"/>
      <c r="CR110" s="246"/>
      <c r="CS110" s="246"/>
      <c r="CT110" s="246"/>
      <c r="CU110" s="246"/>
      <c r="CV110" s="246"/>
      <c r="CW110" s="246"/>
      <c r="CX110" s="246"/>
      <c r="CY110" s="246"/>
      <c r="CZ110" s="246"/>
      <c r="DA110" s="246"/>
      <c r="DB110" s="246"/>
      <c r="DC110" s="246"/>
    </row>
    <row r="111" spans="2:107" ht="15" hidden="1" customHeight="1" x14ac:dyDescent="0.25">
      <c r="B111" s="247"/>
      <c r="C111" s="248"/>
      <c r="D111" s="248"/>
      <c r="E111" s="248"/>
      <c r="F111" s="249"/>
      <c r="G111" s="250" t="s">
        <v>76</v>
      </c>
      <c r="H111" s="251" t="s">
        <v>4575</v>
      </c>
      <c r="I111" s="251" t="s">
        <v>4576</v>
      </c>
      <c r="J111" s="251" t="s">
        <v>4577</v>
      </c>
      <c r="K111" s="251" t="s">
        <v>4578</v>
      </c>
      <c r="L111" s="251" t="s">
        <v>4579</v>
      </c>
      <c r="M111" s="251" t="s">
        <v>4580</v>
      </c>
      <c r="N111" s="251" t="s">
        <v>4581</v>
      </c>
      <c r="O111" s="251" t="s">
        <v>4582</v>
      </c>
      <c r="P111" s="251" t="s">
        <v>4583</v>
      </c>
      <c r="Q111" s="251" t="s">
        <v>4584</v>
      </c>
      <c r="R111" s="251" t="s">
        <v>4585</v>
      </c>
      <c r="S111" s="251" t="s">
        <v>4586</v>
      </c>
      <c r="T111" s="251" t="s">
        <v>4587</v>
      </c>
      <c r="U111" s="251" t="s">
        <v>4588</v>
      </c>
      <c r="V111" s="251" t="s">
        <v>4589</v>
      </c>
      <c r="W111" s="251" t="s">
        <v>4590</v>
      </c>
      <c r="X111" s="251" t="s">
        <v>4591</v>
      </c>
      <c r="Y111" s="251" t="s">
        <v>4592</v>
      </c>
      <c r="Z111" s="251" t="s">
        <v>4593</v>
      </c>
      <c r="AA111" s="251" t="s">
        <v>4594</v>
      </c>
      <c r="AB111" s="251" t="s">
        <v>4595</v>
      </c>
      <c r="AC111" s="251" t="s">
        <v>4596</v>
      </c>
      <c r="AD111" s="251" t="s">
        <v>4597</v>
      </c>
      <c r="AE111" s="251" t="s">
        <v>4598</v>
      </c>
      <c r="AF111" s="251" t="s">
        <v>4599</v>
      </c>
      <c r="AG111" s="251" t="s">
        <v>4600</v>
      </c>
      <c r="AH111" s="251" t="s">
        <v>4601</v>
      </c>
      <c r="AI111" s="251" t="s">
        <v>4602</v>
      </c>
      <c r="AJ111" s="251" t="s">
        <v>4603</v>
      </c>
      <c r="AK111" s="251" t="s">
        <v>4604</v>
      </c>
      <c r="AL111" s="251" t="s">
        <v>4605</v>
      </c>
      <c r="AM111" s="251" t="s">
        <v>4606</v>
      </c>
      <c r="AN111" s="251" t="s">
        <v>4607</v>
      </c>
      <c r="AO111" s="251" t="s">
        <v>4608</v>
      </c>
      <c r="AP111" s="251" t="s">
        <v>4609</v>
      </c>
      <c r="AQ111" s="251" t="s">
        <v>4610</v>
      </c>
      <c r="AR111" s="251" t="s">
        <v>4611</v>
      </c>
      <c r="AS111" s="251" t="s">
        <v>4612</v>
      </c>
      <c r="AT111" s="251" t="s">
        <v>4613</v>
      </c>
      <c r="AU111" s="251" t="s">
        <v>4614</v>
      </c>
      <c r="AV111" s="251" t="s">
        <v>4615</v>
      </c>
      <c r="AW111" s="251" t="s">
        <v>4616</v>
      </c>
      <c r="AX111" s="251" t="s">
        <v>4617</v>
      </c>
      <c r="AY111" s="251" t="s">
        <v>4618</v>
      </c>
      <c r="AZ111" s="251" t="s">
        <v>4619</v>
      </c>
      <c r="BA111" s="251" t="s">
        <v>4620</v>
      </c>
      <c r="BB111" s="251" t="s">
        <v>4621</v>
      </c>
      <c r="BC111" s="251" t="s">
        <v>4622</v>
      </c>
      <c r="BD111" s="251" t="s">
        <v>4623</v>
      </c>
      <c r="BE111" s="251" t="s">
        <v>4624</v>
      </c>
      <c r="BF111" s="251" t="s">
        <v>4625</v>
      </c>
      <c r="BG111" s="251" t="s">
        <v>4626</v>
      </c>
      <c r="BH111" s="251" t="s">
        <v>4627</v>
      </c>
      <c r="BI111" s="251" t="s">
        <v>4628</v>
      </c>
      <c r="BJ111" s="251" t="s">
        <v>4629</v>
      </c>
      <c r="BK111" s="251" t="s">
        <v>4630</v>
      </c>
      <c r="BL111" s="251" t="s">
        <v>4631</v>
      </c>
      <c r="BM111" s="251" t="s">
        <v>4632</v>
      </c>
      <c r="BN111" s="251" t="s">
        <v>4633</v>
      </c>
      <c r="BO111" s="251" t="s">
        <v>4634</v>
      </c>
      <c r="BP111" s="251" t="s">
        <v>4635</v>
      </c>
      <c r="BQ111" s="251" t="s">
        <v>4636</v>
      </c>
      <c r="BR111" s="251" t="s">
        <v>4637</v>
      </c>
      <c r="BS111" s="251" t="s">
        <v>4638</v>
      </c>
      <c r="BT111" s="251" t="s">
        <v>4639</v>
      </c>
      <c r="BU111" s="251" t="s">
        <v>4640</v>
      </c>
      <c r="BV111" s="251" t="s">
        <v>4641</v>
      </c>
      <c r="BW111" s="251" t="s">
        <v>4642</v>
      </c>
      <c r="BX111" s="251" t="s">
        <v>4643</v>
      </c>
      <c r="BY111" s="251" t="s">
        <v>4644</v>
      </c>
      <c r="BZ111" s="251" t="s">
        <v>4645</v>
      </c>
      <c r="CA111" s="251" t="s">
        <v>4646</v>
      </c>
      <c r="CB111" s="251" t="s">
        <v>4647</v>
      </c>
      <c r="CC111" s="251" t="s">
        <v>4648</v>
      </c>
      <c r="CD111" s="251" t="s">
        <v>4649</v>
      </c>
      <c r="CE111" s="251" t="s">
        <v>4650</v>
      </c>
      <c r="CF111" s="251" t="s">
        <v>4651</v>
      </c>
      <c r="CG111" s="251" t="s">
        <v>4652</v>
      </c>
      <c r="CH111" s="251" t="s">
        <v>4653</v>
      </c>
      <c r="CI111" s="251" t="s">
        <v>4654</v>
      </c>
      <c r="CJ111" s="251" t="s">
        <v>4655</v>
      </c>
      <c r="CK111" s="251" t="s">
        <v>4656</v>
      </c>
      <c r="CL111" s="251" t="s">
        <v>4657</v>
      </c>
      <c r="CM111" s="251" t="s">
        <v>4658</v>
      </c>
      <c r="CN111" s="251" t="s">
        <v>4659</v>
      </c>
      <c r="CO111" s="251" t="s">
        <v>4660</v>
      </c>
      <c r="CP111" s="251" t="s">
        <v>4661</v>
      </c>
      <c r="CQ111" s="251" t="s">
        <v>4662</v>
      </c>
      <c r="CR111" s="251" t="s">
        <v>4663</v>
      </c>
      <c r="CS111" s="251" t="s">
        <v>4664</v>
      </c>
      <c r="CT111" s="251" t="s">
        <v>4665</v>
      </c>
      <c r="CU111" s="251" t="s">
        <v>4666</v>
      </c>
      <c r="CV111" s="251" t="s">
        <v>4667</v>
      </c>
      <c r="CW111" s="251" t="s">
        <v>4668</v>
      </c>
      <c r="CX111" s="251" t="s">
        <v>4669</v>
      </c>
      <c r="CY111" s="251" t="s">
        <v>4670</v>
      </c>
      <c r="CZ111" s="251" t="s">
        <v>4671</v>
      </c>
      <c r="DA111" s="251" t="s">
        <v>4672</v>
      </c>
      <c r="DB111" s="251" t="s">
        <v>4673</v>
      </c>
      <c r="DC111" s="251" t="s">
        <v>4674</v>
      </c>
    </row>
    <row r="112" spans="2:107" ht="15" hidden="1" customHeight="1" x14ac:dyDescent="0.25">
      <c r="B112" s="247">
        <v>49</v>
      </c>
      <c r="C112" s="268" t="s">
        <v>3898</v>
      </c>
      <c r="D112" s="268"/>
      <c r="E112" s="531" t="s">
        <v>3855</v>
      </c>
      <c r="F112" s="264" t="s">
        <v>4236</v>
      </c>
      <c r="G112" s="259">
        <f>SUM(H112:DC112)</f>
        <v>0</v>
      </c>
      <c r="H112" s="260">
        <f>H74-H94</f>
        <v>0</v>
      </c>
      <c r="I112" s="260">
        <f t="shared" ref="I112:BT112" si="131">I74-I94</f>
        <v>0</v>
      </c>
      <c r="J112" s="260">
        <f t="shared" si="131"/>
        <v>0</v>
      </c>
      <c r="K112" s="260">
        <f t="shared" si="131"/>
        <v>0</v>
      </c>
      <c r="L112" s="260">
        <f t="shared" si="131"/>
        <v>0</v>
      </c>
      <c r="M112" s="260">
        <f t="shared" si="131"/>
        <v>0</v>
      </c>
      <c r="N112" s="260">
        <f t="shared" si="131"/>
        <v>0</v>
      </c>
      <c r="O112" s="260">
        <f t="shared" si="131"/>
        <v>0</v>
      </c>
      <c r="P112" s="260">
        <f t="shared" si="131"/>
        <v>0</v>
      </c>
      <c r="Q112" s="260">
        <f t="shared" si="131"/>
        <v>0</v>
      </c>
      <c r="R112" s="260">
        <f t="shared" si="131"/>
        <v>0</v>
      </c>
      <c r="S112" s="260">
        <f t="shared" si="131"/>
        <v>0</v>
      </c>
      <c r="T112" s="260">
        <f t="shared" si="131"/>
        <v>0</v>
      </c>
      <c r="U112" s="260">
        <f t="shared" si="131"/>
        <v>0</v>
      </c>
      <c r="V112" s="260">
        <f t="shared" si="131"/>
        <v>0</v>
      </c>
      <c r="W112" s="260">
        <f t="shared" si="131"/>
        <v>0</v>
      </c>
      <c r="X112" s="260">
        <f t="shared" si="131"/>
        <v>0</v>
      </c>
      <c r="Y112" s="260">
        <f t="shared" si="131"/>
        <v>0</v>
      </c>
      <c r="Z112" s="260">
        <f t="shared" si="131"/>
        <v>0</v>
      </c>
      <c r="AA112" s="260">
        <f t="shared" si="131"/>
        <v>0</v>
      </c>
      <c r="AB112" s="260">
        <f t="shared" si="131"/>
        <v>0</v>
      </c>
      <c r="AC112" s="260">
        <f t="shared" si="131"/>
        <v>0</v>
      </c>
      <c r="AD112" s="260">
        <f t="shared" si="131"/>
        <v>0</v>
      </c>
      <c r="AE112" s="260">
        <f t="shared" si="131"/>
        <v>0</v>
      </c>
      <c r="AF112" s="260">
        <f t="shared" si="131"/>
        <v>0</v>
      </c>
      <c r="AG112" s="260">
        <f t="shared" si="131"/>
        <v>0</v>
      </c>
      <c r="AH112" s="260">
        <f t="shared" si="131"/>
        <v>0</v>
      </c>
      <c r="AI112" s="260">
        <f t="shared" si="131"/>
        <v>0</v>
      </c>
      <c r="AJ112" s="260">
        <f t="shared" si="131"/>
        <v>0</v>
      </c>
      <c r="AK112" s="260">
        <f t="shared" si="131"/>
        <v>0</v>
      </c>
      <c r="AL112" s="260">
        <f t="shared" si="131"/>
        <v>0</v>
      </c>
      <c r="AM112" s="260">
        <f t="shared" si="131"/>
        <v>0</v>
      </c>
      <c r="AN112" s="260">
        <f t="shared" si="131"/>
        <v>0</v>
      </c>
      <c r="AO112" s="260">
        <f t="shared" si="131"/>
        <v>0</v>
      </c>
      <c r="AP112" s="260">
        <f t="shared" si="131"/>
        <v>0</v>
      </c>
      <c r="AQ112" s="260">
        <f t="shared" si="131"/>
        <v>0</v>
      </c>
      <c r="AR112" s="260">
        <f t="shared" si="131"/>
        <v>0</v>
      </c>
      <c r="AS112" s="260">
        <f t="shared" si="131"/>
        <v>0</v>
      </c>
      <c r="AT112" s="260">
        <f t="shared" si="131"/>
        <v>0</v>
      </c>
      <c r="AU112" s="260">
        <f t="shared" si="131"/>
        <v>0</v>
      </c>
      <c r="AV112" s="260">
        <f t="shared" si="131"/>
        <v>0</v>
      </c>
      <c r="AW112" s="260">
        <f t="shared" si="131"/>
        <v>0</v>
      </c>
      <c r="AX112" s="260">
        <f t="shared" si="131"/>
        <v>0</v>
      </c>
      <c r="AY112" s="260">
        <f t="shared" si="131"/>
        <v>0</v>
      </c>
      <c r="AZ112" s="260">
        <f t="shared" si="131"/>
        <v>0</v>
      </c>
      <c r="BA112" s="260">
        <f t="shared" si="131"/>
        <v>0</v>
      </c>
      <c r="BB112" s="260">
        <f t="shared" si="131"/>
        <v>0</v>
      </c>
      <c r="BC112" s="260">
        <f t="shared" si="131"/>
        <v>0</v>
      </c>
      <c r="BD112" s="260">
        <f t="shared" si="131"/>
        <v>0</v>
      </c>
      <c r="BE112" s="260">
        <f t="shared" si="131"/>
        <v>0</v>
      </c>
      <c r="BF112" s="260">
        <f t="shared" si="131"/>
        <v>0</v>
      </c>
      <c r="BG112" s="260">
        <f t="shared" si="131"/>
        <v>0</v>
      </c>
      <c r="BH112" s="260">
        <f t="shared" si="131"/>
        <v>0</v>
      </c>
      <c r="BI112" s="260">
        <f t="shared" si="131"/>
        <v>0</v>
      </c>
      <c r="BJ112" s="260">
        <f t="shared" si="131"/>
        <v>0</v>
      </c>
      <c r="BK112" s="260">
        <f t="shared" si="131"/>
        <v>0</v>
      </c>
      <c r="BL112" s="260">
        <f t="shared" si="131"/>
        <v>0</v>
      </c>
      <c r="BM112" s="260">
        <f t="shared" si="131"/>
        <v>0</v>
      </c>
      <c r="BN112" s="260">
        <f t="shared" si="131"/>
        <v>0</v>
      </c>
      <c r="BO112" s="260">
        <f t="shared" si="131"/>
        <v>0</v>
      </c>
      <c r="BP112" s="260">
        <f t="shared" si="131"/>
        <v>0</v>
      </c>
      <c r="BQ112" s="260">
        <f t="shared" si="131"/>
        <v>0</v>
      </c>
      <c r="BR112" s="260">
        <f t="shared" si="131"/>
        <v>0</v>
      </c>
      <c r="BS112" s="260">
        <f t="shared" si="131"/>
        <v>0</v>
      </c>
      <c r="BT112" s="260">
        <f t="shared" si="131"/>
        <v>0</v>
      </c>
      <c r="BU112" s="260">
        <f t="shared" ref="BU112:DC112" si="132">BU74-BU94</f>
        <v>0</v>
      </c>
      <c r="BV112" s="260">
        <f t="shared" si="132"/>
        <v>0</v>
      </c>
      <c r="BW112" s="260">
        <f t="shared" si="132"/>
        <v>0</v>
      </c>
      <c r="BX112" s="260">
        <f t="shared" si="132"/>
        <v>0</v>
      </c>
      <c r="BY112" s="260">
        <f t="shared" si="132"/>
        <v>0</v>
      </c>
      <c r="BZ112" s="260">
        <f t="shared" si="132"/>
        <v>0</v>
      </c>
      <c r="CA112" s="260">
        <f t="shared" si="132"/>
        <v>0</v>
      </c>
      <c r="CB112" s="260">
        <f t="shared" si="132"/>
        <v>0</v>
      </c>
      <c r="CC112" s="260">
        <f t="shared" si="132"/>
        <v>0</v>
      </c>
      <c r="CD112" s="260">
        <f t="shared" si="132"/>
        <v>0</v>
      </c>
      <c r="CE112" s="260">
        <f t="shared" si="132"/>
        <v>0</v>
      </c>
      <c r="CF112" s="260">
        <f t="shared" si="132"/>
        <v>0</v>
      </c>
      <c r="CG112" s="260">
        <f t="shared" si="132"/>
        <v>0</v>
      </c>
      <c r="CH112" s="260">
        <f t="shared" si="132"/>
        <v>0</v>
      </c>
      <c r="CI112" s="260">
        <f t="shared" si="132"/>
        <v>0</v>
      </c>
      <c r="CJ112" s="260">
        <f t="shared" si="132"/>
        <v>0</v>
      </c>
      <c r="CK112" s="260">
        <f t="shared" si="132"/>
        <v>0</v>
      </c>
      <c r="CL112" s="260">
        <f t="shared" si="132"/>
        <v>0</v>
      </c>
      <c r="CM112" s="260">
        <f t="shared" si="132"/>
        <v>0</v>
      </c>
      <c r="CN112" s="260">
        <f t="shared" si="132"/>
        <v>0</v>
      </c>
      <c r="CO112" s="260">
        <f t="shared" si="132"/>
        <v>0</v>
      </c>
      <c r="CP112" s="260">
        <f t="shared" si="132"/>
        <v>0</v>
      </c>
      <c r="CQ112" s="260">
        <f t="shared" si="132"/>
        <v>0</v>
      </c>
      <c r="CR112" s="260">
        <f t="shared" si="132"/>
        <v>0</v>
      </c>
      <c r="CS112" s="260">
        <f t="shared" si="132"/>
        <v>0</v>
      </c>
      <c r="CT112" s="260">
        <f t="shared" si="132"/>
        <v>0</v>
      </c>
      <c r="CU112" s="260">
        <f t="shared" si="132"/>
        <v>0</v>
      </c>
      <c r="CV112" s="260">
        <f t="shared" si="132"/>
        <v>0</v>
      </c>
      <c r="CW112" s="260">
        <f t="shared" si="132"/>
        <v>0</v>
      </c>
      <c r="CX112" s="260">
        <f t="shared" si="132"/>
        <v>0</v>
      </c>
      <c r="CY112" s="260">
        <f t="shared" si="132"/>
        <v>0</v>
      </c>
      <c r="CZ112" s="260">
        <f t="shared" si="132"/>
        <v>0</v>
      </c>
      <c r="DA112" s="260">
        <f t="shared" si="132"/>
        <v>0</v>
      </c>
      <c r="DB112" s="260">
        <f t="shared" si="132"/>
        <v>0</v>
      </c>
      <c r="DC112" s="260">
        <f t="shared" si="132"/>
        <v>0</v>
      </c>
    </row>
    <row r="113" spans="2:107" ht="15" hidden="1" customHeight="1" x14ac:dyDescent="0.25">
      <c r="B113" s="247">
        <v>50</v>
      </c>
      <c r="C113" s="269" t="s">
        <v>4237</v>
      </c>
      <c r="D113" s="270">
        <f>'Escolha tarifa'!F26</f>
        <v>2819.9819950859955</v>
      </c>
      <c r="E113" s="532" t="s">
        <v>3909</v>
      </c>
      <c r="F113" s="695" t="s">
        <v>4238</v>
      </c>
      <c r="G113" s="266">
        <f>IF(G74=0,0,G112/G74)</f>
        <v>0</v>
      </c>
      <c r="H113" s="267">
        <f>IF(H74=0,0,H112/H74)</f>
        <v>0</v>
      </c>
      <c r="I113" s="267">
        <f t="shared" ref="I113:BT113" si="133">IF(I74=0,0,I112/I74)</f>
        <v>0</v>
      </c>
      <c r="J113" s="267">
        <f t="shared" si="133"/>
        <v>0</v>
      </c>
      <c r="K113" s="267">
        <f t="shared" si="133"/>
        <v>0</v>
      </c>
      <c r="L113" s="267">
        <f t="shared" si="133"/>
        <v>0</v>
      </c>
      <c r="M113" s="267">
        <f t="shared" si="133"/>
        <v>0</v>
      </c>
      <c r="N113" s="267">
        <f t="shared" si="133"/>
        <v>0</v>
      </c>
      <c r="O113" s="267">
        <f t="shared" si="133"/>
        <v>0</v>
      </c>
      <c r="P113" s="267">
        <f t="shared" si="133"/>
        <v>0</v>
      </c>
      <c r="Q113" s="267">
        <f t="shared" si="133"/>
        <v>0</v>
      </c>
      <c r="R113" s="267">
        <f t="shared" si="133"/>
        <v>0</v>
      </c>
      <c r="S113" s="267">
        <f t="shared" si="133"/>
        <v>0</v>
      </c>
      <c r="T113" s="267">
        <f t="shared" si="133"/>
        <v>0</v>
      </c>
      <c r="U113" s="267">
        <f t="shared" si="133"/>
        <v>0</v>
      </c>
      <c r="V113" s="267">
        <f t="shared" si="133"/>
        <v>0</v>
      </c>
      <c r="W113" s="267">
        <f t="shared" si="133"/>
        <v>0</v>
      </c>
      <c r="X113" s="267">
        <f t="shared" si="133"/>
        <v>0</v>
      </c>
      <c r="Y113" s="267">
        <f t="shared" si="133"/>
        <v>0</v>
      </c>
      <c r="Z113" s="267">
        <f t="shared" si="133"/>
        <v>0</v>
      </c>
      <c r="AA113" s="267">
        <f t="shared" si="133"/>
        <v>0</v>
      </c>
      <c r="AB113" s="267">
        <f t="shared" si="133"/>
        <v>0</v>
      </c>
      <c r="AC113" s="267">
        <f t="shared" si="133"/>
        <v>0</v>
      </c>
      <c r="AD113" s="267">
        <f t="shared" si="133"/>
        <v>0</v>
      </c>
      <c r="AE113" s="267">
        <f t="shared" si="133"/>
        <v>0</v>
      </c>
      <c r="AF113" s="267">
        <f t="shared" si="133"/>
        <v>0</v>
      </c>
      <c r="AG113" s="267">
        <f t="shared" si="133"/>
        <v>0</v>
      </c>
      <c r="AH113" s="267">
        <f t="shared" si="133"/>
        <v>0</v>
      </c>
      <c r="AI113" s="267">
        <f t="shared" si="133"/>
        <v>0</v>
      </c>
      <c r="AJ113" s="267">
        <f t="shared" si="133"/>
        <v>0</v>
      </c>
      <c r="AK113" s="267">
        <f t="shared" si="133"/>
        <v>0</v>
      </c>
      <c r="AL113" s="267">
        <f t="shared" si="133"/>
        <v>0</v>
      </c>
      <c r="AM113" s="267">
        <f t="shared" si="133"/>
        <v>0</v>
      </c>
      <c r="AN113" s="267">
        <f t="shared" si="133"/>
        <v>0</v>
      </c>
      <c r="AO113" s="267">
        <f t="shared" si="133"/>
        <v>0</v>
      </c>
      <c r="AP113" s="267">
        <f t="shared" si="133"/>
        <v>0</v>
      </c>
      <c r="AQ113" s="267">
        <f t="shared" si="133"/>
        <v>0</v>
      </c>
      <c r="AR113" s="267">
        <f t="shared" si="133"/>
        <v>0</v>
      </c>
      <c r="AS113" s="267">
        <f t="shared" si="133"/>
        <v>0</v>
      </c>
      <c r="AT113" s="267">
        <f t="shared" si="133"/>
        <v>0</v>
      </c>
      <c r="AU113" s="267">
        <f t="shared" si="133"/>
        <v>0</v>
      </c>
      <c r="AV113" s="267">
        <f t="shared" si="133"/>
        <v>0</v>
      </c>
      <c r="AW113" s="267">
        <f t="shared" si="133"/>
        <v>0</v>
      </c>
      <c r="AX113" s="267">
        <f t="shared" si="133"/>
        <v>0</v>
      </c>
      <c r="AY113" s="267">
        <f t="shared" si="133"/>
        <v>0</v>
      </c>
      <c r="AZ113" s="267">
        <f t="shared" si="133"/>
        <v>0</v>
      </c>
      <c r="BA113" s="267">
        <f t="shared" si="133"/>
        <v>0</v>
      </c>
      <c r="BB113" s="267">
        <f t="shared" si="133"/>
        <v>0</v>
      </c>
      <c r="BC113" s="267">
        <f t="shared" si="133"/>
        <v>0</v>
      </c>
      <c r="BD113" s="267">
        <f t="shared" si="133"/>
        <v>0</v>
      </c>
      <c r="BE113" s="267">
        <f t="shared" si="133"/>
        <v>0</v>
      </c>
      <c r="BF113" s="267">
        <f t="shared" si="133"/>
        <v>0</v>
      </c>
      <c r="BG113" s="267">
        <f t="shared" si="133"/>
        <v>0</v>
      </c>
      <c r="BH113" s="267">
        <f t="shared" si="133"/>
        <v>0</v>
      </c>
      <c r="BI113" s="267">
        <f t="shared" si="133"/>
        <v>0</v>
      </c>
      <c r="BJ113" s="267">
        <f t="shared" si="133"/>
        <v>0</v>
      </c>
      <c r="BK113" s="267">
        <f t="shared" si="133"/>
        <v>0</v>
      </c>
      <c r="BL113" s="267">
        <f t="shared" si="133"/>
        <v>0</v>
      </c>
      <c r="BM113" s="267">
        <f t="shared" si="133"/>
        <v>0</v>
      </c>
      <c r="BN113" s="267">
        <f t="shared" si="133"/>
        <v>0</v>
      </c>
      <c r="BO113" s="267">
        <f t="shared" si="133"/>
        <v>0</v>
      </c>
      <c r="BP113" s="267">
        <f t="shared" si="133"/>
        <v>0</v>
      </c>
      <c r="BQ113" s="267">
        <f t="shared" si="133"/>
        <v>0</v>
      </c>
      <c r="BR113" s="267">
        <f t="shared" si="133"/>
        <v>0</v>
      </c>
      <c r="BS113" s="267">
        <f t="shared" si="133"/>
        <v>0</v>
      </c>
      <c r="BT113" s="267">
        <f t="shared" si="133"/>
        <v>0</v>
      </c>
      <c r="BU113" s="267">
        <f t="shared" ref="BU113:DC113" si="134">IF(BU74=0,0,BU112/BU74)</f>
        <v>0</v>
      </c>
      <c r="BV113" s="267">
        <f t="shared" si="134"/>
        <v>0</v>
      </c>
      <c r="BW113" s="267">
        <f t="shared" si="134"/>
        <v>0</v>
      </c>
      <c r="BX113" s="267">
        <f t="shared" si="134"/>
        <v>0</v>
      </c>
      <c r="BY113" s="267">
        <f t="shared" si="134"/>
        <v>0</v>
      </c>
      <c r="BZ113" s="267">
        <f t="shared" si="134"/>
        <v>0</v>
      </c>
      <c r="CA113" s="267">
        <f t="shared" si="134"/>
        <v>0</v>
      </c>
      <c r="CB113" s="267">
        <f t="shared" si="134"/>
        <v>0</v>
      </c>
      <c r="CC113" s="267">
        <f t="shared" si="134"/>
        <v>0</v>
      </c>
      <c r="CD113" s="267">
        <f t="shared" si="134"/>
        <v>0</v>
      </c>
      <c r="CE113" s="267">
        <f t="shared" si="134"/>
        <v>0</v>
      </c>
      <c r="CF113" s="267">
        <f t="shared" si="134"/>
        <v>0</v>
      </c>
      <c r="CG113" s="267">
        <f t="shared" si="134"/>
        <v>0</v>
      </c>
      <c r="CH113" s="267">
        <f t="shared" si="134"/>
        <v>0</v>
      </c>
      <c r="CI113" s="267">
        <f t="shared" si="134"/>
        <v>0</v>
      </c>
      <c r="CJ113" s="267">
        <f t="shared" si="134"/>
        <v>0</v>
      </c>
      <c r="CK113" s="267">
        <f t="shared" si="134"/>
        <v>0</v>
      </c>
      <c r="CL113" s="267">
        <f t="shared" si="134"/>
        <v>0</v>
      </c>
      <c r="CM113" s="267">
        <f t="shared" si="134"/>
        <v>0</v>
      </c>
      <c r="CN113" s="267">
        <f t="shared" si="134"/>
        <v>0</v>
      </c>
      <c r="CO113" s="267">
        <f t="shared" si="134"/>
        <v>0</v>
      </c>
      <c r="CP113" s="267">
        <f t="shared" si="134"/>
        <v>0</v>
      </c>
      <c r="CQ113" s="267">
        <f t="shared" si="134"/>
        <v>0</v>
      </c>
      <c r="CR113" s="267">
        <f t="shared" si="134"/>
        <v>0</v>
      </c>
      <c r="CS113" s="267">
        <f t="shared" si="134"/>
        <v>0</v>
      </c>
      <c r="CT113" s="267">
        <f t="shared" si="134"/>
        <v>0</v>
      </c>
      <c r="CU113" s="267">
        <f t="shared" si="134"/>
        <v>0</v>
      </c>
      <c r="CV113" s="267">
        <f t="shared" si="134"/>
        <v>0</v>
      </c>
      <c r="CW113" s="267">
        <f t="shared" si="134"/>
        <v>0</v>
      </c>
      <c r="CX113" s="267">
        <f t="shared" si="134"/>
        <v>0</v>
      </c>
      <c r="CY113" s="267">
        <f t="shared" si="134"/>
        <v>0</v>
      </c>
      <c r="CZ113" s="267">
        <f t="shared" si="134"/>
        <v>0</v>
      </c>
      <c r="DA113" s="267">
        <f t="shared" si="134"/>
        <v>0</v>
      </c>
      <c r="DB113" s="267">
        <f t="shared" si="134"/>
        <v>0</v>
      </c>
      <c r="DC113" s="267">
        <f t="shared" si="134"/>
        <v>0</v>
      </c>
    </row>
    <row r="114" spans="2:107" ht="15" hidden="1" customHeight="1" x14ac:dyDescent="0.25">
      <c r="B114" s="247">
        <v>51</v>
      </c>
      <c r="C114" s="268" t="s">
        <v>3897</v>
      </c>
      <c r="D114" s="268"/>
      <c r="E114" s="531" t="s">
        <v>3852</v>
      </c>
      <c r="F114" s="264" t="s">
        <v>4239</v>
      </c>
      <c r="G114" s="259">
        <f>SUM(H114:DC114)</f>
        <v>0</v>
      </c>
      <c r="H114" s="260">
        <f>H72-H92</f>
        <v>0</v>
      </c>
      <c r="I114" s="260">
        <f t="shared" ref="I114:BT114" si="135">I72-I92</f>
        <v>0</v>
      </c>
      <c r="J114" s="260">
        <f t="shared" si="135"/>
        <v>0</v>
      </c>
      <c r="K114" s="260">
        <f t="shared" si="135"/>
        <v>0</v>
      </c>
      <c r="L114" s="260">
        <f t="shared" si="135"/>
        <v>0</v>
      </c>
      <c r="M114" s="260">
        <f t="shared" si="135"/>
        <v>0</v>
      </c>
      <c r="N114" s="260">
        <f t="shared" si="135"/>
        <v>0</v>
      </c>
      <c r="O114" s="260">
        <f t="shared" si="135"/>
        <v>0</v>
      </c>
      <c r="P114" s="260">
        <f t="shared" si="135"/>
        <v>0</v>
      </c>
      <c r="Q114" s="260">
        <f t="shared" si="135"/>
        <v>0</v>
      </c>
      <c r="R114" s="260">
        <f t="shared" si="135"/>
        <v>0</v>
      </c>
      <c r="S114" s="260">
        <f t="shared" si="135"/>
        <v>0</v>
      </c>
      <c r="T114" s="260">
        <f t="shared" si="135"/>
        <v>0</v>
      </c>
      <c r="U114" s="260">
        <f t="shared" si="135"/>
        <v>0</v>
      </c>
      <c r="V114" s="260">
        <f t="shared" si="135"/>
        <v>0</v>
      </c>
      <c r="W114" s="260">
        <f t="shared" si="135"/>
        <v>0</v>
      </c>
      <c r="X114" s="260">
        <f t="shared" si="135"/>
        <v>0</v>
      </c>
      <c r="Y114" s="260">
        <f t="shared" si="135"/>
        <v>0</v>
      </c>
      <c r="Z114" s="260">
        <f t="shared" si="135"/>
        <v>0</v>
      </c>
      <c r="AA114" s="260">
        <f t="shared" si="135"/>
        <v>0</v>
      </c>
      <c r="AB114" s="260">
        <f t="shared" si="135"/>
        <v>0</v>
      </c>
      <c r="AC114" s="260">
        <f t="shared" si="135"/>
        <v>0</v>
      </c>
      <c r="AD114" s="260">
        <f t="shared" si="135"/>
        <v>0</v>
      </c>
      <c r="AE114" s="260">
        <f t="shared" si="135"/>
        <v>0</v>
      </c>
      <c r="AF114" s="260">
        <f t="shared" si="135"/>
        <v>0</v>
      </c>
      <c r="AG114" s="260">
        <f t="shared" si="135"/>
        <v>0</v>
      </c>
      <c r="AH114" s="260">
        <f t="shared" si="135"/>
        <v>0</v>
      </c>
      <c r="AI114" s="260">
        <f t="shared" si="135"/>
        <v>0</v>
      </c>
      <c r="AJ114" s="260">
        <f t="shared" si="135"/>
        <v>0</v>
      </c>
      <c r="AK114" s="260">
        <f t="shared" si="135"/>
        <v>0</v>
      </c>
      <c r="AL114" s="260">
        <f t="shared" si="135"/>
        <v>0</v>
      </c>
      <c r="AM114" s="260">
        <f t="shared" si="135"/>
        <v>0</v>
      </c>
      <c r="AN114" s="260">
        <f t="shared" si="135"/>
        <v>0</v>
      </c>
      <c r="AO114" s="260">
        <f t="shared" si="135"/>
        <v>0</v>
      </c>
      <c r="AP114" s="260">
        <f t="shared" si="135"/>
        <v>0</v>
      </c>
      <c r="AQ114" s="260">
        <f t="shared" si="135"/>
        <v>0</v>
      </c>
      <c r="AR114" s="260">
        <f t="shared" si="135"/>
        <v>0</v>
      </c>
      <c r="AS114" s="260">
        <f t="shared" si="135"/>
        <v>0</v>
      </c>
      <c r="AT114" s="260">
        <f t="shared" si="135"/>
        <v>0</v>
      </c>
      <c r="AU114" s="260">
        <f t="shared" si="135"/>
        <v>0</v>
      </c>
      <c r="AV114" s="260">
        <f t="shared" si="135"/>
        <v>0</v>
      </c>
      <c r="AW114" s="260">
        <f t="shared" si="135"/>
        <v>0</v>
      </c>
      <c r="AX114" s="260">
        <f t="shared" si="135"/>
        <v>0</v>
      </c>
      <c r="AY114" s="260">
        <f t="shared" si="135"/>
        <v>0</v>
      </c>
      <c r="AZ114" s="260">
        <f t="shared" si="135"/>
        <v>0</v>
      </c>
      <c r="BA114" s="260">
        <f t="shared" si="135"/>
        <v>0</v>
      </c>
      <c r="BB114" s="260">
        <f t="shared" si="135"/>
        <v>0</v>
      </c>
      <c r="BC114" s="260">
        <f t="shared" si="135"/>
        <v>0</v>
      </c>
      <c r="BD114" s="260">
        <f t="shared" si="135"/>
        <v>0</v>
      </c>
      <c r="BE114" s="260">
        <f t="shared" si="135"/>
        <v>0</v>
      </c>
      <c r="BF114" s="260">
        <f t="shared" si="135"/>
        <v>0</v>
      </c>
      <c r="BG114" s="260">
        <f t="shared" si="135"/>
        <v>0</v>
      </c>
      <c r="BH114" s="260">
        <f t="shared" si="135"/>
        <v>0</v>
      </c>
      <c r="BI114" s="260">
        <f t="shared" si="135"/>
        <v>0</v>
      </c>
      <c r="BJ114" s="260">
        <f t="shared" si="135"/>
        <v>0</v>
      </c>
      <c r="BK114" s="260">
        <f t="shared" si="135"/>
        <v>0</v>
      </c>
      <c r="BL114" s="260">
        <f t="shared" si="135"/>
        <v>0</v>
      </c>
      <c r="BM114" s="260">
        <f t="shared" si="135"/>
        <v>0</v>
      </c>
      <c r="BN114" s="260">
        <f t="shared" si="135"/>
        <v>0</v>
      </c>
      <c r="BO114" s="260">
        <f t="shared" si="135"/>
        <v>0</v>
      </c>
      <c r="BP114" s="260">
        <f t="shared" si="135"/>
        <v>0</v>
      </c>
      <c r="BQ114" s="260">
        <f t="shared" si="135"/>
        <v>0</v>
      </c>
      <c r="BR114" s="260">
        <f t="shared" si="135"/>
        <v>0</v>
      </c>
      <c r="BS114" s="260">
        <f t="shared" si="135"/>
        <v>0</v>
      </c>
      <c r="BT114" s="260">
        <f t="shared" si="135"/>
        <v>0</v>
      </c>
      <c r="BU114" s="260">
        <f t="shared" ref="BU114:DC114" si="136">BU72-BU92</f>
        <v>0</v>
      </c>
      <c r="BV114" s="260">
        <f t="shared" si="136"/>
        <v>0</v>
      </c>
      <c r="BW114" s="260">
        <f t="shared" si="136"/>
        <v>0</v>
      </c>
      <c r="BX114" s="260">
        <f t="shared" si="136"/>
        <v>0</v>
      </c>
      <c r="BY114" s="260">
        <f t="shared" si="136"/>
        <v>0</v>
      </c>
      <c r="BZ114" s="260">
        <f t="shared" si="136"/>
        <v>0</v>
      </c>
      <c r="CA114" s="260">
        <f t="shared" si="136"/>
        <v>0</v>
      </c>
      <c r="CB114" s="260">
        <f t="shared" si="136"/>
        <v>0</v>
      </c>
      <c r="CC114" s="260">
        <f t="shared" si="136"/>
        <v>0</v>
      </c>
      <c r="CD114" s="260">
        <f t="shared" si="136"/>
        <v>0</v>
      </c>
      <c r="CE114" s="260">
        <f t="shared" si="136"/>
        <v>0</v>
      </c>
      <c r="CF114" s="260">
        <f t="shared" si="136"/>
        <v>0</v>
      </c>
      <c r="CG114" s="260">
        <f t="shared" si="136"/>
        <v>0</v>
      </c>
      <c r="CH114" s="260">
        <f t="shared" si="136"/>
        <v>0</v>
      </c>
      <c r="CI114" s="260">
        <f t="shared" si="136"/>
        <v>0</v>
      </c>
      <c r="CJ114" s="260">
        <f t="shared" si="136"/>
        <v>0</v>
      </c>
      <c r="CK114" s="260">
        <f t="shared" si="136"/>
        <v>0</v>
      </c>
      <c r="CL114" s="260">
        <f t="shared" si="136"/>
        <v>0</v>
      </c>
      <c r="CM114" s="260">
        <f t="shared" si="136"/>
        <v>0</v>
      </c>
      <c r="CN114" s="260">
        <f t="shared" si="136"/>
        <v>0</v>
      </c>
      <c r="CO114" s="260">
        <f t="shared" si="136"/>
        <v>0</v>
      </c>
      <c r="CP114" s="260">
        <f t="shared" si="136"/>
        <v>0</v>
      </c>
      <c r="CQ114" s="260">
        <f t="shared" si="136"/>
        <v>0</v>
      </c>
      <c r="CR114" s="260">
        <f t="shared" si="136"/>
        <v>0</v>
      </c>
      <c r="CS114" s="260">
        <f t="shared" si="136"/>
        <v>0</v>
      </c>
      <c r="CT114" s="260">
        <f t="shared" si="136"/>
        <v>0</v>
      </c>
      <c r="CU114" s="260">
        <f t="shared" si="136"/>
        <v>0</v>
      </c>
      <c r="CV114" s="260">
        <f t="shared" si="136"/>
        <v>0</v>
      </c>
      <c r="CW114" s="260">
        <f t="shared" si="136"/>
        <v>0</v>
      </c>
      <c r="CX114" s="260">
        <f t="shared" si="136"/>
        <v>0</v>
      </c>
      <c r="CY114" s="260">
        <f t="shared" si="136"/>
        <v>0</v>
      </c>
      <c r="CZ114" s="260">
        <f t="shared" si="136"/>
        <v>0</v>
      </c>
      <c r="DA114" s="260">
        <f t="shared" si="136"/>
        <v>0</v>
      </c>
      <c r="DB114" s="260">
        <f t="shared" si="136"/>
        <v>0</v>
      </c>
      <c r="DC114" s="260">
        <f t="shared" si="136"/>
        <v>0</v>
      </c>
    </row>
    <row r="115" spans="2:107" ht="15" hidden="1" customHeight="1" x14ac:dyDescent="0.25">
      <c r="B115" s="247">
        <v>52</v>
      </c>
      <c r="C115" s="269" t="s">
        <v>4240</v>
      </c>
      <c r="D115" s="270">
        <f>'Escolha tarifa'!F24</f>
        <v>976.57534736744981</v>
      </c>
      <c r="E115" s="532" t="s">
        <v>3909</v>
      </c>
      <c r="F115" s="695" t="s">
        <v>4241</v>
      </c>
      <c r="G115" s="271">
        <f>IF(G72=0,0,G114/G72)</f>
        <v>0</v>
      </c>
      <c r="H115" s="267">
        <f>IF(H72=0,0,H114/H72)</f>
        <v>0</v>
      </c>
      <c r="I115" s="267">
        <f t="shared" ref="I115:BT115" si="137">IF(I72=0,0,I114/I72)</f>
        <v>0</v>
      </c>
      <c r="J115" s="267">
        <f t="shared" si="137"/>
        <v>0</v>
      </c>
      <c r="K115" s="267">
        <f t="shared" si="137"/>
        <v>0</v>
      </c>
      <c r="L115" s="267">
        <f t="shared" si="137"/>
        <v>0</v>
      </c>
      <c r="M115" s="267">
        <f t="shared" si="137"/>
        <v>0</v>
      </c>
      <c r="N115" s="267">
        <f t="shared" si="137"/>
        <v>0</v>
      </c>
      <c r="O115" s="267">
        <f t="shared" si="137"/>
        <v>0</v>
      </c>
      <c r="P115" s="267">
        <f t="shared" si="137"/>
        <v>0</v>
      </c>
      <c r="Q115" s="267">
        <f t="shared" si="137"/>
        <v>0</v>
      </c>
      <c r="R115" s="267">
        <f t="shared" si="137"/>
        <v>0</v>
      </c>
      <c r="S115" s="267">
        <f t="shared" si="137"/>
        <v>0</v>
      </c>
      <c r="T115" s="267">
        <f t="shared" si="137"/>
        <v>0</v>
      </c>
      <c r="U115" s="267">
        <f t="shared" si="137"/>
        <v>0</v>
      </c>
      <c r="V115" s="267">
        <f t="shared" si="137"/>
        <v>0</v>
      </c>
      <c r="W115" s="267">
        <f t="shared" si="137"/>
        <v>0</v>
      </c>
      <c r="X115" s="267">
        <f t="shared" si="137"/>
        <v>0</v>
      </c>
      <c r="Y115" s="267">
        <f t="shared" si="137"/>
        <v>0</v>
      </c>
      <c r="Z115" s="267">
        <f t="shared" si="137"/>
        <v>0</v>
      </c>
      <c r="AA115" s="267">
        <f t="shared" si="137"/>
        <v>0</v>
      </c>
      <c r="AB115" s="267">
        <f t="shared" si="137"/>
        <v>0</v>
      </c>
      <c r="AC115" s="267">
        <f t="shared" si="137"/>
        <v>0</v>
      </c>
      <c r="AD115" s="267">
        <f t="shared" si="137"/>
        <v>0</v>
      </c>
      <c r="AE115" s="267">
        <f t="shared" si="137"/>
        <v>0</v>
      </c>
      <c r="AF115" s="267">
        <f t="shared" si="137"/>
        <v>0</v>
      </c>
      <c r="AG115" s="267">
        <f t="shared" si="137"/>
        <v>0</v>
      </c>
      <c r="AH115" s="267">
        <f t="shared" si="137"/>
        <v>0</v>
      </c>
      <c r="AI115" s="267">
        <f t="shared" si="137"/>
        <v>0</v>
      </c>
      <c r="AJ115" s="267">
        <f t="shared" si="137"/>
        <v>0</v>
      </c>
      <c r="AK115" s="267">
        <f t="shared" si="137"/>
        <v>0</v>
      </c>
      <c r="AL115" s="267">
        <f t="shared" si="137"/>
        <v>0</v>
      </c>
      <c r="AM115" s="267">
        <f t="shared" si="137"/>
        <v>0</v>
      </c>
      <c r="AN115" s="267">
        <f t="shared" si="137"/>
        <v>0</v>
      </c>
      <c r="AO115" s="267">
        <f t="shared" si="137"/>
        <v>0</v>
      </c>
      <c r="AP115" s="267">
        <f t="shared" si="137"/>
        <v>0</v>
      </c>
      <c r="AQ115" s="267">
        <f t="shared" si="137"/>
        <v>0</v>
      </c>
      <c r="AR115" s="267">
        <f t="shared" si="137"/>
        <v>0</v>
      </c>
      <c r="AS115" s="267">
        <f t="shared" si="137"/>
        <v>0</v>
      </c>
      <c r="AT115" s="267">
        <f t="shared" si="137"/>
        <v>0</v>
      </c>
      <c r="AU115" s="267">
        <f t="shared" si="137"/>
        <v>0</v>
      </c>
      <c r="AV115" s="267">
        <f t="shared" si="137"/>
        <v>0</v>
      </c>
      <c r="AW115" s="267">
        <f t="shared" si="137"/>
        <v>0</v>
      </c>
      <c r="AX115" s="267">
        <f t="shared" si="137"/>
        <v>0</v>
      </c>
      <c r="AY115" s="267">
        <f t="shared" si="137"/>
        <v>0</v>
      </c>
      <c r="AZ115" s="267">
        <f t="shared" si="137"/>
        <v>0</v>
      </c>
      <c r="BA115" s="267">
        <f t="shared" si="137"/>
        <v>0</v>
      </c>
      <c r="BB115" s="267">
        <f t="shared" si="137"/>
        <v>0</v>
      </c>
      <c r="BC115" s="267">
        <f t="shared" si="137"/>
        <v>0</v>
      </c>
      <c r="BD115" s="267">
        <f t="shared" si="137"/>
        <v>0</v>
      </c>
      <c r="BE115" s="267">
        <f t="shared" si="137"/>
        <v>0</v>
      </c>
      <c r="BF115" s="267">
        <f t="shared" si="137"/>
        <v>0</v>
      </c>
      <c r="BG115" s="267">
        <f t="shared" si="137"/>
        <v>0</v>
      </c>
      <c r="BH115" s="267">
        <f t="shared" si="137"/>
        <v>0</v>
      </c>
      <c r="BI115" s="267">
        <f t="shared" si="137"/>
        <v>0</v>
      </c>
      <c r="BJ115" s="267">
        <f t="shared" si="137"/>
        <v>0</v>
      </c>
      <c r="BK115" s="267">
        <f t="shared" si="137"/>
        <v>0</v>
      </c>
      <c r="BL115" s="267">
        <f t="shared" si="137"/>
        <v>0</v>
      </c>
      <c r="BM115" s="267">
        <f t="shared" si="137"/>
        <v>0</v>
      </c>
      <c r="BN115" s="267">
        <f t="shared" si="137"/>
        <v>0</v>
      </c>
      <c r="BO115" s="267">
        <f t="shared" si="137"/>
        <v>0</v>
      </c>
      <c r="BP115" s="267">
        <f t="shared" si="137"/>
        <v>0</v>
      </c>
      <c r="BQ115" s="267">
        <f t="shared" si="137"/>
        <v>0</v>
      </c>
      <c r="BR115" s="267">
        <f t="shared" si="137"/>
        <v>0</v>
      </c>
      <c r="BS115" s="267">
        <f t="shared" si="137"/>
        <v>0</v>
      </c>
      <c r="BT115" s="267">
        <f t="shared" si="137"/>
        <v>0</v>
      </c>
      <c r="BU115" s="267">
        <f t="shared" ref="BU115:DC115" si="138">IF(BU72=0,0,BU114/BU72)</f>
        <v>0</v>
      </c>
      <c r="BV115" s="267">
        <f t="shared" si="138"/>
        <v>0</v>
      </c>
      <c r="BW115" s="267">
        <f t="shared" si="138"/>
        <v>0</v>
      </c>
      <c r="BX115" s="267">
        <f t="shared" si="138"/>
        <v>0</v>
      </c>
      <c r="BY115" s="267">
        <f t="shared" si="138"/>
        <v>0</v>
      </c>
      <c r="BZ115" s="267">
        <f t="shared" si="138"/>
        <v>0</v>
      </c>
      <c r="CA115" s="267">
        <f t="shared" si="138"/>
        <v>0</v>
      </c>
      <c r="CB115" s="267">
        <f t="shared" si="138"/>
        <v>0</v>
      </c>
      <c r="CC115" s="267">
        <f t="shared" si="138"/>
        <v>0</v>
      </c>
      <c r="CD115" s="267">
        <f t="shared" si="138"/>
        <v>0</v>
      </c>
      <c r="CE115" s="267">
        <f t="shared" si="138"/>
        <v>0</v>
      </c>
      <c r="CF115" s="267">
        <f t="shared" si="138"/>
        <v>0</v>
      </c>
      <c r="CG115" s="267">
        <f t="shared" si="138"/>
        <v>0</v>
      </c>
      <c r="CH115" s="267">
        <f t="shared" si="138"/>
        <v>0</v>
      </c>
      <c r="CI115" s="267">
        <f t="shared" si="138"/>
        <v>0</v>
      </c>
      <c r="CJ115" s="267">
        <f t="shared" si="138"/>
        <v>0</v>
      </c>
      <c r="CK115" s="267">
        <f t="shared" si="138"/>
        <v>0</v>
      </c>
      <c r="CL115" s="267">
        <f t="shared" si="138"/>
        <v>0</v>
      </c>
      <c r="CM115" s="267">
        <f t="shared" si="138"/>
        <v>0</v>
      </c>
      <c r="CN115" s="267">
        <f t="shared" si="138"/>
        <v>0</v>
      </c>
      <c r="CO115" s="267">
        <f t="shared" si="138"/>
        <v>0</v>
      </c>
      <c r="CP115" s="267">
        <f t="shared" si="138"/>
        <v>0</v>
      </c>
      <c r="CQ115" s="267">
        <f t="shared" si="138"/>
        <v>0</v>
      </c>
      <c r="CR115" s="267">
        <f t="shared" si="138"/>
        <v>0</v>
      </c>
      <c r="CS115" s="267">
        <f t="shared" si="138"/>
        <v>0</v>
      </c>
      <c r="CT115" s="267">
        <f t="shared" si="138"/>
        <v>0</v>
      </c>
      <c r="CU115" s="267">
        <f t="shared" si="138"/>
        <v>0</v>
      </c>
      <c r="CV115" s="267">
        <f t="shared" si="138"/>
        <v>0</v>
      </c>
      <c r="CW115" s="267">
        <f t="shared" si="138"/>
        <v>0</v>
      </c>
      <c r="CX115" s="267">
        <f t="shared" si="138"/>
        <v>0</v>
      </c>
      <c r="CY115" s="267">
        <f t="shared" si="138"/>
        <v>0</v>
      </c>
      <c r="CZ115" s="267">
        <f t="shared" si="138"/>
        <v>0</v>
      </c>
      <c r="DA115" s="267">
        <f t="shared" si="138"/>
        <v>0</v>
      </c>
      <c r="DB115" s="267">
        <f t="shared" si="138"/>
        <v>0</v>
      </c>
      <c r="DC115" s="267">
        <f t="shared" si="138"/>
        <v>0</v>
      </c>
    </row>
    <row r="116" spans="2:107" ht="15" hidden="1" customHeight="1" x14ac:dyDescent="0.25">
      <c r="B116" s="272"/>
      <c r="C116" s="273" t="s">
        <v>4692</v>
      </c>
      <c r="D116" s="273"/>
      <c r="E116" s="517" t="s">
        <v>3908</v>
      </c>
      <c r="F116" s="274" t="s">
        <v>4685</v>
      </c>
      <c r="G116" s="275">
        <f>SUM(H116:DC116)</f>
        <v>0</v>
      </c>
      <c r="H116" s="276">
        <f>H112*$D$113+H114*$D$115</f>
        <v>0</v>
      </c>
      <c r="I116" s="276">
        <f t="shared" ref="I116:BT116" si="139">I112*$D$113+I114*$D$115</f>
        <v>0</v>
      </c>
      <c r="J116" s="276">
        <f t="shared" si="139"/>
        <v>0</v>
      </c>
      <c r="K116" s="276">
        <f t="shared" si="139"/>
        <v>0</v>
      </c>
      <c r="L116" s="276">
        <f t="shared" si="139"/>
        <v>0</v>
      </c>
      <c r="M116" s="276">
        <f t="shared" si="139"/>
        <v>0</v>
      </c>
      <c r="N116" s="276">
        <f t="shared" si="139"/>
        <v>0</v>
      </c>
      <c r="O116" s="276">
        <f t="shared" si="139"/>
        <v>0</v>
      </c>
      <c r="P116" s="276">
        <f t="shared" si="139"/>
        <v>0</v>
      </c>
      <c r="Q116" s="276">
        <f t="shared" si="139"/>
        <v>0</v>
      </c>
      <c r="R116" s="276">
        <f t="shared" si="139"/>
        <v>0</v>
      </c>
      <c r="S116" s="276">
        <f t="shared" si="139"/>
        <v>0</v>
      </c>
      <c r="T116" s="276">
        <f t="shared" si="139"/>
        <v>0</v>
      </c>
      <c r="U116" s="276">
        <f t="shared" si="139"/>
        <v>0</v>
      </c>
      <c r="V116" s="276">
        <f t="shared" si="139"/>
        <v>0</v>
      </c>
      <c r="W116" s="276">
        <f t="shared" si="139"/>
        <v>0</v>
      </c>
      <c r="X116" s="276">
        <f t="shared" si="139"/>
        <v>0</v>
      </c>
      <c r="Y116" s="276">
        <f t="shared" si="139"/>
        <v>0</v>
      </c>
      <c r="Z116" s="276">
        <f t="shared" si="139"/>
        <v>0</v>
      </c>
      <c r="AA116" s="276">
        <f t="shared" si="139"/>
        <v>0</v>
      </c>
      <c r="AB116" s="276">
        <f t="shared" si="139"/>
        <v>0</v>
      </c>
      <c r="AC116" s="276">
        <f t="shared" si="139"/>
        <v>0</v>
      </c>
      <c r="AD116" s="276">
        <f t="shared" si="139"/>
        <v>0</v>
      </c>
      <c r="AE116" s="276">
        <f t="shared" si="139"/>
        <v>0</v>
      </c>
      <c r="AF116" s="276">
        <f t="shared" si="139"/>
        <v>0</v>
      </c>
      <c r="AG116" s="276">
        <f t="shared" si="139"/>
        <v>0</v>
      </c>
      <c r="AH116" s="276">
        <f t="shared" si="139"/>
        <v>0</v>
      </c>
      <c r="AI116" s="276">
        <f t="shared" si="139"/>
        <v>0</v>
      </c>
      <c r="AJ116" s="276">
        <f t="shared" si="139"/>
        <v>0</v>
      </c>
      <c r="AK116" s="276">
        <f t="shared" si="139"/>
        <v>0</v>
      </c>
      <c r="AL116" s="276">
        <f t="shared" si="139"/>
        <v>0</v>
      </c>
      <c r="AM116" s="276">
        <f t="shared" si="139"/>
        <v>0</v>
      </c>
      <c r="AN116" s="276">
        <f t="shared" si="139"/>
        <v>0</v>
      </c>
      <c r="AO116" s="276">
        <f t="shared" si="139"/>
        <v>0</v>
      </c>
      <c r="AP116" s="276">
        <f t="shared" si="139"/>
        <v>0</v>
      </c>
      <c r="AQ116" s="276">
        <f t="shared" si="139"/>
        <v>0</v>
      </c>
      <c r="AR116" s="276">
        <f t="shared" si="139"/>
        <v>0</v>
      </c>
      <c r="AS116" s="276">
        <f t="shared" si="139"/>
        <v>0</v>
      </c>
      <c r="AT116" s="276">
        <f t="shared" si="139"/>
        <v>0</v>
      </c>
      <c r="AU116" s="276">
        <f t="shared" si="139"/>
        <v>0</v>
      </c>
      <c r="AV116" s="276">
        <f t="shared" si="139"/>
        <v>0</v>
      </c>
      <c r="AW116" s="276">
        <f t="shared" si="139"/>
        <v>0</v>
      </c>
      <c r="AX116" s="276">
        <f t="shared" si="139"/>
        <v>0</v>
      </c>
      <c r="AY116" s="276">
        <f t="shared" si="139"/>
        <v>0</v>
      </c>
      <c r="AZ116" s="276">
        <f t="shared" si="139"/>
        <v>0</v>
      </c>
      <c r="BA116" s="276">
        <f t="shared" si="139"/>
        <v>0</v>
      </c>
      <c r="BB116" s="276">
        <f t="shared" si="139"/>
        <v>0</v>
      </c>
      <c r="BC116" s="276">
        <f t="shared" si="139"/>
        <v>0</v>
      </c>
      <c r="BD116" s="276">
        <f t="shared" si="139"/>
        <v>0</v>
      </c>
      <c r="BE116" s="276">
        <f t="shared" si="139"/>
        <v>0</v>
      </c>
      <c r="BF116" s="276">
        <f t="shared" si="139"/>
        <v>0</v>
      </c>
      <c r="BG116" s="276">
        <f t="shared" si="139"/>
        <v>0</v>
      </c>
      <c r="BH116" s="276">
        <f t="shared" si="139"/>
        <v>0</v>
      </c>
      <c r="BI116" s="276">
        <f t="shared" si="139"/>
        <v>0</v>
      </c>
      <c r="BJ116" s="276">
        <f t="shared" si="139"/>
        <v>0</v>
      </c>
      <c r="BK116" s="276">
        <f t="shared" si="139"/>
        <v>0</v>
      </c>
      <c r="BL116" s="276">
        <f t="shared" si="139"/>
        <v>0</v>
      </c>
      <c r="BM116" s="276">
        <f t="shared" si="139"/>
        <v>0</v>
      </c>
      <c r="BN116" s="276">
        <f t="shared" si="139"/>
        <v>0</v>
      </c>
      <c r="BO116" s="276">
        <f t="shared" si="139"/>
        <v>0</v>
      </c>
      <c r="BP116" s="276">
        <f t="shared" si="139"/>
        <v>0</v>
      </c>
      <c r="BQ116" s="276">
        <f t="shared" si="139"/>
        <v>0</v>
      </c>
      <c r="BR116" s="276">
        <f t="shared" si="139"/>
        <v>0</v>
      </c>
      <c r="BS116" s="276">
        <f t="shared" si="139"/>
        <v>0</v>
      </c>
      <c r="BT116" s="276">
        <f t="shared" si="139"/>
        <v>0</v>
      </c>
      <c r="BU116" s="276">
        <f t="shared" ref="BU116:DC116" si="140">BU112*$D$113+BU114*$D$115</f>
        <v>0</v>
      </c>
      <c r="BV116" s="276">
        <f t="shared" si="140"/>
        <v>0</v>
      </c>
      <c r="BW116" s="276">
        <f t="shared" si="140"/>
        <v>0</v>
      </c>
      <c r="BX116" s="276">
        <f t="shared" si="140"/>
        <v>0</v>
      </c>
      <c r="BY116" s="276">
        <f t="shared" si="140"/>
        <v>0</v>
      </c>
      <c r="BZ116" s="276">
        <f t="shared" si="140"/>
        <v>0</v>
      </c>
      <c r="CA116" s="276">
        <f t="shared" si="140"/>
        <v>0</v>
      </c>
      <c r="CB116" s="276">
        <f t="shared" si="140"/>
        <v>0</v>
      </c>
      <c r="CC116" s="276">
        <f t="shared" si="140"/>
        <v>0</v>
      </c>
      <c r="CD116" s="276">
        <f t="shared" si="140"/>
        <v>0</v>
      </c>
      <c r="CE116" s="276">
        <f t="shared" si="140"/>
        <v>0</v>
      </c>
      <c r="CF116" s="276">
        <f t="shared" si="140"/>
        <v>0</v>
      </c>
      <c r="CG116" s="276">
        <f t="shared" si="140"/>
        <v>0</v>
      </c>
      <c r="CH116" s="276">
        <f t="shared" si="140"/>
        <v>0</v>
      </c>
      <c r="CI116" s="276">
        <f t="shared" si="140"/>
        <v>0</v>
      </c>
      <c r="CJ116" s="276">
        <f t="shared" si="140"/>
        <v>0</v>
      </c>
      <c r="CK116" s="276">
        <f t="shared" si="140"/>
        <v>0</v>
      </c>
      <c r="CL116" s="276">
        <f t="shared" si="140"/>
        <v>0</v>
      </c>
      <c r="CM116" s="276">
        <f t="shared" si="140"/>
        <v>0</v>
      </c>
      <c r="CN116" s="276">
        <f t="shared" si="140"/>
        <v>0</v>
      </c>
      <c r="CO116" s="276">
        <f t="shared" si="140"/>
        <v>0</v>
      </c>
      <c r="CP116" s="276">
        <f t="shared" si="140"/>
        <v>0</v>
      </c>
      <c r="CQ116" s="276">
        <f t="shared" si="140"/>
        <v>0</v>
      </c>
      <c r="CR116" s="276">
        <f t="shared" si="140"/>
        <v>0</v>
      </c>
      <c r="CS116" s="276">
        <f t="shared" si="140"/>
        <v>0</v>
      </c>
      <c r="CT116" s="276">
        <f t="shared" si="140"/>
        <v>0</v>
      </c>
      <c r="CU116" s="276">
        <f t="shared" si="140"/>
        <v>0</v>
      </c>
      <c r="CV116" s="276">
        <f t="shared" si="140"/>
        <v>0</v>
      </c>
      <c r="CW116" s="276">
        <f t="shared" si="140"/>
        <v>0</v>
      </c>
      <c r="CX116" s="276">
        <f t="shared" si="140"/>
        <v>0</v>
      </c>
      <c r="CY116" s="276">
        <f t="shared" si="140"/>
        <v>0</v>
      </c>
      <c r="CZ116" s="276">
        <f t="shared" si="140"/>
        <v>0</v>
      </c>
      <c r="DA116" s="276">
        <f t="shared" si="140"/>
        <v>0</v>
      </c>
      <c r="DB116" s="276">
        <f t="shared" si="140"/>
        <v>0</v>
      </c>
      <c r="DC116" s="276">
        <f t="shared" si="140"/>
        <v>0</v>
      </c>
    </row>
    <row r="117" spans="2:107" ht="15" hidden="1" customHeight="1" x14ac:dyDescent="0.25">
      <c r="B117" s="272"/>
      <c r="C117" s="273" t="s">
        <v>4686</v>
      </c>
      <c r="D117" s="273"/>
      <c r="E117" s="517" t="s">
        <v>3908</v>
      </c>
      <c r="F117" s="274" t="s">
        <v>4687</v>
      </c>
      <c r="G117" s="275">
        <f>G114*D115</f>
        <v>0</v>
      </c>
      <c r="H117" s="276">
        <f>H114*$D$115</f>
        <v>0</v>
      </c>
      <c r="I117" s="276">
        <f t="shared" ref="I117:BT117" si="141">I114*$D$115</f>
        <v>0</v>
      </c>
      <c r="J117" s="276">
        <f t="shared" si="141"/>
        <v>0</v>
      </c>
      <c r="K117" s="276">
        <f t="shared" si="141"/>
        <v>0</v>
      </c>
      <c r="L117" s="276">
        <f t="shared" si="141"/>
        <v>0</v>
      </c>
      <c r="M117" s="276">
        <f t="shared" si="141"/>
        <v>0</v>
      </c>
      <c r="N117" s="276">
        <f t="shared" si="141"/>
        <v>0</v>
      </c>
      <c r="O117" s="276">
        <f t="shared" si="141"/>
        <v>0</v>
      </c>
      <c r="P117" s="276">
        <f t="shared" si="141"/>
        <v>0</v>
      </c>
      <c r="Q117" s="276">
        <f t="shared" si="141"/>
        <v>0</v>
      </c>
      <c r="R117" s="276">
        <f t="shared" si="141"/>
        <v>0</v>
      </c>
      <c r="S117" s="276">
        <f t="shared" si="141"/>
        <v>0</v>
      </c>
      <c r="T117" s="276">
        <f t="shared" si="141"/>
        <v>0</v>
      </c>
      <c r="U117" s="276">
        <f t="shared" si="141"/>
        <v>0</v>
      </c>
      <c r="V117" s="276">
        <f t="shared" si="141"/>
        <v>0</v>
      </c>
      <c r="W117" s="276">
        <f t="shared" si="141"/>
        <v>0</v>
      </c>
      <c r="X117" s="276">
        <f t="shared" si="141"/>
        <v>0</v>
      </c>
      <c r="Y117" s="276">
        <f t="shared" si="141"/>
        <v>0</v>
      </c>
      <c r="Z117" s="276">
        <f t="shared" si="141"/>
        <v>0</v>
      </c>
      <c r="AA117" s="276">
        <f t="shared" si="141"/>
        <v>0</v>
      </c>
      <c r="AB117" s="276">
        <f t="shared" si="141"/>
        <v>0</v>
      </c>
      <c r="AC117" s="276">
        <f t="shared" si="141"/>
        <v>0</v>
      </c>
      <c r="AD117" s="276">
        <f t="shared" si="141"/>
        <v>0</v>
      </c>
      <c r="AE117" s="276">
        <f t="shared" si="141"/>
        <v>0</v>
      </c>
      <c r="AF117" s="276">
        <f t="shared" si="141"/>
        <v>0</v>
      </c>
      <c r="AG117" s="276">
        <f t="shared" si="141"/>
        <v>0</v>
      </c>
      <c r="AH117" s="276">
        <f t="shared" si="141"/>
        <v>0</v>
      </c>
      <c r="AI117" s="276">
        <f t="shared" si="141"/>
        <v>0</v>
      </c>
      <c r="AJ117" s="276">
        <f t="shared" si="141"/>
        <v>0</v>
      </c>
      <c r="AK117" s="276">
        <f t="shared" si="141"/>
        <v>0</v>
      </c>
      <c r="AL117" s="276">
        <f t="shared" si="141"/>
        <v>0</v>
      </c>
      <c r="AM117" s="276">
        <f t="shared" si="141"/>
        <v>0</v>
      </c>
      <c r="AN117" s="276">
        <f t="shared" si="141"/>
        <v>0</v>
      </c>
      <c r="AO117" s="276">
        <f t="shared" si="141"/>
        <v>0</v>
      </c>
      <c r="AP117" s="276">
        <f t="shared" si="141"/>
        <v>0</v>
      </c>
      <c r="AQ117" s="276">
        <f t="shared" si="141"/>
        <v>0</v>
      </c>
      <c r="AR117" s="276">
        <f t="shared" si="141"/>
        <v>0</v>
      </c>
      <c r="AS117" s="276">
        <f t="shared" si="141"/>
        <v>0</v>
      </c>
      <c r="AT117" s="276">
        <f t="shared" si="141"/>
        <v>0</v>
      </c>
      <c r="AU117" s="276">
        <f t="shared" si="141"/>
        <v>0</v>
      </c>
      <c r="AV117" s="276">
        <f t="shared" si="141"/>
        <v>0</v>
      </c>
      <c r="AW117" s="276">
        <f t="shared" si="141"/>
        <v>0</v>
      </c>
      <c r="AX117" s="276">
        <f t="shared" si="141"/>
        <v>0</v>
      </c>
      <c r="AY117" s="276">
        <f t="shared" si="141"/>
        <v>0</v>
      </c>
      <c r="AZ117" s="276">
        <f t="shared" si="141"/>
        <v>0</v>
      </c>
      <c r="BA117" s="276">
        <f t="shared" si="141"/>
        <v>0</v>
      </c>
      <c r="BB117" s="276">
        <f t="shared" si="141"/>
        <v>0</v>
      </c>
      <c r="BC117" s="276">
        <f t="shared" si="141"/>
        <v>0</v>
      </c>
      <c r="BD117" s="276">
        <f t="shared" si="141"/>
        <v>0</v>
      </c>
      <c r="BE117" s="276">
        <f t="shared" si="141"/>
        <v>0</v>
      </c>
      <c r="BF117" s="276">
        <f t="shared" si="141"/>
        <v>0</v>
      </c>
      <c r="BG117" s="276">
        <f t="shared" si="141"/>
        <v>0</v>
      </c>
      <c r="BH117" s="276">
        <f t="shared" si="141"/>
        <v>0</v>
      </c>
      <c r="BI117" s="276">
        <f t="shared" si="141"/>
        <v>0</v>
      </c>
      <c r="BJ117" s="276">
        <f t="shared" si="141"/>
        <v>0</v>
      </c>
      <c r="BK117" s="276">
        <f t="shared" si="141"/>
        <v>0</v>
      </c>
      <c r="BL117" s="276">
        <f t="shared" si="141"/>
        <v>0</v>
      </c>
      <c r="BM117" s="276">
        <f t="shared" si="141"/>
        <v>0</v>
      </c>
      <c r="BN117" s="276">
        <f t="shared" si="141"/>
        <v>0</v>
      </c>
      <c r="BO117" s="276">
        <f t="shared" si="141"/>
        <v>0</v>
      </c>
      <c r="BP117" s="276">
        <f t="shared" si="141"/>
        <v>0</v>
      </c>
      <c r="BQ117" s="276">
        <f t="shared" si="141"/>
        <v>0</v>
      </c>
      <c r="BR117" s="276">
        <f t="shared" si="141"/>
        <v>0</v>
      </c>
      <c r="BS117" s="276">
        <f t="shared" si="141"/>
        <v>0</v>
      </c>
      <c r="BT117" s="276">
        <f t="shared" si="141"/>
        <v>0</v>
      </c>
      <c r="BU117" s="276">
        <f t="shared" ref="BU117:DC117" si="142">BU114*$D$115</f>
        <v>0</v>
      </c>
      <c r="BV117" s="276">
        <f t="shared" si="142"/>
        <v>0</v>
      </c>
      <c r="BW117" s="276">
        <f t="shared" si="142"/>
        <v>0</v>
      </c>
      <c r="BX117" s="276">
        <f t="shared" si="142"/>
        <v>0</v>
      </c>
      <c r="BY117" s="276">
        <f t="shared" si="142"/>
        <v>0</v>
      </c>
      <c r="BZ117" s="276">
        <f t="shared" si="142"/>
        <v>0</v>
      </c>
      <c r="CA117" s="276">
        <f t="shared" si="142"/>
        <v>0</v>
      </c>
      <c r="CB117" s="276">
        <f t="shared" si="142"/>
        <v>0</v>
      </c>
      <c r="CC117" s="276">
        <f t="shared" si="142"/>
        <v>0</v>
      </c>
      <c r="CD117" s="276">
        <f t="shared" si="142"/>
        <v>0</v>
      </c>
      <c r="CE117" s="276">
        <f t="shared" si="142"/>
        <v>0</v>
      </c>
      <c r="CF117" s="276">
        <f t="shared" si="142"/>
        <v>0</v>
      </c>
      <c r="CG117" s="276">
        <f t="shared" si="142"/>
        <v>0</v>
      </c>
      <c r="CH117" s="276">
        <f t="shared" si="142"/>
        <v>0</v>
      </c>
      <c r="CI117" s="276">
        <f t="shared" si="142"/>
        <v>0</v>
      </c>
      <c r="CJ117" s="276">
        <f t="shared" si="142"/>
        <v>0</v>
      </c>
      <c r="CK117" s="276">
        <f t="shared" si="142"/>
        <v>0</v>
      </c>
      <c r="CL117" s="276">
        <f t="shared" si="142"/>
        <v>0</v>
      </c>
      <c r="CM117" s="276">
        <f t="shared" si="142"/>
        <v>0</v>
      </c>
      <c r="CN117" s="276">
        <f t="shared" si="142"/>
        <v>0</v>
      </c>
      <c r="CO117" s="276">
        <f t="shared" si="142"/>
        <v>0</v>
      </c>
      <c r="CP117" s="276">
        <f t="shared" si="142"/>
        <v>0</v>
      </c>
      <c r="CQ117" s="276">
        <f t="shared" si="142"/>
        <v>0</v>
      </c>
      <c r="CR117" s="276">
        <f t="shared" si="142"/>
        <v>0</v>
      </c>
      <c r="CS117" s="276">
        <f t="shared" si="142"/>
        <v>0</v>
      </c>
      <c r="CT117" s="276">
        <f t="shared" si="142"/>
        <v>0</v>
      </c>
      <c r="CU117" s="276">
        <f t="shared" si="142"/>
        <v>0</v>
      </c>
      <c r="CV117" s="276">
        <f t="shared" si="142"/>
        <v>0</v>
      </c>
      <c r="CW117" s="276">
        <f t="shared" si="142"/>
        <v>0</v>
      </c>
      <c r="CX117" s="276">
        <f t="shared" si="142"/>
        <v>0</v>
      </c>
      <c r="CY117" s="276">
        <f t="shared" si="142"/>
        <v>0</v>
      </c>
      <c r="CZ117" s="276">
        <f t="shared" si="142"/>
        <v>0</v>
      </c>
      <c r="DA117" s="276">
        <f t="shared" si="142"/>
        <v>0</v>
      </c>
      <c r="DB117" s="276">
        <f t="shared" si="142"/>
        <v>0</v>
      </c>
      <c r="DC117" s="276">
        <f t="shared" si="142"/>
        <v>0</v>
      </c>
    </row>
    <row r="118" spans="2:107" ht="15" hidden="1" customHeight="1" x14ac:dyDescent="0.25">
      <c r="B118" s="272"/>
      <c r="C118" s="273" t="s">
        <v>4688</v>
      </c>
      <c r="D118" s="273"/>
      <c r="E118" s="517" t="s">
        <v>3908</v>
      </c>
      <c r="F118" s="274" t="s">
        <v>4689</v>
      </c>
      <c r="G118" s="275">
        <f>G112*D113</f>
        <v>0</v>
      </c>
      <c r="H118" s="276">
        <f>H112*$D$113</f>
        <v>0</v>
      </c>
      <c r="I118" s="276">
        <f t="shared" ref="I118:BT118" si="143">I112*$D$113</f>
        <v>0</v>
      </c>
      <c r="J118" s="276">
        <f t="shared" si="143"/>
        <v>0</v>
      </c>
      <c r="K118" s="276">
        <f t="shared" si="143"/>
        <v>0</v>
      </c>
      <c r="L118" s="276">
        <f t="shared" si="143"/>
        <v>0</v>
      </c>
      <c r="M118" s="276">
        <f t="shared" si="143"/>
        <v>0</v>
      </c>
      <c r="N118" s="276">
        <f t="shared" si="143"/>
        <v>0</v>
      </c>
      <c r="O118" s="276">
        <f t="shared" si="143"/>
        <v>0</v>
      </c>
      <c r="P118" s="276">
        <f t="shared" si="143"/>
        <v>0</v>
      </c>
      <c r="Q118" s="276">
        <f t="shared" si="143"/>
        <v>0</v>
      </c>
      <c r="R118" s="276">
        <f t="shared" si="143"/>
        <v>0</v>
      </c>
      <c r="S118" s="276">
        <f t="shared" si="143"/>
        <v>0</v>
      </c>
      <c r="T118" s="276">
        <f t="shared" si="143"/>
        <v>0</v>
      </c>
      <c r="U118" s="276">
        <f t="shared" si="143"/>
        <v>0</v>
      </c>
      <c r="V118" s="276">
        <f t="shared" si="143"/>
        <v>0</v>
      </c>
      <c r="W118" s="276">
        <f t="shared" si="143"/>
        <v>0</v>
      </c>
      <c r="X118" s="276">
        <f t="shared" si="143"/>
        <v>0</v>
      </c>
      <c r="Y118" s="276">
        <f t="shared" si="143"/>
        <v>0</v>
      </c>
      <c r="Z118" s="276">
        <f t="shared" si="143"/>
        <v>0</v>
      </c>
      <c r="AA118" s="276">
        <f t="shared" si="143"/>
        <v>0</v>
      </c>
      <c r="AB118" s="276">
        <f t="shared" si="143"/>
        <v>0</v>
      </c>
      <c r="AC118" s="276">
        <f t="shared" si="143"/>
        <v>0</v>
      </c>
      <c r="AD118" s="276">
        <f t="shared" si="143"/>
        <v>0</v>
      </c>
      <c r="AE118" s="276">
        <f t="shared" si="143"/>
        <v>0</v>
      </c>
      <c r="AF118" s="276">
        <f t="shared" si="143"/>
        <v>0</v>
      </c>
      <c r="AG118" s="276">
        <f t="shared" si="143"/>
        <v>0</v>
      </c>
      <c r="AH118" s="276">
        <f t="shared" si="143"/>
        <v>0</v>
      </c>
      <c r="AI118" s="276">
        <f t="shared" si="143"/>
        <v>0</v>
      </c>
      <c r="AJ118" s="276">
        <f t="shared" si="143"/>
        <v>0</v>
      </c>
      <c r="AK118" s="276">
        <f t="shared" si="143"/>
        <v>0</v>
      </c>
      <c r="AL118" s="276">
        <f t="shared" si="143"/>
        <v>0</v>
      </c>
      <c r="AM118" s="276">
        <f t="shared" si="143"/>
        <v>0</v>
      </c>
      <c r="AN118" s="276">
        <f t="shared" si="143"/>
        <v>0</v>
      </c>
      <c r="AO118" s="276">
        <f t="shared" si="143"/>
        <v>0</v>
      </c>
      <c r="AP118" s="276">
        <f t="shared" si="143"/>
        <v>0</v>
      </c>
      <c r="AQ118" s="276">
        <f t="shared" si="143"/>
        <v>0</v>
      </c>
      <c r="AR118" s="276">
        <f t="shared" si="143"/>
        <v>0</v>
      </c>
      <c r="AS118" s="276">
        <f t="shared" si="143"/>
        <v>0</v>
      </c>
      <c r="AT118" s="276">
        <f t="shared" si="143"/>
        <v>0</v>
      </c>
      <c r="AU118" s="276">
        <f t="shared" si="143"/>
        <v>0</v>
      </c>
      <c r="AV118" s="276">
        <f t="shared" si="143"/>
        <v>0</v>
      </c>
      <c r="AW118" s="276">
        <f t="shared" si="143"/>
        <v>0</v>
      </c>
      <c r="AX118" s="276">
        <f t="shared" si="143"/>
        <v>0</v>
      </c>
      <c r="AY118" s="276">
        <f t="shared" si="143"/>
        <v>0</v>
      </c>
      <c r="AZ118" s="276">
        <f t="shared" si="143"/>
        <v>0</v>
      </c>
      <c r="BA118" s="276">
        <f t="shared" si="143"/>
        <v>0</v>
      </c>
      <c r="BB118" s="276">
        <f t="shared" si="143"/>
        <v>0</v>
      </c>
      <c r="BC118" s="276">
        <f t="shared" si="143"/>
        <v>0</v>
      </c>
      <c r="BD118" s="276">
        <f t="shared" si="143"/>
        <v>0</v>
      </c>
      <c r="BE118" s="276">
        <f t="shared" si="143"/>
        <v>0</v>
      </c>
      <c r="BF118" s="276">
        <f t="shared" si="143"/>
        <v>0</v>
      </c>
      <c r="BG118" s="276">
        <f t="shared" si="143"/>
        <v>0</v>
      </c>
      <c r="BH118" s="276">
        <f t="shared" si="143"/>
        <v>0</v>
      </c>
      <c r="BI118" s="276">
        <f t="shared" si="143"/>
        <v>0</v>
      </c>
      <c r="BJ118" s="276">
        <f t="shared" si="143"/>
        <v>0</v>
      </c>
      <c r="BK118" s="276">
        <f t="shared" si="143"/>
        <v>0</v>
      </c>
      <c r="BL118" s="276">
        <f t="shared" si="143"/>
        <v>0</v>
      </c>
      <c r="BM118" s="276">
        <f t="shared" si="143"/>
        <v>0</v>
      </c>
      <c r="BN118" s="276">
        <f t="shared" si="143"/>
        <v>0</v>
      </c>
      <c r="BO118" s="276">
        <f t="shared" si="143"/>
        <v>0</v>
      </c>
      <c r="BP118" s="276">
        <f t="shared" si="143"/>
        <v>0</v>
      </c>
      <c r="BQ118" s="276">
        <f t="shared" si="143"/>
        <v>0</v>
      </c>
      <c r="BR118" s="276">
        <f t="shared" si="143"/>
        <v>0</v>
      </c>
      <c r="BS118" s="276">
        <f t="shared" si="143"/>
        <v>0</v>
      </c>
      <c r="BT118" s="276">
        <f t="shared" si="143"/>
        <v>0</v>
      </c>
      <c r="BU118" s="276">
        <f t="shared" ref="BU118:DC118" si="144">BU112*$D$113</f>
        <v>0</v>
      </c>
      <c r="BV118" s="276">
        <f t="shared" si="144"/>
        <v>0</v>
      </c>
      <c r="BW118" s="276">
        <f t="shared" si="144"/>
        <v>0</v>
      </c>
      <c r="BX118" s="276">
        <f t="shared" si="144"/>
        <v>0</v>
      </c>
      <c r="BY118" s="276">
        <f t="shared" si="144"/>
        <v>0</v>
      </c>
      <c r="BZ118" s="276">
        <f t="shared" si="144"/>
        <v>0</v>
      </c>
      <c r="CA118" s="276">
        <f t="shared" si="144"/>
        <v>0</v>
      </c>
      <c r="CB118" s="276">
        <f t="shared" si="144"/>
        <v>0</v>
      </c>
      <c r="CC118" s="276">
        <f t="shared" si="144"/>
        <v>0</v>
      </c>
      <c r="CD118" s="276">
        <f t="shared" si="144"/>
        <v>0</v>
      </c>
      <c r="CE118" s="276">
        <f t="shared" si="144"/>
        <v>0</v>
      </c>
      <c r="CF118" s="276">
        <f t="shared" si="144"/>
        <v>0</v>
      </c>
      <c r="CG118" s="276">
        <f t="shared" si="144"/>
        <v>0</v>
      </c>
      <c r="CH118" s="276">
        <f t="shared" si="144"/>
        <v>0</v>
      </c>
      <c r="CI118" s="276">
        <f t="shared" si="144"/>
        <v>0</v>
      </c>
      <c r="CJ118" s="276">
        <f t="shared" si="144"/>
        <v>0</v>
      </c>
      <c r="CK118" s="276">
        <f t="shared" si="144"/>
        <v>0</v>
      </c>
      <c r="CL118" s="276">
        <f t="shared" si="144"/>
        <v>0</v>
      </c>
      <c r="CM118" s="276">
        <f t="shared" si="144"/>
        <v>0</v>
      </c>
      <c r="CN118" s="276">
        <f t="shared" si="144"/>
        <v>0</v>
      </c>
      <c r="CO118" s="276">
        <f t="shared" si="144"/>
        <v>0</v>
      </c>
      <c r="CP118" s="276">
        <f t="shared" si="144"/>
        <v>0</v>
      </c>
      <c r="CQ118" s="276">
        <f t="shared" si="144"/>
        <v>0</v>
      </c>
      <c r="CR118" s="276">
        <f t="shared" si="144"/>
        <v>0</v>
      </c>
      <c r="CS118" s="276">
        <f t="shared" si="144"/>
        <v>0</v>
      </c>
      <c r="CT118" s="276">
        <f t="shared" si="144"/>
        <v>0</v>
      </c>
      <c r="CU118" s="276">
        <f t="shared" si="144"/>
        <v>0</v>
      </c>
      <c r="CV118" s="276">
        <f t="shared" si="144"/>
        <v>0</v>
      </c>
      <c r="CW118" s="276">
        <f t="shared" si="144"/>
        <v>0</v>
      </c>
      <c r="CX118" s="276">
        <f t="shared" si="144"/>
        <v>0</v>
      </c>
      <c r="CY118" s="276">
        <f t="shared" si="144"/>
        <v>0</v>
      </c>
      <c r="CZ118" s="276">
        <f t="shared" si="144"/>
        <v>0</v>
      </c>
      <c r="DA118" s="276">
        <f t="shared" si="144"/>
        <v>0</v>
      </c>
      <c r="DB118" s="276">
        <f t="shared" si="144"/>
        <v>0</v>
      </c>
      <c r="DC118" s="276">
        <f t="shared" si="144"/>
        <v>0</v>
      </c>
    </row>
    <row r="119" spans="2:107" hidden="1" x14ac:dyDescent="0.25">
      <c r="H119" s="277"/>
      <c r="I119" s="277"/>
    </row>
    <row r="120" spans="2:107" ht="15" hidden="1" customHeight="1" x14ac:dyDescent="0.35">
      <c r="E120" s="201" t="s">
        <v>5845</v>
      </c>
      <c r="F120" s="202"/>
      <c r="G120" s="203">
        <f>RCB!G60</f>
        <v>0</v>
      </c>
      <c r="H120" s="277"/>
      <c r="I120" s="201" t="s">
        <v>5846</v>
      </c>
      <c r="J120" s="202"/>
      <c r="K120" s="203">
        <f>RCB!J60</f>
        <v>0</v>
      </c>
    </row>
    <row r="121" spans="2:107" ht="15" hidden="1" customHeight="1" x14ac:dyDescent="0.35">
      <c r="E121" s="201" t="s">
        <v>5841</v>
      </c>
      <c r="F121" s="202"/>
      <c r="G121" s="203">
        <f>RCB!H59</f>
        <v>0</v>
      </c>
      <c r="H121" s="277"/>
      <c r="I121" s="201" t="s">
        <v>5831</v>
      </c>
      <c r="J121" s="202"/>
      <c r="K121" s="203">
        <f>RCB!K59</f>
        <v>0</v>
      </c>
    </row>
    <row r="122" spans="2:107" hidden="1" x14ac:dyDescent="0.25"/>
    <row r="123" spans="2:107" hidden="1" x14ac:dyDescent="0.25"/>
    <row r="124" spans="2:107" hidden="1" x14ac:dyDescent="0.25"/>
    <row r="125" spans="2:107" hidden="1" x14ac:dyDescent="0.25"/>
    <row r="126" spans="2:107" hidden="1" x14ac:dyDescent="0.25"/>
    <row r="127" spans="2:107" hidden="1" x14ac:dyDescent="0.25">
      <c r="B127" s="716"/>
      <c r="C127" s="718" t="s">
        <v>6086</v>
      </c>
      <c r="E127" s="718" t="s">
        <v>5865</v>
      </c>
      <c r="G127" s="684" t="s">
        <v>6000</v>
      </c>
    </row>
    <row r="128" spans="2:107" hidden="1" x14ac:dyDescent="0.25">
      <c r="B128" s="717"/>
      <c r="C128" s="719" t="s">
        <v>5866</v>
      </c>
      <c r="E128"/>
      <c r="G128"/>
      <c r="H128"/>
    </row>
    <row r="129" spans="2:107" hidden="1" x14ac:dyDescent="0.25">
      <c r="B129" s="714">
        <v>1</v>
      </c>
      <c r="C129" s="715" t="s">
        <v>5868</v>
      </c>
      <c r="E129" s="715" t="s">
        <v>5870</v>
      </c>
      <c r="G129" s="688">
        <f t="shared" ref="G129:AL129" si="145">G61</f>
        <v>0</v>
      </c>
      <c r="H129" s="677">
        <f>H61</f>
        <v>0</v>
      </c>
      <c r="I129" s="677">
        <f t="shared" si="145"/>
        <v>0</v>
      </c>
      <c r="J129" s="677">
        <f t="shared" si="145"/>
        <v>0</v>
      </c>
      <c r="K129" s="677">
        <f t="shared" si="145"/>
        <v>0</v>
      </c>
      <c r="L129" s="677">
        <f t="shared" si="145"/>
        <v>0</v>
      </c>
      <c r="M129" s="677">
        <f t="shared" si="145"/>
        <v>0</v>
      </c>
      <c r="N129" s="677">
        <f t="shared" si="145"/>
        <v>0</v>
      </c>
      <c r="O129" s="677">
        <f t="shared" si="145"/>
        <v>0</v>
      </c>
      <c r="P129" s="677">
        <f t="shared" si="145"/>
        <v>0</v>
      </c>
      <c r="Q129" s="677">
        <f t="shared" si="145"/>
        <v>0</v>
      </c>
      <c r="R129" s="677">
        <f t="shared" si="145"/>
        <v>0</v>
      </c>
      <c r="S129" s="677">
        <f t="shared" si="145"/>
        <v>0</v>
      </c>
      <c r="T129" s="677">
        <f t="shared" si="145"/>
        <v>0</v>
      </c>
      <c r="U129" s="677">
        <f t="shared" si="145"/>
        <v>0</v>
      </c>
      <c r="V129" s="677">
        <f t="shared" si="145"/>
        <v>0</v>
      </c>
      <c r="W129" s="677">
        <f t="shared" si="145"/>
        <v>0</v>
      </c>
      <c r="X129" s="677">
        <f t="shared" si="145"/>
        <v>0</v>
      </c>
      <c r="Y129" s="677">
        <f t="shared" si="145"/>
        <v>0</v>
      </c>
      <c r="Z129" s="677">
        <f t="shared" si="145"/>
        <v>0</v>
      </c>
      <c r="AA129" s="677">
        <f t="shared" si="145"/>
        <v>0</v>
      </c>
      <c r="AB129" s="677">
        <f t="shared" si="145"/>
        <v>0</v>
      </c>
      <c r="AC129" s="677">
        <f t="shared" si="145"/>
        <v>0</v>
      </c>
      <c r="AD129" s="677">
        <f t="shared" si="145"/>
        <v>0</v>
      </c>
      <c r="AE129" s="677">
        <f t="shared" si="145"/>
        <v>0</v>
      </c>
      <c r="AF129" s="677">
        <f t="shared" si="145"/>
        <v>0</v>
      </c>
      <c r="AG129" s="677">
        <f t="shared" si="145"/>
        <v>0</v>
      </c>
      <c r="AH129" s="677">
        <f t="shared" si="145"/>
        <v>0</v>
      </c>
      <c r="AI129" s="677">
        <f t="shared" si="145"/>
        <v>0</v>
      </c>
      <c r="AJ129" s="677">
        <f t="shared" si="145"/>
        <v>0</v>
      </c>
      <c r="AK129" s="677">
        <f t="shared" si="145"/>
        <v>0</v>
      </c>
      <c r="AL129" s="677">
        <f t="shared" si="145"/>
        <v>0</v>
      </c>
      <c r="AM129" s="677">
        <f t="shared" ref="AM129:BR129" si="146">AM61</f>
        <v>0</v>
      </c>
      <c r="AN129" s="677">
        <f t="shared" si="146"/>
        <v>0</v>
      </c>
      <c r="AO129" s="677">
        <f t="shared" si="146"/>
        <v>0</v>
      </c>
      <c r="AP129" s="677">
        <f t="shared" si="146"/>
        <v>0</v>
      </c>
      <c r="AQ129" s="677">
        <f t="shared" si="146"/>
        <v>0</v>
      </c>
      <c r="AR129" s="677">
        <f t="shared" si="146"/>
        <v>0</v>
      </c>
      <c r="AS129" s="677">
        <f t="shared" si="146"/>
        <v>0</v>
      </c>
      <c r="AT129" s="677">
        <f t="shared" si="146"/>
        <v>0</v>
      </c>
      <c r="AU129" s="677">
        <f t="shared" si="146"/>
        <v>0</v>
      </c>
      <c r="AV129" s="677">
        <f t="shared" si="146"/>
        <v>0</v>
      </c>
      <c r="AW129" s="677">
        <f t="shared" si="146"/>
        <v>0</v>
      </c>
      <c r="AX129" s="677">
        <f t="shared" si="146"/>
        <v>0</v>
      </c>
      <c r="AY129" s="677">
        <f t="shared" si="146"/>
        <v>0</v>
      </c>
      <c r="AZ129" s="677">
        <f t="shared" si="146"/>
        <v>0</v>
      </c>
      <c r="BA129" s="677">
        <f t="shared" si="146"/>
        <v>0</v>
      </c>
      <c r="BB129" s="677">
        <f t="shared" si="146"/>
        <v>0</v>
      </c>
      <c r="BC129" s="677">
        <f t="shared" si="146"/>
        <v>0</v>
      </c>
      <c r="BD129" s="677">
        <f t="shared" si="146"/>
        <v>0</v>
      </c>
      <c r="BE129" s="677">
        <f t="shared" si="146"/>
        <v>0</v>
      </c>
      <c r="BF129" s="677">
        <f t="shared" si="146"/>
        <v>0</v>
      </c>
      <c r="BG129" s="677">
        <f t="shared" si="146"/>
        <v>0</v>
      </c>
      <c r="BH129" s="677">
        <f t="shared" si="146"/>
        <v>0</v>
      </c>
      <c r="BI129" s="677">
        <f t="shared" si="146"/>
        <v>0</v>
      </c>
      <c r="BJ129" s="677">
        <f t="shared" si="146"/>
        <v>0</v>
      </c>
      <c r="BK129" s="677">
        <f t="shared" si="146"/>
        <v>0</v>
      </c>
      <c r="BL129" s="677">
        <f t="shared" si="146"/>
        <v>0</v>
      </c>
      <c r="BM129" s="677">
        <f t="shared" si="146"/>
        <v>0</v>
      </c>
      <c r="BN129" s="677">
        <f t="shared" si="146"/>
        <v>0</v>
      </c>
      <c r="BO129" s="677">
        <f t="shared" si="146"/>
        <v>0</v>
      </c>
      <c r="BP129" s="677">
        <f t="shared" si="146"/>
        <v>0</v>
      </c>
      <c r="BQ129" s="677">
        <f t="shared" si="146"/>
        <v>0</v>
      </c>
      <c r="BR129" s="677">
        <f t="shared" si="146"/>
        <v>0</v>
      </c>
      <c r="BS129" s="677">
        <f t="shared" ref="BS129:CX129" si="147">BS61</f>
        <v>0</v>
      </c>
      <c r="BT129" s="677">
        <f t="shared" si="147"/>
        <v>0</v>
      </c>
      <c r="BU129" s="677">
        <f t="shared" si="147"/>
        <v>0</v>
      </c>
      <c r="BV129" s="677">
        <f t="shared" si="147"/>
        <v>0</v>
      </c>
      <c r="BW129" s="677">
        <f t="shared" si="147"/>
        <v>0</v>
      </c>
      <c r="BX129" s="677">
        <f t="shared" si="147"/>
        <v>0</v>
      </c>
      <c r="BY129" s="677">
        <f t="shared" si="147"/>
        <v>0</v>
      </c>
      <c r="BZ129" s="677">
        <f t="shared" si="147"/>
        <v>0</v>
      </c>
      <c r="CA129" s="677">
        <f t="shared" si="147"/>
        <v>0</v>
      </c>
      <c r="CB129" s="677">
        <f t="shared" si="147"/>
        <v>0</v>
      </c>
      <c r="CC129" s="677">
        <f t="shared" si="147"/>
        <v>0</v>
      </c>
      <c r="CD129" s="677">
        <f t="shared" si="147"/>
        <v>0</v>
      </c>
      <c r="CE129" s="677">
        <f t="shared" si="147"/>
        <v>0</v>
      </c>
      <c r="CF129" s="677">
        <f t="shared" si="147"/>
        <v>0</v>
      </c>
      <c r="CG129" s="677">
        <f t="shared" si="147"/>
        <v>0</v>
      </c>
      <c r="CH129" s="677">
        <f t="shared" si="147"/>
        <v>0</v>
      </c>
      <c r="CI129" s="677">
        <f t="shared" si="147"/>
        <v>0</v>
      </c>
      <c r="CJ129" s="677">
        <f t="shared" si="147"/>
        <v>0</v>
      </c>
      <c r="CK129" s="677">
        <f t="shared" si="147"/>
        <v>0</v>
      </c>
      <c r="CL129" s="677">
        <f t="shared" si="147"/>
        <v>0</v>
      </c>
      <c r="CM129" s="677">
        <f t="shared" si="147"/>
        <v>0</v>
      </c>
      <c r="CN129" s="677">
        <f t="shared" si="147"/>
        <v>0</v>
      </c>
      <c r="CO129" s="677">
        <f t="shared" si="147"/>
        <v>0</v>
      </c>
      <c r="CP129" s="677">
        <f t="shared" si="147"/>
        <v>0</v>
      </c>
      <c r="CQ129" s="677">
        <f t="shared" si="147"/>
        <v>0</v>
      </c>
      <c r="CR129" s="677">
        <f t="shared" si="147"/>
        <v>0</v>
      </c>
      <c r="CS129" s="677">
        <f t="shared" si="147"/>
        <v>0</v>
      </c>
      <c r="CT129" s="677">
        <f t="shared" si="147"/>
        <v>0</v>
      </c>
      <c r="CU129" s="677">
        <f t="shared" si="147"/>
        <v>0</v>
      </c>
      <c r="CV129" s="677">
        <f t="shared" si="147"/>
        <v>0</v>
      </c>
      <c r="CW129" s="677">
        <f t="shared" si="147"/>
        <v>0</v>
      </c>
      <c r="CX129" s="677">
        <f t="shared" si="147"/>
        <v>0</v>
      </c>
      <c r="CY129" s="677">
        <f t="shared" ref="CY129:DC129" si="148">CY61</f>
        <v>0</v>
      </c>
      <c r="CZ129" s="677">
        <f t="shared" si="148"/>
        <v>0</v>
      </c>
      <c r="DA129" s="677">
        <f t="shared" si="148"/>
        <v>0</v>
      </c>
      <c r="DB129" s="677">
        <f t="shared" si="148"/>
        <v>0</v>
      </c>
      <c r="DC129" s="677">
        <f t="shared" si="148"/>
        <v>0</v>
      </c>
    </row>
    <row r="130" spans="2:107" hidden="1" x14ac:dyDescent="0.25">
      <c r="B130" s="94">
        <v>2</v>
      </c>
      <c r="C130" s="715" t="s">
        <v>5871</v>
      </c>
      <c r="E130" s="715" t="s">
        <v>5873</v>
      </c>
      <c r="G130" s="687">
        <f>IFERROR(SUMPRODUCT(H130:DC130,H129:DC129)/SUM(H129:DC129),0)</f>
        <v>0</v>
      </c>
      <c r="H130" s="742">
        <f>IFERROR((H131*10^3)/(H129*H65),0)</f>
        <v>0</v>
      </c>
      <c r="I130" s="742">
        <f t="shared" ref="I130:AM130" si="149">IFERROR((I131*10^3)/(I129*I65),0)</f>
        <v>0</v>
      </c>
      <c r="J130" s="742">
        <f t="shared" si="149"/>
        <v>0</v>
      </c>
      <c r="K130" s="742">
        <f t="shared" si="149"/>
        <v>0</v>
      </c>
      <c r="L130" s="742">
        <f t="shared" si="149"/>
        <v>0</v>
      </c>
      <c r="M130" s="742">
        <f t="shared" si="149"/>
        <v>0</v>
      </c>
      <c r="N130" s="685">
        <f t="shared" si="149"/>
        <v>0</v>
      </c>
      <c r="O130" s="685">
        <f t="shared" si="149"/>
        <v>0</v>
      </c>
      <c r="P130" s="685">
        <f t="shared" si="149"/>
        <v>0</v>
      </c>
      <c r="Q130" s="685">
        <f t="shared" si="149"/>
        <v>0</v>
      </c>
      <c r="R130" s="685">
        <f t="shared" si="149"/>
        <v>0</v>
      </c>
      <c r="S130" s="685">
        <f t="shared" si="149"/>
        <v>0</v>
      </c>
      <c r="T130" s="685">
        <f t="shared" si="149"/>
        <v>0</v>
      </c>
      <c r="U130" s="685">
        <f t="shared" si="149"/>
        <v>0</v>
      </c>
      <c r="V130" s="685">
        <f t="shared" si="149"/>
        <v>0</v>
      </c>
      <c r="W130" s="685">
        <f t="shared" si="149"/>
        <v>0</v>
      </c>
      <c r="X130" s="685">
        <f t="shared" si="149"/>
        <v>0</v>
      </c>
      <c r="Y130" s="685">
        <f t="shared" si="149"/>
        <v>0</v>
      </c>
      <c r="Z130" s="685">
        <f t="shared" si="149"/>
        <v>0</v>
      </c>
      <c r="AA130" s="685">
        <f t="shared" si="149"/>
        <v>0</v>
      </c>
      <c r="AB130" s="685">
        <f t="shared" si="149"/>
        <v>0</v>
      </c>
      <c r="AC130" s="685">
        <f t="shared" si="149"/>
        <v>0</v>
      </c>
      <c r="AD130" s="685">
        <f t="shared" si="149"/>
        <v>0</v>
      </c>
      <c r="AE130" s="685">
        <f t="shared" si="149"/>
        <v>0</v>
      </c>
      <c r="AF130" s="685">
        <f t="shared" si="149"/>
        <v>0</v>
      </c>
      <c r="AG130" s="685">
        <f t="shared" si="149"/>
        <v>0</v>
      </c>
      <c r="AH130" s="685">
        <f t="shared" si="149"/>
        <v>0</v>
      </c>
      <c r="AI130" s="685">
        <f t="shared" si="149"/>
        <v>0</v>
      </c>
      <c r="AJ130" s="685">
        <f t="shared" si="149"/>
        <v>0</v>
      </c>
      <c r="AK130" s="685">
        <f t="shared" si="149"/>
        <v>0</v>
      </c>
      <c r="AL130" s="685">
        <f t="shared" si="149"/>
        <v>0</v>
      </c>
      <c r="AM130" s="685">
        <f t="shared" si="149"/>
        <v>0</v>
      </c>
      <c r="AN130" s="685">
        <f t="shared" ref="AN130:BS130" si="150">IFERROR((AN131*10^3)/(AN129*AN65),0)</f>
        <v>0</v>
      </c>
      <c r="AO130" s="685">
        <f t="shared" si="150"/>
        <v>0</v>
      </c>
      <c r="AP130" s="685">
        <f t="shared" si="150"/>
        <v>0</v>
      </c>
      <c r="AQ130" s="685">
        <f t="shared" si="150"/>
        <v>0</v>
      </c>
      <c r="AR130" s="685">
        <f t="shared" si="150"/>
        <v>0</v>
      </c>
      <c r="AS130" s="685">
        <f t="shared" si="150"/>
        <v>0</v>
      </c>
      <c r="AT130" s="685">
        <f t="shared" si="150"/>
        <v>0</v>
      </c>
      <c r="AU130" s="685">
        <f t="shared" si="150"/>
        <v>0</v>
      </c>
      <c r="AV130" s="685">
        <f t="shared" si="150"/>
        <v>0</v>
      </c>
      <c r="AW130" s="685">
        <f t="shared" si="150"/>
        <v>0</v>
      </c>
      <c r="AX130" s="685">
        <f t="shared" si="150"/>
        <v>0</v>
      </c>
      <c r="AY130" s="685">
        <f t="shared" si="150"/>
        <v>0</v>
      </c>
      <c r="AZ130" s="685">
        <f t="shared" si="150"/>
        <v>0</v>
      </c>
      <c r="BA130" s="685">
        <f t="shared" si="150"/>
        <v>0</v>
      </c>
      <c r="BB130" s="685">
        <f t="shared" si="150"/>
        <v>0</v>
      </c>
      <c r="BC130" s="685">
        <f t="shared" si="150"/>
        <v>0</v>
      </c>
      <c r="BD130" s="685">
        <f t="shared" si="150"/>
        <v>0</v>
      </c>
      <c r="BE130" s="685">
        <f t="shared" si="150"/>
        <v>0</v>
      </c>
      <c r="BF130" s="685">
        <f t="shared" si="150"/>
        <v>0</v>
      </c>
      <c r="BG130" s="685">
        <f t="shared" si="150"/>
        <v>0</v>
      </c>
      <c r="BH130" s="685">
        <f t="shared" si="150"/>
        <v>0</v>
      </c>
      <c r="BI130" s="685">
        <f t="shared" si="150"/>
        <v>0</v>
      </c>
      <c r="BJ130" s="685">
        <f t="shared" si="150"/>
        <v>0</v>
      </c>
      <c r="BK130" s="685">
        <f t="shared" si="150"/>
        <v>0</v>
      </c>
      <c r="BL130" s="685">
        <f t="shared" si="150"/>
        <v>0</v>
      </c>
      <c r="BM130" s="685">
        <f t="shared" si="150"/>
        <v>0</v>
      </c>
      <c r="BN130" s="685">
        <f t="shared" si="150"/>
        <v>0</v>
      </c>
      <c r="BO130" s="685">
        <f t="shared" si="150"/>
        <v>0</v>
      </c>
      <c r="BP130" s="685">
        <f t="shared" si="150"/>
        <v>0</v>
      </c>
      <c r="BQ130" s="685">
        <f t="shared" si="150"/>
        <v>0</v>
      </c>
      <c r="BR130" s="685">
        <f t="shared" si="150"/>
        <v>0</v>
      </c>
      <c r="BS130" s="685">
        <f t="shared" si="150"/>
        <v>0</v>
      </c>
      <c r="BT130" s="685">
        <f t="shared" ref="BT130:CY130" si="151">IFERROR((BT131*10^3)/(BT129*BT65),0)</f>
        <v>0</v>
      </c>
      <c r="BU130" s="685">
        <f t="shared" si="151"/>
        <v>0</v>
      </c>
      <c r="BV130" s="685">
        <f t="shared" si="151"/>
        <v>0</v>
      </c>
      <c r="BW130" s="685">
        <f t="shared" si="151"/>
        <v>0</v>
      </c>
      <c r="BX130" s="685">
        <f t="shared" si="151"/>
        <v>0</v>
      </c>
      <c r="BY130" s="685">
        <f t="shared" si="151"/>
        <v>0</v>
      </c>
      <c r="BZ130" s="685">
        <f t="shared" si="151"/>
        <v>0</v>
      </c>
      <c r="CA130" s="685">
        <f t="shared" si="151"/>
        <v>0</v>
      </c>
      <c r="CB130" s="685">
        <f t="shared" si="151"/>
        <v>0</v>
      </c>
      <c r="CC130" s="685">
        <f t="shared" si="151"/>
        <v>0</v>
      </c>
      <c r="CD130" s="685">
        <f t="shared" si="151"/>
        <v>0</v>
      </c>
      <c r="CE130" s="685">
        <f t="shared" si="151"/>
        <v>0</v>
      </c>
      <c r="CF130" s="685">
        <f t="shared" si="151"/>
        <v>0</v>
      </c>
      <c r="CG130" s="685">
        <f t="shared" si="151"/>
        <v>0</v>
      </c>
      <c r="CH130" s="685">
        <f t="shared" si="151"/>
        <v>0</v>
      </c>
      <c r="CI130" s="685">
        <f t="shared" si="151"/>
        <v>0</v>
      </c>
      <c r="CJ130" s="685">
        <f t="shared" si="151"/>
        <v>0</v>
      </c>
      <c r="CK130" s="685">
        <f t="shared" si="151"/>
        <v>0</v>
      </c>
      <c r="CL130" s="685">
        <f t="shared" si="151"/>
        <v>0</v>
      </c>
      <c r="CM130" s="685">
        <f t="shared" si="151"/>
        <v>0</v>
      </c>
      <c r="CN130" s="685">
        <f t="shared" si="151"/>
        <v>0</v>
      </c>
      <c r="CO130" s="685">
        <f t="shared" si="151"/>
        <v>0</v>
      </c>
      <c r="CP130" s="685">
        <f t="shared" si="151"/>
        <v>0</v>
      </c>
      <c r="CQ130" s="685">
        <f t="shared" si="151"/>
        <v>0</v>
      </c>
      <c r="CR130" s="685">
        <f t="shared" si="151"/>
        <v>0</v>
      </c>
      <c r="CS130" s="685">
        <f t="shared" si="151"/>
        <v>0</v>
      </c>
      <c r="CT130" s="685">
        <f t="shared" si="151"/>
        <v>0</v>
      </c>
      <c r="CU130" s="685">
        <f t="shared" si="151"/>
        <v>0</v>
      </c>
      <c r="CV130" s="685">
        <f t="shared" si="151"/>
        <v>0</v>
      </c>
      <c r="CW130" s="685">
        <f t="shared" si="151"/>
        <v>0</v>
      </c>
      <c r="CX130" s="685">
        <f t="shared" si="151"/>
        <v>0</v>
      </c>
      <c r="CY130" s="685">
        <f t="shared" si="151"/>
        <v>0</v>
      </c>
      <c r="CZ130" s="685">
        <f t="shared" ref="CZ130:DC130" si="152">IFERROR((CZ131*10^3)/(CZ129*CZ65),0)</f>
        <v>0</v>
      </c>
      <c r="DA130" s="685">
        <f t="shared" si="152"/>
        <v>0</v>
      </c>
      <c r="DB130" s="685">
        <f t="shared" si="152"/>
        <v>0</v>
      </c>
      <c r="DC130" s="685">
        <f t="shared" si="152"/>
        <v>0</v>
      </c>
    </row>
    <row r="131" spans="2:107" hidden="1" x14ac:dyDescent="0.25">
      <c r="B131" s="94">
        <v>3</v>
      </c>
      <c r="C131" s="715" t="s">
        <v>5874</v>
      </c>
      <c r="E131" s="715" t="s">
        <v>3852</v>
      </c>
      <c r="G131" s="688">
        <f t="shared" ref="G131:AL131" si="153">G72</f>
        <v>0</v>
      </c>
      <c r="H131" s="677">
        <f>H72</f>
        <v>0</v>
      </c>
      <c r="I131" s="677">
        <f t="shared" si="153"/>
        <v>0</v>
      </c>
      <c r="J131" s="677">
        <f t="shared" si="153"/>
        <v>0</v>
      </c>
      <c r="K131" s="677">
        <f t="shared" si="153"/>
        <v>0</v>
      </c>
      <c r="L131" s="677">
        <f t="shared" si="153"/>
        <v>0</v>
      </c>
      <c r="M131" s="677">
        <f t="shared" si="153"/>
        <v>0</v>
      </c>
      <c r="N131" s="677">
        <f t="shared" si="153"/>
        <v>0</v>
      </c>
      <c r="O131" s="677">
        <f t="shared" si="153"/>
        <v>0</v>
      </c>
      <c r="P131" s="677">
        <f t="shared" si="153"/>
        <v>0</v>
      </c>
      <c r="Q131" s="677">
        <f t="shared" si="153"/>
        <v>0</v>
      </c>
      <c r="R131" s="677">
        <f t="shared" si="153"/>
        <v>0</v>
      </c>
      <c r="S131" s="677">
        <f t="shared" si="153"/>
        <v>0</v>
      </c>
      <c r="T131" s="677">
        <f t="shared" si="153"/>
        <v>0</v>
      </c>
      <c r="U131" s="677">
        <f t="shared" si="153"/>
        <v>0</v>
      </c>
      <c r="V131" s="677">
        <f t="shared" si="153"/>
        <v>0</v>
      </c>
      <c r="W131" s="677">
        <f t="shared" si="153"/>
        <v>0</v>
      </c>
      <c r="X131" s="677">
        <f t="shared" si="153"/>
        <v>0</v>
      </c>
      <c r="Y131" s="677">
        <f t="shared" si="153"/>
        <v>0</v>
      </c>
      <c r="Z131" s="677">
        <f t="shared" si="153"/>
        <v>0</v>
      </c>
      <c r="AA131" s="677">
        <f t="shared" si="153"/>
        <v>0</v>
      </c>
      <c r="AB131" s="677">
        <f t="shared" si="153"/>
        <v>0</v>
      </c>
      <c r="AC131" s="677">
        <f t="shared" si="153"/>
        <v>0</v>
      </c>
      <c r="AD131" s="677">
        <f t="shared" si="153"/>
        <v>0</v>
      </c>
      <c r="AE131" s="677">
        <f t="shared" si="153"/>
        <v>0</v>
      </c>
      <c r="AF131" s="677">
        <f t="shared" si="153"/>
        <v>0</v>
      </c>
      <c r="AG131" s="677">
        <f t="shared" si="153"/>
        <v>0</v>
      </c>
      <c r="AH131" s="677">
        <f t="shared" si="153"/>
        <v>0</v>
      </c>
      <c r="AI131" s="677">
        <f t="shared" si="153"/>
        <v>0</v>
      </c>
      <c r="AJ131" s="677">
        <f t="shared" si="153"/>
        <v>0</v>
      </c>
      <c r="AK131" s="677">
        <f t="shared" si="153"/>
        <v>0</v>
      </c>
      <c r="AL131" s="677">
        <f t="shared" si="153"/>
        <v>0</v>
      </c>
      <c r="AM131" s="677">
        <f t="shared" ref="AM131:BR131" si="154">AM72</f>
        <v>0</v>
      </c>
      <c r="AN131" s="677">
        <f t="shared" si="154"/>
        <v>0</v>
      </c>
      <c r="AO131" s="677">
        <f t="shared" si="154"/>
        <v>0</v>
      </c>
      <c r="AP131" s="677">
        <f t="shared" si="154"/>
        <v>0</v>
      </c>
      <c r="AQ131" s="677">
        <f t="shared" si="154"/>
        <v>0</v>
      </c>
      <c r="AR131" s="677">
        <f t="shared" si="154"/>
        <v>0</v>
      </c>
      <c r="AS131" s="677">
        <f t="shared" si="154"/>
        <v>0</v>
      </c>
      <c r="AT131" s="677">
        <f t="shared" si="154"/>
        <v>0</v>
      </c>
      <c r="AU131" s="677">
        <f t="shared" si="154"/>
        <v>0</v>
      </c>
      <c r="AV131" s="677">
        <f t="shared" si="154"/>
        <v>0</v>
      </c>
      <c r="AW131" s="677">
        <f t="shared" si="154"/>
        <v>0</v>
      </c>
      <c r="AX131" s="677">
        <f t="shared" si="154"/>
        <v>0</v>
      </c>
      <c r="AY131" s="677">
        <f t="shared" si="154"/>
        <v>0</v>
      </c>
      <c r="AZ131" s="677">
        <f t="shared" si="154"/>
        <v>0</v>
      </c>
      <c r="BA131" s="677">
        <f t="shared" si="154"/>
        <v>0</v>
      </c>
      <c r="BB131" s="677">
        <f t="shared" si="154"/>
        <v>0</v>
      </c>
      <c r="BC131" s="677">
        <f t="shared" si="154"/>
        <v>0</v>
      </c>
      <c r="BD131" s="677">
        <f t="shared" si="154"/>
        <v>0</v>
      </c>
      <c r="BE131" s="677">
        <f t="shared" si="154"/>
        <v>0</v>
      </c>
      <c r="BF131" s="677">
        <f t="shared" si="154"/>
        <v>0</v>
      </c>
      <c r="BG131" s="677">
        <f t="shared" si="154"/>
        <v>0</v>
      </c>
      <c r="BH131" s="677">
        <f t="shared" si="154"/>
        <v>0</v>
      </c>
      <c r="BI131" s="677">
        <f t="shared" si="154"/>
        <v>0</v>
      </c>
      <c r="BJ131" s="677">
        <f t="shared" si="154"/>
        <v>0</v>
      </c>
      <c r="BK131" s="677">
        <f t="shared" si="154"/>
        <v>0</v>
      </c>
      <c r="BL131" s="677">
        <f t="shared" si="154"/>
        <v>0</v>
      </c>
      <c r="BM131" s="677">
        <f t="shared" si="154"/>
        <v>0</v>
      </c>
      <c r="BN131" s="677">
        <f t="shared" si="154"/>
        <v>0</v>
      </c>
      <c r="BO131" s="677">
        <f t="shared" si="154"/>
        <v>0</v>
      </c>
      <c r="BP131" s="677">
        <f t="shared" si="154"/>
        <v>0</v>
      </c>
      <c r="BQ131" s="677">
        <f t="shared" si="154"/>
        <v>0</v>
      </c>
      <c r="BR131" s="677">
        <f t="shared" si="154"/>
        <v>0</v>
      </c>
      <c r="BS131" s="677">
        <f t="shared" ref="BS131:CX131" si="155">BS72</f>
        <v>0</v>
      </c>
      <c r="BT131" s="677">
        <f t="shared" si="155"/>
        <v>0</v>
      </c>
      <c r="BU131" s="677">
        <f t="shared" si="155"/>
        <v>0</v>
      </c>
      <c r="BV131" s="677">
        <f t="shared" si="155"/>
        <v>0</v>
      </c>
      <c r="BW131" s="677">
        <f t="shared" si="155"/>
        <v>0</v>
      </c>
      <c r="BX131" s="677">
        <f t="shared" si="155"/>
        <v>0</v>
      </c>
      <c r="BY131" s="677">
        <f t="shared" si="155"/>
        <v>0</v>
      </c>
      <c r="BZ131" s="677">
        <f t="shared" si="155"/>
        <v>0</v>
      </c>
      <c r="CA131" s="677">
        <f t="shared" si="155"/>
        <v>0</v>
      </c>
      <c r="CB131" s="677">
        <f t="shared" si="155"/>
        <v>0</v>
      </c>
      <c r="CC131" s="677">
        <f t="shared" si="155"/>
        <v>0</v>
      </c>
      <c r="CD131" s="677">
        <f t="shared" si="155"/>
        <v>0</v>
      </c>
      <c r="CE131" s="677">
        <f t="shared" si="155"/>
        <v>0</v>
      </c>
      <c r="CF131" s="677">
        <f t="shared" si="155"/>
        <v>0</v>
      </c>
      <c r="CG131" s="677">
        <f t="shared" si="155"/>
        <v>0</v>
      </c>
      <c r="CH131" s="677">
        <f t="shared" si="155"/>
        <v>0</v>
      </c>
      <c r="CI131" s="677">
        <f t="shared" si="155"/>
        <v>0</v>
      </c>
      <c r="CJ131" s="677">
        <f t="shared" si="155"/>
        <v>0</v>
      </c>
      <c r="CK131" s="677">
        <f t="shared" si="155"/>
        <v>0</v>
      </c>
      <c r="CL131" s="677">
        <f t="shared" si="155"/>
        <v>0</v>
      </c>
      <c r="CM131" s="677">
        <f t="shared" si="155"/>
        <v>0</v>
      </c>
      <c r="CN131" s="677">
        <f t="shared" si="155"/>
        <v>0</v>
      </c>
      <c r="CO131" s="677">
        <f t="shared" si="155"/>
        <v>0</v>
      </c>
      <c r="CP131" s="677">
        <f t="shared" si="155"/>
        <v>0</v>
      </c>
      <c r="CQ131" s="677">
        <f t="shared" si="155"/>
        <v>0</v>
      </c>
      <c r="CR131" s="677">
        <f t="shared" si="155"/>
        <v>0</v>
      </c>
      <c r="CS131" s="677">
        <f t="shared" si="155"/>
        <v>0</v>
      </c>
      <c r="CT131" s="677">
        <f t="shared" si="155"/>
        <v>0</v>
      </c>
      <c r="CU131" s="677">
        <f t="shared" si="155"/>
        <v>0</v>
      </c>
      <c r="CV131" s="677">
        <f t="shared" si="155"/>
        <v>0</v>
      </c>
      <c r="CW131" s="677">
        <f t="shared" si="155"/>
        <v>0</v>
      </c>
      <c r="CX131" s="677">
        <f t="shared" si="155"/>
        <v>0</v>
      </c>
      <c r="CY131" s="677">
        <f t="shared" ref="CY131:DC131" si="156">CY72</f>
        <v>0</v>
      </c>
      <c r="CZ131" s="677">
        <f t="shared" si="156"/>
        <v>0</v>
      </c>
      <c r="DA131" s="677">
        <f t="shared" si="156"/>
        <v>0</v>
      </c>
      <c r="DB131" s="677">
        <f t="shared" si="156"/>
        <v>0</v>
      </c>
      <c r="DC131" s="677">
        <f t="shared" si="156"/>
        <v>0</v>
      </c>
    </row>
    <row r="132" spans="2:107" hidden="1" x14ac:dyDescent="0.25">
      <c r="B132" s="714">
        <v>4</v>
      </c>
      <c r="C132" s="715" t="s">
        <v>5876</v>
      </c>
      <c r="E132" s="715" t="s">
        <v>3855</v>
      </c>
      <c r="G132" s="687">
        <f>IFERROR(SUMPRODUCT(H132:DC132,H129:DC129)/SUM(H129:DC129),0)</f>
        <v>0</v>
      </c>
      <c r="H132" s="686">
        <f>IFERROR(H133/H129,0)</f>
        <v>0</v>
      </c>
      <c r="I132" s="686">
        <f t="shared" ref="I132:BT132" si="157">IFERROR(I133/I129,0)</f>
        <v>0</v>
      </c>
      <c r="J132" s="686">
        <f t="shared" si="157"/>
        <v>0</v>
      </c>
      <c r="K132" s="686">
        <f t="shared" si="157"/>
        <v>0</v>
      </c>
      <c r="L132" s="686">
        <f t="shared" si="157"/>
        <v>0</v>
      </c>
      <c r="M132" s="686">
        <f t="shared" si="157"/>
        <v>0</v>
      </c>
      <c r="N132" s="686">
        <f t="shared" si="157"/>
        <v>0</v>
      </c>
      <c r="O132" s="686">
        <f t="shared" si="157"/>
        <v>0</v>
      </c>
      <c r="P132" s="686">
        <f t="shared" si="157"/>
        <v>0</v>
      </c>
      <c r="Q132" s="686">
        <f t="shared" si="157"/>
        <v>0</v>
      </c>
      <c r="R132" s="686">
        <f t="shared" si="157"/>
        <v>0</v>
      </c>
      <c r="S132" s="686">
        <f t="shared" si="157"/>
        <v>0</v>
      </c>
      <c r="T132" s="686">
        <f t="shared" si="157"/>
        <v>0</v>
      </c>
      <c r="U132" s="686">
        <f t="shared" si="157"/>
        <v>0</v>
      </c>
      <c r="V132" s="686">
        <f t="shared" si="157"/>
        <v>0</v>
      </c>
      <c r="W132" s="686">
        <f t="shared" si="157"/>
        <v>0</v>
      </c>
      <c r="X132" s="686">
        <f t="shared" si="157"/>
        <v>0</v>
      </c>
      <c r="Y132" s="686">
        <f t="shared" si="157"/>
        <v>0</v>
      </c>
      <c r="Z132" s="686">
        <f t="shared" si="157"/>
        <v>0</v>
      </c>
      <c r="AA132" s="686">
        <f t="shared" si="157"/>
        <v>0</v>
      </c>
      <c r="AB132" s="686">
        <f t="shared" si="157"/>
        <v>0</v>
      </c>
      <c r="AC132" s="686">
        <f t="shared" si="157"/>
        <v>0</v>
      </c>
      <c r="AD132" s="686">
        <f t="shared" si="157"/>
        <v>0</v>
      </c>
      <c r="AE132" s="686">
        <f t="shared" si="157"/>
        <v>0</v>
      </c>
      <c r="AF132" s="686">
        <f t="shared" si="157"/>
        <v>0</v>
      </c>
      <c r="AG132" s="686">
        <f t="shared" si="157"/>
        <v>0</v>
      </c>
      <c r="AH132" s="686">
        <f t="shared" si="157"/>
        <v>0</v>
      </c>
      <c r="AI132" s="686">
        <f t="shared" si="157"/>
        <v>0</v>
      </c>
      <c r="AJ132" s="686">
        <f t="shared" si="157"/>
        <v>0</v>
      </c>
      <c r="AK132" s="686">
        <f t="shared" si="157"/>
        <v>0</v>
      </c>
      <c r="AL132" s="686">
        <f t="shared" si="157"/>
        <v>0</v>
      </c>
      <c r="AM132" s="686">
        <f t="shared" si="157"/>
        <v>0</v>
      </c>
      <c r="AN132" s="686">
        <f t="shared" si="157"/>
        <v>0</v>
      </c>
      <c r="AO132" s="686">
        <f t="shared" si="157"/>
        <v>0</v>
      </c>
      <c r="AP132" s="686">
        <f t="shared" si="157"/>
        <v>0</v>
      </c>
      <c r="AQ132" s="686">
        <f t="shared" si="157"/>
        <v>0</v>
      </c>
      <c r="AR132" s="686">
        <f t="shared" si="157"/>
        <v>0</v>
      </c>
      <c r="AS132" s="686">
        <f t="shared" si="157"/>
        <v>0</v>
      </c>
      <c r="AT132" s="686">
        <f t="shared" si="157"/>
        <v>0</v>
      </c>
      <c r="AU132" s="686">
        <f t="shared" si="157"/>
        <v>0</v>
      </c>
      <c r="AV132" s="686">
        <f t="shared" si="157"/>
        <v>0</v>
      </c>
      <c r="AW132" s="686">
        <f t="shared" si="157"/>
        <v>0</v>
      </c>
      <c r="AX132" s="686">
        <f t="shared" si="157"/>
        <v>0</v>
      </c>
      <c r="AY132" s="686">
        <f t="shared" si="157"/>
        <v>0</v>
      </c>
      <c r="AZ132" s="686">
        <f t="shared" si="157"/>
        <v>0</v>
      </c>
      <c r="BA132" s="686">
        <f t="shared" si="157"/>
        <v>0</v>
      </c>
      <c r="BB132" s="686">
        <f t="shared" si="157"/>
        <v>0</v>
      </c>
      <c r="BC132" s="686">
        <f t="shared" si="157"/>
        <v>0</v>
      </c>
      <c r="BD132" s="686">
        <f t="shared" si="157"/>
        <v>0</v>
      </c>
      <c r="BE132" s="686">
        <f t="shared" si="157"/>
        <v>0</v>
      </c>
      <c r="BF132" s="686">
        <f t="shared" si="157"/>
        <v>0</v>
      </c>
      <c r="BG132" s="686">
        <f t="shared" si="157"/>
        <v>0</v>
      </c>
      <c r="BH132" s="686">
        <f t="shared" si="157"/>
        <v>0</v>
      </c>
      <c r="BI132" s="686">
        <f t="shared" si="157"/>
        <v>0</v>
      </c>
      <c r="BJ132" s="686">
        <f t="shared" si="157"/>
        <v>0</v>
      </c>
      <c r="BK132" s="686">
        <f t="shared" si="157"/>
        <v>0</v>
      </c>
      <c r="BL132" s="686">
        <f t="shared" si="157"/>
        <v>0</v>
      </c>
      <c r="BM132" s="686">
        <f t="shared" si="157"/>
        <v>0</v>
      </c>
      <c r="BN132" s="686">
        <f t="shared" si="157"/>
        <v>0</v>
      </c>
      <c r="BO132" s="686">
        <f t="shared" si="157"/>
        <v>0</v>
      </c>
      <c r="BP132" s="686">
        <f t="shared" si="157"/>
        <v>0</v>
      </c>
      <c r="BQ132" s="686">
        <f t="shared" si="157"/>
        <v>0</v>
      </c>
      <c r="BR132" s="686">
        <f t="shared" si="157"/>
        <v>0</v>
      </c>
      <c r="BS132" s="686">
        <f t="shared" si="157"/>
        <v>0</v>
      </c>
      <c r="BT132" s="686">
        <f t="shared" si="157"/>
        <v>0</v>
      </c>
      <c r="BU132" s="686">
        <f t="shared" ref="BU132:DC132" si="158">IFERROR(BU133/BU129,0)</f>
        <v>0</v>
      </c>
      <c r="BV132" s="686">
        <f t="shared" si="158"/>
        <v>0</v>
      </c>
      <c r="BW132" s="686">
        <f t="shared" si="158"/>
        <v>0</v>
      </c>
      <c r="BX132" s="686">
        <f t="shared" si="158"/>
        <v>0</v>
      </c>
      <c r="BY132" s="686">
        <f t="shared" si="158"/>
        <v>0</v>
      </c>
      <c r="BZ132" s="686">
        <f t="shared" si="158"/>
        <v>0</v>
      </c>
      <c r="CA132" s="686">
        <f t="shared" si="158"/>
        <v>0</v>
      </c>
      <c r="CB132" s="686">
        <f t="shared" si="158"/>
        <v>0</v>
      </c>
      <c r="CC132" s="686">
        <f t="shared" si="158"/>
        <v>0</v>
      </c>
      <c r="CD132" s="686">
        <f t="shared" si="158"/>
        <v>0</v>
      </c>
      <c r="CE132" s="686">
        <f t="shared" si="158"/>
        <v>0</v>
      </c>
      <c r="CF132" s="686">
        <f t="shared" si="158"/>
        <v>0</v>
      </c>
      <c r="CG132" s="686">
        <f t="shared" si="158"/>
        <v>0</v>
      </c>
      <c r="CH132" s="686">
        <f t="shared" si="158"/>
        <v>0</v>
      </c>
      <c r="CI132" s="686">
        <f t="shared" si="158"/>
        <v>0</v>
      </c>
      <c r="CJ132" s="686">
        <f t="shared" si="158"/>
        <v>0</v>
      </c>
      <c r="CK132" s="686">
        <f t="shared" si="158"/>
        <v>0</v>
      </c>
      <c r="CL132" s="686">
        <f t="shared" si="158"/>
        <v>0</v>
      </c>
      <c r="CM132" s="686">
        <f t="shared" si="158"/>
        <v>0</v>
      </c>
      <c r="CN132" s="686">
        <f t="shared" si="158"/>
        <v>0</v>
      </c>
      <c r="CO132" s="686">
        <f t="shared" si="158"/>
        <v>0</v>
      </c>
      <c r="CP132" s="686">
        <f t="shared" si="158"/>
        <v>0</v>
      </c>
      <c r="CQ132" s="686">
        <f t="shared" si="158"/>
        <v>0</v>
      </c>
      <c r="CR132" s="686">
        <f t="shared" si="158"/>
        <v>0</v>
      </c>
      <c r="CS132" s="686">
        <f t="shared" si="158"/>
        <v>0</v>
      </c>
      <c r="CT132" s="686">
        <f t="shared" si="158"/>
        <v>0</v>
      </c>
      <c r="CU132" s="686">
        <f t="shared" si="158"/>
        <v>0</v>
      </c>
      <c r="CV132" s="686">
        <f t="shared" si="158"/>
        <v>0</v>
      </c>
      <c r="CW132" s="686">
        <f t="shared" si="158"/>
        <v>0</v>
      </c>
      <c r="CX132" s="686">
        <f t="shared" si="158"/>
        <v>0</v>
      </c>
      <c r="CY132" s="686">
        <f t="shared" si="158"/>
        <v>0</v>
      </c>
      <c r="CZ132" s="686">
        <f t="shared" si="158"/>
        <v>0</v>
      </c>
      <c r="DA132" s="686">
        <f t="shared" si="158"/>
        <v>0</v>
      </c>
      <c r="DB132" s="686">
        <f t="shared" si="158"/>
        <v>0</v>
      </c>
      <c r="DC132" s="686">
        <f t="shared" si="158"/>
        <v>0</v>
      </c>
    </row>
    <row r="133" spans="2:107" hidden="1" x14ac:dyDescent="0.25">
      <c r="B133" s="94">
        <v>5</v>
      </c>
      <c r="C133" s="715" t="s">
        <v>5878</v>
      </c>
      <c r="E133" s="715" t="s">
        <v>3855</v>
      </c>
      <c r="G133" s="688">
        <f t="shared" ref="G133:AL133" si="159">G74</f>
        <v>0</v>
      </c>
      <c r="H133" s="677">
        <f t="shared" si="159"/>
        <v>0</v>
      </c>
      <c r="I133" s="677">
        <f t="shared" si="159"/>
        <v>0</v>
      </c>
      <c r="J133" s="677">
        <f t="shared" si="159"/>
        <v>0</v>
      </c>
      <c r="K133" s="677">
        <f t="shared" si="159"/>
        <v>0</v>
      </c>
      <c r="L133" s="677">
        <f t="shared" si="159"/>
        <v>0</v>
      </c>
      <c r="M133" s="677">
        <f t="shared" si="159"/>
        <v>0</v>
      </c>
      <c r="N133" s="677">
        <f t="shared" si="159"/>
        <v>0</v>
      </c>
      <c r="O133" s="677">
        <f t="shared" si="159"/>
        <v>0</v>
      </c>
      <c r="P133" s="677">
        <f t="shared" si="159"/>
        <v>0</v>
      </c>
      <c r="Q133" s="677">
        <f t="shared" si="159"/>
        <v>0</v>
      </c>
      <c r="R133" s="677">
        <f t="shared" si="159"/>
        <v>0</v>
      </c>
      <c r="S133" s="677">
        <f t="shared" si="159"/>
        <v>0</v>
      </c>
      <c r="T133" s="677">
        <f t="shared" si="159"/>
        <v>0</v>
      </c>
      <c r="U133" s="677">
        <f t="shared" si="159"/>
        <v>0</v>
      </c>
      <c r="V133" s="677">
        <f t="shared" si="159"/>
        <v>0</v>
      </c>
      <c r="W133" s="677">
        <f t="shared" si="159"/>
        <v>0</v>
      </c>
      <c r="X133" s="677">
        <f t="shared" si="159"/>
        <v>0</v>
      </c>
      <c r="Y133" s="677">
        <f t="shared" si="159"/>
        <v>0</v>
      </c>
      <c r="Z133" s="677">
        <f t="shared" si="159"/>
        <v>0</v>
      </c>
      <c r="AA133" s="677">
        <f t="shared" si="159"/>
        <v>0</v>
      </c>
      <c r="AB133" s="677">
        <f t="shared" si="159"/>
        <v>0</v>
      </c>
      <c r="AC133" s="677">
        <f t="shared" si="159"/>
        <v>0</v>
      </c>
      <c r="AD133" s="677">
        <f t="shared" si="159"/>
        <v>0</v>
      </c>
      <c r="AE133" s="677">
        <f t="shared" si="159"/>
        <v>0</v>
      </c>
      <c r="AF133" s="677">
        <f t="shared" si="159"/>
        <v>0</v>
      </c>
      <c r="AG133" s="677">
        <f t="shared" si="159"/>
        <v>0</v>
      </c>
      <c r="AH133" s="677">
        <f t="shared" si="159"/>
        <v>0</v>
      </c>
      <c r="AI133" s="677">
        <f t="shared" si="159"/>
        <v>0</v>
      </c>
      <c r="AJ133" s="677">
        <f t="shared" si="159"/>
        <v>0</v>
      </c>
      <c r="AK133" s="677">
        <f t="shared" si="159"/>
        <v>0</v>
      </c>
      <c r="AL133" s="677">
        <f t="shared" si="159"/>
        <v>0</v>
      </c>
      <c r="AM133" s="677">
        <f t="shared" ref="AM133:BR133" si="160">AM74</f>
        <v>0</v>
      </c>
      <c r="AN133" s="677">
        <f t="shared" si="160"/>
        <v>0</v>
      </c>
      <c r="AO133" s="677">
        <f t="shared" si="160"/>
        <v>0</v>
      </c>
      <c r="AP133" s="677">
        <f t="shared" si="160"/>
        <v>0</v>
      </c>
      <c r="AQ133" s="677">
        <f t="shared" si="160"/>
        <v>0</v>
      </c>
      <c r="AR133" s="677">
        <f t="shared" si="160"/>
        <v>0</v>
      </c>
      <c r="AS133" s="677">
        <f t="shared" si="160"/>
        <v>0</v>
      </c>
      <c r="AT133" s="677">
        <f t="shared" si="160"/>
        <v>0</v>
      </c>
      <c r="AU133" s="677">
        <f t="shared" si="160"/>
        <v>0</v>
      </c>
      <c r="AV133" s="677">
        <f t="shared" si="160"/>
        <v>0</v>
      </c>
      <c r="AW133" s="677">
        <f t="shared" si="160"/>
        <v>0</v>
      </c>
      <c r="AX133" s="677">
        <f t="shared" si="160"/>
        <v>0</v>
      </c>
      <c r="AY133" s="677">
        <f t="shared" si="160"/>
        <v>0</v>
      </c>
      <c r="AZ133" s="677">
        <f t="shared" si="160"/>
        <v>0</v>
      </c>
      <c r="BA133" s="677">
        <f t="shared" si="160"/>
        <v>0</v>
      </c>
      <c r="BB133" s="677">
        <f t="shared" si="160"/>
        <v>0</v>
      </c>
      <c r="BC133" s="677">
        <f t="shared" si="160"/>
        <v>0</v>
      </c>
      <c r="BD133" s="677">
        <f t="shared" si="160"/>
        <v>0</v>
      </c>
      <c r="BE133" s="677">
        <f t="shared" si="160"/>
        <v>0</v>
      </c>
      <c r="BF133" s="677">
        <f t="shared" si="160"/>
        <v>0</v>
      </c>
      <c r="BG133" s="677">
        <f t="shared" si="160"/>
        <v>0</v>
      </c>
      <c r="BH133" s="677">
        <f t="shared" si="160"/>
        <v>0</v>
      </c>
      <c r="BI133" s="677">
        <f t="shared" si="160"/>
        <v>0</v>
      </c>
      <c r="BJ133" s="677">
        <f t="shared" si="160"/>
        <v>0</v>
      </c>
      <c r="BK133" s="677">
        <f t="shared" si="160"/>
        <v>0</v>
      </c>
      <c r="BL133" s="677">
        <f t="shared" si="160"/>
        <v>0</v>
      </c>
      <c r="BM133" s="677">
        <f t="shared" si="160"/>
        <v>0</v>
      </c>
      <c r="BN133" s="677">
        <f t="shared" si="160"/>
        <v>0</v>
      </c>
      <c r="BO133" s="677">
        <f t="shared" si="160"/>
        <v>0</v>
      </c>
      <c r="BP133" s="677">
        <f t="shared" si="160"/>
        <v>0</v>
      </c>
      <c r="BQ133" s="677">
        <f t="shared" si="160"/>
        <v>0</v>
      </c>
      <c r="BR133" s="677">
        <f t="shared" si="160"/>
        <v>0</v>
      </c>
      <c r="BS133" s="677">
        <f t="shared" ref="BS133:CX133" si="161">BS74</f>
        <v>0</v>
      </c>
      <c r="BT133" s="677">
        <f t="shared" si="161"/>
        <v>0</v>
      </c>
      <c r="BU133" s="677">
        <f t="shared" si="161"/>
        <v>0</v>
      </c>
      <c r="BV133" s="677">
        <f t="shared" si="161"/>
        <v>0</v>
      </c>
      <c r="BW133" s="677">
        <f t="shared" si="161"/>
        <v>0</v>
      </c>
      <c r="BX133" s="677">
        <f t="shared" si="161"/>
        <v>0</v>
      </c>
      <c r="BY133" s="677">
        <f t="shared" si="161"/>
        <v>0</v>
      </c>
      <c r="BZ133" s="677">
        <f t="shared" si="161"/>
        <v>0</v>
      </c>
      <c r="CA133" s="677">
        <f t="shared" si="161"/>
        <v>0</v>
      </c>
      <c r="CB133" s="677">
        <f t="shared" si="161"/>
        <v>0</v>
      </c>
      <c r="CC133" s="677">
        <f t="shared" si="161"/>
        <v>0</v>
      </c>
      <c r="CD133" s="677">
        <f t="shared" si="161"/>
        <v>0</v>
      </c>
      <c r="CE133" s="677">
        <f t="shared" si="161"/>
        <v>0</v>
      </c>
      <c r="CF133" s="677">
        <f t="shared" si="161"/>
        <v>0</v>
      </c>
      <c r="CG133" s="677">
        <f t="shared" si="161"/>
        <v>0</v>
      </c>
      <c r="CH133" s="677">
        <f t="shared" si="161"/>
        <v>0</v>
      </c>
      <c r="CI133" s="677">
        <f t="shared" si="161"/>
        <v>0</v>
      </c>
      <c r="CJ133" s="677">
        <f t="shared" si="161"/>
        <v>0</v>
      </c>
      <c r="CK133" s="677">
        <f t="shared" si="161"/>
        <v>0</v>
      </c>
      <c r="CL133" s="677">
        <f t="shared" si="161"/>
        <v>0</v>
      </c>
      <c r="CM133" s="677">
        <f t="shared" si="161"/>
        <v>0</v>
      </c>
      <c r="CN133" s="677">
        <f t="shared" si="161"/>
        <v>0</v>
      </c>
      <c r="CO133" s="677">
        <f t="shared" si="161"/>
        <v>0</v>
      </c>
      <c r="CP133" s="677">
        <f t="shared" si="161"/>
        <v>0</v>
      </c>
      <c r="CQ133" s="677">
        <f t="shared" si="161"/>
        <v>0</v>
      </c>
      <c r="CR133" s="677">
        <f t="shared" si="161"/>
        <v>0</v>
      </c>
      <c r="CS133" s="677">
        <f t="shared" si="161"/>
        <v>0</v>
      </c>
      <c r="CT133" s="677">
        <f t="shared" si="161"/>
        <v>0</v>
      </c>
      <c r="CU133" s="677">
        <f t="shared" si="161"/>
        <v>0</v>
      </c>
      <c r="CV133" s="677">
        <f t="shared" si="161"/>
        <v>0</v>
      </c>
      <c r="CW133" s="677">
        <f t="shared" si="161"/>
        <v>0</v>
      </c>
      <c r="CX133" s="677">
        <f t="shared" si="161"/>
        <v>0</v>
      </c>
      <c r="CY133" s="677">
        <f t="shared" ref="CY133:DC133" si="162">CY74</f>
        <v>0</v>
      </c>
      <c r="CZ133" s="677">
        <f t="shared" si="162"/>
        <v>0</v>
      </c>
      <c r="DA133" s="677">
        <f t="shared" si="162"/>
        <v>0</v>
      </c>
      <c r="DB133" s="677">
        <f t="shared" si="162"/>
        <v>0</v>
      </c>
      <c r="DC133" s="677">
        <f t="shared" si="162"/>
        <v>0</v>
      </c>
    </row>
    <row r="134" spans="2:107" hidden="1" x14ac:dyDescent="0.25">
      <c r="B134" s="94">
        <v>6</v>
      </c>
      <c r="C134" s="715" t="s">
        <v>5880</v>
      </c>
      <c r="E134" s="715" t="s">
        <v>5870</v>
      </c>
      <c r="G134" s="688">
        <f t="shared" ref="G134:AL134" si="163">G81</f>
        <v>0</v>
      </c>
      <c r="H134" s="677">
        <f t="shared" si="163"/>
        <v>0</v>
      </c>
      <c r="I134" s="677">
        <f t="shared" si="163"/>
        <v>0</v>
      </c>
      <c r="J134" s="677">
        <f t="shared" si="163"/>
        <v>0</v>
      </c>
      <c r="K134" s="677">
        <f t="shared" si="163"/>
        <v>0</v>
      </c>
      <c r="L134" s="677">
        <f t="shared" si="163"/>
        <v>0</v>
      </c>
      <c r="M134" s="677">
        <f t="shared" si="163"/>
        <v>0</v>
      </c>
      <c r="N134" s="677">
        <f t="shared" si="163"/>
        <v>0</v>
      </c>
      <c r="O134" s="677">
        <f t="shared" si="163"/>
        <v>0</v>
      </c>
      <c r="P134" s="677">
        <f t="shared" si="163"/>
        <v>0</v>
      </c>
      <c r="Q134" s="677">
        <f t="shared" si="163"/>
        <v>0</v>
      </c>
      <c r="R134" s="677">
        <f t="shared" si="163"/>
        <v>0</v>
      </c>
      <c r="S134" s="677">
        <f t="shared" si="163"/>
        <v>0</v>
      </c>
      <c r="T134" s="677">
        <f t="shared" si="163"/>
        <v>0</v>
      </c>
      <c r="U134" s="677">
        <f t="shared" si="163"/>
        <v>0</v>
      </c>
      <c r="V134" s="677">
        <f t="shared" si="163"/>
        <v>0</v>
      </c>
      <c r="W134" s="677">
        <f t="shared" si="163"/>
        <v>0</v>
      </c>
      <c r="X134" s="677">
        <f t="shared" si="163"/>
        <v>0</v>
      </c>
      <c r="Y134" s="677">
        <f t="shared" si="163"/>
        <v>0</v>
      </c>
      <c r="Z134" s="677">
        <f t="shared" si="163"/>
        <v>0</v>
      </c>
      <c r="AA134" s="677">
        <f t="shared" si="163"/>
        <v>0</v>
      </c>
      <c r="AB134" s="677">
        <f t="shared" si="163"/>
        <v>0</v>
      </c>
      <c r="AC134" s="677">
        <f t="shared" si="163"/>
        <v>0</v>
      </c>
      <c r="AD134" s="677">
        <f t="shared" si="163"/>
        <v>0</v>
      </c>
      <c r="AE134" s="677">
        <f t="shared" si="163"/>
        <v>0</v>
      </c>
      <c r="AF134" s="677">
        <f t="shared" si="163"/>
        <v>0</v>
      </c>
      <c r="AG134" s="677">
        <f t="shared" si="163"/>
        <v>0</v>
      </c>
      <c r="AH134" s="677">
        <f t="shared" si="163"/>
        <v>0</v>
      </c>
      <c r="AI134" s="677">
        <f t="shared" si="163"/>
        <v>0</v>
      </c>
      <c r="AJ134" s="677">
        <f t="shared" si="163"/>
        <v>0</v>
      </c>
      <c r="AK134" s="677">
        <f t="shared" si="163"/>
        <v>0</v>
      </c>
      <c r="AL134" s="677">
        <f t="shared" si="163"/>
        <v>0</v>
      </c>
      <c r="AM134" s="677">
        <f t="shared" ref="AM134:BR134" si="164">AM81</f>
        <v>0</v>
      </c>
      <c r="AN134" s="677">
        <f t="shared" si="164"/>
        <v>0</v>
      </c>
      <c r="AO134" s="677">
        <f t="shared" si="164"/>
        <v>0</v>
      </c>
      <c r="AP134" s="677">
        <f t="shared" si="164"/>
        <v>0</v>
      </c>
      <c r="AQ134" s="677">
        <f t="shared" si="164"/>
        <v>0</v>
      </c>
      <c r="AR134" s="677">
        <f t="shared" si="164"/>
        <v>0</v>
      </c>
      <c r="AS134" s="677">
        <f t="shared" si="164"/>
        <v>0</v>
      </c>
      <c r="AT134" s="677">
        <f t="shared" si="164"/>
        <v>0</v>
      </c>
      <c r="AU134" s="677">
        <f t="shared" si="164"/>
        <v>0</v>
      </c>
      <c r="AV134" s="677">
        <f t="shared" si="164"/>
        <v>0</v>
      </c>
      <c r="AW134" s="677">
        <f t="shared" si="164"/>
        <v>0</v>
      </c>
      <c r="AX134" s="677">
        <f t="shared" si="164"/>
        <v>0</v>
      </c>
      <c r="AY134" s="677">
        <f t="shared" si="164"/>
        <v>0</v>
      </c>
      <c r="AZ134" s="677">
        <f t="shared" si="164"/>
        <v>0</v>
      </c>
      <c r="BA134" s="677">
        <f t="shared" si="164"/>
        <v>0</v>
      </c>
      <c r="BB134" s="677">
        <f t="shared" si="164"/>
        <v>0</v>
      </c>
      <c r="BC134" s="677">
        <f t="shared" si="164"/>
        <v>0</v>
      </c>
      <c r="BD134" s="677">
        <f t="shared" si="164"/>
        <v>0</v>
      </c>
      <c r="BE134" s="677">
        <f t="shared" si="164"/>
        <v>0</v>
      </c>
      <c r="BF134" s="677">
        <f t="shared" si="164"/>
        <v>0</v>
      </c>
      <c r="BG134" s="677">
        <f t="shared" si="164"/>
        <v>0</v>
      </c>
      <c r="BH134" s="677">
        <f t="shared" si="164"/>
        <v>0</v>
      </c>
      <c r="BI134" s="677">
        <f t="shared" si="164"/>
        <v>0</v>
      </c>
      <c r="BJ134" s="677">
        <f t="shared" si="164"/>
        <v>0</v>
      </c>
      <c r="BK134" s="677">
        <f t="shared" si="164"/>
        <v>0</v>
      </c>
      <c r="BL134" s="677">
        <f t="shared" si="164"/>
        <v>0</v>
      </c>
      <c r="BM134" s="677">
        <f t="shared" si="164"/>
        <v>0</v>
      </c>
      <c r="BN134" s="677">
        <f t="shared" si="164"/>
        <v>0</v>
      </c>
      <c r="BO134" s="677">
        <f t="shared" si="164"/>
        <v>0</v>
      </c>
      <c r="BP134" s="677">
        <f t="shared" si="164"/>
        <v>0</v>
      </c>
      <c r="BQ134" s="677">
        <f t="shared" si="164"/>
        <v>0</v>
      </c>
      <c r="BR134" s="677">
        <f t="shared" si="164"/>
        <v>0</v>
      </c>
      <c r="BS134" s="677">
        <f t="shared" ref="BS134:CX134" si="165">BS81</f>
        <v>0</v>
      </c>
      <c r="BT134" s="677">
        <f t="shared" si="165"/>
        <v>0</v>
      </c>
      <c r="BU134" s="677">
        <f t="shared" si="165"/>
        <v>0</v>
      </c>
      <c r="BV134" s="677">
        <f t="shared" si="165"/>
        <v>0</v>
      </c>
      <c r="BW134" s="677">
        <f t="shared" si="165"/>
        <v>0</v>
      </c>
      <c r="BX134" s="677">
        <f t="shared" si="165"/>
        <v>0</v>
      </c>
      <c r="BY134" s="677">
        <f t="shared" si="165"/>
        <v>0</v>
      </c>
      <c r="BZ134" s="677">
        <f t="shared" si="165"/>
        <v>0</v>
      </c>
      <c r="CA134" s="677">
        <f t="shared" si="165"/>
        <v>0</v>
      </c>
      <c r="CB134" s="677">
        <f t="shared" si="165"/>
        <v>0</v>
      </c>
      <c r="CC134" s="677">
        <f t="shared" si="165"/>
        <v>0</v>
      </c>
      <c r="CD134" s="677">
        <f t="shared" si="165"/>
        <v>0</v>
      </c>
      <c r="CE134" s="677">
        <f t="shared" si="165"/>
        <v>0</v>
      </c>
      <c r="CF134" s="677">
        <f t="shared" si="165"/>
        <v>0</v>
      </c>
      <c r="CG134" s="677">
        <f t="shared" si="165"/>
        <v>0</v>
      </c>
      <c r="CH134" s="677">
        <f t="shared" si="165"/>
        <v>0</v>
      </c>
      <c r="CI134" s="677">
        <f t="shared" si="165"/>
        <v>0</v>
      </c>
      <c r="CJ134" s="677">
        <f t="shared" si="165"/>
        <v>0</v>
      </c>
      <c r="CK134" s="677">
        <f t="shared" si="165"/>
        <v>0</v>
      </c>
      <c r="CL134" s="677">
        <f t="shared" si="165"/>
        <v>0</v>
      </c>
      <c r="CM134" s="677">
        <f t="shared" si="165"/>
        <v>0</v>
      </c>
      <c r="CN134" s="677">
        <f t="shared" si="165"/>
        <v>0</v>
      </c>
      <c r="CO134" s="677">
        <f t="shared" si="165"/>
        <v>0</v>
      </c>
      <c r="CP134" s="677">
        <f t="shared" si="165"/>
        <v>0</v>
      </c>
      <c r="CQ134" s="677">
        <f t="shared" si="165"/>
        <v>0</v>
      </c>
      <c r="CR134" s="677">
        <f t="shared" si="165"/>
        <v>0</v>
      </c>
      <c r="CS134" s="677">
        <f t="shared" si="165"/>
        <v>0</v>
      </c>
      <c r="CT134" s="677">
        <f t="shared" si="165"/>
        <v>0</v>
      </c>
      <c r="CU134" s="677">
        <f t="shared" si="165"/>
        <v>0</v>
      </c>
      <c r="CV134" s="677">
        <f t="shared" si="165"/>
        <v>0</v>
      </c>
      <c r="CW134" s="677">
        <f t="shared" si="165"/>
        <v>0</v>
      </c>
      <c r="CX134" s="677">
        <f t="shared" si="165"/>
        <v>0</v>
      </c>
      <c r="CY134" s="677">
        <f t="shared" ref="CY134:DC134" si="166">CY81</f>
        <v>0</v>
      </c>
      <c r="CZ134" s="677">
        <f t="shared" si="166"/>
        <v>0</v>
      </c>
      <c r="DA134" s="677">
        <f t="shared" si="166"/>
        <v>0</v>
      </c>
      <c r="DB134" s="677">
        <f t="shared" si="166"/>
        <v>0</v>
      </c>
      <c r="DC134" s="677">
        <f t="shared" si="166"/>
        <v>0</v>
      </c>
    </row>
    <row r="135" spans="2:107" hidden="1" x14ac:dyDescent="0.25">
      <c r="B135" s="714">
        <v>7</v>
      </c>
      <c r="C135" s="715" t="s">
        <v>5882</v>
      </c>
      <c r="E135" s="715" t="s">
        <v>5873</v>
      </c>
      <c r="G135" s="687">
        <f>IFERROR(SUMPRODUCT(H135:DC135,H134:DC134)/SUM(H134:DC134),0)</f>
        <v>0</v>
      </c>
      <c r="H135" s="685">
        <f>IFERROR((H136*10^3)/(H134*H85),0)</f>
        <v>0</v>
      </c>
      <c r="I135" s="685">
        <f t="shared" ref="I135:BT135" si="167">IFERROR((I136*10^3)/(I134*I85),0)</f>
        <v>0</v>
      </c>
      <c r="J135" s="685">
        <f t="shared" si="167"/>
        <v>0</v>
      </c>
      <c r="K135" s="685">
        <f t="shared" si="167"/>
        <v>0</v>
      </c>
      <c r="L135" s="685">
        <f t="shared" si="167"/>
        <v>0</v>
      </c>
      <c r="M135" s="685">
        <f t="shared" si="167"/>
        <v>0</v>
      </c>
      <c r="N135" s="685">
        <f t="shared" si="167"/>
        <v>0</v>
      </c>
      <c r="O135" s="685">
        <f t="shared" si="167"/>
        <v>0</v>
      </c>
      <c r="P135" s="685">
        <f t="shared" si="167"/>
        <v>0</v>
      </c>
      <c r="Q135" s="685">
        <f t="shared" si="167"/>
        <v>0</v>
      </c>
      <c r="R135" s="685">
        <f t="shared" si="167"/>
        <v>0</v>
      </c>
      <c r="S135" s="685">
        <f t="shared" si="167"/>
        <v>0</v>
      </c>
      <c r="T135" s="685">
        <f t="shared" si="167"/>
        <v>0</v>
      </c>
      <c r="U135" s="685">
        <f t="shared" si="167"/>
        <v>0</v>
      </c>
      <c r="V135" s="685">
        <f t="shared" si="167"/>
        <v>0</v>
      </c>
      <c r="W135" s="685">
        <f t="shared" si="167"/>
        <v>0</v>
      </c>
      <c r="X135" s="685">
        <f t="shared" si="167"/>
        <v>0</v>
      </c>
      <c r="Y135" s="685">
        <f t="shared" si="167"/>
        <v>0</v>
      </c>
      <c r="Z135" s="685">
        <f t="shared" si="167"/>
        <v>0</v>
      </c>
      <c r="AA135" s="685">
        <f t="shared" si="167"/>
        <v>0</v>
      </c>
      <c r="AB135" s="685">
        <f t="shared" si="167"/>
        <v>0</v>
      </c>
      <c r="AC135" s="685">
        <f t="shared" si="167"/>
        <v>0</v>
      </c>
      <c r="AD135" s="685">
        <f t="shared" si="167"/>
        <v>0</v>
      </c>
      <c r="AE135" s="685">
        <f t="shared" si="167"/>
        <v>0</v>
      </c>
      <c r="AF135" s="685">
        <f t="shared" si="167"/>
        <v>0</v>
      </c>
      <c r="AG135" s="685">
        <f t="shared" si="167"/>
        <v>0</v>
      </c>
      <c r="AH135" s="685">
        <f t="shared" si="167"/>
        <v>0</v>
      </c>
      <c r="AI135" s="685">
        <f t="shared" si="167"/>
        <v>0</v>
      </c>
      <c r="AJ135" s="685">
        <f t="shared" si="167"/>
        <v>0</v>
      </c>
      <c r="AK135" s="685">
        <f t="shared" si="167"/>
        <v>0</v>
      </c>
      <c r="AL135" s="685">
        <f t="shared" si="167"/>
        <v>0</v>
      </c>
      <c r="AM135" s="685">
        <f t="shared" si="167"/>
        <v>0</v>
      </c>
      <c r="AN135" s="685">
        <f t="shared" si="167"/>
        <v>0</v>
      </c>
      <c r="AO135" s="685">
        <f t="shared" si="167"/>
        <v>0</v>
      </c>
      <c r="AP135" s="685">
        <f t="shared" si="167"/>
        <v>0</v>
      </c>
      <c r="AQ135" s="685">
        <f t="shared" si="167"/>
        <v>0</v>
      </c>
      <c r="AR135" s="685">
        <f t="shared" si="167"/>
        <v>0</v>
      </c>
      <c r="AS135" s="685">
        <f t="shared" si="167"/>
        <v>0</v>
      </c>
      <c r="AT135" s="685">
        <f t="shared" si="167"/>
        <v>0</v>
      </c>
      <c r="AU135" s="685">
        <f t="shared" si="167"/>
        <v>0</v>
      </c>
      <c r="AV135" s="685">
        <f t="shared" si="167"/>
        <v>0</v>
      </c>
      <c r="AW135" s="685">
        <f t="shared" si="167"/>
        <v>0</v>
      </c>
      <c r="AX135" s="685">
        <f t="shared" si="167"/>
        <v>0</v>
      </c>
      <c r="AY135" s="685">
        <f t="shared" si="167"/>
        <v>0</v>
      </c>
      <c r="AZ135" s="685">
        <f t="shared" si="167"/>
        <v>0</v>
      </c>
      <c r="BA135" s="685">
        <f t="shared" si="167"/>
        <v>0</v>
      </c>
      <c r="BB135" s="685">
        <f t="shared" si="167"/>
        <v>0</v>
      </c>
      <c r="BC135" s="685">
        <f t="shared" si="167"/>
        <v>0</v>
      </c>
      <c r="BD135" s="685">
        <f t="shared" si="167"/>
        <v>0</v>
      </c>
      <c r="BE135" s="685">
        <f t="shared" si="167"/>
        <v>0</v>
      </c>
      <c r="BF135" s="685">
        <f t="shared" si="167"/>
        <v>0</v>
      </c>
      <c r="BG135" s="685">
        <f t="shared" si="167"/>
        <v>0</v>
      </c>
      <c r="BH135" s="685">
        <f t="shared" si="167"/>
        <v>0</v>
      </c>
      <c r="BI135" s="685">
        <f t="shared" si="167"/>
        <v>0</v>
      </c>
      <c r="BJ135" s="685">
        <f t="shared" si="167"/>
        <v>0</v>
      </c>
      <c r="BK135" s="685">
        <f t="shared" si="167"/>
        <v>0</v>
      </c>
      <c r="BL135" s="685">
        <f t="shared" si="167"/>
        <v>0</v>
      </c>
      <c r="BM135" s="685">
        <f t="shared" si="167"/>
        <v>0</v>
      </c>
      <c r="BN135" s="685">
        <f t="shared" si="167"/>
        <v>0</v>
      </c>
      <c r="BO135" s="685">
        <f t="shared" si="167"/>
        <v>0</v>
      </c>
      <c r="BP135" s="685">
        <f t="shared" si="167"/>
        <v>0</v>
      </c>
      <c r="BQ135" s="685">
        <f t="shared" si="167"/>
        <v>0</v>
      </c>
      <c r="BR135" s="685">
        <f t="shared" si="167"/>
        <v>0</v>
      </c>
      <c r="BS135" s="685">
        <f t="shared" si="167"/>
        <v>0</v>
      </c>
      <c r="BT135" s="685">
        <f t="shared" si="167"/>
        <v>0</v>
      </c>
      <c r="BU135" s="685">
        <f t="shared" ref="BU135:DC135" si="168">IFERROR((BU136*10^3)/(BU134*BU85),0)</f>
        <v>0</v>
      </c>
      <c r="BV135" s="685">
        <f t="shared" si="168"/>
        <v>0</v>
      </c>
      <c r="BW135" s="685">
        <f t="shared" si="168"/>
        <v>0</v>
      </c>
      <c r="BX135" s="685">
        <f t="shared" si="168"/>
        <v>0</v>
      </c>
      <c r="BY135" s="685">
        <f t="shared" si="168"/>
        <v>0</v>
      </c>
      <c r="BZ135" s="685">
        <f t="shared" si="168"/>
        <v>0</v>
      </c>
      <c r="CA135" s="685">
        <f t="shared" si="168"/>
        <v>0</v>
      </c>
      <c r="CB135" s="685">
        <f t="shared" si="168"/>
        <v>0</v>
      </c>
      <c r="CC135" s="685">
        <f t="shared" si="168"/>
        <v>0</v>
      </c>
      <c r="CD135" s="685">
        <f t="shared" si="168"/>
        <v>0</v>
      </c>
      <c r="CE135" s="685">
        <f t="shared" si="168"/>
        <v>0</v>
      </c>
      <c r="CF135" s="685">
        <f t="shared" si="168"/>
        <v>0</v>
      </c>
      <c r="CG135" s="685">
        <f t="shared" si="168"/>
        <v>0</v>
      </c>
      <c r="CH135" s="685">
        <f t="shared" si="168"/>
        <v>0</v>
      </c>
      <c r="CI135" s="685">
        <f t="shared" si="168"/>
        <v>0</v>
      </c>
      <c r="CJ135" s="685">
        <f t="shared" si="168"/>
        <v>0</v>
      </c>
      <c r="CK135" s="685">
        <f t="shared" si="168"/>
        <v>0</v>
      </c>
      <c r="CL135" s="685">
        <f t="shared" si="168"/>
        <v>0</v>
      </c>
      <c r="CM135" s="685">
        <f t="shared" si="168"/>
        <v>0</v>
      </c>
      <c r="CN135" s="685">
        <f t="shared" si="168"/>
        <v>0</v>
      </c>
      <c r="CO135" s="685">
        <f t="shared" si="168"/>
        <v>0</v>
      </c>
      <c r="CP135" s="685">
        <f t="shared" si="168"/>
        <v>0</v>
      </c>
      <c r="CQ135" s="685">
        <f t="shared" si="168"/>
        <v>0</v>
      </c>
      <c r="CR135" s="685">
        <f t="shared" si="168"/>
        <v>0</v>
      </c>
      <c r="CS135" s="685">
        <f t="shared" si="168"/>
        <v>0</v>
      </c>
      <c r="CT135" s="685">
        <f t="shared" si="168"/>
        <v>0</v>
      </c>
      <c r="CU135" s="685">
        <f t="shared" si="168"/>
        <v>0</v>
      </c>
      <c r="CV135" s="685">
        <f t="shared" si="168"/>
        <v>0</v>
      </c>
      <c r="CW135" s="685">
        <f t="shared" si="168"/>
        <v>0</v>
      </c>
      <c r="CX135" s="685">
        <f t="shared" si="168"/>
        <v>0</v>
      </c>
      <c r="CY135" s="685">
        <f t="shared" si="168"/>
        <v>0</v>
      </c>
      <c r="CZ135" s="685">
        <f t="shared" si="168"/>
        <v>0</v>
      </c>
      <c r="DA135" s="685">
        <f t="shared" si="168"/>
        <v>0</v>
      </c>
      <c r="DB135" s="685">
        <f t="shared" si="168"/>
        <v>0</v>
      </c>
      <c r="DC135" s="685">
        <f t="shared" si="168"/>
        <v>0</v>
      </c>
    </row>
    <row r="136" spans="2:107" hidden="1" x14ac:dyDescent="0.25">
      <c r="B136" s="94">
        <v>8</v>
      </c>
      <c r="C136" s="715" t="s">
        <v>5884</v>
      </c>
      <c r="E136" s="715" t="s">
        <v>3852</v>
      </c>
      <c r="G136" s="688">
        <f>G92</f>
        <v>0</v>
      </c>
      <c r="H136" s="677">
        <f>H92</f>
        <v>0</v>
      </c>
      <c r="I136" s="677">
        <f t="shared" ref="I136:BT136" si="169">I92</f>
        <v>0</v>
      </c>
      <c r="J136" s="677">
        <f t="shared" si="169"/>
        <v>0</v>
      </c>
      <c r="K136" s="677">
        <f t="shared" si="169"/>
        <v>0</v>
      </c>
      <c r="L136" s="677">
        <f t="shared" si="169"/>
        <v>0</v>
      </c>
      <c r="M136" s="677">
        <f t="shared" si="169"/>
        <v>0</v>
      </c>
      <c r="N136" s="677">
        <f t="shared" si="169"/>
        <v>0</v>
      </c>
      <c r="O136" s="677">
        <f t="shared" si="169"/>
        <v>0</v>
      </c>
      <c r="P136" s="677">
        <f t="shared" si="169"/>
        <v>0</v>
      </c>
      <c r="Q136" s="677">
        <f t="shared" si="169"/>
        <v>0</v>
      </c>
      <c r="R136" s="677">
        <f t="shared" si="169"/>
        <v>0</v>
      </c>
      <c r="S136" s="677">
        <f t="shared" si="169"/>
        <v>0</v>
      </c>
      <c r="T136" s="677">
        <f t="shared" si="169"/>
        <v>0</v>
      </c>
      <c r="U136" s="677">
        <f t="shared" si="169"/>
        <v>0</v>
      </c>
      <c r="V136" s="677">
        <f t="shared" si="169"/>
        <v>0</v>
      </c>
      <c r="W136" s="677">
        <f t="shared" si="169"/>
        <v>0</v>
      </c>
      <c r="X136" s="677">
        <f t="shared" si="169"/>
        <v>0</v>
      </c>
      <c r="Y136" s="677">
        <f t="shared" si="169"/>
        <v>0</v>
      </c>
      <c r="Z136" s="677">
        <f t="shared" si="169"/>
        <v>0</v>
      </c>
      <c r="AA136" s="677">
        <f t="shared" si="169"/>
        <v>0</v>
      </c>
      <c r="AB136" s="677">
        <f t="shared" si="169"/>
        <v>0</v>
      </c>
      <c r="AC136" s="677">
        <f t="shared" si="169"/>
        <v>0</v>
      </c>
      <c r="AD136" s="677">
        <f t="shared" si="169"/>
        <v>0</v>
      </c>
      <c r="AE136" s="677">
        <f t="shared" si="169"/>
        <v>0</v>
      </c>
      <c r="AF136" s="677">
        <f t="shared" si="169"/>
        <v>0</v>
      </c>
      <c r="AG136" s="677">
        <f t="shared" si="169"/>
        <v>0</v>
      </c>
      <c r="AH136" s="677">
        <f t="shared" si="169"/>
        <v>0</v>
      </c>
      <c r="AI136" s="677">
        <f t="shared" si="169"/>
        <v>0</v>
      </c>
      <c r="AJ136" s="677">
        <f t="shared" si="169"/>
        <v>0</v>
      </c>
      <c r="AK136" s="677">
        <f t="shared" si="169"/>
        <v>0</v>
      </c>
      <c r="AL136" s="677">
        <f t="shared" si="169"/>
        <v>0</v>
      </c>
      <c r="AM136" s="677">
        <f t="shared" si="169"/>
        <v>0</v>
      </c>
      <c r="AN136" s="677">
        <f t="shared" si="169"/>
        <v>0</v>
      </c>
      <c r="AO136" s="677">
        <f t="shared" si="169"/>
        <v>0</v>
      </c>
      <c r="AP136" s="677">
        <f t="shared" si="169"/>
        <v>0</v>
      </c>
      <c r="AQ136" s="677">
        <f t="shared" si="169"/>
        <v>0</v>
      </c>
      <c r="AR136" s="677">
        <f t="shared" si="169"/>
        <v>0</v>
      </c>
      <c r="AS136" s="677">
        <f t="shared" si="169"/>
        <v>0</v>
      </c>
      <c r="AT136" s="677">
        <f t="shared" si="169"/>
        <v>0</v>
      </c>
      <c r="AU136" s="677">
        <f t="shared" si="169"/>
        <v>0</v>
      </c>
      <c r="AV136" s="677">
        <f t="shared" si="169"/>
        <v>0</v>
      </c>
      <c r="AW136" s="677">
        <f t="shared" si="169"/>
        <v>0</v>
      </c>
      <c r="AX136" s="677">
        <f t="shared" si="169"/>
        <v>0</v>
      </c>
      <c r="AY136" s="677">
        <f t="shared" si="169"/>
        <v>0</v>
      </c>
      <c r="AZ136" s="677">
        <f t="shared" si="169"/>
        <v>0</v>
      </c>
      <c r="BA136" s="677">
        <f t="shared" si="169"/>
        <v>0</v>
      </c>
      <c r="BB136" s="677">
        <f t="shared" si="169"/>
        <v>0</v>
      </c>
      <c r="BC136" s="677">
        <f t="shared" si="169"/>
        <v>0</v>
      </c>
      <c r="BD136" s="677">
        <f t="shared" si="169"/>
        <v>0</v>
      </c>
      <c r="BE136" s="677">
        <f t="shared" si="169"/>
        <v>0</v>
      </c>
      <c r="BF136" s="677">
        <f t="shared" si="169"/>
        <v>0</v>
      </c>
      <c r="BG136" s="677">
        <f t="shared" si="169"/>
        <v>0</v>
      </c>
      <c r="BH136" s="677">
        <f t="shared" si="169"/>
        <v>0</v>
      </c>
      <c r="BI136" s="677">
        <f t="shared" si="169"/>
        <v>0</v>
      </c>
      <c r="BJ136" s="677">
        <f t="shared" si="169"/>
        <v>0</v>
      </c>
      <c r="BK136" s="677">
        <f t="shared" si="169"/>
        <v>0</v>
      </c>
      <c r="BL136" s="677">
        <f t="shared" si="169"/>
        <v>0</v>
      </c>
      <c r="BM136" s="677">
        <f t="shared" si="169"/>
        <v>0</v>
      </c>
      <c r="BN136" s="677">
        <f t="shared" si="169"/>
        <v>0</v>
      </c>
      <c r="BO136" s="677">
        <f t="shared" si="169"/>
        <v>0</v>
      </c>
      <c r="BP136" s="677">
        <f t="shared" si="169"/>
        <v>0</v>
      </c>
      <c r="BQ136" s="677">
        <f t="shared" si="169"/>
        <v>0</v>
      </c>
      <c r="BR136" s="677">
        <f t="shared" si="169"/>
        <v>0</v>
      </c>
      <c r="BS136" s="677">
        <f t="shared" si="169"/>
        <v>0</v>
      </c>
      <c r="BT136" s="677">
        <f t="shared" si="169"/>
        <v>0</v>
      </c>
      <c r="BU136" s="677">
        <f t="shared" ref="BU136:DC136" si="170">BU92</f>
        <v>0</v>
      </c>
      <c r="BV136" s="677">
        <f t="shared" si="170"/>
        <v>0</v>
      </c>
      <c r="BW136" s="677">
        <f t="shared" si="170"/>
        <v>0</v>
      </c>
      <c r="BX136" s="677">
        <f t="shared" si="170"/>
        <v>0</v>
      </c>
      <c r="BY136" s="677">
        <f t="shared" si="170"/>
        <v>0</v>
      </c>
      <c r="BZ136" s="677">
        <f t="shared" si="170"/>
        <v>0</v>
      </c>
      <c r="CA136" s="677">
        <f t="shared" si="170"/>
        <v>0</v>
      </c>
      <c r="CB136" s="677">
        <f t="shared" si="170"/>
        <v>0</v>
      </c>
      <c r="CC136" s="677">
        <f t="shared" si="170"/>
        <v>0</v>
      </c>
      <c r="CD136" s="677">
        <f t="shared" si="170"/>
        <v>0</v>
      </c>
      <c r="CE136" s="677">
        <f t="shared" si="170"/>
        <v>0</v>
      </c>
      <c r="CF136" s="677">
        <f t="shared" si="170"/>
        <v>0</v>
      </c>
      <c r="CG136" s="677">
        <f t="shared" si="170"/>
        <v>0</v>
      </c>
      <c r="CH136" s="677">
        <f t="shared" si="170"/>
        <v>0</v>
      </c>
      <c r="CI136" s="677">
        <f t="shared" si="170"/>
        <v>0</v>
      </c>
      <c r="CJ136" s="677">
        <f t="shared" si="170"/>
        <v>0</v>
      </c>
      <c r="CK136" s="677">
        <f t="shared" si="170"/>
        <v>0</v>
      </c>
      <c r="CL136" s="677">
        <f t="shared" si="170"/>
        <v>0</v>
      </c>
      <c r="CM136" s="677">
        <f t="shared" si="170"/>
        <v>0</v>
      </c>
      <c r="CN136" s="677">
        <f t="shared" si="170"/>
        <v>0</v>
      </c>
      <c r="CO136" s="677">
        <f t="shared" si="170"/>
        <v>0</v>
      </c>
      <c r="CP136" s="677">
        <f t="shared" si="170"/>
        <v>0</v>
      </c>
      <c r="CQ136" s="677">
        <f t="shared" si="170"/>
        <v>0</v>
      </c>
      <c r="CR136" s="677">
        <f t="shared" si="170"/>
        <v>0</v>
      </c>
      <c r="CS136" s="677">
        <f t="shared" si="170"/>
        <v>0</v>
      </c>
      <c r="CT136" s="677">
        <f t="shared" si="170"/>
        <v>0</v>
      </c>
      <c r="CU136" s="677">
        <f t="shared" si="170"/>
        <v>0</v>
      </c>
      <c r="CV136" s="677">
        <f t="shared" si="170"/>
        <v>0</v>
      </c>
      <c r="CW136" s="677">
        <f t="shared" si="170"/>
        <v>0</v>
      </c>
      <c r="CX136" s="677">
        <f t="shared" si="170"/>
        <v>0</v>
      </c>
      <c r="CY136" s="677">
        <f t="shared" si="170"/>
        <v>0</v>
      </c>
      <c r="CZ136" s="677">
        <f t="shared" si="170"/>
        <v>0</v>
      </c>
      <c r="DA136" s="677">
        <f t="shared" si="170"/>
        <v>0</v>
      </c>
      <c r="DB136" s="677">
        <f t="shared" si="170"/>
        <v>0</v>
      </c>
      <c r="DC136" s="677">
        <f t="shared" si="170"/>
        <v>0</v>
      </c>
    </row>
    <row r="137" spans="2:107" hidden="1" x14ac:dyDescent="0.25">
      <c r="B137" s="94">
        <v>9</v>
      </c>
      <c r="C137" s="715" t="s">
        <v>5886</v>
      </c>
      <c r="E137" s="715" t="s">
        <v>3855</v>
      </c>
      <c r="G137" s="687">
        <f>IFERROR(SUMPRODUCT(H137:DC137,H134:DC134)/SUM(H134:DC134),0)</f>
        <v>0</v>
      </c>
      <c r="H137" s="686">
        <f>IFERROR(H138/H134,0)</f>
        <v>0</v>
      </c>
      <c r="I137" s="686">
        <f t="shared" ref="I137:BT137" si="171">IFERROR(I138/I134,0)</f>
        <v>0</v>
      </c>
      <c r="J137" s="686">
        <f t="shared" si="171"/>
        <v>0</v>
      </c>
      <c r="K137" s="686">
        <f t="shared" si="171"/>
        <v>0</v>
      </c>
      <c r="L137" s="686">
        <f t="shared" si="171"/>
        <v>0</v>
      </c>
      <c r="M137" s="686">
        <f t="shared" si="171"/>
        <v>0</v>
      </c>
      <c r="N137" s="686">
        <f t="shared" si="171"/>
        <v>0</v>
      </c>
      <c r="O137" s="686">
        <f t="shared" si="171"/>
        <v>0</v>
      </c>
      <c r="P137" s="686">
        <f t="shared" si="171"/>
        <v>0</v>
      </c>
      <c r="Q137" s="686">
        <f t="shared" si="171"/>
        <v>0</v>
      </c>
      <c r="R137" s="686">
        <f t="shared" si="171"/>
        <v>0</v>
      </c>
      <c r="S137" s="686">
        <f t="shared" si="171"/>
        <v>0</v>
      </c>
      <c r="T137" s="686">
        <f t="shared" si="171"/>
        <v>0</v>
      </c>
      <c r="U137" s="686">
        <f t="shared" si="171"/>
        <v>0</v>
      </c>
      <c r="V137" s="686">
        <f t="shared" si="171"/>
        <v>0</v>
      </c>
      <c r="W137" s="686">
        <f t="shared" si="171"/>
        <v>0</v>
      </c>
      <c r="X137" s="686">
        <f t="shared" si="171"/>
        <v>0</v>
      </c>
      <c r="Y137" s="686">
        <f t="shared" si="171"/>
        <v>0</v>
      </c>
      <c r="Z137" s="686">
        <f t="shared" si="171"/>
        <v>0</v>
      </c>
      <c r="AA137" s="686">
        <f t="shared" si="171"/>
        <v>0</v>
      </c>
      <c r="AB137" s="686">
        <f t="shared" si="171"/>
        <v>0</v>
      </c>
      <c r="AC137" s="686">
        <f t="shared" si="171"/>
        <v>0</v>
      </c>
      <c r="AD137" s="686">
        <f t="shared" si="171"/>
        <v>0</v>
      </c>
      <c r="AE137" s="686">
        <f t="shared" si="171"/>
        <v>0</v>
      </c>
      <c r="AF137" s="686">
        <f t="shared" si="171"/>
        <v>0</v>
      </c>
      <c r="AG137" s="686">
        <f t="shared" si="171"/>
        <v>0</v>
      </c>
      <c r="AH137" s="686">
        <f t="shared" si="171"/>
        <v>0</v>
      </c>
      <c r="AI137" s="686">
        <f t="shared" si="171"/>
        <v>0</v>
      </c>
      <c r="AJ137" s="686">
        <f t="shared" si="171"/>
        <v>0</v>
      </c>
      <c r="AK137" s="686">
        <f t="shared" si="171"/>
        <v>0</v>
      </c>
      <c r="AL137" s="686">
        <f t="shared" si="171"/>
        <v>0</v>
      </c>
      <c r="AM137" s="686">
        <f t="shared" si="171"/>
        <v>0</v>
      </c>
      <c r="AN137" s="686">
        <f t="shared" si="171"/>
        <v>0</v>
      </c>
      <c r="AO137" s="686">
        <f t="shared" si="171"/>
        <v>0</v>
      </c>
      <c r="AP137" s="686">
        <f t="shared" si="171"/>
        <v>0</v>
      </c>
      <c r="AQ137" s="686">
        <f t="shared" si="171"/>
        <v>0</v>
      </c>
      <c r="AR137" s="686">
        <f t="shared" si="171"/>
        <v>0</v>
      </c>
      <c r="AS137" s="686">
        <f t="shared" si="171"/>
        <v>0</v>
      </c>
      <c r="AT137" s="686">
        <f t="shared" si="171"/>
        <v>0</v>
      </c>
      <c r="AU137" s="686">
        <f t="shared" si="171"/>
        <v>0</v>
      </c>
      <c r="AV137" s="686">
        <f t="shared" si="171"/>
        <v>0</v>
      </c>
      <c r="AW137" s="686">
        <f t="shared" si="171"/>
        <v>0</v>
      </c>
      <c r="AX137" s="686">
        <f t="shared" si="171"/>
        <v>0</v>
      </c>
      <c r="AY137" s="686">
        <f t="shared" si="171"/>
        <v>0</v>
      </c>
      <c r="AZ137" s="686">
        <f t="shared" si="171"/>
        <v>0</v>
      </c>
      <c r="BA137" s="686">
        <f t="shared" si="171"/>
        <v>0</v>
      </c>
      <c r="BB137" s="686">
        <f t="shared" si="171"/>
        <v>0</v>
      </c>
      <c r="BC137" s="686">
        <f t="shared" si="171"/>
        <v>0</v>
      </c>
      <c r="BD137" s="686">
        <f t="shared" si="171"/>
        <v>0</v>
      </c>
      <c r="BE137" s="686">
        <f t="shared" si="171"/>
        <v>0</v>
      </c>
      <c r="BF137" s="686">
        <f t="shared" si="171"/>
        <v>0</v>
      </c>
      <c r="BG137" s="686">
        <f t="shared" si="171"/>
        <v>0</v>
      </c>
      <c r="BH137" s="686">
        <f t="shared" si="171"/>
        <v>0</v>
      </c>
      <c r="BI137" s="686">
        <f t="shared" si="171"/>
        <v>0</v>
      </c>
      <c r="BJ137" s="686">
        <f t="shared" si="171"/>
        <v>0</v>
      </c>
      <c r="BK137" s="686">
        <f t="shared" si="171"/>
        <v>0</v>
      </c>
      <c r="BL137" s="686">
        <f t="shared" si="171"/>
        <v>0</v>
      </c>
      <c r="BM137" s="686">
        <f t="shared" si="171"/>
        <v>0</v>
      </c>
      <c r="BN137" s="686">
        <f t="shared" si="171"/>
        <v>0</v>
      </c>
      <c r="BO137" s="686">
        <f t="shared" si="171"/>
        <v>0</v>
      </c>
      <c r="BP137" s="686">
        <f t="shared" si="171"/>
        <v>0</v>
      </c>
      <c r="BQ137" s="686">
        <f t="shared" si="171"/>
        <v>0</v>
      </c>
      <c r="BR137" s="686">
        <f t="shared" si="171"/>
        <v>0</v>
      </c>
      <c r="BS137" s="686">
        <f t="shared" si="171"/>
        <v>0</v>
      </c>
      <c r="BT137" s="686">
        <f t="shared" si="171"/>
        <v>0</v>
      </c>
      <c r="BU137" s="686">
        <f t="shared" ref="BU137:DC137" si="172">IFERROR(BU138/BU134,0)</f>
        <v>0</v>
      </c>
      <c r="BV137" s="686">
        <f t="shared" si="172"/>
        <v>0</v>
      </c>
      <c r="BW137" s="686">
        <f t="shared" si="172"/>
        <v>0</v>
      </c>
      <c r="BX137" s="686">
        <f t="shared" si="172"/>
        <v>0</v>
      </c>
      <c r="BY137" s="686">
        <f t="shared" si="172"/>
        <v>0</v>
      </c>
      <c r="BZ137" s="686">
        <f t="shared" si="172"/>
        <v>0</v>
      </c>
      <c r="CA137" s="686">
        <f t="shared" si="172"/>
        <v>0</v>
      </c>
      <c r="CB137" s="686">
        <f t="shared" si="172"/>
        <v>0</v>
      </c>
      <c r="CC137" s="686">
        <f t="shared" si="172"/>
        <v>0</v>
      </c>
      <c r="CD137" s="686">
        <f t="shared" si="172"/>
        <v>0</v>
      </c>
      <c r="CE137" s="686">
        <f t="shared" si="172"/>
        <v>0</v>
      </c>
      <c r="CF137" s="686">
        <f t="shared" si="172"/>
        <v>0</v>
      </c>
      <c r="CG137" s="686">
        <f t="shared" si="172"/>
        <v>0</v>
      </c>
      <c r="CH137" s="686">
        <f t="shared" si="172"/>
        <v>0</v>
      </c>
      <c r="CI137" s="686">
        <f t="shared" si="172"/>
        <v>0</v>
      </c>
      <c r="CJ137" s="686">
        <f t="shared" si="172"/>
        <v>0</v>
      </c>
      <c r="CK137" s="686">
        <f t="shared" si="172"/>
        <v>0</v>
      </c>
      <c r="CL137" s="686">
        <f t="shared" si="172"/>
        <v>0</v>
      </c>
      <c r="CM137" s="686">
        <f t="shared" si="172"/>
        <v>0</v>
      </c>
      <c r="CN137" s="686">
        <f t="shared" si="172"/>
        <v>0</v>
      </c>
      <c r="CO137" s="686">
        <f t="shared" si="172"/>
        <v>0</v>
      </c>
      <c r="CP137" s="686">
        <f t="shared" si="172"/>
        <v>0</v>
      </c>
      <c r="CQ137" s="686">
        <f t="shared" si="172"/>
        <v>0</v>
      </c>
      <c r="CR137" s="686">
        <f t="shared" si="172"/>
        <v>0</v>
      </c>
      <c r="CS137" s="686">
        <f t="shared" si="172"/>
        <v>0</v>
      </c>
      <c r="CT137" s="686">
        <f t="shared" si="172"/>
        <v>0</v>
      </c>
      <c r="CU137" s="686">
        <f t="shared" si="172"/>
        <v>0</v>
      </c>
      <c r="CV137" s="686">
        <f t="shared" si="172"/>
        <v>0</v>
      </c>
      <c r="CW137" s="686">
        <f t="shared" si="172"/>
        <v>0</v>
      </c>
      <c r="CX137" s="686">
        <f t="shared" si="172"/>
        <v>0</v>
      </c>
      <c r="CY137" s="686">
        <f t="shared" si="172"/>
        <v>0</v>
      </c>
      <c r="CZ137" s="686">
        <f t="shared" si="172"/>
        <v>0</v>
      </c>
      <c r="DA137" s="686">
        <f t="shared" si="172"/>
        <v>0</v>
      </c>
      <c r="DB137" s="686">
        <f t="shared" si="172"/>
        <v>0</v>
      </c>
      <c r="DC137" s="686">
        <f t="shared" si="172"/>
        <v>0</v>
      </c>
    </row>
    <row r="138" spans="2:107" hidden="1" x14ac:dyDescent="0.25">
      <c r="B138" s="714">
        <v>10</v>
      </c>
      <c r="C138" s="715" t="s">
        <v>5888</v>
      </c>
      <c r="E138" s="715" t="s">
        <v>3855</v>
      </c>
      <c r="G138" s="688">
        <f>G94</f>
        <v>0</v>
      </c>
      <c r="H138" s="677">
        <f>H94</f>
        <v>0</v>
      </c>
      <c r="I138" s="677">
        <f t="shared" ref="I138:BT138" si="173">I94</f>
        <v>0</v>
      </c>
      <c r="J138" s="677">
        <f t="shared" si="173"/>
        <v>0</v>
      </c>
      <c r="K138" s="677">
        <f t="shared" si="173"/>
        <v>0</v>
      </c>
      <c r="L138" s="677">
        <f t="shared" si="173"/>
        <v>0</v>
      </c>
      <c r="M138" s="677">
        <f t="shared" si="173"/>
        <v>0</v>
      </c>
      <c r="N138" s="677">
        <f t="shared" si="173"/>
        <v>0</v>
      </c>
      <c r="O138" s="677">
        <f t="shared" si="173"/>
        <v>0</v>
      </c>
      <c r="P138" s="677">
        <f t="shared" si="173"/>
        <v>0</v>
      </c>
      <c r="Q138" s="677">
        <f t="shared" si="173"/>
        <v>0</v>
      </c>
      <c r="R138" s="677">
        <f t="shared" si="173"/>
        <v>0</v>
      </c>
      <c r="S138" s="677">
        <f t="shared" si="173"/>
        <v>0</v>
      </c>
      <c r="T138" s="677">
        <f t="shared" si="173"/>
        <v>0</v>
      </c>
      <c r="U138" s="677">
        <f t="shared" si="173"/>
        <v>0</v>
      </c>
      <c r="V138" s="677">
        <f t="shared" si="173"/>
        <v>0</v>
      </c>
      <c r="W138" s="677">
        <f t="shared" si="173"/>
        <v>0</v>
      </c>
      <c r="X138" s="677">
        <f t="shared" si="173"/>
        <v>0</v>
      </c>
      <c r="Y138" s="677">
        <f t="shared" si="173"/>
        <v>0</v>
      </c>
      <c r="Z138" s="677">
        <f t="shared" si="173"/>
        <v>0</v>
      </c>
      <c r="AA138" s="677">
        <f t="shared" si="173"/>
        <v>0</v>
      </c>
      <c r="AB138" s="677">
        <f t="shared" si="173"/>
        <v>0</v>
      </c>
      <c r="AC138" s="677">
        <f t="shared" si="173"/>
        <v>0</v>
      </c>
      <c r="AD138" s="677">
        <f t="shared" si="173"/>
        <v>0</v>
      </c>
      <c r="AE138" s="677">
        <f t="shared" si="173"/>
        <v>0</v>
      </c>
      <c r="AF138" s="677">
        <f t="shared" si="173"/>
        <v>0</v>
      </c>
      <c r="AG138" s="677">
        <f t="shared" si="173"/>
        <v>0</v>
      </c>
      <c r="AH138" s="677">
        <f t="shared" si="173"/>
        <v>0</v>
      </c>
      <c r="AI138" s="677">
        <f t="shared" si="173"/>
        <v>0</v>
      </c>
      <c r="AJ138" s="677">
        <f t="shared" si="173"/>
        <v>0</v>
      </c>
      <c r="AK138" s="677">
        <f t="shared" si="173"/>
        <v>0</v>
      </c>
      <c r="AL138" s="677">
        <f t="shared" si="173"/>
        <v>0</v>
      </c>
      <c r="AM138" s="677">
        <f t="shared" si="173"/>
        <v>0</v>
      </c>
      <c r="AN138" s="677">
        <f t="shared" si="173"/>
        <v>0</v>
      </c>
      <c r="AO138" s="677">
        <f t="shared" si="173"/>
        <v>0</v>
      </c>
      <c r="AP138" s="677">
        <f t="shared" si="173"/>
        <v>0</v>
      </c>
      <c r="AQ138" s="677">
        <f t="shared" si="173"/>
        <v>0</v>
      </c>
      <c r="AR138" s="677">
        <f t="shared" si="173"/>
        <v>0</v>
      </c>
      <c r="AS138" s="677">
        <f t="shared" si="173"/>
        <v>0</v>
      </c>
      <c r="AT138" s="677">
        <f t="shared" si="173"/>
        <v>0</v>
      </c>
      <c r="AU138" s="677">
        <f t="shared" si="173"/>
        <v>0</v>
      </c>
      <c r="AV138" s="677">
        <f t="shared" si="173"/>
        <v>0</v>
      </c>
      <c r="AW138" s="677">
        <f t="shared" si="173"/>
        <v>0</v>
      </c>
      <c r="AX138" s="677">
        <f t="shared" si="173"/>
        <v>0</v>
      </c>
      <c r="AY138" s="677">
        <f t="shared" si="173"/>
        <v>0</v>
      </c>
      <c r="AZ138" s="677">
        <f t="shared" si="173"/>
        <v>0</v>
      </c>
      <c r="BA138" s="677">
        <f t="shared" si="173"/>
        <v>0</v>
      </c>
      <c r="BB138" s="677">
        <f t="shared" si="173"/>
        <v>0</v>
      </c>
      <c r="BC138" s="677">
        <f t="shared" si="173"/>
        <v>0</v>
      </c>
      <c r="BD138" s="677">
        <f t="shared" si="173"/>
        <v>0</v>
      </c>
      <c r="BE138" s="677">
        <f t="shared" si="173"/>
        <v>0</v>
      </c>
      <c r="BF138" s="677">
        <f t="shared" si="173"/>
        <v>0</v>
      </c>
      <c r="BG138" s="677">
        <f t="shared" si="173"/>
        <v>0</v>
      </c>
      <c r="BH138" s="677">
        <f t="shared" si="173"/>
        <v>0</v>
      </c>
      <c r="BI138" s="677">
        <f t="shared" si="173"/>
        <v>0</v>
      </c>
      <c r="BJ138" s="677">
        <f t="shared" si="173"/>
        <v>0</v>
      </c>
      <c r="BK138" s="677">
        <f t="shared" si="173"/>
        <v>0</v>
      </c>
      <c r="BL138" s="677">
        <f t="shared" si="173"/>
        <v>0</v>
      </c>
      <c r="BM138" s="677">
        <f t="shared" si="173"/>
        <v>0</v>
      </c>
      <c r="BN138" s="677">
        <f t="shared" si="173"/>
        <v>0</v>
      </c>
      <c r="BO138" s="677">
        <f t="shared" si="173"/>
        <v>0</v>
      </c>
      <c r="BP138" s="677">
        <f t="shared" si="173"/>
        <v>0</v>
      </c>
      <c r="BQ138" s="677">
        <f t="shared" si="173"/>
        <v>0</v>
      </c>
      <c r="BR138" s="677">
        <f t="shared" si="173"/>
        <v>0</v>
      </c>
      <c r="BS138" s="677">
        <f t="shared" si="173"/>
        <v>0</v>
      </c>
      <c r="BT138" s="677">
        <f t="shared" si="173"/>
        <v>0</v>
      </c>
      <c r="BU138" s="677">
        <f t="shared" ref="BU138:DC138" si="174">BU94</f>
        <v>0</v>
      </c>
      <c r="BV138" s="677">
        <f t="shared" si="174"/>
        <v>0</v>
      </c>
      <c r="BW138" s="677">
        <f t="shared" si="174"/>
        <v>0</v>
      </c>
      <c r="BX138" s="677">
        <f t="shared" si="174"/>
        <v>0</v>
      </c>
      <c r="BY138" s="677">
        <f t="shared" si="174"/>
        <v>0</v>
      </c>
      <c r="BZ138" s="677">
        <f t="shared" si="174"/>
        <v>0</v>
      </c>
      <c r="CA138" s="677">
        <f t="shared" si="174"/>
        <v>0</v>
      </c>
      <c r="CB138" s="677">
        <f t="shared" si="174"/>
        <v>0</v>
      </c>
      <c r="CC138" s="677">
        <f t="shared" si="174"/>
        <v>0</v>
      </c>
      <c r="CD138" s="677">
        <f t="shared" si="174"/>
        <v>0</v>
      </c>
      <c r="CE138" s="677">
        <f t="shared" si="174"/>
        <v>0</v>
      </c>
      <c r="CF138" s="677">
        <f t="shared" si="174"/>
        <v>0</v>
      </c>
      <c r="CG138" s="677">
        <f t="shared" si="174"/>
        <v>0</v>
      </c>
      <c r="CH138" s="677">
        <f t="shared" si="174"/>
        <v>0</v>
      </c>
      <c r="CI138" s="677">
        <f t="shared" si="174"/>
        <v>0</v>
      </c>
      <c r="CJ138" s="677">
        <f t="shared" si="174"/>
        <v>0</v>
      </c>
      <c r="CK138" s="677">
        <f t="shared" si="174"/>
        <v>0</v>
      </c>
      <c r="CL138" s="677">
        <f t="shared" si="174"/>
        <v>0</v>
      </c>
      <c r="CM138" s="677">
        <f t="shared" si="174"/>
        <v>0</v>
      </c>
      <c r="CN138" s="677">
        <f t="shared" si="174"/>
        <v>0</v>
      </c>
      <c r="CO138" s="677">
        <f t="shared" si="174"/>
        <v>0</v>
      </c>
      <c r="CP138" s="677">
        <f t="shared" si="174"/>
        <v>0</v>
      </c>
      <c r="CQ138" s="677">
        <f t="shared" si="174"/>
        <v>0</v>
      </c>
      <c r="CR138" s="677">
        <f t="shared" si="174"/>
        <v>0</v>
      </c>
      <c r="CS138" s="677">
        <f t="shared" si="174"/>
        <v>0</v>
      </c>
      <c r="CT138" s="677">
        <f t="shared" si="174"/>
        <v>0</v>
      </c>
      <c r="CU138" s="677">
        <f t="shared" si="174"/>
        <v>0</v>
      </c>
      <c r="CV138" s="677">
        <f t="shared" si="174"/>
        <v>0</v>
      </c>
      <c r="CW138" s="677">
        <f t="shared" si="174"/>
        <v>0</v>
      </c>
      <c r="CX138" s="677">
        <f t="shared" si="174"/>
        <v>0</v>
      </c>
      <c r="CY138" s="677">
        <f t="shared" si="174"/>
        <v>0</v>
      </c>
      <c r="CZ138" s="677">
        <f t="shared" si="174"/>
        <v>0</v>
      </c>
      <c r="DA138" s="677">
        <f t="shared" si="174"/>
        <v>0</v>
      </c>
      <c r="DB138" s="677">
        <f t="shared" si="174"/>
        <v>0</v>
      </c>
      <c r="DC138" s="677">
        <f t="shared" si="174"/>
        <v>0</v>
      </c>
    </row>
    <row r="139" spans="2:107" hidden="1" x14ac:dyDescent="0.25">
      <c r="B139" s="94">
        <v>11</v>
      </c>
      <c r="C139" s="715" t="s">
        <v>5890</v>
      </c>
      <c r="E139" s="715" t="s">
        <v>5873</v>
      </c>
      <c r="G139" s="688">
        <f t="shared" ref="G139:H142" si="175">G130-G135</f>
        <v>0</v>
      </c>
      <c r="H139" s="677">
        <f t="shared" si="175"/>
        <v>0</v>
      </c>
      <c r="I139" s="677">
        <f t="shared" ref="I139:BT139" si="176">I130-I135</f>
        <v>0</v>
      </c>
      <c r="J139" s="677">
        <f t="shared" si="176"/>
        <v>0</v>
      </c>
      <c r="K139" s="677">
        <f t="shared" si="176"/>
        <v>0</v>
      </c>
      <c r="L139" s="677">
        <f t="shared" si="176"/>
        <v>0</v>
      </c>
      <c r="M139" s="677">
        <f t="shared" si="176"/>
        <v>0</v>
      </c>
      <c r="N139" s="677">
        <f t="shared" si="176"/>
        <v>0</v>
      </c>
      <c r="O139" s="677">
        <f t="shared" si="176"/>
        <v>0</v>
      </c>
      <c r="P139" s="677">
        <f t="shared" si="176"/>
        <v>0</v>
      </c>
      <c r="Q139" s="677">
        <f t="shared" si="176"/>
        <v>0</v>
      </c>
      <c r="R139" s="677">
        <f t="shared" si="176"/>
        <v>0</v>
      </c>
      <c r="S139" s="677">
        <f t="shared" si="176"/>
        <v>0</v>
      </c>
      <c r="T139" s="677">
        <f t="shared" si="176"/>
        <v>0</v>
      </c>
      <c r="U139" s="677">
        <f t="shared" si="176"/>
        <v>0</v>
      </c>
      <c r="V139" s="677">
        <f t="shared" si="176"/>
        <v>0</v>
      </c>
      <c r="W139" s="677">
        <f t="shared" si="176"/>
        <v>0</v>
      </c>
      <c r="X139" s="677">
        <f t="shared" si="176"/>
        <v>0</v>
      </c>
      <c r="Y139" s="677">
        <f t="shared" si="176"/>
        <v>0</v>
      </c>
      <c r="Z139" s="677">
        <f t="shared" si="176"/>
        <v>0</v>
      </c>
      <c r="AA139" s="677">
        <f t="shared" si="176"/>
        <v>0</v>
      </c>
      <c r="AB139" s="677">
        <f t="shared" si="176"/>
        <v>0</v>
      </c>
      <c r="AC139" s="677">
        <f t="shared" si="176"/>
        <v>0</v>
      </c>
      <c r="AD139" s="677">
        <f t="shared" si="176"/>
        <v>0</v>
      </c>
      <c r="AE139" s="677">
        <f t="shared" si="176"/>
        <v>0</v>
      </c>
      <c r="AF139" s="677">
        <f t="shared" si="176"/>
        <v>0</v>
      </c>
      <c r="AG139" s="677">
        <f t="shared" si="176"/>
        <v>0</v>
      </c>
      <c r="AH139" s="677">
        <f t="shared" si="176"/>
        <v>0</v>
      </c>
      <c r="AI139" s="677">
        <f t="shared" si="176"/>
        <v>0</v>
      </c>
      <c r="AJ139" s="677">
        <f t="shared" si="176"/>
        <v>0</v>
      </c>
      <c r="AK139" s="677">
        <f t="shared" si="176"/>
        <v>0</v>
      </c>
      <c r="AL139" s="677">
        <f t="shared" si="176"/>
        <v>0</v>
      </c>
      <c r="AM139" s="677">
        <f t="shared" si="176"/>
        <v>0</v>
      </c>
      <c r="AN139" s="677">
        <f t="shared" si="176"/>
        <v>0</v>
      </c>
      <c r="AO139" s="677">
        <f t="shared" si="176"/>
        <v>0</v>
      </c>
      <c r="AP139" s="677">
        <f t="shared" si="176"/>
        <v>0</v>
      </c>
      <c r="AQ139" s="677">
        <f t="shared" si="176"/>
        <v>0</v>
      </c>
      <c r="AR139" s="677">
        <f t="shared" si="176"/>
        <v>0</v>
      </c>
      <c r="AS139" s="677">
        <f t="shared" si="176"/>
        <v>0</v>
      </c>
      <c r="AT139" s="677">
        <f t="shared" si="176"/>
        <v>0</v>
      </c>
      <c r="AU139" s="677">
        <f t="shared" si="176"/>
        <v>0</v>
      </c>
      <c r="AV139" s="677">
        <f t="shared" si="176"/>
        <v>0</v>
      </c>
      <c r="AW139" s="677">
        <f t="shared" si="176"/>
        <v>0</v>
      </c>
      <c r="AX139" s="677">
        <f t="shared" si="176"/>
        <v>0</v>
      </c>
      <c r="AY139" s="677">
        <f t="shared" si="176"/>
        <v>0</v>
      </c>
      <c r="AZ139" s="677">
        <f t="shared" si="176"/>
        <v>0</v>
      </c>
      <c r="BA139" s="677">
        <f t="shared" si="176"/>
        <v>0</v>
      </c>
      <c r="BB139" s="677">
        <f t="shared" si="176"/>
        <v>0</v>
      </c>
      <c r="BC139" s="677">
        <f t="shared" si="176"/>
        <v>0</v>
      </c>
      <c r="BD139" s="677">
        <f t="shared" si="176"/>
        <v>0</v>
      </c>
      <c r="BE139" s="677">
        <f t="shared" si="176"/>
        <v>0</v>
      </c>
      <c r="BF139" s="677">
        <f t="shared" si="176"/>
        <v>0</v>
      </c>
      <c r="BG139" s="677">
        <f t="shared" si="176"/>
        <v>0</v>
      </c>
      <c r="BH139" s="677">
        <f t="shared" si="176"/>
        <v>0</v>
      </c>
      <c r="BI139" s="677">
        <f t="shared" si="176"/>
        <v>0</v>
      </c>
      <c r="BJ139" s="677">
        <f t="shared" si="176"/>
        <v>0</v>
      </c>
      <c r="BK139" s="677">
        <f t="shared" si="176"/>
        <v>0</v>
      </c>
      <c r="BL139" s="677">
        <f t="shared" si="176"/>
        <v>0</v>
      </c>
      <c r="BM139" s="677">
        <f t="shared" si="176"/>
        <v>0</v>
      </c>
      <c r="BN139" s="677">
        <f t="shared" si="176"/>
        <v>0</v>
      </c>
      <c r="BO139" s="677">
        <f t="shared" si="176"/>
        <v>0</v>
      </c>
      <c r="BP139" s="677">
        <f t="shared" si="176"/>
        <v>0</v>
      </c>
      <c r="BQ139" s="677">
        <f t="shared" si="176"/>
        <v>0</v>
      </c>
      <c r="BR139" s="677">
        <f t="shared" si="176"/>
        <v>0</v>
      </c>
      <c r="BS139" s="677">
        <f t="shared" si="176"/>
        <v>0</v>
      </c>
      <c r="BT139" s="677">
        <f t="shared" si="176"/>
        <v>0</v>
      </c>
      <c r="BU139" s="677">
        <f t="shared" ref="BU139:DC139" si="177">BU130-BU135</f>
        <v>0</v>
      </c>
      <c r="BV139" s="677">
        <f t="shared" si="177"/>
        <v>0</v>
      </c>
      <c r="BW139" s="677">
        <f t="shared" si="177"/>
        <v>0</v>
      </c>
      <c r="BX139" s="677">
        <f t="shared" si="177"/>
        <v>0</v>
      </c>
      <c r="BY139" s="677">
        <f t="shared" si="177"/>
        <v>0</v>
      </c>
      <c r="BZ139" s="677">
        <f t="shared" si="177"/>
        <v>0</v>
      </c>
      <c r="CA139" s="677">
        <f t="shared" si="177"/>
        <v>0</v>
      </c>
      <c r="CB139" s="677">
        <f t="shared" si="177"/>
        <v>0</v>
      </c>
      <c r="CC139" s="677">
        <f t="shared" si="177"/>
        <v>0</v>
      </c>
      <c r="CD139" s="677">
        <f t="shared" si="177"/>
        <v>0</v>
      </c>
      <c r="CE139" s="677">
        <f t="shared" si="177"/>
        <v>0</v>
      </c>
      <c r="CF139" s="677">
        <f t="shared" si="177"/>
        <v>0</v>
      </c>
      <c r="CG139" s="677">
        <f t="shared" si="177"/>
        <v>0</v>
      </c>
      <c r="CH139" s="677">
        <f t="shared" si="177"/>
        <v>0</v>
      </c>
      <c r="CI139" s="677">
        <f t="shared" si="177"/>
        <v>0</v>
      </c>
      <c r="CJ139" s="677">
        <f t="shared" si="177"/>
        <v>0</v>
      </c>
      <c r="CK139" s="677">
        <f t="shared" si="177"/>
        <v>0</v>
      </c>
      <c r="CL139" s="677">
        <f t="shared" si="177"/>
        <v>0</v>
      </c>
      <c r="CM139" s="677">
        <f t="shared" si="177"/>
        <v>0</v>
      </c>
      <c r="CN139" s="677">
        <f t="shared" si="177"/>
        <v>0</v>
      </c>
      <c r="CO139" s="677">
        <f t="shared" si="177"/>
        <v>0</v>
      </c>
      <c r="CP139" s="677">
        <f t="shared" si="177"/>
        <v>0</v>
      </c>
      <c r="CQ139" s="677">
        <f t="shared" si="177"/>
        <v>0</v>
      </c>
      <c r="CR139" s="677">
        <f t="shared" si="177"/>
        <v>0</v>
      </c>
      <c r="CS139" s="677">
        <f t="shared" si="177"/>
        <v>0</v>
      </c>
      <c r="CT139" s="677">
        <f t="shared" si="177"/>
        <v>0</v>
      </c>
      <c r="CU139" s="677">
        <f t="shared" si="177"/>
        <v>0</v>
      </c>
      <c r="CV139" s="677">
        <f t="shared" si="177"/>
        <v>0</v>
      </c>
      <c r="CW139" s="677">
        <f t="shared" si="177"/>
        <v>0</v>
      </c>
      <c r="CX139" s="677">
        <f t="shared" si="177"/>
        <v>0</v>
      </c>
      <c r="CY139" s="677">
        <f t="shared" si="177"/>
        <v>0</v>
      </c>
      <c r="CZ139" s="677">
        <f t="shared" si="177"/>
        <v>0</v>
      </c>
      <c r="DA139" s="677">
        <f t="shared" si="177"/>
        <v>0</v>
      </c>
      <c r="DB139" s="677">
        <f t="shared" si="177"/>
        <v>0</v>
      </c>
      <c r="DC139" s="677">
        <f t="shared" si="177"/>
        <v>0</v>
      </c>
    </row>
    <row r="140" spans="2:107" hidden="1" x14ac:dyDescent="0.25">
      <c r="B140" s="94">
        <v>12</v>
      </c>
      <c r="C140" s="715" t="s">
        <v>5892</v>
      </c>
      <c r="E140" s="715" t="s">
        <v>3852</v>
      </c>
      <c r="G140" s="680">
        <f t="shared" si="175"/>
        <v>0</v>
      </c>
      <c r="H140" s="680">
        <f t="shared" si="175"/>
        <v>0</v>
      </c>
      <c r="I140" s="680">
        <f t="shared" ref="I140:BT140" si="178">I131-I136</f>
        <v>0</v>
      </c>
      <c r="J140" s="680">
        <f t="shared" si="178"/>
        <v>0</v>
      </c>
      <c r="K140" s="680">
        <f t="shared" si="178"/>
        <v>0</v>
      </c>
      <c r="L140" s="680">
        <f t="shared" si="178"/>
        <v>0</v>
      </c>
      <c r="M140" s="680">
        <f t="shared" si="178"/>
        <v>0</v>
      </c>
      <c r="N140" s="680">
        <f t="shared" si="178"/>
        <v>0</v>
      </c>
      <c r="O140" s="680">
        <f t="shared" si="178"/>
        <v>0</v>
      </c>
      <c r="P140" s="680">
        <f t="shared" si="178"/>
        <v>0</v>
      </c>
      <c r="Q140" s="680">
        <f t="shared" si="178"/>
        <v>0</v>
      </c>
      <c r="R140" s="680">
        <f t="shared" si="178"/>
        <v>0</v>
      </c>
      <c r="S140" s="680">
        <f t="shared" si="178"/>
        <v>0</v>
      </c>
      <c r="T140" s="680">
        <f t="shared" si="178"/>
        <v>0</v>
      </c>
      <c r="U140" s="680">
        <f t="shared" si="178"/>
        <v>0</v>
      </c>
      <c r="V140" s="680">
        <f t="shared" si="178"/>
        <v>0</v>
      </c>
      <c r="W140" s="680">
        <f t="shared" si="178"/>
        <v>0</v>
      </c>
      <c r="X140" s="680">
        <f t="shared" si="178"/>
        <v>0</v>
      </c>
      <c r="Y140" s="680">
        <f t="shared" si="178"/>
        <v>0</v>
      </c>
      <c r="Z140" s="680">
        <f t="shared" si="178"/>
        <v>0</v>
      </c>
      <c r="AA140" s="680">
        <f t="shared" si="178"/>
        <v>0</v>
      </c>
      <c r="AB140" s="680">
        <f t="shared" si="178"/>
        <v>0</v>
      </c>
      <c r="AC140" s="680">
        <f t="shared" si="178"/>
        <v>0</v>
      </c>
      <c r="AD140" s="680">
        <f t="shared" si="178"/>
        <v>0</v>
      </c>
      <c r="AE140" s="680">
        <f t="shared" si="178"/>
        <v>0</v>
      </c>
      <c r="AF140" s="680">
        <f t="shared" si="178"/>
        <v>0</v>
      </c>
      <c r="AG140" s="680">
        <f t="shared" si="178"/>
        <v>0</v>
      </c>
      <c r="AH140" s="680">
        <f t="shared" si="178"/>
        <v>0</v>
      </c>
      <c r="AI140" s="680">
        <f t="shared" si="178"/>
        <v>0</v>
      </c>
      <c r="AJ140" s="680">
        <f t="shared" si="178"/>
        <v>0</v>
      </c>
      <c r="AK140" s="680">
        <f t="shared" si="178"/>
        <v>0</v>
      </c>
      <c r="AL140" s="680">
        <f t="shared" si="178"/>
        <v>0</v>
      </c>
      <c r="AM140" s="680">
        <f t="shared" si="178"/>
        <v>0</v>
      </c>
      <c r="AN140" s="680">
        <f t="shared" si="178"/>
        <v>0</v>
      </c>
      <c r="AO140" s="680">
        <f t="shared" si="178"/>
        <v>0</v>
      </c>
      <c r="AP140" s="680">
        <f t="shared" si="178"/>
        <v>0</v>
      </c>
      <c r="AQ140" s="680">
        <f t="shared" si="178"/>
        <v>0</v>
      </c>
      <c r="AR140" s="680">
        <f t="shared" si="178"/>
        <v>0</v>
      </c>
      <c r="AS140" s="680">
        <f t="shared" si="178"/>
        <v>0</v>
      </c>
      <c r="AT140" s="680">
        <f t="shared" si="178"/>
        <v>0</v>
      </c>
      <c r="AU140" s="680">
        <f t="shared" si="178"/>
        <v>0</v>
      </c>
      <c r="AV140" s="680">
        <f t="shared" si="178"/>
        <v>0</v>
      </c>
      <c r="AW140" s="680">
        <f t="shared" si="178"/>
        <v>0</v>
      </c>
      <c r="AX140" s="680">
        <f t="shared" si="178"/>
        <v>0</v>
      </c>
      <c r="AY140" s="680">
        <f t="shared" si="178"/>
        <v>0</v>
      </c>
      <c r="AZ140" s="680">
        <f t="shared" si="178"/>
        <v>0</v>
      </c>
      <c r="BA140" s="680">
        <f t="shared" si="178"/>
        <v>0</v>
      </c>
      <c r="BB140" s="680">
        <f t="shared" si="178"/>
        <v>0</v>
      </c>
      <c r="BC140" s="680">
        <f t="shared" si="178"/>
        <v>0</v>
      </c>
      <c r="BD140" s="680">
        <f t="shared" si="178"/>
        <v>0</v>
      </c>
      <c r="BE140" s="680">
        <f t="shared" si="178"/>
        <v>0</v>
      </c>
      <c r="BF140" s="680">
        <f t="shared" si="178"/>
        <v>0</v>
      </c>
      <c r="BG140" s="680">
        <f t="shared" si="178"/>
        <v>0</v>
      </c>
      <c r="BH140" s="680">
        <f t="shared" si="178"/>
        <v>0</v>
      </c>
      <c r="BI140" s="680">
        <f t="shared" si="178"/>
        <v>0</v>
      </c>
      <c r="BJ140" s="680">
        <f t="shared" si="178"/>
        <v>0</v>
      </c>
      <c r="BK140" s="680">
        <f t="shared" si="178"/>
        <v>0</v>
      </c>
      <c r="BL140" s="680">
        <f t="shared" si="178"/>
        <v>0</v>
      </c>
      <c r="BM140" s="680">
        <f t="shared" si="178"/>
        <v>0</v>
      </c>
      <c r="BN140" s="680">
        <f t="shared" si="178"/>
        <v>0</v>
      </c>
      <c r="BO140" s="680">
        <f t="shared" si="178"/>
        <v>0</v>
      </c>
      <c r="BP140" s="680">
        <f t="shared" si="178"/>
        <v>0</v>
      </c>
      <c r="BQ140" s="680">
        <f t="shared" si="178"/>
        <v>0</v>
      </c>
      <c r="BR140" s="680">
        <f t="shared" si="178"/>
        <v>0</v>
      </c>
      <c r="BS140" s="680">
        <f t="shared" si="178"/>
        <v>0</v>
      </c>
      <c r="BT140" s="680">
        <f t="shared" si="178"/>
        <v>0</v>
      </c>
      <c r="BU140" s="680">
        <f t="shared" ref="BU140:DC140" si="179">BU131-BU136</f>
        <v>0</v>
      </c>
      <c r="BV140" s="680">
        <f t="shared" si="179"/>
        <v>0</v>
      </c>
      <c r="BW140" s="680">
        <f t="shared" si="179"/>
        <v>0</v>
      </c>
      <c r="BX140" s="680">
        <f t="shared" si="179"/>
        <v>0</v>
      </c>
      <c r="BY140" s="680">
        <f t="shared" si="179"/>
        <v>0</v>
      </c>
      <c r="BZ140" s="680">
        <f t="shared" si="179"/>
        <v>0</v>
      </c>
      <c r="CA140" s="680">
        <f t="shared" si="179"/>
        <v>0</v>
      </c>
      <c r="CB140" s="680">
        <f t="shared" si="179"/>
        <v>0</v>
      </c>
      <c r="CC140" s="680">
        <f t="shared" si="179"/>
        <v>0</v>
      </c>
      <c r="CD140" s="680">
        <f t="shared" si="179"/>
        <v>0</v>
      </c>
      <c r="CE140" s="680">
        <f t="shared" si="179"/>
        <v>0</v>
      </c>
      <c r="CF140" s="680">
        <f t="shared" si="179"/>
        <v>0</v>
      </c>
      <c r="CG140" s="680">
        <f t="shared" si="179"/>
        <v>0</v>
      </c>
      <c r="CH140" s="680">
        <f t="shared" si="179"/>
        <v>0</v>
      </c>
      <c r="CI140" s="680">
        <f t="shared" si="179"/>
        <v>0</v>
      </c>
      <c r="CJ140" s="680">
        <f t="shared" si="179"/>
        <v>0</v>
      </c>
      <c r="CK140" s="680">
        <f t="shared" si="179"/>
        <v>0</v>
      </c>
      <c r="CL140" s="680">
        <f t="shared" si="179"/>
        <v>0</v>
      </c>
      <c r="CM140" s="680">
        <f t="shared" si="179"/>
        <v>0</v>
      </c>
      <c r="CN140" s="680">
        <f t="shared" si="179"/>
        <v>0</v>
      </c>
      <c r="CO140" s="680">
        <f t="shared" si="179"/>
        <v>0</v>
      </c>
      <c r="CP140" s="680">
        <f t="shared" si="179"/>
        <v>0</v>
      </c>
      <c r="CQ140" s="680">
        <f t="shared" si="179"/>
        <v>0</v>
      </c>
      <c r="CR140" s="680">
        <f t="shared" si="179"/>
        <v>0</v>
      </c>
      <c r="CS140" s="680">
        <f t="shared" si="179"/>
        <v>0</v>
      </c>
      <c r="CT140" s="680">
        <f t="shared" si="179"/>
        <v>0</v>
      </c>
      <c r="CU140" s="680">
        <f t="shared" si="179"/>
        <v>0</v>
      </c>
      <c r="CV140" s="680">
        <f t="shared" si="179"/>
        <v>0</v>
      </c>
      <c r="CW140" s="680">
        <f t="shared" si="179"/>
        <v>0</v>
      </c>
      <c r="CX140" s="680">
        <f t="shared" si="179"/>
        <v>0</v>
      </c>
      <c r="CY140" s="680">
        <f t="shared" si="179"/>
        <v>0</v>
      </c>
      <c r="CZ140" s="680">
        <f t="shared" si="179"/>
        <v>0</v>
      </c>
      <c r="DA140" s="680">
        <f t="shared" si="179"/>
        <v>0</v>
      </c>
      <c r="DB140" s="680">
        <f t="shared" si="179"/>
        <v>0</v>
      </c>
      <c r="DC140" s="680">
        <f t="shared" si="179"/>
        <v>0</v>
      </c>
    </row>
    <row r="141" spans="2:107" hidden="1" x14ac:dyDescent="0.25">
      <c r="B141" s="714">
        <v>13</v>
      </c>
      <c r="C141" s="715" t="s">
        <v>5894</v>
      </c>
      <c r="E141" s="715" t="s">
        <v>3855</v>
      </c>
      <c r="G141" s="681">
        <f t="shared" si="175"/>
        <v>0</v>
      </c>
      <c r="H141" s="681">
        <f t="shared" si="175"/>
        <v>0</v>
      </c>
      <c r="I141" s="681">
        <f t="shared" ref="I141:BT141" si="180">I132-I137</f>
        <v>0</v>
      </c>
      <c r="J141" s="681">
        <f t="shared" si="180"/>
        <v>0</v>
      </c>
      <c r="K141" s="681">
        <f t="shared" si="180"/>
        <v>0</v>
      </c>
      <c r="L141" s="681">
        <f t="shared" si="180"/>
        <v>0</v>
      </c>
      <c r="M141" s="681">
        <f t="shared" si="180"/>
        <v>0</v>
      </c>
      <c r="N141" s="681">
        <f t="shared" si="180"/>
        <v>0</v>
      </c>
      <c r="O141" s="681">
        <f t="shared" si="180"/>
        <v>0</v>
      </c>
      <c r="P141" s="681">
        <f t="shared" si="180"/>
        <v>0</v>
      </c>
      <c r="Q141" s="681">
        <f t="shared" si="180"/>
        <v>0</v>
      </c>
      <c r="R141" s="681">
        <f t="shared" si="180"/>
        <v>0</v>
      </c>
      <c r="S141" s="681">
        <f t="shared" si="180"/>
        <v>0</v>
      </c>
      <c r="T141" s="681">
        <f t="shared" si="180"/>
        <v>0</v>
      </c>
      <c r="U141" s="681">
        <f t="shared" si="180"/>
        <v>0</v>
      </c>
      <c r="V141" s="681">
        <f t="shared" si="180"/>
        <v>0</v>
      </c>
      <c r="W141" s="681">
        <f t="shared" si="180"/>
        <v>0</v>
      </c>
      <c r="X141" s="681">
        <f t="shared" si="180"/>
        <v>0</v>
      </c>
      <c r="Y141" s="681">
        <f t="shared" si="180"/>
        <v>0</v>
      </c>
      <c r="Z141" s="681">
        <f t="shared" si="180"/>
        <v>0</v>
      </c>
      <c r="AA141" s="681">
        <f t="shared" si="180"/>
        <v>0</v>
      </c>
      <c r="AB141" s="681">
        <f t="shared" si="180"/>
        <v>0</v>
      </c>
      <c r="AC141" s="681">
        <f t="shared" si="180"/>
        <v>0</v>
      </c>
      <c r="AD141" s="681">
        <f t="shared" si="180"/>
        <v>0</v>
      </c>
      <c r="AE141" s="681">
        <f t="shared" si="180"/>
        <v>0</v>
      </c>
      <c r="AF141" s="681">
        <f t="shared" si="180"/>
        <v>0</v>
      </c>
      <c r="AG141" s="681">
        <f t="shared" si="180"/>
        <v>0</v>
      </c>
      <c r="AH141" s="681">
        <f t="shared" si="180"/>
        <v>0</v>
      </c>
      <c r="AI141" s="681">
        <f t="shared" si="180"/>
        <v>0</v>
      </c>
      <c r="AJ141" s="681">
        <f t="shared" si="180"/>
        <v>0</v>
      </c>
      <c r="AK141" s="681">
        <f t="shared" si="180"/>
        <v>0</v>
      </c>
      <c r="AL141" s="681">
        <f t="shared" si="180"/>
        <v>0</v>
      </c>
      <c r="AM141" s="681">
        <f t="shared" si="180"/>
        <v>0</v>
      </c>
      <c r="AN141" s="681">
        <f t="shared" si="180"/>
        <v>0</v>
      </c>
      <c r="AO141" s="681">
        <f t="shared" si="180"/>
        <v>0</v>
      </c>
      <c r="AP141" s="681">
        <f t="shared" si="180"/>
        <v>0</v>
      </c>
      <c r="AQ141" s="681">
        <f t="shared" si="180"/>
        <v>0</v>
      </c>
      <c r="AR141" s="681">
        <f t="shared" si="180"/>
        <v>0</v>
      </c>
      <c r="AS141" s="681">
        <f t="shared" si="180"/>
        <v>0</v>
      </c>
      <c r="AT141" s="681">
        <f t="shared" si="180"/>
        <v>0</v>
      </c>
      <c r="AU141" s="681">
        <f t="shared" si="180"/>
        <v>0</v>
      </c>
      <c r="AV141" s="681">
        <f t="shared" si="180"/>
        <v>0</v>
      </c>
      <c r="AW141" s="681">
        <f t="shared" si="180"/>
        <v>0</v>
      </c>
      <c r="AX141" s="681">
        <f t="shared" si="180"/>
        <v>0</v>
      </c>
      <c r="AY141" s="681">
        <f t="shared" si="180"/>
        <v>0</v>
      </c>
      <c r="AZ141" s="681">
        <f t="shared" si="180"/>
        <v>0</v>
      </c>
      <c r="BA141" s="681">
        <f t="shared" si="180"/>
        <v>0</v>
      </c>
      <c r="BB141" s="681">
        <f t="shared" si="180"/>
        <v>0</v>
      </c>
      <c r="BC141" s="681">
        <f t="shared" si="180"/>
        <v>0</v>
      </c>
      <c r="BD141" s="681">
        <f t="shared" si="180"/>
        <v>0</v>
      </c>
      <c r="BE141" s="681">
        <f t="shared" si="180"/>
        <v>0</v>
      </c>
      <c r="BF141" s="681">
        <f t="shared" si="180"/>
        <v>0</v>
      </c>
      <c r="BG141" s="681">
        <f t="shared" si="180"/>
        <v>0</v>
      </c>
      <c r="BH141" s="681">
        <f t="shared" si="180"/>
        <v>0</v>
      </c>
      <c r="BI141" s="681">
        <f t="shared" si="180"/>
        <v>0</v>
      </c>
      <c r="BJ141" s="681">
        <f t="shared" si="180"/>
        <v>0</v>
      </c>
      <c r="BK141" s="681">
        <f t="shared" si="180"/>
        <v>0</v>
      </c>
      <c r="BL141" s="681">
        <f t="shared" si="180"/>
        <v>0</v>
      </c>
      <c r="BM141" s="681">
        <f t="shared" si="180"/>
        <v>0</v>
      </c>
      <c r="BN141" s="681">
        <f t="shared" si="180"/>
        <v>0</v>
      </c>
      <c r="BO141" s="681">
        <f t="shared" si="180"/>
        <v>0</v>
      </c>
      <c r="BP141" s="681">
        <f t="shared" si="180"/>
        <v>0</v>
      </c>
      <c r="BQ141" s="681">
        <f t="shared" si="180"/>
        <v>0</v>
      </c>
      <c r="BR141" s="681">
        <f t="shared" si="180"/>
        <v>0</v>
      </c>
      <c r="BS141" s="681">
        <f t="shared" si="180"/>
        <v>0</v>
      </c>
      <c r="BT141" s="681">
        <f t="shared" si="180"/>
        <v>0</v>
      </c>
      <c r="BU141" s="681">
        <f t="shared" ref="BU141:DC141" si="181">BU132-BU137</f>
        <v>0</v>
      </c>
      <c r="BV141" s="681">
        <f t="shared" si="181"/>
        <v>0</v>
      </c>
      <c r="BW141" s="681">
        <f t="shared" si="181"/>
        <v>0</v>
      </c>
      <c r="BX141" s="681">
        <f t="shared" si="181"/>
        <v>0</v>
      </c>
      <c r="BY141" s="681">
        <f t="shared" si="181"/>
        <v>0</v>
      </c>
      <c r="BZ141" s="681">
        <f t="shared" si="181"/>
        <v>0</v>
      </c>
      <c r="CA141" s="681">
        <f t="shared" si="181"/>
        <v>0</v>
      </c>
      <c r="CB141" s="681">
        <f t="shared" si="181"/>
        <v>0</v>
      </c>
      <c r="CC141" s="681">
        <f t="shared" si="181"/>
        <v>0</v>
      </c>
      <c r="CD141" s="681">
        <f t="shared" si="181"/>
        <v>0</v>
      </c>
      <c r="CE141" s="681">
        <f t="shared" si="181"/>
        <v>0</v>
      </c>
      <c r="CF141" s="681">
        <f t="shared" si="181"/>
        <v>0</v>
      </c>
      <c r="CG141" s="681">
        <f t="shared" si="181"/>
        <v>0</v>
      </c>
      <c r="CH141" s="681">
        <f t="shared" si="181"/>
        <v>0</v>
      </c>
      <c r="CI141" s="681">
        <f t="shared" si="181"/>
        <v>0</v>
      </c>
      <c r="CJ141" s="681">
        <f t="shared" si="181"/>
        <v>0</v>
      </c>
      <c r="CK141" s="681">
        <f t="shared" si="181"/>
        <v>0</v>
      </c>
      <c r="CL141" s="681">
        <f t="shared" si="181"/>
        <v>0</v>
      </c>
      <c r="CM141" s="681">
        <f t="shared" si="181"/>
        <v>0</v>
      </c>
      <c r="CN141" s="681">
        <f t="shared" si="181"/>
        <v>0</v>
      </c>
      <c r="CO141" s="681">
        <f t="shared" si="181"/>
        <v>0</v>
      </c>
      <c r="CP141" s="681">
        <f t="shared" si="181"/>
        <v>0</v>
      </c>
      <c r="CQ141" s="681">
        <f t="shared" si="181"/>
        <v>0</v>
      </c>
      <c r="CR141" s="681">
        <f t="shared" si="181"/>
        <v>0</v>
      </c>
      <c r="CS141" s="681">
        <f t="shared" si="181"/>
        <v>0</v>
      </c>
      <c r="CT141" s="681">
        <f t="shared" si="181"/>
        <v>0</v>
      </c>
      <c r="CU141" s="681">
        <f t="shared" si="181"/>
        <v>0</v>
      </c>
      <c r="CV141" s="681">
        <f t="shared" si="181"/>
        <v>0</v>
      </c>
      <c r="CW141" s="681">
        <f t="shared" si="181"/>
        <v>0</v>
      </c>
      <c r="CX141" s="681">
        <f t="shared" si="181"/>
        <v>0</v>
      </c>
      <c r="CY141" s="681">
        <f t="shared" si="181"/>
        <v>0</v>
      </c>
      <c r="CZ141" s="681">
        <f t="shared" si="181"/>
        <v>0</v>
      </c>
      <c r="DA141" s="681">
        <f t="shared" si="181"/>
        <v>0</v>
      </c>
      <c r="DB141" s="681">
        <f t="shared" si="181"/>
        <v>0</v>
      </c>
      <c r="DC141" s="681">
        <f t="shared" si="181"/>
        <v>0</v>
      </c>
    </row>
    <row r="142" spans="2:107" hidden="1" x14ac:dyDescent="0.25">
      <c r="B142" s="94">
        <v>14</v>
      </c>
      <c r="C142" s="715" t="s">
        <v>5896</v>
      </c>
      <c r="E142" s="715" t="s">
        <v>3855</v>
      </c>
      <c r="G142" s="688">
        <f t="shared" si="175"/>
        <v>0</v>
      </c>
      <c r="H142" s="677">
        <f t="shared" si="175"/>
        <v>0</v>
      </c>
      <c r="I142" s="677">
        <f t="shared" ref="I142:BT142" si="182">I133-I138</f>
        <v>0</v>
      </c>
      <c r="J142" s="677">
        <f t="shared" si="182"/>
        <v>0</v>
      </c>
      <c r="K142" s="677">
        <f t="shared" si="182"/>
        <v>0</v>
      </c>
      <c r="L142" s="677">
        <f t="shared" si="182"/>
        <v>0</v>
      </c>
      <c r="M142" s="677">
        <f t="shared" si="182"/>
        <v>0</v>
      </c>
      <c r="N142" s="677">
        <f t="shared" si="182"/>
        <v>0</v>
      </c>
      <c r="O142" s="677">
        <f t="shared" si="182"/>
        <v>0</v>
      </c>
      <c r="P142" s="677">
        <f t="shared" si="182"/>
        <v>0</v>
      </c>
      <c r="Q142" s="677">
        <f t="shared" si="182"/>
        <v>0</v>
      </c>
      <c r="R142" s="677">
        <f t="shared" si="182"/>
        <v>0</v>
      </c>
      <c r="S142" s="677">
        <f t="shared" si="182"/>
        <v>0</v>
      </c>
      <c r="T142" s="677">
        <f t="shared" si="182"/>
        <v>0</v>
      </c>
      <c r="U142" s="677">
        <f t="shared" si="182"/>
        <v>0</v>
      </c>
      <c r="V142" s="677">
        <f t="shared" si="182"/>
        <v>0</v>
      </c>
      <c r="W142" s="677">
        <f t="shared" si="182"/>
        <v>0</v>
      </c>
      <c r="X142" s="677">
        <f t="shared" si="182"/>
        <v>0</v>
      </c>
      <c r="Y142" s="677">
        <f t="shared" si="182"/>
        <v>0</v>
      </c>
      <c r="Z142" s="677">
        <f t="shared" si="182"/>
        <v>0</v>
      </c>
      <c r="AA142" s="677">
        <f t="shared" si="182"/>
        <v>0</v>
      </c>
      <c r="AB142" s="677">
        <f t="shared" si="182"/>
        <v>0</v>
      </c>
      <c r="AC142" s="677">
        <f t="shared" si="182"/>
        <v>0</v>
      </c>
      <c r="AD142" s="677">
        <f t="shared" si="182"/>
        <v>0</v>
      </c>
      <c r="AE142" s="677">
        <f t="shared" si="182"/>
        <v>0</v>
      </c>
      <c r="AF142" s="677">
        <f t="shared" si="182"/>
        <v>0</v>
      </c>
      <c r="AG142" s="677">
        <f t="shared" si="182"/>
        <v>0</v>
      </c>
      <c r="AH142" s="677">
        <f t="shared" si="182"/>
        <v>0</v>
      </c>
      <c r="AI142" s="677">
        <f t="shared" si="182"/>
        <v>0</v>
      </c>
      <c r="AJ142" s="677">
        <f t="shared" si="182"/>
        <v>0</v>
      </c>
      <c r="AK142" s="677">
        <f t="shared" si="182"/>
        <v>0</v>
      </c>
      <c r="AL142" s="677">
        <f t="shared" si="182"/>
        <v>0</v>
      </c>
      <c r="AM142" s="677">
        <f t="shared" si="182"/>
        <v>0</v>
      </c>
      <c r="AN142" s="677">
        <f t="shared" si="182"/>
        <v>0</v>
      </c>
      <c r="AO142" s="677">
        <f t="shared" si="182"/>
        <v>0</v>
      </c>
      <c r="AP142" s="677">
        <f t="shared" si="182"/>
        <v>0</v>
      </c>
      <c r="AQ142" s="677">
        <f t="shared" si="182"/>
        <v>0</v>
      </c>
      <c r="AR142" s="677">
        <f t="shared" si="182"/>
        <v>0</v>
      </c>
      <c r="AS142" s="677">
        <f t="shared" si="182"/>
        <v>0</v>
      </c>
      <c r="AT142" s="677">
        <f t="shared" si="182"/>
        <v>0</v>
      </c>
      <c r="AU142" s="677">
        <f t="shared" si="182"/>
        <v>0</v>
      </c>
      <c r="AV142" s="677">
        <f t="shared" si="182"/>
        <v>0</v>
      </c>
      <c r="AW142" s="677">
        <f t="shared" si="182"/>
        <v>0</v>
      </c>
      <c r="AX142" s="677">
        <f t="shared" si="182"/>
        <v>0</v>
      </c>
      <c r="AY142" s="677">
        <f t="shared" si="182"/>
        <v>0</v>
      </c>
      <c r="AZ142" s="677">
        <f t="shared" si="182"/>
        <v>0</v>
      </c>
      <c r="BA142" s="677">
        <f t="shared" si="182"/>
        <v>0</v>
      </c>
      <c r="BB142" s="677">
        <f t="shared" si="182"/>
        <v>0</v>
      </c>
      <c r="BC142" s="677">
        <f t="shared" si="182"/>
        <v>0</v>
      </c>
      <c r="BD142" s="677">
        <f t="shared" si="182"/>
        <v>0</v>
      </c>
      <c r="BE142" s="677">
        <f t="shared" si="182"/>
        <v>0</v>
      </c>
      <c r="BF142" s="677">
        <f t="shared" si="182"/>
        <v>0</v>
      </c>
      <c r="BG142" s="677">
        <f t="shared" si="182"/>
        <v>0</v>
      </c>
      <c r="BH142" s="677">
        <f t="shared" si="182"/>
        <v>0</v>
      </c>
      <c r="BI142" s="677">
        <f t="shared" si="182"/>
        <v>0</v>
      </c>
      <c r="BJ142" s="677">
        <f t="shared" si="182"/>
        <v>0</v>
      </c>
      <c r="BK142" s="677">
        <f t="shared" si="182"/>
        <v>0</v>
      </c>
      <c r="BL142" s="677">
        <f t="shared" si="182"/>
        <v>0</v>
      </c>
      <c r="BM142" s="677">
        <f t="shared" si="182"/>
        <v>0</v>
      </c>
      <c r="BN142" s="677">
        <f t="shared" si="182"/>
        <v>0</v>
      </c>
      <c r="BO142" s="677">
        <f t="shared" si="182"/>
        <v>0</v>
      </c>
      <c r="BP142" s="677">
        <f t="shared" si="182"/>
        <v>0</v>
      </c>
      <c r="BQ142" s="677">
        <f t="shared" si="182"/>
        <v>0</v>
      </c>
      <c r="BR142" s="677">
        <f t="shared" si="182"/>
        <v>0</v>
      </c>
      <c r="BS142" s="677">
        <f t="shared" si="182"/>
        <v>0</v>
      </c>
      <c r="BT142" s="677">
        <f t="shared" si="182"/>
        <v>0</v>
      </c>
      <c r="BU142" s="677">
        <f t="shared" ref="BU142:DC142" si="183">BU133-BU138</f>
        <v>0</v>
      </c>
      <c r="BV142" s="677">
        <f t="shared" si="183"/>
        <v>0</v>
      </c>
      <c r="BW142" s="677">
        <f t="shared" si="183"/>
        <v>0</v>
      </c>
      <c r="BX142" s="677">
        <f t="shared" si="183"/>
        <v>0</v>
      </c>
      <c r="BY142" s="677">
        <f t="shared" si="183"/>
        <v>0</v>
      </c>
      <c r="BZ142" s="677">
        <f t="shared" si="183"/>
        <v>0</v>
      </c>
      <c r="CA142" s="677">
        <f t="shared" si="183"/>
        <v>0</v>
      </c>
      <c r="CB142" s="677">
        <f t="shared" si="183"/>
        <v>0</v>
      </c>
      <c r="CC142" s="677">
        <f t="shared" si="183"/>
        <v>0</v>
      </c>
      <c r="CD142" s="677">
        <f t="shared" si="183"/>
        <v>0</v>
      </c>
      <c r="CE142" s="677">
        <f t="shared" si="183"/>
        <v>0</v>
      </c>
      <c r="CF142" s="677">
        <f t="shared" si="183"/>
        <v>0</v>
      </c>
      <c r="CG142" s="677">
        <f t="shared" si="183"/>
        <v>0</v>
      </c>
      <c r="CH142" s="677">
        <f t="shared" si="183"/>
        <v>0</v>
      </c>
      <c r="CI142" s="677">
        <f t="shared" si="183"/>
        <v>0</v>
      </c>
      <c r="CJ142" s="677">
        <f t="shared" si="183"/>
        <v>0</v>
      </c>
      <c r="CK142" s="677">
        <f t="shared" si="183"/>
        <v>0</v>
      </c>
      <c r="CL142" s="677">
        <f t="shared" si="183"/>
        <v>0</v>
      </c>
      <c r="CM142" s="677">
        <f t="shared" si="183"/>
        <v>0</v>
      </c>
      <c r="CN142" s="677">
        <f t="shared" si="183"/>
        <v>0</v>
      </c>
      <c r="CO142" s="677">
        <f t="shared" si="183"/>
        <v>0</v>
      </c>
      <c r="CP142" s="677">
        <f t="shared" si="183"/>
        <v>0</v>
      </c>
      <c r="CQ142" s="677">
        <f t="shared" si="183"/>
        <v>0</v>
      </c>
      <c r="CR142" s="677">
        <f t="shared" si="183"/>
        <v>0</v>
      </c>
      <c r="CS142" s="677">
        <f t="shared" si="183"/>
        <v>0</v>
      </c>
      <c r="CT142" s="677">
        <f t="shared" si="183"/>
        <v>0</v>
      </c>
      <c r="CU142" s="677">
        <f t="shared" si="183"/>
        <v>0</v>
      </c>
      <c r="CV142" s="677">
        <f t="shared" si="183"/>
        <v>0</v>
      </c>
      <c r="CW142" s="677">
        <f t="shared" si="183"/>
        <v>0</v>
      </c>
      <c r="CX142" s="677">
        <f t="shared" si="183"/>
        <v>0</v>
      </c>
      <c r="CY142" s="677">
        <f t="shared" si="183"/>
        <v>0</v>
      </c>
      <c r="CZ142" s="677">
        <f t="shared" si="183"/>
        <v>0</v>
      </c>
      <c r="DA142" s="677">
        <f t="shared" si="183"/>
        <v>0</v>
      </c>
      <c r="DB142" s="677">
        <f t="shared" si="183"/>
        <v>0</v>
      </c>
      <c r="DC142" s="677">
        <f t="shared" si="183"/>
        <v>0</v>
      </c>
    </row>
    <row r="143" spans="2:107" hidden="1" x14ac:dyDescent="0.25">
      <c r="B143"/>
      <c r="C143" s="673"/>
      <c r="E143" s="673"/>
      <c r="H143" s="674"/>
      <c r="I143" s="674"/>
      <c r="J143" s="674"/>
      <c r="K143" s="674"/>
      <c r="L143" s="674"/>
      <c r="M143" s="674"/>
      <c r="N143" s="674"/>
      <c r="O143" s="674"/>
      <c r="P143" s="674"/>
      <c r="Q143" s="674"/>
      <c r="R143" s="674"/>
      <c r="S143" s="674"/>
      <c r="T143" s="674"/>
      <c r="U143" s="674"/>
      <c r="V143" s="674"/>
      <c r="W143" s="674"/>
      <c r="X143" s="674"/>
      <c r="Y143" s="674"/>
      <c r="Z143" s="674"/>
      <c r="AA143" s="674"/>
      <c r="AB143" s="674"/>
      <c r="AC143" s="674"/>
      <c r="AD143" s="674"/>
      <c r="AE143" s="674"/>
      <c r="AF143" s="674"/>
      <c r="AG143" s="674"/>
      <c r="AH143" s="674"/>
      <c r="AI143" s="674"/>
      <c r="AJ143" s="674"/>
      <c r="AK143" s="674"/>
      <c r="AL143" s="674"/>
      <c r="AM143" s="674"/>
      <c r="AN143" s="674"/>
      <c r="AO143" s="674"/>
      <c r="AP143" s="674"/>
      <c r="AQ143" s="674"/>
      <c r="AR143" s="674"/>
      <c r="AS143" s="674"/>
      <c r="AT143" s="674"/>
      <c r="AU143" s="674"/>
      <c r="AV143" s="674"/>
      <c r="AW143" s="674"/>
      <c r="AX143" s="674"/>
      <c r="AY143" s="674"/>
      <c r="AZ143" s="674"/>
      <c r="BA143" s="674"/>
      <c r="BB143" s="674"/>
      <c r="BC143" s="674"/>
      <c r="BD143" s="674"/>
      <c r="BE143" s="674"/>
      <c r="BF143" s="674"/>
      <c r="BG143" s="674"/>
      <c r="BH143" s="674"/>
      <c r="BI143" s="674"/>
      <c r="BJ143" s="674"/>
      <c r="BK143" s="674"/>
      <c r="BL143" s="674"/>
      <c r="BM143" s="674"/>
      <c r="BN143" s="674"/>
      <c r="BO143" s="674"/>
      <c r="BP143" s="674"/>
      <c r="BQ143" s="674"/>
      <c r="BR143" s="674"/>
      <c r="BS143" s="674"/>
      <c r="BT143" s="674"/>
      <c r="BU143" s="674"/>
      <c r="BV143" s="674"/>
      <c r="BW143" s="674"/>
      <c r="BX143" s="674"/>
      <c r="BY143" s="674"/>
      <c r="BZ143" s="674"/>
      <c r="CA143" s="674"/>
      <c r="CB143" s="674"/>
      <c r="CC143" s="674"/>
      <c r="CD143" s="674"/>
      <c r="CE143" s="674"/>
      <c r="CF143" s="674"/>
      <c r="CG143" s="674"/>
      <c r="CH143" s="674"/>
      <c r="CI143" s="674"/>
      <c r="CJ143" s="674"/>
      <c r="CK143" s="674"/>
      <c r="CL143" s="674"/>
      <c r="CM143" s="674"/>
      <c r="CN143" s="674"/>
      <c r="CO143" s="674"/>
      <c r="CP143" s="674"/>
      <c r="CQ143" s="674"/>
      <c r="CR143" s="674"/>
      <c r="CS143" s="674"/>
      <c r="CT143" s="674"/>
      <c r="CU143" s="674"/>
      <c r="CV143" s="674"/>
      <c r="CW143" s="674"/>
      <c r="CX143" s="674"/>
      <c r="CY143" s="674"/>
      <c r="CZ143" s="674"/>
      <c r="DA143" s="674"/>
      <c r="DB143" s="674"/>
      <c r="DC143" s="674"/>
    </row>
    <row r="144" spans="2:107" hidden="1" x14ac:dyDescent="0.25">
      <c r="B144" s="716"/>
      <c r="C144" s="718" t="s">
        <v>6087</v>
      </c>
      <c r="E144"/>
      <c r="H144" s="650"/>
      <c r="I144" s="650"/>
      <c r="J144" s="650"/>
      <c r="K144" s="650"/>
      <c r="L144" s="650"/>
      <c r="M144" s="650"/>
      <c r="N144" s="650"/>
      <c r="O144" s="650"/>
      <c r="P144" s="650"/>
      <c r="Q144" s="650"/>
      <c r="R144" s="650"/>
      <c r="S144" s="650"/>
      <c r="T144" s="650"/>
      <c r="U144" s="650"/>
      <c r="V144" s="650"/>
      <c r="W144" s="650"/>
      <c r="X144" s="650"/>
      <c r="Y144" s="650"/>
      <c r="Z144" s="650"/>
      <c r="AA144" s="650"/>
      <c r="AB144" s="650"/>
      <c r="AC144" s="650"/>
      <c r="AD144" s="650"/>
      <c r="AE144" s="650"/>
      <c r="AF144" s="650"/>
      <c r="AG144" s="650"/>
      <c r="AH144" s="650"/>
      <c r="AI144" s="650"/>
      <c r="AJ144" s="650"/>
      <c r="AK144" s="650"/>
      <c r="AL144" s="650"/>
      <c r="AM144" s="650"/>
      <c r="AN144" s="650"/>
      <c r="AO144" s="650"/>
      <c r="AP144" s="650"/>
      <c r="AQ144" s="650"/>
      <c r="AR144" s="650"/>
      <c r="AS144" s="650"/>
      <c r="AT144" s="650"/>
      <c r="AU144" s="650"/>
      <c r="AV144" s="650"/>
      <c r="AW144" s="650"/>
      <c r="AX144" s="650"/>
      <c r="AY144" s="650"/>
      <c r="AZ144" s="650"/>
      <c r="BA144" s="650"/>
      <c r="BB144" s="650"/>
      <c r="BC144" s="650"/>
      <c r="BD144" s="650"/>
      <c r="BE144" s="650"/>
      <c r="BF144" s="650"/>
      <c r="BG144" s="650"/>
      <c r="BH144" s="650"/>
      <c r="BI144" s="650"/>
      <c r="BJ144" s="650"/>
      <c r="BK144" s="650"/>
      <c r="BL144" s="650"/>
      <c r="BM144" s="650"/>
      <c r="BN144" s="650"/>
      <c r="BO144" s="650"/>
      <c r="BP144" s="650"/>
      <c r="BQ144" s="650"/>
      <c r="BR144" s="650"/>
      <c r="BS144" s="650"/>
      <c r="BT144" s="650"/>
      <c r="BU144" s="650"/>
      <c r="BV144" s="650"/>
      <c r="BW144" s="650"/>
      <c r="BX144" s="650"/>
      <c r="BY144" s="650"/>
      <c r="BZ144" s="650"/>
      <c r="CA144" s="650"/>
      <c r="CB144" s="650"/>
      <c r="CC144" s="650"/>
      <c r="CD144" s="650"/>
      <c r="CE144" s="650"/>
      <c r="CF144" s="650"/>
      <c r="CG144" s="650"/>
      <c r="CH144" s="650"/>
      <c r="CI144" s="650"/>
      <c r="CJ144" s="650"/>
      <c r="CK144" s="650"/>
      <c r="CL144" s="650"/>
      <c r="CM144" s="650"/>
      <c r="CN144" s="650"/>
      <c r="CO144" s="650"/>
      <c r="CP144" s="650"/>
      <c r="CQ144" s="650"/>
      <c r="CR144" s="650"/>
      <c r="CS144" s="650"/>
      <c r="CT144" s="650"/>
      <c r="CU144" s="650"/>
      <c r="CV144" s="650"/>
      <c r="CW144" s="650"/>
      <c r="CX144" s="650"/>
      <c r="CY144" s="650"/>
      <c r="CZ144" s="650"/>
      <c r="DA144" s="650"/>
      <c r="DB144" s="650"/>
      <c r="DC144" s="650"/>
    </row>
    <row r="145" spans="2:107" hidden="1" x14ac:dyDescent="0.25">
      <c r="B145" s="717"/>
      <c r="C145" s="719" t="s">
        <v>5866</v>
      </c>
      <c r="E145"/>
      <c r="H145" s="650"/>
      <c r="I145" s="650"/>
      <c r="J145" s="650"/>
      <c r="K145" s="650"/>
      <c r="L145" s="650"/>
      <c r="M145" s="650"/>
      <c r="N145" s="650"/>
      <c r="O145" s="650"/>
      <c r="P145" s="650"/>
      <c r="Q145" s="650"/>
      <c r="R145" s="650"/>
      <c r="S145" s="650"/>
      <c r="T145" s="650"/>
      <c r="U145" s="650"/>
      <c r="V145" s="650"/>
      <c r="W145" s="650"/>
      <c r="X145" s="650"/>
      <c r="Y145" s="650"/>
      <c r="Z145" s="650"/>
      <c r="AA145" s="650"/>
      <c r="AB145" s="650"/>
      <c r="AC145" s="650"/>
      <c r="AD145" s="650"/>
      <c r="AE145" s="650"/>
      <c r="AF145" s="650"/>
      <c r="AG145" s="650"/>
      <c r="AH145" s="650"/>
      <c r="AI145" s="650"/>
      <c r="AJ145" s="650"/>
      <c r="AK145" s="650"/>
      <c r="AL145" s="650"/>
      <c r="AM145" s="650"/>
      <c r="AN145" s="650"/>
      <c r="AO145" s="650"/>
      <c r="AP145" s="650"/>
      <c r="AQ145" s="650"/>
      <c r="AR145" s="650"/>
      <c r="AS145" s="650"/>
      <c r="AT145" s="650"/>
      <c r="AU145" s="650"/>
      <c r="AV145" s="650"/>
      <c r="AW145" s="650"/>
      <c r="AX145" s="650"/>
      <c r="AY145" s="650"/>
      <c r="AZ145" s="650"/>
      <c r="BA145" s="650"/>
      <c r="BB145" s="650"/>
      <c r="BC145" s="650"/>
      <c r="BD145" s="650"/>
      <c r="BE145" s="650"/>
      <c r="BF145" s="650"/>
      <c r="BG145" s="650"/>
      <c r="BH145" s="650"/>
      <c r="BI145" s="650"/>
      <c r="BJ145" s="650"/>
      <c r="BK145" s="650"/>
      <c r="BL145" s="650"/>
      <c r="BM145" s="650"/>
      <c r="BN145" s="650"/>
      <c r="BO145" s="650"/>
      <c r="BP145" s="650"/>
      <c r="BQ145" s="650"/>
      <c r="BR145" s="650"/>
      <c r="BS145" s="650"/>
      <c r="BT145" s="650"/>
      <c r="BU145" s="650"/>
      <c r="BV145" s="650"/>
      <c r="BW145" s="650"/>
      <c r="BX145" s="650"/>
      <c r="BY145" s="650"/>
      <c r="BZ145" s="650"/>
      <c r="CA145" s="650"/>
      <c r="CB145" s="650"/>
      <c r="CC145" s="650"/>
      <c r="CD145" s="650"/>
      <c r="CE145" s="650"/>
      <c r="CF145" s="650"/>
      <c r="CG145" s="650"/>
      <c r="CH145" s="650"/>
      <c r="CI145" s="650"/>
      <c r="CJ145" s="650"/>
      <c r="CK145" s="650"/>
      <c r="CL145" s="650"/>
      <c r="CM145" s="650"/>
      <c r="CN145" s="650"/>
      <c r="CO145" s="650"/>
      <c r="CP145" s="650"/>
      <c r="CQ145" s="650"/>
      <c r="CR145" s="650"/>
      <c r="CS145" s="650"/>
      <c r="CT145" s="650"/>
      <c r="CU145" s="650"/>
      <c r="CV145" s="650"/>
      <c r="CW145" s="650"/>
      <c r="CX145" s="650"/>
      <c r="CY145" s="650"/>
      <c r="CZ145" s="650"/>
      <c r="DA145" s="650"/>
      <c r="DB145" s="650"/>
      <c r="DC145" s="650"/>
    </row>
    <row r="146" spans="2:107" hidden="1" x14ac:dyDescent="0.25">
      <c r="B146" s="714">
        <v>15</v>
      </c>
      <c r="C146" s="715" t="s">
        <v>5899</v>
      </c>
      <c r="E146" s="715" t="s">
        <v>5901</v>
      </c>
      <c r="G146" s="707">
        <f>G104</f>
        <v>0</v>
      </c>
      <c r="H146" s="699">
        <f>H104</f>
        <v>0</v>
      </c>
      <c r="I146" s="699">
        <f t="shared" ref="I146:BT146" si="184">I104</f>
        <v>0</v>
      </c>
      <c r="J146" s="699">
        <f t="shared" si="184"/>
        <v>0</v>
      </c>
      <c r="K146" s="699">
        <f t="shared" si="184"/>
        <v>0</v>
      </c>
      <c r="L146" s="699">
        <f t="shared" si="184"/>
        <v>0</v>
      </c>
      <c r="M146" s="699">
        <f t="shared" si="184"/>
        <v>0</v>
      </c>
      <c r="N146" s="699">
        <f t="shared" si="184"/>
        <v>0</v>
      </c>
      <c r="O146" s="699">
        <f t="shared" si="184"/>
        <v>0</v>
      </c>
      <c r="P146" s="699">
        <f t="shared" si="184"/>
        <v>0</v>
      </c>
      <c r="Q146" s="699">
        <f t="shared" si="184"/>
        <v>0</v>
      </c>
      <c r="R146" s="699">
        <f t="shared" si="184"/>
        <v>0</v>
      </c>
      <c r="S146" s="699">
        <f t="shared" si="184"/>
        <v>0</v>
      </c>
      <c r="T146" s="699">
        <f t="shared" si="184"/>
        <v>0</v>
      </c>
      <c r="U146" s="699">
        <f t="shared" si="184"/>
        <v>0</v>
      </c>
      <c r="V146" s="699">
        <f t="shared" si="184"/>
        <v>0</v>
      </c>
      <c r="W146" s="699">
        <f t="shared" si="184"/>
        <v>0</v>
      </c>
      <c r="X146" s="699">
        <f t="shared" si="184"/>
        <v>0</v>
      </c>
      <c r="Y146" s="699">
        <f t="shared" si="184"/>
        <v>0</v>
      </c>
      <c r="Z146" s="699">
        <f t="shared" si="184"/>
        <v>0</v>
      </c>
      <c r="AA146" s="699">
        <f t="shared" si="184"/>
        <v>0</v>
      </c>
      <c r="AB146" s="699">
        <f t="shared" si="184"/>
        <v>0</v>
      </c>
      <c r="AC146" s="699">
        <f t="shared" si="184"/>
        <v>0</v>
      </c>
      <c r="AD146" s="699">
        <f t="shared" si="184"/>
        <v>0</v>
      </c>
      <c r="AE146" s="699">
        <f t="shared" si="184"/>
        <v>0</v>
      </c>
      <c r="AF146" s="699">
        <f t="shared" si="184"/>
        <v>0</v>
      </c>
      <c r="AG146" s="699">
        <f t="shared" si="184"/>
        <v>0</v>
      </c>
      <c r="AH146" s="699">
        <f t="shared" si="184"/>
        <v>0</v>
      </c>
      <c r="AI146" s="699">
        <f t="shared" si="184"/>
        <v>0</v>
      </c>
      <c r="AJ146" s="699">
        <f t="shared" si="184"/>
        <v>0</v>
      </c>
      <c r="AK146" s="699">
        <f t="shared" si="184"/>
        <v>0</v>
      </c>
      <c r="AL146" s="699">
        <f t="shared" si="184"/>
        <v>0</v>
      </c>
      <c r="AM146" s="699">
        <f t="shared" si="184"/>
        <v>0</v>
      </c>
      <c r="AN146" s="699">
        <f t="shared" si="184"/>
        <v>0</v>
      </c>
      <c r="AO146" s="699">
        <f t="shared" si="184"/>
        <v>0</v>
      </c>
      <c r="AP146" s="699">
        <f t="shared" si="184"/>
        <v>0</v>
      </c>
      <c r="AQ146" s="699">
        <f t="shared" si="184"/>
        <v>0</v>
      </c>
      <c r="AR146" s="699">
        <f t="shared" si="184"/>
        <v>0</v>
      </c>
      <c r="AS146" s="699">
        <f t="shared" si="184"/>
        <v>0</v>
      </c>
      <c r="AT146" s="699">
        <f t="shared" si="184"/>
        <v>0</v>
      </c>
      <c r="AU146" s="699">
        <f t="shared" si="184"/>
        <v>0</v>
      </c>
      <c r="AV146" s="699">
        <f t="shared" si="184"/>
        <v>0</v>
      </c>
      <c r="AW146" s="699">
        <f t="shared" si="184"/>
        <v>0</v>
      </c>
      <c r="AX146" s="699">
        <f t="shared" si="184"/>
        <v>0</v>
      </c>
      <c r="AY146" s="699">
        <f t="shared" si="184"/>
        <v>0</v>
      </c>
      <c r="AZ146" s="699">
        <f t="shared" si="184"/>
        <v>0</v>
      </c>
      <c r="BA146" s="699">
        <f t="shared" si="184"/>
        <v>0</v>
      </c>
      <c r="BB146" s="699">
        <f t="shared" si="184"/>
        <v>0</v>
      </c>
      <c r="BC146" s="699">
        <f t="shared" si="184"/>
        <v>0</v>
      </c>
      <c r="BD146" s="699">
        <f t="shared" si="184"/>
        <v>0</v>
      </c>
      <c r="BE146" s="699">
        <f t="shared" si="184"/>
        <v>0</v>
      </c>
      <c r="BF146" s="699">
        <f t="shared" si="184"/>
        <v>0</v>
      </c>
      <c r="BG146" s="699">
        <f t="shared" si="184"/>
        <v>0</v>
      </c>
      <c r="BH146" s="699">
        <f t="shared" si="184"/>
        <v>0</v>
      </c>
      <c r="BI146" s="699">
        <f t="shared" si="184"/>
        <v>0</v>
      </c>
      <c r="BJ146" s="699">
        <f t="shared" si="184"/>
        <v>0</v>
      </c>
      <c r="BK146" s="699">
        <f t="shared" si="184"/>
        <v>0</v>
      </c>
      <c r="BL146" s="699">
        <f t="shared" si="184"/>
        <v>0</v>
      </c>
      <c r="BM146" s="699">
        <f t="shared" si="184"/>
        <v>0</v>
      </c>
      <c r="BN146" s="699">
        <f t="shared" si="184"/>
        <v>0</v>
      </c>
      <c r="BO146" s="699">
        <f t="shared" si="184"/>
        <v>0</v>
      </c>
      <c r="BP146" s="699">
        <f t="shared" si="184"/>
        <v>0</v>
      </c>
      <c r="BQ146" s="699">
        <f t="shared" si="184"/>
        <v>0</v>
      </c>
      <c r="BR146" s="699">
        <f t="shared" si="184"/>
        <v>0</v>
      </c>
      <c r="BS146" s="699">
        <f t="shared" si="184"/>
        <v>0</v>
      </c>
      <c r="BT146" s="699">
        <f t="shared" si="184"/>
        <v>0</v>
      </c>
      <c r="BU146" s="699">
        <f t="shared" ref="BU146:DC146" si="185">BU104</f>
        <v>0</v>
      </c>
      <c r="BV146" s="699">
        <f t="shared" si="185"/>
        <v>0</v>
      </c>
      <c r="BW146" s="699">
        <f t="shared" si="185"/>
        <v>0</v>
      </c>
      <c r="BX146" s="699">
        <f t="shared" si="185"/>
        <v>0</v>
      </c>
      <c r="BY146" s="699">
        <f t="shared" si="185"/>
        <v>0</v>
      </c>
      <c r="BZ146" s="699">
        <f t="shared" si="185"/>
        <v>0</v>
      </c>
      <c r="CA146" s="699">
        <f t="shared" si="185"/>
        <v>0</v>
      </c>
      <c r="CB146" s="699">
        <f t="shared" si="185"/>
        <v>0</v>
      </c>
      <c r="CC146" s="699">
        <f t="shared" si="185"/>
        <v>0</v>
      </c>
      <c r="CD146" s="699">
        <f t="shared" si="185"/>
        <v>0</v>
      </c>
      <c r="CE146" s="699">
        <f t="shared" si="185"/>
        <v>0</v>
      </c>
      <c r="CF146" s="699">
        <f t="shared" si="185"/>
        <v>0</v>
      </c>
      <c r="CG146" s="699">
        <f t="shared" si="185"/>
        <v>0</v>
      </c>
      <c r="CH146" s="699">
        <f t="shared" si="185"/>
        <v>0</v>
      </c>
      <c r="CI146" s="699">
        <f t="shared" si="185"/>
        <v>0</v>
      </c>
      <c r="CJ146" s="699">
        <f t="shared" si="185"/>
        <v>0</v>
      </c>
      <c r="CK146" s="699">
        <f t="shared" si="185"/>
        <v>0</v>
      </c>
      <c r="CL146" s="699">
        <f t="shared" si="185"/>
        <v>0</v>
      </c>
      <c r="CM146" s="699">
        <f t="shared" si="185"/>
        <v>0</v>
      </c>
      <c r="CN146" s="699">
        <f t="shared" si="185"/>
        <v>0</v>
      </c>
      <c r="CO146" s="699">
        <f t="shared" si="185"/>
        <v>0</v>
      </c>
      <c r="CP146" s="699">
        <f t="shared" si="185"/>
        <v>0</v>
      </c>
      <c r="CQ146" s="699">
        <f t="shared" si="185"/>
        <v>0</v>
      </c>
      <c r="CR146" s="699">
        <f t="shared" si="185"/>
        <v>0</v>
      </c>
      <c r="CS146" s="699">
        <f t="shared" si="185"/>
        <v>0</v>
      </c>
      <c r="CT146" s="699">
        <f t="shared" si="185"/>
        <v>0</v>
      </c>
      <c r="CU146" s="699">
        <f t="shared" si="185"/>
        <v>0</v>
      </c>
      <c r="CV146" s="699">
        <f t="shared" si="185"/>
        <v>0</v>
      </c>
      <c r="CW146" s="699">
        <f t="shared" si="185"/>
        <v>0</v>
      </c>
      <c r="CX146" s="699">
        <f t="shared" si="185"/>
        <v>0</v>
      </c>
      <c r="CY146" s="699">
        <f t="shared" si="185"/>
        <v>0</v>
      </c>
      <c r="CZ146" s="699">
        <f t="shared" si="185"/>
        <v>0</v>
      </c>
      <c r="DA146" s="699">
        <f t="shared" si="185"/>
        <v>0</v>
      </c>
      <c r="DB146" s="699">
        <f t="shared" si="185"/>
        <v>0</v>
      </c>
      <c r="DC146" s="699">
        <f t="shared" si="185"/>
        <v>0</v>
      </c>
    </row>
    <row r="147" spans="2:107" hidden="1" x14ac:dyDescent="0.25">
      <c r="B147" s="714">
        <v>16</v>
      </c>
      <c r="C147" s="715" t="s">
        <v>5902</v>
      </c>
      <c r="E147" s="715" t="s">
        <v>5901</v>
      </c>
      <c r="G147" s="680">
        <f>G105</f>
        <v>0</v>
      </c>
      <c r="H147" s="680">
        <f>H105</f>
        <v>0</v>
      </c>
      <c r="I147" s="680">
        <f t="shared" ref="I147:BT147" si="186">I105</f>
        <v>0</v>
      </c>
      <c r="J147" s="680">
        <f t="shared" si="186"/>
        <v>0</v>
      </c>
      <c r="K147" s="680">
        <f t="shared" si="186"/>
        <v>0</v>
      </c>
      <c r="L147" s="680">
        <f t="shared" si="186"/>
        <v>0</v>
      </c>
      <c r="M147" s="680">
        <f t="shared" si="186"/>
        <v>0</v>
      </c>
      <c r="N147" s="680">
        <f t="shared" si="186"/>
        <v>0</v>
      </c>
      <c r="O147" s="680">
        <f t="shared" si="186"/>
        <v>0</v>
      </c>
      <c r="P147" s="680">
        <f t="shared" si="186"/>
        <v>0</v>
      </c>
      <c r="Q147" s="680">
        <f t="shared" si="186"/>
        <v>0</v>
      </c>
      <c r="R147" s="680">
        <f t="shared" si="186"/>
        <v>0</v>
      </c>
      <c r="S147" s="680">
        <f t="shared" si="186"/>
        <v>0</v>
      </c>
      <c r="T147" s="680">
        <f t="shared" si="186"/>
        <v>0</v>
      </c>
      <c r="U147" s="680">
        <f t="shared" si="186"/>
        <v>0</v>
      </c>
      <c r="V147" s="680">
        <f t="shared" si="186"/>
        <v>0</v>
      </c>
      <c r="W147" s="680">
        <f t="shared" si="186"/>
        <v>0</v>
      </c>
      <c r="X147" s="680">
        <f t="shared" si="186"/>
        <v>0</v>
      </c>
      <c r="Y147" s="680">
        <f t="shared" si="186"/>
        <v>0</v>
      </c>
      <c r="Z147" s="680">
        <f t="shared" si="186"/>
        <v>0</v>
      </c>
      <c r="AA147" s="680">
        <f t="shared" si="186"/>
        <v>0</v>
      </c>
      <c r="AB147" s="680">
        <f t="shared" si="186"/>
        <v>0</v>
      </c>
      <c r="AC147" s="680">
        <f t="shared" si="186"/>
        <v>0</v>
      </c>
      <c r="AD147" s="680">
        <f t="shared" si="186"/>
        <v>0</v>
      </c>
      <c r="AE147" s="680">
        <f t="shared" si="186"/>
        <v>0</v>
      </c>
      <c r="AF147" s="680">
        <f t="shared" si="186"/>
        <v>0</v>
      </c>
      <c r="AG147" s="680">
        <f t="shared" si="186"/>
        <v>0</v>
      </c>
      <c r="AH147" s="680">
        <f t="shared" si="186"/>
        <v>0</v>
      </c>
      <c r="AI147" s="680">
        <f t="shared" si="186"/>
        <v>0</v>
      </c>
      <c r="AJ147" s="680">
        <f t="shared" si="186"/>
        <v>0</v>
      </c>
      <c r="AK147" s="680">
        <f t="shared" si="186"/>
        <v>0</v>
      </c>
      <c r="AL147" s="680">
        <f t="shared" si="186"/>
        <v>0</v>
      </c>
      <c r="AM147" s="680">
        <f t="shared" si="186"/>
        <v>0</v>
      </c>
      <c r="AN147" s="680">
        <f t="shared" si="186"/>
        <v>0</v>
      </c>
      <c r="AO147" s="680">
        <f t="shared" si="186"/>
        <v>0</v>
      </c>
      <c r="AP147" s="680">
        <f t="shared" si="186"/>
        <v>0</v>
      </c>
      <c r="AQ147" s="680">
        <f t="shared" si="186"/>
        <v>0</v>
      </c>
      <c r="AR147" s="680">
        <f t="shared" si="186"/>
        <v>0</v>
      </c>
      <c r="AS147" s="680">
        <f t="shared" si="186"/>
        <v>0</v>
      </c>
      <c r="AT147" s="680">
        <f t="shared" si="186"/>
        <v>0</v>
      </c>
      <c r="AU147" s="680">
        <f t="shared" si="186"/>
        <v>0</v>
      </c>
      <c r="AV147" s="680">
        <f t="shared" si="186"/>
        <v>0</v>
      </c>
      <c r="AW147" s="680">
        <f t="shared" si="186"/>
        <v>0</v>
      </c>
      <c r="AX147" s="680">
        <f t="shared" si="186"/>
        <v>0</v>
      </c>
      <c r="AY147" s="680">
        <f t="shared" si="186"/>
        <v>0</v>
      </c>
      <c r="AZ147" s="680">
        <f t="shared" si="186"/>
        <v>0</v>
      </c>
      <c r="BA147" s="680">
        <f t="shared" si="186"/>
        <v>0</v>
      </c>
      <c r="BB147" s="680">
        <f t="shared" si="186"/>
        <v>0</v>
      </c>
      <c r="BC147" s="680">
        <f t="shared" si="186"/>
        <v>0</v>
      </c>
      <c r="BD147" s="680">
        <f t="shared" si="186"/>
        <v>0</v>
      </c>
      <c r="BE147" s="680">
        <f t="shared" si="186"/>
        <v>0</v>
      </c>
      <c r="BF147" s="680">
        <f t="shared" si="186"/>
        <v>0</v>
      </c>
      <c r="BG147" s="680">
        <f t="shared" si="186"/>
        <v>0</v>
      </c>
      <c r="BH147" s="680">
        <f t="shared" si="186"/>
        <v>0</v>
      </c>
      <c r="BI147" s="680">
        <f t="shared" si="186"/>
        <v>0</v>
      </c>
      <c r="BJ147" s="680">
        <f t="shared" si="186"/>
        <v>0</v>
      </c>
      <c r="BK147" s="680">
        <f t="shared" si="186"/>
        <v>0</v>
      </c>
      <c r="BL147" s="680">
        <f t="shared" si="186"/>
        <v>0</v>
      </c>
      <c r="BM147" s="680">
        <f t="shared" si="186"/>
        <v>0</v>
      </c>
      <c r="BN147" s="680">
        <f t="shared" si="186"/>
        <v>0</v>
      </c>
      <c r="BO147" s="680">
        <f t="shared" si="186"/>
        <v>0</v>
      </c>
      <c r="BP147" s="680">
        <f t="shared" si="186"/>
        <v>0</v>
      </c>
      <c r="BQ147" s="680">
        <f t="shared" si="186"/>
        <v>0</v>
      </c>
      <c r="BR147" s="680">
        <f t="shared" si="186"/>
        <v>0</v>
      </c>
      <c r="BS147" s="680">
        <f t="shared" si="186"/>
        <v>0</v>
      </c>
      <c r="BT147" s="680">
        <f t="shared" si="186"/>
        <v>0</v>
      </c>
      <c r="BU147" s="680">
        <f t="shared" ref="BU147:DC147" si="187">BU105</f>
        <v>0</v>
      </c>
      <c r="BV147" s="680">
        <f t="shared" si="187"/>
        <v>0</v>
      </c>
      <c r="BW147" s="680">
        <f t="shared" si="187"/>
        <v>0</v>
      </c>
      <c r="BX147" s="680">
        <f t="shared" si="187"/>
        <v>0</v>
      </c>
      <c r="BY147" s="680">
        <f t="shared" si="187"/>
        <v>0</v>
      </c>
      <c r="BZ147" s="680">
        <f t="shared" si="187"/>
        <v>0</v>
      </c>
      <c r="CA147" s="680">
        <f t="shared" si="187"/>
        <v>0</v>
      </c>
      <c r="CB147" s="680">
        <f t="shared" si="187"/>
        <v>0</v>
      </c>
      <c r="CC147" s="680">
        <f t="shared" si="187"/>
        <v>0</v>
      </c>
      <c r="CD147" s="680">
        <f t="shared" si="187"/>
        <v>0</v>
      </c>
      <c r="CE147" s="680">
        <f t="shared" si="187"/>
        <v>0</v>
      </c>
      <c r="CF147" s="680">
        <f t="shared" si="187"/>
        <v>0</v>
      </c>
      <c r="CG147" s="680">
        <f t="shared" si="187"/>
        <v>0</v>
      </c>
      <c r="CH147" s="680">
        <f t="shared" si="187"/>
        <v>0</v>
      </c>
      <c r="CI147" s="680">
        <f t="shared" si="187"/>
        <v>0</v>
      </c>
      <c r="CJ147" s="680">
        <f t="shared" si="187"/>
        <v>0</v>
      </c>
      <c r="CK147" s="680">
        <f t="shared" si="187"/>
        <v>0</v>
      </c>
      <c r="CL147" s="680">
        <f t="shared" si="187"/>
        <v>0</v>
      </c>
      <c r="CM147" s="680">
        <f t="shared" si="187"/>
        <v>0</v>
      </c>
      <c r="CN147" s="680">
        <f t="shared" si="187"/>
        <v>0</v>
      </c>
      <c r="CO147" s="680">
        <f t="shared" si="187"/>
        <v>0</v>
      </c>
      <c r="CP147" s="680">
        <f t="shared" si="187"/>
        <v>0</v>
      </c>
      <c r="CQ147" s="680">
        <f t="shared" si="187"/>
        <v>0</v>
      </c>
      <c r="CR147" s="680">
        <f t="shared" si="187"/>
        <v>0</v>
      </c>
      <c r="CS147" s="680">
        <f t="shared" si="187"/>
        <v>0</v>
      </c>
      <c r="CT147" s="680">
        <f t="shared" si="187"/>
        <v>0</v>
      </c>
      <c r="CU147" s="680">
        <f t="shared" si="187"/>
        <v>0</v>
      </c>
      <c r="CV147" s="680">
        <f t="shared" si="187"/>
        <v>0</v>
      </c>
      <c r="CW147" s="680">
        <f t="shared" si="187"/>
        <v>0</v>
      </c>
      <c r="CX147" s="680">
        <f t="shared" si="187"/>
        <v>0</v>
      </c>
      <c r="CY147" s="680">
        <f t="shared" si="187"/>
        <v>0</v>
      </c>
      <c r="CZ147" s="680">
        <f t="shared" si="187"/>
        <v>0</v>
      </c>
      <c r="DA147" s="680">
        <f t="shared" si="187"/>
        <v>0</v>
      </c>
      <c r="DB147" s="680">
        <f t="shared" si="187"/>
        <v>0</v>
      </c>
      <c r="DC147" s="680">
        <f t="shared" si="187"/>
        <v>0</v>
      </c>
    </row>
    <row r="148" spans="2:107" hidden="1" x14ac:dyDescent="0.25">
      <c r="B148" s="714">
        <v>17</v>
      </c>
      <c r="C148" s="715" t="s">
        <v>5904</v>
      </c>
      <c r="E148" s="715" t="s">
        <v>5901</v>
      </c>
      <c r="G148" s="707">
        <f>SUM(G146:G147)</f>
        <v>0</v>
      </c>
      <c r="H148" s="699">
        <f>SUM(H146:H147)</f>
        <v>0</v>
      </c>
      <c r="I148" s="699">
        <f t="shared" ref="I148:BT148" si="188">SUM(I146:I147)</f>
        <v>0</v>
      </c>
      <c r="J148" s="699">
        <f t="shared" si="188"/>
        <v>0</v>
      </c>
      <c r="K148" s="699">
        <f t="shared" si="188"/>
        <v>0</v>
      </c>
      <c r="L148" s="699">
        <f t="shared" si="188"/>
        <v>0</v>
      </c>
      <c r="M148" s="699">
        <f t="shared" si="188"/>
        <v>0</v>
      </c>
      <c r="N148" s="699">
        <f t="shared" si="188"/>
        <v>0</v>
      </c>
      <c r="O148" s="699">
        <f t="shared" si="188"/>
        <v>0</v>
      </c>
      <c r="P148" s="699">
        <f t="shared" si="188"/>
        <v>0</v>
      </c>
      <c r="Q148" s="699">
        <f t="shared" si="188"/>
        <v>0</v>
      </c>
      <c r="R148" s="699">
        <f t="shared" si="188"/>
        <v>0</v>
      </c>
      <c r="S148" s="699">
        <f t="shared" si="188"/>
        <v>0</v>
      </c>
      <c r="T148" s="699">
        <f t="shared" si="188"/>
        <v>0</v>
      </c>
      <c r="U148" s="699">
        <f t="shared" si="188"/>
        <v>0</v>
      </c>
      <c r="V148" s="699">
        <f t="shared" si="188"/>
        <v>0</v>
      </c>
      <c r="W148" s="699">
        <f t="shared" si="188"/>
        <v>0</v>
      </c>
      <c r="X148" s="699">
        <f t="shared" si="188"/>
        <v>0</v>
      </c>
      <c r="Y148" s="699">
        <f t="shared" si="188"/>
        <v>0</v>
      </c>
      <c r="Z148" s="699">
        <f t="shared" si="188"/>
        <v>0</v>
      </c>
      <c r="AA148" s="699">
        <f t="shared" si="188"/>
        <v>0</v>
      </c>
      <c r="AB148" s="699">
        <f t="shared" si="188"/>
        <v>0</v>
      </c>
      <c r="AC148" s="699">
        <f t="shared" si="188"/>
        <v>0</v>
      </c>
      <c r="AD148" s="699">
        <f t="shared" si="188"/>
        <v>0</v>
      </c>
      <c r="AE148" s="699">
        <f t="shared" si="188"/>
        <v>0</v>
      </c>
      <c r="AF148" s="699">
        <f t="shared" si="188"/>
        <v>0</v>
      </c>
      <c r="AG148" s="699">
        <f t="shared" si="188"/>
        <v>0</v>
      </c>
      <c r="AH148" s="699">
        <f t="shared" si="188"/>
        <v>0</v>
      </c>
      <c r="AI148" s="699">
        <f t="shared" si="188"/>
        <v>0</v>
      </c>
      <c r="AJ148" s="699">
        <f t="shared" si="188"/>
        <v>0</v>
      </c>
      <c r="AK148" s="699">
        <f t="shared" si="188"/>
        <v>0</v>
      </c>
      <c r="AL148" s="699">
        <f t="shared" si="188"/>
        <v>0</v>
      </c>
      <c r="AM148" s="699">
        <f t="shared" si="188"/>
        <v>0</v>
      </c>
      <c r="AN148" s="699">
        <f t="shared" si="188"/>
        <v>0</v>
      </c>
      <c r="AO148" s="699">
        <f t="shared" si="188"/>
        <v>0</v>
      </c>
      <c r="AP148" s="699">
        <f t="shared" si="188"/>
        <v>0</v>
      </c>
      <c r="AQ148" s="699">
        <f t="shared" si="188"/>
        <v>0</v>
      </c>
      <c r="AR148" s="699">
        <f t="shared" si="188"/>
        <v>0</v>
      </c>
      <c r="AS148" s="699">
        <f t="shared" si="188"/>
        <v>0</v>
      </c>
      <c r="AT148" s="699">
        <f t="shared" si="188"/>
        <v>0</v>
      </c>
      <c r="AU148" s="699">
        <f t="shared" si="188"/>
        <v>0</v>
      </c>
      <c r="AV148" s="699">
        <f t="shared" si="188"/>
        <v>0</v>
      </c>
      <c r="AW148" s="699">
        <f t="shared" si="188"/>
        <v>0</v>
      </c>
      <c r="AX148" s="699">
        <f t="shared" si="188"/>
        <v>0</v>
      </c>
      <c r="AY148" s="699">
        <f t="shared" si="188"/>
        <v>0</v>
      </c>
      <c r="AZ148" s="699">
        <f t="shared" si="188"/>
        <v>0</v>
      </c>
      <c r="BA148" s="699">
        <f t="shared" si="188"/>
        <v>0</v>
      </c>
      <c r="BB148" s="699">
        <f t="shared" si="188"/>
        <v>0</v>
      </c>
      <c r="BC148" s="699">
        <f t="shared" si="188"/>
        <v>0</v>
      </c>
      <c r="BD148" s="699">
        <f t="shared" si="188"/>
        <v>0</v>
      </c>
      <c r="BE148" s="699">
        <f t="shared" si="188"/>
        <v>0</v>
      </c>
      <c r="BF148" s="699">
        <f t="shared" si="188"/>
        <v>0</v>
      </c>
      <c r="BG148" s="699">
        <f t="shared" si="188"/>
        <v>0</v>
      </c>
      <c r="BH148" s="699">
        <f t="shared" si="188"/>
        <v>0</v>
      </c>
      <c r="BI148" s="699">
        <f t="shared" si="188"/>
        <v>0</v>
      </c>
      <c r="BJ148" s="699">
        <f t="shared" si="188"/>
        <v>0</v>
      </c>
      <c r="BK148" s="699">
        <f t="shared" si="188"/>
        <v>0</v>
      </c>
      <c r="BL148" s="699">
        <f t="shared" si="188"/>
        <v>0</v>
      </c>
      <c r="BM148" s="699">
        <f t="shared" si="188"/>
        <v>0</v>
      </c>
      <c r="BN148" s="699">
        <f t="shared" si="188"/>
        <v>0</v>
      </c>
      <c r="BO148" s="699">
        <f t="shared" si="188"/>
        <v>0</v>
      </c>
      <c r="BP148" s="699">
        <f t="shared" si="188"/>
        <v>0</v>
      </c>
      <c r="BQ148" s="699">
        <f t="shared" si="188"/>
        <v>0</v>
      </c>
      <c r="BR148" s="699">
        <f t="shared" si="188"/>
        <v>0</v>
      </c>
      <c r="BS148" s="699">
        <f t="shared" si="188"/>
        <v>0</v>
      </c>
      <c r="BT148" s="699">
        <f t="shared" si="188"/>
        <v>0</v>
      </c>
      <c r="BU148" s="699">
        <f t="shared" ref="BU148:DC148" si="189">SUM(BU146:BU147)</f>
        <v>0</v>
      </c>
      <c r="BV148" s="699">
        <f t="shared" si="189"/>
        <v>0</v>
      </c>
      <c r="BW148" s="699">
        <f t="shared" si="189"/>
        <v>0</v>
      </c>
      <c r="BX148" s="699">
        <f t="shared" si="189"/>
        <v>0</v>
      </c>
      <c r="BY148" s="699">
        <f t="shared" si="189"/>
        <v>0</v>
      </c>
      <c r="BZ148" s="699">
        <f t="shared" si="189"/>
        <v>0</v>
      </c>
      <c r="CA148" s="699">
        <f t="shared" si="189"/>
        <v>0</v>
      </c>
      <c r="CB148" s="699">
        <f t="shared" si="189"/>
        <v>0</v>
      </c>
      <c r="CC148" s="699">
        <f t="shared" si="189"/>
        <v>0</v>
      </c>
      <c r="CD148" s="699">
        <f t="shared" si="189"/>
        <v>0</v>
      </c>
      <c r="CE148" s="699">
        <f t="shared" si="189"/>
        <v>0</v>
      </c>
      <c r="CF148" s="699">
        <f t="shared" si="189"/>
        <v>0</v>
      </c>
      <c r="CG148" s="699">
        <f t="shared" si="189"/>
        <v>0</v>
      </c>
      <c r="CH148" s="699">
        <f t="shared" si="189"/>
        <v>0</v>
      </c>
      <c r="CI148" s="699">
        <f t="shared" si="189"/>
        <v>0</v>
      </c>
      <c r="CJ148" s="699">
        <f t="shared" si="189"/>
        <v>0</v>
      </c>
      <c r="CK148" s="699">
        <f t="shared" si="189"/>
        <v>0</v>
      </c>
      <c r="CL148" s="699">
        <f t="shared" si="189"/>
        <v>0</v>
      </c>
      <c r="CM148" s="699">
        <f t="shared" si="189"/>
        <v>0</v>
      </c>
      <c r="CN148" s="699">
        <f t="shared" si="189"/>
        <v>0</v>
      </c>
      <c r="CO148" s="699">
        <f t="shared" si="189"/>
        <v>0</v>
      </c>
      <c r="CP148" s="699">
        <f t="shared" si="189"/>
        <v>0</v>
      </c>
      <c r="CQ148" s="699">
        <f t="shared" si="189"/>
        <v>0</v>
      </c>
      <c r="CR148" s="699">
        <f t="shared" si="189"/>
        <v>0</v>
      </c>
      <c r="CS148" s="699">
        <f t="shared" si="189"/>
        <v>0</v>
      </c>
      <c r="CT148" s="699">
        <f t="shared" si="189"/>
        <v>0</v>
      </c>
      <c r="CU148" s="699">
        <f t="shared" si="189"/>
        <v>0</v>
      </c>
      <c r="CV148" s="699">
        <f t="shared" si="189"/>
        <v>0</v>
      </c>
      <c r="CW148" s="699">
        <f t="shared" si="189"/>
        <v>0</v>
      </c>
      <c r="CX148" s="699">
        <f t="shared" si="189"/>
        <v>0</v>
      </c>
      <c r="CY148" s="699">
        <f t="shared" si="189"/>
        <v>0</v>
      </c>
      <c r="CZ148" s="699">
        <f t="shared" si="189"/>
        <v>0</v>
      </c>
      <c r="DA148" s="699">
        <f t="shared" si="189"/>
        <v>0</v>
      </c>
      <c r="DB148" s="699">
        <f t="shared" si="189"/>
        <v>0</v>
      </c>
      <c r="DC148" s="699">
        <f t="shared" si="189"/>
        <v>0</v>
      </c>
    </row>
    <row r="149" spans="2:107" hidden="1" x14ac:dyDescent="0.25">
      <c r="B149" s="714">
        <v>18</v>
      </c>
      <c r="C149" s="715" t="s">
        <v>5906</v>
      </c>
      <c r="E149" s="715" t="s">
        <v>5901</v>
      </c>
      <c r="G149" s="680">
        <f>G117</f>
        <v>0</v>
      </c>
      <c r="H149" s="680">
        <f>H117</f>
        <v>0</v>
      </c>
      <c r="I149" s="680">
        <f t="shared" ref="I149:BT149" si="190">I117</f>
        <v>0</v>
      </c>
      <c r="J149" s="680">
        <f t="shared" si="190"/>
        <v>0</v>
      </c>
      <c r="K149" s="680">
        <f t="shared" si="190"/>
        <v>0</v>
      </c>
      <c r="L149" s="680">
        <f t="shared" si="190"/>
        <v>0</v>
      </c>
      <c r="M149" s="680">
        <f t="shared" si="190"/>
        <v>0</v>
      </c>
      <c r="N149" s="680">
        <f t="shared" si="190"/>
        <v>0</v>
      </c>
      <c r="O149" s="680">
        <f t="shared" si="190"/>
        <v>0</v>
      </c>
      <c r="P149" s="680">
        <f t="shared" si="190"/>
        <v>0</v>
      </c>
      <c r="Q149" s="680">
        <f t="shared" si="190"/>
        <v>0</v>
      </c>
      <c r="R149" s="680">
        <f t="shared" si="190"/>
        <v>0</v>
      </c>
      <c r="S149" s="680">
        <f t="shared" si="190"/>
        <v>0</v>
      </c>
      <c r="T149" s="680">
        <f t="shared" si="190"/>
        <v>0</v>
      </c>
      <c r="U149" s="680">
        <f t="shared" si="190"/>
        <v>0</v>
      </c>
      <c r="V149" s="680">
        <f t="shared" si="190"/>
        <v>0</v>
      </c>
      <c r="W149" s="680">
        <f t="shared" si="190"/>
        <v>0</v>
      </c>
      <c r="X149" s="680">
        <f t="shared" si="190"/>
        <v>0</v>
      </c>
      <c r="Y149" s="680">
        <f t="shared" si="190"/>
        <v>0</v>
      </c>
      <c r="Z149" s="680">
        <f t="shared" si="190"/>
        <v>0</v>
      </c>
      <c r="AA149" s="680">
        <f t="shared" si="190"/>
        <v>0</v>
      </c>
      <c r="AB149" s="680">
        <f t="shared" si="190"/>
        <v>0</v>
      </c>
      <c r="AC149" s="680">
        <f t="shared" si="190"/>
        <v>0</v>
      </c>
      <c r="AD149" s="680">
        <f t="shared" si="190"/>
        <v>0</v>
      </c>
      <c r="AE149" s="680">
        <f t="shared" si="190"/>
        <v>0</v>
      </c>
      <c r="AF149" s="680">
        <f t="shared" si="190"/>
        <v>0</v>
      </c>
      <c r="AG149" s="680">
        <f t="shared" si="190"/>
        <v>0</v>
      </c>
      <c r="AH149" s="680">
        <f t="shared" si="190"/>
        <v>0</v>
      </c>
      <c r="AI149" s="680">
        <f t="shared" si="190"/>
        <v>0</v>
      </c>
      <c r="AJ149" s="680">
        <f t="shared" si="190"/>
        <v>0</v>
      </c>
      <c r="AK149" s="680">
        <f t="shared" si="190"/>
        <v>0</v>
      </c>
      <c r="AL149" s="680">
        <f t="shared" si="190"/>
        <v>0</v>
      </c>
      <c r="AM149" s="680">
        <f t="shared" si="190"/>
        <v>0</v>
      </c>
      <c r="AN149" s="680">
        <f t="shared" si="190"/>
        <v>0</v>
      </c>
      <c r="AO149" s="680">
        <f t="shared" si="190"/>
        <v>0</v>
      </c>
      <c r="AP149" s="680">
        <f t="shared" si="190"/>
        <v>0</v>
      </c>
      <c r="AQ149" s="680">
        <f t="shared" si="190"/>
        <v>0</v>
      </c>
      <c r="AR149" s="680">
        <f t="shared" si="190"/>
        <v>0</v>
      </c>
      <c r="AS149" s="680">
        <f t="shared" si="190"/>
        <v>0</v>
      </c>
      <c r="AT149" s="680">
        <f t="shared" si="190"/>
        <v>0</v>
      </c>
      <c r="AU149" s="680">
        <f t="shared" si="190"/>
        <v>0</v>
      </c>
      <c r="AV149" s="680">
        <f t="shared" si="190"/>
        <v>0</v>
      </c>
      <c r="AW149" s="680">
        <f t="shared" si="190"/>
        <v>0</v>
      </c>
      <c r="AX149" s="680">
        <f t="shared" si="190"/>
        <v>0</v>
      </c>
      <c r="AY149" s="680">
        <f t="shared" si="190"/>
        <v>0</v>
      </c>
      <c r="AZ149" s="680">
        <f t="shared" si="190"/>
        <v>0</v>
      </c>
      <c r="BA149" s="680">
        <f t="shared" si="190"/>
        <v>0</v>
      </c>
      <c r="BB149" s="680">
        <f t="shared" si="190"/>
        <v>0</v>
      </c>
      <c r="BC149" s="680">
        <f t="shared" si="190"/>
        <v>0</v>
      </c>
      <c r="BD149" s="680">
        <f t="shared" si="190"/>
        <v>0</v>
      </c>
      <c r="BE149" s="680">
        <f t="shared" si="190"/>
        <v>0</v>
      </c>
      <c r="BF149" s="680">
        <f t="shared" si="190"/>
        <v>0</v>
      </c>
      <c r="BG149" s="680">
        <f t="shared" si="190"/>
        <v>0</v>
      </c>
      <c r="BH149" s="680">
        <f t="shared" si="190"/>
        <v>0</v>
      </c>
      <c r="BI149" s="680">
        <f t="shared" si="190"/>
        <v>0</v>
      </c>
      <c r="BJ149" s="680">
        <f t="shared" si="190"/>
        <v>0</v>
      </c>
      <c r="BK149" s="680">
        <f t="shared" si="190"/>
        <v>0</v>
      </c>
      <c r="BL149" s="680">
        <f t="shared" si="190"/>
        <v>0</v>
      </c>
      <c r="BM149" s="680">
        <f t="shared" si="190"/>
        <v>0</v>
      </c>
      <c r="BN149" s="680">
        <f t="shared" si="190"/>
        <v>0</v>
      </c>
      <c r="BO149" s="680">
        <f t="shared" si="190"/>
        <v>0</v>
      </c>
      <c r="BP149" s="680">
        <f t="shared" si="190"/>
        <v>0</v>
      </c>
      <c r="BQ149" s="680">
        <f t="shared" si="190"/>
        <v>0</v>
      </c>
      <c r="BR149" s="680">
        <f t="shared" si="190"/>
        <v>0</v>
      </c>
      <c r="BS149" s="680">
        <f t="shared" si="190"/>
        <v>0</v>
      </c>
      <c r="BT149" s="680">
        <f t="shared" si="190"/>
        <v>0</v>
      </c>
      <c r="BU149" s="680">
        <f t="shared" ref="BU149:DC149" si="191">BU117</f>
        <v>0</v>
      </c>
      <c r="BV149" s="680">
        <f t="shared" si="191"/>
        <v>0</v>
      </c>
      <c r="BW149" s="680">
        <f t="shared" si="191"/>
        <v>0</v>
      </c>
      <c r="BX149" s="680">
        <f t="shared" si="191"/>
        <v>0</v>
      </c>
      <c r="BY149" s="680">
        <f t="shared" si="191"/>
        <v>0</v>
      </c>
      <c r="BZ149" s="680">
        <f t="shared" si="191"/>
        <v>0</v>
      </c>
      <c r="CA149" s="680">
        <f t="shared" si="191"/>
        <v>0</v>
      </c>
      <c r="CB149" s="680">
        <f t="shared" si="191"/>
        <v>0</v>
      </c>
      <c r="CC149" s="680">
        <f t="shared" si="191"/>
        <v>0</v>
      </c>
      <c r="CD149" s="680">
        <f t="shared" si="191"/>
        <v>0</v>
      </c>
      <c r="CE149" s="680">
        <f t="shared" si="191"/>
        <v>0</v>
      </c>
      <c r="CF149" s="680">
        <f t="shared" si="191"/>
        <v>0</v>
      </c>
      <c r="CG149" s="680">
        <f t="shared" si="191"/>
        <v>0</v>
      </c>
      <c r="CH149" s="680">
        <f t="shared" si="191"/>
        <v>0</v>
      </c>
      <c r="CI149" s="680">
        <f t="shared" si="191"/>
        <v>0</v>
      </c>
      <c r="CJ149" s="680">
        <f t="shared" si="191"/>
        <v>0</v>
      </c>
      <c r="CK149" s="680">
        <f t="shared" si="191"/>
        <v>0</v>
      </c>
      <c r="CL149" s="680">
        <f t="shared" si="191"/>
        <v>0</v>
      </c>
      <c r="CM149" s="680">
        <f t="shared" si="191"/>
        <v>0</v>
      </c>
      <c r="CN149" s="680">
        <f t="shared" si="191"/>
        <v>0</v>
      </c>
      <c r="CO149" s="680">
        <f t="shared" si="191"/>
        <v>0</v>
      </c>
      <c r="CP149" s="680">
        <f t="shared" si="191"/>
        <v>0</v>
      </c>
      <c r="CQ149" s="680">
        <f t="shared" si="191"/>
        <v>0</v>
      </c>
      <c r="CR149" s="680">
        <f t="shared" si="191"/>
        <v>0</v>
      </c>
      <c r="CS149" s="680">
        <f t="shared" si="191"/>
        <v>0</v>
      </c>
      <c r="CT149" s="680">
        <f t="shared" si="191"/>
        <v>0</v>
      </c>
      <c r="CU149" s="680">
        <f t="shared" si="191"/>
        <v>0</v>
      </c>
      <c r="CV149" s="680">
        <f t="shared" si="191"/>
        <v>0</v>
      </c>
      <c r="CW149" s="680">
        <f t="shared" si="191"/>
        <v>0</v>
      </c>
      <c r="CX149" s="680">
        <f t="shared" si="191"/>
        <v>0</v>
      </c>
      <c r="CY149" s="680">
        <f t="shared" si="191"/>
        <v>0</v>
      </c>
      <c r="CZ149" s="680">
        <f t="shared" si="191"/>
        <v>0</v>
      </c>
      <c r="DA149" s="680">
        <f t="shared" si="191"/>
        <v>0</v>
      </c>
      <c r="DB149" s="680">
        <f t="shared" si="191"/>
        <v>0</v>
      </c>
      <c r="DC149" s="680">
        <f t="shared" si="191"/>
        <v>0</v>
      </c>
    </row>
    <row r="150" spans="2:107" hidden="1" x14ac:dyDescent="0.25">
      <c r="B150" s="714">
        <v>19</v>
      </c>
      <c r="C150" s="715" t="s">
        <v>5908</v>
      </c>
      <c r="E150" s="715" t="s">
        <v>5901</v>
      </c>
      <c r="G150" s="680">
        <f>G118</f>
        <v>0</v>
      </c>
      <c r="H150" s="680">
        <f>H118</f>
        <v>0</v>
      </c>
      <c r="I150" s="680">
        <f t="shared" ref="I150:BT150" si="192">I118</f>
        <v>0</v>
      </c>
      <c r="J150" s="680">
        <f t="shared" si="192"/>
        <v>0</v>
      </c>
      <c r="K150" s="680">
        <f t="shared" si="192"/>
        <v>0</v>
      </c>
      <c r="L150" s="680">
        <f t="shared" si="192"/>
        <v>0</v>
      </c>
      <c r="M150" s="680">
        <f t="shared" si="192"/>
        <v>0</v>
      </c>
      <c r="N150" s="680">
        <f t="shared" si="192"/>
        <v>0</v>
      </c>
      <c r="O150" s="680">
        <f t="shared" si="192"/>
        <v>0</v>
      </c>
      <c r="P150" s="680">
        <f t="shared" si="192"/>
        <v>0</v>
      </c>
      <c r="Q150" s="680">
        <f t="shared" si="192"/>
        <v>0</v>
      </c>
      <c r="R150" s="680">
        <f t="shared" si="192"/>
        <v>0</v>
      </c>
      <c r="S150" s="680">
        <f t="shared" si="192"/>
        <v>0</v>
      </c>
      <c r="T150" s="680">
        <f t="shared" si="192"/>
        <v>0</v>
      </c>
      <c r="U150" s="680">
        <f t="shared" si="192"/>
        <v>0</v>
      </c>
      <c r="V150" s="680">
        <f t="shared" si="192"/>
        <v>0</v>
      </c>
      <c r="W150" s="680">
        <f t="shared" si="192"/>
        <v>0</v>
      </c>
      <c r="X150" s="680">
        <f t="shared" si="192"/>
        <v>0</v>
      </c>
      <c r="Y150" s="680">
        <f t="shared" si="192"/>
        <v>0</v>
      </c>
      <c r="Z150" s="680">
        <f t="shared" si="192"/>
        <v>0</v>
      </c>
      <c r="AA150" s="680">
        <f t="shared" si="192"/>
        <v>0</v>
      </c>
      <c r="AB150" s="680">
        <f t="shared" si="192"/>
        <v>0</v>
      </c>
      <c r="AC150" s="680">
        <f t="shared" si="192"/>
        <v>0</v>
      </c>
      <c r="AD150" s="680">
        <f t="shared" si="192"/>
        <v>0</v>
      </c>
      <c r="AE150" s="680">
        <f t="shared" si="192"/>
        <v>0</v>
      </c>
      <c r="AF150" s="680">
        <f t="shared" si="192"/>
        <v>0</v>
      </c>
      <c r="AG150" s="680">
        <f t="shared" si="192"/>
        <v>0</v>
      </c>
      <c r="AH150" s="680">
        <f t="shared" si="192"/>
        <v>0</v>
      </c>
      <c r="AI150" s="680">
        <f t="shared" si="192"/>
        <v>0</v>
      </c>
      <c r="AJ150" s="680">
        <f t="shared" si="192"/>
        <v>0</v>
      </c>
      <c r="AK150" s="680">
        <f t="shared" si="192"/>
        <v>0</v>
      </c>
      <c r="AL150" s="680">
        <f t="shared" si="192"/>
        <v>0</v>
      </c>
      <c r="AM150" s="680">
        <f t="shared" si="192"/>
        <v>0</v>
      </c>
      <c r="AN150" s="680">
        <f t="shared" si="192"/>
        <v>0</v>
      </c>
      <c r="AO150" s="680">
        <f t="shared" si="192"/>
        <v>0</v>
      </c>
      <c r="AP150" s="680">
        <f t="shared" si="192"/>
        <v>0</v>
      </c>
      <c r="AQ150" s="680">
        <f t="shared" si="192"/>
        <v>0</v>
      </c>
      <c r="AR150" s="680">
        <f t="shared" si="192"/>
        <v>0</v>
      </c>
      <c r="AS150" s="680">
        <f t="shared" si="192"/>
        <v>0</v>
      </c>
      <c r="AT150" s="680">
        <f t="shared" si="192"/>
        <v>0</v>
      </c>
      <c r="AU150" s="680">
        <f t="shared" si="192"/>
        <v>0</v>
      </c>
      <c r="AV150" s="680">
        <f t="shared" si="192"/>
        <v>0</v>
      </c>
      <c r="AW150" s="680">
        <f t="shared" si="192"/>
        <v>0</v>
      </c>
      <c r="AX150" s="680">
        <f t="shared" si="192"/>
        <v>0</v>
      </c>
      <c r="AY150" s="680">
        <f t="shared" si="192"/>
        <v>0</v>
      </c>
      <c r="AZ150" s="680">
        <f t="shared" si="192"/>
        <v>0</v>
      </c>
      <c r="BA150" s="680">
        <f t="shared" si="192"/>
        <v>0</v>
      </c>
      <c r="BB150" s="680">
        <f t="shared" si="192"/>
        <v>0</v>
      </c>
      <c r="BC150" s="680">
        <f t="shared" si="192"/>
        <v>0</v>
      </c>
      <c r="BD150" s="680">
        <f t="shared" si="192"/>
        <v>0</v>
      </c>
      <c r="BE150" s="680">
        <f t="shared" si="192"/>
        <v>0</v>
      </c>
      <c r="BF150" s="680">
        <f t="shared" si="192"/>
        <v>0</v>
      </c>
      <c r="BG150" s="680">
        <f t="shared" si="192"/>
        <v>0</v>
      </c>
      <c r="BH150" s="680">
        <f t="shared" si="192"/>
        <v>0</v>
      </c>
      <c r="BI150" s="680">
        <f t="shared" si="192"/>
        <v>0</v>
      </c>
      <c r="BJ150" s="680">
        <f t="shared" si="192"/>
        <v>0</v>
      </c>
      <c r="BK150" s="680">
        <f t="shared" si="192"/>
        <v>0</v>
      </c>
      <c r="BL150" s="680">
        <f t="shared" si="192"/>
        <v>0</v>
      </c>
      <c r="BM150" s="680">
        <f t="shared" si="192"/>
        <v>0</v>
      </c>
      <c r="BN150" s="680">
        <f t="shared" si="192"/>
        <v>0</v>
      </c>
      <c r="BO150" s="680">
        <f t="shared" si="192"/>
        <v>0</v>
      </c>
      <c r="BP150" s="680">
        <f t="shared" si="192"/>
        <v>0</v>
      </c>
      <c r="BQ150" s="680">
        <f t="shared" si="192"/>
        <v>0</v>
      </c>
      <c r="BR150" s="680">
        <f t="shared" si="192"/>
        <v>0</v>
      </c>
      <c r="BS150" s="680">
        <f t="shared" si="192"/>
        <v>0</v>
      </c>
      <c r="BT150" s="680">
        <f t="shared" si="192"/>
        <v>0</v>
      </c>
      <c r="BU150" s="680">
        <f t="shared" ref="BU150:DC150" si="193">BU118</f>
        <v>0</v>
      </c>
      <c r="BV150" s="680">
        <f t="shared" si="193"/>
        <v>0</v>
      </c>
      <c r="BW150" s="680">
        <f t="shared" si="193"/>
        <v>0</v>
      </c>
      <c r="BX150" s="680">
        <f t="shared" si="193"/>
        <v>0</v>
      </c>
      <c r="BY150" s="680">
        <f t="shared" si="193"/>
        <v>0</v>
      </c>
      <c r="BZ150" s="680">
        <f t="shared" si="193"/>
        <v>0</v>
      </c>
      <c r="CA150" s="680">
        <f t="shared" si="193"/>
        <v>0</v>
      </c>
      <c r="CB150" s="680">
        <f t="shared" si="193"/>
        <v>0</v>
      </c>
      <c r="CC150" s="680">
        <f t="shared" si="193"/>
        <v>0</v>
      </c>
      <c r="CD150" s="680">
        <f t="shared" si="193"/>
        <v>0</v>
      </c>
      <c r="CE150" s="680">
        <f t="shared" si="193"/>
        <v>0</v>
      </c>
      <c r="CF150" s="680">
        <f t="shared" si="193"/>
        <v>0</v>
      </c>
      <c r="CG150" s="680">
        <f t="shared" si="193"/>
        <v>0</v>
      </c>
      <c r="CH150" s="680">
        <f t="shared" si="193"/>
        <v>0</v>
      </c>
      <c r="CI150" s="680">
        <f t="shared" si="193"/>
        <v>0</v>
      </c>
      <c r="CJ150" s="680">
        <f t="shared" si="193"/>
        <v>0</v>
      </c>
      <c r="CK150" s="680">
        <f t="shared" si="193"/>
        <v>0</v>
      </c>
      <c r="CL150" s="680">
        <f t="shared" si="193"/>
        <v>0</v>
      </c>
      <c r="CM150" s="680">
        <f t="shared" si="193"/>
        <v>0</v>
      </c>
      <c r="CN150" s="680">
        <f t="shared" si="193"/>
        <v>0</v>
      </c>
      <c r="CO150" s="680">
        <f t="shared" si="193"/>
        <v>0</v>
      </c>
      <c r="CP150" s="680">
        <f t="shared" si="193"/>
        <v>0</v>
      </c>
      <c r="CQ150" s="680">
        <f t="shared" si="193"/>
        <v>0</v>
      </c>
      <c r="CR150" s="680">
        <f t="shared" si="193"/>
        <v>0</v>
      </c>
      <c r="CS150" s="680">
        <f t="shared" si="193"/>
        <v>0</v>
      </c>
      <c r="CT150" s="680">
        <f t="shared" si="193"/>
        <v>0</v>
      </c>
      <c r="CU150" s="680">
        <f t="shared" si="193"/>
        <v>0</v>
      </c>
      <c r="CV150" s="680">
        <f t="shared" si="193"/>
        <v>0</v>
      </c>
      <c r="CW150" s="680">
        <f t="shared" si="193"/>
        <v>0</v>
      </c>
      <c r="CX150" s="680">
        <f t="shared" si="193"/>
        <v>0</v>
      </c>
      <c r="CY150" s="680">
        <f t="shared" si="193"/>
        <v>0</v>
      </c>
      <c r="CZ150" s="680">
        <f t="shared" si="193"/>
        <v>0</v>
      </c>
      <c r="DA150" s="680">
        <f t="shared" si="193"/>
        <v>0</v>
      </c>
      <c r="DB150" s="680">
        <f t="shared" si="193"/>
        <v>0</v>
      </c>
      <c r="DC150" s="680">
        <f t="shared" si="193"/>
        <v>0</v>
      </c>
    </row>
    <row r="151" spans="2:107" hidden="1" x14ac:dyDescent="0.25">
      <c r="B151" s="714">
        <v>20</v>
      </c>
      <c r="C151" s="715" t="s">
        <v>5910</v>
      </c>
      <c r="E151" s="715" t="s">
        <v>5901</v>
      </c>
      <c r="G151" s="707">
        <f>SUM(G149:G150)</f>
        <v>0</v>
      </c>
      <c r="H151" s="699">
        <f>SUM(H149:H150)</f>
        <v>0</v>
      </c>
      <c r="I151" s="699">
        <f t="shared" ref="I151:BT151" si="194">SUM(I149:I150)</f>
        <v>0</v>
      </c>
      <c r="J151" s="699">
        <f t="shared" si="194"/>
        <v>0</v>
      </c>
      <c r="K151" s="699">
        <f t="shared" si="194"/>
        <v>0</v>
      </c>
      <c r="L151" s="699">
        <f t="shared" si="194"/>
        <v>0</v>
      </c>
      <c r="M151" s="699">
        <f t="shared" si="194"/>
        <v>0</v>
      </c>
      <c r="N151" s="699">
        <f t="shared" si="194"/>
        <v>0</v>
      </c>
      <c r="O151" s="699">
        <f t="shared" si="194"/>
        <v>0</v>
      </c>
      <c r="P151" s="699">
        <f t="shared" si="194"/>
        <v>0</v>
      </c>
      <c r="Q151" s="699">
        <f t="shared" si="194"/>
        <v>0</v>
      </c>
      <c r="R151" s="699">
        <f t="shared" si="194"/>
        <v>0</v>
      </c>
      <c r="S151" s="699">
        <f t="shared" si="194"/>
        <v>0</v>
      </c>
      <c r="T151" s="699">
        <f t="shared" si="194"/>
        <v>0</v>
      </c>
      <c r="U151" s="699">
        <f t="shared" si="194"/>
        <v>0</v>
      </c>
      <c r="V151" s="699">
        <f t="shared" si="194"/>
        <v>0</v>
      </c>
      <c r="W151" s="699">
        <f t="shared" si="194"/>
        <v>0</v>
      </c>
      <c r="X151" s="699">
        <f t="shared" si="194"/>
        <v>0</v>
      </c>
      <c r="Y151" s="699">
        <f t="shared" si="194"/>
        <v>0</v>
      </c>
      <c r="Z151" s="699">
        <f t="shared" si="194"/>
        <v>0</v>
      </c>
      <c r="AA151" s="699">
        <f t="shared" si="194"/>
        <v>0</v>
      </c>
      <c r="AB151" s="699">
        <f t="shared" si="194"/>
        <v>0</v>
      </c>
      <c r="AC151" s="699">
        <f t="shared" si="194"/>
        <v>0</v>
      </c>
      <c r="AD151" s="699">
        <f t="shared" si="194"/>
        <v>0</v>
      </c>
      <c r="AE151" s="699">
        <f t="shared" si="194"/>
        <v>0</v>
      </c>
      <c r="AF151" s="699">
        <f t="shared" si="194"/>
        <v>0</v>
      </c>
      <c r="AG151" s="699">
        <f t="shared" si="194"/>
        <v>0</v>
      </c>
      <c r="AH151" s="699">
        <f t="shared" si="194"/>
        <v>0</v>
      </c>
      <c r="AI151" s="699">
        <f t="shared" si="194"/>
        <v>0</v>
      </c>
      <c r="AJ151" s="699">
        <f t="shared" si="194"/>
        <v>0</v>
      </c>
      <c r="AK151" s="699">
        <f t="shared" si="194"/>
        <v>0</v>
      </c>
      <c r="AL151" s="699">
        <f t="shared" si="194"/>
        <v>0</v>
      </c>
      <c r="AM151" s="699">
        <f t="shared" si="194"/>
        <v>0</v>
      </c>
      <c r="AN151" s="699">
        <f t="shared" si="194"/>
        <v>0</v>
      </c>
      <c r="AO151" s="699">
        <f t="shared" si="194"/>
        <v>0</v>
      </c>
      <c r="AP151" s="699">
        <f t="shared" si="194"/>
        <v>0</v>
      </c>
      <c r="AQ151" s="699">
        <f t="shared" si="194"/>
        <v>0</v>
      </c>
      <c r="AR151" s="699">
        <f t="shared" si="194"/>
        <v>0</v>
      </c>
      <c r="AS151" s="699">
        <f t="shared" si="194"/>
        <v>0</v>
      </c>
      <c r="AT151" s="699">
        <f t="shared" si="194"/>
        <v>0</v>
      </c>
      <c r="AU151" s="699">
        <f t="shared" si="194"/>
        <v>0</v>
      </c>
      <c r="AV151" s="699">
        <f t="shared" si="194"/>
        <v>0</v>
      </c>
      <c r="AW151" s="699">
        <f t="shared" si="194"/>
        <v>0</v>
      </c>
      <c r="AX151" s="699">
        <f t="shared" si="194"/>
        <v>0</v>
      </c>
      <c r="AY151" s="699">
        <f t="shared" si="194"/>
        <v>0</v>
      </c>
      <c r="AZ151" s="699">
        <f t="shared" si="194"/>
        <v>0</v>
      </c>
      <c r="BA151" s="699">
        <f t="shared" si="194"/>
        <v>0</v>
      </c>
      <c r="BB151" s="699">
        <f t="shared" si="194"/>
        <v>0</v>
      </c>
      <c r="BC151" s="699">
        <f t="shared" si="194"/>
        <v>0</v>
      </c>
      <c r="BD151" s="699">
        <f t="shared" si="194"/>
        <v>0</v>
      </c>
      <c r="BE151" s="699">
        <f t="shared" si="194"/>
        <v>0</v>
      </c>
      <c r="BF151" s="699">
        <f t="shared" si="194"/>
        <v>0</v>
      </c>
      <c r="BG151" s="699">
        <f t="shared" si="194"/>
        <v>0</v>
      </c>
      <c r="BH151" s="699">
        <f t="shared" si="194"/>
        <v>0</v>
      </c>
      <c r="BI151" s="699">
        <f t="shared" si="194"/>
        <v>0</v>
      </c>
      <c r="BJ151" s="699">
        <f t="shared" si="194"/>
        <v>0</v>
      </c>
      <c r="BK151" s="699">
        <f t="shared" si="194"/>
        <v>0</v>
      </c>
      <c r="BL151" s="699">
        <f t="shared" si="194"/>
        <v>0</v>
      </c>
      <c r="BM151" s="699">
        <f t="shared" si="194"/>
        <v>0</v>
      </c>
      <c r="BN151" s="699">
        <f t="shared" si="194"/>
        <v>0</v>
      </c>
      <c r="BO151" s="699">
        <f t="shared" si="194"/>
        <v>0</v>
      </c>
      <c r="BP151" s="699">
        <f t="shared" si="194"/>
        <v>0</v>
      </c>
      <c r="BQ151" s="699">
        <f t="shared" si="194"/>
        <v>0</v>
      </c>
      <c r="BR151" s="699">
        <f t="shared" si="194"/>
        <v>0</v>
      </c>
      <c r="BS151" s="699">
        <f t="shared" si="194"/>
        <v>0</v>
      </c>
      <c r="BT151" s="699">
        <f t="shared" si="194"/>
        <v>0</v>
      </c>
      <c r="BU151" s="699">
        <f t="shared" ref="BU151:DC151" si="195">SUM(BU149:BU150)</f>
        <v>0</v>
      </c>
      <c r="BV151" s="699">
        <f t="shared" si="195"/>
        <v>0</v>
      </c>
      <c r="BW151" s="699">
        <f t="shared" si="195"/>
        <v>0</v>
      </c>
      <c r="BX151" s="699">
        <f t="shared" si="195"/>
        <v>0</v>
      </c>
      <c r="BY151" s="699">
        <f t="shared" si="195"/>
        <v>0</v>
      </c>
      <c r="BZ151" s="699">
        <f t="shared" si="195"/>
        <v>0</v>
      </c>
      <c r="CA151" s="699">
        <f t="shared" si="195"/>
        <v>0</v>
      </c>
      <c r="CB151" s="699">
        <f t="shared" si="195"/>
        <v>0</v>
      </c>
      <c r="CC151" s="699">
        <f t="shared" si="195"/>
        <v>0</v>
      </c>
      <c r="CD151" s="699">
        <f t="shared" si="195"/>
        <v>0</v>
      </c>
      <c r="CE151" s="699">
        <f t="shared" si="195"/>
        <v>0</v>
      </c>
      <c r="CF151" s="699">
        <f t="shared" si="195"/>
        <v>0</v>
      </c>
      <c r="CG151" s="699">
        <f t="shared" si="195"/>
        <v>0</v>
      </c>
      <c r="CH151" s="699">
        <f t="shared" si="195"/>
        <v>0</v>
      </c>
      <c r="CI151" s="699">
        <f t="shared" si="195"/>
        <v>0</v>
      </c>
      <c r="CJ151" s="699">
        <f t="shared" si="195"/>
        <v>0</v>
      </c>
      <c r="CK151" s="699">
        <f t="shared" si="195"/>
        <v>0</v>
      </c>
      <c r="CL151" s="699">
        <f t="shared" si="195"/>
        <v>0</v>
      </c>
      <c r="CM151" s="699">
        <f t="shared" si="195"/>
        <v>0</v>
      </c>
      <c r="CN151" s="699">
        <f t="shared" si="195"/>
        <v>0</v>
      </c>
      <c r="CO151" s="699">
        <f t="shared" si="195"/>
        <v>0</v>
      </c>
      <c r="CP151" s="699">
        <f t="shared" si="195"/>
        <v>0</v>
      </c>
      <c r="CQ151" s="699">
        <f t="shared" si="195"/>
        <v>0</v>
      </c>
      <c r="CR151" s="699">
        <f t="shared" si="195"/>
        <v>0</v>
      </c>
      <c r="CS151" s="699">
        <f t="shared" si="195"/>
        <v>0</v>
      </c>
      <c r="CT151" s="699">
        <f t="shared" si="195"/>
        <v>0</v>
      </c>
      <c r="CU151" s="699">
        <f t="shared" si="195"/>
        <v>0</v>
      </c>
      <c r="CV151" s="699">
        <f t="shared" si="195"/>
        <v>0</v>
      </c>
      <c r="CW151" s="699">
        <f t="shared" si="195"/>
        <v>0</v>
      </c>
      <c r="CX151" s="699">
        <f t="shared" si="195"/>
        <v>0</v>
      </c>
      <c r="CY151" s="699">
        <f t="shared" si="195"/>
        <v>0</v>
      </c>
      <c r="CZ151" s="699">
        <f t="shared" si="195"/>
        <v>0</v>
      </c>
      <c r="DA151" s="699">
        <f t="shared" si="195"/>
        <v>0</v>
      </c>
      <c r="DB151" s="699">
        <f t="shared" si="195"/>
        <v>0</v>
      </c>
      <c r="DC151" s="699">
        <f t="shared" si="195"/>
        <v>0</v>
      </c>
    </row>
    <row r="152" spans="2:107" hidden="1" x14ac:dyDescent="0.25">
      <c r="B152" s="714">
        <v>21</v>
      </c>
      <c r="C152" s="715" t="s">
        <v>5912</v>
      </c>
      <c r="E152" s="715" t="s">
        <v>3908</v>
      </c>
      <c r="G152" s="707">
        <f>IFERROR(CondAmbCusto!Y86*CustoContabil!C54/RCB!I38,0)</f>
        <v>0</v>
      </c>
    </row>
    <row r="153" spans="2:107" hidden="1" x14ac:dyDescent="0.25">
      <c r="B153" s="714">
        <v>22</v>
      </c>
      <c r="C153" s="715" t="s">
        <v>5913</v>
      </c>
      <c r="E153" s="715" t="s">
        <v>5901</v>
      </c>
      <c r="G153" s="683">
        <f>CondAmbCusto!Y86</f>
        <v>0</v>
      </c>
    </row>
    <row r="154" spans="2:107" hidden="1" x14ac:dyDescent="0.25">
      <c r="B154" s="714">
        <v>23</v>
      </c>
      <c r="C154" s="715" t="s">
        <v>5915</v>
      </c>
      <c r="E154" s="715" t="s">
        <v>3908</v>
      </c>
      <c r="G154" s="683">
        <f>IFERROR(CondAmbCusto!X86*CustoContabil!E54/RCB!E38,0)</f>
        <v>0</v>
      </c>
    </row>
    <row r="155" spans="2:107" hidden="1" x14ac:dyDescent="0.25">
      <c r="B155" s="714">
        <v>24</v>
      </c>
      <c r="C155" s="715" t="s">
        <v>5916</v>
      </c>
      <c r="E155" s="715" t="s">
        <v>5901</v>
      </c>
      <c r="G155" s="707">
        <f>CondAmbCusto!X86</f>
        <v>0</v>
      </c>
    </row>
    <row r="156" spans="2:107" hidden="1" x14ac:dyDescent="0.25">
      <c r="B156" s="714">
        <v>25</v>
      </c>
      <c r="C156" s="715" t="s">
        <v>5919</v>
      </c>
      <c r="E156" s="715" t="s">
        <v>5870</v>
      </c>
      <c r="G156" s="707">
        <f>IFERROR(G153/G148,0)</f>
        <v>0</v>
      </c>
    </row>
    <row r="157" spans="2:107" hidden="1" x14ac:dyDescent="0.25">
      <c r="B157" s="714">
        <v>26</v>
      </c>
      <c r="C157" s="715" t="s">
        <v>5921</v>
      </c>
      <c r="E157" s="715" t="s">
        <v>5870</v>
      </c>
      <c r="G157" s="683">
        <f>IFERROR(G155/G148,0)</f>
        <v>0</v>
      </c>
    </row>
    <row r="158" spans="2:107" hidden="1" x14ac:dyDescent="0.25">
      <c r="B158" s="714">
        <v>27</v>
      </c>
      <c r="C158" s="715" t="s">
        <v>5923</v>
      </c>
      <c r="E158" s="715" t="s">
        <v>5870</v>
      </c>
      <c r="G158" s="683">
        <f>IFERROR(G153/G151,0)</f>
        <v>0</v>
      </c>
    </row>
    <row r="159" spans="2:107" hidden="1" x14ac:dyDescent="0.25">
      <c r="B159" s="714">
        <v>28</v>
      </c>
      <c r="C159" s="715" t="s">
        <v>5925</v>
      </c>
      <c r="E159" s="715" t="s">
        <v>5870</v>
      </c>
      <c r="G159" s="707">
        <f>IFERROR(G155/G151,0)</f>
        <v>0</v>
      </c>
    </row>
    <row r="160" spans="2:107" hidden="1" x14ac:dyDescent="0.25">
      <c r="B160" s="714">
        <v>29</v>
      </c>
      <c r="C160" s="715" t="s">
        <v>4054</v>
      </c>
      <c r="E160" s="715" t="s">
        <v>3947</v>
      </c>
      <c r="G160" s="707">
        <f>IFERROR(SUMPRODUCT(CondAmbCusto!H65:H84,CondAmbCusto!I65:I84)/SUM(CondAmbCusto!I65:I84),0)</f>
        <v>0</v>
      </c>
    </row>
    <row r="161" spans="2:107" hidden="1" x14ac:dyDescent="0.25">
      <c r="B161"/>
      <c r="E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</row>
    <row r="162" spans="2:107" hidden="1" x14ac:dyDescent="0.25">
      <c r="B162" s="716"/>
      <c r="C162" s="718" t="s">
        <v>6085</v>
      </c>
      <c r="E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</row>
    <row r="163" spans="2:107" hidden="1" x14ac:dyDescent="0.25">
      <c r="B163" s="717"/>
      <c r="C163" s="719" t="s">
        <v>5866</v>
      </c>
      <c r="E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</row>
    <row r="164" spans="2:107" hidden="1" x14ac:dyDescent="0.25">
      <c r="B164" s="714">
        <v>30</v>
      </c>
      <c r="C164" s="715" t="s">
        <v>5871</v>
      </c>
      <c r="E164" s="715" t="s">
        <v>5930</v>
      </c>
      <c r="G164" s="688">
        <f>IFERROR(G131/G129,0)</f>
        <v>0</v>
      </c>
      <c r="H164" s="699">
        <f>H130*(H65/10^3)</f>
        <v>0</v>
      </c>
      <c r="I164" s="699">
        <f t="shared" ref="I164:AM164" si="196">I130*(I65/10^3)</f>
        <v>0</v>
      </c>
      <c r="J164" s="699">
        <f t="shared" si="196"/>
        <v>0</v>
      </c>
      <c r="K164" s="699">
        <f t="shared" si="196"/>
        <v>0</v>
      </c>
      <c r="L164" s="699">
        <f t="shared" si="196"/>
        <v>0</v>
      </c>
      <c r="M164" s="699">
        <f t="shared" si="196"/>
        <v>0</v>
      </c>
      <c r="N164" s="699">
        <f t="shared" si="196"/>
        <v>0</v>
      </c>
      <c r="O164" s="699">
        <f t="shared" si="196"/>
        <v>0</v>
      </c>
      <c r="P164" s="699">
        <f t="shared" si="196"/>
        <v>0</v>
      </c>
      <c r="Q164" s="699">
        <f t="shared" si="196"/>
        <v>0</v>
      </c>
      <c r="R164" s="699">
        <f t="shared" si="196"/>
        <v>0</v>
      </c>
      <c r="S164" s="699">
        <f t="shared" si="196"/>
        <v>0</v>
      </c>
      <c r="T164" s="699">
        <f t="shared" si="196"/>
        <v>0</v>
      </c>
      <c r="U164" s="699">
        <f t="shared" si="196"/>
        <v>0</v>
      </c>
      <c r="V164" s="699">
        <f t="shared" si="196"/>
        <v>0</v>
      </c>
      <c r="W164" s="699">
        <f t="shared" si="196"/>
        <v>0</v>
      </c>
      <c r="X164" s="699">
        <f t="shared" si="196"/>
        <v>0</v>
      </c>
      <c r="Y164" s="699">
        <f t="shared" si="196"/>
        <v>0</v>
      </c>
      <c r="Z164" s="699">
        <f t="shared" si="196"/>
        <v>0</v>
      </c>
      <c r="AA164" s="699">
        <f t="shared" si="196"/>
        <v>0</v>
      </c>
      <c r="AB164" s="699">
        <f t="shared" si="196"/>
        <v>0</v>
      </c>
      <c r="AC164" s="699">
        <f t="shared" si="196"/>
        <v>0</v>
      </c>
      <c r="AD164" s="699">
        <f t="shared" si="196"/>
        <v>0</v>
      </c>
      <c r="AE164" s="699">
        <f t="shared" si="196"/>
        <v>0</v>
      </c>
      <c r="AF164" s="699">
        <f t="shared" si="196"/>
        <v>0</v>
      </c>
      <c r="AG164" s="699">
        <f t="shared" si="196"/>
        <v>0</v>
      </c>
      <c r="AH164" s="699">
        <f t="shared" si="196"/>
        <v>0</v>
      </c>
      <c r="AI164" s="699">
        <f t="shared" si="196"/>
        <v>0</v>
      </c>
      <c r="AJ164" s="699">
        <f t="shared" si="196"/>
        <v>0</v>
      </c>
      <c r="AK164" s="699">
        <f t="shared" si="196"/>
        <v>0</v>
      </c>
      <c r="AL164" s="699">
        <f t="shared" si="196"/>
        <v>0</v>
      </c>
      <c r="AM164" s="699">
        <f t="shared" si="196"/>
        <v>0</v>
      </c>
      <c r="AN164" s="699">
        <f t="shared" ref="AN164:BS164" si="197">AN130*(AN65/10^3)</f>
        <v>0</v>
      </c>
      <c r="AO164" s="699">
        <f t="shared" si="197"/>
        <v>0</v>
      </c>
      <c r="AP164" s="699">
        <f t="shared" si="197"/>
        <v>0</v>
      </c>
      <c r="AQ164" s="699">
        <f t="shared" si="197"/>
        <v>0</v>
      </c>
      <c r="AR164" s="699">
        <f t="shared" si="197"/>
        <v>0</v>
      </c>
      <c r="AS164" s="699">
        <f t="shared" si="197"/>
        <v>0</v>
      </c>
      <c r="AT164" s="699">
        <f t="shared" si="197"/>
        <v>0</v>
      </c>
      <c r="AU164" s="699">
        <f t="shared" si="197"/>
        <v>0</v>
      </c>
      <c r="AV164" s="699">
        <f t="shared" si="197"/>
        <v>0</v>
      </c>
      <c r="AW164" s="699">
        <f t="shared" si="197"/>
        <v>0</v>
      </c>
      <c r="AX164" s="699">
        <f t="shared" si="197"/>
        <v>0</v>
      </c>
      <c r="AY164" s="699">
        <f t="shared" si="197"/>
        <v>0</v>
      </c>
      <c r="AZ164" s="699">
        <f t="shared" si="197"/>
        <v>0</v>
      </c>
      <c r="BA164" s="699">
        <f t="shared" si="197"/>
        <v>0</v>
      </c>
      <c r="BB164" s="699">
        <f t="shared" si="197"/>
        <v>0</v>
      </c>
      <c r="BC164" s="699">
        <f t="shared" si="197"/>
        <v>0</v>
      </c>
      <c r="BD164" s="699">
        <f t="shared" si="197"/>
        <v>0</v>
      </c>
      <c r="BE164" s="699">
        <f t="shared" si="197"/>
        <v>0</v>
      </c>
      <c r="BF164" s="699">
        <f t="shared" si="197"/>
        <v>0</v>
      </c>
      <c r="BG164" s="699">
        <f t="shared" si="197"/>
        <v>0</v>
      </c>
      <c r="BH164" s="699">
        <f t="shared" si="197"/>
        <v>0</v>
      </c>
      <c r="BI164" s="699">
        <f t="shared" si="197"/>
        <v>0</v>
      </c>
      <c r="BJ164" s="699">
        <f t="shared" si="197"/>
        <v>0</v>
      </c>
      <c r="BK164" s="699">
        <f t="shared" si="197"/>
        <v>0</v>
      </c>
      <c r="BL164" s="699">
        <f t="shared" si="197"/>
        <v>0</v>
      </c>
      <c r="BM164" s="699">
        <f t="shared" si="197"/>
        <v>0</v>
      </c>
      <c r="BN164" s="699">
        <f t="shared" si="197"/>
        <v>0</v>
      </c>
      <c r="BO164" s="699">
        <f t="shared" si="197"/>
        <v>0</v>
      </c>
      <c r="BP164" s="699">
        <f t="shared" si="197"/>
        <v>0</v>
      </c>
      <c r="BQ164" s="699">
        <f t="shared" si="197"/>
        <v>0</v>
      </c>
      <c r="BR164" s="699">
        <f t="shared" si="197"/>
        <v>0</v>
      </c>
      <c r="BS164" s="699">
        <f t="shared" si="197"/>
        <v>0</v>
      </c>
      <c r="BT164" s="699">
        <f t="shared" ref="BT164:CY164" si="198">BT130*(BT65/10^3)</f>
        <v>0</v>
      </c>
      <c r="BU164" s="699">
        <f t="shared" si="198"/>
        <v>0</v>
      </c>
      <c r="BV164" s="699">
        <f t="shared" si="198"/>
        <v>0</v>
      </c>
      <c r="BW164" s="699">
        <f t="shared" si="198"/>
        <v>0</v>
      </c>
      <c r="BX164" s="699">
        <f t="shared" si="198"/>
        <v>0</v>
      </c>
      <c r="BY164" s="699">
        <f t="shared" si="198"/>
        <v>0</v>
      </c>
      <c r="BZ164" s="699">
        <f t="shared" si="198"/>
        <v>0</v>
      </c>
      <c r="CA164" s="699">
        <f t="shared" si="198"/>
        <v>0</v>
      </c>
      <c r="CB164" s="699">
        <f t="shared" si="198"/>
        <v>0</v>
      </c>
      <c r="CC164" s="699">
        <f t="shared" si="198"/>
        <v>0</v>
      </c>
      <c r="CD164" s="699">
        <f t="shared" si="198"/>
        <v>0</v>
      </c>
      <c r="CE164" s="699">
        <f t="shared" si="198"/>
        <v>0</v>
      </c>
      <c r="CF164" s="699">
        <f t="shared" si="198"/>
        <v>0</v>
      </c>
      <c r="CG164" s="699">
        <f t="shared" si="198"/>
        <v>0</v>
      </c>
      <c r="CH164" s="699">
        <f t="shared" si="198"/>
        <v>0</v>
      </c>
      <c r="CI164" s="699">
        <f t="shared" si="198"/>
        <v>0</v>
      </c>
      <c r="CJ164" s="699">
        <f t="shared" si="198"/>
        <v>0</v>
      </c>
      <c r="CK164" s="699">
        <f t="shared" si="198"/>
        <v>0</v>
      </c>
      <c r="CL164" s="699">
        <f t="shared" si="198"/>
        <v>0</v>
      </c>
      <c r="CM164" s="699">
        <f t="shared" si="198"/>
        <v>0</v>
      </c>
      <c r="CN164" s="699">
        <f t="shared" si="198"/>
        <v>0</v>
      </c>
      <c r="CO164" s="699">
        <f t="shared" si="198"/>
        <v>0</v>
      </c>
      <c r="CP164" s="699">
        <f t="shared" si="198"/>
        <v>0</v>
      </c>
      <c r="CQ164" s="699">
        <f t="shared" si="198"/>
        <v>0</v>
      </c>
      <c r="CR164" s="699">
        <f t="shared" si="198"/>
        <v>0</v>
      </c>
      <c r="CS164" s="699">
        <f t="shared" si="198"/>
        <v>0</v>
      </c>
      <c r="CT164" s="699">
        <f t="shared" si="198"/>
        <v>0</v>
      </c>
      <c r="CU164" s="699">
        <f t="shared" si="198"/>
        <v>0</v>
      </c>
      <c r="CV164" s="699">
        <f t="shared" si="198"/>
        <v>0</v>
      </c>
      <c r="CW164" s="699">
        <f t="shared" si="198"/>
        <v>0</v>
      </c>
      <c r="CX164" s="699">
        <f t="shared" si="198"/>
        <v>0</v>
      </c>
      <c r="CY164" s="699">
        <f t="shared" si="198"/>
        <v>0</v>
      </c>
      <c r="CZ164" s="699">
        <f t="shared" ref="CZ164:DC164" si="199">CZ130*(CZ65/10^3)</f>
        <v>0</v>
      </c>
      <c r="DA164" s="699">
        <f t="shared" si="199"/>
        <v>0</v>
      </c>
      <c r="DB164" s="699">
        <f t="shared" si="199"/>
        <v>0</v>
      </c>
      <c r="DC164" s="699">
        <f t="shared" si="199"/>
        <v>0</v>
      </c>
    </row>
    <row r="165" spans="2:107" hidden="1" x14ac:dyDescent="0.25">
      <c r="B165" s="714">
        <v>31</v>
      </c>
      <c r="C165" s="715" t="s">
        <v>5876</v>
      </c>
      <c r="E165" s="715" t="s">
        <v>5932</v>
      </c>
      <c r="G165" s="750">
        <f>G132</f>
        <v>0</v>
      </c>
      <c r="H165" s="680">
        <f>H132</f>
        <v>0</v>
      </c>
      <c r="I165" s="680">
        <f t="shared" ref="I165:BT165" si="200">I132</f>
        <v>0</v>
      </c>
      <c r="J165" s="680">
        <f t="shared" si="200"/>
        <v>0</v>
      </c>
      <c r="K165" s="680">
        <f t="shared" si="200"/>
        <v>0</v>
      </c>
      <c r="L165" s="680">
        <f t="shared" si="200"/>
        <v>0</v>
      </c>
      <c r="M165" s="680">
        <f t="shared" si="200"/>
        <v>0</v>
      </c>
      <c r="N165" s="680">
        <f t="shared" si="200"/>
        <v>0</v>
      </c>
      <c r="O165" s="680">
        <f t="shared" si="200"/>
        <v>0</v>
      </c>
      <c r="P165" s="680">
        <f t="shared" si="200"/>
        <v>0</v>
      </c>
      <c r="Q165" s="680">
        <f t="shared" si="200"/>
        <v>0</v>
      </c>
      <c r="R165" s="680">
        <f t="shared" si="200"/>
        <v>0</v>
      </c>
      <c r="S165" s="680">
        <f t="shared" si="200"/>
        <v>0</v>
      </c>
      <c r="T165" s="680">
        <f t="shared" si="200"/>
        <v>0</v>
      </c>
      <c r="U165" s="680">
        <f t="shared" si="200"/>
        <v>0</v>
      </c>
      <c r="V165" s="680">
        <f t="shared" si="200"/>
        <v>0</v>
      </c>
      <c r="W165" s="680">
        <f t="shared" si="200"/>
        <v>0</v>
      </c>
      <c r="X165" s="680">
        <f t="shared" si="200"/>
        <v>0</v>
      </c>
      <c r="Y165" s="680">
        <f t="shared" si="200"/>
        <v>0</v>
      </c>
      <c r="Z165" s="680">
        <f t="shared" si="200"/>
        <v>0</v>
      </c>
      <c r="AA165" s="680">
        <f t="shared" si="200"/>
        <v>0</v>
      </c>
      <c r="AB165" s="680">
        <f t="shared" si="200"/>
        <v>0</v>
      </c>
      <c r="AC165" s="680">
        <f t="shared" si="200"/>
        <v>0</v>
      </c>
      <c r="AD165" s="680">
        <f t="shared" si="200"/>
        <v>0</v>
      </c>
      <c r="AE165" s="680">
        <f t="shared" si="200"/>
        <v>0</v>
      </c>
      <c r="AF165" s="680">
        <f t="shared" si="200"/>
        <v>0</v>
      </c>
      <c r="AG165" s="680">
        <f t="shared" si="200"/>
        <v>0</v>
      </c>
      <c r="AH165" s="680">
        <f t="shared" si="200"/>
        <v>0</v>
      </c>
      <c r="AI165" s="680">
        <f t="shared" si="200"/>
        <v>0</v>
      </c>
      <c r="AJ165" s="680">
        <f t="shared" si="200"/>
        <v>0</v>
      </c>
      <c r="AK165" s="680">
        <f t="shared" si="200"/>
        <v>0</v>
      </c>
      <c r="AL165" s="680">
        <f t="shared" si="200"/>
        <v>0</v>
      </c>
      <c r="AM165" s="680">
        <f t="shared" si="200"/>
        <v>0</v>
      </c>
      <c r="AN165" s="680">
        <f t="shared" si="200"/>
        <v>0</v>
      </c>
      <c r="AO165" s="680">
        <f t="shared" si="200"/>
        <v>0</v>
      </c>
      <c r="AP165" s="680">
        <f t="shared" si="200"/>
        <v>0</v>
      </c>
      <c r="AQ165" s="680">
        <f t="shared" si="200"/>
        <v>0</v>
      </c>
      <c r="AR165" s="680">
        <f t="shared" si="200"/>
        <v>0</v>
      </c>
      <c r="AS165" s="680">
        <f t="shared" si="200"/>
        <v>0</v>
      </c>
      <c r="AT165" s="680">
        <f t="shared" si="200"/>
        <v>0</v>
      </c>
      <c r="AU165" s="680">
        <f t="shared" si="200"/>
        <v>0</v>
      </c>
      <c r="AV165" s="680">
        <f t="shared" si="200"/>
        <v>0</v>
      </c>
      <c r="AW165" s="680">
        <f t="shared" si="200"/>
        <v>0</v>
      </c>
      <c r="AX165" s="680">
        <f t="shared" si="200"/>
        <v>0</v>
      </c>
      <c r="AY165" s="680">
        <f t="shared" si="200"/>
        <v>0</v>
      </c>
      <c r="AZ165" s="680">
        <f t="shared" si="200"/>
        <v>0</v>
      </c>
      <c r="BA165" s="680">
        <f t="shared" si="200"/>
        <v>0</v>
      </c>
      <c r="BB165" s="680">
        <f t="shared" si="200"/>
        <v>0</v>
      </c>
      <c r="BC165" s="680">
        <f t="shared" si="200"/>
        <v>0</v>
      </c>
      <c r="BD165" s="680">
        <f t="shared" si="200"/>
        <v>0</v>
      </c>
      <c r="BE165" s="680">
        <f t="shared" si="200"/>
        <v>0</v>
      </c>
      <c r="BF165" s="680">
        <f t="shared" si="200"/>
        <v>0</v>
      </c>
      <c r="BG165" s="680">
        <f t="shared" si="200"/>
        <v>0</v>
      </c>
      <c r="BH165" s="680">
        <f t="shared" si="200"/>
        <v>0</v>
      </c>
      <c r="BI165" s="680">
        <f t="shared" si="200"/>
        <v>0</v>
      </c>
      <c r="BJ165" s="680">
        <f t="shared" si="200"/>
        <v>0</v>
      </c>
      <c r="BK165" s="680">
        <f t="shared" si="200"/>
        <v>0</v>
      </c>
      <c r="BL165" s="680">
        <f t="shared" si="200"/>
        <v>0</v>
      </c>
      <c r="BM165" s="680">
        <f t="shared" si="200"/>
        <v>0</v>
      </c>
      <c r="BN165" s="680">
        <f t="shared" si="200"/>
        <v>0</v>
      </c>
      <c r="BO165" s="680">
        <f t="shared" si="200"/>
        <v>0</v>
      </c>
      <c r="BP165" s="680">
        <f t="shared" si="200"/>
        <v>0</v>
      </c>
      <c r="BQ165" s="680">
        <f t="shared" si="200"/>
        <v>0</v>
      </c>
      <c r="BR165" s="680">
        <f t="shared" si="200"/>
        <v>0</v>
      </c>
      <c r="BS165" s="680">
        <f t="shared" si="200"/>
        <v>0</v>
      </c>
      <c r="BT165" s="680">
        <f t="shared" si="200"/>
        <v>0</v>
      </c>
      <c r="BU165" s="680">
        <f t="shared" ref="BU165:DC165" si="201">BU132</f>
        <v>0</v>
      </c>
      <c r="BV165" s="680">
        <f t="shared" si="201"/>
        <v>0</v>
      </c>
      <c r="BW165" s="680">
        <f t="shared" si="201"/>
        <v>0</v>
      </c>
      <c r="BX165" s="680">
        <f t="shared" si="201"/>
        <v>0</v>
      </c>
      <c r="BY165" s="680">
        <f t="shared" si="201"/>
        <v>0</v>
      </c>
      <c r="BZ165" s="680">
        <f t="shared" si="201"/>
        <v>0</v>
      </c>
      <c r="CA165" s="680">
        <f t="shared" si="201"/>
        <v>0</v>
      </c>
      <c r="CB165" s="680">
        <f t="shared" si="201"/>
        <v>0</v>
      </c>
      <c r="CC165" s="680">
        <f t="shared" si="201"/>
        <v>0</v>
      </c>
      <c r="CD165" s="680">
        <f t="shared" si="201"/>
        <v>0</v>
      </c>
      <c r="CE165" s="680">
        <f t="shared" si="201"/>
        <v>0</v>
      </c>
      <c r="CF165" s="680">
        <f t="shared" si="201"/>
        <v>0</v>
      </c>
      <c r="CG165" s="680">
        <f t="shared" si="201"/>
        <v>0</v>
      </c>
      <c r="CH165" s="680">
        <f t="shared" si="201"/>
        <v>0</v>
      </c>
      <c r="CI165" s="680">
        <f t="shared" si="201"/>
        <v>0</v>
      </c>
      <c r="CJ165" s="680">
        <f t="shared" si="201"/>
        <v>0</v>
      </c>
      <c r="CK165" s="680">
        <f t="shared" si="201"/>
        <v>0</v>
      </c>
      <c r="CL165" s="680">
        <f t="shared" si="201"/>
        <v>0</v>
      </c>
      <c r="CM165" s="680">
        <f t="shared" si="201"/>
        <v>0</v>
      </c>
      <c r="CN165" s="680">
        <f t="shared" si="201"/>
        <v>0</v>
      </c>
      <c r="CO165" s="680">
        <f t="shared" si="201"/>
        <v>0</v>
      </c>
      <c r="CP165" s="680">
        <f t="shared" si="201"/>
        <v>0</v>
      </c>
      <c r="CQ165" s="680">
        <f t="shared" si="201"/>
        <v>0</v>
      </c>
      <c r="CR165" s="680">
        <f t="shared" si="201"/>
        <v>0</v>
      </c>
      <c r="CS165" s="680">
        <f t="shared" si="201"/>
        <v>0</v>
      </c>
      <c r="CT165" s="680">
        <f t="shared" si="201"/>
        <v>0</v>
      </c>
      <c r="CU165" s="680">
        <f t="shared" si="201"/>
        <v>0</v>
      </c>
      <c r="CV165" s="680">
        <f t="shared" si="201"/>
        <v>0</v>
      </c>
      <c r="CW165" s="680">
        <f t="shared" si="201"/>
        <v>0</v>
      </c>
      <c r="CX165" s="680">
        <f t="shared" si="201"/>
        <v>0</v>
      </c>
      <c r="CY165" s="680">
        <f t="shared" si="201"/>
        <v>0</v>
      </c>
      <c r="CZ165" s="680">
        <f t="shared" si="201"/>
        <v>0</v>
      </c>
      <c r="DA165" s="680">
        <f t="shared" si="201"/>
        <v>0</v>
      </c>
      <c r="DB165" s="680">
        <f t="shared" si="201"/>
        <v>0</v>
      </c>
      <c r="DC165" s="680">
        <f t="shared" si="201"/>
        <v>0</v>
      </c>
    </row>
    <row r="166" spans="2:107" hidden="1" x14ac:dyDescent="0.25">
      <c r="B166" s="714">
        <v>32</v>
      </c>
      <c r="C166" s="715" t="s">
        <v>5882</v>
      </c>
      <c r="E166" s="715" t="s">
        <v>5930</v>
      </c>
      <c r="G166" s="688">
        <f>IFERROR(G136/G134,0)</f>
        <v>0</v>
      </c>
      <c r="H166" s="699">
        <f>H135*(H85/10^3)</f>
        <v>0</v>
      </c>
      <c r="I166" s="699">
        <f t="shared" ref="I166:BT166" si="202">I135*(I85/10^3)</f>
        <v>0</v>
      </c>
      <c r="J166" s="699">
        <f t="shared" si="202"/>
        <v>0</v>
      </c>
      <c r="K166" s="699">
        <f t="shared" si="202"/>
        <v>0</v>
      </c>
      <c r="L166" s="699">
        <f t="shared" si="202"/>
        <v>0</v>
      </c>
      <c r="M166" s="699">
        <f t="shared" si="202"/>
        <v>0</v>
      </c>
      <c r="N166" s="699">
        <f t="shared" si="202"/>
        <v>0</v>
      </c>
      <c r="O166" s="699">
        <f t="shared" si="202"/>
        <v>0</v>
      </c>
      <c r="P166" s="699">
        <f t="shared" si="202"/>
        <v>0</v>
      </c>
      <c r="Q166" s="699">
        <f t="shared" si="202"/>
        <v>0</v>
      </c>
      <c r="R166" s="699">
        <f t="shared" si="202"/>
        <v>0</v>
      </c>
      <c r="S166" s="699">
        <f t="shared" si="202"/>
        <v>0</v>
      </c>
      <c r="T166" s="699">
        <f t="shared" si="202"/>
        <v>0</v>
      </c>
      <c r="U166" s="699">
        <f t="shared" si="202"/>
        <v>0</v>
      </c>
      <c r="V166" s="699">
        <f t="shared" si="202"/>
        <v>0</v>
      </c>
      <c r="W166" s="699">
        <f t="shared" si="202"/>
        <v>0</v>
      </c>
      <c r="X166" s="699">
        <f t="shared" si="202"/>
        <v>0</v>
      </c>
      <c r="Y166" s="699">
        <f t="shared" si="202"/>
        <v>0</v>
      </c>
      <c r="Z166" s="699">
        <f t="shared" si="202"/>
        <v>0</v>
      </c>
      <c r="AA166" s="699">
        <f t="shared" si="202"/>
        <v>0</v>
      </c>
      <c r="AB166" s="699">
        <f t="shared" si="202"/>
        <v>0</v>
      </c>
      <c r="AC166" s="699">
        <f t="shared" si="202"/>
        <v>0</v>
      </c>
      <c r="AD166" s="699">
        <f t="shared" si="202"/>
        <v>0</v>
      </c>
      <c r="AE166" s="699">
        <f t="shared" si="202"/>
        <v>0</v>
      </c>
      <c r="AF166" s="699">
        <f t="shared" si="202"/>
        <v>0</v>
      </c>
      <c r="AG166" s="699">
        <f t="shared" si="202"/>
        <v>0</v>
      </c>
      <c r="AH166" s="699">
        <f t="shared" si="202"/>
        <v>0</v>
      </c>
      <c r="AI166" s="699">
        <f t="shared" si="202"/>
        <v>0</v>
      </c>
      <c r="AJ166" s="699">
        <f t="shared" si="202"/>
        <v>0</v>
      </c>
      <c r="AK166" s="699">
        <f t="shared" si="202"/>
        <v>0</v>
      </c>
      <c r="AL166" s="699">
        <f t="shared" si="202"/>
        <v>0</v>
      </c>
      <c r="AM166" s="699">
        <f t="shared" si="202"/>
        <v>0</v>
      </c>
      <c r="AN166" s="699">
        <f t="shared" si="202"/>
        <v>0</v>
      </c>
      <c r="AO166" s="699">
        <f t="shared" si="202"/>
        <v>0</v>
      </c>
      <c r="AP166" s="699">
        <f t="shared" si="202"/>
        <v>0</v>
      </c>
      <c r="AQ166" s="699">
        <f t="shared" si="202"/>
        <v>0</v>
      </c>
      <c r="AR166" s="699">
        <f t="shared" si="202"/>
        <v>0</v>
      </c>
      <c r="AS166" s="699">
        <f t="shared" si="202"/>
        <v>0</v>
      </c>
      <c r="AT166" s="699">
        <f t="shared" si="202"/>
        <v>0</v>
      </c>
      <c r="AU166" s="699">
        <f t="shared" si="202"/>
        <v>0</v>
      </c>
      <c r="AV166" s="699">
        <f t="shared" si="202"/>
        <v>0</v>
      </c>
      <c r="AW166" s="699">
        <f t="shared" si="202"/>
        <v>0</v>
      </c>
      <c r="AX166" s="699">
        <f t="shared" si="202"/>
        <v>0</v>
      </c>
      <c r="AY166" s="699">
        <f t="shared" si="202"/>
        <v>0</v>
      </c>
      <c r="AZ166" s="699">
        <f t="shared" si="202"/>
        <v>0</v>
      </c>
      <c r="BA166" s="699">
        <f t="shared" si="202"/>
        <v>0</v>
      </c>
      <c r="BB166" s="699">
        <f t="shared" si="202"/>
        <v>0</v>
      </c>
      <c r="BC166" s="699">
        <f t="shared" si="202"/>
        <v>0</v>
      </c>
      <c r="BD166" s="699">
        <f t="shared" si="202"/>
        <v>0</v>
      </c>
      <c r="BE166" s="699">
        <f t="shared" si="202"/>
        <v>0</v>
      </c>
      <c r="BF166" s="699">
        <f t="shared" si="202"/>
        <v>0</v>
      </c>
      <c r="BG166" s="699">
        <f t="shared" si="202"/>
        <v>0</v>
      </c>
      <c r="BH166" s="699">
        <f t="shared" si="202"/>
        <v>0</v>
      </c>
      <c r="BI166" s="699">
        <f t="shared" si="202"/>
        <v>0</v>
      </c>
      <c r="BJ166" s="699">
        <f t="shared" si="202"/>
        <v>0</v>
      </c>
      <c r="BK166" s="699">
        <f t="shared" si="202"/>
        <v>0</v>
      </c>
      <c r="BL166" s="699">
        <f t="shared" si="202"/>
        <v>0</v>
      </c>
      <c r="BM166" s="699">
        <f t="shared" si="202"/>
        <v>0</v>
      </c>
      <c r="BN166" s="699">
        <f t="shared" si="202"/>
        <v>0</v>
      </c>
      <c r="BO166" s="699">
        <f t="shared" si="202"/>
        <v>0</v>
      </c>
      <c r="BP166" s="699">
        <f t="shared" si="202"/>
        <v>0</v>
      </c>
      <c r="BQ166" s="699">
        <f t="shared" si="202"/>
        <v>0</v>
      </c>
      <c r="BR166" s="699">
        <f t="shared" si="202"/>
        <v>0</v>
      </c>
      <c r="BS166" s="699">
        <f t="shared" si="202"/>
        <v>0</v>
      </c>
      <c r="BT166" s="699">
        <f t="shared" si="202"/>
        <v>0</v>
      </c>
      <c r="BU166" s="699">
        <f t="shared" ref="BU166:DC166" si="203">BU135*(BU85/10^3)</f>
        <v>0</v>
      </c>
      <c r="BV166" s="699">
        <f t="shared" si="203"/>
        <v>0</v>
      </c>
      <c r="BW166" s="699">
        <f t="shared" si="203"/>
        <v>0</v>
      </c>
      <c r="BX166" s="699">
        <f t="shared" si="203"/>
        <v>0</v>
      </c>
      <c r="BY166" s="699">
        <f t="shared" si="203"/>
        <v>0</v>
      </c>
      <c r="BZ166" s="699">
        <f t="shared" si="203"/>
        <v>0</v>
      </c>
      <c r="CA166" s="699">
        <f t="shared" si="203"/>
        <v>0</v>
      </c>
      <c r="CB166" s="699">
        <f t="shared" si="203"/>
        <v>0</v>
      </c>
      <c r="CC166" s="699">
        <f t="shared" si="203"/>
        <v>0</v>
      </c>
      <c r="CD166" s="699">
        <f t="shared" si="203"/>
        <v>0</v>
      </c>
      <c r="CE166" s="699">
        <f t="shared" si="203"/>
        <v>0</v>
      </c>
      <c r="CF166" s="699">
        <f t="shared" si="203"/>
        <v>0</v>
      </c>
      <c r="CG166" s="699">
        <f t="shared" si="203"/>
        <v>0</v>
      </c>
      <c r="CH166" s="699">
        <f t="shared" si="203"/>
        <v>0</v>
      </c>
      <c r="CI166" s="699">
        <f t="shared" si="203"/>
        <v>0</v>
      </c>
      <c r="CJ166" s="699">
        <f t="shared" si="203"/>
        <v>0</v>
      </c>
      <c r="CK166" s="699">
        <f t="shared" si="203"/>
        <v>0</v>
      </c>
      <c r="CL166" s="699">
        <f t="shared" si="203"/>
        <v>0</v>
      </c>
      <c r="CM166" s="699">
        <f t="shared" si="203"/>
        <v>0</v>
      </c>
      <c r="CN166" s="699">
        <f t="shared" si="203"/>
        <v>0</v>
      </c>
      <c r="CO166" s="699">
        <f t="shared" si="203"/>
        <v>0</v>
      </c>
      <c r="CP166" s="699">
        <f t="shared" si="203"/>
        <v>0</v>
      </c>
      <c r="CQ166" s="699">
        <f t="shared" si="203"/>
        <v>0</v>
      </c>
      <c r="CR166" s="699">
        <f t="shared" si="203"/>
        <v>0</v>
      </c>
      <c r="CS166" s="699">
        <f t="shared" si="203"/>
        <v>0</v>
      </c>
      <c r="CT166" s="699">
        <f t="shared" si="203"/>
        <v>0</v>
      </c>
      <c r="CU166" s="699">
        <f t="shared" si="203"/>
        <v>0</v>
      </c>
      <c r="CV166" s="699">
        <f t="shared" si="203"/>
        <v>0</v>
      </c>
      <c r="CW166" s="699">
        <f t="shared" si="203"/>
        <v>0</v>
      </c>
      <c r="CX166" s="699">
        <f t="shared" si="203"/>
        <v>0</v>
      </c>
      <c r="CY166" s="699">
        <f t="shared" si="203"/>
        <v>0</v>
      </c>
      <c r="CZ166" s="699">
        <f t="shared" si="203"/>
        <v>0</v>
      </c>
      <c r="DA166" s="699">
        <f t="shared" si="203"/>
        <v>0</v>
      </c>
      <c r="DB166" s="699">
        <f t="shared" si="203"/>
        <v>0</v>
      </c>
      <c r="DC166" s="699">
        <f t="shared" si="203"/>
        <v>0</v>
      </c>
    </row>
    <row r="167" spans="2:107" hidden="1" x14ac:dyDescent="0.25">
      <c r="B167" s="714">
        <v>33</v>
      </c>
      <c r="C167" s="715" t="s">
        <v>5886</v>
      </c>
      <c r="E167" s="715" t="s">
        <v>5932</v>
      </c>
      <c r="G167" s="681">
        <f>G137</f>
        <v>0</v>
      </c>
      <c r="H167" s="680">
        <f>H137</f>
        <v>0</v>
      </c>
      <c r="I167" s="680">
        <f t="shared" ref="I167:BT167" si="204">I137</f>
        <v>0</v>
      </c>
      <c r="J167" s="680">
        <f t="shared" si="204"/>
        <v>0</v>
      </c>
      <c r="K167" s="680">
        <f t="shared" si="204"/>
        <v>0</v>
      </c>
      <c r="L167" s="680">
        <f t="shared" si="204"/>
        <v>0</v>
      </c>
      <c r="M167" s="680">
        <f t="shared" si="204"/>
        <v>0</v>
      </c>
      <c r="N167" s="680">
        <f t="shared" si="204"/>
        <v>0</v>
      </c>
      <c r="O167" s="680">
        <f t="shared" si="204"/>
        <v>0</v>
      </c>
      <c r="P167" s="680">
        <f t="shared" si="204"/>
        <v>0</v>
      </c>
      <c r="Q167" s="680">
        <f t="shared" si="204"/>
        <v>0</v>
      </c>
      <c r="R167" s="680">
        <f t="shared" si="204"/>
        <v>0</v>
      </c>
      <c r="S167" s="680">
        <f t="shared" si="204"/>
        <v>0</v>
      </c>
      <c r="T167" s="680">
        <f t="shared" si="204"/>
        <v>0</v>
      </c>
      <c r="U167" s="680">
        <f t="shared" si="204"/>
        <v>0</v>
      </c>
      <c r="V167" s="680">
        <f t="shared" si="204"/>
        <v>0</v>
      </c>
      <c r="W167" s="680">
        <f t="shared" si="204"/>
        <v>0</v>
      </c>
      <c r="X167" s="680">
        <f t="shared" si="204"/>
        <v>0</v>
      </c>
      <c r="Y167" s="680">
        <f t="shared" si="204"/>
        <v>0</v>
      </c>
      <c r="Z167" s="680">
        <f t="shared" si="204"/>
        <v>0</v>
      </c>
      <c r="AA167" s="680">
        <f t="shared" si="204"/>
        <v>0</v>
      </c>
      <c r="AB167" s="680">
        <f t="shared" si="204"/>
        <v>0</v>
      </c>
      <c r="AC167" s="680">
        <f t="shared" si="204"/>
        <v>0</v>
      </c>
      <c r="AD167" s="680">
        <f t="shared" si="204"/>
        <v>0</v>
      </c>
      <c r="AE167" s="680">
        <f t="shared" si="204"/>
        <v>0</v>
      </c>
      <c r="AF167" s="680">
        <f t="shared" si="204"/>
        <v>0</v>
      </c>
      <c r="AG167" s="680">
        <f t="shared" si="204"/>
        <v>0</v>
      </c>
      <c r="AH167" s="680">
        <f t="shared" si="204"/>
        <v>0</v>
      </c>
      <c r="AI167" s="680">
        <f t="shared" si="204"/>
        <v>0</v>
      </c>
      <c r="AJ167" s="680">
        <f t="shared" si="204"/>
        <v>0</v>
      </c>
      <c r="AK167" s="680">
        <f t="shared" si="204"/>
        <v>0</v>
      </c>
      <c r="AL167" s="680">
        <f t="shared" si="204"/>
        <v>0</v>
      </c>
      <c r="AM167" s="680">
        <f t="shared" si="204"/>
        <v>0</v>
      </c>
      <c r="AN167" s="680">
        <f t="shared" si="204"/>
        <v>0</v>
      </c>
      <c r="AO167" s="680">
        <f t="shared" si="204"/>
        <v>0</v>
      </c>
      <c r="AP167" s="680">
        <f t="shared" si="204"/>
        <v>0</v>
      </c>
      <c r="AQ167" s="680">
        <f t="shared" si="204"/>
        <v>0</v>
      </c>
      <c r="AR167" s="680">
        <f t="shared" si="204"/>
        <v>0</v>
      </c>
      <c r="AS167" s="680">
        <f t="shared" si="204"/>
        <v>0</v>
      </c>
      <c r="AT167" s="680">
        <f t="shared" si="204"/>
        <v>0</v>
      </c>
      <c r="AU167" s="680">
        <f t="shared" si="204"/>
        <v>0</v>
      </c>
      <c r="AV167" s="680">
        <f t="shared" si="204"/>
        <v>0</v>
      </c>
      <c r="AW167" s="680">
        <f t="shared" si="204"/>
        <v>0</v>
      </c>
      <c r="AX167" s="680">
        <f t="shared" si="204"/>
        <v>0</v>
      </c>
      <c r="AY167" s="680">
        <f t="shared" si="204"/>
        <v>0</v>
      </c>
      <c r="AZ167" s="680">
        <f t="shared" si="204"/>
        <v>0</v>
      </c>
      <c r="BA167" s="680">
        <f t="shared" si="204"/>
        <v>0</v>
      </c>
      <c r="BB167" s="680">
        <f t="shared" si="204"/>
        <v>0</v>
      </c>
      <c r="BC167" s="680">
        <f t="shared" si="204"/>
        <v>0</v>
      </c>
      <c r="BD167" s="680">
        <f t="shared" si="204"/>
        <v>0</v>
      </c>
      <c r="BE167" s="680">
        <f t="shared" si="204"/>
        <v>0</v>
      </c>
      <c r="BF167" s="680">
        <f t="shared" si="204"/>
        <v>0</v>
      </c>
      <c r="BG167" s="680">
        <f t="shared" si="204"/>
        <v>0</v>
      </c>
      <c r="BH167" s="680">
        <f t="shared" si="204"/>
        <v>0</v>
      </c>
      <c r="BI167" s="680">
        <f t="shared" si="204"/>
        <v>0</v>
      </c>
      <c r="BJ167" s="680">
        <f t="shared" si="204"/>
        <v>0</v>
      </c>
      <c r="BK167" s="680">
        <f t="shared" si="204"/>
        <v>0</v>
      </c>
      <c r="BL167" s="680">
        <f t="shared" si="204"/>
        <v>0</v>
      </c>
      <c r="BM167" s="680">
        <f t="shared" si="204"/>
        <v>0</v>
      </c>
      <c r="BN167" s="680">
        <f t="shared" si="204"/>
        <v>0</v>
      </c>
      <c r="BO167" s="680">
        <f t="shared" si="204"/>
        <v>0</v>
      </c>
      <c r="BP167" s="680">
        <f t="shared" si="204"/>
        <v>0</v>
      </c>
      <c r="BQ167" s="680">
        <f t="shared" si="204"/>
        <v>0</v>
      </c>
      <c r="BR167" s="680">
        <f t="shared" si="204"/>
        <v>0</v>
      </c>
      <c r="BS167" s="680">
        <f t="shared" si="204"/>
        <v>0</v>
      </c>
      <c r="BT167" s="680">
        <f t="shared" si="204"/>
        <v>0</v>
      </c>
      <c r="BU167" s="680">
        <f t="shared" ref="BU167:DC167" si="205">BU137</f>
        <v>0</v>
      </c>
      <c r="BV167" s="680">
        <f t="shared" si="205"/>
        <v>0</v>
      </c>
      <c r="BW167" s="680">
        <f t="shared" si="205"/>
        <v>0</v>
      </c>
      <c r="BX167" s="680">
        <f t="shared" si="205"/>
        <v>0</v>
      </c>
      <c r="BY167" s="680">
        <f t="shared" si="205"/>
        <v>0</v>
      </c>
      <c r="BZ167" s="680">
        <f t="shared" si="205"/>
        <v>0</v>
      </c>
      <c r="CA167" s="680">
        <f t="shared" si="205"/>
        <v>0</v>
      </c>
      <c r="CB167" s="680">
        <f t="shared" si="205"/>
        <v>0</v>
      </c>
      <c r="CC167" s="680">
        <f t="shared" si="205"/>
        <v>0</v>
      </c>
      <c r="CD167" s="680">
        <f t="shared" si="205"/>
        <v>0</v>
      </c>
      <c r="CE167" s="680">
        <f t="shared" si="205"/>
        <v>0</v>
      </c>
      <c r="CF167" s="680">
        <f t="shared" si="205"/>
        <v>0</v>
      </c>
      <c r="CG167" s="680">
        <f t="shared" si="205"/>
        <v>0</v>
      </c>
      <c r="CH167" s="680">
        <f t="shared" si="205"/>
        <v>0</v>
      </c>
      <c r="CI167" s="680">
        <f t="shared" si="205"/>
        <v>0</v>
      </c>
      <c r="CJ167" s="680">
        <f t="shared" si="205"/>
        <v>0</v>
      </c>
      <c r="CK167" s="680">
        <f t="shared" si="205"/>
        <v>0</v>
      </c>
      <c r="CL167" s="680">
        <f t="shared" si="205"/>
        <v>0</v>
      </c>
      <c r="CM167" s="680">
        <f t="shared" si="205"/>
        <v>0</v>
      </c>
      <c r="CN167" s="680">
        <f t="shared" si="205"/>
        <v>0</v>
      </c>
      <c r="CO167" s="680">
        <f t="shared" si="205"/>
        <v>0</v>
      </c>
      <c r="CP167" s="680">
        <f t="shared" si="205"/>
        <v>0</v>
      </c>
      <c r="CQ167" s="680">
        <f t="shared" si="205"/>
        <v>0</v>
      </c>
      <c r="CR167" s="680">
        <f t="shared" si="205"/>
        <v>0</v>
      </c>
      <c r="CS167" s="680">
        <f t="shared" si="205"/>
        <v>0</v>
      </c>
      <c r="CT167" s="680">
        <f t="shared" si="205"/>
        <v>0</v>
      </c>
      <c r="CU167" s="680">
        <f t="shared" si="205"/>
        <v>0</v>
      </c>
      <c r="CV167" s="680">
        <f t="shared" si="205"/>
        <v>0</v>
      </c>
      <c r="CW167" s="680">
        <f t="shared" si="205"/>
        <v>0</v>
      </c>
      <c r="CX167" s="680">
        <f t="shared" si="205"/>
        <v>0</v>
      </c>
      <c r="CY167" s="680">
        <f t="shared" si="205"/>
        <v>0</v>
      </c>
      <c r="CZ167" s="680">
        <f t="shared" si="205"/>
        <v>0</v>
      </c>
      <c r="DA167" s="680">
        <f t="shared" si="205"/>
        <v>0</v>
      </c>
      <c r="DB167" s="680">
        <f t="shared" si="205"/>
        <v>0</v>
      </c>
      <c r="DC167" s="680">
        <f t="shared" si="205"/>
        <v>0</v>
      </c>
    </row>
    <row r="168" spans="2:107" hidden="1" x14ac:dyDescent="0.25">
      <c r="B168" s="714">
        <v>34</v>
      </c>
      <c r="C168" s="715" t="s">
        <v>5890</v>
      </c>
      <c r="E168" s="715" t="s">
        <v>5930</v>
      </c>
      <c r="F168" s="751"/>
      <c r="G168" s="733">
        <f>G164-G166</f>
        <v>0</v>
      </c>
      <c r="H168" s="699">
        <f>H139*(H85/10^3)</f>
        <v>0</v>
      </c>
      <c r="I168" s="699">
        <f t="shared" ref="I168:BT168" si="206">I139*(I85/10^3)</f>
        <v>0</v>
      </c>
      <c r="J168" s="699">
        <f t="shared" si="206"/>
        <v>0</v>
      </c>
      <c r="K168" s="699">
        <f t="shared" si="206"/>
        <v>0</v>
      </c>
      <c r="L168" s="699">
        <f t="shared" si="206"/>
        <v>0</v>
      </c>
      <c r="M168" s="699">
        <f t="shared" si="206"/>
        <v>0</v>
      </c>
      <c r="N168" s="699">
        <f t="shared" si="206"/>
        <v>0</v>
      </c>
      <c r="O168" s="699">
        <f t="shared" si="206"/>
        <v>0</v>
      </c>
      <c r="P168" s="699">
        <f t="shared" si="206"/>
        <v>0</v>
      </c>
      <c r="Q168" s="699">
        <f t="shared" si="206"/>
        <v>0</v>
      </c>
      <c r="R168" s="699">
        <f t="shared" si="206"/>
        <v>0</v>
      </c>
      <c r="S168" s="699">
        <f t="shared" si="206"/>
        <v>0</v>
      </c>
      <c r="T168" s="699">
        <f t="shared" si="206"/>
        <v>0</v>
      </c>
      <c r="U168" s="699">
        <f t="shared" si="206"/>
        <v>0</v>
      </c>
      <c r="V168" s="699">
        <f t="shared" si="206"/>
        <v>0</v>
      </c>
      <c r="W168" s="699">
        <f t="shared" si="206"/>
        <v>0</v>
      </c>
      <c r="X168" s="699">
        <f t="shared" si="206"/>
        <v>0</v>
      </c>
      <c r="Y168" s="699">
        <f t="shared" si="206"/>
        <v>0</v>
      </c>
      <c r="Z168" s="699">
        <f t="shared" si="206"/>
        <v>0</v>
      </c>
      <c r="AA168" s="699">
        <f t="shared" si="206"/>
        <v>0</v>
      </c>
      <c r="AB168" s="699">
        <f t="shared" si="206"/>
        <v>0</v>
      </c>
      <c r="AC168" s="699">
        <f t="shared" si="206"/>
        <v>0</v>
      </c>
      <c r="AD168" s="699">
        <f t="shared" si="206"/>
        <v>0</v>
      </c>
      <c r="AE168" s="699">
        <f t="shared" si="206"/>
        <v>0</v>
      </c>
      <c r="AF168" s="699">
        <f t="shared" si="206"/>
        <v>0</v>
      </c>
      <c r="AG168" s="699">
        <f t="shared" si="206"/>
        <v>0</v>
      </c>
      <c r="AH168" s="699">
        <f t="shared" si="206"/>
        <v>0</v>
      </c>
      <c r="AI168" s="699">
        <f t="shared" si="206"/>
        <v>0</v>
      </c>
      <c r="AJ168" s="699">
        <f t="shared" si="206"/>
        <v>0</v>
      </c>
      <c r="AK168" s="699">
        <f t="shared" si="206"/>
        <v>0</v>
      </c>
      <c r="AL168" s="699">
        <f t="shared" si="206"/>
        <v>0</v>
      </c>
      <c r="AM168" s="699">
        <f t="shared" si="206"/>
        <v>0</v>
      </c>
      <c r="AN168" s="699">
        <f t="shared" si="206"/>
        <v>0</v>
      </c>
      <c r="AO168" s="699">
        <f t="shared" si="206"/>
        <v>0</v>
      </c>
      <c r="AP168" s="699">
        <f t="shared" si="206"/>
        <v>0</v>
      </c>
      <c r="AQ168" s="699">
        <f t="shared" si="206"/>
        <v>0</v>
      </c>
      <c r="AR168" s="699">
        <f t="shared" si="206"/>
        <v>0</v>
      </c>
      <c r="AS168" s="699">
        <f t="shared" si="206"/>
        <v>0</v>
      </c>
      <c r="AT168" s="699">
        <f t="shared" si="206"/>
        <v>0</v>
      </c>
      <c r="AU168" s="699">
        <f t="shared" si="206"/>
        <v>0</v>
      </c>
      <c r="AV168" s="699">
        <f t="shared" si="206"/>
        <v>0</v>
      </c>
      <c r="AW168" s="699">
        <f t="shared" si="206"/>
        <v>0</v>
      </c>
      <c r="AX168" s="699">
        <f t="shared" si="206"/>
        <v>0</v>
      </c>
      <c r="AY168" s="699">
        <f t="shared" si="206"/>
        <v>0</v>
      </c>
      <c r="AZ168" s="699">
        <f t="shared" si="206"/>
        <v>0</v>
      </c>
      <c r="BA168" s="699">
        <f t="shared" si="206"/>
        <v>0</v>
      </c>
      <c r="BB168" s="699">
        <f t="shared" si="206"/>
        <v>0</v>
      </c>
      <c r="BC168" s="699">
        <f t="shared" si="206"/>
        <v>0</v>
      </c>
      <c r="BD168" s="699">
        <f t="shared" si="206"/>
        <v>0</v>
      </c>
      <c r="BE168" s="699">
        <f t="shared" si="206"/>
        <v>0</v>
      </c>
      <c r="BF168" s="699">
        <f t="shared" si="206"/>
        <v>0</v>
      </c>
      <c r="BG168" s="699">
        <f t="shared" si="206"/>
        <v>0</v>
      </c>
      <c r="BH168" s="699">
        <f t="shared" si="206"/>
        <v>0</v>
      </c>
      <c r="BI168" s="699">
        <f t="shared" si="206"/>
        <v>0</v>
      </c>
      <c r="BJ168" s="699">
        <f t="shared" si="206"/>
        <v>0</v>
      </c>
      <c r="BK168" s="699">
        <f t="shared" si="206"/>
        <v>0</v>
      </c>
      <c r="BL168" s="699">
        <f t="shared" si="206"/>
        <v>0</v>
      </c>
      <c r="BM168" s="699">
        <f t="shared" si="206"/>
        <v>0</v>
      </c>
      <c r="BN168" s="699">
        <f t="shared" si="206"/>
        <v>0</v>
      </c>
      <c r="BO168" s="699">
        <f t="shared" si="206"/>
        <v>0</v>
      </c>
      <c r="BP168" s="699">
        <f t="shared" si="206"/>
        <v>0</v>
      </c>
      <c r="BQ168" s="699">
        <f t="shared" si="206"/>
        <v>0</v>
      </c>
      <c r="BR168" s="699">
        <f t="shared" si="206"/>
        <v>0</v>
      </c>
      <c r="BS168" s="699">
        <f t="shared" si="206"/>
        <v>0</v>
      </c>
      <c r="BT168" s="699">
        <f t="shared" si="206"/>
        <v>0</v>
      </c>
      <c r="BU168" s="699">
        <f t="shared" ref="BU168:DC168" si="207">BU139*(BU85/10^3)</f>
        <v>0</v>
      </c>
      <c r="BV168" s="699">
        <f t="shared" si="207"/>
        <v>0</v>
      </c>
      <c r="BW168" s="699">
        <f t="shared" si="207"/>
        <v>0</v>
      </c>
      <c r="BX168" s="699">
        <f t="shared" si="207"/>
        <v>0</v>
      </c>
      <c r="BY168" s="699">
        <f t="shared" si="207"/>
        <v>0</v>
      </c>
      <c r="BZ168" s="699">
        <f t="shared" si="207"/>
        <v>0</v>
      </c>
      <c r="CA168" s="699">
        <f t="shared" si="207"/>
        <v>0</v>
      </c>
      <c r="CB168" s="699">
        <f t="shared" si="207"/>
        <v>0</v>
      </c>
      <c r="CC168" s="699">
        <f t="shared" si="207"/>
        <v>0</v>
      </c>
      <c r="CD168" s="699">
        <f t="shared" si="207"/>
        <v>0</v>
      </c>
      <c r="CE168" s="699">
        <f t="shared" si="207"/>
        <v>0</v>
      </c>
      <c r="CF168" s="699">
        <f t="shared" si="207"/>
        <v>0</v>
      </c>
      <c r="CG168" s="699">
        <f t="shared" si="207"/>
        <v>0</v>
      </c>
      <c r="CH168" s="699">
        <f t="shared" si="207"/>
        <v>0</v>
      </c>
      <c r="CI168" s="699">
        <f t="shared" si="207"/>
        <v>0</v>
      </c>
      <c r="CJ168" s="699">
        <f t="shared" si="207"/>
        <v>0</v>
      </c>
      <c r="CK168" s="699">
        <f t="shared" si="207"/>
        <v>0</v>
      </c>
      <c r="CL168" s="699">
        <f t="shared" si="207"/>
        <v>0</v>
      </c>
      <c r="CM168" s="699">
        <f t="shared" si="207"/>
        <v>0</v>
      </c>
      <c r="CN168" s="699">
        <f t="shared" si="207"/>
        <v>0</v>
      </c>
      <c r="CO168" s="699">
        <f t="shared" si="207"/>
        <v>0</v>
      </c>
      <c r="CP168" s="699">
        <f t="shared" si="207"/>
        <v>0</v>
      </c>
      <c r="CQ168" s="699">
        <f t="shared" si="207"/>
        <v>0</v>
      </c>
      <c r="CR168" s="699">
        <f t="shared" si="207"/>
        <v>0</v>
      </c>
      <c r="CS168" s="699">
        <f t="shared" si="207"/>
        <v>0</v>
      </c>
      <c r="CT168" s="699">
        <f t="shared" si="207"/>
        <v>0</v>
      </c>
      <c r="CU168" s="699">
        <f t="shared" si="207"/>
        <v>0</v>
      </c>
      <c r="CV168" s="699">
        <f t="shared" si="207"/>
        <v>0</v>
      </c>
      <c r="CW168" s="699">
        <f t="shared" si="207"/>
        <v>0</v>
      </c>
      <c r="CX168" s="699">
        <f t="shared" si="207"/>
        <v>0</v>
      </c>
      <c r="CY168" s="699">
        <f t="shared" si="207"/>
        <v>0</v>
      </c>
      <c r="CZ168" s="699">
        <f t="shared" si="207"/>
        <v>0</v>
      </c>
      <c r="DA168" s="699">
        <f t="shared" si="207"/>
        <v>0</v>
      </c>
      <c r="DB168" s="699">
        <f t="shared" si="207"/>
        <v>0</v>
      </c>
      <c r="DC168" s="699">
        <f t="shared" si="207"/>
        <v>0</v>
      </c>
    </row>
    <row r="169" spans="2:107" hidden="1" x14ac:dyDescent="0.25">
      <c r="B169" s="714">
        <v>35</v>
      </c>
      <c r="C169" s="715" t="s">
        <v>5999</v>
      </c>
      <c r="E169" s="715" t="s">
        <v>5932</v>
      </c>
      <c r="F169" s="751"/>
      <c r="G169" s="733">
        <f>G165-G167</f>
        <v>0</v>
      </c>
      <c r="H169" s="699">
        <f>H141</f>
        <v>0</v>
      </c>
      <c r="I169" s="699">
        <f t="shared" ref="I169:BT169" si="208">I141</f>
        <v>0</v>
      </c>
      <c r="J169" s="699">
        <f t="shared" si="208"/>
        <v>0</v>
      </c>
      <c r="K169" s="699">
        <f t="shared" si="208"/>
        <v>0</v>
      </c>
      <c r="L169" s="699">
        <f t="shared" si="208"/>
        <v>0</v>
      </c>
      <c r="M169" s="699">
        <f t="shared" si="208"/>
        <v>0</v>
      </c>
      <c r="N169" s="699">
        <f t="shared" si="208"/>
        <v>0</v>
      </c>
      <c r="O169" s="699">
        <f t="shared" si="208"/>
        <v>0</v>
      </c>
      <c r="P169" s="699">
        <f t="shared" si="208"/>
        <v>0</v>
      </c>
      <c r="Q169" s="699">
        <f t="shared" si="208"/>
        <v>0</v>
      </c>
      <c r="R169" s="699">
        <f t="shared" si="208"/>
        <v>0</v>
      </c>
      <c r="S169" s="699">
        <f t="shared" si="208"/>
        <v>0</v>
      </c>
      <c r="T169" s="699">
        <f t="shared" si="208"/>
        <v>0</v>
      </c>
      <c r="U169" s="699">
        <f t="shared" si="208"/>
        <v>0</v>
      </c>
      <c r="V169" s="699">
        <f t="shared" si="208"/>
        <v>0</v>
      </c>
      <c r="W169" s="699">
        <f t="shared" si="208"/>
        <v>0</v>
      </c>
      <c r="X169" s="699">
        <f t="shared" si="208"/>
        <v>0</v>
      </c>
      <c r="Y169" s="699">
        <f t="shared" si="208"/>
        <v>0</v>
      </c>
      <c r="Z169" s="699">
        <f t="shared" si="208"/>
        <v>0</v>
      </c>
      <c r="AA169" s="699">
        <f t="shared" si="208"/>
        <v>0</v>
      </c>
      <c r="AB169" s="699">
        <f t="shared" si="208"/>
        <v>0</v>
      </c>
      <c r="AC169" s="699">
        <f t="shared" si="208"/>
        <v>0</v>
      </c>
      <c r="AD169" s="699">
        <f t="shared" si="208"/>
        <v>0</v>
      </c>
      <c r="AE169" s="699">
        <f t="shared" si="208"/>
        <v>0</v>
      </c>
      <c r="AF169" s="699">
        <f t="shared" si="208"/>
        <v>0</v>
      </c>
      <c r="AG169" s="699">
        <f t="shared" si="208"/>
        <v>0</v>
      </c>
      <c r="AH169" s="699">
        <f t="shared" si="208"/>
        <v>0</v>
      </c>
      <c r="AI169" s="699">
        <f t="shared" si="208"/>
        <v>0</v>
      </c>
      <c r="AJ169" s="699">
        <f t="shared" si="208"/>
        <v>0</v>
      </c>
      <c r="AK169" s="699">
        <f t="shared" si="208"/>
        <v>0</v>
      </c>
      <c r="AL169" s="699">
        <f t="shared" si="208"/>
        <v>0</v>
      </c>
      <c r="AM169" s="699">
        <f t="shared" si="208"/>
        <v>0</v>
      </c>
      <c r="AN169" s="699">
        <f t="shared" si="208"/>
        <v>0</v>
      </c>
      <c r="AO169" s="699">
        <f t="shared" si="208"/>
        <v>0</v>
      </c>
      <c r="AP169" s="699">
        <f t="shared" si="208"/>
        <v>0</v>
      </c>
      <c r="AQ169" s="699">
        <f t="shared" si="208"/>
        <v>0</v>
      </c>
      <c r="AR169" s="699">
        <f t="shared" si="208"/>
        <v>0</v>
      </c>
      <c r="AS169" s="699">
        <f t="shared" si="208"/>
        <v>0</v>
      </c>
      <c r="AT169" s="699">
        <f t="shared" si="208"/>
        <v>0</v>
      </c>
      <c r="AU169" s="699">
        <f t="shared" si="208"/>
        <v>0</v>
      </c>
      <c r="AV169" s="699">
        <f t="shared" si="208"/>
        <v>0</v>
      </c>
      <c r="AW169" s="699">
        <f t="shared" si="208"/>
        <v>0</v>
      </c>
      <c r="AX169" s="699">
        <f t="shared" si="208"/>
        <v>0</v>
      </c>
      <c r="AY169" s="699">
        <f t="shared" si="208"/>
        <v>0</v>
      </c>
      <c r="AZ169" s="699">
        <f t="shared" si="208"/>
        <v>0</v>
      </c>
      <c r="BA169" s="699">
        <f t="shared" si="208"/>
        <v>0</v>
      </c>
      <c r="BB169" s="699">
        <f t="shared" si="208"/>
        <v>0</v>
      </c>
      <c r="BC169" s="699">
        <f t="shared" si="208"/>
        <v>0</v>
      </c>
      <c r="BD169" s="699">
        <f t="shared" si="208"/>
        <v>0</v>
      </c>
      <c r="BE169" s="699">
        <f t="shared" si="208"/>
        <v>0</v>
      </c>
      <c r="BF169" s="699">
        <f t="shared" si="208"/>
        <v>0</v>
      </c>
      <c r="BG169" s="699">
        <f t="shared" si="208"/>
        <v>0</v>
      </c>
      <c r="BH169" s="699">
        <f t="shared" si="208"/>
        <v>0</v>
      </c>
      <c r="BI169" s="699">
        <f t="shared" si="208"/>
        <v>0</v>
      </c>
      <c r="BJ169" s="699">
        <f t="shared" si="208"/>
        <v>0</v>
      </c>
      <c r="BK169" s="699">
        <f t="shared" si="208"/>
        <v>0</v>
      </c>
      <c r="BL169" s="699">
        <f t="shared" si="208"/>
        <v>0</v>
      </c>
      <c r="BM169" s="699">
        <f t="shared" si="208"/>
        <v>0</v>
      </c>
      <c r="BN169" s="699">
        <f t="shared" si="208"/>
        <v>0</v>
      </c>
      <c r="BO169" s="699">
        <f t="shared" si="208"/>
        <v>0</v>
      </c>
      <c r="BP169" s="699">
        <f t="shared" si="208"/>
        <v>0</v>
      </c>
      <c r="BQ169" s="699">
        <f t="shared" si="208"/>
        <v>0</v>
      </c>
      <c r="BR169" s="699">
        <f t="shared" si="208"/>
        <v>0</v>
      </c>
      <c r="BS169" s="699">
        <f t="shared" si="208"/>
        <v>0</v>
      </c>
      <c r="BT169" s="699">
        <f t="shared" si="208"/>
        <v>0</v>
      </c>
      <c r="BU169" s="699">
        <f t="shared" ref="BU169:DC169" si="209">BU141</f>
        <v>0</v>
      </c>
      <c r="BV169" s="699">
        <f t="shared" si="209"/>
        <v>0</v>
      </c>
      <c r="BW169" s="699">
        <f t="shared" si="209"/>
        <v>0</v>
      </c>
      <c r="BX169" s="699">
        <f t="shared" si="209"/>
        <v>0</v>
      </c>
      <c r="BY169" s="699">
        <f t="shared" si="209"/>
        <v>0</v>
      </c>
      <c r="BZ169" s="699">
        <f t="shared" si="209"/>
        <v>0</v>
      </c>
      <c r="CA169" s="699">
        <f t="shared" si="209"/>
        <v>0</v>
      </c>
      <c r="CB169" s="699">
        <f t="shared" si="209"/>
        <v>0</v>
      </c>
      <c r="CC169" s="699">
        <f t="shared" si="209"/>
        <v>0</v>
      </c>
      <c r="CD169" s="699">
        <f t="shared" si="209"/>
        <v>0</v>
      </c>
      <c r="CE169" s="699">
        <f t="shared" si="209"/>
        <v>0</v>
      </c>
      <c r="CF169" s="699">
        <f t="shared" si="209"/>
        <v>0</v>
      </c>
      <c r="CG169" s="699">
        <f t="shared" si="209"/>
        <v>0</v>
      </c>
      <c r="CH169" s="699">
        <f t="shared" si="209"/>
        <v>0</v>
      </c>
      <c r="CI169" s="699">
        <f t="shared" si="209"/>
        <v>0</v>
      </c>
      <c r="CJ169" s="699">
        <f t="shared" si="209"/>
        <v>0</v>
      </c>
      <c r="CK169" s="699">
        <f t="shared" si="209"/>
        <v>0</v>
      </c>
      <c r="CL169" s="699">
        <f t="shared" si="209"/>
        <v>0</v>
      </c>
      <c r="CM169" s="699">
        <f t="shared" si="209"/>
        <v>0</v>
      </c>
      <c r="CN169" s="699">
        <f t="shared" si="209"/>
        <v>0</v>
      </c>
      <c r="CO169" s="699">
        <f t="shared" si="209"/>
        <v>0</v>
      </c>
      <c r="CP169" s="699">
        <f t="shared" si="209"/>
        <v>0</v>
      </c>
      <c r="CQ169" s="699">
        <f t="shared" si="209"/>
        <v>0</v>
      </c>
      <c r="CR169" s="699">
        <f t="shared" si="209"/>
        <v>0</v>
      </c>
      <c r="CS169" s="699">
        <f t="shared" si="209"/>
        <v>0</v>
      </c>
      <c r="CT169" s="699">
        <f t="shared" si="209"/>
        <v>0</v>
      </c>
      <c r="CU169" s="699">
        <f t="shared" si="209"/>
        <v>0</v>
      </c>
      <c r="CV169" s="699">
        <f t="shared" si="209"/>
        <v>0</v>
      </c>
      <c r="CW169" s="699">
        <f t="shared" si="209"/>
        <v>0</v>
      </c>
      <c r="CX169" s="699">
        <f t="shared" si="209"/>
        <v>0</v>
      </c>
      <c r="CY169" s="699">
        <f t="shared" si="209"/>
        <v>0</v>
      </c>
      <c r="CZ169" s="699">
        <f t="shared" si="209"/>
        <v>0</v>
      </c>
      <c r="DA169" s="699">
        <f t="shared" si="209"/>
        <v>0</v>
      </c>
      <c r="DB169" s="699">
        <f t="shared" si="209"/>
        <v>0</v>
      </c>
      <c r="DC169" s="699">
        <f t="shared" si="209"/>
        <v>0</v>
      </c>
    </row>
    <row r="170" spans="2:107" hidden="1" x14ac:dyDescent="0.25">
      <c r="B170" s="714">
        <v>36</v>
      </c>
      <c r="C170" s="715" t="s">
        <v>5937</v>
      </c>
      <c r="E170" s="715" t="s">
        <v>5939</v>
      </c>
      <c r="G170" s="681">
        <f>IFERROR(G146/G134,0)</f>
        <v>0</v>
      </c>
      <c r="H170" s="680">
        <f>IFERROR(H146/H134,0)</f>
        <v>0</v>
      </c>
      <c r="I170" s="680">
        <f t="shared" ref="I170:BT170" si="210">IFERROR(I146/I134,0)</f>
        <v>0</v>
      </c>
      <c r="J170" s="680">
        <f t="shared" si="210"/>
        <v>0</v>
      </c>
      <c r="K170" s="680">
        <f t="shared" si="210"/>
        <v>0</v>
      </c>
      <c r="L170" s="680">
        <f t="shared" si="210"/>
        <v>0</v>
      </c>
      <c r="M170" s="680">
        <f t="shared" si="210"/>
        <v>0</v>
      </c>
      <c r="N170" s="680">
        <f t="shared" si="210"/>
        <v>0</v>
      </c>
      <c r="O170" s="680">
        <f t="shared" si="210"/>
        <v>0</v>
      </c>
      <c r="P170" s="680">
        <f t="shared" si="210"/>
        <v>0</v>
      </c>
      <c r="Q170" s="680">
        <f t="shared" si="210"/>
        <v>0</v>
      </c>
      <c r="R170" s="680">
        <f t="shared" si="210"/>
        <v>0</v>
      </c>
      <c r="S170" s="680">
        <f t="shared" si="210"/>
        <v>0</v>
      </c>
      <c r="T170" s="680">
        <f t="shared" si="210"/>
        <v>0</v>
      </c>
      <c r="U170" s="680">
        <f t="shared" si="210"/>
        <v>0</v>
      </c>
      <c r="V170" s="680">
        <f t="shared" si="210"/>
        <v>0</v>
      </c>
      <c r="W170" s="680">
        <f t="shared" si="210"/>
        <v>0</v>
      </c>
      <c r="X170" s="680">
        <f t="shared" si="210"/>
        <v>0</v>
      </c>
      <c r="Y170" s="680">
        <f t="shared" si="210"/>
        <v>0</v>
      </c>
      <c r="Z170" s="680">
        <f t="shared" si="210"/>
        <v>0</v>
      </c>
      <c r="AA170" s="680">
        <f t="shared" si="210"/>
        <v>0</v>
      </c>
      <c r="AB170" s="680">
        <f t="shared" si="210"/>
        <v>0</v>
      </c>
      <c r="AC170" s="680">
        <f t="shared" si="210"/>
        <v>0</v>
      </c>
      <c r="AD170" s="680">
        <f t="shared" si="210"/>
        <v>0</v>
      </c>
      <c r="AE170" s="680">
        <f t="shared" si="210"/>
        <v>0</v>
      </c>
      <c r="AF170" s="680">
        <f t="shared" si="210"/>
        <v>0</v>
      </c>
      <c r="AG170" s="680">
        <f t="shared" si="210"/>
        <v>0</v>
      </c>
      <c r="AH170" s="680">
        <f t="shared" si="210"/>
        <v>0</v>
      </c>
      <c r="AI170" s="680">
        <f t="shared" si="210"/>
        <v>0</v>
      </c>
      <c r="AJ170" s="680">
        <f t="shared" si="210"/>
        <v>0</v>
      </c>
      <c r="AK170" s="680">
        <f t="shared" si="210"/>
        <v>0</v>
      </c>
      <c r="AL170" s="680">
        <f t="shared" si="210"/>
        <v>0</v>
      </c>
      <c r="AM170" s="680">
        <f t="shared" si="210"/>
        <v>0</v>
      </c>
      <c r="AN170" s="680">
        <f t="shared" si="210"/>
        <v>0</v>
      </c>
      <c r="AO170" s="680">
        <f t="shared" si="210"/>
        <v>0</v>
      </c>
      <c r="AP170" s="680">
        <f t="shared" si="210"/>
        <v>0</v>
      </c>
      <c r="AQ170" s="680">
        <f t="shared" si="210"/>
        <v>0</v>
      </c>
      <c r="AR170" s="680">
        <f t="shared" si="210"/>
        <v>0</v>
      </c>
      <c r="AS170" s="680">
        <f t="shared" si="210"/>
        <v>0</v>
      </c>
      <c r="AT170" s="680">
        <f t="shared" si="210"/>
        <v>0</v>
      </c>
      <c r="AU170" s="680">
        <f t="shared" si="210"/>
        <v>0</v>
      </c>
      <c r="AV170" s="680">
        <f t="shared" si="210"/>
        <v>0</v>
      </c>
      <c r="AW170" s="680">
        <f t="shared" si="210"/>
        <v>0</v>
      </c>
      <c r="AX170" s="680">
        <f t="shared" si="210"/>
        <v>0</v>
      </c>
      <c r="AY170" s="680">
        <f t="shared" si="210"/>
        <v>0</v>
      </c>
      <c r="AZ170" s="680">
        <f t="shared" si="210"/>
        <v>0</v>
      </c>
      <c r="BA170" s="680">
        <f t="shared" si="210"/>
        <v>0</v>
      </c>
      <c r="BB170" s="680">
        <f t="shared" si="210"/>
        <v>0</v>
      </c>
      <c r="BC170" s="680">
        <f t="shared" si="210"/>
        <v>0</v>
      </c>
      <c r="BD170" s="680">
        <f t="shared" si="210"/>
        <v>0</v>
      </c>
      <c r="BE170" s="680">
        <f t="shared" si="210"/>
        <v>0</v>
      </c>
      <c r="BF170" s="680">
        <f t="shared" si="210"/>
        <v>0</v>
      </c>
      <c r="BG170" s="680">
        <f t="shared" si="210"/>
        <v>0</v>
      </c>
      <c r="BH170" s="680">
        <f t="shared" si="210"/>
        <v>0</v>
      </c>
      <c r="BI170" s="680">
        <f t="shared" si="210"/>
        <v>0</v>
      </c>
      <c r="BJ170" s="680">
        <f t="shared" si="210"/>
        <v>0</v>
      </c>
      <c r="BK170" s="680">
        <f t="shared" si="210"/>
        <v>0</v>
      </c>
      <c r="BL170" s="680">
        <f t="shared" si="210"/>
        <v>0</v>
      </c>
      <c r="BM170" s="680">
        <f t="shared" si="210"/>
        <v>0</v>
      </c>
      <c r="BN170" s="680">
        <f t="shared" si="210"/>
        <v>0</v>
      </c>
      <c r="BO170" s="680">
        <f t="shared" si="210"/>
        <v>0</v>
      </c>
      <c r="BP170" s="680">
        <f t="shared" si="210"/>
        <v>0</v>
      </c>
      <c r="BQ170" s="680">
        <f t="shared" si="210"/>
        <v>0</v>
      </c>
      <c r="BR170" s="680">
        <f t="shared" si="210"/>
        <v>0</v>
      </c>
      <c r="BS170" s="680">
        <f t="shared" si="210"/>
        <v>0</v>
      </c>
      <c r="BT170" s="680">
        <f t="shared" si="210"/>
        <v>0</v>
      </c>
      <c r="BU170" s="680">
        <f t="shared" ref="BU170:DC170" si="211">IFERROR(BU146/BU134,0)</f>
        <v>0</v>
      </c>
      <c r="BV170" s="680">
        <f t="shared" si="211"/>
        <v>0</v>
      </c>
      <c r="BW170" s="680">
        <f t="shared" si="211"/>
        <v>0</v>
      </c>
      <c r="BX170" s="680">
        <f t="shared" si="211"/>
        <v>0</v>
      </c>
      <c r="BY170" s="680">
        <f t="shared" si="211"/>
        <v>0</v>
      </c>
      <c r="BZ170" s="680">
        <f t="shared" si="211"/>
        <v>0</v>
      </c>
      <c r="CA170" s="680">
        <f t="shared" si="211"/>
        <v>0</v>
      </c>
      <c r="CB170" s="680">
        <f t="shared" si="211"/>
        <v>0</v>
      </c>
      <c r="CC170" s="680">
        <f t="shared" si="211"/>
        <v>0</v>
      </c>
      <c r="CD170" s="680">
        <f t="shared" si="211"/>
        <v>0</v>
      </c>
      <c r="CE170" s="680">
        <f t="shared" si="211"/>
        <v>0</v>
      </c>
      <c r="CF170" s="680">
        <f t="shared" si="211"/>
        <v>0</v>
      </c>
      <c r="CG170" s="680">
        <f t="shared" si="211"/>
        <v>0</v>
      </c>
      <c r="CH170" s="680">
        <f t="shared" si="211"/>
        <v>0</v>
      </c>
      <c r="CI170" s="680">
        <f t="shared" si="211"/>
        <v>0</v>
      </c>
      <c r="CJ170" s="680">
        <f t="shared" si="211"/>
        <v>0</v>
      </c>
      <c r="CK170" s="680">
        <f t="shared" si="211"/>
        <v>0</v>
      </c>
      <c r="CL170" s="680">
        <f t="shared" si="211"/>
        <v>0</v>
      </c>
      <c r="CM170" s="680">
        <f t="shared" si="211"/>
        <v>0</v>
      </c>
      <c r="CN170" s="680">
        <f t="shared" si="211"/>
        <v>0</v>
      </c>
      <c r="CO170" s="680">
        <f t="shared" si="211"/>
        <v>0</v>
      </c>
      <c r="CP170" s="680">
        <f t="shared" si="211"/>
        <v>0</v>
      </c>
      <c r="CQ170" s="680">
        <f t="shared" si="211"/>
        <v>0</v>
      </c>
      <c r="CR170" s="680">
        <f t="shared" si="211"/>
        <v>0</v>
      </c>
      <c r="CS170" s="680">
        <f t="shared" si="211"/>
        <v>0</v>
      </c>
      <c r="CT170" s="680">
        <f t="shared" si="211"/>
        <v>0</v>
      </c>
      <c r="CU170" s="680">
        <f t="shared" si="211"/>
        <v>0</v>
      </c>
      <c r="CV170" s="680">
        <f t="shared" si="211"/>
        <v>0</v>
      </c>
      <c r="CW170" s="680">
        <f t="shared" si="211"/>
        <v>0</v>
      </c>
      <c r="CX170" s="680">
        <f t="shared" si="211"/>
        <v>0</v>
      </c>
      <c r="CY170" s="680">
        <f t="shared" si="211"/>
        <v>0</v>
      </c>
      <c r="CZ170" s="680">
        <f t="shared" si="211"/>
        <v>0</v>
      </c>
      <c r="DA170" s="680">
        <f t="shared" si="211"/>
        <v>0</v>
      </c>
      <c r="DB170" s="680">
        <f t="shared" si="211"/>
        <v>0</v>
      </c>
      <c r="DC170" s="680">
        <f t="shared" si="211"/>
        <v>0</v>
      </c>
    </row>
    <row r="171" spans="2:107" hidden="1" x14ac:dyDescent="0.25">
      <c r="B171" s="714">
        <v>37</v>
      </c>
      <c r="C171" s="715" t="s">
        <v>5940</v>
      </c>
      <c r="E171" s="715" t="s">
        <v>5939</v>
      </c>
      <c r="G171" s="681">
        <f>IFERROR(G147/G134,0)</f>
        <v>0</v>
      </c>
      <c r="H171" s="680">
        <f>IFERROR(H147/H134,0)</f>
        <v>0</v>
      </c>
      <c r="I171" s="680">
        <f t="shared" ref="I171:BT171" si="212">IFERROR(I147/I134,0)</f>
        <v>0</v>
      </c>
      <c r="J171" s="680">
        <f t="shared" si="212"/>
        <v>0</v>
      </c>
      <c r="K171" s="680">
        <f t="shared" si="212"/>
        <v>0</v>
      </c>
      <c r="L171" s="680">
        <f t="shared" si="212"/>
        <v>0</v>
      </c>
      <c r="M171" s="680">
        <f t="shared" si="212"/>
        <v>0</v>
      </c>
      <c r="N171" s="680">
        <f t="shared" si="212"/>
        <v>0</v>
      </c>
      <c r="O171" s="680">
        <f t="shared" si="212"/>
        <v>0</v>
      </c>
      <c r="P171" s="680">
        <f t="shared" si="212"/>
        <v>0</v>
      </c>
      <c r="Q171" s="680">
        <f t="shared" si="212"/>
        <v>0</v>
      </c>
      <c r="R171" s="680">
        <f t="shared" si="212"/>
        <v>0</v>
      </c>
      <c r="S171" s="680">
        <f t="shared" si="212"/>
        <v>0</v>
      </c>
      <c r="T171" s="680">
        <f t="shared" si="212"/>
        <v>0</v>
      </c>
      <c r="U171" s="680">
        <f t="shared" si="212"/>
        <v>0</v>
      </c>
      <c r="V171" s="680">
        <f t="shared" si="212"/>
        <v>0</v>
      </c>
      <c r="W171" s="680">
        <f t="shared" si="212"/>
        <v>0</v>
      </c>
      <c r="X171" s="680">
        <f t="shared" si="212"/>
        <v>0</v>
      </c>
      <c r="Y171" s="680">
        <f t="shared" si="212"/>
        <v>0</v>
      </c>
      <c r="Z171" s="680">
        <f t="shared" si="212"/>
        <v>0</v>
      </c>
      <c r="AA171" s="680">
        <f t="shared" si="212"/>
        <v>0</v>
      </c>
      <c r="AB171" s="680">
        <f t="shared" si="212"/>
        <v>0</v>
      </c>
      <c r="AC171" s="680">
        <f t="shared" si="212"/>
        <v>0</v>
      </c>
      <c r="AD171" s="680">
        <f t="shared" si="212"/>
        <v>0</v>
      </c>
      <c r="AE171" s="680">
        <f t="shared" si="212"/>
        <v>0</v>
      </c>
      <c r="AF171" s="680">
        <f t="shared" si="212"/>
        <v>0</v>
      </c>
      <c r="AG171" s="680">
        <f t="shared" si="212"/>
        <v>0</v>
      </c>
      <c r="AH171" s="680">
        <f t="shared" si="212"/>
        <v>0</v>
      </c>
      <c r="AI171" s="680">
        <f t="shared" si="212"/>
        <v>0</v>
      </c>
      <c r="AJ171" s="680">
        <f t="shared" si="212"/>
        <v>0</v>
      </c>
      <c r="AK171" s="680">
        <f t="shared" si="212"/>
        <v>0</v>
      </c>
      <c r="AL171" s="680">
        <f t="shared" si="212"/>
        <v>0</v>
      </c>
      <c r="AM171" s="680">
        <f t="shared" si="212"/>
        <v>0</v>
      </c>
      <c r="AN171" s="680">
        <f t="shared" si="212"/>
        <v>0</v>
      </c>
      <c r="AO171" s="680">
        <f t="shared" si="212"/>
        <v>0</v>
      </c>
      <c r="AP171" s="680">
        <f t="shared" si="212"/>
        <v>0</v>
      </c>
      <c r="AQ171" s="680">
        <f t="shared" si="212"/>
        <v>0</v>
      </c>
      <c r="AR171" s="680">
        <f t="shared" si="212"/>
        <v>0</v>
      </c>
      <c r="AS171" s="680">
        <f t="shared" si="212"/>
        <v>0</v>
      </c>
      <c r="AT171" s="680">
        <f t="shared" si="212"/>
        <v>0</v>
      </c>
      <c r="AU171" s="680">
        <f t="shared" si="212"/>
        <v>0</v>
      </c>
      <c r="AV171" s="680">
        <f t="shared" si="212"/>
        <v>0</v>
      </c>
      <c r="AW171" s="680">
        <f t="shared" si="212"/>
        <v>0</v>
      </c>
      <c r="AX171" s="680">
        <f t="shared" si="212"/>
        <v>0</v>
      </c>
      <c r="AY171" s="680">
        <f t="shared" si="212"/>
        <v>0</v>
      </c>
      <c r="AZ171" s="680">
        <f t="shared" si="212"/>
        <v>0</v>
      </c>
      <c r="BA171" s="680">
        <f t="shared" si="212"/>
        <v>0</v>
      </c>
      <c r="BB171" s="680">
        <f t="shared" si="212"/>
        <v>0</v>
      </c>
      <c r="BC171" s="680">
        <f t="shared" si="212"/>
        <v>0</v>
      </c>
      <c r="BD171" s="680">
        <f t="shared" si="212"/>
        <v>0</v>
      </c>
      <c r="BE171" s="680">
        <f t="shared" si="212"/>
        <v>0</v>
      </c>
      <c r="BF171" s="680">
        <f t="shared" si="212"/>
        <v>0</v>
      </c>
      <c r="BG171" s="680">
        <f t="shared" si="212"/>
        <v>0</v>
      </c>
      <c r="BH171" s="680">
        <f t="shared" si="212"/>
        <v>0</v>
      </c>
      <c r="BI171" s="680">
        <f t="shared" si="212"/>
        <v>0</v>
      </c>
      <c r="BJ171" s="680">
        <f t="shared" si="212"/>
        <v>0</v>
      </c>
      <c r="BK171" s="680">
        <f t="shared" si="212"/>
        <v>0</v>
      </c>
      <c r="BL171" s="680">
        <f t="shared" si="212"/>
        <v>0</v>
      </c>
      <c r="BM171" s="680">
        <f t="shared" si="212"/>
        <v>0</v>
      </c>
      <c r="BN171" s="680">
        <f t="shared" si="212"/>
        <v>0</v>
      </c>
      <c r="BO171" s="680">
        <f t="shared" si="212"/>
        <v>0</v>
      </c>
      <c r="BP171" s="680">
        <f t="shared" si="212"/>
        <v>0</v>
      </c>
      <c r="BQ171" s="680">
        <f t="shared" si="212"/>
        <v>0</v>
      </c>
      <c r="BR171" s="680">
        <f t="shared" si="212"/>
        <v>0</v>
      </c>
      <c r="BS171" s="680">
        <f t="shared" si="212"/>
        <v>0</v>
      </c>
      <c r="BT171" s="680">
        <f t="shared" si="212"/>
        <v>0</v>
      </c>
      <c r="BU171" s="680">
        <f t="shared" ref="BU171:DC171" si="213">IFERROR(BU147/BU134,0)</f>
        <v>0</v>
      </c>
      <c r="BV171" s="680">
        <f t="shared" si="213"/>
        <v>0</v>
      </c>
      <c r="BW171" s="680">
        <f t="shared" si="213"/>
        <v>0</v>
      </c>
      <c r="BX171" s="680">
        <f t="shared" si="213"/>
        <v>0</v>
      </c>
      <c r="BY171" s="680">
        <f t="shared" si="213"/>
        <v>0</v>
      </c>
      <c r="BZ171" s="680">
        <f t="shared" si="213"/>
        <v>0</v>
      </c>
      <c r="CA171" s="680">
        <f t="shared" si="213"/>
        <v>0</v>
      </c>
      <c r="CB171" s="680">
        <f t="shared" si="213"/>
        <v>0</v>
      </c>
      <c r="CC171" s="680">
        <f t="shared" si="213"/>
        <v>0</v>
      </c>
      <c r="CD171" s="680">
        <f t="shared" si="213"/>
        <v>0</v>
      </c>
      <c r="CE171" s="680">
        <f t="shared" si="213"/>
        <v>0</v>
      </c>
      <c r="CF171" s="680">
        <f t="shared" si="213"/>
        <v>0</v>
      </c>
      <c r="CG171" s="680">
        <f t="shared" si="213"/>
        <v>0</v>
      </c>
      <c r="CH171" s="680">
        <f t="shared" si="213"/>
        <v>0</v>
      </c>
      <c r="CI171" s="680">
        <f t="shared" si="213"/>
        <v>0</v>
      </c>
      <c r="CJ171" s="680">
        <f t="shared" si="213"/>
        <v>0</v>
      </c>
      <c r="CK171" s="680">
        <f t="shared" si="213"/>
        <v>0</v>
      </c>
      <c r="CL171" s="680">
        <f t="shared" si="213"/>
        <v>0</v>
      </c>
      <c r="CM171" s="680">
        <f t="shared" si="213"/>
        <v>0</v>
      </c>
      <c r="CN171" s="680">
        <f t="shared" si="213"/>
        <v>0</v>
      </c>
      <c r="CO171" s="680">
        <f t="shared" si="213"/>
        <v>0</v>
      </c>
      <c r="CP171" s="680">
        <f t="shared" si="213"/>
        <v>0</v>
      </c>
      <c r="CQ171" s="680">
        <f t="shared" si="213"/>
        <v>0</v>
      </c>
      <c r="CR171" s="680">
        <f t="shared" si="213"/>
        <v>0</v>
      </c>
      <c r="CS171" s="680">
        <f t="shared" si="213"/>
        <v>0</v>
      </c>
      <c r="CT171" s="680">
        <f t="shared" si="213"/>
        <v>0</v>
      </c>
      <c r="CU171" s="680">
        <f t="shared" si="213"/>
        <v>0</v>
      </c>
      <c r="CV171" s="680">
        <f t="shared" si="213"/>
        <v>0</v>
      </c>
      <c r="CW171" s="680">
        <f t="shared" si="213"/>
        <v>0</v>
      </c>
      <c r="CX171" s="680">
        <f t="shared" si="213"/>
        <v>0</v>
      </c>
      <c r="CY171" s="680">
        <f t="shared" si="213"/>
        <v>0</v>
      </c>
      <c r="CZ171" s="680">
        <f t="shared" si="213"/>
        <v>0</v>
      </c>
      <c r="DA171" s="680">
        <f t="shared" si="213"/>
        <v>0</v>
      </c>
      <c r="DB171" s="680">
        <f t="shared" si="213"/>
        <v>0</v>
      </c>
      <c r="DC171" s="680">
        <f t="shared" si="213"/>
        <v>0</v>
      </c>
    </row>
    <row r="172" spans="2:107" hidden="1" x14ac:dyDescent="0.25">
      <c r="B172" s="714">
        <v>38</v>
      </c>
      <c r="C172" s="715" t="s">
        <v>5942</v>
      </c>
      <c r="E172" s="715" t="s">
        <v>5939</v>
      </c>
      <c r="G172" s="688">
        <f>SUM(G170:G171)</f>
        <v>0</v>
      </c>
      <c r="H172" s="699">
        <f>SUM(H170:H171)</f>
        <v>0</v>
      </c>
      <c r="I172" s="699">
        <f t="shared" ref="I172:BT172" si="214">SUM(I170:I171)</f>
        <v>0</v>
      </c>
      <c r="J172" s="699">
        <f t="shared" si="214"/>
        <v>0</v>
      </c>
      <c r="K172" s="699">
        <f t="shared" si="214"/>
        <v>0</v>
      </c>
      <c r="L172" s="699">
        <f t="shared" si="214"/>
        <v>0</v>
      </c>
      <c r="M172" s="699">
        <f t="shared" si="214"/>
        <v>0</v>
      </c>
      <c r="N172" s="699">
        <f t="shared" si="214"/>
        <v>0</v>
      </c>
      <c r="O172" s="699">
        <f t="shared" si="214"/>
        <v>0</v>
      </c>
      <c r="P172" s="699">
        <f t="shared" si="214"/>
        <v>0</v>
      </c>
      <c r="Q172" s="699">
        <f t="shared" si="214"/>
        <v>0</v>
      </c>
      <c r="R172" s="699">
        <f t="shared" si="214"/>
        <v>0</v>
      </c>
      <c r="S172" s="699">
        <f t="shared" si="214"/>
        <v>0</v>
      </c>
      <c r="T172" s="699">
        <f t="shared" si="214"/>
        <v>0</v>
      </c>
      <c r="U172" s="699">
        <f t="shared" si="214"/>
        <v>0</v>
      </c>
      <c r="V172" s="699">
        <f t="shared" si="214"/>
        <v>0</v>
      </c>
      <c r="W172" s="699">
        <f t="shared" si="214"/>
        <v>0</v>
      </c>
      <c r="X172" s="699">
        <f t="shared" si="214"/>
        <v>0</v>
      </c>
      <c r="Y172" s="699">
        <f t="shared" si="214"/>
        <v>0</v>
      </c>
      <c r="Z172" s="699">
        <f t="shared" si="214"/>
        <v>0</v>
      </c>
      <c r="AA172" s="699">
        <f t="shared" si="214"/>
        <v>0</v>
      </c>
      <c r="AB172" s="699">
        <f t="shared" si="214"/>
        <v>0</v>
      </c>
      <c r="AC172" s="699">
        <f t="shared" si="214"/>
        <v>0</v>
      </c>
      <c r="AD172" s="699">
        <f t="shared" si="214"/>
        <v>0</v>
      </c>
      <c r="AE172" s="699">
        <f t="shared" si="214"/>
        <v>0</v>
      </c>
      <c r="AF172" s="699">
        <f t="shared" si="214"/>
        <v>0</v>
      </c>
      <c r="AG172" s="699">
        <f t="shared" si="214"/>
        <v>0</v>
      </c>
      <c r="AH172" s="699">
        <f t="shared" si="214"/>
        <v>0</v>
      </c>
      <c r="AI172" s="699">
        <f t="shared" si="214"/>
        <v>0</v>
      </c>
      <c r="AJ172" s="699">
        <f t="shared" si="214"/>
        <v>0</v>
      </c>
      <c r="AK172" s="699">
        <f t="shared" si="214"/>
        <v>0</v>
      </c>
      <c r="AL172" s="699">
        <f t="shared" si="214"/>
        <v>0</v>
      </c>
      <c r="AM172" s="699">
        <f t="shared" si="214"/>
        <v>0</v>
      </c>
      <c r="AN172" s="699">
        <f t="shared" si="214"/>
        <v>0</v>
      </c>
      <c r="AO172" s="699">
        <f t="shared" si="214"/>
        <v>0</v>
      </c>
      <c r="AP172" s="699">
        <f t="shared" si="214"/>
        <v>0</v>
      </c>
      <c r="AQ172" s="699">
        <f t="shared" si="214"/>
        <v>0</v>
      </c>
      <c r="AR172" s="699">
        <f t="shared" si="214"/>
        <v>0</v>
      </c>
      <c r="AS172" s="699">
        <f t="shared" si="214"/>
        <v>0</v>
      </c>
      <c r="AT172" s="699">
        <f t="shared" si="214"/>
        <v>0</v>
      </c>
      <c r="AU172" s="699">
        <f t="shared" si="214"/>
        <v>0</v>
      </c>
      <c r="AV172" s="699">
        <f t="shared" si="214"/>
        <v>0</v>
      </c>
      <c r="AW172" s="699">
        <f t="shared" si="214"/>
        <v>0</v>
      </c>
      <c r="AX172" s="699">
        <f t="shared" si="214"/>
        <v>0</v>
      </c>
      <c r="AY172" s="699">
        <f t="shared" si="214"/>
        <v>0</v>
      </c>
      <c r="AZ172" s="699">
        <f t="shared" si="214"/>
        <v>0</v>
      </c>
      <c r="BA172" s="699">
        <f t="shared" si="214"/>
        <v>0</v>
      </c>
      <c r="BB172" s="699">
        <f t="shared" si="214"/>
        <v>0</v>
      </c>
      <c r="BC172" s="699">
        <f t="shared" si="214"/>
        <v>0</v>
      </c>
      <c r="BD172" s="699">
        <f t="shared" si="214"/>
        <v>0</v>
      </c>
      <c r="BE172" s="699">
        <f t="shared" si="214"/>
        <v>0</v>
      </c>
      <c r="BF172" s="699">
        <f t="shared" si="214"/>
        <v>0</v>
      </c>
      <c r="BG172" s="699">
        <f t="shared" si="214"/>
        <v>0</v>
      </c>
      <c r="BH172" s="699">
        <f t="shared" si="214"/>
        <v>0</v>
      </c>
      <c r="BI172" s="699">
        <f t="shared" si="214"/>
        <v>0</v>
      </c>
      <c r="BJ172" s="699">
        <f t="shared" si="214"/>
        <v>0</v>
      </c>
      <c r="BK172" s="699">
        <f t="shared" si="214"/>
        <v>0</v>
      </c>
      <c r="BL172" s="699">
        <f t="shared" si="214"/>
        <v>0</v>
      </c>
      <c r="BM172" s="699">
        <f t="shared" si="214"/>
        <v>0</v>
      </c>
      <c r="BN172" s="699">
        <f t="shared" si="214"/>
        <v>0</v>
      </c>
      <c r="BO172" s="699">
        <f t="shared" si="214"/>
        <v>0</v>
      </c>
      <c r="BP172" s="699">
        <f t="shared" si="214"/>
        <v>0</v>
      </c>
      <c r="BQ172" s="699">
        <f t="shared" si="214"/>
        <v>0</v>
      </c>
      <c r="BR172" s="699">
        <f t="shared" si="214"/>
        <v>0</v>
      </c>
      <c r="BS172" s="699">
        <f t="shared" si="214"/>
        <v>0</v>
      </c>
      <c r="BT172" s="699">
        <f t="shared" si="214"/>
        <v>0</v>
      </c>
      <c r="BU172" s="699">
        <f t="shared" ref="BU172:DC172" si="215">SUM(BU170:BU171)</f>
        <v>0</v>
      </c>
      <c r="BV172" s="699">
        <f t="shared" si="215"/>
        <v>0</v>
      </c>
      <c r="BW172" s="699">
        <f t="shared" si="215"/>
        <v>0</v>
      </c>
      <c r="BX172" s="699">
        <f t="shared" si="215"/>
        <v>0</v>
      </c>
      <c r="BY172" s="699">
        <f t="shared" si="215"/>
        <v>0</v>
      </c>
      <c r="BZ172" s="699">
        <f t="shared" si="215"/>
        <v>0</v>
      </c>
      <c r="CA172" s="699">
        <f t="shared" si="215"/>
        <v>0</v>
      </c>
      <c r="CB172" s="699">
        <f t="shared" si="215"/>
        <v>0</v>
      </c>
      <c r="CC172" s="699">
        <f t="shared" si="215"/>
        <v>0</v>
      </c>
      <c r="CD172" s="699">
        <f t="shared" si="215"/>
        <v>0</v>
      </c>
      <c r="CE172" s="699">
        <f t="shared" si="215"/>
        <v>0</v>
      </c>
      <c r="CF172" s="699">
        <f t="shared" si="215"/>
        <v>0</v>
      </c>
      <c r="CG172" s="699">
        <f t="shared" si="215"/>
        <v>0</v>
      </c>
      <c r="CH172" s="699">
        <f t="shared" si="215"/>
        <v>0</v>
      </c>
      <c r="CI172" s="699">
        <f t="shared" si="215"/>
        <v>0</v>
      </c>
      <c r="CJ172" s="699">
        <f t="shared" si="215"/>
        <v>0</v>
      </c>
      <c r="CK172" s="699">
        <f t="shared" si="215"/>
        <v>0</v>
      </c>
      <c r="CL172" s="699">
        <f t="shared" si="215"/>
        <v>0</v>
      </c>
      <c r="CM172" s="699">
        <f t="shared" si="215"/>
        <v>0</v>
      </c>
      <c r="CN172" s="699">
        <f t="shared" si="215"/>
        <v>0</v>
      </c>
      <c r="CO172" s="699">
        <f t="shared" si="215"/>
        <v>0</v>
      </c>
      <c r="CP172" s="699">
        <f t="shared" si="215"/>
        <v>0</v>
      </c>
      <c r="CQ172" s="699">
        <f t="shared" si="215"/>
        <v>0</v>
      </c>
      <c r="CR172" s="699">
        <f t="shared" si="215"/>
        <v>0</v>
      </c>
      <c r="CS172" s="699">
        <f t="shared" si="215"/>
        <v>0</v>
      </c>
      <c r="CT172" s="699">
        <f t="shared" si="215"/>
        <v>0</v>
      </c>
      <c r="CU172" s="699">
        <f t="shared" si="215"/>
        <v>0</v>
      </c>
      <c r="CV172" s="699">
        <f t="shared" si="215"/>
        <v>0</v>
      </c>
      <c r="CW172" s="699">
        <f t="shared" si="215"/>
        <v>0</v>
      </c>
      <c r="CX172" s="699">
        <f t="shared" si="215"/>
        <v>0</v>
      </c>
      <c r="CY172" s="699">
        <f t="shared" si="215"/>
        <v>0</v>
      </c>
      <c r="CZ172" s="699">
        <f t="shared" si="215"/>
        <v>0</v>
      </c>
      <c r="DA172" s="699">
        <f t="shared" si="215"/>
        <v>0</v>
      </c>
      <c r="DB172" s="699">
        <f t="shared" si="215"/>
        <v>0</v>
      </c>
      <c r="DC172" s="699">
        <f t="shared" si="215"/>
        <v>0</v>
      </c>
    </row>
    <row r="173" spans="2:107" hidden="1" x14ac:dyDescent="0.25">
      <c r="B173" s="714">
        <v>39</v>
      </c>
      <c r="C173" s="715" t="s">
        <v>5944</v>
      </c>
      <c r="E173" s="715" t="s">
        <v>5939</v>
      </c>
      <c r="G173" s="681">
        <f>IFERROR(G149/G134,0)</f>
        <v>0</v>
      </c>
      <c r="H173" s="680">
        <f>IFERROR(H149/H134,0)</f>
        <v>0</v>
      </c>
      <c r="I173" s="680">
        <f t="shared" ref="I173:BT173" si="216">IFERROR(I149/I134,0)</f>
        <v>0</v>
      </c>
      <c r="J173" s="680">
        <f t="shared" si="216"/>
        <v>0</v>
      </c>
      <c r="K173" s="680">
        <f t="shared" si="216"/>
        <v>0</v>
      </c>
      <c r="L173" s="680">
        <f t="shared" si="216"/>
        <v>0</v>
      </c>
      <c r="M173" s="680">
        <f t="shared" si="216"/>
        <v>0</v>
      </c>
      <c r="N173" s="680">
        <f t="shared" si="216"/>
        <v>0</v>
      </c>
      <c r="O173" s="680">
        <f t="shared" si="216"/>
        <v>0</v>
      </c>
      <c r="P173" s="680">
        <f t="shared" si="216"/>
        <v>0</v>
      </c>
      <c r="Q173" s="680">
        <f t="shared" si="216"/>
        <v>0</v>
      </c>
      <c r="R173" s="680">
        <f t="shared" si="216"/>
        <v>0</v>
      </c>
      <c r="S173" s="680">
        <f t="shared" si="216"/>
        <v>0</v>
      </c>
      <c r="T173" s="680">
        <f t="shared" si="216"/>
        <v>0</v>
      </c>
      <c r="U173" s="680">
        <f t="shared" si="216"/>
        <v>0</v>
      </c>
      <c r="V173" s="680">
        <f t="shared" si="216"/>
        <v>0</v>
      </c>
      <c r="W173" s="680">
        <f t="shared" si="216"/>
        <v>0</v>
      </c>
      <c r="X173" s="680">
        <f t="shared" si="216"/>
        <v>0</v>
      </c>
      <c r="Y173" s="680">
        <f t="shared" si="216"/>
        <v>0</v>
      </c>
      <c r="Z173" s="680">
        <f t="shared" si="216"/>
        <v>0</v>
      </c>
      <c r="AA173" s="680">
        <f t="shared" si="216"/>
        <v>0</v>
      </c>
      <c r="AB173" s="680">
        <f t="shared" si="216"/>
        <v>0</v>
      </c>
      <c r="AC173" s="680">
        <f t="shared" si="216"/>
        <v>0</v>
      </c>
      <c r="AD173" s="680">
        <f t="shared" si="216"/>
        <v>0</v>
      </c>
      <c r="AE173" s="680">
        <f t="shared" si="216"/>
        <v>0</v>
      </c>
      <c r="AF173" s="680">
        <f t="shared" si="216"/>
        <v>0</v>
      </c>
      <c r="AG173" s="680">
        <f t="shared" si="216"/>
        <v>0</v>
      </c>
      <c r="AH173" s="680">
        <f t="shared" si="216"/>
        <v>0</v>
      </c>
      <c r="AI173" s="680">
        <f t="shared" si="216"/>
        <v>0</v>
      </c>
      <c r="AJ173" s="680">
        <f t="shared" si="216"/>
        <v>0</v>
      </c>
      <c r="AK173" s="680">
        <f t="shared" si="216"/>
        <v>0</v>
      </c>
      <c r="AL173" s="680">
        <f t="shared" si="216"/>
        <v>0</v>
      </c>
      <c r="AM173" s="680">
        <f t="shared" si="216"/>
        <v>0</v>
      </c>
      <c r="AN173" s="680">
        <f t="shared" si="216"/>
        <v>0</v>
      </c>
      <c r="AO173" s="680">
        <f t="shared" si="216"/>
        <v>0</v>
      </c>
      <c r="AP173" s="680">
        <f t="shared" si="216"/>
        <v>0</v>
      </c>
      <c r="AQ173" s="680">
        <f t="shared" si="216"/>
        <v>0</v>
      </c>
      <c r="AR173" s="680">
        <f t="shared" si="216"/>
        <v>0</v>
      </c>
      <c r="AS173" s="680">
        <f t="shared" si="216"/>
        <v>0</v>
      </c>
      <c r="AT173" s="680">
        <f t="shared" si="216"/>
        <v>0</v>
      </c>
      <c r="AU173" s="680">
        <f t="shared" si="216"/>
        <v>0</v>
      </c>
      <c r="AV173" s="680">
        <f t="shared" si="216"/>
        <v>0</v>
      </c>
      <c r="AW173" s="680">
        <f t="shared" si="216"/>
        <v>0</v>
      </c>
      <c r="AX173" s="680">
        <f t="shared" si="216"/>
        <v>0</v>
      </c>
      <c r="AY173" s="680">
        <f t="shared" si="216"/>
        <v>0</v>
      </c>
      <c r="AZ173" s="680">
        <f t="shared" si="216"/>
        <v>0</v>
      </c>
      <c r="BA173" s="680">
        <f t="shared" si="216"/>
        <v>0</v>
      </c>
      <c r="BB173" s="680">
        <f t="shared" si="216"/>
        <v>0</v>
      </c>
      <c r="BC173" s="680">
        <f t="shared" si="216"/>
        <v>0</v>
      </c>
      <c r="BD173" s="680">
        <f t="shared" si="216"/>
        <v>0</v>
      </c>
      <c r="BE173" s="680">
        <f t="shared" si="216"/>
        <v>0</v>
      </c>
      <c r="BF173" s="680">
        <f t="shared" si="216"/>
        <v>0</v>
      </c>
      <c r="BG173" s="680">
        <f t="shared" si="216"/>
        <v>0</v>
      </c>
      <c r="BH173" s="680">
        <f t="shared" si="216"/>
        <v>0</v>
      </c>
      <c r="BI173" s="680">
        <f t="shared" si="216"/>
        <v>0</v>
      </c>
      <c r="BJ173" s="680">
        <f t="shared" si="216"/>
        <v>0</v>
      </c>
      <c r="BK173" s="680">
        <f t="shared" si="216"/>
        <v>0</v>
      </c>
      <c r="BL173" s="680">
        <f t="shared" si="216"/>
        <v>0</v>
      </c>
      <c r="BM173" s="680">
        <f t="shared" si="216"/>
        <v>0</v>
      </c>
      <c r="BN173" s="680">
        <f t="shared" si="216"/>
        <v>0</v>
      </c>
      <c r="BO173" s="680">
        <f t="shared" si="216"/>
        <v>0</v>
      </c>
      <c r="BP173" s="680">
        <f t="shared" si="216"/>
        <v>0</v>
      </c>
      <c r="BQ173" s="680">
        <f t="shared" si="216"/>
        <v>0</v>
      </c>
      <c r="BR173" s="680">
        <f t="shared" si="216"/>
        <v>0</v>
      </c>
      <c r="BS173" s="680">
        <f t="shared" si="216"/>
        <v>0</v>
      </c>
      <c r="BT173" s="680">
        <f t="shared" si="216"/>
        <v>0</v>
      </c>
      <c r="BU173" s="680">
        <f t="shared" ref="BU173:DC173" si="217">IFERROR(BU149/BU134,0)</f>
        <v>0</v>
      </c>
      <c r="BV173" s="680">
        <f t="shared" si="217"/>
        <v>0</v>
      </c>
      <c r="BW173" s="680">
        <f t="shared" si="217"/>
        <v>0</v>
      </c>
      <c r="BX173" s="680">
        <f t="shared" si="217"/>
        <v>0</v>
      </c>
      <c r="BY173" s="680">
        <f t="shared" si="217"/>
        <v>0</v>
      </c>
      <c r="BZ173" s="680">
        <f t="shared" si="217"/>
        <v>0</v>
      </c>
      <c r="CA173" s="680">
        <f t="shared" si="217"/>
        <v>0</v>
      </c>
      <c r="CB173" s="680">
        <f t="shared" si="217"/>
        <v>0</v>
      </c>
      <c r="CC173" s="680">
        <f t="shared" si="217"/>
        <v>0</v>
      </c>
      <c r="CD173" s="680">
        <f t="shared" si="217"/>
        <v>0</v>
      </c>
      <c r="CE173" s="680">
        <f t="shared" si="217"/>
        <v>0</v>
      </c>
      <c r="CF173" s="680">
        <f t="shared" si="217"/>
        <v>0</v>
      </c>
      <c r="CG173" s="680">
        <f t="shared" si="217"/>
        <v>0</v>
      </c>
      <c r="CH173" s="680">
        <f t="shared" si="217"/>
        <v>0</v>
      </c>
      <c r="CI173" s="680">
        <f t="shared" si="217"/>
        <v>0</v>
      </c>
      <c r="CJ173" s="680">
        <f t="shared" si="217"/>
        <v>0</v>
      </c>
      <c r="CK173" s="680">
        <f t="shared" si="217"/>
        <v>0</v>
      </c>
      <c r="CL173" s="680">
        <f t="shared" si="217"/>
        <v>0</v>
      </c>
      <c r="CM173" s="680">
        <f t="shared" si="217"/>
        <v>0</v>
      </c>
      <c r="CN173" s="680">
        <f t="shared" si="217"/>
        <v>0</v>
      </c>
      <c r="CO173" s="680">
        <f t="shared" si="217"/>
        <v>0</v>
      </c>
      <c r="CP173" s="680">
        <f t="shared" si="217"/>
        <v>0</v>
      </c>
      <c r="CQ173" s="680">
        <f t="shared" si="217"/>
        <v>0</v>
      </c>
      <c r="CR173" s="680">
        <f t="shared" si="217"/>
        <v>0</v>
      </c>
      <c r="CS173" s="680">
        <f t="shared" si="217"/>
        <v>0</v>
      </c>
      <c r="CT173" s="680">
        <f t="shared" si="217"/>
        <v>0</v>
      </c>
      <c r="CU173" s="680">
        <f t="shared" si="217"/>
        <v>0</v>
      </c>
      <c r="CV173" s="680">
        <f t="shared" si="217"/>
        <v>0</v>
      </c>
      <c r="CW173" s="680">
        <f t="shared" si="217"/>
        <v>0</v>
      </c>
      <c r="CX173" s="680">
        <f t="shared" si="217"/>
        <v>0</v>
      </c>
      <c r="CY173" s="680">
        <f t="shared" si="217"/>
        <v>0</v>
      </c>
      <c r="CZ173" s="680">
        <f t="shared" si="217"/>
        <v>0</v>
      </c>
      <c r="DA173" s="680">
        <f t="shared" si="217"/>
        <v>0</v>
      </c>
      <c r="DB173" s="680">
        <f t="shared" si="217"/>
        <v>0</v>
      </c>
      <c r="DC173" s="680">
        <f t="shared" si="217"/>
        <v>0</v>
      </c>
    </row>
    <row r="174" spans="2:107" hidden="1" x14ac:dyDescent="0.25">
      <c r="B174" s="714">
        <v>40</v>
      </c>
      <c r="C174" s="715" t="s">
        <v>5946</v>
      </c>
      <c r="E174" s="715" t="s">
        <v>5939</v>
      </c>
      <c r="G174" s="681">
        <f>IFERROR(G150/G134,0)</f>
        <v>0</v>
      </c>
      <c r="H174" s="680">
        <f>IFERROR(H150/H134,0)</f>
        <v>0</v>
      </c>
      <c r="I174" s="680">
        <f t="shared" ref="I174:BT174" si="218">IFERROR(I150/I134,0)</f>
        <v>0</v>
      </c>
      <c r="J174" s="680">
        <f t="shared" si="218"/>
        <v>0</v>
      </c>
      <c r="K174" s="680">
        <f t="shared" si="218"/>
        <v>0</v>
      </c>
      <c r="L174" s="680">
        <f t="shared" si="218"/>
        <v>0</v>
      </c>
      <c r="M174" s="680">
        <f t="shared" si="218"/>
        <v>0</v>
      </c>
      <c r="N174" s="680">
        <f t="shared" si="218"/>
        <v>0</v>
      </c>
      <c r="O174" s="680">
        <f t="shared" si="218"/>
        <v>0</v>
      </c>
      <c r="P174" s="680">
        <f t="shared" si="218"/>
        <v>0</v>
      </c>
      <c r="Q174" s="680">
        <f t="shared" si="218"/>
        <v>0</v>
      </c>
      <c r="R174" s="680">
        <f t="shared" si="218"/>
        <v>0</v>
      </c>
      <c r="S174" s="680">
        <f t="shared" si="218"/>
        <v>0</v>
      </c>
      <c r="T174" s="680">
        <f t="shared" si="218"/>
        <v>0</v>
      </c>
      <c r="U174" s="680">
        <f t="shared" si="218"/>
        <v>0</v>
      </c>
      <c r="V174" s="680">
        <f t="shared" si="218"/>
        <v>0</v>
      </c>
      <c r="W174" s="680">
        <f t="shared" si="218"/>
        <v>0</v>
      </c>
      <c r="X174" s="680">
        <f t="shared" si="218"/>
        <v>0</v>
      </c>
      <c r="Y174" s="680">
        <f t="shared" si="218"/>
        <v>0</v>
      </c>
      <c r="Z174" s="680">
        <f t="shared" si="218"/>
        <v>0</v>
      </c>
      <c r="AA174" s="680">
        <f t="shared" si="218"/>
        <v>0</v>
      </c>
      <c r="AB174" s="680">
        <f t="shared" si="218"/>
        <v>0</v>
      </c>
      <c r="AC174" s="680">
        <f t="shared" si="218"/>
        <v>0</v>
      </c>
      <c r="AD174" s="680">
        <f t="shared" si="218"/>
        <v>0</v>
      </c>
      <c r="AE174" s="680">
        <f t="shared" si="218"/>
        <v>0</v>
      </c>
      <c r="AF174" s="680">
        <f t="shared" si="218"/>
        <v>0</v>
      </c>
      <c r="AG174" s="680">
        <f t="shared" si="218"/>
        <v>0</v>
      </c>
      <c r="AH174" s="680">
        <f t="shared" si="218"/>
        <v>0</v>
      </c>
      <c r="AI174" s="680">
        <f t="shared" si="218"/>
        <v>0</v>
      </c>
      <c r="AJ174" s="680">
        <f t="shared" si="218"/>
        <v>0</v>
      </c>
      <c r="AK174" s="680">
        <f t="shared" si="218"/>
        <v>0</v>
      </c>
      <c r="AL174" s="680">
        <f t="shared" si="218"/>
        <v>0</v>
      </c>
      <c r="AM174" s="680">
        <f t="shared" si="218"/>
        <v>0</v>
      </c>
      <c r="AN174" s="680">
        <f t="shared" si="218"/>
        <v>0</v>
      </c>
      <c r="AO174" s="680">
        <f t="shared" si="218"/>
        <v>0</v>
      </c>
      <c r="AP174" s="680">
        <f t="shared" si="218"/>
        <v>0</v>
      </c>
      <c r="AQ174" s="680">
        <f t="shared" si="218"/>
        <v>0</v>
      </c>
      <c r="AR174" s="680">
        <f t="shared" si="218"/>
        <v>0</v>
      </c>
      <c r="AS174" s="680">
        <f t="shared" si="218"/>
        <v>0</v>
      </c>
      <c r="AT174" s="680">
        <f t="shared" si="218"/>
        <v>0</v>
      </c>
      <c r="AU174" s="680">
        <f t="shared" si="218"/>
        <v>0</v>
      </c>
      <c r="AV174" s="680">
        <f t="shared" si="218"/>
        <v>0</v>
      </c>
      <c r="AW174" s="680">
        <f t="shared" si="218"/>
        <v>0</v>
      </c>
      <c r="AX174" s="680">
        <f t="shared" si="218"/>
        <v>0</v>
      </c>
      <c r="AY174" s="680">
        <f t="shared" si="218"/>
        <v>0</v>
      </c>
      <c r="AZ174" s="680">
        <f t="shared" si="218"/>
        <v>0</v>
      </c>
      <c r="BA174" s="680">
        <f t="shared" si="218"/>
        <v>0</v>
      </c>
      <c r="BB174" s="680">
        <f t="shared" si="218"/>
        <v>0</v>
      </c>
      <c r="BC174" s="680">
        <f t="shared" si="218"/>
        <v>0</v>
      </c>
      <c r="BD174" s="680">
        <f t="shared" si="218"/>
        <v>0</v>
      </c>
      <c r="BE174" s="680">
        <f t="shared" si="218"/>
        <v>0</v>
      </c>
      <c r="BF174" s="680">
        <f t="shared" si="218"/>
        <v>0</v>
      </c>
      <c r="BG174" s="680">
        <f t="shared" si="218"/>
        <v>0</v>
      </c>
      <c r="BH174" s="680">
        <f t="shared" si="218"/>
        <v>0</v>
      </c>
      <c r="BI174" s="680">
        <f t="shared" si="218"/>
        <v>0</v>
      </c>
      <c r="BJ174" s="680">
        <f t="shared" si="218"/>
        <v>0</v>
      </c>
      <c r="BK174" s="680">
        <f t="shared" si="218"/>
        <v>0</v>
      </c>
      <c r="BL174" s="680">
        <f t="shared" si="218"/>
        <v>0</v>
      </c>
      <c r="BM174" s="680">
        <f t="shared" si="218"/>
        <v>0</v>
      </c>
      <c r="BN174" s="680">
        <f t="shared" si="218"/>
        <v>0</v>
      </c>
      <c r="BO174" s="680">
        <f t="shared" si="218"/>
        <v>0</v>
      </c>
      <c r="BP174" s="680">
        <f t="shared" si="218"/>
        <v>0</v>
      </c>
      <c r="BQ174" s="680">
        <f t="shared" si="218"/>
        <v>0</v>
      </c>
      <c r="BR174" s="680">
        <f t="shared" si="218"/>
        <v>0</v>
      </c>
      <c r="BS174" s="680">
        <f t="shared" si="218"/>
        <v>0</v>
      </c>
      <c r="BT174" s="680">
        <f t="shared" si="218"/>
        <v>0</v>
      </c>
      <c r="BU174" s="680">
        <f t="shared" ref="BU174:DC174" si="219">IFERROR(BU150/BU134,0)</f>
        <v>0</v>
      </c>
      <c r="BV174" s="680">
        <f t="shared" si="219"/>
        <v>0</v>
      </c>
      <c r="BW174" s="680">
        <f t="shared" si="219"/>
        <v>0</v>
      </c>
      <c r="BX174" s="680">
        <f t="shared" si="219"/>
        <v>0</v>
      </c>
      <c r="BY174" s="680">
        <f t="shared" si="219"/>
        <v>0</v>
      </c>
      <c r="BZ174" s="680">
        <f t="shared" si="219"/>
        <v>0</v>
      </c>
      <c r="CA174" s="680">
        <f t="shared" si="219"/>
        <v>0</v>
      </c>
      <c r="CB174" s="680">
        <f t="shared" si="219"/>
        <v>0</v>
      </c>
      <c r="CC174" s="680">
        <f t="shared" si="219"/>
        <v>0</v>
      </c>
      <c r="CD174" s="680">
        <f t="shared" si="219"/>
        <v>0</v>
      </c>
      <c r="CE174" s="680">
        <f t="shared" si="219"/>
        <v>0</v>
      </c>
      <c r="CF174" s="680">
        <f t="shared" si="219"/>
        <v>0</v>
      </c>
      <c r="CG174" s="680">
        <f t="shared" si="219"/>
        <v>0</v>
      </c>
      <c r="CH174" s="680">
        <f t="shared" si="219"/>
        <v>0</v>
      </c>
      <c r="CI174" s="680">
        <f t="shared" si="219"/>
        <v>0</v>
      </c>
      <c r="CJ174" s="680">
        <f t="shared" si="219"/>
        <v>0</v>
      </c>
      <c r="CK174" s="680">
        <f t="shared" si="219"/>
        <v>0</v>
      </c>
      <c r="CL174" s="680">
        <f t="shared" si="219"/>
        <v>0</v>
      </c>
      <c r="CM174" s="680">
        <f t="shared" si="219"/>
        <v>0</v>
      </c>
      <c r="CN174" s="680">
        <f t="shared" si="219"/>
        <v>0</v>
      </c>
      <c r="CO174" s="680">
        <f t="shared" si="219"/>
        <v>0</v>
      </c>
      <c r="CP174" s="680">
        <f t="shared" si="219"/>
        <v>0</v>
      </c>
      <c r="CQ174" s="680">
        <f t="shared" si="219"/>
        <v>0</v>
      </c>
      <c r="CR174" s="680">
        <f t="shared" si="219"/>
        <v>0</v>
      </c>
      <c r="CS174" s="680">
        <f t="shared" si="219"/>
        <v>0</v>
      </c>
      <c r="CT174" s="680">
        <f t="shared" si="219"/>
        <v>0</v>
      </c>
      <c r="CU174" s="680">
        <f t="shared" si="219"/>
        <v>0</v>
      </c>
      <c r="CV174" s="680">
        <f t="shared" si="219"/>
        <v>0</v>
      </c>
      <c r="CW174" s="680">
        <f t="shared" si="219"/>
        <v>0</v>
      </c>
      <c r="CX174" s="680">
        <f t="shared" si="219"/>
        <v>0</v>
      </c>
      <c r="CY174" s="680">
        <f t="shared" si="219"/>
        <v>0</v>
      </c>
      <c r="CZ174" s="680">
        <f t="shared" si="219"/>
        <v>0</v>
      </c>
      <c r="DA174" s="680">
        <f t="shared" si="219"/>
        <v>0</v>
      </c>
      <c r="DB174" s="680">
        <f t="shared" si="219"/>
        <v>0</v>
      </c>
      <c r="DC174" s="680">
        <f t="shared" si="219"/>
        <v>0</v>
      </c>
    </row>
    <row r="175" spans="2:107" hidden="1" x14ac:dyDescent="0.25">
      <c r="B175" s="714">
        <v>41</v>
      </c>
      <c r="C175" s="715" t="s">
        <v>5948</v>
      </c>
      <c r="E175" s="715" t="s">
        <v>5939</v>
      </c>
      <c r="G175" s="688">
        <f>SUM(G173:G174)</f>
        <v>0</v>
      </c>
      <c r="H175" s="699">
        <f>SUM(H173:H174)</f>
        <v>0</v>
      </c>
      <c r="I175" s="699">
        <f t="shared" ref="I175:BT175" si="220">SUM(I173:I174)</f>
        <v>0</v>
      </c>
      <c r="J175" s="699">
        <f t="shared" si="220"/>
        <v>0</v>
      </c>
      <c r="K175" s="699">
        <f t="shared" si="220"/>
        <v>0</v>
      </c>
      <c r="L175" s="699">
        <f t="shared" si="220"/>
        <v>0</v>
      </c>
      <c r="M175" s="699">
        <f t="shared" si="220"/>
        <v>0</v>
      </c>
      <c r="N175" s="699">
        <f t="shared" si="220"/>
        <v>0</v>
      </c>
      <c r="O175" s="699">
        <f t="shared" si="220"/>
        <v>0</v>
      </c>
      <c r="P175" s="699">
        <f t="shared" si="220"/>
        <v>0</v>
      </c>
      <c r="Q175" s="699">
        <f t="shared" si="220"/>
        <v>0</v>
      </c>
      <c r="R175" s="699">
        <f t="shared" si="220"/>
        <v>0</v>
      </c>
      <c r="S175" s="699">
        <f t="shared" si="220"/>
        <v>0</v>
      </c>
      <c r="T175" s="699">
        <f t="shared" si="220"/>
        <v>0</v>
      </c>
      <c r="U175" s="699">
        <f t="shared" si="220"/>
        <v>0</v>
      </c>
      <c r="V175" s="699">
        <f t="shared" si="220"/>
        <v>0</v>
      </c>
      <c r="W175" s="699">
        <f t="shared" si="220"/>
        <v>0</v>
      </c>
      <c r="X175" s="699">
        <f t="shared" si="220"/>
        <v>0</v>
      </c>
      <c r="Y175" s="699">
        <f t="shared" si="220"/>
        <v>0</v>
      </c>
      <c r="Z175" s="699">
        <f t="shared" si="220"/>
        <v>0</v>
      </c>
      <c r="AA175" s="699">
        <f t="shared" si="220"/>
        <v>0</v>
      </c>
      <c r="AB175" s="699">
        <f t="shared" si="220"/>
        <v>0</v>
      </c>
      <c r="AC175" s="699">
        <f t="shared" si="220"/>
        <v>0</v>
      </c>
      <c r="AD175" s="699">
        <f t="shared" si="220"/>
        <v>0</v>
      </c>
      <c r="AE175" s="699">
        <f t="shared" si="220"/>
        <v>0</v>
      </c>
      <c r="AF175" s="699">
        <f t="shared" si="220"/>
        <v>0</v>
      </c>
      <c r="AG175" s="699">
        <f t="shared" si="220"/>
        <v>0</v>
      </c>
      <c r="AH175" s="699">
        <f t="shared" si="220"/>
        <v>0</v>
      </c>
      <c r="AI175" s="699">
        <f t="shared" si="220"/>
        <v>0</v>
      </c>
      <c r="AJ175" s="699">
        <f t="shared" si="220"/>
        <v>0</v>
      </c>
      <c r="AK175" s="699">
        <f t="shared" si="220"/>
        <v>0</v>
      </c>
      <c r="AL175" s="699">
        <f t="shared" si="220"/>
        <v>0</v>
      </c>
      <c r="AM175" s="699">
        <f t="shared" si="220"/>
        <v>0</v>
      </c>
      <c r="AN175" s="699">
        <f t="shared" si="220"/>
        <v>0</v>
      </c>
      <c r="AO175" s="699">
        <f t="shared" si="220"/>
        <v>0</v>
      </c>
      <c r="AP175" s="699">
        <f t="shared" si="220"/>
        <v>0</v>
      </c>
      <c r="AQ175" s="699">
        <f t="shared" si="220"/>
        <v>0</v>
      </c>
      <c r="AR175" s="699">
        <f t="shared" si="220"/>
        <v>0</v>
      </c>
      <c r="AS175" s="699">
        <f t="shared" si="220"/>
        <v>0</v>
      </c>
      <c r="AT175" s="699">
        <f t="shared" si="220"/>
        <v>0</v>
      </c>
      <c r="AU175" s="699">
        <f t="shared" si="220"/>
        <v>0</v>
      </c>
      <c r="AV175" s="699">
        <f t="shared" si="220"/>
        <v>0</v>
      </c>
      <c r="AW175" s="699">
        <f t="shared" si="220"/>
        <v>0</v>
      </c>
      <c r="AX175" s="699">
        <f t="shared" si="220"/>
        <v>0</v>
      </c>
      <c r="AY175" s="699">
        <f t="shared" si="220"/>
        <v>0</v>
      </c>
      <c r="AZ175" s="699">
        <f t="shared" si="220"/>
        <v>0</v>
      </c>
      <c r="BA175" s="699">
        <f t="shared" si="220"/>
        <v>0</v>
      </c>
      <c r="BB175" s="699">
        <f t="shared" si="220"/>
        <v>0</v>
      </c>
      <c r="BC175" s="699">
        <f t="shared" si="220"/>
        <v>0</v>
      </c>
      <c r="BD175" s="699">
        <f t="shared" si="220"/>
        <v>0</v>
      </c>
      <c r="BE175" s="699">
        <f t="shared" si="220"/>
        <v>0</v>
      </c>
      <c r="BF175" s="699">
        <f t="shared" si="220"/>
        <v>0</v>
      </c>
      <c r="BG175" s="699">
        <f t="shared" si="220"/>
        <v>0</v>
      </c>
      <c r="BH175" s="699">
        <f t="shared" si="220"/>
        <v>0</v>
      </c>
      <c r="BI175" s="699">
        <f t="shared" si="220"/>
        <v>0</v>
      </c>
      <c r="BJ175" s="699">
        <f t="shared" si="220"/>
        <v>0</v>
      </c>
      <c r="BK175" s="699">
        <f t="shared" si="220"/>
        <v>0</v>
      </c>
      <c r="BL175" s="699">
        <f t="shared" si="220"/>
        <v>0</v>
      </c>
      <c r="BM175" s="699">
        <f t="shared" si="220"/>
        <v>0</v>
      </c>
      <c r="BN175" s="699">
        <f t="shared" si="220"/>
        <v>0</v>
      </c>
      <c r="BO175" s="699">
        <f t="shared" si="220"/>
        <v>0</v>
      </c>
      <c r="BP175" s="699">
        <f t="shared" si="220"/>
        <v>0</v>
      </c>
      <c r="BQ175" s="699">
        <f t="shared" si="220"/>
        <v>0</v>
      </c>
      <c r="BR175" s="699">
        <f t="shared" si="220"/>
        <v>0</v>
      </c>
      <c r="BS175" s="699">
        <f t="shared" si="220"/>
        <v>0</v>
      </c>
      <c r="BT175" s="699">
        <f t="shared" si="220"/>
        <v>0</v>
      </c>
      <c r="BU175" s="699">
        <f t="shared" ref="BU175:DC175" si="221">SUM(BU173:BU174)</f>
        <v>0</v>
      </c>
      <c r="BV175" s="699">
        <f t="shared" si="221"/>
        <v>0</v>
      </c>
      <c r="BW175" s="699">
        <f t="shared" si="221"/>
        <v>0</v>
      </c>
      <c r="BX175" s="699">
        <f t="shared" si="221"/>
        <v>0</v>
      </c>
      <c r="BY175" s="699">
        <f t="shared" si="221"/>
        <v>0</v>
      </c>
      <c r="BZ175" s="699">
        <f t="shared" si="221"/>
        <v>0</v>
      </c>
      <c r="CA175" s="699">
        <f t="shared" si="221"/>
        <v>0</v>
      </c>
      <c r="CB175" s="699">
        <f t="shared" si="221"/>
        <v>0</v>
      </c>
      <c r="CC175" s="699">
        <f t="shared" si="221"/>
        <v>0</v>
      </c>
      <c r="CD175" s="699">
        <f t="shared" si="221"/>
        <v>0</v>
      </c>
      <c r="CE175" s="699">
        <f t="shared" si="221"/>
        <v>0</v>
      </c>
      <c r="CF175" s="699">
        <f t="shared" si="221"/>
        <v>0</v>
      </c>
      <c r="CG175" s="699">
        <f t="shared" si="221"/>
        <v>0</v>
      </c>
      <c r="CH175" s="699">
        <f t="shared" si="221"/>
        <v>0</v>
      </c>
      <c r="CI175" s="699">
        <f t="shared" si="221"/>
        <v>0</v>
      </c>
      <c r="CJ175" s="699">
        <f t="shared" si="221"/>
        <v>0</v>
      </c>
      <c r="CK175" s="699">
        <f t="shared" si="221"/>
        <v>0</v>
      </c>
      <c r="CL175" s="699">
        <f t="shared" si="221"/>
        <v>0</v>
      </c>
      <c r="CM175" s="699">
        <f t="shared" si="221"/>
        <v>0</v>
      </c>
      <c r="CN175" s="699">
        <f t="shared" si="221"/>
        <v>0</v>
      </c>
      <c r="CO175" s="699">
        <f t="shared" si="221"/>
        <v>0</v>
      </c>
      <c r="CP175" s="699">
        <f t="shared" si="221"/>
        <v>0</v>
      </c>
      <c r="CQ175" s="699">
        <f t="shared" si="221"/>
        <v>0</v>
      </c>
      <c r="CR175" s="699">
        <f t="shared" si="221"/>
        <v>0</v>
      </c>
      <c r="CS175" s="699">
        <f t="shared" si="221"/>
        <v>0</v>
      </c>
      <c r="CT175" s="699">
        <f t="shared" si="221"/>
        <v>0</v>
      </c>
      <c r="CU175" s="699">
        <f t="shared" si="221"/>
        <v>0</v>
      </c>
      <c r="CV175" s="699">
        <f t="shared" si="221"/>
        <v>0</v>
      </c>
      <c r="CW175" s="699">
        <f t="shared" si="221"/>
        <v>0</v>
      </c>
      <c r="CX175" s="699">
        <f t="shared" si="221"/>
        <v>0</v>
      </c>
      <c r="CY175" s="699">
        <f t="shared" si="221"/>
        <v>0</v>
      </c>
      <c r="CZ175" s="699">
        <f t="shared" si="221"/>
        <v>0</v>
      </c>
      <c r="DA175" s="699">
        <f t="shared" si="221"/>
        <v>0</v>
      </c>
      <c r="DB175" s="699">
        <f t="shared" si="221"/>
        <v>0</v>
      </c>
      <c r="DC175" s="699">
        <f t="shared" si="221"/>
        <v>0</v>
      </c>
    </row>
    <row r="176" spans="2:107" hidden="1" x14ac:dyDescent="0.25">
      <c r="B176" s="714">
        <v>42</v>
      </c>
      <c r="C176" s="715" t="s">
        <v>5950</v>
      </c>
      <c r="E176" s="715" t="s">
        <v>5952</v>
      </c>
      <c r="G176" s="688">
        <f>IFERROR(G152/G134,0)</f>
        <v>0</v>
      </c>
    </row>
    <row r="177" spans="2:107" hidden="1" x14ac:dyDescent="0.25">
      <c r="B177" s="714">
        <v>43</v>
      </c>
      <c r="C177" s="715" t="s">
        <v>5953</v>
      </c>
      <c r="E177" s="715" t="s">
        <v>5952</v>
      </c>
      <c r="G177" s="688">
        <f>IFERROR(G154/G134,0)</f>
        <v>0</v>
      </c>
    </row>
    <row r="178" spans="2:107" hidden="1" x14ac:dyDescent="0.25">
      <c r="B178"/>
      <c r="C178" s="673"/>
      <c r="E178" s="673"/>
      <c r="H178" s="674"/>
      <c r="I178" s="674"/>
      <c r="J178" s="674"/>
      <c r="K178" s="674"/>
      <c r="L178" s="674"/>
      <c r="M178" s="674"/>
      <c r="N178" s="674"/>
      <c r="O178" s="674"/>
      <c r="P178" s="674"/>
      <c r="Q178" s="674"/>
      <c r="R178" s="674"/>
      <c r="S178" s="674"/>
      <c r="T178" s="674"/>
      <c r="U178" s="674"/>
      <c r="V178" s="674"/>
      <c r="W178" s="674"/>
      <c r="X178" s="674"/>
      <c r="Y178" s="674"/>
      <c r="Z178" s="674"/>
      <c r="AA178" s="674"/>
      <c r="AB178" s="674"/>
      <c r="AC178" s="674"/>
      <c r="AD178" s="674"/>
      <c r="AE178" s="674"/>
      <c r="AF178" s="674"/>
      <c r="AG178" s="674"/>
      <c r="AH178" s="674"/>
      <c r="AI178" s="674"/>
      <c r="AJ178" s="674"/>
      <c r="AK178" s="674"/>
      <c r="AL178" s="674"/>
      <c r="AM178" s="674"/>
      <c r="AN178" s="674"/>
      <c r="AO178" s="674"/>
      <c r="AP178" s="674"/>
      <c r="AQ178" s="674"/>
      <c r="AR178" s="674"/>
      <c r="AS178" s="674"/>
      <c r="AT178" s="674"/>
      <c r="AU178" s="674"/>
      <c r="AV178" s="674"/>
      <c r="AW178" s="674"/>
      <c r="AX178" s="674"/>
      <c r="AY178" s="674"/>
      <c r="AZ178" s="674"/>
      <c r="BA178" s="674"/>
      <c r="BB178" s="674"/>
      <c r="BC178" s="674"/>
      <c r="BD178" s="674"/>
      <c r="BE178" s="674"/>
      <c r="BF178" s="674"/>
      <c r="BG178" s="674"/>
      <c r="BH178" s="674"/>
      <c r="BI178" s="674"/>
      <c r="BJ178" s="674"/>
      <c r="BK178" s="674"/>
      <c r="BL178" s="674"/>
      <c r="BM178" s="674"/>
      <c r="BN178" s="674"/>
      <c r="BO178" s="674"/>
      <c r="BP178" s="674"/>
      <c r="BQ178" s="674"/>
      <c r="BR178" s="674"/>
      <c r="BS178" s="674"/>
      <c r="BT178" s="674"/>
      <c r="BU178" s="674"/>
      <c r="BV178" s="674"/>
      <c r="BW178" s="674"/>
      <c r="BX178" s="674"/>
      <c r="BY178" s="674"/>
      <c r="BZ178" s="674"/>
      <c r="CA178" s="674"/>
      <c r="CB178" s="674"/>
      <c r="CC178" s="674"/>
      <c r="CD178" s="674"/>
      <c r="CE178" s="674"/>
      <c r="CF178" s="674"/>
      <c r="CG178" s="674"/>
      <c r="CH178" s="674"/>
      <c r="CI178" s="674"/>
      <c r="CJ178" s="674"/>
      <c r="CK178" s="674"/>
      <c r="CL178" s="674"/>
      <c r="CM178" s="674"/>
      <c r="CN178" s="674"/>
      <c r="CO178" s="674"/>
      <c r="CP178" s="674"/>
      <c r="CQ178" s="674"/>
      <c r="CR178" s="674"/>
      <c r="CS178" s="674"/>
      <c r="CT178" s="674"/>
      <c r="CU178" s="674"/>
      <c r="CV178" s="674"/>
      <c r="CW178" s="674"/>
      <c r="CX178" s="674"/>
      <c r="CY178" s="674"/>
      <c r="CZ178" s="674"/>
      <c r="DA178" s="674"/>
      <c r="DB178" s="674"/>
      <c r="DC178" s="674"/>
    </row>
    <row r="179" spans="2:107" hidden="1" x14ac:dyDescent="0.25">
      <c r="B179" s="716"/>
      <c r="C179" s="718" t="s">
        <v>6084</v>
      </c>
      <c r="E179"/>
      <c r="H179" s="650"/>
      <c r="I179" s="650"/>
      <c r="J179" s="650"/>
      <c r="K179" s="650"/>
      <c r="L179" s="650"/>
      <c r="M179" s="650"/>
      <c r="N179" s="650"/>
      <c r="O179" s="650"/>
      <c r="P179" s="650"/>
      <c r="Q179" s="650"/>
      <c r="R179" s="650"/>
      <c r="S179" s="650"/>
      <c r="T179" s="650"/>
      <c r="U179" s="650"/>
      <c r="V179" s="650"/>
      <c r="W179" s="650"/>
      <c r="X179" s="650"/>
      <c r="Y179" s="650"/>
      <c r="Z179" s="650"/>
      <c r="AA179" s="650"/>
      <c r="AB179" s="650"/>
      <c r="AC179" s="650"/>
      <c r="AD179" s="650"/>
      <c r="AE179" s="650"/>
      <c r="AF179" s="650"/>
      <c r="AG179" s="650"/>
      <c r="AH179" s="650"/>
      <c r="AI179" s="650"/>
      <c r="AJ179" s="650"/>
      <c r="AK179" s="650"/>
      <c r="AL179" s="650"/>
      <c r="AM179" s="650"/>
      <c r="AN179" s="650"/>
      <c r="AO179" s="650"/>
      <c r="AP179" s="650"/>
      <c r="AQ179" s="650"/>
      <c r="AR179" s="650"/>
      <c r="AS179" s="650"/>
      <c r="AT179" s="650"/>
      <c r="AU179" s="650"/>
      <c r="AV179" s="650"/>
      <c r="AW179" s="650"/>
      <c r="AX179" s="650"/>
      <c r="AY179" s="650"/>
      <c r="AZ179" s="650"/>
      <c r="BA179" s="650"/>
      <c r="BB179" s="650"/>
      <c r="BC179" s="650"/>
      <c r="BD179" s="650"/>
      <c r="BE179" s="650"/>
      <c r="BF179" s="650"/>
      <c r="BG179" s="650"/>
      <c r="BH179" s="650"/>
      <c r="BI179" s="650"/>
      <c r="BJ179" s="650"/>
      <c r="BK179" s="650"/>
      <c r="BL179" s="650"/>
      <c r="BM179" s="650"/>
      <c r="BN179" s="650"/>
      <c r="BO179" s="650"/>
      <c r="BP179" s="650"/>
      <c r="BQ179" s="650"/>
      <c r="BR179" s="650"/>
      <c r="BS179" s="650"/>
      <c r="BT179" s="650"/>
      <c r="BU179" s="650"/>
      <c r="BV179" s="650"/>
      <c r="BW179" s="650"/>
      <c r="BX179" s="650"/>
      <c r="BY179" s="650"/>
      <c r="BZ179" s="650"/>
      <c r="CA179" s="650"/>
      <c r="CB179" s="650"/>
      <c r="CC179" s="650"/>
      <c r="CD179" s="650"/>
      <c r="CE179" s="650"/>
      <c r="CF179" s="650"/>
      <c r="CG179" s="650"/>
      <c r="CH179" s="650"/>
      <c r="CI179" s="650"/>
      <c r="CJ179" s="650"/>
      <c r="CK179" s="650"/>
      <c r="CL179" s="650"/>
      <c r="CM179" s="650"/>
      <c r="CN179" s="650"/>
      <c r="CO179" s="650"/>
      <c r="CP179" s="650"/>
      <c r="CQ179" s="650"/>
      <c r="CR179" s="650"/>
      <c r="CS179" s="650"/>
      <c r="CT179" s="650"/>
      <c r="CU179" s="650"/>
      <c r="CV179" s="650"/>
      <c r="CW179" s="650"/>
      <c r="CX179" s="650"/>
      <c r="CY179" s="650"/>
      <c r="CZ179" s="650"/>
      <c r="DA179" s="650"/>
      <c r="DB179" s="650"/>
      <c r="DC179" s="650"/>
    </row>
    <row r="180" spans="2:107" hidden="1" x14ac:dyDescent="0.25">
      <c r="B180" s="717"/>
      <c r="C180" s="719" t="s">
        <v>5866</v>
      </c>
      <c r="E180"/>
      <c r="H180" s="650"/>
      <c r="I180" s="650"/>
      <c r="J180" s="650"/>
      <c r="K180" s="650"/>
      <c r="L180" s="650"/>
      <c r="M180" s="650"/>
      <c r="N180" s="650"/>
      <c r="O180" s="650"/>
      <c r="P180" s="650"/>
      <c r="Q180" s="650"/>
      <c r="R180" s="650"/>
      <c r="S180" s="650"/>
      <c r="T180" s="650"/>
      <c r="U180" s="650"/>
      <c r="V180" s="650"/>
      <c r="W180" s="650"/>
      <c r="X180" s="650"/>
      <c r="Y180" s="650"/>
      <c r="Z180" s="650"/>
      <c r="AA180" s="650"/>
      <c r="AB180" s="650"/>
      <c r="AC180" s="650"/>
      <c r="AD180" s="650"/>
      <c r="AE180" s="650"/>
      <c r="AF180" s="650"/>
      <c r="AG180" s="650"/>
      <c r="AH180" s="650"/>
      <c r="AI180" s="650"/>
      <c r="AJ180" s="650"/>
      <c r="AK180" s="650"/>
      <c r="AL180" s="650"/>
      <c r="AM180" s="650"/>
      <c r="AN180" s="650"/>
      <c r="AO180" s="650"/>
      <c r="AP180" s="650"/>
      <c r="AQ180" s="650"/>
      <c r="AR180" s="650"/>
      <c r="AS180" s="650"/>
      <c r="AT180" s="650"/>
      <c r="AU180" s="650"/>
      <c r="AV180" s="650"/>
      <c r="AW180" s="650"/>
      <c r="AX180" s="650"/>
      <c r="AY180" s="650"/>
      <c r="AZ180" s="650"/>
      <c r="BA180" s="650"/>
      <c r="BB180" s="650"/>
      <c r="BC180" s="650"/>
      <c r="BD180" s="650"/>
      <c r="BE180" s="650"/>
      <c r="BF180" s="650"/>
      <c r="BG180" s="650"/>
      <c r="BH180" s="650"/>
      <c r="BI180" s="650"/>
      <c r="BJ180" s="650"/>
      <c r="BK180" s="650"/>
      <c r="BL180" s="650"/>
      <c r="BM180" s="650"/>
      <c r="BN180" s="650"/>
      <c r="BO180" s="650"/>
      <c r="BP180" s="650"/>
      <c r="BQ180" s="650"/>
      <c r="BR180" s="650"/>
      <c r="BS180" s="650"/>
      <c r="BT180" s="650"/>
      <c r="BU180" s="650"/>
      <c r="BV180" s="650"/>
      <c r="BW180" s="650"/>
      <c r="BX180" s="650"/>
      <c r="BY180" s="650"/>
      <c r="BZ180" s="650"/>
      <c r="CA180" s="650"/>
      <c r="CB180" s="650"/>
      <c r="CC180" s="650"/>
      <c r="CD180" s="650"/>
      <c r="CE180" s="650"/>
      <c r="CF180" s="650"/>
      <c r="CG180" s="650"/>
      <c r="CH180" s="650"/>
      <c r="CI180" s="650"/>
      <c r="CJ180" s="650"/>
      <c r="CK180" s="650"/>
      <c r="CL180" s="650"/>
      <c r="CM180" s="650"/>
      <c r="CN180" s="650"/>
      <c r="CO180" s="650"/>
      <c r="CP180" s="650"/>
      <c r="CQ180" s="650"/>
      <c r="CR180" s="650"/>
      <c r="CS180" s="650"/>
      <c r="CT180" s="650"/>
      <c r="CU180" s="650"/>
      <c r="CV180" s="650"/>
      <c r="CW180" s="650"/>
      <c r="CX180" s="650"/>
      <c r="CY180" s="650"/>
      <c r="CZ180" s="650"/>
      <c r="DA180" s="650"/>
      <c r="DB180" s="650"/>
      <c r="DC180" s="650"/>
    </row>
    <row r="181" spans="2:107" hidden="1" x14ac:dyDescent="0.25">
      <c r="B181" s="714">
        <v>44</v>
      </c>
      <c r="C181" s="715" t="s">
        <v>5956</v>
      </c>
      <c r="E181"/>
      <c r="H181" s="650"/>
      <c r="I181" s="650"/>
      <c r="J181" s="650"/>
      <c r="K181" s="650"/>
      <c r="L181" s="650"/>
      <c r="M181" s="650"/>
      <c r="N181" s="650"/>
      <c r="O181" s="650"/>
      <c r="P181" s="650"/>
      <c r="Q181" s="650"/>
      <c r="R181" s="650"/>
      <c r="S181" s="650"/>
      <c r="T181" s="650"/>
      <c r="U181" s="650"/>
      <c r="V181" s="650"/>
      <c r="W181" s="650"/>
      <c r="X181" s="650"/>
      <c r="Y181" s="650"/>
      <c r="Z181" s="650"/>
      <c r="AA181" s="650"/>
      <c r="AB181" s="650"/>
      <c r="AC181" s="650"/>
      <c r="AD181" s="650"/>
      <c r="AE181" s="650"/>
      <c r="AF181" s="650"/>
      <c r="AG181" s="650"/>
      <c r="AH181" s="650"/>
      <c r="AI181" s="650"/>
      <c r="AJ181" s="650"/>
      <c r="AK181" s="650"/>
      <c r="AL181" s="650"/>
      <c r="AM181" s="650"/>
      <c r="AN181" s="650"/>
      <c r="AO181" s="650"/>
      <c r="AP181" s="650"/>
      <c r="AQ181" s="650"/>
      <c r="AR181" s="650"/>
      <c r="AS181" s="650"/>
      <c r="AT181" s="650"/>
      <c r="AU181" s="650"/>
      <c r="AV181" s="650"/>
      <c r="AW181" s="650"/>
      <c r="AX181" s="650"/>
      <c r="AY181" s="650"/>
      <c r="AZ181" s="650"/>
      <c r="BA181" s="650"/>
      <c r="BB181" s="650"/>
      <c r="BC181" s="650"/>
      <c r="BD181" s="650"/>
      <c r="BE181" s="650"/>
      <c r="BF181" s="650"/>
      <c r="BG181" s="650"/>
      <c r="BH181" s="650"/>
      <c r="BI181" s="650"/>
      <c r="BJ181" s="650"/>
      <c r="BK181" s="650"/>
      <c r="BL181" s="650"/>
      <c r="BM181" s="650"/>
      <c r="BN181" s="650"/>
      <c r="BO181" s="650"/>
      <c r="BP181" s="650"/>
      <c r="BQ181" s="650"/>
      <c r="BR181" s="650"/>
      <c r="BS181" s="650"/>
      <c r="BT181" s="650"/>
      <c r="BU181" s="650"/>
      <c r="BV181" s="650"/>
      <c r="BW181" s="650"/>
      <c r="BX181" s="650"/>
      <c r="BY181" s="650"/>
      <c r="BZ181" s="650"/>
      <c r="CA181" s="650"/>
      <c r="CB181" s="650"/>
      <c r="CC181" s="650"/>
      <c r="CD181" s="650"/>
      <c r="CE181" s="650"/>
      <c r="CF181" s="650"/>
      <c r="CG181" s="650"/>
      <c r="CH181" s="650"/>
      <c r="CI181" s="650"/>
      <c r="CJ181" s="650"/>
      <c r="CK181" s="650"/>
      <c r="CL181" s="650"/>
      <c r="CM181" s="650"/>
      <c r="CN181" s="650"/>
      <c r="CO181" s="650"/>
      <c r="CP181" s="650"/>
      <c r="CQ181" s="650"/>
      <c r="CR181" s="650"/>
      <c r="CS181" s="650"/>
      <c r="CT181" s="650"/>
      <c r="CU181" s="650"/>
      <c r="CV181" s="650"/>
      <c r="CW181" s="650"/>
      <c r="CX181" s="650"/>
      <c r="CY181" s="650"/>
      <c r="CZ181" s="650"/>
      <c r="DA181" s="650"/>
      <c r="DB181" s="650"/>
      <c r="DC181" s="650"/>
    </row>
    <row r="182" spans="2:107" hidden="1" x14ac:dyDescent="0.25">
      <c r="B182" s="714">
        <v>45</v>
      </c>
      <c r="C182" s="715" t="s">
        <v>5958</v>
      </c>
      <c r="E182" s="715" t="s">
        <v>6118</v>
      </c>
      <c r="F182" s="751"/>
      <c r="G182" s="688">
        <f>IFERROR(SUMPRODUCT(H60:DC60,H61:DC61)/SUM(H61:DC61),0)</f>
        <v>0</v>
      </c>
      <c r="H182" s="677">
        <f>H60</f>
        <v>0</v>
      </c>
      <c r="I182" s="677">
        <f t="shared" ref="I182:BT182" si="222">I60</f>
        <v>0</v>
      </c>
      <c r="J182" s="677">
        <f t="shared" si="222"/>
        <v>0</v>
      </c>
      <c r="K182" s="677">
        <f t="shared" si="222"/>
        <v>0</v>
      </c>
      <c r="L182" s="677">
        <f t="shared" si="222"/>
        <v>0</v>
      </c>
      <c r="M182" s="677">
        <f t="shared" si="222"/>
        <v>0</v>
      </c>
      <c r="N182" s="677">
        <f t="shared" si="222"/>
        <v>0</v>
      </c>
      <c r="O182" s="677">
        <f t="shared" si="222"/>
        <v>0</v>
      </c>
      <c r="P182" s="677">
        <f t="shared" si="222"/>
        <v>0</v>
      </c>
      <c r="Q182" s="677">
        <f t="shared" si="222"/>
        <v>0</v>
      </c>
      <c r="R182" s="677">
        <f t="shared" si="222"/>
        <v>0</v>
      </c>
      <c r="S182" s="677">
        <f t="shared" si="222"/>
        <v>0</v>
      </c>
      <c r="T182" s="677">
        <f t="shared" si="222"/>
        <v>0</v>
      </c>
      <c r="U182" s="677">
        <f t="shared" si="222"/>
        <v>0</v>
      </c>
      <c r="V182" s="677">
        <f t="shared" si="222"/>
        <v>0</v>
      </c>
      <c r="W182" s="677">
        <f t="shared" si="222"/>
        <v>0</v>
      </c>
      <c r="X182" s="677">
        <f t="shared" si="222"/>
        <v>0</v>
      </c>
      <c r="Y182" s="677">
        <f t="shared" si="222"/>
        <v>0</v>
      </c>
      <c r="Z182" s="677">
        <f t="shared" si="222"/>
        <v>0</v>
      </c>
      <c r="AA182" s="677">
        <f t="shared" si="222"/>
        <v>0</v>
      </c>
      <c r="AB182" s="677">
        <f t="shared" si="222"/>
        <v>0</v>
      </c>
      <c r="AC182" s="677">
        <f t="shared" si="222"/>
        <v>0</v>
      </c>
      <c r="AD182" s="677">
        <f t="shared" si="222"/>
        <v>0</v>
      </c>
      <c r="AE182" s="677">
        <f t="shared" si="222"/>
        <v>0</v>
      </c>
      <c r="AF182" s="677">
        <f t="shared" si="222"/>
        <v>0</v>
      </c>
      <c r="AG182" s="677">
        <f t="shared" si="222"/>
        <v>0</v>
      </c>
      <c r="AH182" s="677">
        <f t="shared" si="222"/>
        <v>0</v>
      </c>
      <c r="AI182" s="677">
        <f t="shared" si="222"/>
        <v>0</v>
      </c>
      <c r="AJ182" s="677">
        <f t="shared" si="222"/>
        <v>0</v>
      </c>
      <c r="AK182" s="677">
        <f t="shared" si="222"/>
        <v>0</v>
      </c>
      <c r="AL182" s="677">
        <f t="shared" si="222"/>
        <v>0</v>
      </c>
      <c r="AM182" s="677">
        <f t="shared" si="222"/>
        <v>0</v>
      </c>
      <c r="AN182" s="677">
        <f t="shared" si="222"/>
        <v>0</v>
      </c>
      <c r="AO182" s="677">
        <f t="shared" si="222"/>
        <v>0</v>
      </c>
      <c r="AP182" s="677">
        <f t="shared" si="222"/>
        <v>0</v>
      </c>
      <c r="AQ182" s="677">
        <f t="shared" si="222"/>
        <v>0</v>
      </c>
      <c r="AR182" s="677">
        <f t="shared" si="222"/>
        <v>0</v>
      </c>
      <c r="AS182" s="677">
        <f t="shared" si="222"/>
        <v>0</v>
      </c>
      <c r="AT182" s="677">
        <f t="shared" si="222"/>
        <v>0</v>
      </c>
      <c r="AU182" s="677">
        <f t="shared" si="222"/>
        <v>0</v>
      </c>
      <c r="AV182" s="677">
        <f t="shared" si="222"/>
        <v>0</v>
      </c>
      <c r="AW182" s="677">
        <f t="shared" si="222"/>
        <v>0</v>
      </c>
      <c r="AX182" s="677">
        <f t="shared" si="222"/>
        <v>0</v>
      </c>
      <c r="AY182" s="677">
        <f t="shared" si="222"/>
        <v>0</v>
      </c>
      <c r="AZ182" s="677">
        <f t="shared" si="222"/>
        <v>0</v>
      </c>
      <c r="BA182" s="677">
        <f t="shared" si="222"/>
        <v>0</v>
      </c>
      <c r="BB182" s="677">
        <f t="shared" si="222"/>
        <v>0</v>
      </c>
      <c r="BC182" s="677">
        <f t="shared" si="222"/>
        <v>0</v>
      </c>
      <c r="BD182" s="677">
        <f t="shared" si="222"/>
        <v>0</v>
      </c>
      <c r="BE182" s="677">
        <f t="shared" si="222"/>
        <v>0</v>
      </c>
      <c r="BF182" s="677">
        <f t="shared" si="222"/>
        <v>0</v>
      </c>
      <c r="BG182" s="677">
        <f t="shared" si="222"/>
        <v>0</v>
      </c>
      <c r="BH182" s="677">
        <f t="shared" si="222"/>
        <v>0</v>
      </c>
      <c r="BI182" s="677">
        <f t="shared" si="222"/>
        <v>0</v>
      </c>
      <c r="BJ182" s="677">
        <f t="shared" si="222"/>
        <v>0</v>
      </c>
      <c r="BK182" s="677">
        <f t="shared" si="222"/>
        <v>0</v>
      </c>
      <c r="BL182" s="677">
        <f t="shared" si="222"/>
        <v>0</v>
      </c>
      <c r="BM182" s="677">
        <f t="shared" si="222"/>
        <v>0</v>
      </c>
      <c r="BN182" s="677">
        <f t="shared" si="222"/>
        <v>0</v>
      </c>
      <c r="BO182" s="677">
        <f t="shared" si="222"/>
        <v>0</v>
      </c>
      <c r="BP182" s="677">
        <f t="shared" si="222"/>
        <v>0</v>
      </c>
      <c r="BQ182" s="677">
        <f t="shared" si="222"/>
        <v>0</v>
      </c>
      <c r="BR182" s="677">
        <f t="shared" si="222"/>
        <v>0</v>
      </c>
      <c r="BS182" s="677">
        <f t="shared" si="222"/>
        <v>0</v>
      </c>
      <c r="BT182" s="677">
        <f t="shared" si="222"/>
        <v>0</v>
      </c>
      <c r="BU182" s="677">
        <f t="shared" ref="BU182:DC182" si="223">BU60</f>
        <v>0</v>
      </c>
      <c r="BV182" s="677">
        <f t="shared" si="223"/>
        <v>0</v>
      </c>
      <c r="BW182" s="677">
        <f t="shared" si="223"/>
        <v>0</v>
      </c>
      <c r="BX182" s="677">
        <f t="shared" si="223"/>
        <v>0</v>
      </c>
      <c r="BY182" s="677">
        <f t="shared" si="223"/>
        <v>0</v>
      </c>
      <c r="BZ182" s="677">
        <f t="shared" si="223"/>
        <v>0</v>
      </c>
      <c r="CA182" s="677">
        <f t="shared" si="223"/>
        <v>0</v>
      </c>
      <c r="CB182" s="677">
        <f t="shared" si="223"/>
        <v>0</v>
      </c>
      <c r="CC182" s="677">
        <f t="shared" si="223"/>
        <v>0</v>
      </c>
      <c r="CD182" s="677">
        <f t="shared" si="223"/>
        <v>0</v>
      </c>
      <c r="CE182" s="677">
        <f t="shared" si="223"/>
        <v>0</v>
      </c>
      <c r="CF182" s="677">
        <f t="shared" si="223"/>
        <v>0</v>
      </c>
      <c r="CG182" s="677">
        <f t="shared" si="223"/>
        <v>0</v>
      </c>
      <c r="CH182" s="677">
        <f t="shared" si="223"/>
        <v>0</v>
      </c>
      <c r="CI182" s="677">
        <f t="shared" si="223"/>
        <v>0</v>
      </c>
      <c r="CJ182" s="677">
        <f t="shared" si="223"/>
        <v>0</v>
      </c>
      <c r="CK182" s="677">
        <f t="shared" si="223"/>
        <v>0</v>
      </c>
      <c r="CL182" s="677">
        <f t="shared" si="223"/>
        <v>0</v>
      </c>
      <c r="CM182" s="677">
        <f t="shared" si="223"/>
        <v>0</v>
      </c>
      <c r="CN182" s="677">
        <f t="shared" si="223"/>
        <v>0</v>
      </c>
      <c r="CO182" s="677">
        <f t="shared" si="223"/>
        <v>0</v>
      </c>
      <c r="CP182" s="677">
        <f t="shared" si="223"/>
        <v>0</v>
      </c>
      <c r="CQ182" s="677">
        <f t="shared" si="223"/>
        <v>0</v>
      </c>
      <c r="CR182" s="677">
        <f t="shared" si="223"/>
        <v>0</v>
      </c>
      <c r="CS182" s="677">
        <f t="shared" si="223"/>
        <v>0</v>
      </c>
      <c r="CT182" s="677">
        <f t="shared" si="223"/>
        <v>0</v>
      </c>
      <c r="CU182" s="677">
        <f t="shared" si="223"/>
        <v>0</v>
      </c>
      <c r="CV182" s="677">
        <f t="shared" si="223"/>
        <v>0</v>
      </c>
      <c r="CW182" s="677">
        <f t="shared" si="223"/>
        <v>0</v>
      </c>
      <c r="CX182" s="677">
        <f t="shared" si="223"/>
        <v>0</v>
      </c>
      <c r="CY182" s="677">
        <f t="shared" si="223"/>
        <v>0</v>
      </c>
      <c r="CZ182" s="677">
        <f t="shared" si="223"/>
        <v>0</v>
      </c>
      <c r="DA182" s="677">
        <f t="shared" si="223"/>
        <v>0</v>
      </c>
      <c r="DB182" s="677">
        <f t="shared" si="223"/>
        <v>0</v>
      </c>
      <c r="DC182" s="677">
        <f t="shared" si="223"/>
        <v>0</v>
      </c>
    </row>
    <row r="183" spans="2:107" hidden="1" x14ac:dyDescent="0.25">
      <c r="B183" s="714">
        <v>46</v>
      </c>
      <c r="C183" s="715" t="s">
        <v>5961</v>
      </c>
      <c r="E183" s="715" t="s">
        <v>6118</v>
      </c>
      <c r="F183" s="751"/>
      <c r="G183" s="688">
        <f>IFERROR(SUMPRODUCT(H80:DC80,H81:DC81)/SUM(H81:DC81),0)</f>
        <v>0</v>
      </c>
      <c r="H183" s="677">
        <f>H80</f>
        <v>0</v>
      </c>
      <c r="I183" s="677">
        <f t="shared" ref="I183:BT183" si="224">I80</f>
        <v>0</v>
      </c>
      <c r="J183" s="677">
        <f t="shared" si="224"/>
        <v>0</v>
      </c>
      <c r="K183" s="677">
        <f t="shared" si="224"/>
        <v>0</v>
      </c>
      <c r="L183" s="677">
        <f t="shared" si="224"/>
        <v>0</v>
      </c>
      <c r="M183" s="677">
        <f t="shared" si="224"/>
        <v>0</v>
      </c>
      <c r="N183" s="677">
        <f t="shared" si="224"/>
        <v>0</v>
      </c>
      <c r="O183" s="677">
        <f t="shared" si="224"/>
        <v>0</v>
      </c>
      <c r="P183" s="677">
        <f t="shared" si="224"/>
        <v>0</v>
      </c>
      <c r="Q183" s="677">
        <f t="shared" si="224"/>
        <v>0</v>
      </c>
      <c r="R183" s="677">
        <f t="shared" si="224"/>
        <v>0</v>
      </c>
      <c r="S183" s="677">
        <f t="shared" si="224"/>
        <v>0</v>
      </c>
      <c r="T183" s="677">
        <f t="shared" si="224"/>
        <v>0</v>
      </c>
      <c r="U183" s="677">
        <f t="shared" si="224"/>
        <v>0</v>
      </c>
      <c r="V183" s="677">
        <f t="shared" si="224"/>
        <v>0</v>
      </c>
      <c r="W183" s="677">
        <f t="shared" si="224"/>
        <v>0</v>
      </c>
      <c r="X183" s="677">
        <f t="shared" si="224"/>
        <v>0</v>
      </c>
      <c r="Y183" s="677">
        <f t="shared" si="224"/>
        <v>0</v>
      </c>
      <c r="Z183" s="677">
        <f t="shared" si="224"/>
        <v>0</v>
      </c>
      <c r="AA183" s="677">
        <f t="shared" si="224"/>
        <v>0</v>
      </c>
      <c r="AB183" s="677">
        <f t="shared" si="224"/>
        <v>0</v>
      </c>
      <c r="AC183" s="677">
        <f t="shared" si="224"/>
        <v>0</v>
      </c>
      <c r="AD183" s="677">
        <f t="shared" si="224"/>
        <v>0</v>
      </c>
      <c r="AE183" s="677">
        <f t="shared" si="224"/>
        <v>0</v>
      </c>
      <c r="AF183" s="677">
        <f t="shared" si="224"/>
        <v>0</v>
      </c>
      <c r="AG183" s="677">
        <f t="shared" si="224"/>
        <v>0</v>
      </c>
      <c r="AH183" s="677">
        <f t="shared" si="224"/>
        <v>0</v>
      </c>
      <c r="AI183" s="677">
        <f t="shared" si="224"/>
        <v>0</v>
      </c>
      <c r="AJ183" s="677">
        <f t="shared" si="224"/>
        <v>0</v>
      </c>
      <c r="AK183" s="677">
        <f t="shared" si="224"/>
        <v>0</v>
      </c>
      <c r="AL183" s="677">
        <f t="shared" si="224"/>
        <v>0</v>
      </c>
      <c r="AM183" s="677">
        <f t="shared" si="224"/>
        <v>0</v>
      </c>
      <c r="AN183" s="677">
        <f t="shared" si="224"/>
        <v>0</v>
      </c>
      <c r="AO183" s="677">
        <f t="shared" si="224"/>
        <v>0</v>
      </c>
      <c r="AP183" s="677">
        <f t="shared" si="224"/>
        <v>0</v>
      </c>
      <c r="AQ183" s="677">
        <f t="shared" si="224"/>
        <v>0</v>
      </c>
      <c r="AR183" s="677">
        <f t="shared" si="224"/>
        <v>0</v>
      </c>
      <c r="AS183" s="677">
        <f t="shared" si="224"/>
        <v>0</v>
      </c>
      <c r="AT183" s="677">
        <f t="shared" si="224"/>
        <v>0</v>
      </c>
      <c r="AU183" s="677">
        <f t="shared" si="224"/>
        <v>0</v>
      </c>
      <c r="AV183" s="677">
        <f t="shared" si="224"/>
        <v>0</v>
      </c>
      <c r="AW183" s="677">
        <f t="shared" si="224"/>
        <v>0</v>
      </c>
      <c r="AX183" s="677">
        <f t="shared" si="224"/>
        <v>0</v>
      </c>
      <c r="AY183" s="677">
        <f t="shared" si="224"/>
        <v>0</v>
      </c>
      <c r="AZ183" s="677">
        <f t="shared" si="224"/>
        <v>0</v>
      </c>
      <c r="BA183" s="677">
        <f t="shared" si="224"/>
        <v>0</v>
      </c>
      <c r="BB183" s="677">
        <f t="shared" si="224"/>
        <v>0</v>
      </c>
      <c r="BC183" s="677">
        <f t="shared" si="224"/>
        <v>0</v>
      </c>
      <c r="BD183" s="677">
        <f t="shared" si="224"/>
        <v>0</v>
      </c>
      <c r="BE183" s="677">
        <f t="shared" si="224"/>
        <v>0</v>
      </c>
      <c r="BF183" s="677">
        <f t="shared" si="224"/>
        <v>0</v>
      </c>
      <c r="BG183" s="677">
        <f t="shared" si="224"/>
        <v>0</v>
      </c>
      <c r="BH183" s="677">
        <f t="shared" si="224"/>
        <v>0</v>
      </c>
      <c r="BI183" s="677">
        <f t="shared" si="224"/>
        <v>0</v>
      </c>
      <c r="BJ183" s="677">
        <f t="shared" si="224"/>
        <v>0</v>
      </c>
      <c r="BK183" s="677">
        <f t="shared" si="224"/>
        <v>0</v>
      </c>
      <c r="BL183" s="677">
        <f t="shared" si="224"/>
        <v>0</v>
      </c>
      <c r="BM183" s="677">
        <f t="shared" si="224"/>
        <v>0</v>
      </c>
      <c r="BN183" s="677">
        <f t="shared" si="224"/>
        <v>0</v>
      </c>
      <c r="BO183" s="677">
        <f t="shared" si="224"/>
        <v>0</v>
      </c>
      <c r="BP183" s="677">
        <f t="shared" si="224"/>
        <v>0</v>
      </c>
      <c r="BQ183" s="677">
        <f t="shared" si="224"/>
        <v>0</v>
      </c>
      <c r="BR183" s="677">
        <f t="shared" si="224"/>
        <v>0</v>
      </c>
      <c r="BS183" s="677">
        <f t="shared" si="224"/>
        <v>0</v>
      </c>
      <c r="BT183" s="677">
        <f t="shared" si="224"/>
        <v>0</v>
      </c>
      <c r="BU183" s="677">
        <f t="shared" ref="BU183:DC183" si="225">BU80</f>
        <v>0</v>
      </c>
      <c r="BV183" s="677">
        <f t="shared" si="225"/>
        <v>0</v>
      </c>
      <c r="BW183" s="677">
        <f t="shared" si="225"/>
        <v>0</v>
      </c>
      <c r="BX183" s="677">
        <f t="shared" si="225"/>
        <v>0</v>
      </c>
      <c r="BY183" s="677">
        <f t="shared" si="225"/>
        <v>0</v>
      </c>
      <c r="BZ183" s="677">
        <f t="shared" si="225"/>
        <v>0</v>
      </c>
      <c r="CA183" s="677">
        <f t="shared" si="225"/>
        <v>0</v>
      </c>
      <c r="CB183" s="677">
        <f t="shared" si="225"/>
        <v>0</v>
      </c>
      <c r="CC183" s="677">
        <f t="shared" si="225"/>
        <v>0</v>
      </c>
      <c r="CD183" s="677">
        <f t="shared" si="225"/>
        <v>0</v>
      </c>
      <c r="CE183" s="677">
        <f t="shared" si="225"/>
        <v>0</v>
      </c>
      <c r="CF183" s="677">
        <f t="shared" si="225"/>
        <v>0</v>
      </c>
      <c r="CG183" s="677">
        <f t="shared" si="225"/>
        <v>0</v>
      </c>
      <c r="CH183" s="677">
        <f t="shared" si="225"/>
        <v>0</v>
      </c>
      <c r="CI183" s="677">
        <f t="shared" si="225"/>
        <v>0</v>
      </c>
      <c r="CJ183" s="677">
        <f t="shared" si="225"/>
        <v>0</v>
      </c>
      <c r="CK183" s="677">
        <f t="shared" si="225"/>
        <v>0</v>
      </c>
      <c r="CL183" s="677">
        <f t="shared" si="225"/>
        <v>0</v>
      </c>
      <c r="CM183" s="677">
        <f t="shared" si="225"/>
        <v>0</v>
      </c>
      <c r="CN183" s="677">
        <f t="shared" si="225"/>
        <v>0</v>
      </c>
      <c r="CO183" s="677">
        <f t="shared" si="225"/>
        <v>0</v>
      </c>
      <c r="CP183" s="677">
        <f t="shared" si="225"/>
        <v>0</v>
      </c>
      <c r="CQ183" s="677">
        <f t="shared" si="225"/>
        <v>0</v>
      </c>
      <c r="CR183" s="677">
        <f t="shared" si="225"/>
        <v>0</v>
      </c>
      <c r="CS183" s="677">
        <f t="shared" si="225"/>
        <v>0</v>
      </c>
      <c r="CT183" s="677">
        <f t="shared" si="225"/>
        <v>0</v>
      </c>
      <c r="CU183" s="677">
        <f t="shared" si="225"/>
        <v>0</v>
      </c>
      <c r="CV183" s="677">
        <f t="shared" si="225"/>
        <v>0</v>
      </c>
      <c r="CW183" s="677">
        <f t="shared" si="225"/>
        <v>0</v>
      </c>
      <c r="CX183" s="677">
        <f t="shared" si="225"/>
        <v>0</v>
      </c>
      <c r="CY183" s="677">
        <f t="shared" si="225"/>
        <v>0</v>
      </c>
      <c r="CZ183" s="677">
        <f t="shared" si="225"/>
        <v>0</v>
      </c>
      <c r="DA183" s="677">
        <f t="shared" si="225"/>
        <v>0</v>
      </c>
      <c r="DB183" s="677">
        <f t="shared" si="225"/>
        <v>0</v>
      </c>
      <c r="DC183" s="677">
        <f t="shared" si="225"/>
        <v>0</v>
      </c>
    </row>
    <row r="184" spans="2:107" hidden="1" x14ac:dyDescent="0.25">
      <c r="B184" s="714">
        <v>47</v>
      </c>
      <c r="C184" s="715" t="s">
        <v>5962</v>
      </c>
      <c r="E184" s="715" t="s">
        <v>6128</v>
      </c>
      <c r="F184" s="751"/>
      <c r="G184" s="697">
        <f>IFERROR(G164/G182,0)</f>
        <v>0</v>
      </c>
      <c r="H184" s="680">
        <f>IFERROR(H164/H182,0)</f>
        <v>0</v>
      </c>
      <c r="I184" s="680">
        <f t="shared" ref="I184:BT184" si="226">IFERROR(I164/I182,0)</f>
        <v>0</v>
      </c>
      <c r="J184" s="680">
        <f t="shared" si="226"/>
        <v>0</v>
      </c>
      <c r="K184" s="680">
        <f t="shared" si="226"/>
        <v>0</v>
      </c>
      <c r="L184" s="680">
        <f t="shared" si="226"/>
        <v>0</v>
      </c>
      <c r="M184" s="680">
        <f t="shared" si="226"/>
        <v>0</v>
      </c>
      <c r="N184" s="680">
        <f t="shared" si="226"/>
        <v>0</v>
      </c>
      <c r="O184" s="680">
        <f t="shared" si="226"/>
        <v>0</v>
      </c>
      <c r="P184" s="680">
        <f t="shared" si="226"/>
        <v>0</v>
      </c>
      <c r="Q184" s="680">
        <f t="shared" si="226"/>
        <v>0</v>
      </c>
      <c r="R184" s="680">
        <f t="shared" si="226"/>
        <v>0</v>
      </c>
      <c r="S184" s="680">
        <f t="shared" si="226"/>
        <v>0</v>
      </c>
      <c r="T184" s="680">
        <f t="shared" si="226"/>
        <v>0</v>
      </c>
      <c r="U184" s="680">
        <f t="shared" si="226"/>
        <v>0</v>
      </c>
      <c r="V184" s="680">
        <f t="shared" si="226"/>
        <v>0</v>
      </c>
      <c r="W184" s="680">
        <f t="shared" si="226"/>
        <v>0</v>
      </c>
      <c r="X184" s="680">
        <f t="shared" si="226"/>
        <v>0</v>
      </c>
      <c r="Y184" s="680">
        <f t="shared" si="226"/>
        <v>0</v>
      </c>
      <c r="Z184" s="680">
        <f t="shared" si="226"/>
        <v>0</v>
      </c>
      <c r="AA184" s="680">
        <f t="shared" si="226"/>
        <v>0</v>
      </c>
      <c r="AB184" s="680">
        <f t="shared" si="226"/>
        <v>0</v>
      </c>
      <c r="AC184" s="680">
        <f t="shared" si="226"/>
        <v>0</v>
      </c>
      <c r="AD184" s="680">
        <f t="shared" si="226"/>
        <v>0</v>
      </c>
      <c r="AE184" s="680">
        <f t="shared" si="226"/>
        <v>0</v>
      </c>
      <c r="AF184" s="680">
        <f t="shared" si="226"/>
        <v>0</v>
      </c>
      <c r="AG184" s="680">
        <f t="shared" si="226"/>
        <v>0</v>
      </c>
      <c r="AH184" s="680">
        <f t="shared" si="226"/>
        <v>0</v>
      </c>
      <c r="AI184" s="680">
        <f t="shared" si="226"/>
        <v>0</v>
      </c>
      <c r="AJ184" s="680">
        <f t="shared" si="226"/>
        <v>0</v>
      </c>
      <c r="AK184" s="680">
        <f t="shared" si="226"/>
        <v>0</v>
      </c>
      <c r="AL184" s="680">
        <f t="shared" si="226"/>
        <v>0</v>
      </c>
      <c r="AM184" s="680">
        <f t="shared" si="226"/>
        <v>0</v>
      </c>
      <c r="AN184" s="680">
        <f t="shared" si="226"/>
        <v>0</v>
      </c>
      <c r="AO184" s="680">
        <f t="shared" si="226"/>
        <v>0</v>
      </c>
      <c r="AP184" s="680">
        <f t="shared" si="226"/>
        <v>0</v>
      </c>
      <c r="AQ184" s="680">
        <f t="shared" si="226"/>
        <v>0</v>
      </c>
      <c r="AR184" s="680">
        <f t="shared" si="226"/>
        <v>0</v>
      </c>
      <c r="AS184" s="680">
        <f t="shared" si="226"/>
        <v>0</v>
      </c>
      <c r="AT184" s="680">
        <f t="shared" si="226"/>
        <v>0</v>
      </c>
      <c r="AU184" s="680">
        <f t="shared" si="226"/>
        <v>0</v>
      </c>
      <c r="AV184" s="680">
        <f t="shared" si="226"/>
        <v>0</v>
      </c>
      <c r="AW184" s="680">
        <f t="shared" si="226"/>
        <v>0</v>
      </c>
      <c r="AX184" s="680">
        <f t="shared" si="226"/>
        <v>0</v>
      </c>
      <c r="AY184" s="680">
        <f t="shared" si="226"/>
        <v>0</v>
      </c>
      <c r="AZ184" s="680">
        <f t="shared" si="226"/>
        <v>0</v>
      </c>
      <c r="BA184" s="680">
        <f t="shared" si="226"/>
        <v>0</v>
      </c>
      <c r="BB184" s="680">
        <f t="shared" si="226"/>
        <v>0</v>
      </c>
      <c r="BC184" s="680">
        <f t="shared" si="226"/>
        <v>0</v>
      </c>
      <c r="BD184" s="680">
        <f t="shared" si="226"/>
        <v>0</v>
      </c>
      <c r="BE184" s="680">
        <f t="shared" si="226"/>
        <v>0</v>
      </c>
      <c r="BF184" s="680">
        <f t="shared" si="226"/>
        <v>0</v>
      </c>
      <c r="BG184" s="680">
        <f t="shared" si="226"/>
        <v>0</v>
      </c>
      <c r="BH184" s="680">
        <f t="shared" si="226"/>
        <v>0</v>
      </c>
      <c r="BI184" s="680">
        <f t="shared" si="226"/>
        <v>0</v>
      </c>
      <c r="BJ184" s="680">
        <f t="shared" si="226"/>
        <v>0</v>
      </c>
      <c r="BK184" s="680">
        <f t="shared" si="226"/>
        <v>0</v>
      </c>
      <c r="BL184" s="680">
        <f t="shared" si="226"/>
        <v>0</v>
      </c>
      <c r="BM184" s="680">
        <f t="shared" si="226"/>
        <v>0</v>
      </c>
      <c r="BN184" s="680">
        <f t="shared" si="226"/>
        <v>0</v>
      </c>
      <c r="BO184" s="680">
        <f t="shared" si="226"/>
        <v>0</v>
      </c>
      <c r="BP184" s="680">
        <f t="shared" si="226"/>
        <v>0</v>
      </c>
      <c r="BQ184" s="680">
        <f t="shared" si="226"/>
        <v>0</v>
      </c>
      <c r="BR184" s="680">
        <f t="shared" si="226"/>
        <v>0</v>
      </c>
      <c r="BS184" s="680">
        <f t="shared" si="226"/>
        <v>0</v>
      </c>
      <c r="BT184" s="680">
        <f t="shared" si="226"/>
        <v>0</v>
      </c>
      <c r="BU184" s="680">
        <f t="shared" ref="BU184:DC184" si="227">IFERROR(BU164/BU182,0)</f>
        <v>0</v>
      </c>
      <c r="BV184" s="680">
        <f t="shared" si="227"/>
        <v>0</v>
      </c>
      <c r="BW184" s="680">
        <f t="shared" si="227"/>
        <v>0</v>
      </c>
      <c r="BX184" s="680">
        <f t="shared" si="227"/>
        <v>0</v>
      </c>
      <c r="BY184" s="680">
        <f t="shared" si="227"/>
        <v>0</v>
      </c>
      <c r="BZ184" s="680">
        <f t="shared" si="227"/>
        <v>0</v>
      </c>
      <c r="CA184" s="680">
        <f t="shared" si="227"/>
        <v>0</v>
      </c>
      <c r="CB184" s="680">
        <f t="shared" si="227"/>
        <v>0</v>
      </c>
      <c r="CC184" s="680">
        <f t="shared" si="227"/>
        <v>0</v>
      </c>
      <c r="CD184" s="680">
        <f t="shared" si="227"/>
        <v>0</v>
      </c>
      <c r="CE184" s="680">
        <f t="shared" si="227"/>
        <v>0</v>
      </c>
      <c r="CF184" s="680">
        <f t="shared" si="227"/>
        <v>0</v>
      </c>
      <c r="CG184" s="680">
        <f t="shared" si="227"/>
        <v>0</v>
      </c>
      <c r="CH184" s="680">
        <f t="shared" si="227"/>
        <v>0</v>
      </c>
      <c r="CI184" s="680">
        <f t="shared" si="227"/>
        <v>0</v>
      </c>
      <c r="CJ184" s="680">
        <f t="shared" si="227"/>
        <v>0</v>
      </c>
      <c r="CK184" s="680">
        <f t="shared" si="227"/>
        <v>0</v>
      </c>
      <c r="CL184" s="680">
        <f t="shared" si="227"/>
        <v>0</v>
      </c>
      <c r="CM184" s="680">
        <f t="shared" si="227"/>
        <v>0</v>
      </c>
      <c r="CN184" s="680">
        <f t="shared" si="227"/>
        <v>0</v>
      </c>
      <c r="CO184" s="680">
        <f t="shared" si="227"/>
        <v>0</v>
      </c>
      <c r="CP184" s="680">
        <f t="shared" si="227"/>
        <v>0</v>
      </c>
      <c r="CQ184" s="680">
        <f t="shared" si="227"/>
        <v>0</v>
      </c>
      <c r="CR184" s="680">
        <f t="shared" si="227"/>
        <v>0</v>
      </c>
      <c r="CS184" s="680">
        <f t="shared" si="227"/>
        <v>0</v>
      </c>
      <c r="CT184" s="680">
        <f t="shared" si="227"/>
        <v>0</v>
      </c>
      <c r="CU184" s="680">
        <f t="shared" si="227"/>
        <v>0</v>
      </c>
      <c r="CV184" s="680">
        <f t="shared" si="227"/>
        <v>0</v>
      </c>
      <c r="CW184" s="680">
        <f t="shared" si="227"/>
        <v>0</v>
      </c>
      <c r="CX184" s="680">
        <f t="shared" si="227"/>
        <v>0</v>
      </c>
      <c r="CY184" s="680">
        <f t="shared" si="227"/>
        <v>0</v>
      </c>
      <c r="CZ184" s="680">
        <f t="shared" si="227"/>
        <v>0</v>
      </c>
      <c r="DA184" s="680">
        <f t="shared" si="227"/>
        <v>0</v>
      </c>
      <c r="DB184" s="680">
        <f t="shared" si="227"/>
        <v>0</v>
      </c>
      <c r="DC184" s="680">
        <f t="shared" si="227"/>
        <v>0</v>
      </c>
    </row>
    <row r="185" spans="2:107" hidden="1" x14ac:dyDescent="0.25">
      <c r="B185" s="714">
        <v>48</v>
      </c>
      <c r="C185" s="715" t="s">
        <v>5965</v>
      </c>
      <c r="E185" s="715" t="s">
        <v>6129</v>
      </c>
      <c r="F185" s="751"/>
      <c r="G185" s="771">
        <f>IFERROR(G165/G182,0)</f>
        <v>0</v>
      </c>
      <c r="H185" s="750">
        <f>IFERROR(H165/H182,0)</f>
        <v>0</v>
      </c>
      <c r="I185" s="750">
        <f t="shared" ref="I185:BT185" si="228">IFERROR(I165/I182,0)</f>
        <v>0</v>
      </c>
      <c r="J185" s="750">
        <f t="shared" si="228"/>
        <v>0</v>
      </c>
      <c r="K185" s="750">
        <f t="shared" si="228"/>
        <v>0</v>
      </c>
      <c r="L185" s="750">
        <f t="shared" si="228"/>
        <v>0</v>
      </c>
      <c r="M185" s="750">
        <f t="shared" si="228"/>
        <v>0</v>
      </c>
      <c r="N185" s="750">
        <f t="shared" si="228"/>
        <v>0</v>
      </c>
      <c r="O185" s="750">
        <f t="shared" si="228"/>
        <v>0</v>
      </c>
      <c r="P185" s="750">
        <f t="shared" si="228"/>
        <v>0</v>
      </c>
      <c r="Q185" s="750">
        <f t="shared" si="228"/>
        <v>0</v>
      </c>
      <c r="R185" s="750">
        <f t="shared" si="228"/>
        <v>0</v>
      </c>
      <c r="S185" s="750">
        <f t="shared" si="228"/>
        <v>0</v>
      </c>
      <c r="T185" s="750">
        <f t="shared" si="228"/>
        <v>0</v>
      </c>
      <c r="U185" s="750">
        <f t="shared" si="228"/>
        <v>0</v>
      </c>
      <c r="V185" s="750">
        <f t="shared" si="228"/>
        <v>0</v>
      </c>
      <c r="W185" s="750">
        <f t="shared" si="228"/>
        <v>0</v>
      </c>
      <c r="X185" s="750">
        <f t="shared" si="228"/>
        <v>0</v>
      </c>
      <c r="Y185" s="750">
        <f t="shared" si="228"/>
        <v>0</v>
      </c>
      <c r="Z185" s="750">
        <f t="shared" si="228"/>
        <v>0</v>
      </c>
      <c r="AA185" s="750">
        <f t="shared" si="228"/>
        <v>0</v>
      </c>
      <c r="AB185" s="750">
        <f t="shared" si="228"/>
        <v>0</v>
      </c>
      <c r="AC185" s="750">
        <f t="shared" si="228"/>
        <v>0</v>
      </c>
      <c r="AD185" s="750">
        <f t="shared" si="228"/>
        <v>0</v>
      </c>
      <c r="AE185" s="750">
        <f t="shared" si="228"/>
        <v>0</v>
      </c>
      <c r="AF185" s="750">
        <f t="shared" si="228"/>
        <v>0</v>
      </c>
      <c r="AG185" s="750">
        <f t="shared" si="228"/>
        <v>0</v>
      </c>
      <c r="AH185" s="750">
        <f t="shared" si="228"/>
        <v>0</v>
      </c>
      <c r="AI185" s="750">
        <f t="shared" si="228"/>
        <v>0</v>
      </c>
      <c r="AJ185" s="750">
        <f t="shared" si="228"/>
        <v>0</v>
      </c>
      <c r="AK185" s="750">
        <f t="shared" si="228"/>
        <v>0</v>
      </c>
      <c r="AL185" s="750">
        <f t="shared" si="228"/>
        <v>0</v>
      </c>
      <c r="AM185" s="750">
        <f t="shared" si="228"/>
        <v>0</v>
      </c>
      <c r="AN185" s="750">
        <f t="shared" si="228"/>
        <v>0</v>
      </c>
      <c r="AO185" s="750">
        <f t="shared" si="228"/>
        <v>0</v>
      </c>
      <c r="AP185" s="750">
        <f t="shared" si="228"/>
        <v>0</v>
      </c>
      <c r="AQ185" s="750">
        <f t="shared" si="228"/>
        <v>0</v>
      </c>
      <c r="AR185" s="750">
        <f t="shared" si="228"/>
        <v>0</v>
      </c>
      <c r="AS185" s="750">
        <f t="shared" si="228"/>
        <v>0</v>
      </c>
      <c r="AT185" s="750">
        <f t="shared" si="228"/>
        <v>0</v>
      </c>
      <c r="AU185" s="750">
        <f t="shared" si="228"/>
        <v>0</v>
      </c>
      <c r="AV185" s="750">
        <f t="shared" si="228"/>
        <v>0</v>
      </c>
      <c r="AW185" s="750">
        <f t="shared" si="228"/>
        <v>0</v>
      </c>
      <c r="AX185" s="750">
        <f t="shared" si="228"/>
        <v>0</v>
      </c>
      <c r="AY185" s="750">
        <f t="shared" si="228"/>
        <v>0</v>
      </c>
      <c r="AZ185" s="750">
        <f t="shared" si="228"/>
        <v>0</v>
      </c>
      <c r="BA185" s="750">
        <f t="shared" si="228"/>
        <v>0</v>
      </c>
      <c r="BB185" s="750">
        <f t="shared" si="228"/>
        <v>0</v>
      </c>
      <c r="BC185" s="750">
        <f t="shared" si="228"/>
        <v>0</v>
      </c>
      <c r="BD185" s="750">
        <f t="shared" si="228"/>
        <v>0</v>
      </c>
      <c r="BE185" s="750">
        <f t="shared" si="228"/>
        <v>0</v>
      </c>
      <c r="BF185" s="750">
        <f t="shared" si="228"/>
        <v>0</v>
      </c>
      <c r="BG185" s="750">
        <f t="shared" si="228"/>
        <v>0</v>
      </c>
      <c r="BH185" s="750">
        <f t="shared" si="228"/>
        <v>0</v>
      </c>
      <c r="BI185" s="750">
        <f t="shared" si="228"/>
        <v>0</v>
      </c>
      <c r="BJ185" s="750">
        <f t="shared" si="228"/>
        <v>0</v>
      </c>
      <c r="BK185" s="750">
        <f t="shared" si="228"/>
        <v>0</v>
      </c>
      <c r="BL185" s="750">
        <f t="shared" si="228"/>
        <v>0</v>
      </c>
      <c r="BM185" s="750">
        <f t="shared" si="228"/>
        <v>0</v>
      </c>
      <c r="BN185" s="750">
        <f t="shared" si="228"/>
        <v>0</v>
      </c>
      <c r="BO185" s="750">
        <f t="shared" si="228"/>
        <v>0</v>
      </c>
      <c r="BP185" s="750">
        <f t="shared" si="228"/>
        <v>0</v>
      </c>
      <c r="BQ185" s="750">
        <f t="shared" si="228"/>
        <v>0</v>
      </c>
      <c r="BR185" s="750">
        <f t="shared" si="228"/>
        <v>0</v>
      </c>
      <c r="BS185" s="750">
        <f t="shared" si="228"/>
        <v>0</v>
      </c>
      <c r="BT185" s="750">
        <f t="shared" si="228"/>
        <v>0</v>
      </c>
      <c r="BU185" s="750">
        <f t="shared" ref="BU185:DC185" si="229">IFERROR(BU165/BU182,0)</f>
        <v>0</v>
      </c>
      <c r="BV185" s="750">
        <f t="shared" si="229"/>
        <v>0</v>
      </c>
      <c r="BW185" s="750">
        <f t="shared" si="229"/>
        <v>0</v>
      </c>
      <c r="BX185" s="750">
        <f t="shared" si="229"/>
        <v>0</v>
      </c>
      <c r="BY185" s="750">
        <f t="shared" si="229"/>
        <v>0</v>
      </c>
      <c r="BZ185" s="750">
        <f t="shared" si="229"/>
        <v>0</v>
      </c>
      <c r="CA185" s="750">
        <f t="shared" si="229"/>
        <v>0</v>
      </c>
      <c r="CB185" s="750">
        <f t="shared" si="229"/>
        <v>0</v>
      </c>
      <c r="CC185" s="750">
        <f t="shared" si="229"/>
        <v>0</v>
      </c>
      <c r="CD185" s="750">
        <f t="shared" si="229"/>
        <v>0</v>
      </c>
      <c r="CE185" s="750">
        <f t="shared" si="229"/>
        <v>0</v>
      </c>
      <c r="CF185" s="750">
        <f t="shared" si="229"/>
        <v>0</v>
      </c>
      <c r="CG185" s="750">
        <f t="shared" si="229"/>
        <v>0</v>
      </c>
      <c r="CH185" s="750">
        <f t="shared" si="229"/>
        <v>0</v>
      </c>
      <c r="CI185" s="750">
        <f t="shared" si="229"/>
        <v>0</v>
      </c>
      <c r="CJ185" s="750">
        <f t="shared" si="229"/>
        <v>0</v>
      </c>
      <c r="CK185" s="750">
        <f t="shared" si="229"/>
        <v>0</v>
      </c>
      <c r="CL185" s="750">
        <f t="shared" si="229"/>
        <v>0</v>
      </c>
      <c r="CM185" s="750">
        <f t="shared" si="229"/>
        <v>0</v>
      </c>
      <c r="CN185" s="750">
        <f t="shared" si="229"/>
        <v>0</v>
      </c>
      <c r="CO185" s="750">
        <f t="shared" si="229"/>
        <v>0</v>
      </c>
      <c r="CP185" s="750">
        <f t="shared" si="229"/>
        <v>0</v>
      </c>
      <c r="CQ185" s="750">
        <f t="shared" si="229"/>
        <v>0</v>
      </c>
      <c r="CR185" s="750">
        <f t="shared" si="229"/>
        <v>0</v>
      </c>
      <c r="CS185" s="750">
        <f t="shared" si="229"/>
        <v>0</v>
      </c>
      <c r="CT185" s="750">
        <f t="shared" si="229"/>
        <v>0</v>
      </c>
      <c r="CU185" s="750">
        <f t="shared" si="229"/>
        <v>0</v>
      </c>
      <c r="CV185" s="750">
        <f t="shared" si="229"/>
        <v>0</v>
      </c>
      <c r="CW185" s="750">
        <f t="shared" si="229"/>
        <v>0</v>
      </c>
      <c r="CX185" s="750">
        <f t="shared" si="229"/>
        <v>0</v>
      </c>
      <c r="CY185" s="750">
        <f t="shared" si="229"/>
        <v>0</v>
      </c>
      <c r="CZ185" s="750">
        <f t="shared" si="229"/>
        <v>0</v>
      </c>
      <c r="DA185" s="750">
        <f t="shared" si="229"/>
        <v>0</v>
      </c>
      <c r="DB185" s="750">
        <f t="shared" si="229"/>
        <v>0</v>
      </c>
      <c r="DC185" s="750">
        <f t="shared" si="229"/>
        <v>0</v>
      </c>
    </row>
    <row r="186" spans="2:107" hidden="1" x14ac:dyDescent="0.25">
      <c r="B186" s="714">
        <v>49</v>
      </c>
      <c r="C186" s="715" t="s">
        <v>5968</v>
      </c>
      <c r="E186" s="715" t="s">
        <v>6128</v>
      </c>
      <c r="F186" s="751"/>
      <c r="G186" s="689">
        <f>IFERROR(G166/G183,0)</f>
        <v>0</v>
      </c>
      <c r="H186" s="680">
        <f>IFERROR(H166/H183,0)</f>
        <v>0</v>
      </c>
      <c r="I186" s="680">
        <f t="shared" ref="I186:BT186" si="230">IFERROR(I166/I183,0)</f>
        <v>0</v>
      </c>
      <c r="J186" s="680">
        <f t="shared" si="230"/>
        <v>0</v>
      </c>
      <c r="K186" s="680">
        <f t="shared" si="230"/>
        <v>0</v>
      </c>
      <c r="L186" s="680">
        <f t="shared" si="230"/>
        <v>0</v>
      </c>
      <c r="M186" s="680">
        <f t="shared" si="230"/>
        <v>0</v>
      </c>
      <c r="N186" s="680">
        <f t="shared" si="230"/>
        <v>0</v>
      </c>
      <c r="O186" s="680">
        <f t="shared" si="230"/>
        <v>0</v>
      </c>
      <c r="P186" s="680">
        <f t="shared" si="230"/>
        <v>0</v>
      </c>
      <c r="Q186" s="680">
        <f t="shared" si="230"/>
        <v>0</v>
      </c>
      <c r="R186" s="680">
        <f t="shared" si="230"/>
        <v>0</v>
      </c>
      <c r="S186" s="680">
        <f t="shared" si="230"/>
        <v>0</v>
      </c>
      <c r="T186" s="680">
        <f t="shared" si="230"/>
        <v>0</v>
      </c>
      <c r="U186" s="680">
        <f t="shared" si="230"/>
        <v>0</v>
      </c>
      <c r="V186" s="680">
        <f t="shared" si="230"/>
        <v>0</v>
      </c>
      <c r="W186" s="680">
        <f t="shared" si="230"/>
        <v>0</v>
      </c>
      <c r="X186" s="680">
        <f t="shared" si="230"/>
        <v>0</v>
      </c>
      <c r="Y186" s="680">
        <f t="shared" si="230"/>
        <v>0</v>
      </c>
      <c r="Z186" s="680">
        <f t="shared" si="230"/>
        <v>0</v>
      </c>
      <c r="AA186" s="680">
        <f t="shared" si="230"/>
        <v>0</v>
      </c>
      <c r="AB186" s="680">
        <f t="shared" si="230"/>
        <v>0</v>
      </c>
      <c r="AC186" s="680">
        <f t="shared" si="230"/>
        <v>0</v>
      </c>
      <c r="AD186" s="680">
        <f t="shared" si="230"/>
        <v>0</v>
      </c>
      <c r="AE186" s="680">
        <f t="shared" si="230"/>
        <v>0</v>
      </c>
      <c r="AF186" s="680">
        <f t="shared" si="230"/>
        <v>0</v>
      </c>
      <c r="AG186" s="680">
        <f t="shared" si="230"/>
        <v>0</v>
      </c>
      <c r="AH186" s="680">
        <f t="shared" si="230"/>
        <v>0</v>
      </c>
      <c r="AI186" s="680">
        <f t="shared" si="230"/>
        <v>0</v>
      </c>
      <c r="AJ186" s="680">
        <f t="shared" si="230"/>
        <v>0</v>
      </c>
      <c r="AK186" s="680">
        <f t="shared" si="230"/>
        <v>0</v>
      </c>
      <c r="AL186" s="680">
        <f t="shared" si="230"/>
        <v>0</v>
      </c>
      <c r="AM186" s="680">
        <f t="shared" si="230"/>
        <v>0</v>
      </c>
      <c r="AN186" s="680">
        <f t="shared" si="230"/>
        <v>0</v>
      </c>
      <c r="AO186" s="680">
        <f t="shared" si="230"/>
        <v>0</v>
      </c>
      <c r="AP186" s="680">
        <f t="shared" si="230"/>
        <v>0</v>
      </c>
      <c r="AQ186" s="680">
        <f t="shared" si="230"/>
        <v>0</v>
      </c>
      <c r="AR186" s="680">
        <f t="shared" si="230"/>
        <v>0</v>
      </c>
      <c r="AS186" s="680">
        <f t="shared" si="230"/>
        <v>0</v>
      </c>
      <c r="AT186" s="680">
        <f t="shared" si="230"/>
        <v>0</v>
      </c>
      <c r="AU186" s="680">
        <f t="shared" si="230"/>
        <v>0</v>
      </c>
      <c r="AV186" s="680">
        <f t="shared" si="230"/>
        <v>0</v>
      </c>
      <c r="AW186" s="680">
        <f t="shared" si="230"/>
        <v>0</v>
      </c>
      <c r="AX186" s="680">
        <f t="shared" si="230"/>
        <v>0</v>
      </c>
      <c r="AY186" s="680">
        <f t="shared" si="230"/>
        <v>0</v>
      </c>
      <c r="AZ186" s="680">
        <f t="shared" si="230"/>
        <v>0</v>
      </c>
      <c r="BA186" s="680">
        <f t="shared" si="230"/>
        <v>0</v>
      </c>
      <c r="BB186" s="680">
        <f t="shared" si="230"/>
        <v>0</v>
      </c>
      <c r="BC186" s="680">
        <f t="shared" si="230"/>
        <v>0</v>
      </c>
      <c r="BD186" s="680">
        <f t="shared" si="230"/>
        <v>0</v>
      </c>
      <c r="BE186" s="680">
        <f t="shared" si="230"/>
        <v>0</v>
      </c>
      <c r="BF186" s="680">
        <f t="shared" si="230"/>
        <v>0</v>
      </c>
      <c r="BG186" s="680">
        <f t="shared" si="230"/>
        <v>0</v>
      </c>
      <c r="BH186" s="680">
        <f t="shared" si="230"/>
        <v>0</v>
      </c>
      <c r="BI186" s="680">
        <f t="shared" si="230"/>
        <v>0</v>
      </c>
      <c r="BJ186" s="680">
        <f t="shared" si="230"/>
        <v>0</v>
      </c>
      <c r="BK186" s="680">
        <f t="shared" si="230"/>
        <v>0</v>
      </c>
      <c r="BL186" s="680">
        <f t="shared" si="230"/>
        <v>0</v>
      </c>
      <c r="BM186" s="680">
        <f t="shared" si="230"/>
        <v>0</v>
      </c>
      <c r="BN186" s="680">
        <f t="shared" si="230"/>
        <v>0</v>
      </c>
      <c r="BO186" s="680">
        <f t="shared" si="230"/>
        <v>0</v>
      </c>
      <c r="BP186" s="680">
        <f t="shared" si="230"/>
        <v>0</v>
      </c>
      <c r="BQ186" s="680">
        <f t="shared" si="230"/>
        <v>0</v>
      </c>
      <c r="BR186" s="680">
        <f t="shared" si="230"/>
        <v>0</v>
      </c>
      <c r="BS186" s="680">
        <f t="shared" si="230"/>
        <v>0</v>
      </c>
      <c r="BT186" s="680">
        <f t="shared" si="230"/>
        <v>0</v>
      </c>
      <c r="BU186" s="680">
        <f t="shared" ref="BU186:DC186" si="231">IFERROR(BU166/BU183,0)</f>
        <v>0</v>
      </c>
      <c r="BV186" s="680">
        <f t="shared" si="231"/>
        <v>0</v>
      </c>
      <c r="BW186" s="680">
        <f t="shared" si="231"/>
        <v>0</v>
      </c>
      <c r="BX186" s="680">
        <f t="shared" si="231"/>
        <v>0</v>
      </c>
      <c r="BY186" s="680">
        <f t="shared" si="231"/>
        <v>0</v>
      </c>
      <c r="BZ186" s="680">
        <f t="shared" si="231"/>
        <v>0</v>
      </c>
      <c r="CA186" s="680">
        <f t="shared" si="231"/>
        <v>0</v>
      </c>
      <c r="CB186" s="680">
        <f t="shared" si="231"/>
        <v>0</v>
      </c>
      <c r="CC186" s="680">
        <f t="shared" si="231"/>
        <v>0</v>
      </c>
      <c r="CD186" s="680">
        <f t="shared" si="231"/>
        <v>0</v>
      </c>
      <c r="CE186" s="680">
        <f t="shared" si="231"/>
        <v>0</v>
      </c>
      <c r="CF186" s="680">
        <f t="shared" si="231"/>
        <v>0</v>
      </c>
      <c r="CG186" s="680">
        <f t="shared" si="231"/>
        <v>0</v>
      </c>
      <c r="CH186" s="680">
        <f t="shared" si="231"/>
        <v>0</v>
      </c>
      <c r="CI186" s="680">
        <f t="shared" si="231"/>
        <v>0</v>
      </c>
      <c r="CJ186" s="680">
        <f t="shared" si="231"/>
        <v>0</v>
      </c>
      <c r="CK186" s="680">
        <f t="shared" si="231"/>
        <v>0</v>
      </c>
      <c r="CL186" s="680">
        <f t="shared" si="231"/>
        <v>0</v>
      </c>
      <c r="CM186" s="680">
        <f t="shared" si="231"/>
        <v>0</v>
      </c>
      <c r="CN186" s="680">
        <f t="shared" si="231"/>
        <v>0</v>
      </c>
      <c r="CO186" s="680">
        <f t="shared" si="231"/>
        <v>0</v>
      </c>
      <c r="CP186" s="680">
        <f t="shared" si="231"/>
        <v>0</v>
      </c>
      <c r="CQ186" s="680">
        <f t="shared" si="231"/>
        <v>0</v>
      </c>
      <c r="CR186" s="680">
        <f t="shared" si="231"/>
        <v>0</v>
      </c>
      <c r="CS186" s="680">
        <f t="shared" si="231"/>
        <v>0</v>
      </c>
      <c r="CT186" s="680">
        <f t="shared" si="231"/>
        <v>0</v>
      </c>
      <c r="CU186" s="680">
        <f t="shared" si="231"/>
        <v>0</v>
      </c>
      <c r="CV186" s="680">
        <f t="shared" si="231"/>
        <v>0</v>
      </c>
      <c r="CW186" s="680">
        <f t="shared" si="231"/>
        <v>0</v>
      </c>
      <c r="CX186" s="680">
        <f t="shared" si="231"/>
        <v>0</v>
      </c>
      <c r="CY186" s="680">
        <f t="shared" si="231"/>
        <v>0</v>
      </c>
      <c r="CZ186" s="680">
        <f t="shared" si="231"/>
        <v>0</v>
      </c>
      <c r="DA186" s="680">
        <f t="shared" si="231"/>
        <v>0</v>
      </c>
      <c r="DB186" s="680">
        <f t="shared" si="231"/>
        <v>0</v>
      </c>
      <c r="DC186" s="680">
        <f t="shared" si="231"/>
        <v>0</v>
      </c>
    </row>
    <row r="187" spans="2:107" hidden="1" x14ac:dyDescent="0.25">
      <c r="B187" s="714">
        <v>50</v>
      </c>
      <c r="C187" s="715" t="s">
        <v>5970</v>
      </c>
      <c r="E187" s="715" t="s">
        <v>6130</v>
      </c>
      <c r="F187" s="751"/>
      <c r="G187" s="771">
        <f>IFERROR(G167/G183,0)</f>
        <v>0</v>
      </c>
      <c r="H187" s="750">
        <f>IFERROR(H167/H183,0)</f>
        <v>0</v>
      </c>
      <c r="I187" s="750">
        <f t="shared" ref="I187:BT187" si="232">IFERROR(I167/I183,0)</f>
        <v>0</v>
      </c>
      <c r="J187" s="750">
        <f t="shared" si="232"/>
        <v>0</v>
      </c>
      <c r="K187" s="750">
        <f t="shared" si="232"/>
        <v>0</v>
      </c>
      <c r="L187" s="750">
        <f t="shared" si="232"/>
        <v>0</v>
      </c>
      <c r="M187" s="750">
        <f t="shared" si="232"/>
        <v>0</v>
      </c>
      <c r="N187" s="750">
        <f t="shared" si="232"/>
        <v>0</v>
      </c>
      <c r="O187" s="750">
        <f t="shared" si="232"/>
        <v>0</v>
      </c>
      <c r="P187" s="750">
        <f t="shared" si="232"/>
        <v>0</v>
      </c>
      <c r="Q187" s="750">
        <f t="shared" si="232"/>
        <v>0</v>
      </c>
      <c r="R187" s="750">
        <f t="shared" si="232"/>
        <v>0</v>
      </c>
      <c r="S187" s="750">
        <f t="shared" si="232"/>
        <v>0</v>
      </c>
      <c r="T187" s="750">
        <f t="shared" si="232"/>
        <v>0</v>
      </c>
      <c r="U187" s="750">
        <f t="shared" si="232"/>
        <v>0</v>
      </c>
      <c r="V187" s="750">
        <f t="shared" si="232"/>
        <v>0</v>
      </c>
      <c r="W187" s="750">
        <f t="shared" si="232"/>
        <v>0</v>
      </c>
      <c r="X187" s="750">
        <f t="shared" si="232"/>
        <v>0</v>
      </c>
      <c r="Y187" s="750">
        <f t="shared" si="232"/>
        <v>0</v>
      </c>
      <c r="Z187" s="750">
        <f t="shared" si="232"/>
        <v>0</v>
      </c>
      <c r="AA187" s="750">
        <f t="shared" si="232"/>
        <v>0</v>
      </c>
      <c r="AB187" s="750">
        <f t="shared" si="232"/>
        <v>0</v>
      </c>
      <c r="AC187" s="750">
        <f t="shared" si="232"/>
        <v>0</v>
      </c>
      <c r="AD187" s="750">
        <f t="shared" si="232"/>
        <v>0</v>
      </c>
      <c r="AE187" s="750">
        <f t="shared" si="232"/>
        <v>0</v>
      </c>
      <c r="AF187" s="750">
        <f t="shared" si="232"/>
        <v>0</v>
      </c>
      <c r="AG187" s="750">
        <f t="shared" si="232"/>
        <v>0</v>
      </c>
      <c r="AH187" s="750">
        <f t="shared" si="232"/>
        <v>0</v>
      </c>
      <c r="AI187" s="750">
        <f t="shared" si="232"/>
        <v>0</v>
      </c>
      <c r="AJ187" s="750">
        <f t="shared" si="232"/>
        <v>0</v>
      </c>
      <c r="AK187" s="750">
        <f t="shared" si="232"/>
        <v>0</v>
      </c>
      <c r="AL187" s="750">
        <f t="shared" si="232"/>
        <v>0</v>
      </c>
      <c r="AM187" s="750">
        <f t="shared" si="232"/>
        <v>0</v>
      </c>
      <c r="AN187" s="750">
        <f t="shared" si="232"/>
        <v>0</v>
      </c>
      <c r="AO187" s="750">
        <f t="shared" si="232"/>
        <v>0</v>
      </c>
      <c r="AP187" s="750">
        <f t="shared" si="232"/>
        <v>0</v>
      </c>
      <c r="AQ187" s="750">
        <f t="shared" si="232"/>
        <v>0</v>
      </c>
      <c r="AR187" s="750">
        <f t="shared" si="232"/>
        <v>0</v>
      </c>
      <c r="AS187" s="750">
        <f t="shared" si="232"/>
        <v>0</v>
      </c>
      <c r="AT187" s="750">
        <f t="shared" si="232"/>
        <v>0</v>
      </c>
      <c r="AU187" s="750">
        <f t="shared" si="232"/>
        <v>0</v>
      </c>
      <c r="AV187" s="750">
        <f t="shared" si="232"/>
        <v>0</v>
      </c>
      <c r="AW187" s="750">
        <f t="shared" si="232"/>
        <v>0</v>
      </c>
      <c r="AX187" s="750">
        <f t="shared" si="232"/>
        <v>0</v>
      </c>
      <c r="AY187" s="750">
        <f t="shared" si="232"/>
        <v>0</v>
      </c>
      <c r="AZ187" s="750">
        <f t="shared" si="232"/>
        <v>0</v>
      </c>
      <c r="BA187" s="750">
        <f t="shared" si="232"/>
        <v>0</v>
      </c>
      <c r="BB187" s="750">
        <f t="shared" si="232"/>
        <v>0</v>
      </c>
      <c r="BC187" s="750">
        <f t="shared" si="232"/>
        <v>0</v>
      </c>
      <c r="BD187" s="750">
        <f t="shared" si="232"/>
        <v>0</v>
      </c>
      <c r="BE187" s="750">
        <f t="shared" si="232"/>
        <v>0</v>
      </c>
      <c r="BF187" s="750">
        <f t="shared" si="232"/>
        <v>0</v>
      </c>
      <c r="BG187" s="750">
        <f t="shared" si="232"/>
        <v>0</v>
      </c>
      <c r="BH187" s="750">
        <f t="shared" si="232"/>
        <v>0</v>
      </c>
      <c r="BI187" s="750">
        <f t="shared" si="232"/>
        <v>0</v>
      </c>
      <c r="BJ187" s="750">
        <f t="shared" si="232"/>
        <v>0</v>
      </c>
      <c r="BK187" s="750">
        <f t="shared" si="232"/>
        <v>0</v>
      </c>
      <c r="BL187" s="750">
        <f t="shared" si="232"/>
        <v>0</v>
      </c>
      <c r="BM187" s="750">
        <f t="shared" si="232"/>
        <v>0</v>
      </c>
      <c r="BN187" s="750">
        <f t="shared" si="232"/>
        <v>0</v>
      </c>
      <c r="BO187" s="750">
        <f t="shared" si="232"/>
        <v>0</v>
      </c>
      <c r="BP187" s="750">
        <f t="shared" si="232"/>
        <v>0</v>
      </c>
      <c r="BQ187" s="750">
        <f t="shared" si="232"/>
        <v>0</v>
      </c>
      <c r="BR187" s="750">
        <f t="shared" si="232"/>
        <v>0</v>
      </c>
      <c r="BS187" s="750">
        <f t="shared" si="232"/>
        <v>0</v>
      </c>
      <c r="BT187" s="750">
        <f t="shared" si="232"/>
        <v>0</v>
      </c>
      <c r="BU187" s="750">
        <f t="shared" ref="BU187:DC187" si="233">IFERROR(BU167/BU183,0)</f>
        <v>0</v>
      </c>
      <c r="BV187" s="750">
        <f t="shared" si="233"/>
        <v>0</v>
      </c>
      <c r="BW187" s="750">
        <f t="shared" si="233"/>
        <v>0</v>
      </c>
      <c r="BX187" s="750">
        <f t="shared" si="233"/>
        <v>0</v>
      </c>
      <c r="BY187" s="750">
        <f t="shared" si="233"/>
        <v>0</v>
      </c>
      <c r="BZ187" s="750">
        <f t="shared" si="233"/>
        <v>0</v>
      </c>
      <c r="CA187" s="750">
        <f t="shared" si="233"/>
        <v>0</v>
      </c>
      <c r="CB187" s="750">
        <f t="shared" si="233"/>
        <v>0</v>
      </c>
      <c r="CC187" s="750">
        <f t="shared" si="233"/>
        <v>0</v>
      </c>
      <c r="CD187" s="750">
        <f t="shared" si="233"/>
        <v>0</v>
      </c>
      <c r="CE187" s="750">
        <f t="shared" si="233"/>
        <v>0</v>
      </c>
      <c r="CF187" s="750">
        <f t="shared" si="233"/>
        <v>0</v>
      </c>
      <c r="CG187" s="750">
        <f t="shared" si="233"/>
        <v>0</v>
      </c>
      <c r="CH187" s="750">
        <f t="shared" si="233"/>
        <v>0</v>
      </c>
      <c r="CI187" s="750">
        <f t="shared" si="233"/>
        <v>0</v>
      </c>
      <c r="CJ187" s="750">
        <f t="shared" si="233"/>
        <v>0</v>
      </c>
      <c r="CK187" s="750">
        <f t="shared" si="233"/>
        <v>0</v>
      </c>
      <c r="CL187" s="750">
        <f t="shared" si="233"/>
        <v>0</v>
      </c>
      <c r="CM187" s="750">
        <f t="shared" si="233"/>
        <v>0</v>
      </c>
      <c r="CN187" s="750">
        <f t="shared" si="233"/>
        <v>0</v>
      </c>
      <c r="CO187" s="750">
        <f t="shared" si="233"/>
        <v>0</v>
      </c>
      <c r="CP187" s="750">
        <f t="shared" si="233"/>
        <v>0</v>
      </c>
      <c r="CQ187" s="750">
        <f t="shared" si="233"/>
        <v>0</v>
      </c>
      <c r="CR187" s="750">
        <f t="shared" si="233"/>
        <v>0</v>
      </c>
      <c r="CS187" s="750">
        <f t="shared" si="233"/>
        <v>0</v>
      </c>
      <c r="CT187" s="750">
        <f t="shared" si="233"/>
        <v>0</v>
      </c>
      <c r="CU187" s="750">
        <f t="shared" si="233"/>
        <v>0</v>
      </c>
      <c r="CV187" s="750">
        <f t="shared" si="233"/>
        <v>0</v>
      </c>
      <c r="CW187" s="750">
        <f t="shared" si="233"/>
        <v>0</v>
      </c>
      <c r="CX187" s="750">
        <f t="shared" si="233"/>
        <v>0</v>
      </c>
      <c r="CY187" s="750">
        <f t="shared" si="233"/>
        <v>0</v>
      </c>
      <c r="CZ187" s="750">
        <f t="shared" si="233"/>
        <v>0</v>
      </c>
      <c r="DA187" s="750">
        <f t="shared" si="233"/>
        <v>0</v>
      </c>
      <c r="DB187" s="750">
        <f t="shared" si="233"/>
        <v>0</v>
      </c>
      <c r="DC187" s="750">
        <f t="shared" si="233"/>
        <v>0</v>
      </c>
    </row>
    <row r="188" spans="2:107" hidden="1" x14ac:dyDescent="0.25">
      <c r="B188" s="714">
        <v>51</v>
      </c>
      <c r="C188" s="715" t="s">
        <v>5972</v>
      </c>
      <c r="E188" s="715" t="s">
        <v>6128</v>
      </c>
      <c r="F188" s="751"/>
      <c r="G188" s="688">
        <f>G184-G186</f>
        <v>0</v>
      </c>
      <c r="H188" s="699">
        <f>H184-H186</f>
        <v>0</v>
      </c>
      <c r="I188" s="699">
        <f t="shared" ref="I188:BT188" si="234">I184-I186</f>
        <v>0</v>
      </c>
      <c r="J188" s="699">
        <f t="shared" si="234"/>
        <v>0</v>
      </c>
      <c r="K188" s="699">
        <f t="shared" si="234"/>
        <v>0</v>
      </c>
      <c r="L188" s="699">
        <f t="shared" si="234"/>
        <v>0</v>
      </c>
      <c r="M188" s="699">
        <f t="shared" si="234"/>
        <v>0</v>
      </c>
      <c r="N188" s="699">
        <f t="shared" si="234"/>
        <v>0</v>
      </c>
      <c r="O188" s="699">
        <f t="shared" si="234"/>
        <v>0</v>
      </c>
      <c r="P188" s="699">
        <f t="shared" si="234"/>
        <v>0</v>
      </c>
      <c r="Q188" s="699">
        <f t="shared" si="234"/>
        <v>0</v>
      </c>
      <c r="R188" s="699">
        <f t="shared" si="234"/>
        <v>0</v>
      </c>
      <c r="S188" s="699">
        <f t="shared" si="234"/>
        <v>0</v>
      </c>
      <c r="T188" s="699">
        <f t="shared" si="234"/>
        <v>0</v>
      </c>
      <c r="U188" s="699">
        <f t="shared" si="234"/>
        <v>0</v>
      </c>
      <c r="V188" s="699">
        <f t="shared" si="234"/>
        <v>0</v>
      </c>
      <c r="W188" s="699">
        <f t="shared" si="234"/>
        <v>0</v>
      </c>
      <c r="X188" s="699">
        <f t="shared" si="234"/>
        <v>0</v>
      </c>
      <c r="Y188" s="699">
        <f t="shared" si="234"/>
        <v>0</v>
      </c>
      <c r="Z188" s="699">
        <f t="shared" si="234"/>
        <v>0</v>
      </c>
      <c r="AA188" s="699">
        <f t="shared" si="234"/>
        <v>0</v>
      </c>
      <c r="AB188" s="699">
        <f t="shared" si="234"/>
        <v>0</v>
      </c>
      <c r="AC188" s="699">
        <f t="shared" si="234"/>
        <v>0</v>
      </c>
      <c r="AD188" s="699">
        <f t="shared" si="234"/>
        <v>0</v>
      </c>
      <c r="AE188" s="699">
        <f t="shared" si="234"/>
        <v>0</v>
      </c>
      <c r="AF188" s="699">
        <f t="shared" si="234"/>
        <v>0</v>
      </c>
      <c r="AG188" s="699">
        <f t="shared" si="234"/>
        <v>0</v>
      </c>
      <c r="AH188" s="699">
        <f t="shared" si="234"/>
        <v>0</v>
      </c>
      <c r="AI188" s="699">
        <f t="shared" si="234"/>
        <v>0</v>
      </c>
      <c r="AJ188" s="699">
        <f t="shared" si="234"/>
        <v>0</v>
      </c>
      <c r="AK188" s="699">
        <f t="shared" si="234"/>
        <v>0</v>
      </c>
      <c r="AL188" s="699">
        <f t="shared" si="234"/>
        <v>0</v>
      </c>
      <c r="AM188" s="699">
        <f t="shared" si="234"/>
        <v>0</v>
      </c>
      <c r="AN188" s="699">
        <f t="shared" si="234"/>
        <v>0</v>
      </c>
      <c r="AO188" s="699">
        <f t="shared" si="234"/>
        <v>0</v>
      </c>
      <c r="AP188" s="699">
        <f t="shared" si="234"/>
        <v>0</v>
      </c>
      <c r="AQ188" s="699">
        <f t="shared" si="234"/>
        <v>0</v>
      </c>
      <c r="AR188" s="699">
        <f t="shared" si="234"/>
        <v>0</v>
      </c>
      <c r="AS188" s="699">
        <f t="shared" si="234"/>
        <v>0</v>
      </c>
      <c r="AT188" s="699">
        <f t="shared" si="234"/>
        <v>0</v>
      </c>
      <c r="AU188" s="699">
        <f t="shared" si="234"/>
        <v>0</v>
      </c>
      <c r="AV188" s="699">
        <f t="shared" si="234"/>
        <v>0</v>
      </c>
      <c r="AW188" s="699">
        <f t="shared" si="234"/>
        <v>0</v>
      </c>
      <c r="AX188" s="699">
        <f t="shared" si="234"/>
        <v>0</v>
      </c>
      <c r="AY188" s="699">
        <f t="shared" si="234"/>
        <v>0</v>
      </c>
      <c r="AZ188" s="699">
        <f t="shared" si="234"/>
        <v>0</v>
      </c>
      <c r="BA188" s="699">
        <f t="shared" si="234"/>
        <v>0</v>
      </c>
      <c r="BB188" s="699">
        <f t="shared" si="234"/>
        <v>0</v>
      </c>
      <c r="BC188" s="699">
        <f t="shared" si="234"/>
        <v>0</v>
      </c>
      <c r="BD188" s="699">
        <f t="shared" si="234"/>
        <v>0</v>
      </c>
      <c r="BE188" s="699">
        <f t="shared" si="234"/>
        <v>0</v>
      </c>
      <c r="BF188" s="699">
        <f t="shared" si="234"/>
        <v>0</v>
      </c>
      <c r="BG188" s="699">
        <f t="shared" si="234"/>
        <v>0</v>
      </c>
      <c r="BH188" s="699">
        <f t="shared" si="234"/>
        <v>0</v>
      </c>
      <c r="BI188" s="699">
        <f t="shared" si="234"/>
        <v>0</v>
      </c>
      <c r="BJ188" s="699">
        <f t="shared" si="234"/>
        <v>0</v>
      </c>
      <c r="BK188" s="699">
        <f t="shared" si="234"/>
        <v>0</v>
      </c>
      <c r="BL188" s="699">
        <f t="shared" si="234"/>
        <v>0</v>
      </c>
      <c r="BM188" s="699">
        <f t="shared" si="234"/>
        <v>0</v>
      </c>
      <c r="BN188" s="699">
        <f t="shared" si="234"/>
        <v>0</v>
      </c>
      <c r="BO188" s="699">
        <f t="shared" si="234"/>
        <v>0</v>
      </c>
      <c r="BP188" s="699">
        <f t="shared" si="234"/>
        <v>0</v>
      </c>
      <c r="BQ188" s="699">
        <f t="shared" si="234"/>
        <v>0</v>
      </c>
      <c r="BR188" s="699">
        <f t="shared" si="234"/>
        <v>0</v>
      </c>
      <c r="BS188" s="699">
        <f t="shared" si="234"/>
        <v>0</v>
      </c>
      <c r="BT188" s="699">
        <f t="shared" si="234"/>
        <v>0</v>
      </c>
      <c r="BU188" s="699">
        <f t="shared" ref="BU188:DC188" si="235">BU184-BU186</f>
        <v>0</v>
      </c>
      <c r="BV188" s="699">
        <f t="shared" si="235"/>
        <v>0</v>
      </c>
      <c r="BW188" s="699">
        <f t="shared" si="235"/>
        <v>0</v>
      </c>
      <c r="BX188" s="699">
        <f t="shared" si="235"/>
        <v>0</v>
      </c>
      <c r="BY188" s="699">
        <f t="shared" si="235"/>
        <v>0</v>
      </c>
      <c r="BZ188" s="699">
        <f t="shared" si="235"/>
        <v>0</v>
      </c>
      <c r="CA188" s="699">
        <f t="shared" si="235"/>
        <v>0</v>
      </c>
      <c r="CB188" s="699">
        <f t="shared" si="235"/>
        <v>0</v>
      </c>
      <c r="CC188" s="699">
        <f t="shared" si="235"/>
        <v>0</v>
      </c>
      <c r="CD188" s="699">
        <f t="shared" si="235"/>
        <v>0</v>
      </c>
      <c r="CE188" s="699">
        <f t="shared" si="235"/>
        <v>0</v>
      </c>
      <c r="CF188" s="699">
        <f t="shared" si="235"/>
        <v>0</v>
      </c>
      <c r="CG188" s="699">
        <f t="shared" si="235"/>
        <v>0</v>
      </c>
      <c r="CH188" s="699">
        <f t="shared" si="235"/>
        <v>0</v>
      </c>
      <c r="CI188" s="699">
        <f t="shared" si="235"/>
        <v>0</v>
      </c>
      <c r="CJ188" s="699">
        <f t="shared" si="235"/>
        <v>0</v>
      </c>
      <c r="CK188" s="699">
        <f t="shared" si="235"/>
        <v>0</v>
      </c>
      <c r="CL188" s="699">
        <f t="shared" si="235"/>
        <v>0</v>
      </c>
      <c r="CM188" s="699">
        <f t="shared" si="235"/>
        <v>0</v>
      </c>
      <c r="CN188" s="699">
        <f t="shared" si="235"/>
        <v>0</v>
      </c>
      <c r="CO188" s="699">
        <f t="shared" si="235"/>
        <v>0</v>
      </c>
      <c r="CP188" s="699">
        <f t="shared" si="235"/>
        <v>0</v>
      </c>
      <c r="CQ188" s="699">
        <f t="shared" si="235"/>
        <v>0</v>
      </c>
      <c r="CR188" s="699">
        <f t="shared" si="235"/>
        <v>0</v>
      </c>
      <c r="CS188" s="699">
        <f t="shared" si="235"/>
        <v>0</v>
      </c>
      <c r="CT188" s="699">
        <f t="shared" si="235"/>
        <v>0</v>
      </c>
      <c r="CU188" s="699">
        <f t="shared" si="235"/>
        <v>0</v>
      </c>
      <c r="CV188" s="699">
        <f t="shared" si="235"/>
        <v>0</v>
      </c>
      <c r="CW188" s="699">
        <f t="shared" si="235"/>
        <v>0</v>
      </c>
      <c r="CX188" s="699">
        <f t="shared" si="235"/>
        <v>0</v>
      </c>
      <c r="CY188" s="699">
        <f t="shared" si="235"/>
        <v>0</v>
      </c>
      <c r="CZ188" s="699">
        <f t="shared" si="235"/>
        <v>0</v>
      </c>
      <c r="DA188" s="699">
        <f t="shared" si="235"/>
        <v>0</v>
      </c>
      <c r="DB188" s="699">
        <f t="shared" si="235"/>
        <v>0</v>
      </c>
      <c r="DC188" s="699">
        <f t="shared" si="235"/>
        <v>0</v>
      </c>
    </row>
    <row r="189" spans="2:107" hidden="1" x14ac:dyDescent="0.25">
      <c r="B189" s="714">
        <v>52</v>
      </c>
      <c r="C189" s="715" t="s">
        <v>5974</v>
      </c>
      <c r="E189" s="715" t="s">
        <v>6129</v>
      </c>
      <c r="F189" s="751"/>
      <c r="G189" s="694">
        <f>G185-G187</f>
        <v>0</v>
      </c>
      <c r="H189" s="691">
        <f>H185-H187</f>
        <v>0</v>
      </c>
      <c r="I189" s="691">
        <f t="shared" ref="I189:BT189" si="236">I185-I187</f>
        <v>0</v>
      </c>
      <c r="J189" s="691">
        <f t="shared" si="236"/>
        <v>0</v>
      </c>
      <c r="K189" s="691">
        <f t="shared" si="236"/>
        <v>0</v>
      </c>
      <c r="L189" s="691">
        <f t="shared" si="236"/>
        <v>0</v>
      </c>
      <c r="M189" s="691">
        <f t="shared" si="236"/>
        <v>0</v>
      </c>
      <c r="N189" s="691">
        <f t="shared" si="236"/>
        <v>0</v>
      </c>
      <c r="O189" s="691">
        <f t="shared" si="236"/>
        <v>0</v>
      </c>
      <c r="P189" s="691">
        <f t="shared" si="236"/>
        <v>0</v>
      </c>
      <c r="Q189" s="691">
        <f t="shared" si="236"/>
        <v>0</v>
      </c>
      <c r="R189" s="691">
        <f t="shared" si="236"/>
        <v>0</v>
      </c>
      <c r="S189" s="691">
        <f t="shared" si="236"/>
        <v>0</v>
      </c>
      <c r="T189" s="691">
        <f t="shared" si="236"/>
        <v>0</v>
      </c>
      <c r="U189" s="691">
        <f t="shared" si="236"/>
        <v>0</v>
      </c>
      <c r="V189" s="691">
        <f t="shared" si="236"/>
        <v>0</v>
      </c>
      <c r="W189" s="691">
        <f t="shared" si="236"/>
        <v>0</v>
      </c>
      <c r="X189" s="691">
        <f t="shared" si="236"/>
        <v>0</v>
      </c>
      <c r="Y189" s="691">
        <f t="shared" si="236"/>
        <v>0</v>
      </c>
      <c r="Z189" s="691">
        <f t="shared" si="236"/>
        <v>0</v>
      </c>
      <c r="AA189" s="691">
        <f t="shared" si="236"/>
        <v>0</v>
      </c>
      <c r="AB189" s="691">
        <f t="shared" si="236"/>
        <v>0</v>
      </c>
      <c r="AC189" s="691">
        <f t="shared" si="236"/>
        <v>0</v>
      </c>
      <c r="AD189" s="691">
        <f t="shared" si="236"/>
        <v>0</v>
      </c>
      <c r="AE189" s="691">
        <f t="shared" si="236"/>
        <v>0</v>
      </c>
      <c r="AF189" s="691">
        <f t="shared" si="236"/>
        <v>0</v>
      </c>
      <c r="AG189" s="691">
        <f t="shared" si="236"/>
        <v>0</v>
      </c>
      <c r="AH189" s="691">
        <f t="shared" si="236"/>
        <v>0</v>
      </c>
      <c r="AI189" s="691">
        <f t="shared" si="236"/>
        <v>0</v>
      </c>
      <c r="AJ189" s="691">
        <f t="shared" si="236"/>
        <v>0</v>
      </c>
      <c r="AK189" s="691">
        <f t="shared" si="236"/>
        <v>0</v>
      </c>
      <c r="AL189" s="691">
        <f t="shared" si="236"/>
        <v>0</v>
      </c>
      <c r="AM189" s="691">
        <f t="shared" si="236"/>
        <v>0</v>
      </c>
      <c r="AN189" s="691">
        <f t="shared" si="236"/>
        <v>0</v>
      </c>
      <c r="AO189" s="691">
        <f t="shared" si="236"/>
        <v>0</v>
      </c>
      <c r="AP189" s="691">
        <f t="shared" si="236"/>
        <v>0</v>
      </c>
      <c r="AQ189" s="691">
        <f t="shared" si="236"/>
        <v>0</v>
      </c>
      <c r="AR189" s="691">
        <f t="shared" si="236"/>
        <v>0</v>
      </c>
      <c r="AS189" s="691">
        <f t="shared" si="236"/>
        <v>0</v>
      </c>
      <c r="AT189" s="691">
        <f t="shared" si="236"/>
        <v>0</v>
      </c>
      <c r="AU189" s="691">
        <f t="shared" si="236"/>
        <v>0</v>
      </c>
      <c r="AV189" s="691">
        <f t="shared" si="236"/>
        <v>0</v>
      </c>
      <c r="AW189" s="691">
        <f t="shared" si="236"/>
        <v>0</v>
      </c>
      <c r="AX189" s="691">
        <f t="shared" si="236"/>
        <v>0</v>
      </c>
      <c r="AY189" s="691">
        <f t="shared" si="236"/>
        <v>0</v>
      </c>
      <c r="AZ189" s="691">
        <f t="shared" si="236"/>
        <v>0</v>
      </c>
      <c r="BA189" s="691">
        <f t="shared" si="236"/>
        <v>0</v>
      </c>
      <c r="BB189" s="691">
        <f t="shared" si="236"/>
        <v>0</v>
      </c>
      <c r="BC189" s="691">
        <f t="shared" si="236"/>
        <v>0</v>
      </c>
      <c r="BD189" s="691">
        <f t="shared" si="236"/>
        <v>0</v>
      </c>
      <c r="BE189" s="691">
        <f t="shared" si="236"/>
        <v>0</v>
      </c>
      <c r="BF189" s="691">
        <f t="shared" si="236"/>
        <v>0</v>
      </c>
      <c r="BG189" s="691">
        <f t="shared" si="236"/>
        <v>0</v>
      </c>
      <c r="BH189" s="691">
        <f t="shared" si="236"/>
        <v>0</v>
      </c>
      <c r="BI189" s="691">
        <f t="shared" si="236"/>
        <v>0</v>
      </c>
      <c r="BJ189" s="691">
        <f t="shared" si="236"/>
        <v>0</v>
      </c>
      <c r="BK189" s="691">
        <f t="shared" si="236"/>
        <v>0</v>
      </c>
      <c r="BL189" s="691">
        <f t="shared" si="236"/>
        <v>0</v>
      </c>
      <c r="BM189" s="691">
        <f t="shared" si="236"/>
        <v>0</v>
      </c>
      <c r="BN189" s="691">
        <f t="shared" si="236"/>
        <v>0</v>
      </c>
      <c r="BO189" s="691">
        <f t="shared" si="236"/>
        <v>0</v>
      </c>
      <c r="BP189" s="691">
        <f t="shared" si="236"/>
        <v>0</v>
      </c>
      <c r="BQ189" s="691">
        <f t="shared" si="236"/>
        <v>0</v>
      </c>
      <c r="BR189" s="691">
        <f t="shared" si="236"/>
        <v>0</v>
      </c>
      <c r="BS189" s="691">
        <f t="shared" si="236"/>
        <v>0</v>
      </c>
      <c r="BT189" s="691">
        <f t="shared" si="236"/>
        <v>0</v>
      </c>
      <c r="BU189" s="691">
        <f t="shared" ref="BU189:DC189" si="237">BU185-BU187</f>
        <v>0</v>
      </c>
      <c r="BV189" s="691">
        <f t="shared" si="237"/>
        <v>0</v>
      </c>
      <c r="BW189" s="691">
        <f t="shared" si="237"/>
        <v>0</v>
      </c>
      <c r="BX189" s="691">
        <f t="shared" si="237"/>
        <v>0</v>
      </c>
      <c r="BY189" s="691">
        <f t="shared" si="237"/>
        <v>0</v>
      </c>
      <c r="BZ189" s="691">
        <f t="shared" si="237"/>
        <v>0</v>
      </c>
      <c r="CA189" s="691">
        <f t="shared" si="237"/>
        <v>0</v>
      </c>
      <c r="CB189" s="691">
        <f t="shared" si="237"/>
        <v>0</v>
      </c>
      <c r="CC189" s="691">
        <f t="shared" si="237"/>
        <v>0</v>
      </c>
      <c r="CD189" s="691">
        <f t="shared" si="237"/>
        <v>0</v>
      </c>
      <c r="CE189" s="691">
        <f t="shared" si="237"/>
        <v>0</v>
      </c>
      <c r="CF189" s="691">
        <f t="shared" si="237"/>
        <v>0</v>
      </c>
      <c r="CG189" s="691">
        <f t="shared" si="237"/>
        <v>0</v>
      </c>
      <c r="CH189" s="691">
        <f t="shared" si="237"/>
        <v>0</v>
      </c>
      <c r="CI189" s="691">
        <f t="shared" si="237"/>
        <v>0</v>
      </c>
      <c r="CJ189" s="691">
        <f t="shared" si="237"/>
        <v>0</v>
      </c>
      <c r="CK189" s="691">
        <f t="shared" si="237"/>
        <v>0</v>
      </c>
      <c r="CL189" s="691">
        <f t="shared" si="237"/>
        <v>0</v>
      </c>
      <c r="CM189" s="691">
        <f t="shared" si="237"/>
        <v>0</v>
      </c>
      <c r="CN189" s="691">
        <f t="shared" si="237"/>
        <v>0</v>
      </c>
      <c r="CO189" s="691">
        <f t="shared" si="237"/>
        <v>0</v>
      </c>
      <c r="CP189" s="691">
        <f t="shared" si="237"/>
        <v>0</v>
      </c>
      <c r="CQ189" s="691">
        <f t="shared" si="237"/>
        <v>0</v>
      </c>
      <c r="CR189" s="691">
        <f t="shared" si="237"/>
        <v>0</v>
      </c>
      <c r="CS189" s="691">
        <f t="shared" si="237"/>
        <v>0</v>
      </c>
      <c r="CT189" s="691">
        <f t="shared" si="237"/>
        <v>0</v>
      </c>
      <c r="CU189" s="691">
        <f t="shared" si="237"/>
        <v>0</v>
      </c>
      <c r="CV189" s="691">
        <f t="shared" si="237"/>
        <v>0</v>
      </c>
      <c r="CW189" s="691">
        <f t="shared" si="237"/>
        <v>0</v>
      </c>
      <c r="CX189" s="691">
        <f t="shared" si="237"/>
        <v>0</v>
      </c>
      <c r="CY189" s="691">
        <f t="shared" si="237"/>
        <v>0</v>
      </c>
      <c r="CZ189" s="691">
        <f t="shared" si="237"/>
        <v>0</v>
      </c>
      <c r="DA189" s="691">
        <f t="shared" si="237"/>
        <v>0</v>
      </c>
      <c r="DB189" s="691">
        <f t="shared" si="237"/>
        <v>0</v>
      </c>
      <c r="DC189" s="691">
        <f t="shared" si="237"/>
        <v>0</v>
      </c>
    </row>
    <row r="190" spans="2:107" hidden="1" x14ac:dyDescent="0.25">
      <c r="B190" s="714">
        <v>53</v>
      </c>
      <c r="C190" s="715" t="s">
        <v>5976</v>
      </c>
      <c r="E190" s="715" t="s">
        <v>6131</v>
      </c>
      <c r="F190" s="751"/>
      <c r="G190" s="680">
        <f>G188*$D$102</f>
        <v>0</v>
      </c>
      <c r="H190" s="680">
        <f>H188*$D$102</f>
        <v>0</v>
      </c>
      <c r="I190" s="680">
        <f t="shared" ref="I190:BT190" si="238">I188*$D$102</f>
        <v>0</v>
      </c>
      <c r="J190" s="680">
        <f t="shared" si="238"/>
        <v>0</v>
      </c>
      <c r="K190" s="680">
        <f t="shared" si="238"/>
        <v>0</v>
      </c>
      <c r="L190" s="680">
        <f t="shared" si="238"/>
        <v>0</v>
      </c>
      <c r="M190" s="680">
        <f t="shared" si="238"/>
        <v>0</v>
      </c>
      <c r="N190" s="680">
        <f t="shared" si="238"/>
        <v>0</v>
      </c>
      <c r="O190" s="680">
        <f t="shared" si="238"/>
        <v>0</v>
      </c>
      <c r="P190" s="680">
        <f t="shared" si="238"/>
        <v>0</v>
      </c>
      <c r="Q190" s="680">
        <f t="shared" si="238"/>
        <v>0</v>
      </c>
      <c r="R190" s="680">
        <f t="shared" si="238"/>
        <v>0</v>
      </c>
      <c r="S190" s="680">
        <f t="shared" si="238"/>
        <v>0</v>
      </c>
      <c r="T190" s="680">
        <f t="shared" si="238"/>
        <v>0</v>
      </c>
      <c r="U190" s="680">
        <f t="shared" si="238"/>
        <v>0</v>
      </c>
      <c r="V190" s="680">
        <f t="shared" si="238"/>
        <v>0</v>
      </c>
      <c r="W190" s="680">
        <f t="shared" si="238"/>
        <v>0</v>
      </c>
      <c r="X190" s="680">
        <f t="shared" si="238"/>
        <v>0</v>
      </c>
      <c r="Y190" s="680">
        <f t="shared" si="238"/>
        <v>0</v>
      </c>
      <c r="Z190" s="680">
        <f t="shared" si="238"/>
        <v>0</v>
      </c>
      <c r="AA190" s="680">
        <f t="shared" si="238"/>
        <v>0</v>
      </c>
      <c r="AB190" s="680">
        <f t="shared" si="238"/>
        <v>0</v>
      </c>
      <c r="AC190" s="680">
        <f t="shared" si="238"/>
        <v>0</v>
      </c>
      <c r="AD190" s="680">
        <f t="shared" si="238"/>
        <v>0</v>
      </c>
      <c r="AE190" s="680">
        <f t="shared" si="238"/>
        <v>0</v>
      </c>
      <c r="AF190" s="680">
        <f t="shared" si="238"/>
        <v>0</v>
      </c>
      <c r="AG190" s="680">
        <f t="shared" si="238"/>
        <v>0</v>
      </c>
      <c r="AH190" s="680">
        <f t="shared" si="238"/>
        <v>0</v>
      </c>
      <c r="AI190" s="680">
        <f t="shared" si="238"/>
        <v>0</v>
      </c>
      <c r="AJ190" s="680">
        <f t="shared" si="238"/>
        <v>0</v>
      </c>
      <c r="AK190" s="680">
        <f t="shared" si="238"/>
        <v>0</v>
      </c>
      <c r="AL190" s="680">
        <f t="shared" si="238"/>
        <v>0</v>
      </c>
      <c r="AM190" s="680">
        <f t="shared" si="238"/>
        <v>0</v>
      </c>
      <c r="AN190" s="680">
        <f t="shared" si="238"/>
        <v>0</v>
      </c>
      <c r="AO190" s="680">
        <f t="shared" si="238"/>
        <v>0</v>
      </c>
      <c r="AP190" s="680">
        <f t="shared" si="238"/>
        <v>0</v>
      </c>
      <c r="AQ190" s="680">
        <f t="shared" si="238"/>
        <v>0</v>
      </c>
      <c r="AR190" s="680">
        <f t="shared" si="238"/>
        <v>0</v>
      </c>
      <c r="AS190" s="680">
        <f t="shared" si="238"/>
        <v>0</v>
      </c>
      <c r="AT190" s="680">
        <f t="shared" si="238"/>
        <v>0</v>
      </c>
      <c r="AU190" s="680">
        <f t="shared" si="238"/>
        <v>0</v>
      </c>
      <c r="AV190" s="680">
        <f t="shared" si="238"/>
        <v>0</v>
      </c>
      <c r="AW190" s="680">
        <f t="shared" si="238"/>
        <v>0</v>
      </c>
      <c r="AX190" s="680">
        <f t="shared" si="238"/>
        <v>0</v>
      </c>
      <c r="AY190" s="680">
        <f t="shared" si="238"/>
        <v>0</v>
      </c>
      <c r="AZ190" s="680">
        <f t="shared" si="238"/>
        <v>0</v>
      </c>
      <c r="BA190" s="680">
        <f t="shared" si="238"/>
        <v>0</v>
      </c>
      <c r="BB190" s="680">
        <f t="shared" si="238"/>
        <v>0</v>
      </c>
      <c r="BC190" s="680">
        <f t="shared" si="238"/>
        <v>0</v>
      </c>
      <c r="BD190" s="680">
        <f t="shared" si="238"/>
        <v>0</v>
      </c>
      <c r="BE190" s="680">
        <f t="shared" si="238"/>
        <v>0</v>
      </c>
      <c r="BF190" s="680">
        <f t="shared" si="238"/>
        <v>0</v>
      </c>
      <c r="BG190" s="680">
        <f t="shared" si="238"/>
        <v>0</v>
      </c>
      <c r="BH190" s="680">
        <f t="shared" si="238"/>
        <v>0</v>
      </c>
      <c r="BI190" s="680">
        <f t="shared" si="238"/>
        <v>0</v>
      </c>
      <c r="BJ190" s="680">
        <f t="shared" si="238"/>
        <v>0</v>
      </c>
      <c r="BK190" s="680">
        <f t="shared" si="238"/>
        <v>0</v>
      </c>
      <c r="BL190" s="680">
        <f t="shared" si="238"/>
        <v>0</v>
      </c>
      <c r="BM190" s="680">
        <f t="shared" si="238"/>
        <v>0</v>
      </c>
      <c r="BN190" s="680">
        <f t="shared" si="238"/>
        <v>0</v>
      </c>
      <c r="BO190" s="680">
        <f t="shared" si="238"/>
        <v>0</v>
      </c>
      <c r="BP190" s="680">
        <f t="shared" si="238"/>
        <v>0</v>
      </c>
      <c r="BQ190" s="680">
        <f t="shared" si="238"/>
        <v>0</v>
      </c>
      <c r="BR190" s="680">
        <f t="shared" si="238"/>
        <v>0</v>
      </c>
      <c r="BS190" s="680">
        <f t="shared" si="238"/>
        <v>0</v>
      </c>
      <c r="BT190" s="680">
        <f t="shared" si="238"/>
        <v>0</v>
      </c>
      <c r="BU190" s="680">
        <f t="shared" ref="BU190:DC190" si="239">BU188*$D$102</f>
        <v>0</v>
      </c>
      <c r="BV190" s="680">
        <f t="shared" si="239"/>
        <v>0</v>
      </c>
      <c r="BW190" s="680">
        <f t="shared" si="239"/>
        <v>0</v>
      </c>
      <c r="BX190" s="680">
        <f t="shared" si="239"/>
        <v>0</v>
      </c>
      <c r="BY190" s="680">
        <f t="shared" si="239"/>
        <v>0</v>
      </c>
      <c r="BZ190" s="680">
        <f t="shared" si="239"/>
        <v>0</v>
      </c>
      <c r="CA190" s="680">
        <f t="shared" si="239"/>
        <v>0</v>
      </c>
      <c r="CB190" s="680">
        <f t="shared" si="239"/>
        <v>0</v>
      </c>
      <c r="CC190" s="680">
        <f t="shared" si="239"/>
        <v>0</v>
      </c>
      <c r="CD190" s="680">
        <f t="shared" si="239"/>
        <v>0</v>
      </c>
      <c r="CE190" s="680">
        <f t="shared" si="239"/>
        <v>0</v>
      </c>
      <c r="CF190" s="680">
        <f t="shared" si="239"/>
        <v>0</v>
      </c>
      <c r="CG190" s="680">
        <f t="shared" si="239"/>
        <v>0</v>
      </c>
      <c r="CH190" s="680">
        <f t="shared" si="239"/>
        <v>0</v>
      </c>
      <c r="CI190" s="680">
        <f t="shared" si="239"/>
        <v>0</v>
      </c>
      <c r="CJ190" s="680">
        <f t="shared" si="239"/>
        <v>0</v>
      </c>
      <c r="CK190" s="680">
        <f t="shared" si="239"/>
        <v>0</v>
      </c>
      <c r="CL190" s="680">
        <f t="shared" si="239"/>
        <v>0</v>
      </c>
      <c r="CM190" s="680">
        <f t="shared" si="239"/>
        <v>0</v>
      </c>
      <c r="CN190" s="680">
        <f t="shared" si="239"/>
        <v>0</v>
      </c>
      <c r="CO190" s="680">
        <f t="shared" si="239"/>
        <v>0</v>
      </c>
      <c r="CP190" s="680">
        <f t="shared" si="239"/>
        <v>0</v>
      </c>
      <c r="CQ190" s="680">
        <f t="shared" si="239"/>
        <v>0</v>
      </c>
      <c r="CR190" s="680">
        <f t="shared" si="239"/>
        <v>0</v>
      </c>
      <c r="CS190" s="680">
        <f t="shared" si="239"/>
        <v>0</v>
      </c>
      <c r="CT190" s="680">
        <f t="shared" si="239"/>
        <v>0</v>
      </c>
      <c r="CU190" s="680">
        <f t="shared" si="239"/>
        <v>0</v>
      </c>
      <c r="CV190" s="680">
        <f t="shared" si="239"/>
        <v>0</v>
      </c>
      <c r="CW190" s="680">
        <f t="shared" si="239"/>
        <v>0</v>
      </c>
      <c r="CX190" s="680">
        <f t="shared" si="239"/>
        <v>0</v>
      </c>
      <c r="CY190" s="680">
        <f t="shared" si="239"/>
        <v>0</v>
      </c>
      <c r="CZ190" s="680">
        <f t="shared" si="239"/>
        <v>0</v>
      </c>
      <c r="DA190" s="680">
        <f t="shared" si="239"/>
        <v>0</v>
      </c>
      <c r="DB190" s="680">
        <f t="shared" si="239"/>
        <v>0</v>
      </c>
      <c r="DC190" s="680">
        <f t="shared" si="239"/>
        <v>0</v>
      </c>
    </row>
    <row r="191" spans="2:107" hidden="1" x14ac:dyDescent="0.25">
      <c r="B191" s="714">
        <v>54</v>
      </c>
      <c r="C191" s="715" t="s">
        <v>5979</v>
      </c>
      <c r="E191" s="715" t="s">
        <v>6131</v>
      </c>
      <c r="F191" s="751"/>
      <c r="G191" s="698">
        <f>G189*$D$100</f>
        <v>0</v>
      </c>
      <c r="H191" s="680">
        <f>H189*$D$100</f>
        <v>0</v>
      </c>
      <c r="I191" s="680">
        <f t="shared" ref="I191:BT191" si="240">I189*$D$100</f>
        <v>0</v>
      </c>
      <c r="J191" s="680">
        <f t="shared" si="240"/>
        <v>0</v>
      </c>
      <c r="K191" s="680">
        <f t="shared" si="240"/>
        <v>0</v>
      </c>
      <c r="L191" s="680">
        <f t="shared" si="240"/>
        <v>0</v>
      </c>
      <c r="M191" s="680">
        <f t="shared" si="240"/>
        <v>0</v>
      </c>
      <c r="N191" s="680">
        <f t="shared" si="240"/>
        <v>0</v>
      </c>
      <c r="O191" s="680">
        <f t="shared" si="240"/>
        <v>0</v>
      </c>
      <c r="P191" s="680">
        <f t="shared" si="240"/>
        <v>0</v>
      </c>
      <c r="Q191" s="680">
        <f t="shared" si="240"/>
        <v>0</v>
      </c>
      <c r="R191" s="680">
        <f t="shared" si="240"/>
        <v>0</v>
      </c>
      <c r="S191" s="680">
        <f t="shared" si="240"/>
        <v>0</v>
      </c>
      <c r="T191" s="680">
        <f t="shared" si="240"/>
        <v>0</v>
      </c>
      <c r="U191" s="680">
        <f t="shared" si="240"/>
        <v>0</v>
      </c>
      <c r="V191" s="680">
        <f t="shared" si="240"/>
        <v>0</v>
      </c>
      <c r="W191" s="680">
        <f t="shared" si="240"/>
        <v>0</v>
      </c>
      <c r="X191" s="680">
        <f t="shared" si="240"/>
        <v>0</v>
      </c>
      <c r="Y191" s="680">
        <f t="shared" si="240"/>
        <v>0</v>
      </c>
      <c r="Z191" s="680">
        <f t="shared" si="240"/>
        <v>0</v>
      </c>
      <c r="AA191" s="680">
        <f t="shared" si="240"/>
        <v>0</v>
      </c>
      <c r="AB191" s="680">
        <f t="shared" si="240"/>
        <v>0</v>
      </c>
      <c r="AC191" s="680">
        <f t="shared" si="240"/>
        <v>0</v>
      </c>
      <c r="AD191" s="680">
        <f t="shared" si="240"/>
        <v>0</v>
      </c>
      <c r="AE191" s="680">
        <f t="shared" si="240"/>
        <v>0</v>
      </c>
      <c r="AF191" s="680">
        <f t="shared" si="240"/>
        <v>0</v>
      </c>
      <c r="AG191" s="680">
        <f t="shared" si="240"/>
        <v>0</v>
      </c>
      <c r="AH191" s="680">
        <f t="shared" si="240"/>
        <v>0</v>
      </c>
      <c r="AI191" s="680">
        <f t="shared" si="240"/>
        <v>0</v>
      </c>
      <c r="AJ191" s="680">
        <f t="shared" si="240"/>
        <v>0</v>
      </c>
      <c r="AK191" s="680">
        <f t="shared" si="240"/>
        <v>0</v>
      </c>
      <c r="AL191" s="680">
        <f t="shared" si="240"/>
        <v>0</v>
      </c>
      <c r="AM191" s="680">
        <f t="shared" si="240"/>
        <v>0</v>
      </c>
      <c r="AN191" s="680">
        <f t="shared" si="240"/>
        <v>0</v>
      </c>
      <c r="AO191" s="680">
        <f t="shared" si="240"/>
        <v>0</v>
      </c>
      <c r="AP191" s="680">
        <f t="shared" si="240"/>
        <v>0</v>
      </c>
      <c r="AQ191" s="680">
        <f t="shared" si="240"/>
        <v>0</v>
      </c>
      <c r="AR191" s="680">
        <f t="shared" si="240"/>
        <v>0</v>
      </c>
      <c r="AS191" s="680">
        <f t="shared" si="240"/>
        <v>0</v>
      </c>
      <c r="AT191" s="680">
        <f t="shared" si="240"/>
        <v>0</v>
      </c>
      <c r="AU191" s="680">
        <f t="shared" si="240"/>
        <v>0</v>
      </c>
      <c r="AV191" s="680">
        <f t="shared" si="240"/>
        <v>0</v>
      </c>
      <c r="AW191" s="680">
        <f t="shared" si="240"/>
        <v>0</v>
      </c>
      <c r="AX191" s="680">
        <f t="shared" si="240"/>
        <v>0</v>
      </c>
      <c r="AY191" s="680">
        <f t="shared" si="240"/>
        <v>0</v>
      </c>
      <c r="AZ191" s="680">
        <f t="shared" si="240"/>
        <v>0</v>
      </c>
      <c r="BA191" s="680">
        <f t="shared" si="240"/>
        <v>0</v>
      </c>
      <c r="BB191" s="680">
        <f t="shared" si="240"/>
        <v>0</v>
      </c>
      <c r="BC191" s="680">
        <f t="shared" si="240"/>
        <v>0</v>
      </c>
      <c r="BD191" s="680">
        <f t="shared" si="240"/>
        <v>0</v>
      </c>
      <c r="BE191" s="680">
        <f t="shared" si="240"/>
        <v>0</v>
      </c>
      <c r="BF191" s="680">
        <f t="shared" si="240"/>
        <v>0</v>
      </c>
      <c r="BG191" s="680">
        <f t="shared" si="240"/>
        <v>0</v>
      </c>
      <c r="BH191" s="680">
        <f t="shared" si="240"/>
        <v>0</v>
      </c>
      <c r="BI191" s="680">
        <f t="shared" si="240"/>
        <v>0</v>
      </c>
      <c r="BJ191" s="680">
        <f t="shared" si="240"/>
        <v>0</v>
      </c>
      <c r="BK191" s="680">
        <f t="shared" si="240"/>
        <v>0</v>
      </c>
      <c r="BL191" s="680">
        <f t="shared" si="240"/>
        <v>0</v>
      </c>
      <c r="BM191" s="680">
        <f t="shared" si="240"/>
        <v>0</v>
      </c>
      <c r="BN191" s="680">
        <f t="shared" si="240"/>
        <v>0</v>
      </c>
      <c r="BO191" s="680">
        <f t="shared" si="240"/>
        <v>0</v>
      </c>
      <c r="BP191" s="680">
        <f t="shared" si="240"/>
        <v>0</v>
      </c>
      <c r="BQ191" s="680">
        <f t="shared" si="240"/>
        <v>0</v>
      </c>
      <c r="BR191" s="680">
        <f t="shared" si="240"/>
        <v>0</v>
      </c>
      <c r="BS191" s="680">
        <f t="shared" si="240"/>
        <v>0</v>
      </c>
      <c r="BT191" s="680">
        <f t="shared" si="240"/>
        <v>0</v>
      </c>
      <c r="BU191" s="680">
        <f t="shared" ref="BU191:DC191" si="241">BU189*$D$100</f>
        <v>0</v>
      </c>
      <c r="BV191" s="680">
        <f t="shared" si="241"/>
        <v>0</v>
      </c>
      <c r="BW191" s="680">
        <f t="shared" si="241"/>
        <v>0</v>
      </c>
      <c r="BX191" s="680">
        <f t="shared" si="241"/>
        <v>0</v>
      </c>
      <c r="BY191" s="680">
        <f t="shared" si="241"/>
        <v>0</v>
      </c>
      <c r="BZ191" s="680">
        <f t="shared" si="241"/>
        <v>0</v>
      </c>
      <c r="CA191" s="680">
        <f t="shared" si="241"/>
        <v>0</v>
      </c>
      <c r="CB191" s="680">
        <f t="shared" si="241"/>
        <v>0</v>
      </c>
      <c r="CC191" s="680">
        <f t="shared" si="241"/>
        <v>0</v>
      </c>
      <c r="CD191" s="680">
        <f t="shared" si="241"/>
        <v>0</v>
      </c>
      <c r="CE191" s="680">
        <f t="shared" si="241"/>
        <v>0</v>
      </c>
      <c r="CF191" s="680">
        <f t="shared" si="241"/>
        <v>0</v>
      </c>
      <c r="CG191" s="680">
        <f t="shared" si="241"/>
        <v>0</v>
      </c>
      <c r="CH191" s="680">
        <f t="shared" si="241"/>
        <v>0</v>
      </c>
      <c r="CI191" s="680">
        <f t="shared" si="241"/>
        <v>0</v>
      </c>
      <c r="CJ191" s="680">
        <f t="shared" si="241"/>
        <v>0</v>
      </c>
      <c r="CK191" s="680">
        <f t="shared" si="241"/>
        <v>0</v>
      </c>
      <c r="CL191" s="680">
        <f t="shared" si="241"/>
        <v>0</v>
      </c>
      <c r="CM191" s="680">
        <f t="shared" si="241"/>
        <v>0</v>
      </c>
      <c r="CN191" s="680">
        <f t="shared" si="241"/>
        <v>0</v>
      </c>
      <c r="CO191" s="680">
        <f t="shared" si="241"/>
        <v>0</v>
      </c>
      <c r="CP191" s="680">
        <f t="shared" si="241"/>
        <v>0</v>
      </c>
      <c r="CQ191" s="680">
        <f t="shared" si="241"/>
        <v>0</v>
      </c>
      <c r="CR191" s="680">
        <f t="shared" si="241"/>
        <v>0</v>
      </c>
      <c r="CS191" s="680">
        <f t="shared" si="241"/>
        <v>0</v>
      </c>
      <c r="CT191" s="680">
        <f t="shared" si="241"/>
        <v>0</v>
      </c>
      <c r="CU191" s="680">
        <f t="shared" si="241"/>
        <v>0</v>
      </c>
      <c r="CV191" s="680">
        <f t="shared" si="241"/>
        <v>0</v>
      </c>
      <c r="CW191" s="680">
        <f t="shared" si="241"/>
        <v>0</v>
      </c>
      <c r="CX191" s="680">
        <f t="shared" si="241"/>
        <v>0</v>
      </c>
      <c r="CY191" s="680">
        <f t="shared" si="241"/>
        <v>0</v>
      </c>
      <c r="CZ191" s="680">
        <f t="shared" si="241"/>
        <v>0</v>
      </c>
      <c r="DA191" s="680">
        <f t="shared" si="241"/>
        <v>0</v>
      </c>
      <c r="DB191" s="680">
        <f t="shared" si="241"/>
        <v>0</v>
      </c>
      <c r="DC191" s="680">
        <f t="shared" si="241"/>
        <v>0</v>
      </c>
    </row>
    <row r="192" spans="2:107" hidden="1" x14ac:dyDescent="0.25">
      <c r="B192" s="714">
        <v>55</v>
      </c>
      <c r="C192" s="715" t="s">
        <v>5981</v>
      </c>
      <c r="E192" s="715" t="s">
        <v>6131</v>
      </c>
      <c r="F192" s="751"/>
      <c r="G192" s="688">
        <f>SUM(G190:G191)</f>
        <v>0</v>
      </c>
      <c r="H192" s="699">
        <f>SUM(H190:H191)</f>
        <v>0</v>
      </c>
      <c r="I192" s="699">
        <f t="shared" ref="I192:BT192" si="242">SUM(I190:I191)</f>
        <v>0</v>
      </c>
      <c r="J192" s="699">
        <f t="shared" si="242"/>
        <v>0</v>
      </c>
      <c r="K192" s="699">
        <f t="shared" si="242"/>
        <v>0</v>
      </c>
      <c r="L192" s="699">
        <f t="shared" si="242"/>
        <v>0</v>
      </c>
      <c r="M192" s="699">
        <f t="shared" si="242"/>
        <v>0</v>
      </c>
      <c r="N192" s="699">
        <f t="shared" si="242"/>
        <v>0</v>
      </c>
      <c r="O192" s="699">
        <f t="shared" si="242"/>
        <v>0</v>
      </c>
      <c r="P192" s="699">
        <f t="shared" si="242"/>
        <v>0</v>
      </c>
      <c r="Q192" s="699">
        <f t="shared" si="242"/>
        <v>0</v>
      </c>
      <c r="R192" s="699">
        <f t="shared" si="242"/>
        <v>0</v>
      </c>
      <c r="S192" s="699">
        <f t="shared" si="242"/>
        <v>0</v>
      </c>
      <c r="T192" s="699">
        <f t="shared" si="242"/>
        <v>0</v>
      </c>
      <c r="U192" s="699">
        <f t="shared" si="242"/>
        <v>0</v>
      </c>
      <c r="V192" s="699">
        <f t="shared" si="242"/>
        <v>0</v>
      </c>
      <c r="W192" s="699">
        <f t="shared" si="242"/>
        <v>0</v>
      </c>
      <c r="X192" s="699">
        <f t="shared" si="242"/>
        <v>0</v>
      </c>
      <c r="Y192" s="699">
        <f t="shared" si="242"/>
        <v>0</v>
      </c>
      <c r="Z192" s="699">
        <f t="shared" si="242"/>
        <v>0</v>
      </c>
      <c r="AA192" s="699">
        <f t="shared" si="242"/>
        <v>0</v>
      </c>
      <c r="AB192" s="699">
        <f t="shared" si="242"/>
        <v>0</v>
      </c>
      <c r="AC192" s="699">
        <f t="shared" si="242"/>
        <v>0</v>
      </c>
      <c r="AD192" s="699">
        <f t="shared" si="242"/>
        <v>0</v>
      </c>
      <c r="AE192" s="699">
        <f t="shared" si="242"/>
        <v>0</v>
      </c>
      <c r="AF192" s="699">
        <f t="shared" si="242"/>
        <v>0</v>
      </c>
      <c r="AG192" s="699">
        <f t="shared" si="242"/>
        <v>0</v>
      </c>
      <c r="AH192" s="699">
        <f t="shared" si="242"/>
        <v>0</v>
      </c>
      <c r="AI192" s="699">
        <f t="shared" si="242"/>
        <v>0</v>
      </c>
      <c r="AJ192" s="699">
        <f t="shared" si="242"/>
        <v>0</v>
      </c>
      <c r="AK192" s="699">
        <f t="shared" si="242"/>
        <v>0</v>
      </c>
      <c r="AL192" s="699">
        <f t="shared" si="242"/>
        <v>0</v>
      </c>
      <c r="AM192" s="699">
        <f t="shared" si="242"/>
        <v>0</v>
      </c>
      <c r="AN192" s="699">
        <f t="shared" si="242"/>
        <v>0</v>
      </c>
      <c r="AO192" s="699">
        <f t="shared" si="242"/>
        <v>0</v>
      </c>
      <c r="AP192" s="699">
        <f t="shared" si="242"/>
        <v>0</v>
      </c>
      <c r="AQ192" s="699">
        <f t="shared" si="242"/>
        <v>0</v>
      </c>
      <c r="AR192" s="699">
        <f t="shared" si="242"/>
        <v>0</v>
      </c>
      <c r="AS192" s="699">
        <f t="shared" si="242"/>
        <v>0</v>
      </c>
      <c r="AT192" s="699">
        <f t="shared" si="242"/>
        <v>0</v>
      </c>
      <c r="AU192" s="699">
        <f t="shared" si="242"/>
        <v>0</v>
      </c>
      <c r="AV192" s="699">
        <f t="shared" si="242"/>
        <v>0</v>
      </c>
      <c r="AW192" s="699">
        <f t="shared" si="242"/>
        <v>0</v>
      </c>
      <c r="AX192" s="699">
        <f t="shared" si="242"/>
        <v>0</v>
      </c>
      <c r="AY192" s="699">
        <f t="shared" si="242"/>
        <v>0</v>
      </c>
      <c r="AZ192" s="699">
        <f t="shared" si="242"/>
        <v>0</v>
      </c>
      <c r="BA192" s="699">
        <f t="shared" si="242"/>
        <v>0</v>
      </c>
      <c r="BB192" s="699">
        <f t="shared" si="242"/>
        <v>0</v>
      </c>
      <c r="BC192" s="699">
        <f t="shared" si="242"/>
        <v>0</v>
      </c>
      <c r="BD192" s="699">
        <f t="shared" si="242"/>
        <v>0</v>
      </c>
      <c r="BE192" s="699">
        <f t="shared" si="242"/>
        <v>0</v>
      </c>
      <c r="BF192" s="699">
        <f t="shared" si="242"/>
        <v>0</v>
      </c>
      <c r="BG192" s="699">
        <f t="shared" si="242"/>
        <v>0</v>
      </c>
      <c r="BH192" s="699">
        <f t="shared" si="242"/>
        <v>0</v>
      </c>
      <c r="BI192" s="699">
        <f t="shared" si="242"/>
        <v>0</v>
      </c>
      <c r="BJ192" s="699">
        <f t="shared" si="242"/>
        <v>0</v>
      </c>
      <c r="BK192" s="699">
        <f t="shared" si="242"/>
        <v>0</v>
      </c>
      <c r="BL192" s="699">
        <f t="shared" si="242"/>
        <v>0</v>
      </c>
      <c r="BM192" s="699">
        <f t="shared" si="242"/>
        <v>0</v>
      </c>
      <c r="BN192" s="699">
        <f t="shared" si="242"/>
        <v>0</v>
      </c>
      <c r="BO192" s="699">
        <f t="shared" si="242"/>
        <v>0</v>
      </c>
      <c r="BP192" s="699">
        <f t="shared" si="242"/>
        <v>0</v>
      </c>
      <c r="BQ192" s="699">
        <f t="shared" si="242"/>
        <v>0</v>
      </c>
      <c r="BR192" s="699">
        <f t="shared" si="242"/>
        <v>0</v>
      </c>
      <c r="BS192" s="699">
        <f t="shared" si="242"/>
        <v>0</v>
      </c>
      <c r="BT192" s="699">
        <f t="shared" si="242"/>
        <v>0</v>
      </c>
      <c r="BU192" s="699">
        <f t="shared" ref="BU192:DC192" si="243">SUM(BU190:BU191)</f>
        <v>0</v>
      </c>
      <c r="BV192" s="699">
        <f t="shared" si="243"/>
        <v>0</v>
      </c>
      <c r="BW192" s="699">
        <f t="shared" si="243"/>
        <v>0</v>
      </c>
      <c r="BX192" s="699">
        <f t="shared" si="243"/>
        <v>0</v>
      </c>
      <c r="BY192" s="699">
        <f t="shared" si="243"/>
        <v>0</v>
      </c>
      <c r="BZ192" s="699">
        <f t="shared" si="243"/>
        <v>0</v>
      </c>
      <c r="CA192" s="699">
        <f t="shared" si="243"/>
        <v>0</v>
      </c>
      <c r="CB192" s="699">
        <f t="shared" si="243"/>
        <v>0</v>
      </c>
      <c r="CC192" s="699">
        <f t="shared" si="243"/>
        <v>0</v>
      </c>
      <c r="CD192" s="699">
        <f t="shared" si="243"/>
        <v>0</v>
      </c>
      <c r="CE192" s="699">
        <f t="shared" si="243"/>
        <v>0</v>
      </c>
      <c r="CF192" s="699">
        <f t="shared" si="243"/>
        <v>0</v>
      </c>
      <c r="CG192" s="699">
        <f t="shared" si="243"/>
        <v>0</v>
      </c>
      <c r="CH192" s="699">
        <f t="shared" si="243"/>
        <v>0</v>
      </c>
      <c r="CI192" s="699">
        <f t="shared" si="243"/>
        <v>0</v>
      </c>
      <c r="CJ192" s="699">
        <f t="shared" si="243"/>
        <v>0</v>
      </c>
      <c r="CK192" s="699">
        <f t="shared" si="243"/>
        <v>0</v>
      </c>
      <c r="CL192" s="699">
        <f t="shared" si="243"/>
        <v>0</v>
      </c>
      <c r="CM192" s="699">
        <f t="shared" si="243"/>
        <v>0</v>
      </c>
      <c r="CN192" s="699">
        <f t="shared" si="243"/>
        <v>0</v>
      </c>
      <c r="CO192" s="699">
        <f t="shared" si="243"/>
        <v>0</v>
      </c>
      <c r="CP192" s="699">
        <f t="shared" si="243"/>
        <v>0</v>
      </c>
      <c r="CQ192" s="699">
        <f t="shared" si="243"/>
        <v>0</v>
      </c>
      <c r="CR192" s="699">
        <f t="shared" si="243"/>
        <v>0</v>
      </c>
      <c r="CS192" s="699">
        <f t="shared" si="243"/>
        <v>0</v>
      </c>
      <c r="CT192" s="699">
        <f t="shared" si="243"/>
        <v>0</v>
      </c>
      <c r="CU192" s="699">
        <f t="shared" si="243"/>
        <v>0</v>
      </c>
      <c r="CV192" s="699">
        <f t="shared" si="243"/>
        <v>0</v>
      </c>
      <c r="CW192" s="699">
        <f t="shared" si="243"/>
        <v>0</v>
      </c>
      <c r="CX192" s="699">
        <f t="shared" si="243"/>
        <v>0</v>
      </c>
      <c r="CY192" s="699">
        <f t="shared" si="243"/>
        <v>0</v>
      </c>
      <c r="CZ192" s="699">
        <f t="shared" si="243"/>
        <v>0</v>
      </c>
      <c r="DA192" s="699">
        <f t="shared" si="243"/>
        <v>0</v>
      </c>
      <c r="DB192" s="699">
        <f t="shared" si="243"/>
        <v>0</v>
      </c>
      <c r="DC192" s="699">
        <f t="shared" si="243"/>
        <v>0</v>
      </c>
    </row>
    <row r="193" spans="2:107" hidden="1" x14ac:dyDescent="0.25">
      <c r="B193" s="714">
        <v>56</v>
      </c>
      <c r="C193" s="715" t="s">
        <v>5983</v>
      </c>
      <c r="E193" s="715" t="s">
        <v>6131</v>
      </c>
      <c r="F193" s="751"/>
      <c r="G193" s="680">
        <f>G188*$D$115</f>
        <v>0</v>
      </c>
      <c r="H193" s="680">
        <f>H188*$D$115</f>
        <v>0</v>
      </c>
      <c r="I193" s="680">
        <f t="shared" ref="I193:BT193" si="244">I188*$D$115</f>
        <v>0</v>
      </c>
      <c r="J193" s="680">
        <f t="shared" si="244"/>
        <v>0</v>
      </c>
      <c r="K193" s="680">
        <f t="shared" si="244"/>
        <v>0</v>
      </c>
      <c r="L193" s="680">
        <f t="shared" si="244"/>
        <v>0</v>
      </c>
      <c r="M193" s="680">
        <f t="shared" si="244"/>
        <v>0</v>
      </c>
      <c r="N193" s="680">
        <f t="shared" si="244"/>
        <v>0</v>
      </c>
      <c r="O193" s="680">
        <f t="shared" si="244"/>
        <v>0</v>
      </c>
      <c r="P193" s="680">
        <f t="shared" si="244"/>
        <v>0</v>
      </c>
      <c r="Q193" s="680">
        <f t="shared" si="244"/>
        <v>0</v>
      </c>
      <c r="R193" s="680">
        <f t="shared" si="244"/>
        <v>0</v>
      </c>
      <c r="S193" s="680">
        <f t="shared" si="244"/>
        <v>0</v>
      </c>
      <c r="T193" s="680">
        <f t="shared" si="244"/>
        <v>0</v>
      </c>
      <c r="U193" s="680">
        <f t="shared" si="244"/>
        <v>0</v>
      </c>
      <c r="V193" s="680">
        <f t="shared" si="244"/>
        <v>0</v>
      </c>
      <c r="W193" s="680">
        <f t="shared" si="244"/>
        <v>0</v>
      </c>
      <c r="X193" s="680">
        <f t="shared" si="244"/>
        <v>0</v>
      </c>
      <c r="Y193" s="680">
        <f t="shared" si="244"/>
        <v>0</v>
      </c>
      <c r="Z193" s="680">
        <f t="shared" si="244"/>
        <v>0</v>
      </c>
      <c r="AA193" s="680">
        <f t="shared" si="244"/>
        <v>0</v>
      </c>
      <c r="AB193" s="680">
        <f t="shared" si="244"/>
        <v>0</v>
      </c>
      <c r="AC193" s="680">
        <f t="shared" si="244"/>
        <v>0</v>
      </c>
      <c r="AD193" s="680">
        <f t="shared" si="244"/>
        <v>0</v>
      </c>
      <c r="AE193" s="680">
        <f t="shared" si="244"/>
        <v>0</v>
      </c>
      <c r="AF193" s="680">
        <f t="shared" si="244"/>
        <v>0</v>
      </c>
      <c r="AG193" s="680">
        <f t="shared" si="244"/>
        <v>0</v>
      </c>
      <c r="AH193" s="680">
        <f t="shared" si="244"/>
        <v>0</v>
      </c>
      <c r="AI193" s="680">
        <f t="shared" si="244"/>
        <v>0</v>
      </c>
      <c r="AJ193" s="680">
        <f t="shared" si="244"/>
        <v>0</v>
      </c>
      <c r="AK193" s="680">
        <f t="shared" si="244"/>
        <v>0</v>
      </c>
      <c r="AL193" s="680">
        <f t="shared" si="244"/>
        <v>0</v>
      </c>
      <c r="AM193" s="680">
        <f t="shared" si="244"/>
        <v>0</v>
      </c>
      <c r="AN193" s="680">
        <f t="shared" si="244"/>
        <v>0</v>
      </c>
      <c r="AO193" s="680">
        <f t="shared" si="244"/>
        <v>0</v>
      </c>
      <c r="AP193" s="680">
        <f t="shared" si="244"/>
        <v>0</v>
      </c>
      <c r="AQ193" s="680">
        <f t="shared" si="244"/>
        <v>0</v>
      </c>
      <c r="AR193" s="680">
        <f t="shared" si="244"/>
        <v>0</v>
      </c>
      <c r="AS193" s="680">
        <f t="shared" si="244"/>
        <v>0</v>
      </c>
      <c r="AT193" s="680">
        <f t="shared" si="244"/>
        <v>0</v>
      </c>
      <c r="AU193" s="680">
        <f t="shared" si="244"/>
        <v>0</v>
      </c>
      <c r="AV193" s="680">
        <f t="shared" si="244"/>
        <v>0</v>
      </c>
      <c r="AW193" s="680">
        <f t="shared" si="244"/>
        <v>0</v>
      </c>
      <c r="AX193" s="680">
        <f t="shared" si="244"/>
        <v>0</v>
      </c>
      <c r="AY193" s="680">
        <f t="shared" si="244"/>
        <v>0</v>
      </c>
      <c r="AZ193" s="680">
        <f t="shared" si="244"/>
        <v>0</v>
      </c>
      <c r="BA193" s="680">
        <f t="shared" si="244"/>
        <v>0</v>
      </c>
      <c r="BB193" s="680">
        <f t="shared" si="244"/>
        <v>0</v>
      </c>
      <c r="BC193" s="680">
        <f t="shared" si="244"/>
        <v>0</v>
      </c>
      <c r="BD193" s="680">
        <f t="shared" si="244"/>
        <v>0</v>
      </c>
      <c r="BE193" s="680">
        <f t="shared" si="244"/>
        <v>0</v>
      </c>
      <c r="BF193" s="680">
        <f t="shared" si="244"/>
        <v>0</v>
      </c>
      <c r="BG193" s="680">
        <f t="shared" si="244"/>
        <v>0</v>
      </c>
      <c r="BH193" s="680">
        <f t="shared" si="244"/>
        <v>0</v>
      </c>
      <c r="BI193" s="680">
        <f t="shared" si="244"/>
        <v>0</v>
      </c>
      <c r="BJ193" s="680">
        <f t="shared" si="244"/>
        <v>0</v>
      </c>
      <c r="BK193" s="680">
        <f t="shared" si="244"/>
        <v>0</v>
      </c>
      <c r="BL193" s="680">
        <f t="shared" si="244"/>
        <v>0</v>
      </c>
      <c r="BM193" s="680">
        <f t="shared" si="244"/>
        <v>0</v>
      </c>
      <c r="BN193" s="680">
        <f t="shared" si="244"/>
        <v>0</v>
      </c>
      <c r="BO193" s="680">
        <f t="shared" si="244"/>
        <v>0</v>
      </c>
      <c r="BP193" s="680">
        <f t="shared" si="244"/>
        <v>0</v>
      </c>
      <c r="BQ193" s="680">
        <f t="shared" si="244"/>
        <v>0</v>
      </c>
      <c r="BR193" s="680">
        <f t="shared" si="244"/>
        <v>0</v>
      </c>
      <c r="BS193" s="680">
        <f t="shared" si="244"/>
        <v>0</v>
      </c>
      <c r="BT193" s="680">
        <f t="shared" si="244"/>
        <v>0</v>
      </c>
      <c r="BU193" s="680">
        <f t="shared" ref="BU193:DC193" si="245">BU188*$D$115</f>
        <v>0</v>
      </c>
      <c r="BV193" s="680">
        <f t="shared" si="245"/>
        <v>0</v>
      </c>
      <c r="BW193" s="680">
        <f t="shared" si="245"/>
        <v>0</v>
      </c>
      <c r="BX193" s="680">
        <f t="shared" si="245"/>
        <v>0</v>
      </c>
      <c r="BY193" s="680">
        <f t="shared" si="245"/>
        <v>0</v>
      </c>
      <c r="BZ193" s="680">
        <f t="shared" si="245"/>
        <v>0</v>
      </c>
      <c r="CA193" s="680">
        <f t="shared" si="245"/>
        <v>0</v>
      </c>
      <c r="CB193" s="680">
        <f t="shared" si="245"/>
        <v>0</v>
      </c>
      <c r="CC193" s="680">
        <f t="shared" si="245"/>
        <v>0</v>
      </c>
      <c r="CD193" s="680">
        <f t="shared" si="245"/>
        <v>0</v>
      </c>
      <c r="CE193" s="680">
        <f t="shared" si="245"/>
        <v>0</v>
      </c>
      <c r="CF193" s="680">
        <f t="shared" si="245"/>
        <v>0</v>
      </c>
      <c r="CG193" s="680">
        <f t="shared" si="245"/>
        <v>0</v>
      </c>
      <c r="CH193" s="680">
        <f t="shared" si="245"/>
        <v>0</v>
      </c>
      <c r="CI193" s="680">
        <f t="shared" si="245"/>
        <v>0</v>
      </c>
      <c r="CJ193" s="680">
        <f t="shared" si="245"/>
        <v>0</v>
      </c>
      <c r="CK193" s="680">
        <f t="shared" si="245"/>
        <v>0</v>
      </c>
      <c r="CL193" s="680">
        <f t="shared" si="245"/>
        <v>0</v>
      </c>
      <c r="CM193" s="680">
        <f t="shared" si="245"/>
        <v>0</v>
      </c>
      <c r="CN193" s="680">
        <f t="shared" si="245"/>
        <v>0</v>
      </c>
      <c r="CO193" s="680">
        <f t="shared" si="245"/>
        <v>0</v>
      </c>
      <c r="CP193" s="680">
        <f t="shared" si="245"/>
        <v>0</v>
      </c>
      <c r="CQ193" s="680">
        <f t="shared" si="245"/>
        <v>0</v>
      </c>
      <c r="CR193" s="680">
        <f t="shared" si="245"/>
        <v>0</v>
      </c>
      <c r="CS193" s="680">
        <f t="shared" si="245"/>
        <v>0</v>
      </c>
      <c r="CT193" s="680">
        <f t="shared" si="245"/>
        <v>0</v>
      </c>
      <c r="CU193" s="680">
        <f t="shared" si="245"/>
        <v>0</v>
      </c>
      <c r="CV193" s="680">
        <f t="shared" si="245"/>
        <v>0</v>
      </c>
      <c r="CW193" s="680">
        <f t="shared" si="245"/>
        <v>0</v>
      </c>
      <c r="CX193" s="680">
        <f t="shared" si="245"/>
        <v>0</v>
      </c>
      <c r="CY193" s="680">
        <f t="shared" si="245"/>
        <v>0</v>
      </c>
      <c r="CZ193" s="680">
        <f t="shared" si="245"/>
        <v>0</v>
      </c>
      <c r="DA193" s="680">
        <f t="shared" si="245"/>
        <v>0</v>
      </c>
      <c r="DB193" s="680">
        <f t="shared" si="245"/>
        <v>0</v>
      </c>
      <c r="DC193" s="680">
        <f t="shared" si="245"/>
        <v>0</v>
      </c>
    </row>
    <row r="194" spans="2:107" hidden="1" x14ac:dyDescent="0.25">
      <c r="B194" s="714">
        <v>57</v>
      </c>
      <c r="C194" s="715" t="s">
        <v>5985</v>
      </c>
      <c r="E194" s="715" t="s">
        <v>6131</v>
      </c>
      <c r="F194" s="751"/>
      <c r="G194" s="680">
        <f>G189*$D$113</f>
        <v>0</v>
      </c>
      <c r="H194" s="680">
        <f>H189*$D$113</f>
        <v>0</v>
      </c>
      <c r="I194" s="680">
        <f t="shared" ref="I194:BT194" si="246">I189*$D$113</f>
        <v>0</v>
      </c>
      <c r="J194" s="680">
        <f t="shared" si="246"/>
        <v>0</v>
      </c>
      <c r="K194" s="680">
        <f t="shared" si="246"/>
        <v>0</v>
      </c>
      <c r="L194" s="680">
        <f t="shared" si="246"/>
        <v>0</v>
      </c>
      <c r="M194" s="680">
        <f t="shared" si="246"/>
        <v>0</v>
      </c>
      <c r="N194" s="680">
        <f t="shared" si="246"/>
        <v>0</v>
      </c>
      <c r="O194" s="680">
        <f t="shared" si="246"/>
        <v>0</v>
      </c>
      <c r="P194" s="680">
        <f t="shared" si="246"/>
        <v>0</v>
      </c>
      <c r="Q194" s="680">
        <f t="shared" si="246"/>
        <v>0</v>
      </c>
      <c r="R194" s="680">
        <f t="shared" si="246"/>
        <v>0</v>
      </c>
      <c r="S194" s="680">
        <f t="shared" si="246"/>
        <v>0</v>
      </c>
      <c r="T194" s="680">
        <f t="shared" si="246"/>
        <v>0</v>
      </c>
      <c r="U194" s="680">
        <f t="shared" si="246"/>
        <v>0</v>
      </c>
      <c r="V194" s="680">
        <f t="shared" si="246"/>
        <v>0</v>
      </c>
      <c r="W194" s="680">
        <f t="shared" si="246"/>
        <v>0</v>
      </c>
      <c r="X194" s="680">
        <f t="shared" si="246"/>
        <v>0</v>
      </c>
      <c r="Y194" s="680">
        <f t="shared" si="246"/>
        <v>0</v>
      </c>
      <c r="Z194" s="680">
        <f t="shared" si="246"/>
        <v>0</v>
      </c>
      <c r="AA194" s="680">
        <f t="shared" si="246"/>
        <v>0</v>
      </c>
      <c r="AB194" s="680">
        <f t="shared" si="246"/>
        <v>0</v>
      </c>
      <c r="AC194" s="680">
        <f t="shared" si="246"/>
        <v>0</v>
      </c>
      <c r="AD194" s="680">
        <f t="shared" si="246"/>
        <v>0</v>
      </c>
      <c r="AE194" s="680">
        <f t="shared" si="246"/>
        <v>0</v>
      </c>
      <c r="AF194" s="680">
        <f t="shared" si="246"/>
        <v>0</v>
      </c>
      <c r="AG194" s="680">
        <f t="shared" si="246"/>
        <v>0</v>
      </c>
      <c r="AH194" s="680">
        <f t="shared" si="246"/>
        <v>0</v>
      </c>
      <c r="AI194" s="680">
        <f t="shared" si="246"/>
        <v>0</v>
      </c>
      <c r="AJ194" s="680">
        <f t="shared" si="246"/>
        <v>0</v>
      </c>
      <c r="AK194" s="680">
        <f t="shared" si="246"/>
        <v>0</v>
      </c>
      <c r="AL194" s="680">
        <f t="shared" si="246"/>
        <v>0</v>
      </c>
      <c r="AM194" s="680">
        <f t="shared" si="246"/>
        <v>0</v>
      </c>
      <c r="AN194" s="680">
        <f t="shared" si="246"/>
        <v>0</v>
      </c>
      <c r="AO194" s="680">
        <f t="shared" si="246"/>
        <v>0</v>
      </c>
      <c r="AP194" s="680">
        <f t="shared" si="246"/>
        <v>0</v>
      </c>
      <c r="AQ194" s="680">
        <f t="shared" si="246"/>
        <v>0</v>
      </c>
      <c r="AR194" s="680">
        <f t="shared" si="246"/>
        <v>0</v>
      </c>
      <c r="AS194" s="680">
        <f t="shared" si="246"/>
        <v>0</v>
      </c>
      <c r="AT194" s="680">
        <f t="shared" si="246"/>
        <v>0</v>
      </c>
      <c r="AU194" s="680">
        <f t="shared" si="246"/>
        <v>0</v>
      </c>
      <c r="AV194" s="680">
        <f t="shared" si="246"/>
        <v>0</v>
      </c>
      <c r="AW194" s="680">
        <f t="shared" si="246"/>
        <v>0</v>
      </c>
      <c r="AX194" s="680">
        <f t="shared" si="246"/>
        <v>0</v>
      </c>
      <c r="AY194" s="680">
        <f t="shared" si="246"/>
        <v>0</v>
      </c>
      <c r="AZ194" s="680">
        <f t="shared" si="246"/>
        <v>0</v>
      </c>
      <c r="BA194" s="680">
        <f t="shared" si="246"/>
        <v>0</v>
      </c>
      <c r="BB194" s="680">
        <f t="shared" si="246"/>
        <v>0</v>
      </c>
      <c r="BC194" s="680">
        <f t="shared" si="246"/>
        <v>0</v>
      </c>
      <c r="BD194" s="680">
        <f t="shared" si="246"/>
        <v>0</v>
      </c>
      <c r="BE194" s="680">
        <f t="shared" si="246"/>
        <v>0</v>
      </c>
      <c r="BF194" s="680">
        <f t="shared" si="246"/>
        <v>0</v>
      </c>
      <c r="BG194" s="680">
        <f t="shared" si="246"/>
        <v>0</v>
      </c>
      <c r="BH194" s="680">
        <f t="shared" si="246"/>
        <v>0</v>
      </c>
      <c r="BI194" s="680">
        <f t="shared" si="246"/>
        <v>0</v>
      </c>
      <c r="BJ194" s="680">
        <f t="shared" si="246"/>
        <v>0</v>
      </c>
      <c r="BK194" s="680">
        <f t="shared" si="246"/>
        <v>0</v>
      </c>
      <c r="BL194" s="680">
        <f t="shared" si="246"/>
        <v>0</v>
      </c>
      <c r="BM194" s="680">
        <f t="shared" si="246"/>
        <v>0</v>
      </c>
      <c r="BN194" s="680">
        <f t="shared" si="246"/>
        <v>0</v>
      </c>
      <c r="BO194" s="680">
        <f t="shared" si="246"/>
        <v>0</v>
      </c>
      <c r="BP194" s="680">
        <f t="shared" si="246"/>
        <v>0</v>
      </c>
      <c r="BQ194" s="680">
        <f t="shared" si="246"/>
        <v>0</v>
      </c>
      <c r="BR194" s="680">
        <f t="shared" si="246"/>
        <v>0</v>
      </c>
      <c r="BS194" s="680">
        <f t="shared" si="246"/>
        <v>0</v>
      </c>
      <c r="BT194" s="680">
        <f t="shared" si="246"/>
        <v>0</v>
      </c>
      <c r="BU194" s="680">
        <f t="shared" ref="BU194:DC194" si="247">BU189*$D$113</f>
        <v>0</v>
      </c>
      <c r="BV194" s="680">
        <f t="shared" si="247"/>
        <v>0</v>
      </c>
      <c r="BW194" s="680">
        <f t="shared" si="247"/>
        <v>0</v>
      </c>
      <c r="BX194" s="680">
        <f t="shared" si="247"/>
        <v>0</v>
      </c>
      <c r="BY194" s="680">
        <f t="shared" si="247"/>
        <v>0</v>
      </c>
      <c r="BZ194" s="680">
        <f t="shared" si="247"/>
        <v>0</v>
      </c>
      <c r="CA194" s="680">
        <f t="shared" si="247"/>
        <v>0</v>
      </c>
      <c r="CB194" s="680">
        <f t="shared" si="247"/>
        <v>0</v>
      </c>
      <c r="CC194" s="680">
        <f t="shared" si="247"/>
        <v>0</v>
      </c>
      <c r="CD194" s="680">
        <f t="shared" si="247"/>
        <v>0</v>
      </c>
      <c r="CE194" s="680">
        <f t="shared" si="247"/>
        <v>0</v>
      </c>
      <c r="CF194" s="680">
        <f t="shared" si="247"/>
        <v>0</v>
      </c>
      <c r="CG194" s="680">
        <f t="shared" si="247"/>
        <v>0</v>
      </c>
      <c r="CH194" s="680">
        <f t="shared" si="247"/>
        <v>0</v>
      </c>
      <c r="CI194" s="680">
        <f t="shared" si="247"/>
        <v>0</v>
      </c>
      <c r="CJ194" s="680">
        <f t="shared" si="247"/>
        <v>0</v>
      </c>
      <c r="CK194" s="680">
        <f t="shared" si="247"/>
        <v>0</v>
      </c>
      <c r="CL194" s="680">
        <f t="shared" si="247"/>
        <v>0</v>
      </c>
      <c r="CM194" s="680">
        <f t="shared" si="247"/>
        <v>0</v>
      </c>
      <c r="CN194" s="680">
        <f t="shared" si="247"/>
        <v>0</v>
      </c>
      <c r="CO194" s="680">
        <f t="shared" si="247"/>
        <v>0</v>
      </c>
      <c r="CP194" s="680">
        <f t="shared" si="247"/>
        <v>0</v>
      </c>
      <c r="CQ194" s="680">
        <f t="shared" si="247"/>
        <v>0</v>
      </c>
      <c r="CR194" s="680">
        <f t="shared" si="247"/>
        <v>0</v>
      </c>
      <c r="CS194" s="680">
        <f t="shared" si="247"/>
        <v>0</v>
      </c>
      <c r="CT194" s="680">
        <f t="shared" si="247"/>
        <v>0</v>
      </c>
      <c r="CU194" s="680">
        <f t="shared" si="247"/>
        <v>0</v>
      </c>
      <c r="CV194" s="680">
        <f t="shared" si="247"/>
        <v>0</v>
      </c>
      <c r="CW194" s="680">
        <f t="shared" si="247"/>
        <v>0</v>
      </c>
      <c r="CX194" s="680">
        <f t="shared" si="247"/>
        <v>0</v>
      </c>
      <c r="CY194" s="680">
        <f t="shared" si="247"/>
        <v>0</v>
      </c>
      <c r="CZ194" s="680">
        <f t="shared" si="247"/>
        <v>0</v>
      </c>
      <c r="DA194" s="680">
        <f t="shared" si="247"/>
        <v>0</v>
      </c>
      <c r="DB194" s="680">
        <f t="shared" si="247"/>
        <v>0</v>
      </c>
      <c r="DC194" s="680">
        <f t="shared" si="247"/>
        <v>0</v>
      </c>
    </row>
    <row r="195" spans="2:107" hidden="1" x14ac:dyDescent="0.25">
      <c r="B195" s="714">
        <v>58</v>
      </c>
      <c r="C195" s="715" t="s">
        <v>5987</v>
      </c>
      <c r="E195" s="715" t="s">
        <v>6131</v>
      </c>
      <c r="F195" s="751"/>
      <c r="G195" s="688">
        <f>SUM(G193:G194)</f>
        <v>0</v>
      </c>
      <c r="H195" s="699">
        <f>SUM(H193:H194)</f>
        <v>0</v>
      </c>
      <c r="I195" s="699">
        <f t="shared" ref="I195:BT195" si="248">SUM(I193:I194)</f>
        <v>0</v>
      </c>
      <c r="J195" s="699">
        <f t="shared" si="248"/>
        <v>0</v>
      </c>
      <c r="K195" s="699">
        <f t="shared" si="248"/>
        <v>0</v>
      </c>
      <c r="L195" s="699">
        <f t="shared" si="248"/>
        <v>0</v>
      </c>
      <c r="M195" s="699">
        <f t="shared" si="248"/>
        <v>0</v>
      </c>
      <c r="N195" s="699">
        <f t="shared" si="248"/>
        <v>0</v>
      </c>
      <c r="O195" s="699">
        <f t="shared" si="248"/>
        <v>0</v>
      </c>
      <c r="P195" s="699">
        <f t="shared" si="248"/>
        <v>0</v>
      </c>
      <c r="Q195" s="699">
        <f t="shared" si="248"/>
        <v>0</v>
      </c>
      <c r="R195" s="699">
        <f t="shared" si="248"/>
        <v>0</v>
      </c>
      <c r="S195" s="699">
        <f t="shared" si="248"/>
        <v>0</v>
      </c>
      <c r="T195" s="699">
        <f t="shared" si="248"/>
        <v>0</v>
      </c>
      <c r="U195" s="699">
        <f t="shared" si="248"/>
        <v>0</v>
      </c>
      <c r="V195" s="699">
        <f t="shared" si="248"/>
        <v>0</v>
      </c>
      <c r="W195" s="699">
        <f t="shared" si="248"/>
        <v>0</v>
      </c>
      <c r="X195" s="699">
        <f t="shared" si="248"/>
        <v>0</v>
      </c>
      <c r="Y195" s="699">
        <f t="shared" si="248"/>
        <v>0</v>
      </c>
      <c r="Z195" s="699">
        <f t="shared" si="248"/>
        <v>0</v>
      </c>
      <c r="AA195" s="699">
        <f t="shared" si="248"/>
        <v>0</v>
      </c>
      <c r="AB195" s="699">
        <f t="shared" si="248"/>
        <v>0</v>
      </c>
      <c r="AC195" s="699">
        <f t="shared" si="248"/>
        <v>0</v>
      </c>
      <c r="AD195" s="699">
        <f t="shared" si="248"/>
        <v>0</v>
      </c>
      <c r="AE195" s="699">
        <f t="shared" si="248"/>
        <v>0</v>
      </c>
      <c r="AF195" s="699">
        <f t="shared" si="248"/>
        <v>0</v>
      </c>
      <c r="AG195" s="699">
        <f t="shared" si="248"/>
        <v>0</v>
      </c>
      <c r="AH195" s="699">
        <f t="shared" si="248"/>
        <v>0</v>
      </c>
      <c r="AI195" s="699">
        <f t="shared" si="248"/>
        <v>0</v>
      </c>
      <c r="AJ195" s="699">
        <f t="shared" si="248"/>
        <v>0</v>
      </c>
      <c r="AK195" s="699">
        <f t="shared" si="248"/>
        <v>0</v>
      </c>
      <c r="AL195" s="699">
        <f t="shared" si="248"/>
        <v>0</v>
      </c>
      <c r="AM195" s="699">
        <f t="shared" si="248"/>
        <v>0</v>
      </c>
      <c r="AN195" s="699">
        <f t="shared" si="248"/>
        <v>0</v>
      </c>
      <c r="AO195" s="699">
        <f t="shared" si="248"/>
        <v>0</v>
      </c>
      <c r="AP195" s="699">
        <f t="shared" si="248"/>
        <v>0</v>
      </c>
      <c r="AQ195" s="699">
        <f t="shared" si="248"/>
        <v>0</v>
      </c>
      <c r="AR195" s="699">
        <f t="shared" si="248"/>
        <v>0</v>
      </c>
      <c r="AS195" s="699">
        <f t="shared" si="248"/>
        <v>0</v>
      </c>
      <c r="AT195" s="699">
        <f t="shared" si="248"/>
        <v>0</v>
      </c>
      <c r="AU195" s="699">
        <f t="shared" si="248"/>
        <v>0</v>
      </c>
      <c r="AV195" s="699">
        <f t="shared" si="248"/>
        <v>0</v>
      </c>
      <c r="AW195" s="699">
        <f t="shared" si="248"/>
        <v>0</v>
      </c>
      <c r="AX195" s="699">
        <f t="shared" si="248"/>
        <v>0</v>
      </c>
      <c r="AY195" s="699">
        <f t="shared" si="248"/>
        <v>0</v>
      </c>
      <c r="AZ195" s="699">
        <f t="shared" si="248"/>
        <v>0</v>
      </c>
      <c r="BA195" s="699">
        <f t="shared" si="248"/>
        <v>0</v>
      </c>
      <c r="BB195" s="699">
        <f t="shared" si="248"/>
        <v>0</v>
      </c>
      <c r="BC195" s="699">
        <f t="shared" si="248"/>
        <v>0</v>
      </c>
      <c r="BD195" s="699">
        <f t="shared" si="248"/>
        <v>0</v>
      </c>
      <c r="BE195" s="699">
        <f t="shared" si="248"/>
        <v>0</v>
      </c>
      <c r="BF195" s="699">
        <f t="shared" si="248"/>
        <v>0</v>
      </c>
      <c r="BG195" s="699">
        <f t="shared" si="248"/>
        <v>0</v>
      </c>
      <c r="BH195" s="699">
        <f t="shared" si="248"/>
        <v>0</v>
      </c>
      <c r="BI195" s="699">
        <f t="shared" si="248"/>
        <v>0</v>
      </c>
      <c r="BJ195" s="699">
        <f t="shared" si="248"/>
        <v>0</v>
      </c>
      <c r="BK195" s="699">
        <f t="shared" si="248"/>
        <v>0</v>
      </c>
      <c r="BL195" s="699">
        <f t="shared" si="248"/>
        <v>0</v>
      </c>
      <c r="BM195" s="699">
        <f t="shared" si="248"/>
        <v>0</v>
      </c>
      <c r="BN195" s="699">
        <f t="shared" si="248"/>
        <v>0</v>
      </c>
      <c r="BO195" s="699">
        <f t="shared" si="248"/>
        <v>0</v>
      </c>
      <c r="BP195" s="699">
        <f t="shared" si="248"/>
        <v>0</v>
      </c>
      <c r="BQ195" s="699">
        <f t="shared" si="248"/>
        <v>0</v>
      </c>
      <c r="BR195" s="699">
        <f t="shared" si="248"/>
        <v>0</v>
      </c>
      <c r="BS195" s="699">
        <f t="shared" si="248"/>
        <v>0</v>
      </c>
      <c r="BT195" s="699">
        <f t="shared" si="248"/>
        <v>0</v>
      </c>
      <c r="BU195" s="699">
        <f t="shared" ref="BU195:DC195" si="249">SUM(BU193:BU194)</f>
        <v>0</v>
      </c>
      <c r="BV195" s="699">
        <f t="shared" si="249"/>
        <v>0</v>
      </c>
      <c r="BW195" s="699">
        <f t="shared" si="249"/>
        <v>0</v>
      </c>
      <c r="BX195" s="699">
        <f t="shared" si="249"/>
        <v>0</v>
      </c>
      <c r="BY195" s="699">
        <f t="shared" si="249"/>
        <v>0</v>
      </c>
      <c r="BZ195" s="699">
        <f t="shared" si="249"/>
        <v>0</v>
      </c>
      <c r="CA195" s="699">
        <f t="shared" si="249"/>
        <v>0</v>
      </c>
      <c r="CB195" s="699">
        <f t="shared" si="249"/>
        <v>0</v>
      </c>
      <c r="CC195" s="699">
        <f t="shared" si="249"/>
        <v>0</v>
      </c>
      <c r="CD195" s="699">
        <f t="shared" si="249"/>
        <v>0</v>
      </c>
      <c r="CE195" s="699">
        <f t="shared" si="249"/>
        <v>0</v>
      </c>
      <c r="CF195" s="699">
        <f t="shared" si="249"/>
        <v>0</v>
      </c>
      <c r="CG195" s="699">
        <f t="shared" si="249"/>
        <v>0</v>
      </c>
      <c r="CH195" s="699">
        <f t="shared" si="249"/>
        <v>0</v>
      </c>
      <c r="CI195" s="699">
        <f t="shared" si="249"/>
        <v>0</v>
      </c>
      <c r="CJ195" s="699">
        <f t="shared" si="249"/>
        <v>0</v>
      </c>
      <c r="CK195" s="699">
        <f t="shared" si="249"/>
        <v>0</v>
      </c>
      <c r="CL195" s="699">
        <f t="shared" si="249"/>
        <v>0</v>
      </c>
      <c r="CM195" s="699">
        <f t="shared" si="249"/>
        <v>0</v>
      </c>
      <c r="CN195" s="699">
        <f t="shared" si="249"/>
        <v>0</v>
      </c>
      <c r="CO195" s="699">
        <f t="shared" si="249"/>
        <v>0</v>
      </c>
      <c r="CP195" s="699">
        <f t="shared" si="249"/>
        <v>0</v>
      </c>
      <c r="CQ195" s="699">
        <f t="shared" si="249"/>
        <v>0</v>
      </c>
      <c r="CR195" s="699">
        <f t="shared" si="249"/>
        <v>0</v>
      </c>
      <c r="CS195" s="699">
        <f t="shared" si="249"/>
        <v>0</v>
      </c>
      <c r="CT195" s="699">
        <f t="shared" si="249"/>
        <v>0</v>
      </c>
      <c r="CU195" s="699">
        <f t="shared" si="249"/>
        <v>0</v>
      </c>
      <c r="CV195" s="699">
        <f t="shared" si="249"/>
        <v>0</v>
      </c>
      <c r="CW195" s="699">
        <f t="shared" si="249"/>
        <v>0</v>
      </c>
      <c r="CX195" s="699">
        <f t="shared" si="249"/>
        <v>0</v>
      </c>
      <c r="CY195" s="699">
        <f t="shared" si="249"/>
        <v>0</v>
      </c>
      <c r="CZ195" s="699">
        <f t="shared" si="249"/>
        <v>0</v>
      </c>
      <c r="DA195" s="699">
        <f t="shared" si="249"/>
        <v>0</v>
      </c>
      <c r="DB195" s="699">
        <f t="shared" si="249"/>
        <v>0</v>
      </c>
      <c r="DC195" s="699">
        <f t="shared" si="249"/>
        <v>0</v>
      </c>
    </row>
    <row r="196" spans="2:107" hidden="1" x14ac:dyDescent="0.25">
      <c r="B196" s="714">
        <v>59</v>
      </c>
      <c r="C196" s="715" t="s">
        <v>5989</v>
      </c>
      <c r="E196" s="715" t="s">
        <v>6132</v>
      </c>
      <c r="F196" s="751"/>
      <c r="G196" s="688">
        <f>IFERROR(G176/G183,0)</f>
        <v>0</v>
      </c>
    </row>
    <row r="197" spans="2:107" hidden="1" x14ac:dyDescent="0.25">
      <c r="B197" s="714">
        <v>60</v>
      </c>
      <c r="C197" s="715" t="s">
        <v>5992</v>
      </c>
      <c r="E197" s="715" t="s">
        <v>6132</v>
      </c>
      <c r="F197" s="751"/>
      <c r="G197" s="688">
        <f>IFERROR(G177/(G183),0)</f>
        <v>0</v>
      </c>
    </row>
  </sheetData>
  <sheetProtection algorithmName="SHA-512" hashValue="MqfvHchQbR2A2jvNNGjC0cgoPns8j6P7UKQt7Bfma9y51URMinwujTzbJQaNi325CCUaVRxXjZd468SgG9xvHQ==" saltValue="8WnZDK5/J7vCAkxb0yC26g==" spinCount="100000" sheet="1" objects="1" scenarios="1"/>
  <mergeCells count="17">
    <mergeCell ref="B67:B71"/>
    <mergeCell ref="B87:B91"/>
    <mergeCell ref="B62:B63"/>
    <mergeCell ref="B36:B40"/>
    <mergeCell ref="B44:F44"/>
    <mergeCell ref="B64:B66"/>
    <mergeCell ref="B84:B86"/>
    <mergeCell ref="B82:B83"/>
    <mergeCell ref="B77:F77"/>
    <mergeCell ref="B10:B11"/>
    <mergeCell ref="B31:B32"/>
    <mergeCell ref="B57:F57"/>
    <mergeCell ref="B2:F2"/>
    <mergeCell ref="B12:B14"/>
    <mergeCell ref="B15:B19"/>
    <mergeCell ref="B23:F23"/>
    <mergeCell ref="B33:B35"/>
  </mergeCells>
  <phoneticPr fontId="21" type="noConversion"/>
  <conditionalFormatting sqref="G5:G21 G26:G42 G59:G75 G79:G95">
    <cfRule type="expression" dxfId="65" priority="25">
      <formula>G5="ERRO"</formula>
    </cfRule>
  </conditionalFormatting>
  <conditionalFormatting sqref="G46:G52">
    <cfRule type="expression" dxfId="64" priority="10">
      <formula>G46="ERRO"</formula>
    </cfRule>
  </conditionalFormatting>
  <conditionalFormatting sqref="G99:G105">
    <cfRule type="expression" dxfId="63" priority="9">
      <formula>G99="ERRO"</formula>
    </cfRule>
  </conditionalFormatting>
  <conditionalFormatting sqref="G112:G118">
    <cfRule type="expression" dxfId="62" priority="7">
      <formula>G112="ERRO"</formula>
    </cfRule>
  </conditionalFormatting>
  <conditionalFormatting sqref="H64:M65">
    <cfRule type="expression" dxfId="61" priority="2">
      <formula>OR(H64&gt;8760,H64&lt;0)</formula>
    </cfRule>
  </conditionalFormatting>
  <conditionalFormatting sqref="H10:DC10 H19:DC19 H31:DC31 H40:DC40 H71:DC71 H91:DC91">
    <cfRule type="expression" dxfId="60" priority="26">
      <formula>OR(H10&gt;1,H10&lt;0)</formula>
    </cfRule>
  </conditionalFormatting>
  <conditionalFormatting sqref="H12:DC13 N64:DC65 H84:DC85">
    <cfRule type="expression" dxfId="59" priority="28">
      <formula>OR(H12&gt;365,H12&lt;0)</formula>
    </cfRule>
  </conditionalFormatting>
  <conditionalFormatting sqref="H14:DC14 H35:DC35">
    <cfRule type="expression" dxfId="58" priority="27">
      <formula>OR(H14&gt;8760,H14&lt;0)</formula>
    </cfRule>
  </conditionalFormatting>
  <conditionalFormatting sqref="H15:DC16">
    <cfRule type="expression" dxfId="57" priority="13">
      <formula>OR(H15&gt;22,H15&lt;0)</formula>
    </cfRule>
  </conditionalFormatting>
  <conditionalFormatting sqref="H17:DC17">
    <cfRule type="expression" dxfId="56" priority="12">
      <formula>OR(H17&gt;12,H17&lt;0)</formula>
    </cfRule>
  </conditionalFormatting>
  <conditionalFormatting sqref="H33:DC34">
    <cfRule type="expression" dxfId="55" priority="31">
      <formula>OR(H33&gt;365,H33&lt;0)</formula>
    </cfRule>
  </conditionalFormatting>
  <conditionalFormatting sqref="H36:DC38">
    <cfRule type="expression" dxfId="54" priority="14">
      <formula>OR(H36&gt;22,H36&lt;0)</formula>
    </cfRule>
  </conditionalFormatting>
  <conditionalFormatting sqref="H66:DC70">
    <cfRule type="expression" dxfId="53" priority="1">
      <formula>OR(H66&gt;8760,H66&lt;0)</formula>
    </cfRule>
  </conditionalFormatting>
  <conditionalFormatting sqref="H86:DC90">
    <cfRule type="expression" dxfId="52" priority="6">
      <formula>OR(H86&gt;8760,H86&lt;0)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ignoredErrors>
    <ignoredError sqref="A11:F11 E47:F47 A96:F96 E49:F49 E100:F100 E102:F102 DC53:DC57 A50:F50 DC1 N15:Z17 I26:Z26 N12:Z13 H14:Z14 H39:Z41 H11:Z11 A106:Z106 DD26:IR50 A1:Z3 A5:A10 C10:F10 A13:F14 A12 C12:F12 A16:F19 A15 C15:F15 A32:F32 A20:A21 C20:F21 A22:F24 DD5:IR24 H18:Z24 A26:A31 C26:F31 A34:F35 A33 C33:F33 A37:F40 A36 C36:F36 A43:F45 A41:A42 C41:F42 A46:A49 C46:F46 C47 C48:F48 C49 C9:Z9 H30:Z30 H25:DC25 C5:G8 I10:Z10 I27:Z29 H32:Z32 I31:Z31 H47:Z50 I46:Z46 H43:Z45 I42:Z42 I5:Z8 H33:DC34 H36:DC38 DC106:DC109 A103:H103 A98:F98 A97 D97:F97 A122:Z126 A110:A121 H102 DC96:DC97 DC84:DC85 DC81:DC82 A85:F86 DC61:DC62 DC64:DC65 A65:F66 DC76:DC77 A109:Z109 A107:F107 H107:Z107 A198:Z65535 DC122:DC128 I127:Z128 H53:Z58 A53:F58 H76:Z78 A76:F78 H73 A63:F63 C59:F59 D61:F61 A61:A62 C62:F62 A64 C64:F64 A70:A75 C70:F75 A83:F83 A81:A82 C81:F82 A84 C84:F84 A90:A95 C90:F95 A99:A102 C99:F99 C100 C101:F101 C102 H86:Z86 I83:Z83 H96:Z98 A127:A197 J63:Z63 N81:Z82 H66:Z66 N64:Z65 N61:Z62 N84:Z85 A108:L108 O108:Z108 H75 DD1:IR3 DD90:IR103 DD61:IR66 DD81:IR86 DD106:IR65535 DC198:DC65535 DD53:IR59 N59:Z59 A59 DC59 DD70:IR79 N79:Z79 C79:F79 A79 DC79" unlockedFormula="1"/>
    <ignoredError sqref="G90:G96 G26:G45 G47 G49 G10:G24 H35:Z35 G98:G102 G61:G66 G81:G86 G53:G59 G70:G79" formula="1" unlockedFormula="1"/>
    <ignoredError sqref="AA35:BH35 H132 H137 G113:G115 I132:DC138 I142:DC142 I140:DC140 H193:H194 H191 H186:H187" formula="1"/>
    <ignoredError sqref="G160" formulaRange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1900-000000000000}">
          <x14:formula1>
            <xm:f>'Referencias UC'!$A$2:$A$21</xm:f>
          </x14:formula1>
          <xm:sqref>H4:AA4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12"/>
  <dimension ref="B2:Z121"/>
  <sheetViews>
    <sheetView zoomScaleNormal="100" workbookViewId="0">
      <selection activeCell="M35" sqref="M35"/>
    </sheetView>
  </sheetViews>
  <sheetFormatPr defaultColWidth="9.140625" defaultRowHeight="15" customHeight="1" x14ac:dyDescent="0.25"/>
  <cols>
    <col min="1" max="1" width="3.7109375" style="48" customWidth="1"/>
    <col min="2" max="2" width="4.42578125" style="48" bestFit="1" customWidth="1"/>
    <col min="3" max="7" width="10.7109375" style="48" customWidth="1"/>
    <col min="8" max="9" width="11.42578125" style="48" bestFit="1" customWidth="1"/>
    <col min="10" max="11" width="18.85546875" style="48" bestFit="1" customWidth="1"/>
    <col min="12" max="12" width="20.7109375" style="48" customWidth="1"/>
    <col min="13" max="13" width="18" style="48" bestFit="1" customWidth="1"/>
    <col min="14" max="14" width="18.85546875" style="48" bestFit="1" customWidth="1"/>
    <col min="15" max="15" width="3.7109375" style="48" customWidth="1"/>
    <col min="16" max="16" width="12.5703125" style="48" bestFit="1" customWidth="1"/>
    <col min="17" max="17" width="10.7109375" style="48" customWidth="1"/>
    <col min="18" max="18" width="7.140625" style="48" bestFit="1" customWidth="1"/>
    <col min="19" max="19" width="10.7109375" style="48" customWidth="1"/>
    <col min="20" max="20" width="14.42578125" style="48" bestFit="1" customWidth="1"/>
    <col min="21" max="21" width="10.7109375" style="48" customWidth="1"/>
    <col min="22" max="22" width="8.42578125" style="48" bestFit="1" customWidth="1"/>
    <col min="23" max="23" width="9.28515625" style="48" bestFit="1" customWidth="1"/>
    <col min="24" max="25" width="17.7109375" style="48" bestFit="1" customWidth="1"/>
    <col min="26" max="16384" width="9.140625" style="48"/>
  </cols>
  <sheetData>
    <row r="2" spans="2:26" ht="15" customHeight="1" x14ac:dyDescent="0.25">
      <c r="B2" s="893" t="s">
        <v>4001</v>
      </c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894"/>
      <c r="N2" s="895"/>
      <c r="P2" s="1027" t="str">
        <f>B2</f>
        <v>SISTEMAS DE REFRIGERAÇÃO - EX ANTE</v>
      </c>
      <c r="Q2" s="1027"/>
      <c r="R2" s="1027"/>
      <c r="S2" s="1027"/>
      <c r="T2" s="1027"/>
      <c r="U2" s="1027"/>
      <c r="V2" s="1027"/>
      <c r="W2" s="1027"/>
      <c r="X2" s="1027"/>
      <c r="Y2" s="1027"/>
    </row>
    <row r="3" spans="2:26" ht="15" customHeight="1" x14ac:dyDescent="0.25">
      <c r="B3" s="893" t="s">
        <v>3915</v>
      </c>
      <c r="C3" s="894"/>
      <c r="D3" s="894"/>
      <c r="E3" s="894"/>
      <c r="F3" s="894"/>
      <c r="G3" s="894"/>
      <c r="H3" s="894"/>
      <c r="I3" s="894"/>
      <c r="J3" s="894"/>
      <c r="K3" s="894"/>
      <c r="L3" s="894"/>
      <c r="M3" s="894"/>
      <c r="N3" s="895"/>
      <c r="P3" s="1027" t="s">
        <v>4050</v>
      </c>
      <c r="Q3" s="1027"/>
      <c r="R3" s="1027"/>
      <c r="S3" s="1027"/>
      <c r="T3" s="1027"/>
      <c r="U3" s="1027"/>
      <c r="V3" s="1027"/>
      <c r="W3" s="1027"/>
      <c r="X3" s="1027"/>
      <c r="Y3" s="1027"/>
    </row>
    <row r="4" spans="2:26" ht="15" customHeight="1" x14ac:dyDescent="0.25">
      <c r="B4" s="1152" t="s">
        <v>4051</v>
      </c>
      <c r="C4" s="1153"/>
      <c r="D4" s="1153"/>
      <c r="E4" s="1153"/>
      <c r="F4" s="1153"/>
      <c r="G4" s="1153"/>
      <c r="H4" s="1153"/>
      <c r="I4" s="1153"/>
      <c r="J4" s="1153"/>
      <c r="K4" s="1080" t="s">
        <v>3906</v>
      </c>
      <c r="L4" s="1080"/>
      <c r="M4" s="1080"/>
      <c r="N4" s="1080"/>
      <c r="P4" s="1152" t="s">
        <v>4052</v>
      </c>
      <c r="Q4" s="1153"/>
      <c r="R4" s="1153"/>
      <c r="S4" s="1153"/>
      <c r="T4" s="1153"/>
      <c r="U4" s="1153"/>
      <c r="V4" s="1153"/>
      <c r="W4" s="1153"/>
      <c r="X4" s="1157"/>
      <c r="Y4" s="506" t="s">
        <v>4053</v>
      </c>
    </row>
    <row r="5" spans="2:26" ht="15" customHeight="1" x14ac:dyDescent="0.25">
      <c r="B5" s="1158" t="s">
        <v>3916</v>
      </c>
      <c r="C5" s="1158"/>
      <c r="D5" s="1158"/>
      <c r="E5" s="1159"/>
      <c r="F5" s="1159"/>
      <c r="G5" s="1159"/>
      <c r="H5" s="515" t="s">
        <v>4054</v>
      </c>
      <c r="I5" s="515" t="s">
        <v>3976</v>
      </c>
      <c r="J5" s="515" t="s">
        <v>3977</v>
      </c>
      <c r="K5" s="155" t="s">
        <v>3978</v>
      </c>
      <c r="L5" s="127" t="s">
        <v>4055</v>
      </c>
      <c r="M5" s="127" t="s">
        <v>4056</v>
      </c>
      <c r="N5" s="128" t="s">
        <v>4057</v>
      </c>
      <c r="P5" s="1158" t="str">
        <f>B5</f>
        <v>Materiais e equipamentos</v>
      </c>
      <c r="Q5" s="1158"/>
      <c r="R5" s="1158"/>
      <c r="S5" s="1159"/>
      <c r="T5" s="1159"/>
      <c r="U5" s="1159"/>
      <c r="V5" s="515" t="s">
        <v>4054</v>
      </c>
      <c r="W5" s="155" t="s">
        <v>4058</v>
      </c>
      <c r="X5" s="155" t="s">
        <v>4059</v>
      </c>
      <c r="Y5" s="128" t="s">
        <v>4060</v>
      </c>
    </row>
    <row r="6" spans="2:26" ht="15" customHeight="1" x14ac:dyDescent="0.25">
      <c r="B6" s="156">
        <v>1</v>
      </c>
      <c r="C6" s="1105"/>
      <c r="D6" s="1151"/>
      <c r="E6" s="1151"/>
      <c r="F6" s="1151"/>
      <c r="G6" s="1151"/>
      <c r="H6" s="18"/>
      <c r="I6" s="2"/>
      <c r="J6" s="1"/>
      <c r="K6" s="133">
        <f>N6-L6-M6</f>
        <v>0</v>
      </c>
      <c r="L6" s="1"/>
      <c r="M6" s="1"/>
      <c r="N6" s="133">
        <f>I6*J6</f>
        <v>0</v>
      </c>
      <c r="P6" s="156">
        <f>B6</f>
        <v>1</v>
      </c>
      <c r="Q6" s="1097" t="str">
        <f>IF(OR(C6=0,C6=""),"",C6)</f>
        <v/>
      </c>
      <c r="R6" s="1097"/>
      <c r="S6" s="1097"/>
      <c r="T6" s="1097"/>
      <c r="U6" s="1098"/>
      <c r="V6" s="159" t="str">
        <f>IF(N6=0,"",H6)</f>
        <v/>
      </c>
      <c r="W6" s="160">
        <f>IF(OR(V6="",V6=0),0,(Projeto!$AD$8*((1+Projeto!$AD$8)^V6))/(((1+Projeto!$AD$8)^V6)-1))</f>
        <v>0</v>
      </c>
      <c r="X6" s="161">
        <f>IF(AND(K6&gt;0,CustoContabil!$E$6&gt;0),K6*(CustoContabil!$E$20/CustoContabil!$E$6)*W6,0)</f>
        <v>0</v>
      </c>
      <c r="Y6" s="161">
        <f>IF(AND(N6&gt;0,CustoContabil!$C$6&gt;0),N6*(CustoContabil!$C$20/CustoContabil!$C$6)*W6,0)</f>
        <v>0</v>
      </c>
      <c r="Z6" s="162"/>
    </row>
    <row r="7" spans="2:26" ht="15" customHeight="1" x14ac:dyDescent="0.25">
      <c r="B7" s="156">
        <v>2</v>
      </c>
      <c r="C7" s="1105"/>
      <c r="D7" s="1151"/>
      <c r="E7" s="1151"/>
      <c r="F7" s="1151"/>
      <c r="G7" s="1151"/>
      <c r="H7" s="18"/>
      <c r="I7" s="2"/>
      <c r="J7" s="1"/>
      <c r="K7" s="133">
        <f t="shared" ref="K7:K25" si="0">N7-L7-M7</f>
        <v>0</v>
      </c>
      <c r="L7" s="1"/>
      <c r="M7" s="1"/>
      <c r="N7" s="133">
        <f t="shared" ref="N7:N25" si="1">I7*J7</f>
        <v>0</v>
      </c>
      <c r="P7" s="156">
        <f t="shared" ref="P7:P25" si="2">B7</f>
        <v>2</v>
      </c>
      <c r="Q7" s="1097" t="str">
        <f t="shared" ref="Q7:Q25" si="3">IF(OR(C7=0,C7=""),"",C7)</f>
        <v/>
      </c>
      <c r="R7" s="1097"/>
      <c r="S7" s="1097"/>
      <c r="T7" s="1097"/>
      <c r="U7" s="1098"/>
      <c r="V7" s="159" t="str">
        <f t="shared" ref="V7:V25" si="4">IF(N7=0,"",H7)</f>
        <v/>
      </c>
      <c r="W7" s="160">
        <f>IF(OR(V7="",V7=0),0,(Projeto!$AD$8*((1+Projeto!$AD$8)^V7))/(((1+Projeto!$AD$8)^V7)-1))</f>
        <v>0</v>
      </c>
      <c r="X7" s="161">
        <f>IF(AND(K7&gt;0,CustoContabil!$E$6&gt;0),K7*(CustoContabil!$E$20/CustoContabil!$E$6)*W7,0)</f>
        <v>0</v>
      </c>
      <c r="Y7" s="161">
        <f>IF(AND(N7&gt;0,CustoContabil!$C$6&gt;0),N7*(CustoContabil!$C$20/CustoContabil!$C$6)*W7,0)</f>
        <v>0</v>
      </c>
      <c r="Z7" s="162"/>
    </row>
    <row r="8" spans="2:26" ht="15" customHeight="1" x14ac:dyDescent="0.25">
      <c r="B8" s="156">
        <v>3</v>
      </c>
      <c r="C8" s="1105"/>
      <c r="D8" s="1151"/>
      <c r="E8" s="1151"/>
      <c r="F8" s="1151"/>
      <c r="G8" s="1151"/>
      <c r="H8" s="18"/>
      <c r="I8" s="2"/>
      <c r="J8" s="1"/>
      <c r="K8" s="133">
        <f t="shared" si="0"/>
        <v>0</v>
      </c>
      <c r="L8" s="1"/>
      <c r="M8" s="1"/>
      <c r="N8" s="133">
        <f t="shared" si="1"/>
        <v>0</v>
      </c>
      <c r="P8" s="156">
        <f t="shared" si="2"/>
        <v>3</v>
      </c>
      <c r="Q8" s="1097" t="str">
        <f t="shared" si="3"/>
        <v/>
      </c>
      <c r="R8" s="1097"/>
      <c r="S8" s="1097"/>
      <c r="T8" s="1097"/>
      <c r="U8" s="1098"/>
      <c r="V8" s="159" t="str">
        <f t="shared" si="4"/>
        <v/>
      </c>
      <c r="W8" s="160">
        <f>IF(OR(V8="",V8=0),0,(Projeto!$AD$8*((1+Projeto!$AD$8)^V8))/(((1+Projeto!$AD$8)^V8)-1))</f>
        <v>0</v>
      </c>
      <c r="X8" s="161">
        <f>IF(AND(K8&gt;0,CustoContabil!$E$6&gt;0),K8*(CustoContabil!$E$20/CustoContabil!$E$6)*W8,0)</f>
        <v>0</v>
      </c>
      <c r="Y8" s="161">
        <f>IF(AND(N8&gt;0,CustoContabil!$C$6&gt;0),N8*(CustoContabil!$C$20/CustoContabil!$C$6)*W8,0)</f>
        <v>0</v>
      </c>
      <c r="Z8" s="162"/>
    </row>
    <row r="9" spans="2:26" ht="15" customHeight="1" x14ac:dyDescent="0.25">
      <c r="B9" s="156">
        <v>4</v>
      </c>
      <c r="C9" s="1105"/>
      <c r="D9" s="1151"/>
      <c r="E9" s="1151"/>
      <c r="F9" s="1151"/>
      <c r="G9" s="1151"/>
      <c r="H9" s="18"/>
      <c r="I9" s="2"/>
      <c r="J9" s="1"/>
      <c r="K9" s="133">
        <f t="shared" si="0"/>
        <v>0</v>
      </c>
      <c r="L9" s="1"/>
      <c r="M9" s="1"/>
      <c r="N9" s="133">
        <f t="shared" si="1"/>
        <v>0</v>
      </c>
      <c r="P9" s="156">
        <f t="shared" si="2"/>
        <v>4</v>
      </c>
      <c r="Q9" s="1097" t="str">
        <f t="shared" si="3"/>
        <v/>
      </c>
      <c r="R9" s="1097"/>
      <c r="S9" s="1097"/>
      <c r="T9" s="1097"/>
      <c r="U9" s="1098"/>
      <c r="V9" s="159" t="str">
        <f t="shared" si="4"/>
        <v/>
      </c>
      <c r="W9" s="160">
        <f>IF(OR(V9="",V9=0),0,(Projeto!$AD$8*((1+Projeto!$AD$8)^V9))/(((1+Projeto!$AD$8)^V9)-1))</f>
        <v>0</v>
      </c>
      <c r="X9" s="161">
        <f>IF(AND(K9&gt;0,CustoContabil!$E$6&gt;0),K9*(CustoContabil!$E$20/CustoContabil!$E$6)*W9,0)</f>
        <v>0</v>
      </c>
      <c r="Y9" s="161">
        <f>IF(AND(N9&gt;0,CustoContabil!$C$6&gt;0),N9*(CustoContabil!$C$20/CustoContabil!$C$6)*W9,0)</f>
        <v>0</v>
      </c>
      <c r="Z9" s="162"/>
    </row>
    <row r="10" spans="2:26" ht="15" customHeight="1" x14ac:dyDescent="0.25">
      <c r="B10" s="156">
        <v>5</v>
      </c>
      <c r="C10" s="1105"/>
      <c r="D10" s="1151"/>
      <c r="E10" s="1151"/>
      <c r="F10" s="1151"/>
      <c r="G10" s="1151"/>
      <c r="H10" s="18"/>
      <c r="I10" s="2"/>
      <c r="J10" s="1"/>
      <c r="K10" s="133">
        <f t="shared" si="0"/>
        <v>0</v>
      </c>
      <c r="L10" s="1"/>
      <c r="M10" s="1"/>
      <c r="N10" s="133">
        <f t="shared" si="1"/>
        <v>0</v>
      </c>
      <c r="P10" s="156">
        <f t="shared" si="2"/>
        <v>5</v>
      </c>
      <c r="Q10" s="1097" t="str">
        <f t="shared" si="3"/>
        <v/>
      </c>
      <c r="R10" s="1097"/>
      <c r="S10" s="1097"/>
      <c r="T10" s="1097"/>
      <c r="U10" s="1098"/>
      <c r="V10" s="159" t="str">
        <f t="shared" si="4"/>
        <v/>
      </c>
      <c r="W10" s="160">
        <f>IF(OR(V10="",V10=0),0,(Projeto!$AD$8*((1+Projeto!$AD$8)^V10))/(((1+Projeto!$AD$8)^V10)-1))</f>
        <v>0</v>
      </c>
      <c r="X10" s="161">
        <f>IF(AND(K10&gt;0,CustoContabil!$E$6&gt;0),K10*(CustoContabil!$E$20/CustoContabil!$E$6)*W10,0)</f>
        <v>0</v>
      </c>
      <c r="Y10" s="161">
        <f>IF(AND(N10&gt;0,CustoContabil!$C$6&gt;0),N10*(CustoContabil!$C$20/CustoContabil!$C$6)*W10,0)</f>
        <v>0</v>
      </c>
      <c r="Z10" s="162"/>
    </row>
    <row r="11" spans="2:26" ht="15" customHeight="1" x14ac:dyDescent="0.25">
      <c r="B11" s="156">
        <v>6</v>
      </c>
      <c r="C11" s="1105"/>
      <c r="D11" s="1151"/>
      <c r="E11" s="1151"/>
      <c r="F11" s="1151"/>
      <c r="G11" s="1151"/>
      <c r="H11" s="18"/>
      <c r="I11" s="2"/>
      <c r="J11" s="1"/>
      <c r="K11" s="133">
        <f t="shared" si="0"/>
        <v>0</v>
      </c>
      <c r="L11" s="1"/>
      <c r="M11" s="1"/>
      <c r="N11" s="133">
        <f t="shared" si="1"/>
        <v>0</v>
      </c>
      <c r="P11" s="156">
        <f t="shared" si="2"/>
        <v>6</v>
      </c>
      <c r="Q11" s="1097" t="str">
        <f t="shared" si="3"/>
        <v/>
      </c>
      <c r="R11" s="1097"/>
      <c r="S11" s="1097"/>
      <c r="T11" s="1097"/>
      <c r="U11" s="1098"/>
      <c r="V11" s="159" t="str">
        <f t="shared" si="4"/>
        <v/>
      </c>
      <c r="W11" s="160">
        <f>IF(OR(V11="",V11=0),0,(Projeto!$AD$8*((1+Projeto!$AD$8)^V11))/(((1+Projeto!$AD$8)^V11)-1))</f>
        <v>0</v>
      </c>
      <c r="X11" s="161">
        <f>IF(AND(K11&gt;0,CustoContabil!$E$6&gt;0),K11*(CustoContabil!$E$20/CustoContabil!$E$6)*W11,0)</f>
        <v>0</v>
      </c>
      <c r="Y11" s="161">
        <f>IF(AND(N11&gt;0,CustoContabil!$C$6&gt;0),N11*(CustoContabil!$C$20/CustoContabil!$C$6)*W11,0)</f>
        <v>0</v>
      </c>
      <c r="Z11" s="162"/>
    </row>
    <row r="12" spans="2:26" ht="15" customHeight="1" x14ac:dyDescent="0.25">
      <c r="B12" s="156">
        <v>7</v>
      </c>
      <c r="C12" s="1105"/>
      <c r="D12" s="1151"/>
      <c r="E12" s="1151"/>
      <c r="F12" s="1151"/>
      <c r="G12" s="1151"/>
      <c r="H12" s="18"/>
      <c r="I12" s="2"/>
      <c r="J12" s="1"/>
      <c r="K12" s="133">
        <f t="shared" si="0"/>
        <v>0</v>
      </c>
      <c r="L12" s="1"/>
      <c r="M12" s="1"/>
      <c r="N12" s="133">
        <f t="shared" si="1"/>
        <v>0</v>
      </c>
      <c r="P12" s="156">
        <f t="shared" si="2"/>
        <v>7</v>
      </c>
      <c r="Q12" s="1097" t="str">
        <f t="shared" si="3"/>
        <v/>
      </c>
      <c r="R12" s="1097"/>
      <c r="S12" s="1097"/>
      <c r="T12" s="1097"/>
      <c r="U12" s="1098"/>
      <c r="V12" s="159" t="str">
        <f t="shared" si="4"/>
        <v/>
      </c>
      <c r="W12" s="160">
        <f>IF(OR(V12="",V12=0),0,(Projeto!$AD$8*((1+Projeto!$AD$8)^V12))/(((1+Projeto!$AD$8)^V12)-1))</f>
        <v>0</v>
      </c>
      <c r="X12" s="161">
        <f>IF(AND(K12&gt;0,CustoContabil!$E$6&gt;0),K12*(CustoContabil!$E$20/CustoContabil!$E$6)*W12,0)</f>
        <v>0</v>
      </c>
      <c r="Y12" s="161">
        <f>IF(AND(N12&gt;0,CustoContabil!$C$6&gt;0),N12*(CustoContabil!$C$20/CustoContabil!$C$6)*W12,0)</f>
        <v>0</v>
      </c>
      <c r="Z12" s="162"/>
    </row>
    <row r="13" spans="2:26" ht="15" customHeight="1" x14ac:dyDescent="0.25">
      <c r="B13" s="156">
        <v>8</v>
      </c>
      <c r="C13" s="1105"/>
      <c r="D13" s="1151"/>
      <c r="E13" s="1151"/>
      <c r="F13" s="1151"/>
      <c r="G13" s="1151"/>
      <c r="H13" s="18"/>
      <c r="I13" s="2"/>
      <c r="J13" s="1"/>
      <c r="K13" s="133">
        <f t="shared" si="0"/>
        <v>0</v>
      </c>
      <c r="L13" s="1"/>
      <c r="M13" s="1"/>
      <c r="N13" s="133">
        <f t="shared" si="1"/>
        <v>0</v>
      </c>
      <c r="P13" s="156">
        <f t="shared" si="2"/>
        <v>8</v>
      </c>
      <c r="Q13" s="1097" t="str">
        <f t="shared" si="3"/>
        <v/>
      </c>
      <c r="R13" s="1097"/>
      <c r="S13" s="1097"/>
      <c r="T13" s="1097"/>
      <c r="U13" s="1098"/>
      <c r="V13" s="159" t="str">
        <f t="shared" si="4"/>
        <v/>
      </c>
      <c r="W13" s="160">
        <f>IF(OR(V13="",V13=0),0,(Projeto!$AD$8*((1+Projeto!$AD$8)^V13))/(((1+Projeto!$AD$8)^V13)-1))</f>
        <v>0</v>
      </c>
      <c r="X13" s="161">
        <f>IF(AND(K13&gt;0,CustoContabil!$E$6&gt;0),K13*(CustoContabil!$E$20/CustoContabil!$E$6)*W13,0)</f>
        <v>0</v>
      </c>
      <c r="Y13" s="161">
        <f>IF(AND(N13&gt;0,CustoContabil!$C$6&gt;0),N13*(CustoContabil!$C$20/CustoContabil!$C$6)*W13,0)</f>
        <v>0</v>
      </c>
      <c r="Z13" s="162"/>
    </row>
    <row r="14" spans="2:26" ht="15" customHeight="1" x14ac:dyDescent="0.25">
      <c r="B14" s="156">
        <v>9</v>
      </c>
      <c r="C14" s="1105"/>
      <c r="D14" s="1151"/>
      <c r="E14" s="1151"/>
      <c r="F14" s="1151"/>
      <c r="G14" s="1151"/>
      <c r="H14" s="18"/>
      <c r="I14" s="2"/>
      <c r="J14" s="1"/>
      <c r="K14" s="133">
        <f t="shared" si="0"/>
        <v>0</v>
      </c>
      <c r="L14" s="1"/>
      <c r="M14" s="1"/>
      <c r="N14" s="133">
        <f t="shared" si="1"/>
        <v>0</v>
      </c>
      <c r="P14" s="156">
        <f t="shared" si="2"/>
        <v>9</v>
      </c>
      <c r="Q14" s="1097" t="str">
        <f t="shared" si="3"/>
        <v/>
      </c>
      <c r="R14" s="1097"/>
      <c r="S14" s="1097"/>
      <c r="T14" s="1097"/>
      <c r="U14" s="1098"/>
      <c r="V14" s="159" t="str">
        <f t="shared" si="4"/>
        <v/>
      </c>
      <c r="W14" s="160">
        <f>IF(OR(V14="",V14=0),0,(Projeto!$AD$8*((1+Projeto!$AD$8)^V14))/(((1+Projeto!$AD$8)^V14)-1))</f>
        <v>0</v>
      </c>
      <c r="X14" s="161">
        <f>IF(AND(K14&gt;0,CustoContabil!$E$6&gt;0),K14*(CustoContabil!$E$20/CustoContabil!$E$6)*W14,0)</f>
        <v>0</v>
      </c>
      <c r="Y14" s="161">
        <f>IF(AND(N14&gt;0,CustoContabil!$C$6&gt;0),N14*(CustoContabil!$C$20/CustoContabil!$C$6)*W14,0)</f>
        <v>0</v>
      </c>
      <c r="Z14" s="162"/>
    </row>
    <row r="15" spans="2:26" ht="15" customHeight="1" x14ac:dyDescent="0.25">
      <c r="B15" s="156">
        <v>10</v>
      </c>
      <c r="C15" s="1105"/>
      <c r="D15" s="1151"/>
      <c r="E15" s="1151"/>
      <c r="F15" s="1151"/>
      <c r="G15" s="1151"/>
      <c r="H15" s="18"/>
      <c r="I15" s="2"/>
      <c r="J15" s="1"/>
      <c r="K15" s="133">
        <f t="shared" si="0"/>
        <v>0</v>
      </c>
      <c r="L15" s="1"/>
      <c r="M15" s="1"/>
      <c r="N15" s="133">
        <f t="shared" si="1"/>
        <v>0</v>
      </c>
      <c r="P15" s="156">
        <f t="shared" si="2"/>
        <v>10</v>
      </c>
      <c r="Q15" s="1097" t="str">
        <f t="shared" si="3"/>
        <v/>
      </c>
      <c r="R15" s="1097"/>
      <c r="S15" s="1097"/>
      <c r="T15" s="1097"/>
      <c r="U15" s="1098"/>
      <c r="V15" s="159" t="str">
        <f t="shared" si="4"/>
        <v/>
      </c>
      <c r="W15" s="160">
        <f>IF(OR(V15="",V15=0),0,(Projeto!$AD$8*((1+Projeto!$AD$8)^V15))/(((1+Projeto!$AD$8)^V15)-1))</f>
        <v>0</v>
      </c>
      <c r="X15" s="161">
        <f>IF(AND(K15&gt;0,CustoContabil!$E$6&gt;0),K15*(CustoContabil!$E$20/CustoContabil!$E$6)*W15,0)</f>
        <v>0</v>
      </c>
      <c r="Y15" s="161">
        <f>IF(AND(N15&gt;0,CustoContabil!$C$6&gt;0),N15*(CustoContabil!$C$20/CustoContabil!$C$6)*W15,0)</f>
        <v>0</v>
      </c>
      <c r="Z15" s="162"/>
    </row>
    <row r="16" spans="2:26" ht="15" customHeight="1" x14ac:dyDescent="0.25">
      <c r="B16" s="156">
        <v>11</v>
      </c>
      <c r="C16" s="1105"/>
      <c r="D16" s="1151"/>
      <c r="E16" s="1151"/>
      <c r="F16" s="1151"/>
      <c r="G16" s="1151"/>
      <c r="H16" s="18"/>
      <c r="I16" s="2"/>
      <c r="J16" s="1"/>
      <c r="K16" s="133">
        <f t="shared" si="0"/>
        <v>0</v>
      </c>
      <c r="L16" s="1"/>
      <c r="M16" s="1"/>
      <c r="N16" s="133">
        <f t="shared" si="1"/>
        <v>0</v>
      </c>
      <c r="P16" s="156">
        <f t="shared" si="2"/>
        <v>11</v>
      </c>
      <c r="Q16" s="1097" t="str">
        <f t="shared" si="3"/>
        <v/>
      </c>
      <c r="R16" s="1097"/>
      <c r="S16" s="1097"/>
      <c r="T16" s="1097"/>
      <c r="U16" s="1098"/>
      <c r="V16" s="159" t="str">
        <f t="shared" si="4"/>
        <v/>
      </c>
      <c r="W16" s="160">
        <f>IF(OR(V16="",V16=0),0,(Projeto!$AD$8*((1+Projeto!$AD$8)^V16))/(((1+Projeto!$AD$8)^V16)-1))</f>
        <v>0</v>
      </c>
      <c r="X16" s="161">
        <f>IF(AND(K16&gt;0,CustoContabil!$E$6&gt;0),K16*(CustoContabil!$E$20/CustoContabil!$E$6)*W16,0)</f>
        <v>0</v>
      </c>
      <c r="Y16" s="161">
        <f>IF(AND(N16&gt;0,CustoContabil!$C$6&gt;0),N16*(CustoContabil!$C$20/CustoContabil!$C$6)*W16,0)</f>
        <v>0</v>
      </c>
      <c r="Z16" s="162"/>
    </row>
    <row r="17" spans="2:26" ht="15" customHeight="1" x14ac:dyDescent="0.25">
      <c r="B17" s="156">
        <v>12</v>
      </c>
      <c r="C17" s="1105"/>
      <c r="D17" s="1151"/>
      <c r="E17" s="1151"/>
      <c r="F17" s="1151"/>
      <c r="G17" s="1151"/>
      <c r="H17" s="18"/>
      <c r="I17" s="2"/>
      <c r="J17" s="1"/>
      <c r="K17" s="133">
        <f t="shared" si="0"/>
        <v>0</v>
      </c>
      <c r="L17" s="1"/>
      <c r="M17" s="1"/>
      <c r="N17" s="133">
        <f t="shared" si="1"/>
        <v>0</v>
      </c>
      <c r="P17" s="156">
        <f t="shared" si="2"/>
        <v>12</v>
      </c>
      <c r="Q17" s="1097" t="str">
        <f t="shared" si="3"/>
        <v/>
      </c>
      <c r="R17" s="1097"/>
      <c r="S17" s="1097"/>
      <c r="T17" s="1097"/>
      <c r="U17" s="1098"/>
      <c r="V17" s="159" t="str">
        <f t="shared" si="4"/>
        <v/>
      </c>
      <c r="W17" s="160">
        <f>IF(OR(V17="",V17=0),0,(Projeto!$AD$8*((1+Projeto!$AD$8)^V17))/(((1+Projeto!$AD$8)^V17)-1))</f>
        <v>0</v>
      </c>
      <c r="X17" s="161">
        <f>IF(AND(K17&gt;0,CustoContabil!$E$6&gt;0),K17*(CustoContabil!$E$20/CustoContabil!$E$6)*W17,0)</f>
        <v>0</v>
      </c>
      <c r="Y17" s="161">
        <f>IF(AND(N17&gt;0,CustoContabil!$C$6&gt;0),N17*(CustoContabil!$C$20/CustoContabil!$C$6)*W17,0)</f>
        <v>0</v>
      </c>
      <c r="Z17" s="162"/>
    </row>
    <row r="18" spans="2:26" ht="15" customHeight="1" x14ac:dyDescent="0.25">
      <c r="B18" s="156">
        <v>13</v>
      </c>
      <c r="C18" s="1105"/>
      <c r="D18" s="1151"/>
      <c r="E18" s="1151"/>
      <c r="F18" s="1151"/>
      <c r="G18" s="1151"/>
      <c r="H18" s="18"/>
      <c r="I18" s="2"/>
      <c r="J18" s="1"/>
      <c r="K18" s="133">
        <f t="shared" si="0"/>
        <v>0</v>
      </c>
      <c r="L18" s="1"/>
      <c r="M18" s="1"/>
      <c r="N18" s="133">
        <f t="shared" si="1"/>
        <v>0</v>
      </c>
      <c r="P18" s="156">
        <f t="shared" si="2"/>
        <v>13</v>
      </c>
      <c r="Q18" s="1097" t="str">
        <f t="shared" si="3"/>
        <v/>
      </c>
      <c r="R18" s="1097"/>
      <c r="S18" s="1097"/>
      <c r="T18" s="1097"/>
      <c r="U18" s="1098"/>
      <c r="V18" s="159" t="str">
        <f t="shared" si="4"/>
        <v/>
      </c>
      <c r="W18" s="160">
        <f>IF(OR(V18="",V18=0),0,(Projeto!$AD$8*((1+Projeto!$AD$8)^V18))/(((1+Projeto!$AD$8)^V18)-1))</f>
        <v>0</v>
      </c>
      <c r="X18" s="161">
        <f>IF(AND(K18&gt;0,CustoContabil!$E$6&gt;0),K18*(CustoContabil!$E$20/CustoContabil!$E$6)*W18,0)</f>
        <v>0</v>
      </c>
      <c r="Y18" s="161">
        <f>IF(AND(N18&gt;0,CustoContabil!$C$6&gt;0),N18*(CustoContabil!$C$20/CustoContabil!$C$6)*W18,0)</f>
        <v>0</v>
      </c>
      <c r="Z18" s="162"/>
    </row>
    <row r="19" spans="2:26" ht="15" customHeight="1" x14ac:dyDescent="0.25">
      <c r="B19" s="156">
        <v>14</v>
      </c>
      <c r="C19" s="1105"/>
      <c r="D19" s="1151"/>
      <c r="E19" s="1151"/>
      <c r="F19" s="1151"/>
      <c r="G19" s="1151"/>
      <c r="H19" s="18"/>
      <c r="I19" s="2"/>
      <c r="J19" s="1"/>
      <c r="K19" s="133">
        <f t="shared" si="0"/>
        <v>0</v>
      </c>
      <c r="L19" s="1"/>
      <c r="M19" s="1"/>
      <c r="N19" s="133">
        <f t="shared" si="1"/>
        <v>0</v>
      </c>
      <c r="P19" s="156">
        <f t="shared" si="2"/>
        <v>14</v>
      </c>
      <c r="Q19" s="1097" t="str">
        <f t="shared" si="3"/>
        <v/>
      </c>
      <c r="R19" s="1097"/>
      <c r="S19" s="1097"/>
      <c r="T19" s="1097"/>
      <c r="U19" s="1098"/>
      <c r="V19" s="159" t="str">
        <f t="shared" si="4"/>
        <v/>
      </c>
      <c r="W19" s="160">
        <f>IF(OR(V19="",V19=0),0,(Projeto!$AD$8*((1+Projeto!$AD$8)^V19))/(((1+Projeto!$AD$8)^V19)-1))</f>
        <v>0</v>
      </c>
      <c r="X19" s="161">
        <f>IF(AND(K19&gt;0,CustoContabil!$E$6&gt;0),K19*(CustoContabil!$E$20/CustoContabil!$E$6)*W19,0)</f>
        <v>0</v>
      </c>
      <c r="Y19" s="161">
        <f>IF(AND(N19&gt;0,CustoContabil!$C$6&gt;0),N19*(CustoContabil!$C$20/CustoContabil!$C$6)*W19,0)</f>
        <v>0</v>
      </c>
      <c r="Z19" s="162"/>
    </row>
    <row r="20" spans="2:26" ht="15" customHeight="1" x14ac:dyDescent="0.25">
      <c r="B20" s="156">
        <v>15</v>
      </c>
      <c r="C20" s="1105"/>
      <c r="D20" s="1151"/>
      <c r="E20" s="1151"/>
      <c r="F20" s="1151"/>
      <c r="G20" s="1151"/>
      <c r="H20" s="18"/>
      <c r="I20" s="2"/>
      <c r="J20" s="1"/>
      <c r="K20" s="133">
        <f t="shared" si="0"/>
        <v>0</v>
      </c>
      <c r="L20" s="1"/>
      <c r="M20" s="1"/>
      <c r="N20" s="133">
        <f t="shared" si="1"/>
        <v>0</v>
      </c>
      <c r="P20" s="156">
        <f t="shared" si="2"/>
        <v>15</v>
      </c>
      <c r="Q20" s="1097" t="str">
        <f t="shared" si="3"/>
        <v/>
      </c>
      <c r="R20" s="1097"/>
      <c r="S20" s="1097"/>
      <c r="T20" s="1097"/>
      <c r="U20" s="1098"/>
      <c r="V20" s="159" t="str">
        <f t="shared" si="4"/>
        <v/>
      </c>
      <c r="W20" s="160">
        <f>IF(OR(V20="",V20=0),0,(Projeto!$AD$8*((1+Projeto!$AD$8)^V20))/(((1+Projeto!$AD$8)^V20)-1))</f>
        <v>0</v>
      </c>
      <c r="X20" s="161">
        <f>IF(AND(K20&gt;0,CustoContabil!$E$6&gt;0),K20*(CustoContabil!$E$20/CustoContabil!$E$6)*W20,0)</f>
        <v>0</v>
      </c>
      <c r="Y20" s="161">
        <f>IF(AND(N20&gt;0,CustoContabil!$C$6&gt;0),N20*(CustoContabil!$C$20/CustoContabil!$C$6)*W20,0)</f>
        <v>0</v>
      </c>
      <c r="Z20" s="162"/>
    </row>
    <row r="21" spans="2:26" ht="15" customHeight="1" x14ac:dyDescent="0.25">
      <c r="B21" s="156">
        <v>16</v>
      </c>
      <c r="C21" s="1105"/>
      <c r="D21" s="1151"/>
      <c r="E21" s="1151"/>
      <c r="F21" s="1151"/>
      <c r="G21" s="1151"/>
      <c r="H21" s="18"/>
      <c r="I21" s="2"/>
      <c r="J21" s="1"/>
      <c r="K21" s="133">
        <f t="shared" si="0"/>
        <v>0</v>
      </c>
      <c r="L21" s="1"/>
      <c r="M21" s="1"/>
      <c r="N21" s="133">
        <f t="shared" si="1"/>
        <v>0</v>
      </c>
      <c r="P21" s="156">
        <f t="shared" si="2"/>
        <v>16</v>
      </c>
      <c r="Q21" s="1097" t="str">
        <f t="shared" si="3"/>
        <v/>
      </c>
      <c r="R21" s="1097"/>
      <c r="S21" s="1097"/>
      <c r="T21" s="1097"/>
      <c r="U21" s="1098"/>
      <c r="V21" s="159" t="str">
        <f t="shared" si="4"/>
        <v/>
      </c>
      <c r="W21" s="160">
        <f>IF(OR(V21="",V21=0),0,(Projeto!$AD$8*((1+Projeto!$AD$8)^V21))/(((1+Projeto!$AD$8)^V21)-1))</f>
        <v>0</v>
      </c>
      <c r="X21" s="161">
        <f>IF(AND(K21&gt;0,CustoContabil!$E$6&gt;0),K21*(CustoContabil!$E$20/CustoContabil!$E$6)*W21,0)</f>
        <v>0</v>
      </c>
      <c r="Y21" s="161">
        <f>IF(AND(N21&gt;0,CustoContabil!$C$6&gt;0),N21*(CustoContabil!$C$20/CustoContabil!$C$6)*W21,0)</f>
        <v>0</v>
      </c>
      <c r="Z21" s="162"/>
    </row>
    <row r="22" spans="2:26" ht="15" customHeight="1" x14ac:dyDescent="0.25">
      <c r="B22" s="156">
        <v>17</v>
      </c>
      <c r="C22" s="1105"/>
      <c r="D22" s="1151"/>
      <c r="E22" s="1151"/>
      <c r="F22" s="1151"/>
      <c r="G22" s="1151"/>
      <c r="H22" s="18"/>
      <c r="I22" s="2"/>
      <c r="J22" s="1"/>
      <c r="K22" s="133">
        <f t="shared" si="0"/>
        <v>0</v>
      </c>
      <c r="L22" s="1"/>
      <c r="M22" s="1"/>
      <c r="N22" s="133">
        <f t="shared" si="1"/>
        <v>0</v>
      </c>
      <c r="P22" s="156">
        <f t="shared" si="2"/>
        <v>17</v>
      </c>
      <c r="Q22" s="1097" t="str">
        <f t="shared" si="3"/>
        <v/>
      </c>
      <c r="R22" s="1097"/>
      <c r="S22" s="1097"/>
      <c r="T22" s="1097"/>
      <c r="U22" s="1098"/>
      <c r="V22" s="159" t="str">
        <f t="shared" si="4"/>
        <v/>
      </c>
      <c r="W22" s="160">
        <f>IF(OR(V22="",V22=0),0,(Projeto!$AD$8*((1+Projeto!$AD$8)^V22))/(((1+Projeto!$AD$8)^V22)-1))</f>
        <v>0</v>
      </c>
      <c r="X22" s="161">
        <f>IF(AND(K22&gt;0,CustoContabil!$E$6&gt;0),K22*(CustoContabil!$E$20/CustoContabil!$E$6)*W22,0)</f>
        <v>0</v>
      </c>
      <c r="Y22" s="161">
        <f>IF(AND(N22&gt;0,CustoContabil!$C$6&gt;0),N22*(CustoContabil!$C$20/CustoContabil!$C$6)*W22,0)</f>
        <v>0</v>
      </c>
      <c r="Z22" s="162"/>
    </row>
    <row r="23" spans="2:26" ht="15" customHeight="1" x14ac:dyDescent="0.25">
      <c r="B23" s="156">
        <v>18</v>
      </c>
      <c r="C23" s="1105"/>
      <c r="D23" s="1151"/>
      <c r="E23" s="1151"/>
      <c r="F23" s="1151"/>
      <c r="G23" s="1151"/>
      <c r="H23" s="18"/>
      <c r="I23" s="2"/>
      <c r="J23" s="1"/>
      <c r="K23" s="133">
        <f t="shared" si="0"/>
        <v>0</v>
      </c>
      <c r="L23" s="1"/>
      <c r="M23" s="1"/>
      <c r="N23" s="133">
        <f t="shared" si="1"/>
        <v>0</v>
      </c>
      <c r="P23" s="156">
        <f t="shared" si="2"/>
        <v>18</v>
      </c>
      <c r="Q23" s="1097" t="str">
        <f t="shared" si="3"/>
        <v/>
      </c>
      <c r="R23" s="1097"/>
      <c r="S23" s="1097"/>
      <c r="T23" s="1097"/>
      <c r="U23" s="1098"/>
      <c r="V23" s="159" t="str">
        <f t="shared" si="4"/>
        <v/>
      </c>
      <c r="W23" s="160">
        <f>IF(OR(V23="",V23=0),0,(Projeto!$AD$8*((1+Projeto!$AD$8)^V23))/(((1+Projeto!$AD$8)^V23)-1))</f>
        <v>0</v>
      </c>
      <c r="X23" s="161">
        <f>IF(AND(K23&gt;0,CustoContabil!$E$6&gt;0),K23*(CustoContabil!$E$20/CustoContabil!$E$6)*W23,0)</f>
        <v>0</v>
      </c>
      <c r="Y23" s="161">
        <f>IF(AND(N23&gt;0,CustoContabil!$C$6&gt;0),N23*(CustoContabil!$C$20/CustoContabil!$C$6)*W23,0)</f>
        <v>0</v>
      </c>
      <c r="Z23" s="162"/>
    </row>
    <row r="24" spans="2:26" ht="15" customHeight="1" x14ac:dyDescent="0.25">
      <c r="B24" s="156">
        <v>19</v>
      </c>
      <c r="C24" s="1105"/>
      <c r="D24" s="1151"/>
      <c r="E24" s="1151"/>
      <c r="F24" s="1151"/>
      <c r="G24" s="1151"/>
      <c r="H24" s="18"/>
      <c r="I24" s="2"/>
      <c r="J24" s="1"/>
      <c r="K24" s="133">
        <f t="shared" si="0"/>
        <v>0</v>
      </c>
      <c r="L24" s="1"/>
      <c r="M24" s="1"/>
      <c r="N24" s="133">
        <f t="shared" si="1"/>
        <v>0</v>
      </c>
      <c r="P24" s="156">
        <f t="shared" si="2"/>
        <v>19</v>
      </c>
      <c r="Q24" s="1097" t="str">
        <f t="shared" si="3"/>
        <v/>
      </c>
      <c r="R24" s="1097"/>
      <c r="S24" s="1097"/>
      <c r="T24" s="1097"/>
      <c r="U24" s="1098"/>
      <c r="V24" s="159" t="str">
        <f t="shared" si="4"/>
        <v/>
      </c>
      <c r="W24" s="160">
        <f>IF(OR(V24="",V24=0),0,(Projeto!$AD$8*((1+Projeto!$AD$8)^V24))/(((1+Projeto!$AD$8)^V24)-1))</f>
        <v>0</v>
      </c>
      <c r="X24" s="161">
        <f>IF(AND(K24&gt;0,CustoContabil!$E$6&gt;0),K24*(CustoContabil!$E$20/CustoContabil!$E$6)*W24,0)</f>
        <v>0</v>
      </c>
      <c r="Y24" s="161">
        <f>IF(AND(N24&gt;0,CustoContabil!$C$6&gt;0),N24*(CustoContabil!$C$20/CustoContabil!$C$6)*W24,0)</f>
        <v>0</v>
      </c>
      <c r="Z24" s="162"/>
    </row>
    <row r="25" spans="2:26" ht="15" customHeight="1" x14ac:dyDescent="0.25">
      <c r="B25" s="156">
        <v>20</v>
      </c>
      <c r="C25" s="1105"/>
      <c r="D25" s="1151"/>
      <c r="E25" s="1151"/>
      <c r="F25" s="1151"/>
      <c r="G25" s="1151"/>
      <c r="H25" s="18"/>
      <c r="I25" s="2"/>
      <c r="J25" s="1"/>
      <c r="K25" s="133">
        <f t="shared" si="0"/>
        <v>0</v>
      </c>
      <c r="L25" s="1"/>
      <c r="M25" s="1"/>
      <c r="N25" s="133">
        <f t="shared" si="1"/>
        <v>0</v>
      </c>
      <c r="P25" s="156">
        <f t="shared" si="2"/>
        <v>20</v>
      </c>
      <c r="Q25" s="1097" t="str">
        <f t="shared" si="3"/>
        <v/>
      </c>
      <c r="R25" s="1097"/>
      <c r="S25" s="1097"/>
      <c r="T25" s="1097"/>
      <c r="U25" s="1098"/>
      <c r="V25" s="159" t="str">
        <f t="shared" si="4"/>
        <v/>
      </c>
      <c r="W25" s="160">
        <f>IF(OR(V25="",V25=0),0,(Projeto!$AD$8*((1+Projeto!$AD$8)^V25))/(((1+Projeto!$AD$8)^V25)-1))</f>
        <v>0</v>
      </c>
      <c r="X25" s="161">
        <f>IF(AND(K25&gt;0,CustoContabil!$E$6&gt;0),K25*(CustoContabil!$E$20/CustoContabil!$E$6)*W25,0)</f>
        <v>0</v>
      </c>
      <c r="Y25" s="161">
        <f>IF(AND(N25&gt;0,CustoContabil!$C$6&gt;0),N25*(CustoContabil!$C$20/CustoContabil!$C$6)*W25,0)</f>
        <v>0</v>
      </c>
      <c r="Z25" s="162"/>
    </row>
    <row r="26" spans="2:26" ht="15" customHeight="1" x14ac:dyDescent="0.25">
      <c r="B26" s="156"/>
      <c r="C26" s="1130" t="s">
        <v>4061</v>
      </c>
      <c r="D26" s="1131"/>
      <c r="E26" s="1131"/>
      <c r="F26" s="1131"/>
      <c r="G26" s="1131"/>
      <c r="H26" s="167">
        <v>20</v>
      </c>
      <c r="I26" s="3"/>
      <c r="J26" s="1"/>
      <c r="K26" s="133">
        <f>N26-L26-M26</f>
        <v>0</v>
      </c>
      <c r="L26" s="1"/>
      <c r="M26" s="1"/>
      <c r="N26" s="133">
        <f>I26*J26</f>
        <v>0</v>
      </c>
      <c r="P26" s="156"/>
      <c r="Q26" s="1097" t="str">
        <f>IF(OR(C26=0,C26=""),"",C26)</f>
        <v>Acessórios</v>
      </c>
      <c r="R26" s="1097"/>
      <c r="S26" s="1097"/>
      <c r="T26" s="1097"/>
      <c r="U26" s="1098"/>
      <c r="V26" s="159" t="str">
        <f>IF(N26=0,"",H26)</f>
        <v/>
      </c>
      <c r="W26" s="160">
        <f>IF(OR(V26="",V26=0),0,(Projeto!$AD$8*((1+Projeto!$AD$8)^V26))/(((1+Projeto!$AD$8)^V26)-1))</f>
        <v>0</v>
      </c>
      <c r="X26" s="161">
        <f>IF(AND(K26&gt;0,CustoContabil!$E$6&gt;0),K26*(CustoContabil!$E$20/CustoContabil!$E$6)*W26,0)</f>
        <v>0</v>
      </c>
      <c r="Y26" s="161">
        <f>IF(AND(N26&gt;0,CustoContabil!$C$6&gt;0),N26*(CustoContabil!$C$20/CustoContabil!$C$6)*W26,0)</f>
        <v>0</v>
      </c>
    </row>
    <row r="27" spans="2:26" ht="15" customHeight="1" x14ac:dyDescent="0.25">
      <c r="B27" s="168"/>
      <c r="C27" s="1117" t="s">
        <v>4693</v>
      </c>
      <c r="D27" s="1117"/>
      <c r="E27" s="1117"/>
      <c r="F27" s="1117"/>
      <c r="G27" s="1117"/>
      <c r="H27" s="1117"/>
      <c r="I27" s="1117"/>
      <c r="J27" s="1118"/>
      <c r="K27" s="169">
        <f>SUM(K6:K26)</f>
        <v>0</v>
      </c>
      <c r="L27" s="169">
        <f>SUM(L6:L26)</f>
        <v>0</v>
      </c>
      <c r="M27" s="169">
        <f>SUM(M6:M26)</f>
        <v>0</v>
      </c>
      <c r="N27" s="169">
        <f>SUM(N6:N26)</f>
        <v>0</v>
      </c>
      <c r="P27" s="1124" t="s">
        <v>4694</v>
      </c>
      <c r="Q27" s="1125"/>
      <c r="R27" s="1125"/>
      <c r="S27" s="1125"/>
      <c r="T27" s="1125"/>
      <c r="U27" s="1125"/>
      <c r="V27" s="1126"/>
      <c r="W27" s="170" t="s">
        <v>4695</v>
      </c>
      <c r="X27" s="171">
        <f>SUM(X6:X26)</f>
        <v>0</v>
      </c>
      <c r="Y27" s="171">
        <f>SUM(Y6:Y26)</f>
        <v>0</v>
      </c>
    </row>
    <row r="28" spans="2:26" x14ac:dyDescent="0.25">
      <c r="B28" s="1152" t="s">
        <v>4065</v>
      </c>
      <c r="C28" s="1153"/>
      <c r="D28" s="1153"/>
      <c r="E28" s="1153"/>
      <c r="F28" s="1153"/>
      <c r="G28" s="1153"/>
      <c r="H28" s="1153"/>
      <c r="I28" s="1153"/>
      <c r="J28" s="1157"/>
      <c r="K28" s="1152" t="s">
        <v>3906</v>
      </c>
      <c r="L28" s="1153"/>
      <c r="M28" s="1153"/>
      <c r="N28" s="1157"/>
      <c r="P28" s="172"/>
      <c r="Q28" s="172"/>
      <c r="R28" s="173"/>
      <c r="S28" s="174"/>
      <c r="T28" s="174"/>
      <c r="U28" s="174"/>
      <c r="V28" s="175"/>
      <c r="W28" s="176"/>
    </row>
    <row r="29" spans="2:26" ht="15" customHeight="1" x14ac:dyDescent="0.35">
      <c r="B29" s="813"/>
      <c r="C29" s="814" t="s">
        <v>12</v>
      </c>
      <c r="D29" s="814"/>
      <c r="E29" s="814"/>
      <c r="F29" s="814"/>
      <c r="G29" s="814"/>
      <c r="H29" s="814"/>
      <c r="I29" s="814"/>
      <c r="J29" s="815"/>
      <c r="K29" s="816">
        <f>IFERROR(CustoContabil!E7*K27/CustoContabil!E6,0)</f>
        <v>0</v>
      </c>
      <c r="L29" s="816">
        <v>0</v>
      </c>
      <c r="M29" s="816">
        <v>0</v>
      </c>
      <c r="N29" s="816">
        <f>K29</f>
        <v>0</v>
      </c>
      <c r="P29" s="177" t="s">
        <v>4696</v>
      </c>
      <c r="Q29" s="178"/>
      <c r="R29" s="179">
        <f>RCB!$G$10</f>
        <v>0</v>
      </c>
      <c r="T29" s="177" t="s">
        <v>4697</v>
      </c>
      <c r="U29" s="178"/>
      <c r="V29" s="179">
        <f>RCB!$J$10</f>
        <v>0</v>
      </c>
    </row>
    <row r="30" spans="2:26" ht="15" customHeight="1" x14ac:dyDescent="0.35">
      <c r="B30" s="1110" t="s">
        <v>3917</v>
      </c>
      <c r="C30" s="1166"/>
      <c r="D30" s="1166"/>
      <c r="E30" s="1166"/>
      <c r="F30" s="1166"/>
      <c r="G30" s="1167"/>
      <c r="H30" s="127" t="s">
        <v>3976</v>
      </c>
      <c r="I30" s="515" t="s">
        <v>695</v>
      </c>
      <c r="J30" s="515" t="s">
        <v>4068</v>
      </c>
      <c r="K30" s="155" t="s">
        <v>3978</v>
      </c>
      <c r="L30" s="127" t="s">
        <v>4055</v>
      </c>
      <c r="M30" s="127" t="s">
        <v>4056</v>
      </c>
      <c r="N30" s="128" t="s">
        <v>4057</v>
      </c>
      <c r="P30" s="177" t="s">
        <v>4069</v>
      </c>
      <c r="Q30" s="178"/>
      <c r="R30" s="179">
        <f>RCB!$H$7</f>
        <v>0</v>
      </c>
      <c r="T30" s="177" t="s">
        <v>4070</v>
      </c>
      <c r="U30" s="178"/>
      <c r="V30" s="179">
        <f>RCB!$K$7</f>
        <v>0</v>
      </c>
    </row>
    <row r="31" spans="2:26" ht="15" customHeight="1" x14ac:dyDescent="0.25">
      <c r="B31" s="156">
        <v>1</v>
      </c>
      <c r="C31" s="1122" t="s">
        <v>4071</v>
      </c>
      <c r="D31" s="1122"/>
      <c r="E31" s="1122"/>
      <c r="F31" s="1122"/>
      <c r="G31" s="1123"/>
      <c r="H31" s="19"/>
      <c r="I31" s="2"/>
      <c r="J31" s="441"/>
      <c r="K31" s="133">
        <f t="shared" ref="K31:K37" si="5">N31-L31-M31</f>
        <v>0</v>
      </c>
      <c r="L31" s="133">
        <v>0</v>
      </c>
      <c r="M31" s="133">
        <v>0</v>
      </c>
      <c r="N31" s="133">
        <f t="shared" ref="N31:N37" si="6">H31*I31*J31</f>
        <v>0</v>
      </c>
    </row>
    <row r="32" spans="2:26" ht="15" customHeight="1" x14ac:dyDescent="0.25">
      <c r="B32" s="163">
        <v>2</v>
      </c>
      <c r="C32" s="1122" t="s">
        <v>4072</v>
      </c>
      <c r="D32" s="1122"/>
      <c r="E32" s="1122"/>
      <c r="F32" s="1122"/>
      <c r="G32" s="1123"/>
      <c r="H32" s="6"/>
      <c r="I32" s="3"/>
      <c r="J32" s="1"/>
      <c r="K32" s="133">
        <f t="shared" si="5"/>
        <v>0</v>
      </c>
      <c r="L32" s="133">
        <v>0</v>
      </c>
      <c r="M32" s="133">
        <v>0</v>
      </c>
      <c r="N32" s="133">
        <f t="shared" si="6"/>
        <v>0</v>
      </c>
    </row>
    <row r="33" spans="2:16" ht="15" customHeight="1" x14ac:dyDescent="0.25">
      <c r="B33" s="156">
        <v>3</v>
      </c>
      <c r="C33" s="1122" t="s">
        <v>4073</v>
      </c>
      <c r="D33" s="1122"/>
      <c r="E33" s="1122"/>
      <c r="F33" s="1122"/>
      <c r="G33" s="1123"/>
      <c r="H33" s="6"/>
      <c r="I33" s="3"/>
      <c r="J33" s="441"/>
      <c r="K33" s="133">
        <f t="shared" si="5"/>
        <v>0</v>
      </c>
      <c r="L33" s="133">
        <v>0</v>
      </c>
      <c r="M33" s="133">
        <v>0</v>
      </c>
      <c r="N33" s="133">
        <f t="shared" si="6"/>
        <v>0</v>
      </c>
    </row>
    <row r="34" spans="2:16" ht="15" customHeight="1" x14ac:dyDescent="0.25">
      <c r="B34" s="163">
        <v>4</v>
      </c>
      <c r="C34" s="1104"/>
      <c r="D34" s="1104"/>
      <c r="E34" s="1104"/>
      <c r="F34" s="1104"/>
      <c r="G34" s="1105"/>
      <c r="H34" s="6"/>
      <c r="I34" s="3"/>
      <c r="J34" s="1"/>
      <c r="K34" s="133">
        <f t="shared" si="5"/>
        <v>0</v>
      </c>
      <c r="L34" s="133">
        <v>0</v>
      </c>
      <c r="M34" s="133">
        <v>0</v>
      </c>
      <c r="N34" s="133">
        <f t="shared" si="6"/>
        <v>0</v>
      </c>
    </row>
    <row r="35" spans="2:16" ht="15" customHeight="1" x14ac:dyDescent="0.25">
      <c r="B35" s="156">
        <v>5</v>
      </c>
      <c r="C35" s="1104"/>
      <c r="D35" s="1104"/>
      <c r="E35" s="1104"/>
      <c r="F35" s="1104"/>
      <c r="G35" s="1105"/>
      <c r="H35" s="6"/>
      <c r="I35" s="3"/>
      <c r="J35" s="1"/>
      <c r="K35" s="133">
        <f t="shared" si="5"/>
        <v>0</v>
      </c>
      <c r="L35" s="133">
        <v>0</v>
      </c>
      <c r="M35" s="133">
        <v>0</v>
      </c>
      <c r="N35" s="133">
        <f t="shared" si="6"/>
        <v>0</v>
      </c>
    </row>
    <row r="36" spans="2:16" ht="15" customHeight="1" x14ac:dyDescent="0.25">
      <c r="B36" s="163">
        <v>6</v>
      </c>
      <c r="C36" s="1104"/>
      <c r="D36" s="1104"/>
      <c r="E36" s="1104"/>
      <c r="F36" s="1104"/>
      <c r="G36" s="1105"/>
      <c r="H36" s="6"/>
      <c r="I36" s="3"/>
      <c r="J36" s="1"/>
      <c r="K36" s="133">
        <f t="shared" si="5"/>
        <v>0</v>
      </c>
      <c r="L36" s="133">
        <v>0</v>
      </c>
      <c r="M36" s="133">
        <v>0</v>
      </c>
      <c r="N36" s="133">
        <f t="shared" si="6"/>
        <v>0</v>
      </c>
    </row>
    <row r="37" spans="2:16" ht="15" customHeight="1" x14ac:dyDescent="0.25">
      <c r="B37" s="156">
        <v>7</v>
      </c>
      <c r="C37" s="1104"/>
      <c r="D37" s="1104"/>
      <c r="E37" s="1104"/>
      <c r="F37" s="1104"/>
      <c r="G37" s="1105"/>
      <c r="H37" s="6"/>
      <c r="I37" s="3"/>
      <c r="J37" s="1"/>
      <c r="K37" s="133">
        <f t="shared" si="5"/>
        <v>0</v>
      </c>
      <c r="L37" s="133">
        <v>0</v>
      </c>
      <c r="M37" s="133">
        <v>0</v>
      </c>
      <c r="N37" s="133">
        <f t="shared" si="6"/>
        <v>0</v>
      </c>
    </row>
    <row r="38" spans="2:16" ht="15" customHeight="1" x14ac:dyDescent="0.25">
      <c r="B38" s="183"/>
      <c r="C38" s="1115" t="s">
        <v>4698</v>
      </c>
      <c r="D38" s="1115"/>
      <c r="E38" s="1115"/>
      <c r="F38" s="1115"/>
      <c r="G38" s="1115"/>
      <c r="H38" s="1115"/>
      <c r="I38" s="1115"/>
      <c r="J38" s="1116"/>
      <c r="K38" s="133">
        <f>SUM(K31:K37)</f>
        <v>0</v>
      </c>
      <c r="L38" s="133">
        <f>SUM(L31:L37)</f>
        <v>0</v>
      </c>
      <c r="M38" s="133">
        <f>SUM(M31:M37)</f>
        <v>0</v>
      </c>
      <c r="N38" s="133">
        <f>SUM(N31:N37)</f>
        <v>0</v>
      </c>
    </row>
    <row r="39" spans="2:16" ht="15" customHeight="1" x14ac:dyDescent="0.25">
      <c r="B39" s="183"/>
      <c r="C39" s="792" t="s">
        <v>14</v>
      </c>
      <c r="D39" s="792"/>
      <c r="E39" s="792"/>
      <c r="F39" s="792"/>
      <c r="G39" s="792"/>
      <c r="H39" s="792"/>
      <c r="I39" s="792"/>
      <c r="J39" s="520"/>
      <c r="K39" s="133">
        <f>IFERROR(CustoContabil!E9*K27/CustoContabil!E6,0)</f>
        <v>0</v>
      </c>
      <c r="L39" s="133">
        <v>0</v>
      </c>
      <c r="M39" s="133">
        <v>0</v>
      </c>
      <c r="N39" s="133">
        <f>K39</f>
        <v>0</v>
      </c>
    </row>
    <row r="40" spans="2:16" ht="15" customHeight="1" x14ac:dyDescent="0.25">
      <c r="B40" s="168"/>
      <c r="C40" s="1117" t="s">
        <v>4699</v>
      </c>
      <c r="D40" s="1117"/>
      <c r="E40" s="1117"/>
      <c r="F40" s="1117"/>
      <c r="G40" s="1117"/>
      <c r="H40" s="1117"/>
      <c r="I40" s="1117"/>
      <c r="J40" s="1118"/>
      <c r="K40" s="169">
        <f>SUM(K27,K29,K38,K39)</f>
        <v>0</v>
      </c>
      <c r="L40" s="169">
        <f>SUM(L27,L29,L38,L39)</f>
        <v>0</v>
      </c>
      <c r="M40" s="169">
        <f>SUM(M27,M29,M38,M39)</f>
        <v>0</v>
      </c>
      <c r="N40" s="169">
        <f>SUM(N27,N29,N38,N39)</f>
        <v>0</v>
      </c>
    </row>
    <row r="41" spans="2:16" ht="15" customHeight="1" x14ac:dyDescent="0.25">
      <c r="B41" s="893" t="s">
        <v>3919</v>
      </c>
      <c r="C41" s="894"/>
      <c r="D41" s="894"/>
      <c r="E41" s="894"/>
      <c r="F41" s="894"/>
      <c r="G41" s="894"/>
      <c r="H41" s="894"/>
      <c r="I41" s="894"/>
      <c r="J41" s="894"/>
      <c r="K41" s="894"/>
      <c r="L41" s="894"/>
      <c r="M41" s="894"/>
      <c r="N41" s="895"/>
    </row>
    <row r="42" spans="2:16" ht="15" customHeight="1" x14ac:dyDescent="0.25">
      <c r="B42" s="1152" t="s">
        <v>4076</v>
      </c>
      <c r="C42" s="1153"/>
      <c r="D42" s="1153"/>
      <c r="E42" s="1153"/>
      <c r="F42" s="1153"/>
      <c r="G42" s="1153"/>
      <c r="H42" s="1153"/>
      <c r="I42" s="1153"/>
      <c r="J42" s="1153"/>
      <c r="K42" s="1080" t="s">
        <v>3906</v>
      </c>
      <c r="L42" s="1080"/>
      <c r="M42" s="1080"/>
      <c r="N42" s="1080"/>
    </row>
    <row r="43" spans="2:16" ht="15" customHeight="1" x14ac:dyDescent="0.25">
      <c r="B43" s="163"/>
      <c r="C43" s="1113" t="s">
        <v>3921</v>
      </c>
      <c r="D43" s="1113"/>
      <c r="E43" s="1113"/>
      <c r="F43" s="1113"/>
      <c r="G43" s="1113"/>
      <c r="H43" s="1113"/>
      <c r="I43" s="1113"/>
      <c r="J43" s="1114"/>
      <c r="K43" s="803">
        <f>IFERROR(CustoContabil!E13*K27/CustoContabil!E6,0)</f>
        <v>0</v>
      </c>
      <c r="L43" s="804">
        <v>0</v>
      </c>
      <c r="M43" s="804">
        <v>0</v>
      </c>
      <c r="N43" s="804">
        <f>K43</f>
        <v>0</v>
      </c>
    </row>
    <row r="44" spans="2:16" ht="15" customHeight="1" x14ac:dyDescent="0.25">
      <c r="B44" s="163"/>
      <c r="C44" s="793" t="s">
        <v>3920</v>
      </c>
      <c r="D44" s="793"/>
      <c r="E44" s="793"/>
      <c r="F44" s="793"/>
      <c r="G44" s="793"/>
      <c r="H44" s="793"/>
      <c r="I44" s="807"/>
      <c r="J44" s="808"/>
      <c r="K44" s="803">
        <f>IFERROR(CustoContabil!E12*K27/CustoContabil!E6,0)</f>
        <v>0</v>
      </c>
      <c r="L44" s="804">
        <v>0</v>
      </c>
      <c r="M44" s="804">
        <v>0</v>
      </c>
      <c r="N44" s="804">
        <f>K44</f>
        <v>0</v>
      </c>
    </row>
    <row r="45" spans="2:16" ht="15" customHeight="1" x14ac:dyDescent="0.25">
      <c r="B45" s="163"/>
      <c r="C45" s="1113" t="s">
        <v>5003</v>
      </c>
      <c r="D45" s="1113"/>
      <c r="E45" s="1113"/>
      <c r="F45" s="1113"/>
      <c r="G45" s="1113"/>
      <c r="H45" s="1113"/>
      <c r="I45" s="1113"/>
      <c r="J45" s="1114"/>
      <c r="K45" s="803">
        <f>IFERROR(CustoContabil!E17*K27/CustoContabil!E6,0)</f>
        <v>0</v>
      </c>
      <c r="L45" s="804">
        <v>0</v>
      </c>
      <c r="M45" s="804">
        <v>0</v>
      </c>
      <c r="N45" s="804">
        <f>K45</f>
        <v>0</v>
      </c>
    </row>
    <row r="46" spans="2:16" ht="15" customHeight="1" x14ac:dyDescent="0.25">
      <c r="B46" s="1110" t="s">
        <v>3922</v>
      </c>
      <c r="C46" s="1111"/>
      <c r="D46" s="1111"/>
      <c r="E46" s="1111"/>
      <c r="F46" s="1111"/>
      <c r="G46" s="1111"/>
      <c r="H46" s="1112"/>
      <c r="I46" s="515" t="s">
        <v>3976</v>
      </c>
      <c r="J46" s="515" t="s">
        <v>3977</v>
      </c>
      <c r="K46" s="155" t="s">
        <v>3978</v>
      </c>
      <c r="L46" s="127" t="s">
        <v>4055</v>
      </c>
      <c r="M46" s="127" t="s">
        <v>4056</v>
      </c>
      <c r="N46" s="128" t="s">
        <v>4057</v>
      </c>
      <c r="P46" s="68"/>
    </row>
    <row r="47" spans="2:16" ht="15" customHeight="1" x14ac:dyDescent="0.25">
      <c r="B47" s="184">
        <v>1</v>
      </c>
      <c r="C47" s="1106"/>
      <c r="D47" s="1106"/>
      <c r="E47" s="1106"/>
      <c r="F47" s="1106"/>
      <c r="G47" s="1106"/>
      <c r="H47" s="1107"/>
      <c r="I47" s="3"/>
      <c r="J47" s="1"/>
      <c r="K47" s="133">
        <f>N47-L47-M47</f>
        <v>0</v>
      </c>
      <c r="L47" s="133">
        <v>0</v>
      </c>
      <c r="M47" s="133">
        <v>0</v>
      </c>
      <c r="N47" s="133">
        <f>I47*J47</f>
        <v>0</v>
      </c>
    </row>
    <row r="48" spans="2:16" ht="15" customHeight="1" x14ac:dyDescent="0.25">
      <c r="B48" s="184">
        <v>2</v>
      </c>
      <c r="C48" s="1106"/>
      <c r="D48" s="1106"/>
      <c r="E48" s="1106"/>
      <c r="F48" s="1106"/>
      <c r="G48" s="1106"/>
      <c r="H48" s="1107"/>
      <c r="I48" s="3"/>
      <c r="J48" s="1"/>
      <c r="K48" s="133">
        <f>N48-L48-M48</f>
        <v>0</v>
      </c>
      <c r="L48" s="133">
        <v>0</v>
      </c>
      <c r="M48" s="133">
        <v>0</v>
      </c>
      <c r="N48" s="133">
        <f>I48*J48</f>
        <v>0</v>
      </c>
    </row>
    <row r="49" spans="2:25" ht="15" customHeight="1" x14ac:dyDescent="0.25">
      <c r="B49" s="184">
        <v>3</v>
      </c>
      <c r="C49" s="1106"/>
      <c r="D49" s="1106"/>
      <c r="E49" s="1106"/>
      <c r="F49" s="1106"/>
      <c r="G49" s="1106"/>
      <c r="H49" s="1107"/>
      <c r="I49" s="3"/>
      <c r="J49" s="1"/>
      <c r="K49" s="133">
        <f>N49-L49-M49</f>
        <v>0</v>
      </c>
      <c r="L49" s="133">
        <v>0</v>
      </c>
      <c r="M49" s="133">
        <v>0</v>
      </c>
      <c r="N49" s="133">
        <f>I49*J49</f>
        <v>0</v>
      </c>
    </row>
    <row r="50" spans="2:25" ht="15" customHeight="1" x14ac:dyDescent="0.25">
      <c r="B50" s="183"/>
      <c r="C50" s="1108" t="s">
        <v>3922</v>
      </c>
      <c r="D50" s="1108"/>
      <c r="E50" s="1108"/>
      <c r="F50" s="1108"/>
      <c r="G50" s="1108"/>
      <c r="H50" s="1108"/>
      <c r="I50" s="1108"/>
      <c r="J50" s="1109"/>
      <c r="K50" s="133">
        <f>SUM(K47:K49)</f>
        <v>0</v>
      </c>
      <c r="L50" s="133">
        <v>0</v>
      </c>
      <c r="M50" s="133">
        <v>0</v>
      </c>
      <c r="N50" s="133">
        <f>SUM(N47:N49)</f>
        <v>0</v>
      </c>
    </row>
    <row r="51" spans="2:25" ht="15" customHeight="1" x14ac:dyDescent="0.25">
      <c r="B51" s="183"/>
      <c r="C51" s="1108" t="s">
        <v>3923</v>
      </c>
      <c r="D51" s="1108"/>
      <c r="E51" s="1108"/>
      <c r="F51" s="1108"/>
      <c r="G51" s="1108"/>
      <c r="H51" s="1108"/>
      <c r="I51" s="1108"/>
      <c r="J51" s="1109"/>
      <c r="K51" s="133">
        <f>Descarte!K54</f>
        <v>0</v>
      </c>
      <c r="L51" s="133">
        <v>0</v>
      </c>
      <c r="M51" s="133">
        <v>0</v>
      </c>
      <c r="N51" s="133">
        <f>Descarte!L54</f>
        <v>0</v>
      </c>
    </row>
    <row r="52" spans="2:25" ht="15" customHeight="1" x14ac:dyDescent="0.25">
      <c r="B52" s="183"/>
      <c r="C52" s="1108" t="s">
        <v>3924</v>
      </c>
      <c r="D52" s="1108"/>
      <c r="E52" s="1108"/>
      <c r="F52" s="1108"/>
      <c r="G52" s="1108"/>
      <c r="H52" s="1108"/>
      <c r="I52" s="1108"/>
      <c r="J52" s="1109"/>
      <c r="K52" s="133">
        <f>'M&amp;V'!M255</f>
        <v>0</v>
      </c>
      <c r="L52" s="133">
        <v>0</v>
      </c>
      <c r="M52" s="133">
        <v>0</v>
      </c>
      <c r="N52" s="133">
        <f>'M&amp;V'!N255</f>
        <v>0</v>
      </c>
    </row>
    <row r="53" spans="2:25" ht="15" customHeight="1" x14ac:dyDescent="0.25">
      <c r="B53" s="1110" t="s">
        <v>3926</v>
      </c>
      <c r="C53" s="1111"/>
      <c r="D53" s="1111"/>
      <c r="E53" s="1111"/>
      <c r="F53" s="1111"/>
      <c r="G53" s="1111"/>
      <c r="H53" s="1112"/>
      <c r="I53" s="515" t="s">
        <v>3976</v>
      </c>
      <c r="J53" s="515" t="s">
        <v>3977</v>
      </c>
      <c r="K53" s="155" t="s">
        <v>3978</v>
      </c>
      <c r="L53" s="127" t="s">
        <v>4055</v>
      </c>
      <c r="M53" s="127" t="s">
        <v>4056</v>
      </c>
      <c r="N53" s="128" t="s">
        <v>4057</v>
      </c>
      <c r="P53" s="68"/>
    </row>
    <row r="54" spans="2:25" ht="15" customHeight="1" x14ac:dyDescent="0.25">
      <c r="B54" s="184">
        <v>1</v>
      </c>
      <c r="C54" s="1106"/>
      <c r="D54" s="1106"/>
      <c r="E54" s="1106"/>
      <c r="F54" s="1106"/>
      <c r="G54" s="1106"/>
      <c r="H54" s="1107"/>
      <c r="I54" s="3"/>
      <c r="J54" s="1"/>
      <c r="K54" s="133">
        <f>N54-L54-M54</f>
        <v>0</v>
      </c>
      <c r="L54" s="133">
        <v>0</v>
      </c>
      <c r="M54" s="133">
        <v>0</v>
      </c>
      <c r="N54" s="133">
        <f>I54*J54</f>
        <v>0</v>
      </c>
    </row>
    <row r="55" spans="2:25" ht="15" customHeight="1" x14ac:dyDescent="0.25">
      <c r="B55" s="184">
        <v>2</v>
      </c>
      <c r="C55" s="1106"/>
      <c r="D55" s="1106"/>
      <c r="E55" s="1106"/>
      <c r="F55" s="1106"/>
      <c r="G55" s="1106"/>
      <c r="H55" s="1107"/>
      <c r="I55" s="3"/>
      <c r="J55" s="1"/>
      <c r="K55" s="133">
        <f>N55-L55-M55</f>
        <v>0</v>
      </c>
      <c r="L55" s="133">
        <v>0</v>
      </c>
      <c r="M55" s="133">
        <v>0</v>
      </c>
      <c r="N55" s="133">
        <f>I55*J55</f>
        <v>0</v>
      </c>
    </row>
    <row r="56" spans="2:25" ht="15" customHeight="1" x14ac:dyDescent="0.25">
      <c r="B56" s="184">
        <v>3</v>
      </c>
      <c r="C56" s="1106"/>
      <c r="D56" s="1106"/>
      <c r="E56" s="1106"/>
      <c r="F56" s="1106"/>
      <c r="G56" s="1106"/>
      <c r="H56" s="1107"/>
      <c r="I56" s="3"/>
      <c r="J56" s="1"/>
      <c r="K56" s="133">
        <f>N56-L56-M56</f>
        <v>0</v>
      </c>
      <c r="L56" s="133">
        <v>0</v>
      </c>
      <c r="M56" s="133">
        <v>0</v>
      </c>
      <c r="N56" s="133">
        <f>I56*J56</f>
        <v>0</v>
      </c>
    </row>
    <row r="57" spans="2:25" ht="15" customHeight="1" x14ac:dyDescent="0.25">
      <c r="B57" s="183"/>
      <c r="C57" s="1108" t="s">
        <v>3926</v>
      </c>
      <c r="D57" s="1108"/>
      <c r="E57" s="1108"/>
      <c r="F57" s="1108"/>
      <c r="G57" s="1108"/>
      <c r="H57" s="1108"/>
      <c r="I57" s="1108"/>
      <c r="J57" s="1109"/>
      <c r="K57" s="133">
        <f>SUM(K54:K56)</f>
        <v>0</v>
      </c>
      <c r="L57" s="133">
        <v>0</v>
      </c>
      <c r="M57" s="133">
        <v>0</v>
      </c>
      <c r="N57" s="133">
        <f>SUM(N54:N56)</f>
        <v>0</v>
      </c>
    </row>
    <row r="58" spans="2:25" ht="15" customHeight="1" x14ac:dyDescent="0.25">
      <c r="B58" s="185"/>
      <c r="C58" s="1102" t="s">
        <v>4700</v>
      </c>
      <c r="D58" s="1102"/>
      <c r="E58" s="1102"/>
      <c r="F58" s="1102"/>
      <c r="G58" s="1102"/>
      <c r="H58" s="1102"/>
      <c r="I58" s="1102"/>
      <c r="J58" s="1103"/>
      <c r="K58" s="138">
        <f>SUM(K43,K44,K45,K57,K50:K52)</f>
        <v>0</v>
      </c>
      <c r="L58" s="138">
        <f t="shared" ref="L58:N58" si="7">SUM(L43,L44,L45,L57,L50:L52)</f>
        <v>0</v>
      </c>
      <c r="M58" s="138">
        <f t="shared" si="7"/>
        <v>0</v>
      </c>
      <c r="N58" s="138">
        <f t="shared" si="7"/>
        <v>0</v>
      </c>
    </row>
    <row r="59" spans="2:25" ht="15" customHeight="1" x14ac:dyDescent="0.25">
      <c r="B59" s="186"/>
      <c r="C59" s="1085" t="s">
        <v>4701</v>
      </c>
      <c r="D59" s="1085"/>
      <c r="E59" s="1085"/>
      <c r="F59" s="1085"/>
      <c r="G59" s="1085"/>
      <c r="H59" s="1085"/>
      <c r="I59" s="1085"/>
      <c r="J59" s="1086"/>
      <c r="K59" s="171">
        <f>SUM(K40,K58)</f>
        <v>0</v>
      </c>
      <c r="L59" s="171">
        <f>SUM(L40,L58)</f>
        <v>0</v>
      </c>
      <c r="M59" s="171">
        <f>SUM(M40,M58)</f>
        <v>0</v>
      </c>
      <c r="N59" s="171">
        <f>SUM(N40,N58)</f>
        <v>0</v>
      </c>
    </row>
    <row r="60" spans="2:25" ht="15" customHeight="1" x14ac:dyDescent="0.25">
      <c r="I60" s="187"/>
      <c r="K60" s="162"/>
      <c r="N60" s="162"/>
    </row>
    <row r="61" spans="2:25" ht="15" hidden="1" customHeight="1" x14ac:dyDescent="0.25">
      <c r="B61" s="1032" t="s">
        <v>4028</v>
      </c>
      <c r="C61" s="1033"/>
      <c r="D61" s="1033"/>
      <c r="E61" s="1033"/>
      <c r="F61" s="1033"/>
      <c r="G61" s="1033"/>
      <c r="H61" s="1033"/>
      <c r="I61" s="1033"/>
      <c r="J61" s="1033"/>
      <c r="K61" s="1033"/>
      <c r="L61" s="1033"/>
      <c r="M61" s="1033"/>
      <c r="N61" s="1034"/>
      <c r="P61" s="1031" t="str">
        <f>B61</f>
        <v>SISTEMAS DE REFRIGERAÇÃO - EX POST</v>
      </c>
      <c r="Q61" s="1031"/>
      <c r="R61" s="1031"/>
      <c r="S61" s="1031"/>
      <c r="T61" s="1031"/>
      <c r="U61" s="1031"/>
      <c r="V61" s="1031"/>
      <c r="W61" s="1031"/>
      <c r="X61" s="1031"/>
      <c r="Y61" s="1031"/>
    </row>
    <row r="62" spans="2:25" ht="15" hidden="1" customHeight="1" x14ac:dyDescent="0.25">
      <c r="B62" s="1032" t="s">
        <v>3929</v>
      </c>
      <c r="C62" s="1033"/>
      <c r="D62" s="1033"/>
      <c r="E62" s="1033"/>
      <c r="F62" s="1033"/>
      <c r="G62" s="1033"/>
      <c r="H62" s="1033"/>
      <c r="I62" s="1033"/>
      <c r="J62" s="1033"/>
      <c r="K62" s="1033"/>
      <c r="L62" s="1033"/>
      <c r="M62" s="1033"/>
      <c r="N62" s="1034"/>
      <c r="P62" s="1031" t="s">
        <v>4080</v>
      </c>
      <c r="Q62" s="1031"/>
      <c r="R62" s="1031"/>
      <c r="S62" s="1031"/>
      <c r="T62" s="1031"/>
      <c r="U62" s="1031"/>
      <c r="V62" s="1031"/>
      <c r="W62" s="1031"/>
      <c r="X62" s="1031"/>
      <c r="Y62" s="1031"/>
    </row>
    <row r="63" spans="2:25" ht="15" hidden="1" customHeight="1" x14ac:dyDescent="0.25">
      <c r="B63" s="1099" t="s">
        <v>4051</v>
      </c>
      <c r="C63" s="1100"/>
      <c r="D63" s="1100"/>
      <c r="E63" s="1100"/>
      <c r="F63" s="1100"/>
      <c r="G63" s="1100"/>
      <c r="H63" s="1100"/>
      <c r="I63" s="1100"/>
      <c r="J63" s="1100"/>
      <c r="K63" s="1154" t="s">
        <v>3906</v>
      </c>
      <c r="L63" s="1154"/>
      <c r="M63" s="1154"/>
      <c r="N63" s="1154"/>
      <c r="P63" s="1099" t="s">
        <v>4052</v>
      </c>
      <c r="Q63" s="1100"/>
      <c r="R63" s="1100"/>
      <c r="S63" s="1100"/>
      <c r="T63" s="1100"/>
      <c r="U63" s="1100"/>
      <c r="V63" s="1100"/>
      <c r="W63" s="1100"/>
      <c r="X63" s="1101"/>
      <c r="Y63" s="504" t="s">
        <v>4053</v>
      </c>
    </row>
    <row r="64" spans="2:25" ht="15" hidden="1" customHeight="1" x14ac:dyDescent="0.25">
      <c r="B64" s="1091" t="s">
        <v>3916</v>
      </c>
      <c r="C64" s="1091"/>
      <c r="D64" s="1091"/>
      <c r="E64" s="1092"/>
      <c r="F64" s="1092"/>
      <c r="G64" s="1092"/>
      <c r="H64" s="523" t="s">
        <v>4054</v>
      </c>
      <c r="I64" s="523" t="s">
        <v>3976</v>
      </c>
      <c r="J64" s="523" t="s">
        <v>3977</v>
      </c>
      <c r="K64" s="188" t="s">
        <v>3978</v>
      </c>
      <c r="L64" s="141" t="s">
        <v>4081</v>
      </c>
      <c r="M64" s="141" t="s">
        <v>4082</v>
      </c>
      <c r="N64" s="142" t="s">
        <v>4057</v>
      </c>
      <c r="P64" s="1091" t="str">
        <f>B64</f>
        <v>Materiais e equipamentos</v>
      </c>
      <c r="Q64" s="1091"/>
      <c r="R64" s="1091"/>
      <c r="S64" s="1092"/>
      <c r="T64" s="1092"/>
      <c r="U64" s="1092"/>
      <c r="V64" s="523" t="s">
        <v>4054</v>
      </c>
      <c r="W64" s="188" t="s">
        <v>4058</v>
      </c>
      <c r="X64" s="142" t="s">
        <v>4059</v>
      </c>
      <c r="Y64" s="142" t="s">
        <v>4060</v>
      </c>
    </row>
    <row r="65" spans="2:25" ht="15" hidden="1" customHeight="1" x14ac:dyDescent="0.25">
      <c r="B65" s="189">
        <v>1</v>
      </c>
      <c r="C65" s="1095"/>
      <c r="D65" s="1096"/>
      <c r="E65" s="1096"/>
      <c r="F65" s="1096"/>
      <c r="G65" s="1096"/>
      <c r="H65" s="157"/>
      <c r="I65" s="158"/>
      <c r="J65" s="132"/>
      <c r="K65" s="146">
        <f>N65-L65-M65</f>
        <v>0</v>
      </c>
      <c r="L65" s="132"/>
      <c r="M65" s="132"/>
      <c r="N65" s="146">
        <f>I65*J65</f>
        <v>0</v>
      </c>
      <c r="P65" s="189">
        <f>B65</f>
        <v>1</v>
      </c>
      <c r="Q65" s="1093" t="str">
        <f>IF(OR(C65=0,C65=""),"",C65)</f>
        <v/>
      </c>
      <c r="R65" s="1093"/>
      <c r="S65" s="1093"/>
      <c r="T65" s="1093"/>
      <c r="U65" s="1094"/>
      <c r="V65" s="190" t="str">
        <f>IF(N65=0,"",H65)</f>
        <v/>
      </c>
      <c r="W65" s="191">
        <f>IF(OR(V65="",V65=0),0,(Projeto!$AD$8*((1+Projeto!$AD$8)^V65))/(((1+Projeto!$AD$8)^V65)-1))</f>
        <v>0</v>
      </c>
      <c r="X65" s="192">
        <f>IF(AND(K65&gt;0,CustoContabil!$E$54&gt;0),K65*(CustoContabil!$E$54/CustoContabil!$E$40)*W65,0)</f>
        <v>0</v>
      </c>
      <c r="Y65" s="192">
        <f>IF(AND(N65&gt;0,CustoContabil!$C$54&gt;0),N65*(CustoContabil!$C$54/CustoContabil!$C$40)*W65,0)</f>
        <v>0</v>
      </c>
    </row>
    <row r="66" spans="2:25" ht="15" hidden="1" customHeight="1" x14ac:dyDescent="0.25">
      <c r="B66" s="533">
        <v>2</v>
      </c>
      <c r="C66" s="1095"/>
      <c r="D66" s="1096"/>
      <c r="E66" s="1096"/>
      <c r="F66" s="1096"/>
      <c r="G66" s="1096"/>
      <c r="H66" s="164"/>
      <c r="I66" s="165"/>
      <c r="J66" s="132"/>
      <c r="K66" s="146">
        <f t="shared" ref="K66:K85" si="8">N66-L66-M66</f>
        <v>0</v>
      </c>
      <c r="L66" s="132"/>
      <c r="M66" s="132"/>
      <c r="N66" s="146">
        <f t="shared" ref="N66:N85" si="9">I66*J66</f>
        <v>0</v>
      </c>
      <c r="P66" s="189">
        <f t="shared" ref="P66:P84" si="10">B66</f>
        <v>2</v>
      </c>
      <c r="Q66" s="1093" t="str">
        <f t="shared" ref="Q66:Q85" si="11">IF(OR(C66=0,C66=""),"",C66)</f>
        <v/>
      </c>
      <c r="R66" s="1093"/>
      <c r="S66" s="1093"/>
      <c r="T66" s="1093"/>
      <c r="U66" s="1094"/>
      <c r="V66" s="190" t="str">
        <f t="shared" ref="V66:V85" si="12">IF(N66=0,"",H66)</f>
        <v/>
      </c>
      <c r="W66" s="191">
        <f>IF(OR(V66="",V66=0),0,(Projeto!$AD$8*((1+Projeto!$AD$8)^V66))/(((1+Projeto!$AD$8)^V66)-1))</f>
        <v>0</v>
      </c>
      <c r="X66" s="192">
        <f>IF(AND(K66&gt;0,CustoContabil!$E$54&gt;0),K66*(CustoContabil!$E$54/CustoContabil!$E$40)*W66,0)</f>
        <v>0</v>
      </c>
      <c r="Y66" s="192">
        <f>IF(AND(N66&gt;0,CustoContabil!$C$54&gt;0),N66*(CustoContabil!$C$54/CustoContabil!$C$40)*W66,0)</f>
        <v>0</v>
      </c>
    </row>
    <row r="67" spans="2:25" ht="15" hidden="1" customHeight="1" x14ac:dyDescent="0.25">
      <c r="B67" s="189">
        <v>3</v>
      </c>
      <c r="C67" s="1095"/>
      <c r="D67" s="1096"/>
      <c r="E67" s="1096"/>
      <c r="F67" s="1096"/>
      <c r="G67" s="1096"/>
      <c r="H67" s="164"/>
      <c r="I67" s="165"/>
      <c r="J67" s="132"/>
      <c r="K67" s="146">
        <f t="shared" si="8"/>
        <v>0</v>
      </c>
      <c r="L67" s="132"/>
      <c r="M67" s="132"/>
      <c r="N67" s="146">
        <f t="shared" si="9"/>
        <v>0</v>
      </c>
      <c r="P67" s="189">
        <f t="shared" si="10"/>
        <v>3</v>
      </c>
      <c r="Q67" s="1093" t="str">
        <f t="shared" si="11"/>
        <v/>
      </c>
      <c r="R67" s="1093"/>
      <c r="S67" s="1093"/>
      <c r="T67" s="1093"/>
      <c r="U67" s="1094"/>
      <c r="V67" s="190" t="str">
        <f t="shared" si="12"/>
        <v/>
      </c>
      <c r="W67" s="191">
        <f>IF(OR(V67="",V67=0),0,(Projeto!$AD$8*((1+Projeto!$AD$8)^V67))/(((1+Projeto!$AD$8)^V67)-1))</f>
        <v>0</v>
      </c>
      <c r="X67" s="192">
        <f>IF(AND(K67&gt;0,CustoContabil!$E$54&gt;0),K67*(CustoContabil!$E$54/CustoContabil!$E$40)*W67,0)</f>
        <v>0</v>
      </c>
      <c r="Y67" s="192">
        <f>IF(AND(N67&gt;0,CustoContabil!$C$54&gt;0),N67*(CustoContabil!$C$54/CustoContabil!$C$40)*W67,0)</f>
        <v>0</v>
      </c>
    </row>
    <row r="68" spans="2:25" ht="15" hidden="1" customHeight="1" x14ac:dyDescent="0.25">
      <c r="B68" s="533">
        <v>4</v>
      </c>
      <c r="C68" s="1095"/>
      <c r="D68" s="1096"/>
      <c r="E68" s="1096"/>
      <c r="F68" s="1096"/>
      <c r="G68" s="1096"/>
      <c r="H68" s="164"/>
      <c r="I68" s="165"/>
      <c r="J68" s="132"/>
      <c r="K68" s="146">
        <f t="shared" si="8"/>
        <v>0</v>
      </c>
      <c r="L68" s="132"/>
      <c r="M68" s="132"/>
      <c r="N68" s="146">
        <f t="shared" si="9"/>
        <v>0</v>
      </c>
      <c r="P68" s="189">
        <f t="shared" si="10"/>
        <v>4</v>
      </c>
      <c r="Q68" s="1093" t="str">
        <f t="shared" si="11"/>
        <v/>
      </c>
      <c r="R68" s="1093"/>
      <c r="S68" s="1093"/>
      <c r="T68" s="1093"/>
      <c r="U68" s="1094"/>
      <c r="V68" s="190" t="str">
        <f t="shared" si="12"/>
        <v/>
      </c>
      <c r="W68" s="191">
        <f>IF(OR(V68="",V68=0),0,(Projeto!$AD$8*((1+Projeto!$AD$8)^V68))/(((1+Projeto!$AD$8)^V68)-1))</f>
        <v>0</v>
      </c>
      <c r="X68" s="192">
        <f>IF(AND(K68&gt;0,CustoContabil!$E$54&gt;0),K68*(CustoContabil!$E$54/CustoContabil!$E$40)*W68,0)</f>
        <v>0</v>
      </c>
      <c r="Y68" s="192">
        <f>IF(AND(N68&gt;0,CustoContabil!$C$54&gt;0),N68*(CustoContabil!$C$54/CustoContabil!$C$40)*W68,0)</f>
        <v>0</v>
      </c>
    </row>
    <row r="69" spans="2:25" ht="15" hidden="1" customHeight="1" x14ac:dyDescent="0.25">
      <c r="B69" s="189">
        <v>5</v>
      </c>
      <c r="C69" s="1095"/>
      <c r="D69" s="1096"/>
      <c r="E69" s="1096"/>
      <c r="F69" s="1096"/>
      <c r="G69" s="1096"/>
      <c r="H69" s="164"/>
      <c r="I69" s="165"/>
      <c r="J69" s="132"/>
      <c r="K69" s="146">
        <f t="shared" si="8"/>
        <v>0</v>
      </c>
      <c r="L69" s="132"/>
      <c r="M69" s="132"/>
      <c r="N69" s="146">
        <f t="shared" si="9"/>
        <v>0</v>
      </c>
      <c r="P69" s="189">
        <f t="shared" si="10"/>
        <v>5</v>
      </c>
      <c r="Q69" s="1093" t="str">
        <f t="shared" si="11"/>
        <v/>
      </c>
      <c r="R69" s="1093"/>
      <c r="S69" s="1093"/>
      <c r="T69" s="1093"/>
      <c r="U69" s="1094"/>
      <c r="V69" s="190" t="str">
        <f t="shared" si="12"/>
        <v/>
      </c>
      <c r="W69" s="191">
        <f>IF(OR(V69="",V69=0),0,(Projeto!$AD$8*((1+Projeto!$AD$8)^V69))/(((1+Projeto!$AD$8)^V69)-1))</f>
        <v>0</v>
      </c>
      <c r="X69" s="192">
        <f>IF(AND(K69&gt;0,CustoContabil!$E$54&gt;0),K69*(CustoContabil!$E$54/CustoContabil!$E$40)*W69,0)</f>
        <v>0</v>
      </c>
      <c r="Y69" s="192">
        <f>IF(AND(N69&gt;0,CustoContabil!$C$54&gt;0),N69*(CustoContabil!$C$54/CustoContabil!$C$40)*W69,0)</f>
        <v>0</v>
      </c>
    </row>
    <row r="70" spans="2:25" ht="15" hidden="1" customHeight="1" x14ac:dyDescent="0.25">
      <c r="B70" s="533">
        <v>6</v>
      </c>
      <c r="C70" s="1095"/>
      <c r="D70" s="1096"/>
      <c r="E70" s="1096"/>
      <c r="F70" s="1096"/>
      <c r="G70" s="1096"/>
      <c r="H70" s="164"/>
      <c r="I70" s="165"/>
      <c r="J70" s="132"/>
      <c r="K70" s="146">
        <f t="shared" si="8"/>
        <v>0</v>
      </c>
      <c r="L70" s="132"/>
      <c r="M70" s="132"/>
      <c r="N70" s="146">
        <f t="shared" si="9"/>
        <v>0</v>
      </c>
      <c r="P70" s="189">
        <f t="shared" si="10"/>
        <v>6</v>
      </c>
      <c r="Q70" s="1093" t="str">
        <f t="shared" si="11"/>
        <v/>
      </c>
      <c r="R70" s="1093"/>
      <c r="S70" s="1093"/>
      <c r="T70" s="1093"/>
      <c r="U70" s="1094"/>
      <c r="V70" s="190" t="str">
        <f t="shared" si="12"/>
        <v/>
      </c>
      <c r="W70" s="191">
        <f>IF(OR(V70="",V70=0),0,(Projeto!$AD$8*((1+Projeto!$AD$8)^V70))/(((1+Projeto!$AD$8)^V70)-1))</f>
        <v>0</v>
      </c>
      <c r="X70" s="192">
        <f>IF(AND(K70&gt;0,CustoContabil!$E$54&gt;0),K70*(CustoContabil!$E$54/CustoContabil!$E$40)*W70,0)</f>
        <v>0</v>
      </c>
      <c r="Y70" s="192">
        <f>IF(AND(N70&gt;0,CustoContabil!$C$54&gt;0),N70*(CustoContabil!$C$54/CustoContabil!$C$40)*W70,0)</f>
        <v>0</v>
      </c>
    </row>
    <row r="71" spans="2:25" ht="15" hidden="1" customHeight="1" x14ac:dyDescent="0.25">
      <c r="B71" s="189">
        <v>7</v>
      </c>
      <c r="C71" s="1095"/>
      <c r="D71" s="1096"/>
      <c r="E71" s="1096"/>
      <c r="F71" s="1096"/>
      <c r="G71" s="1096"/>
      <c r="H71" s="164"/>
      <c r="I71" s="165"/>
      <c r="J71" s="132"/>
      <c r="K71" s="146">
        <f t="shared" si="8"/>
        <v>0</v>
      </c>
      <c r="L71" s="132"/>
      <c r="M71" s="132"/>
      <c r="N71" s="146">
        <f t="shared" si="9"/>
        <v>0</v>
      </c>
      <c r="P71" s="189">
        <f t="shared" si="10"/>
        <v>7</v>
      </c>
      <c r="Q71" s="1093" t="str">
        <f t="shared" si="11"/>
        <v/>
      </c>
      <c r="R71" s="1093"/>
      <c r="S71" s="1093"/>
      <c r="T71" s="1093"/>
      <c r="U71" s="1094"/>
      <c r="V71" s="190" t="str">
        <f t="shared" si="12"/>
        <v/>
      </c>
      <c r="W71" s="191">
        <f>IF(OR(V71="",V71=0),0,(Projeto!$AD$8*((1+Projeto!$AD$8)^V71))/(((1+Projeto!$AD$8)^V71)-1))</f>
        <v>0</v>
      </c>
      <c r="X71" s="192">
        <f>IF(AND(K71&gt;0,CustoContabil!$E$54&gt;0),K71*(CustoContabil!$E$54/CustoContabil!$E$40)*W71,0)</f>
        <v>0</v>
      </c>
      <c r="Y71" s="192">
        <f>IF(AND(N71&gt;0,CustoContabil!$C$54&gt;0),N71*(CustoContabil!$C$54/CustoContabil!$C$40)*W71,0)</f>
        <v>0</v>
      </c>
    </row>
    <row r="72" spans="2:25" ht="15" hidden="1" customHeight="1" x14ac:dyDescent="0.25">
      <c r="B72" s="533">
        <v>8</v>
      </c>
      <c r="C72" s="1095"/>
      <c r="D72" s="1096"/>
      <c r="E72" s="1096"/>
      <c r="F72" s="1096"/>
      <c r="G72" s="1096"/>
      <c r="H72" s="164"/>
      <c r="I72" s="165"/>
      <c r="J72" s="132"/>
      <c r="K72" s="146">
        <f t="shared" si="8"/>
        <v>0</v>
      </c>
      <c r="L72" s="132"/>
      <c r="M72" s="132"/>
      <c r="N72" s="146">
        <f t="shared" si="9"/>
        <v>0</v>
      </c>
      <c r="P72" s="189">
        <f t="shared" si="10"/>
        <v>8</v>
      </c>
      <c r="Q72" s="1093" t="str">
        <f t="shared" si="11"/>
        <v/>
      </c>
      <c r="R72" s="1093"/>
      <c r="S72" s="1093"/>
      <c r="T72" s="1093"/>
      <c r="U72" s="1094"/>
      <c r="V72" s="190" t="str">
        <f t="shared" si="12"/>
        <v/>
      </c>
      <c r="W72" s="191">
        <f>IF(OR(V72="",V72=0),0,(Projeto!$AD$8*((1+Projeto!$AD$8)^V72))/(((1+Projeto!$AD$8)^V72)-1))</f>
        <v>0</v>
      </c>
      <c r="X72" s="192">
        <f>IF(AND(K72&gt;0,CustoContabil!$E$54&gt;0),K72*(CustoContabil!$E$54/CustoContabil!$E$40)*W72,0)</f>
        <v>0</v>
      </c>
      <c r="Y72" s="192">
        <f>IF(AND(N72&gt;0,CustoContabil!$C$54&gt;0),N72*(CustoContabil!$C$54/CustoContabil!$C$40)*W72,0)</f>
        <v>0</v>
      </c>
    </row>
    <row r="73" spans="2:25" ht="15" hidden="1" customHeight="1" x14ac:dyDescent="0.25">
      <c r="B73" s="189">
        <v>9</v>
      </c>
      <c r="C73" s="1095"/>
      <c r="D73" s="1096"/>
      <c r="E73" s="1096"/>
      <c r="F73" s="1096"/>
      <c r="G73" s="1096"/>
      <c r="H73" s="164"/>
      <c r="I73" s="165"/>
      <c r="J73" s="132"/>
      <c r="K73" s="146">
        <f t="shared" si="8"/>
        <v>0</v>
      </c>
      <c r="L73" s="132"/>
      <c r="M73" s="132"/>
      <c r="N73" s="146">
        <f t="shared" si="9"/>
        <v>0</v>
      </c>
      <c r="P73" s="189">
        <f t="shared" si="10"/>
        <v>9</v>
      </c>
      <c r="Q73" s="1093" t="str">
        <f t="shared" si="11"/>
        <v/>
      </c>
      <c r="R73" s="1093"/>
      <c r="S73" s="1093"/>
      <c r="T73" s="1093"/>
      <c r="U73" s="1094"/>
      <c r="V73" s="190" t="str">
        <f t="shared" si="12"/>
        <v/>
      </c>
      <c r="W73" s="191">
        <f>IF(OR(V73="",V73=0),0,(Projeto!$AD$8*((1+Projeto!$AD$8)^V73))/(((1+Projeto!$AD$8)^V73)-1))</f>
        <v>0</v>
      </c>
      <c r="X73" s="192">
        <f>IF(AND(K73&gt;0,CustoContabil!$E$54&gt;0),K73*(CustoContabil!$E$54/CustoContabil!$E$40)*W73,0)</f>
        <v>0</v>
      </c>
      <c r="Y73" s="192">
        <f>IF(AND(N73&gt;0,CustoContabil!$C$54&gt;0),N73*(CustoContabil!$C$54/CustoContabil!$C$40)*W73,0)</f>
        <v>0</v>
      </c>
    </row>
    <row r="74" spans="2:25" ht="15" hidden="1" customHeight="1" x14ac:dyDescent="0.25">
      <c r="B74" s="533">
        <v>10</v>
      </c>
      <c r="C74" s="1095"/>
      <c r="D74" s="1096"/>
      <c r="E74" s="1096"/>
      <c r="F74" s="1096"/>
      <c r="G74" s="1096"/>
      <c r="H74" s="166"/>
      <c r="I74" s="165"/>
      <c r="J74" s="132"/>
      <c r="K74" s="146">
        <f t="shared" si="8"/>
        <v>0</v>
      </c>
      <c r="L74" s="132"/>
      <c r="M74" s="132"/>
      <c r="N74" s="146">
        <f t="shared" si="9"/>
        <v>0</v>
      </c>
      <c r="P74" s="189">
        <f t="shared" si="10"/>
        <v>10</v>
      </c>
      <c r="Q74" s="1093" t="str">
        <f t="shared" si="11"/>
        <v/>
      </c>
      <c r="R74" s="1093"/>
      <c r="S74" s="1093"/>
      <c r="T74" s="1093"/>
      <c r="U74" s="1094"/>
      <c r="V74" s="190" t="str">
        <f t="shared" si="12"/>
        <v/>
      </c>
      <c r="W74" s="191">
        <f>IF(OR(V74="",V74=0),0,(Projeto!$AD$8*((1+Projeto!$AD$8)^V74))/(((1+Projeto!$AD$8)^V74)-1))</f>
        <v>0</v>
      </c>
      <c r="X74" s="192">
        <f>IF(AND(K74&gt;0,CustoContabil!$E$54&gt;0),K74*(CustoContabil!$E$54/CustoContabil!$E$40)*W74,0)</f>
        <v>0</v>
      </c>
      <c r="Y74" s="192">
        <f>IF(AND(N74&gt;0,CustoContabil!$C$54&gt;0),N74*(CustoContabil!$C$54/CustoContabil!$C$40)*W74,0)</f>
        <v>0</v>
      </c>
    </row>
    <row r="75" spans="2:25" ht="15" hidden="1" customHeight="1" x14ac:dyDescent="0.25">
      <c r="B75" s="189">
        <v>11</v>
      </c>
      <c r="C75" s="1095"/>
      <c r="D75" s="1096"/>
      <c r="E75" s="1096"/>
      <c r="F75" s="1096"/>
      <c r="G75" s="1096"/>
      <c r="H75" s="164"/>
      <c r="I75" s="165"/>
      <c r="J75" s="132"/>
      <c r="K75" s="146">
        <f t="shared" si="8"/>
        <v>0</v>
      </c>
      <c r="L75" s="132"/>
      <c r="M75" s="132"/>
      <c r="N75" s="146">
        <f t="shared" si="9"/>
        <v>0</v>
      </c>
      <c r="P75" s="189">
        <f t="shared" si="10"/>
        <v>11</v>
      </c>
      <c r="Q75" s="1093" t="str">
        <f t="shared" si="11"/>
        <v/>
      </c>
      <c r="R75" s="1093"/>
      <c r="S75" s="1093"/>
      <c r="T75" s="1093"/>
      <c r="U75" s="1094"/>
      <c r="V75" s="190" t="str">
        <f t="shared" si="12"/>
        <v/>
      </c>
      <c r="W75" s="191">
        <f>IF(OR(V75="",V75=0),0,(Projeto!$AD$8*((1+Projeto!$AD$8)^V75))/(((1+Projeto!$AD$8)^V75)-1))</f>
        <v>0</v>
      </c>
      <c r="X75" s="192">
        <f>IF(AND(K75&gt;0,CustoContabil!$E$54&gt;0),K75*(CustoContabil!$E$54/CustoContabil!$E$40)*W75,0)</f>
        <v>0</v>
      </c>
      <c r="Y75" s="192">
        <f>IF(AND(N75&gt;0,CustoContabil!$C$54&gt;0),N75*(CustoContabil!$C$54/CustoContabil!$C$40)*W75,0)</f>
        <v>0</v>
      </c>
    </row>
    <row r="76" spans="2:25" ht="15" hidden="1" customHeight="1" x14ac:dyDescent="0.25">
      <c r="B76" s="533">
        <v>12</v>
      </c>
      <c r="C76" s="1095"/>
      <c r="D76" s="1096"/>
      <c r="E76" s="1096"/>
      <c r="F76" s="1096"/>
      <c r="G76" s="1096"/>
      <c r="H76" s="164"/>
      <c r="I76" s="165"/>
      <c r="J76" s="132"/>
      <c r="K76" s="146">
        <f t="shared" si="8"/>
        <v>0</v>
      </c>
      <c r="L76" s="132"/>
      <c r="M76" s="132"/>
      <c r="N76" s="146">
        <f t="shared" si="9"/>
        <v>0</v>
      </c>
      <c r="P76" s="189">
        <f t="shared" si="10"/>
        <v>12</v>
      </c>
      <c r="Q76" s="1093" t="str">
        <f t="shared" si="11"/>
        <v/>
      </c>
      <c r="R76" s="1093"/>
      <c r="S76" s="1093"/>
      <c r="T76" s="1093"/>
      <c r="U76" s="1094"/>
      <c r="V76" s="190" t="str">
        <f t="shared" si="12"/>
        <v/>
      </c>
      <c r="W76" s="191">
        <f>IF(OR(V76="",V76=0),0,(Projeto!$AD$8*((1+Projeto!$AD$8)^V76))/(((1+Projeto!$AD$8)^V76)-1))</f>
        <v>0</v>
      </c>
      <c r="X76" s="192">
        <f>IF(AND(K76&gt;0,CustoContabil!$E$54&gt;0),K76*(CustoContabil!$E$54/CustoContabil!$E$40)*W76,0)</f>
        <v>0</v>
      </c>
      <c r="Y76" s="192">
        <f>IF(AND(N76&gt;0,CustoContabil!$C$54&gt;0),N76*(CustoContabil!$C$54/CustoContabil!$C$40)*W76,0)</f>
        <v>0</v>
      </c>
    </row>
    <row r="77" spans="2:25" ht="15" hidden="1" customHeight="1" x14ac:dyDescent="0.25">
      <c r="B77" s="189">
        <v>13</v>
      </c>
      <c r="C77" s="1095"/>
      <c r="D77" s="1096"/>
      <c r="E77" s="1096"/>
      <c r="F77" s="1096"/>
      <c r="G77" s="1096"/>
      <c r="H77" s="166"/>
      <c r="I77" s="165"/>
      <c r="J77" s="132"/>
      <c r="K77" s="146">
        <f t="shared" si="8"/>
        <v>0</v>
      </c>
      <c r="L77" s="132"/>
      <c r="M77" s="132"/>
      <c r="N77" s="146">
        <f t="shared" si="9"/>
        <v>0</v>
      </c>
      <c r="P77" s="189">
        <f t="shared" si="10"/>
        <v>13</v>
      </c>
      <c r="Q77" s="1093" t="str">
        <f t="shared" si="11"/>
        <v/>
      </c>
      <c r="R77" s="1093"/>
      <c r="S77" s="1093"/>
      <c r="T77" s="1093"/>
      <c r="U77" s="1094"/>
      <c r="V77" s="190" t="str">
        <f t="shared" si="12"/>
        <v/>
      </c>
      <c r="W77" s="191">
        <f>IF(OR(V77="",V77=0),0,(Projeto!$AD$8*((1+Projeto!$AD$8)^V77))/(((1+Projeto!$AD$8)^V77)-1))</f>
        <v>0</v>
      </c>
      <c r="X77" s="192">
        <f>IF(AND(K77&gt;0,CustoContabil!$E$54&gt;0),K77*(CustoContabil!$E$54/CustoContabil!$E$40)*W77,0)</f>
        <v>0</v>
      </c>
      <c r="Y77" s="192">
        <f>IF(AND(N77&gt;0,CustoContabil!$C$54&gt;0),N77*(CustoContabil!$C$54/CustoContabil!$C$40)*W77,0)</f>
        <v>0</v>
      </c>
    </row>
    <row r="78" spans="2:25" ht="15" hidden="1" customHeight="1" x14ac:dyDescent="0.25">
      <c r="B78" s="533">
        <v>14</v>
      </c>
      <c r="C78" s="1095"/>
      <c r="D78" s="1096"/>
      <c r="E78" s="1096"/>
      <c r="F78" s="1096"/>
      <c r="G78" s="1096"/>
      <c r="H78" s="164"/>
      <c r="I78" s="165"/>
      <c r="J78" s="132"/>
      <c r="K78" s="146">
        <f t="shared" si="8"/>
        <v>0</v>
      </c>
      <c r="L78" s="132"/>
      <c r="M78" s="132"/>
      <c r="N78" s="146">
        <f t="shared" si="9"/>
        <v>0</v>
      </c>
      <c r="P78" s="189">
        <f t="shared" si="10"/>
        <v>14</v>
      </c>
      <c r="Q78" s="1093" t="str">
        <f t="shared" si="11"/>
        <v/>
      </c>
      <c r="R78" s="1093"/>
      <c r="S78" s="1093"/>
      <c r="T78" s="1093"/>
      <c r="U78" s="1094"/>
      <c r="V78" s="190" t="str">
        <f t="shared" si="12"/>
        <v/>
      </c>
      <c r="W78" s="191">
        <f>IF(OR(V78="",V78=0),0,(Projeto!$AD$8*((1+Projeto!$AD$8)^V78))/(((1+Projeto!$AD$8)^V78)-1))</f>
        <v>0</v>
      </c>
      <c r="X78" s="192">
        <f>IF(AND(K78&gt;0,CustoContabil!$E$54&gt;0),K78*(CustoContabil!$E$54/CustoContabil!$E$40)*W78,0)</f>
        <v>0</v>
      </c>
      <c r="Y78" s="192">
        <f>IF(AND(N78&gt;0,CustoContabil!$C$54&gt;0),N78*(CustoContabil!$C$54/CustoContabil!$C$40)*W78,0)</f>
        <v>0</v>
      </c>
    </row>
    <row r="79" spans="2:25" ht="15" hidden="1" customHeight="1" x14ac:dyDescent="0.25">
      <c r="B79" s="189">
        <v>15</v>
      </c>
      <c r="C79" s="1095"/>
      <c r="D79" s="1096"/>
      <c r="E79" s="1096"/>
      <c r="F79" s="1096"/>
      <c r="G79" s="1096"/>
      <c r="H79" s="164"/>
      <c r="I79" s="165"/>
      <c r="J79" s="132"/>
      <c r="K79" s="146">
        <f t="shared" si="8"/>
        <v>0</v>
      </c>
      <c r="L79" s="132"/>
      <c r="M79" s="132"/>
      <c r="N79" s="146">
        <f t="shared" si="9"/>
        <v>0</v>
      </c>
      <c r="P79" s="189">
        <f t="shared" si="10"/>
        <v>15</v>
      </c>
      <c r="Q79" s="1093" t="str">
        <f t="shared" si="11"/>
        <v/>
      </c>
      <c r="R79" s="1093"/>
      <c r="S79" s="1093"/>
      <c r="T79" s="1093"/>
      <c r="U79" s="1094"/>
      <c r="V79" s="190" t="str">
        <f t="shared" si="12"/>
        <v/>
      </c>
      <c r="W79" s="191">
        <f>IF(OR(V79="",V79=0),0,(Projeto!$AD$8*((1+Projeto!$AD$8)^V79))/(((1+Projeto!$AD$8)^V79)-1))</f>
        <v>0</v>
      </c>
      <c r="X79" s="192">
        <f>IF(AND(K79&gt;0,CustoContabil!$E$54&gt;0),K79*(CustoContabil!$E$54/CustoContabil!$E$40)*W79,0)</f>
        <v>0</v>
      </c>
      <c r="Y79" s="192">
        <f>IF(AND(N79&gt;0,CustoContabil!$C$54&gt;0),N79*(CustoContabil!$C$54/CustoContabil!$C$40)*W79,0)</f>
        <v>0</v>
      </c>
    </row>
    <row r="80" spans="2:25" ht="15" hidden="1" customHeight="1" x14ac:dyDescent="0.25">
      <c r="B80" s="533">
        <v>16</v>
      </c>
      <c r="C80" s="1095"/>
      <c r="D80" s="1096"/>
      <c r="E80" s="1096"/>
      <c r="F80" s="1096"/>
      <c r="G80" s="1096"/>
      <c r="H80" s="164"/>
      <c r="I80" s="165"/>
      <c r="J80" s="132"/>
      <c r="K80" s="146">
        <f t="shared" si="8"/>
        <v>0</v>
      </c>
      <c r="L80" s="132"/>
      <c r="M80" s="132"/>
      <c r="N80" s="146">
        <f t="shared" si="9"/>
        <v>0</v>
      </c>
      <c r="P80" s="189">
        <f t="shared" si="10"/>
        <v>16</v>
      </c>
      <c r="Q80" s="1093" t="str">
        <f t="shared" si="11"/>
        <v/>
      </c>
      <c r="R80" s="1093"/>
      <c r="S80" s="1093"/>
      <c r="T80" s="1093"/>
      <c r="U80" s="1094"/>
      <c r="V80" s="190" t="str">
        <f t="shared" si="12"/>
        <v/>
      </c>
      <c r="W80" s="191">
        <f>IF(OR(V80="",V80=0),0,(Projeto!$AD$8*((1+Projeto!$AD$8)^V80))/(((1+Projeto!$AD$8)^V80)-1))</f>
        <v>0</v>
      </c>
      <c r="X80" s="192">
        <f>IF(AND(K80&gt;0,CustoContabil!$E$54&gt;0),K80*(CustoContabil!$E$54/CustoContabil!$E$40)*W80,0)</f>
        <v>0</v>
      </c>
      <c r="Y80" s="192">
        <f>IF(AND(N80&gt;0,CustoContabil!$C$54&gt;0),N80*(CustoContabil!$C$54/CustoContabil!$C$40)*W80,0)</f>
        <v>0</v>
      </c>
    </row>
    <row r="81" spans="2:25" ht="15" hidden="1" customHeight="1" x14ac:dyDescent="0.25">
      <c r="B81" s="189">
        <v>17</v>
      </c>
      <c r="C81" s="1095"/>
      <c r="D81" s="1096"/>
      <c r="E81" s="1096"/>
      <c r="F81" s="1096"/>
      <c r="G81" s="1096"/>
      <c r="H81" s="164"/>
      <c r="I81" s="165"/>
      <c r="J81" s="132"/>
      <c r="K81" s="146">
        <f t="shared" si="8"/>
        <v>0</v>
      </c>
      <c r="L81" s="132"/>
      <c r="M81" s="132"/>
      <c r="N81" s="146">
        <f t="shared" si="9"/>
        <v>0</v>
      </c>
      <c r="P81" s="189">
        <f t="shared" si="10"/>
        <v>17</v>
      </c>
      <c r="Q81" s="1093" t="str">
        <f t="shared" si="11"/>
        <v/>
      </c>
      <c r="R81" s="1093"/>
      <c r="S81" s="1093"/>
      <c r="T81" s="1093"/>
      <c r="U81" s="1094"/>
      <c r="V81" s="190" t="str">
        <f t="shared" si="12"/>
        <v/>
      </c>
      <c r="W81" s="191">
        <f>IF(OR(V81="",V81=0),0,(Projeto!$AD$8*((1+Projeto!$AD$8)^V81))/(((1+Projeto!$AD$8)^V81)-1))</f>
        <v>0</v>
      </c>
      <c r="X81" s="192">
        <f>IF(AND(K81&gt;0,CustoContabil!$E$54&gt;0),K81*(CustoContabil!$E$54/CustoContabil!$E$40)*W81,0)</f>
        <v>0</v>
      </c>
      <c r="Y81" s="192">
        <f>IF(AND(N81&gt;0,CustoContabil!$C$54&gt;0),N81*(CustoContabil!$C$54/CustoContabil!$C$40)*W81,0)</f>
        <v>0</v>
      </c>
    </row>
    <row r="82" spans="2:25" ht="15" hidden="1" customHeight="1" x14ac:dyDescent="0.25">
      <c r="B82" s="533">
        <v>18</v>
      </c>
      <c r="C82" s="1095"/>
      <c r="D82" s="1096"/>
      <c r="E82" s="1096"/>
      <c r="F82" s="1096"/>
      <c r="G82" s="1096"/>
      <c r="H82" s="164"/>
      <c r="I82" s="165"/>
      <c r="J82" s="132"/>
      <c r="K82" s="146">
        <f t="shared" si="8"/>
        <v>0</v>
      </c>
      <c r="L82" s="132"/>
      <c r="M82" s="132"/>
      <c r="N82" s="146">
        <f t="shared" si="9"/>
        <v>0</v>
      </c>
      <c r="P82" s="189">
        <f t="shared" si="10"/>
        <v>18</v>
      </c>
      <c r="Q82" s="1093" t="str">
        <f t="shared" si="11"/>
        <v/>
      </c>
      <c r="R82" s="1093"/>
      <c r="S82" s="1093"/>
      <c r="T82" s="1093"/>
      <c r="U82" s="1094"/>
      <c r="V82" s="190" t="str">
        <f t="shared" si="12"/>
        <v/>
      </c>
      <c r="W82" s="191">
        <f>IF(OR(V82="",V82=0),0,(Projeto!$AD$8*((1+Projeto!$AD$8)^V82))/(((1+Projeto!$AD$8)^V82)-1))</f>
        <v>0</v>
      </c>
      <c r="X82" s="192">
        <f>IF(AND(K82&gt;0,CustoContabil!$E$54&gt;0),K82*(CustoContabil!$E$54/CustoContabil!$E$40)*W82,0)</f>
        <v>0</v>
      </c>
      <c r="Y82" s="192">
        <f>IF(AND(N82&gt;0,CustoContabil!$C$54&gt;0),N82*(CustoContabil!$C$54/CustoContabil!$C$40)*W82,0)</f>
        <v>0</v>
      </c>
    </row>
    <row r="83" spans="2:25" ht="15" hidden="1" customHeight="1" x14ac:dyDescent="0.25">
      <c r="B83" s="189">
        <v>19</v>
      </c>
      <c r="C83" s="1095"/>
      <c r="D83" s="1096"/>
      <c r="E83" s="1096"/>
      <c r="F83" s="1096"/>
      <c r="G83" s="1096"/>
      <c r="H83" s="164"/>
      <c r="I83" s="165"/>
      <c r="J83" s="132"/>
      <c r="K83" s="146">
        <f t="shared" si="8"/>
        <v>0</v>
      </c>
      <c r="L83" s="132"/>
      <c r="M83" s="132"/>
      <c r="N83" s="146">
        <f t="shared" si="9"/>
        <v>0</v>
      </c>
      <c r="P83" s="189">
        <f t="shared" si="10"/>
        <v>19</v>
      </c>
      <c r="Q83" s="1093" t="str">
        <f t="shared" si="11"/>
        <v/>
      </c>
      <c r="R83" s="1093"/>
      <c r="S83" s="1093"/>
      <c r="T83" s="1093"/>
      <c r="U83" s="1094"/>
      <c r="V83" s="190" t="str">
        <f t="shared" si="12"/>
        <v/>
      </c>
      <c r="W83" s="191">
        <f>IF(OR(V83="",V83=0),0,(Projeto!$AD$8*((1+Projeto!$AD$8)^V83))/(((1+Projeto!$AD$8)^V83)-1))</f>
        <v>0</v>
      </c>
      <c r="X83" s="192">
        <f>IF(AND(K83&gt;0,CustoContabil!$E$54&gt;0),K83*(CustoContabil!$E$54/CustoContabil!$E$40)*W83,0)</f>
        <v>0</v>
      </c>
      <c r="Y83" s="192">
        <f>IF(AND(N83&gt;0,CustoContabil!$C$54&gt;0),N83*(CustoContabil!$C$54/CustoContabil!$C$40)*W83,0)</f>
        <v>0</v>
      </c>
    </row>
    <row r="84" spans="2:25" ht="15" hidden="1" customHeight="1" x14ac:dyDescent="0.25">
      <c r="B84" s="189">
        <v>20</v>
      </c>
      <c r="C84" s="1095"/>
      <c r="D84" s="1096"/>
      <c r="E84" s="1096"/>
      <c r="F84" s="1096"/>
      <c r="G84" s="1096"/>
      <c r="H84" s="164"/>
      <c r="I84" s="165"/>
      <c r="J84" s="132"/>
      <c r="K84" s="146">
        <f t="shared" si="8"/>
        <v>0</v>
      </c>
      <c r="L84" s="132"/>
      <c r="M84" s="132"/>
      <c r="N84" s="146">
        <f t="shared" si="9"/>
        <v>0</v>
      </c>
      <c r="P84" s="189">
        <f t="shared" si="10"/>
        <v>20</v>
      </c>
      <c r="Q84" s="1093" t="str">
        <f t="shared" si="11"/>
        <v/>
      </c>
      <c r="R84" s="1093"/>
      <c r="S84" s="1093"/>
      <c r="T84" s="1093"/>
      <c r="U84" s="1094"/>
      <c r="V84" s="190" t="str">
        <f t="shared" si="12"/>
        <v/>
      </c>
      <c r="W84" s="191">
        <f>IF(OR(V84="",V84=0),0,(Projeto!$AD$8*((1+Projeto!$AD$8)^V84))/(((1+Projeto!$AD$8)^V84)-1))</f>
        <v>0</v>
      </c>
      <c r="X84" s="192">
        <f>IF(AND(K84&gt;0,CustoContabil!$E$54&gt;0),K84*(CustoContabil!$E$54/CustoContabil!$E$40)*W84,0)</f>
        <v>0</v>
      </c>
      <c r="Y84" s="192">
        <f>IF(AND(N84&gt;0,CustoContabil!$C$54&gt;0),N84*(CustoContabil!$C$54/CustoContabil!$C$40)*W84,0)</f>
        <v>0</v>
      </c>
    </row>
    <row r="85" spans="2:25" ht="15" hidden="1" customHeight="1" x14ac:dyDescent="0.25">
      <c r="B85" s="189"/>
      <c r="C85" s="1227" t="s">
        <v>4061</v>
      </c>
      <c r="D85" s="1227"/>
      <c r="E85" s="1227"/>
      <c r="F85" s="1227"/>
      <c r="G85" s="1141"/>
      <c r="H85" s="193">
        <v>20</v>
      </c>
      <c r="I85" s="165"/>
      <c r="J85" s="132"/>
      <c r="K85" s="146">
        <f t="shared" si="8"/>
        <v>0</v>
      </c>
      <c r="L85" s="132"/>
      <c r="M85" s="132"/>
      <c r="N85" s="146">
        <f t="shared" si="9"/>
        <v>0</v>
      </c>
      <c r="P85" s="189"/>
      <c r="Q85" s="1093" t="str">
        <f t="shared" si="11"/>
        <v>Acessórios</v>
      </c>
      <c r="R85" s="1093"/>
      <c r="S85" s="1093"/>
      <c r="T85" s="1093"/>
      <c r="U85" s="1094"/>
      <c r="V85" s="190" t="str">
        <f t="shared" si="12"/>
        <v/>
      </c>
      <c r="W85" s="191">
        <f>IF(OR(V85="",V85=0),0,(Projeto!$AD$8*((1+Projeto!$AD$8)^V85))/(((1+Projeto!$AD$8)^V85)-1))</f>
        <v>0</v>
      </c>
      <c r="X85" s="192">
        <f>IF(AND(K85&gt;0,CustoContabil!$E$54&gt;0),K85*(CustoContabil!$E$54/CustoContabil!$E$40)*W85,0)</f>
        <v>0</v>
      </c>
      <c r="Y85" s="192">
        <f>IF(AND(N85&gt;0,CustoContabil!$C$54&gt;0),N85*(CustoContabil!$C$54/CustoContabil!$C$40)*W85,0)</f>
        <v>0</v>
      </c>
    </row>
    <row r="86" spans="2:25" ht="15" hidden="1" customHeight="1" x14ac:dyDescent="0.25">
      <c r="B86" s="194"/>
      <c r="C86" s="1136" t="s">
        <v>4693</v>
      </c>
      <c r="D86" s="1136"/>
      <c r="E86" s="1136"/>
      <c r="F86" s="1136"/>
      <c r="G86" s="1136"/>
      <c r="H86" s="1136"/>
      <c r="I86" s="1136"/>
      <c r="J86" s="1137"/>
      <c r="K86" s="195">
        <f>SUM(K65:K85)</f>
        <v>0</v>
      </c>
      <c r="L86" s="195">
        <f>SUM(L65:L85)</f>
        <v>0</v>
      </c>
      <c r="M86" s="195">
        <f>SUM(M65:M85)</f>
        <v>0</v>
      </c>
      <c r="N86" s="195">
        <f>SUM(N65:N85)</f>
        <v>0</v>
      </c>
      <c r="P86" s="1144" t="s">
        <v>4702</v>
      </c>
      <c r="Q86" s="1145"/>
      <c r="R86" s="1145"/>
      <c r="S86" s="1145"/>
      <c r="T86" s="1145"/>
      <c r="U86" s="1145"/>
      <c r="V86" s="1146"/>
      <c r="W86" s="196" t="s">
        <v>4695</v>
      </c>
      <c r="X86" s="197">
        <f>SUM(X65:X85)</f>
        <v>0</v>
      </c>
      <c r="Y86" s="197">
        <f>SUM(Y65:Y85)</f>
        <v>0</v>
      </c>
    </row>
    <row r="87" spans="2:25" ht="15" hidden="1" customHeight="1" x14ac:dyDescent="0.25">
      <c r="B87" s="1099" t="s">
        <v>4065</v>
      </c>
      <c r="C87" s="1100"/>
      <c r="D87" s="1100"/>
      <c r="E87" s="1100"/>
      <c r="F87" s="1100"/>
      <c r="G87" s="1100"/>
      <c r="H87" s="1100"/>
      <c r="I87" s="1100"/>
      <c r="J87" s="1100"/>
      <c r="K87" s="1154" t="s">
        <v>3906</v>
      </c>
      <c r="L87" s="1154"/>
      <c r="M87" s="1154"/>
      <c r="N87" s="1154"/>
      <c r="P87" s="172"/>
      <c r="Q87" s="172"/>
      <c r="R87" s="173"/>
      <c r="S87" s="174"/>
      <c r="T87" s="174"/>
      <c r="U87" s="174"/>
      <c r="V87" s="175"/>
      <c r="W87" s="176"/>
    </row>
    <row r="88" spans="2:25" ht="15" hidden="1" customHeight="1" x14ac:dyDescent="0.35">
      <c r="B88" s="198"/>
      <c r="C88" s="1132" t="s">
        <v>12</v>
      </c>
      <c r="D88" s="1132"/>
      <c r="E88" s="1132"/>
      <c r="F88" s="1132"/>
      <c r="G88" s="1132"/>
      <c r="H88" s="1132"/>
      <c r="I88" s="1132"/>
      <c r="J88" s="1133"/>
      <c r="K88" s="146">
        <v>0</v>
      </c>
      <c r="L88" s="199"/>
      <c r="M88" s="200"/>
      <c r="N88" s="146">
        <f>K88</f>
        <v>0</v>
      </c>
      <c r="P88" s="201" t="s">
        <v>4696</v>
      </c>
      <c r="Q88" s="202"/>
      <c r="R88" s="203">
        <f>[1]RCB!$G$32</f>
        <v>0</v>
      </c>
      <c r="T88" s="201" t="s">
        <v>4697</v>
      </c>
      <c r="U88" s="202"/>
      <c r="V88" s="203">
        <f>[1]RCB!$J$32</f>
        <v>0</v>
      </c>
    </row>
    <row r="89" spans="2:25" ht="15" hidden="1" customHeight="1" x14ac:dyDescent="0.35">
      <c r="B89" s="1138" t="s">
        <v>3917</v>
      </c>
      <c r="C89" s="1155"/>
      <c r="D89" s="1155"/>
      <c r="E89" s="1155"/>
      <c r="F89" s="1155"/>
      <c r="G89" s="1156"/>
      <c r="H89" s="141" t="s">
        <v>3976</v>
      </c>
      <c r="I89" s="523" t="s">
        <v>695</v>
      </c>
      <c r="J89" s="523" t="s">
        <v>4068</v>
      </c>
      <c r="K89" s="188" t="s">
        <v>3978</v>
      </c>
      <c r="L89" s="141" t="s">
        <v>4081</v>
      </c>
      <c r="M89" s="141" t="s">
        <v>4082</v>
      </c>
      <c r="N89" s="142" t="s">
        <v>4057</v>
      </c>
      <c r="P89" s="201" t="s">
        <v>4069</v>
      </c>
      <c r="Q89" s="202"/>
      <c r="R89" s="203">
        <f>[1]RCB!$H$29</f>
        <v>0</v>
      </c>
      <c r="T89" s="201" t="s">
        <v>4070</v>
      </c>
      <c r="U89" s="202"/>
      <c r="V89" s="203">
        <f>[1]RCB!$K$29</f>
        <v>0</v>
      </c>
    </row>
    <row r="90" spans="2:25" ht="15" hidden="1" customHeight="1" x14ac:dyDescent="0.25">
      <c r="B90" s="189">
        <v>1</v>
      </c>
      <c r="C90" s="1143"/>
      <c r="D90" s="1143"/>
      <c r="E90" s="1143"/>
      <c r="F90" s="1143"/>
      <c r="G90" s="1095"/>
      <c r="H90" s="180"/>
      <c r="I90" s="158"/>
      <c r="J90" s="132"/>
      <c r="K90" s="146">
        <f>N90-L90-M90</f>
        <v>0</v>
      </c>
      <c r="L90" s="132"/>
      <c r="M90" s="132"/>
      <c r="N90" s="146">
        <f>H90*I90*J90</f>
        <v>0</v>
      </c>
    </row>
    <row r="91" spans="2:25" ht="15" hidden="1" customHeight="1" x14ac:dyDescent="0.25">
      <c r="B91" s="533">
        <v>2</v>
      </c>
      <c r="C91" s="1143"/>
      <c r="D91" s="1143"/>
      <c r="E91" s="1143"/>
      <c r="F91" s="1143"/>
      <c r="G91" s="1095"/>
      <c r="H91" s="181"/>
      <c r="I91" s="165"/>
      <c r="J91" s="132"/>
      <c r="K91" s="146">
        <f>N91-L91-M91</f>
        <v>0</v>
      </c>
      <c r="L91" s="132"/>
      <c r="M91" s="132"/>
      <c r="N91" s="146">
        <f>H91*I91*J91</f>
        <v>0</v>
      </c>
    </row>
    <row r="92" spans="2:25" ht="15" hidden="1" customHeight="1" x14ac:dyDescent="0.25">
      <c r="B92" s="189">
        <v>3</v>
      </c>
      <c r="C92" s="1143"/>
      <c r="D92" s="1143"/>
      <c r="E92" s="1143"/>
      <c r="F92" s="1143"/>
      <c r="G92" s="1095"/>
      <c r="H92" s="181"/>
      <c r="I92" s="165"/>
      <c r="J92" s="132"/>
      <c r="K92" s="146">
        <f>N92-L92-M92</f>
        <v>0</v>
      </c>
      <c r="L92" s="132"/>
      <c r="M92" s="132"/>
      <c r="N92" s="146">
        <f>H92*I92*J92</f>
        <v>0</v>
      </c>
    </row>
    <row r="93" spans="2:25" ht="15" hidden="1" customHeight="1" x14ac:dyDescent="0.25">
      <c r="B93" s="533">
        <v>4</v>
      </c>
      <c r="C93" s="1143"/>
      <c r="D93" s="1143"/>
      <c r="E93" s="1143"/>
      <c r="F93" s="1143"/>
      <c r="G93" s="1095"/>
      <c r="H93" s="181"/>
      <c r="I93" s="165"/>
      <c r="J93" s="132"/>
      <c r="K93" s="146">
        <f>N93-L93-M93</f>
        <v>0</v>
      </c>
      <c r="L93" s="132"/>
      <c r="M93" s="132"/>
      <c r="N93" s="146">
        <f>H93*I93*J93</f>
        <v>0</v>
      </c>
    </row>
    <row r="94" spans="2:25" ht="15" hidden="1" customHeight="1" x14ac:dyDescent="0.25">
      <c r="B94" s="189">
        <v>5</v>
      </c>
      <c r="C94" s="1143"/>
      <c r="D94" s="1143"/>
      <c r="E94" s="1143"/>
      <c r="F94" s="1143"/>
      <c r="G94" s="1095"/>
      <c r="H94" s="181"/>
      <c r="I94" s="165"/>
      <c r="J94" s="132"/>
      <c r="K94" s="146">
        <f>N94-L94-M94</f>
        <v>0</v>
      </c>
      <c r="L94" s="132"/>
      <c r="M94" s="132"/>
      <c r="N94" s="146">
        <f>H94*I94*J94</f>
        <v>0</v>
      </c>
    </row>
    <row r="95" spans="2:25" ht="15" hidden="1" customHeight="1" x14ac:dyDescent="0.25">
      <c r="B95" s="198"/>
      <c r="C95" s="1147" t="s">
        <v>4698</v>
      </c>
      <c r="D95" s="1147"/>
      <c r="E95" s="1147"/>
      <c r="F95" s="1147"/>
      <c r="G95" s="1147"/>
      <c r="H95" s="1147"/>
      <c r="I95" s="1147"/>
      <c r="J95" s="1148"/>
      <c r="K95" s="146">
        <f>SUM(K90:K94)</f>
        <v>0</v>
      </c>
      <c r="L95" s="146">
        <f>SUM(L90:L94)</f>
        <v>0</v>
      </c>
      <c r="M95" s="146">
        <f>SUM(M90:M94)</f>
        <v>0</v>
      </c>
      <c r="N95" s="146">
        <f>SUM(N90:N94)</f>
        <v>0</v>
      </c>
    </row>
    <row r="96" spans="2:25" ht="15" hidden="1" customHeight="1" x14ac:dyDescent="0.25">
      <c r="B96" s="194"/>
      <c r="C96" s="1136" t="s">
        <v>4703</v>
      </c>
      <c r="D96" s="1136"/>
      <c r="E96" s="1136"/>
      <c r="F96" s="1136"/>
      <c r="G96" s="1136"/>
      <c r="H96" s="1136"/>
      <c r="I96" s="1136"/>
      <c r="J96" s="1137"/>
      <c r="K96" s="195">
        <f>SUM(K88,K95)</f>
        <v>0</v>
      </c>
      <c r="L96" s="195">
        <f>SUM(L88,L95)</f>
        <v>0</v>
      </c>
      <c r="M96" s="195">
        <f>SUM(M88,M95)</f>
        <v>0</v>
      </c>
      <c r="N96" s="195">
        <f>SUM(N88,N95)</f>
        <v>0</v>
      </c>
    </row>
    <row r="97" spans="2:16" ht="15" hidden="1" customHeight="1" x14ac:dyDescent="0.25">
      <c r="B97" s="198"/>
      <c r="C97" s="1132" t="s">
        <v>14</v>
      </c>
      <c r="D97" s="1132"/>
      <c r="E97" s="1132"/>
      <c r="F97" s="1132"/>
      <c r="G97" s="1132"/>
      <c r="H97" s="1132"/>
      <c r="I97" s="1132"/>
      <c r="J97" s="1133"/>
      <c r="K97" s="146">
        <v>0</v>
      </c>
      <c r="L97" s="278"/>
      <c r="M97" s="279"/>
      <c r="N97" s="146">
        <f>K97</f>
        <v>0</v>
      </c>
    </row>
    <row r="98" spans="2:16" ht="15" hidden="1" customHeight="1" x14ac:dyDescent="0.25">
      <c r="B98" s="205"/>
      <c r="C98" s="1149" t="s">
        <v>4699</v>
      </c>
      <c r="D98" s="1149"/>
      <c r="E98" s="1149"/>
      <c r="F98" s="1149"/>
      <c r="G98" s="1149"/>
      <c r="H98" s="1149"/>
      <c r="I98" s="1149"/>
      <c r="J98" s="1150"/>
      <c r="K98" s="152">
        <f>SUM(K86,K96,K97)</f>
        <v>0</v>
      </c>
      <c r="L98" s="152">
        <f>SUM(L86,L96,L97)</f>
        <v>0</v>
      </c>
      <c r="M98" s="152">
        <f>SUM(M86,M96,M97)</f>
        <v>0</v>
      </c>
      <c r="N98" s="152">
        <f>SUM(N86,N96,N97)</f>
        <v>0</v>
      </c>
    </row>
    <row r="99" spans="2:16" ht="15" hidden="1" customHeight="1" x14ac:dyDescent="0.25">
      <c r="B99" s="1032" t="s">
        <v>3930</v>
      </c>
      <c r="C99" s="1033"/>
      <c r="D99" s="1033"/>
      <c r="E99" s="1033"/>
      <c r="F99" s="1033"/>
      <c r="G99" s="1033"/>
      <c r="H99" s="1033"/>
      <c r="I99" s="1033"/>
      <c r="J99" s="1033"/>
      <c r="K99" s="1033"/>
      <c r="L99" s="1033"/>
      <c r="M99" s="1033"/>
      <c r="N99" s="1034"/>
    </row>
    <row r="100" spans="2:16" ht="15" hidden="1" customHeight="1" x14ac:dyDescent="0.25">
      <c r="B100" s="1099" t="s">
        <v>4076</v>
      </c>
      <c r="C100" s="1100"/>
      <c r="D100" s="1100"/>
      <c r="E100" s="1100"/>
      <c r="F100" s="1100"/>
      <c r="G100" s="1100"/>
      <c r="H100" s="1100"/>
      <c r="I100" s="1100"/>
      <c r="J100" s="1100"/>
      <c r="K100" s="1154" t="s">
        <v>3906</v>
      </c>
      <c r="L100" s="1154"/>
      <c r="M100" s="1154"/>
      <c r="N100" s="1154"/>
    </row>
    <row r="101" spans="2:16" ht="15" hidden="1" customHeight="1" x14ac:dyDescent="0.25">
      <c r="B101" s="198"/>
      <c r="C101" s="1132" t="s">
        <v>3931</v>
      </c>
      <c r="D101" s="1132"/>
      <c r="E101" s="1132"/>
      <c r="F101" s="1132"/>
      <c r="G101" s="1132"/>
      <c r="H101" s="1132"/>
      <c r="I101" s="1132"/>
      <c r="J101" s="1133"/>
      <c r="K101" s="146">
        <v>0</v>
      </c>
      <c r="L101" s="278"/>
      <c r="M101" s="279"/>
      <c r="N101" s="146">
        <f>K101</f>
        <v>0</v>
      </c>
    </row>
    <row r="102" spans="2:16" ht="15" hidden="1" customHeight="1" x14ac:dyDescent="0.25">
      <c r="B102" s="1138" t="s">
        <v>3920</v>
      </c>
      <c r="C102" s="1139"/>
      <c r="D102" s="1139"/>
      <c r="E102" s="1139"/>
      <c r="F102" s="1139"/>
      <c r="G102" s="1139"/>
      <c r="H102" s="1140"/>
      <c r="I102" s="523" t="s">
        <v>3976</v>
      </c>
      <c r="J102" s="523" t="s">
        <v>3977</v>
      </c>
      <c r="K102" s="188" t="s">
        <v>3978</v>
      </c>
      <c r="L102" s="141" t="s">
        <v>4081</v>
      </c>
      <c r="M102" s="141" t="s">
        <v>4082</v>
      </c>
      <c r="N102" s="142" t="s">
        <v>4057</v>
      </c>
      <c r="P102" s="68"/>
    </row>
    <row r="103" spans="2:16" ht="15" hidden="1" customHeight="1" x14ac:dyDescent="0.25">
      <c r="B103" s="204">
        <v>1</v>
      </c>
      <c r="C103" s="1134"/>
      <c r="D103" s="1134"/>
      <c r="E103" s="1134"/>
      <c r="F103" s="1134"/>
      <c r="G103" s="1134"/>
      <c r="H103" s="1135"/>
      <c r="I103" s="165"/>
      <c r="J103" s="132"/>
      <c r="K103" s="146">
        <f>N103-L103-M103</f>
        <v>0</v>
      </c>
      <c r="L103" s="132"/>
      <c r="M103" s="132"/>
      <c r="N103" s="146">
        <f>I103*J103</f>
        <v>0</v>
      </c>
    </row>
    <row r="104" spans="2:16" ht="15" hidden="1" customHeight="1" x14ac:dyDescent="0.25">
      <c r="B104" s="204">
        <v>2</v>
      </c>
      <c r="C104" s="1134"/>
      <c r="D104" s="1134"/>
      <c r="E104" s="1134"/>
      <c r="F104" s="1134"/>
      <c r="G104" s="1134"/>
      <c r="H104" s="1135"/>
      <c r="I104" s="165"/>
      <c r="J104" s="132"/>
      <c r="K104" s="146">
        <f>N104-L104-M104</f>
        <v>0</v>
      </c>
      <c r="L104" s="132"/>
      <c r="M104" s="132"/>
      <c r="N104" s="146">
        <f>I104*J104</f>
        <v>0</v>
      </c>
    </row>
    <row r="105" spans="2:16" ht="15" hidden="1" customHeight="1" x14ac:dyDescent="0.25">
      <c r="B105" s="204">
        <v>3</v>
      </c>
      <c r="C105" s="1134"/>
      <c r="D105" s="1134"/>
      <c r="E105" s="1134"/>
      <c r="F105" s="1134"/>
      <c r="G105" s="1134"/>
      <c r="H105" s="1135"/>
      <c r="I105" s="165"/>
      <c r="J105" s="132"/>
      <c r="K105" s="146">
        <f>N105-L105-M105</f>
        <v>0</v>
      </c>
      <c r="L105" s="132"/>
      <c r="M105" s="132"/>
      <c r="N105" s="146">
        <f>I105*J105</f>
        <v>0</v>
      </c>
    </row>
    <row r="106" spans="2:16" ht="15" hidden="1" customHeight="1" x14ac:dyDescent="0.25">
      <c r="B106" s="198"/>
      <c r="C106" s="1132" t="s">
        <v>3920</v>
      </c>
      <c r="D106" s="1132"/>
      <c r="E106" s="1132"/>
      <c r="F106" s="1132"/>
      <c r="G106" s="1132"/>
      <c r="H106" s="1132"/>
      <c r="I106" s="1132"/>
      <c r="J106" s="1133"/>
      <c r="K106" s="146">
        <f>SUM(K103:K105)</f>
        <v>0</v>
      </c>
      <c r="L106" s="146">
        <f>SUM(L103:L105)</f>
        <v>0</v>
      </c>
      <c r="M106" s="146">
        <f>SUM(M103:M105)</f>
        <v>0</v>
      </c>
      <c r="N106" s="146">
        <f>SUM(N103:N105)</f>
        <v>0</v>
      </c>
    </row>
    <row r="107" spans="2:16" ht="15" hidden="1" customHeight="1" x14ac:dyDescent="0.25">
      <c r="B107" s="1138" t="s">
        <v>3922</v>
      </c>
      <c r="C107" s="1139"/>
      <c r="D107" s="1139"/>
      <c r="E107" s="1139"/>
      <c r="F107" s="1139"/>
      <c r="G107" s="1139"/>
      <c r="H107" s="1140"/>
      <c r="I107" s="523" t="s">
        <v>3976</v>
      </c>
      <c r="J107" s="523" t="s">
        <v>3977</v>
      </c>
      <c r="K107" s="188" t="s">
        <v>3978</v>
      </c>
      <c r="L107" s="141" t="s">
        <v>4081</v>
      </c>
      <c r="M107" s="141" t="s">
        <v>4082</v>
      </c>
      <c r="N107" s="142" t="s">
        <v>4057</v>
      </c>
      <c r="P107" s="68"/>
    </row>
    <row r="108" spans="2:16" ht="15" hidden="1" customHeight="1" x14ac:dyDescent="0.25">
      <c r="B108" s="204">
        <v>1</v>
      </c>
      <c r="C108" s="1134"/>
      <c r="D108" s="1134"/>
      <c r="E108" s="1134"/>
      <c r="F108" s="1134"/>
      <c r="G108" s="1134"/>
      <c r="H108" s="1135"/>
      <c r="I108" s="165"/>
      <c r="J108" s="132"/>
      <c r="K108" s="146">
        <f>N108-L108-M108</f>
        <v>0</v>
      </c>
      <c r="L108" s="132"/>
      <c r="M108" s="132"/>
      <c r="N108" s="146">
        <f>I108*J108</f>
        <v>0</v>
      </c>
    </row>
    <row r="109" spans="2:16" ht="15" hidden="1" customHeight="1" x14ac:dyDescent="0.25">
      <c r="B109" s="204">
        <v>2</v>
      </c>
      <c r="C109" s="1134"/>
      <c r="D109" s="1134"/>
      <c r="E109" s="1134"/>
      <c r="F109" s="1134"/>
      <c r="G109" s="1134"/>
      <c r="H109" s="1135"/>
      <c r="I109" s="165"/>
      <c r="J109" s="132"/>
      <c r="K109" s="146">
        <f>N109-L109-M109</f>
        <v>0</v>
      </c>
      <c r="L109" s="132"/>
      <c r="M109" s="132"/>
      <c r="N109" s="146">
        <f>I109*J109</f>
        <v>0</v>
      </c>
    </row>
    <row r="110" spans="2:16" ht="15" hidden="1" customHeight="1" x14ac:dyDescent="0.25">
      <c r="B110" s="204">
        <v>3</v>
      </c>
      <c r="C110" s="1134"/>
      <c r="D110" s="1134"/>
      <c r="E110" s="1134"/>
      <c r="F110" s="1134"/>
      <c r="G110" s="1134"/>
      <c r="H110" s="1135"/>
      <c r="I110" s="165"/>
      <c r="J110" s="132"/>
      <c r="K110" s="146">
        <f>N110-L110-M110</f>
        <v>0</v>
      </c>
      <c r="L110" s="132"/>
      <c r="M110" s="132"/>
      <c r="N110" s="146">
        <f>I110*J110</f>
        <v>0</v>
      </c>
    </row>
    <row r="111" spans="2:16" ht="15" hidden="1" customHeight="1" x14ac:dyDescent="0.25">
      <c r="B111" s="198"/>
      <c r="C111" s="1132" t="s">
        <v>3922</v>
      </c>
      <c r="D111" s="1132"/>
      <c r="E111" s="1132"/>
      <c r="F111" s="1132"/>
      <c r="G111" s="1132"/>
      <c r="H111" s="1132"/>
      <c r="I111" s="1132"/>
      <c r="J111" s="1133"/>
      <c r="K111" s="146">
        <f>SUM(K108:K110)</f>
        <v>0</v>
      </c>
      <c r="L111" s="146">
        <f>SUM(L108:L110)</f>
        <v>0</v>
      </c>
      <c r="M111" s="146">
        <f>SUM(M108:M110)</f>
        <v>0</v>
      </c>
      <c r="N111" s="146">
        <f>SUM(N108:N110)</f>
        <v>0</v>
      </c>
    </row>
    <row r="112" spans="2:16" ht="15" hidden="1" customHeight="1" x14ac:dyDescent="0.25">
      <c r="B112" s="198"/>
      <c r="C112" s="1132" t="s">
        <v>3923</v>
      </c>
      <c r="D112" s="1132"/>
      <c r="E112" s="1132"/>
      <c r="F112" s="1132"/>
      <c r="G112" s="1132"/>
      <c r="H112" s="1132"/>
      <c r="I112" s="1132"/>
      <c r="J112" s="1133"/>
      <c r="K112" s="146">
        <f>Descarte!K148</f>
        <v>0</v>
      </c>
      <c r="L112" s="146">
        <v>0</v>
      </c>
      <c r="M112" s="146">
        <v>0</v>
      </c>
      <c r="N112" s="146">
        <f>Descarte!L148</f>
        <v>0</v>
      </c>
    </row>
    <row r="113" spans="2:16" ht="15" hidden="1" customHeight="1" x14ac:dyDescent="0.25">
      <c r="B113" s="198"/>
      <c r="C113" s="1132" t="s">
        <v>3924</v>
      </c>
      <c r="D113" s="1132"/>
      <c r="E113" s="1132"/>
      <c r="F113" s="1132"/>
      <c r="G113" s="1132"/>
      <c r="H113" s="1132"/>
      <c r="I113" s="1132"/>
      <c r="J113" s="1133"/>
      <c r="K113" s="146">
        <f>'M&amp;V'!M568</f>
        <v>0</v>
      </c>
      <c r="L113" s="146">
        <v>0</v>
      </c>
      <c r="M113" s="146">
        <v>0</v>
      </c>
      <c r="N113" s="146">
        <f>'M&amp;V'!L568</f>
        <v>0</v>
      </c>
    </row>
    <row r="114" spans="2:16" ht="15" hidden="1" customHeight="1" x14ac:dyDescent="0.25">
      <c r="B114" s="1138" t="s">
        <v>3926</v>
      </c>
      <c r="C114" s="1139"/>
      <c r="D114" s="1139"/>
      <c r="E114" s="1139"/>
      <c r="F114" s="1139"/>
      <c r="G114" s="1139"/>
      <c r="H114" s="1140"/>
      <c r="I114" s="523" t="s">
        <v>3976</v>
      </c>
      <c r="J114" s="523" t="s">
        <v>3977</v>
      </c>
      <c r="K114" s="188" t="s">
        <v>3978</v>
      </c>
      <c r="L114" s="141" t="s">
        <v>4081</v>
      </c>
      <c r="M114" s="141" t="s">
        <v>4082</v>
      </c>
      <c r="N114" s="142" t="s">
        <v>4057</v>
      </c>
      <c r="P114" s="68"/>
    </row>
    <row r="115" spans="2:16" ht="15" hidden="1" customHeight="1" x14ac:dyDescent="0.25">
      <c r="B115" s="204">
        <v>1</v>
      </c>
      <c r="C115" s="1134"/>
      <c r="D115" s="1134"/>
      <c r="E115" s="1134"/>
      <c r="F115" s="1134"/>
      <c r="G115" s="1134"/>
      <c r="H115" s="1135"/>
      <c r="I115" s="165"/>
      <c r="J115" s="132"/>
      <c r="K115" s="146">
        <f>N115-L115-M115</f>
        <v>0</v>
      </c>
      <c r="L115" s="132"/>
      <c r="M115" s="132"/>
      <c r="N115" s="146">
        <f>I115*J115</f>
        <v>0</v>
      </c>
    </row>
    <row r="116" spans="2:16" ht="15" hidden="1" customHeight="1" x14ac:dyDescent="0.25">
      <c r="B116" s="204">
        <v>2</v>
      </c>
      <c r="C116" s="1134"/>
      <c r="D116" s="1134"/>
      <c r="E116" s="1134"/>
      <c r="F116" s="1134"/>
      <c r="G116" s="1134"/>
      <c r="H116" s="1135"/>
      <c r="I116" s="165"/>
      <c r="J116" s="132"/>
      <c r="K116" s="146">
        <f>N116-L116-M116</f>
        <v>0</v>
      </c>
      <c r="L116" s="132"/>
      <c r="M116" s="132"/>
      <c r="N116" s="146">
        <f>I116*J116</f>
        <v>0</v>
      </c>
    </row>
    <row r="117" spans="2:16" ht="15" hidden="1" customHeight="1" x14ac:dyDescent="0.25">
      <c r="B117" s="204">
        <v>3</v>
      </c>
      <c r="C117" s="1134"/>
      <c r="D117" s="1134"/>
      <c r="E117" s="1134"/>
      <c r="F117" s="1134"/>
      <c r="G117" s="1134"/>
      <c r="H117" s="1135"/>
      <c r="I117" s="165"/>
      <c r="J117" s="132"/>
      <c r="K117" s="146">
        <f>N117-L117-M117</f>
        <v>0</v>
      </c>
      <c r="L117" s="132"/>
      <c r="M117" s="132"/>
      <c r="N117" s="146">
        <f>I117*J117</f>
        <v>0</v>
      </c>
    </row>
    <row r="118" spans="2:16" ht="15" hidden="1" customHeight="1" x14ac:dyDescent="0.25">
      <c r="B118" s="198"/>
      <c r="C118" s="1132" t="s">
        <v>3926</v>
      </c>
      <c r="D118" s="1132"/>
      <c r="E118" s="1132"/>
      <c r="F118" s="1132"/>
      <c r="G118" s="1132"/>
      <c r="H118" s="1132"/>
      <c r="I118" s="1132"/>
      <c r="J118" s="1133"/>
      <c r="K118" s="146">
        <f>SUM(K115:K117)</f>
        <v>0</v>
      </c>
      <c r="L118" s="146">
        <f>SUM(L115:L117)</f>
        <v>0</v>
      </c>
      <c r="M118" s="146">
        <f>SUM(M115:M117)</f>
        <v>0</v>
      </c>
      <c r="N118" s="146">
        <f>SUM(N115:N117)</f>
        <v>0</v>
      </c>
    </row>
    <row r="119" spans="2:16" ht="15" hidden="1" customHeight="1" x14ac:dyDescent="0.25">
      <c r="B119" s="198"/>
      <c r="C119" s="1132" t="s">
        <v>5003</v>
      </c>
      <c r="D119" s="1132"/>
      <c r="E119" s="1132"/>
      <c r="F119" s="1132"/>
      <c r="G119" s="1132"/>
      <c r="H119" s="1132"/>
      <c r="I119" s="1132"/>
      <c r="J119" s="1133"/>
      <c r="K119" s="146">
        <v>0</v>
      </c>
      <c r="L119" s="146"/>
      <c r="M119" s="146"/>
      <c r="N119" s="146">
        <f>K119</f>
        <v>0</v>
      </c>
    </row>
    <row r="120" spans="2:16" ht="15" hidden="1" customHeight="1" x14ac:dyDescent="0.25">
      <c r="B120" s="205"/>
      <c r="C120" s="1149" t="s">
        <v>4700</v>
      </c>
      <c r="D120" s="1149"/>
      <c r="E120" s="1149"/>
      <c r="F120" s="1149"/>
      <c r="G120" s="1149"/>
      <c r="H120" s="1149"/>
      <c r="I120" s="1149"/>
      <c r="J120" s="1150"/>
      <c r="K120" s="152">
        <f>SUM(K101,K106,K111:K113,K118,K119)</f>
        <v>0</v>
      </c>
      <c r="L120" s="152">
        <f t="shared" ref="L120:N120" si="13">SUM(L101,L106,L111:L113,L118,L119)</f>
        <v>0</v>
      </c>
      <c r="M120" s="152">
        <f t="shared" si="13"/>
        <v>0</v>
      </c>
      <c r="N120" s="152">
        <f t="shared" si="13"/>
        <v>0</v>
      </c>
    </row>
    <row r="121" spans="2:16" ht="15" hidden="1" customHeight="1" x14ac:dyDescent="0.25">
      <c r="B121" s="206"/>
      <c r="C121" s="1087" t="s">
        <v>4704</v>
      </c>
      <c r="D121" s="1087"/>
      <c r="E121" s="1087"/>
      <c r="F121" s="1087"/>
      <c r="G121" s="1087"/>
      <c r="H121" s="1087"/>
      <c r="I121" s="1087"/>
      <c r="J121" s="1088"/>
      <c r="K121" s="197">
        <f>SUM(K98,K120)</f>
        <v>0</v>
      </c>
      <c r="L121" s="197">
        <f>SUM(L98,L120)</f>
        <v>0</v>
      </c>
      <c r="M121" s="197">
        <f>SUM(M98,M120)</f>
        <v>0</v>
      </c>
      <c r="N121" s="197">
        <f>SUM(N98,N120)</f>
        <v>0</v>
      </c>
    </row>
  </sheetData>
  <sheetProtection algorithmName="SHA-512" hashValue="zayF+RwT+p+JyURdv2KwJn+MTZ+Q5kYbPu3DRHQbaHaAfSVXDgxPMiga6Itt/IPS8gQd0CRYyWa9LTXikwnTbg==" saltValue="i83xYDYPGottDy9NshU5bQ==" spinCount="100000" sheet="1" objects="1" scenarios="1"/>
  <mergeCells count="174">
    <mergeCell ref="C117:H117"/>
    <mergeCell ref="C118:J118"/>
    <mergeCell ref="C120:J120"/>
    <mergeCell ref="C121:J121"/>
    <mergeCell ref="C111:J111"/>
    <mergeCell ref="C112:J112"/>
    <mergeCell ref="C113:J113"/>
    <mergeCell ref="B114:H114"/>
    <mergeCell ref="C115:H115"/>
    <mergeCell ref="C116:H116"/>
    <mergeCell ref="C119:J119"/>
    <mergeCell ref="C92:G92"/>
    <mergeCell ref="C108:H108"/>
    <mergeCell ref="C109:H109"/>
    <mergeCell ref="C110:H110"/>
    <mergeCell ref="C96:J96"/>
    <mergeCell ref="C97:J97"/>
    <mergeCell ref="C98:J98"/>
    <mergeCell ref="B99:N99"/>
    <mergeCell ref="B100:J100"/>
    <mergeCell ref="K100:N100"/>
    <mergeCell ref="C101:J101"/>
    <mergeCell ref="B102:H102"/>
    <mergeCell ref="C103:H103"/>
    <mergeCell ref="C104:H104"/>
    <mergeCell ref="C105:H105"/>
    <mergeCell ref="C106:J106"/>
    <mergeCell ref="B107:H107"/>
    <mergeCell ref="Q78:U78"/>
    <mergeCell ref="C93:G93"/>
    <mergeCell ref="C94:G94"/>
    <mergeCell ref="C95:J95"/>
    <mergeCell ref="C80:G80"/>
    <mergeCell ref="Q80:U80"/>
    <mergeCell ref="C81:G81"/>
    <mergeCell ref="Q81:U81"/>
    <mergeCell ref="C82:G82"/>
    <mergeCell ref="Q82:U82"/>
    <mergeCell ref="C83:G83"/>
    <mergeCell ref="Q83:U83"/>
    <mergeCell ref="C84:G84"/>
    <mergeCell ref="Q84:U84"/>
    <mergeCell ref="C85:G85"/>
    <mergeCell ref="Q85:U85"/>
    <mergeCell ref="C86:J86"/>
    <mergeCell ref="P86:V86"/>
    <mergeCell ref="B87:J87"/>
    <mergeCell ref="K87:N87"/>
    <mergeCell ref="C88:J88"/>
    <mergeCell ref="B89:G89"/>
    <mergeCell ref="C90:G90"/>
    <mergeCell ref="C91:G91"/>
    <mergeCell ref="Q65:U65"/>
    <mergeCell ref="C79:G79"/>
    <mergeCell ref="Q79:U79"/>
    <mergeCell ref="C68:G68"/>
    <mergeCell ref="Q68:U68"/>
    <mergeCell ref="C69:G69"/>
    <mergeCell ref="Q69:U69"/>
    <mergeCell ref="C70:G70"/>
    <mergeCell ref="Q70:U70"/>
    <mergeCell ref="C71:G71"/>
    <mergeCell ref="Q71:U71"/>
    <mergeCell ref="C72:G72"/>
    <mergeCell ref="Q72:U72"/>
    <mergeCell ref="C73:G73"/>
    <mergeCell ref="Q73:U73"/>
    <mergeCell ref="C74:G74"/>
    <mergeCell ref="Q74:U74"/>
    <mergeCell ref="C75:G75"/>
    <mergeCell ref="Q75:U75"/>
    <mergeCell ref="C76:G76"/>
    <mergeCell ref="Q76:U76"/>
    <mergeCell ref="C77:G77"/>
    <mergeCell ref="Q77:U77"/>
    <mergeCell ref="C78:G78"/>
    <mergeCell ref="C66:G66"/>
    <mergeCell ref="Q66:U66"/>
    <mergeCell ref="C67:G67"/>
    <mergeCell ref="Q67:U67"/>
    <mergeCell ref="C50:J50"/>
    <mergeCell ref="C51:J51"/>
    <mergeCell ref="C52:J52"/>
    <mergeCell ref="B53:H53"/>
    <mergeCell ref="C54:H54"/>
    <mergeCell ref="C55:H55"/>
    <mergeCell ref="C56:H56"/>
    <mergeCell ref="C57:J57"/>
    <mergeCell ref="C58:J58"/>
    <mergeCell ref="C59:J59"/>
    <mergeCell ref="B61:N61"/>
    <mergeCell ref="P61:Y61"/>
    <mergeCell ref="B62:N62"/>
    <mergeCell ref="P62:Y62"/>
    <mergeCell ref="B63:J63"/>
    <mergeCell ref="K63:N63"/>
    <mergeCell ref="P63:X63"/>
    <mergeCell ref="B64:G64"/>
    <mergeCell ref="P64:U64"/>
    <mergeCell ref="C65:G65"/>
    <mergeCell ref="C47:H47"/>
    <mergeCell ref="C48:H48"/>
    <mergeCell ref="C49:H49"/>
    <mergeCell ref="C32:G32"/>
    <mergeCell ref="C33:G33"/>
    <mergeCell ref="C34:G34"/>
    <mergeCell ref="C35:G35"/>
    <mergeCell ref="C36:G36"/>
    <mergeCell ref="C37:G37"/>
    <mergeCell ref="C38:J38"/>
    <mergeCell ref="C40:J40"/>
    <mergeCell ref="B41:N41"/>
    <mergeCell ref="B42:J42"/>
    <mergeCell ref="K42:N42"/>
    <mergeCell ref="B46:H46"/>
    <mergeCell ref="C43:J43"/>
    <mergeCell ref="C45:J45"/>
    <mergeCell ref="C26:G26"/>
    <mergeCell ref="Q26:U26"/>
    <mergeCell ref="C27:J27"/>
    <mergeCell ref="P27:V27"/>
    <mergeCell ref="B30:G30"/>
    <mergeCell ref="C31:G31"/>
    <mergeCell ref="C20:G20"/>
    <mergeCell ref="Q20:U20"/>
    <mergeCell ref="C21:G21"/>
    <mergeCell ref="Q21:U21"/>
    <mergeCell ref="C22:G22"/>
    <mergeCell ref="Q22:U22"/>
    <mergeCell ref="C23:G23"/>
    <mergeCell ref="Q23:U23"/>
    <mergeCell ref="C24:G24"/>
    <mergeCell ref="Q24:U24"/>
    <mergeCell ref="C25:G25"/>
    <mergeCell ref="Q25:U25"/>
    <mergeCell ref="B28:J28"/>
    <mergeCell ref="K28:N28"/>
    <mergeCell ref="C19:G19"/>
    <mergeCell ref="Q19:U19"/>
    <mergeCell ref="C8:G8"/>
    <mergeCell ref="Q8:U8"/>
    <mergeCell ref="C9:G9"/>
    <mergeCell ref="Q9:U9"/>
    <mergeCell ref="C10:G10"/>
    <mergeCell ref="Q10:U10"/>
    <mergeCell ref="C11:G11"/>
    <mergeCell ref="Q11:U11"/>
    <mergeCell ref="C12:G12"/>
    <mergeCell ref="Q12:U12"/>
    <mergeCell ref="C13:G13"/>
    <mergeCell ref="Q13:U13"/>
    <mergeCell ref="C14:G14"/>
    <mergeCell ref="Q14:U14"/>
    <mergeCell ref="C15:G15"/>
    <mergeCell ref="Q15:U15"/>
    <mergeCell ref="C16:G16"/>
    <mergeCell ref="Q16:U16"/>
    <mergeCell ref="C17:G17"/>
    <mergeCell ref="Q17:U17"/>
    <mergeCell ref="C18:G18"/>
    <mergeCell ref="Q18:U18"/>
    <mergeCell ref="C6:G6"/>
    <mergeCell ref="Q6:U6"/>
    <mergeCell ref="C7:G7"/>
    <mergeCell ref="Q7:U7"/>
    <mergeCell ref="B2:N2"/>
    <mergeCell ref="P2:Y2"/>
    <mergeCell ref="B3:N3"/>
    <mergeCell ref="P3:Y3"/>
    <mergeCell ref="B4:J4"/>
    <mergeCell ref="K4:N4"/>
    <mergeCell ref="P4:X4"/>
    <mergeCell ref="B5:G5"/>
    <mergeCell ref="P5:U5"/>
  </mergeCells>
  <conditionalFormatting sqref="K6:K27 K31:K40 L38:N40 K47:K52 N52 K54:K59 L58:N59 K65:K86 K88 K90:K97 K98:N98 K101 K103:K106 K108:K113">
    <cfRule type="cellIs" dxfId="51" priority="4" operator="lessThan">
      <formula>0</formula>
    </cfRule>
  </conditionalFormatting>
  <conditionalFormatting sqref="K115:K121 L120:N120">
    <cfRule type="cellIs" dxfId="50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ignoredErrors>
    <ignoredError sqref="L58:M58" formulaRange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13"/>
  <dimension ref="A1:DD193"/>
  <sheetViews>
    <sheetView showGridLines="0" zoomScaleNormal="100" workbookViewId="0">
      <selection activeCell="H28" sqref="H28"/>
    </sheetView>
  </sheetViews>
  <sheetFormatPr defaultColWidth="9.140625" defaultRowHeight="15" customHeight="1" x14ac:dyDescent="0.25"/>
  <cols>
    <col min="1" max="1" width="3.7109375" style="72" customWidth="1"/>
    <col min="2" max="2" width="3.7109375" style="99" customWidth="1"/>
    <col min="3" max="3" width="53.7109375" style="72" customWidth="1"/>
    <col min="4" max="4" width="11.7109375" style="72" customWidth="1"/>
    <col min="5" max="5" width="18.140625" style="207" customWidth="1"/>
    <col min="6" max="6" width="10.5703125" style="208" bestFit="1" customWidth="1"/>
    <col min="7" max="7" width="12.7109375" style="72" customWidth="1"/>
    <col min="8" max="107" width="11.7109375" style="72" customWidth="1"/>
    <col min="108" max="16384" width="9.140625" style="72"/>
  </cols>
  <sheetData>
    <row r="1" spans="1:107" ht="15" customHeight="1" x14ac:dyDescent="0.25">
      <c r="A1" s="48"/>
    </row>
    <row r="2" spans="1:107" ht="15" customHeight="1" x14ac:dyDescent="0.25">
      <c r="B2" s="893" t="s">
        <v>4705</v>
      </c>
      <c r="C2" s="894"/>
      <c r="D2" s="894"/>
      <c r="E2" s="894"/>
      <c r="F2" s="894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F2" s="209"/>
      <c r="BG2" s="209"/>
      <c r="BH2" s="209"/>
      <c r="BI2" s="209"/>
      <c r="BJ2" s="209"/>
      <c r="BK2" s="209"/>
      <c r="BL2" s="209"/>
      <c r="BM2" s="209"/>
      <c r="BN2" s="209"/>
      <c r="BO2" s="209"/>
      <c r="BP2" s="209"/>
      <c r="BQ2" s="209"/>
      <c r="BR2" s="209"/>
      <c r="BS2" s="209"/>
      <c r="BT2" s="209"/>
      <c r="BU2" s="209"/>
      <c r="BV2" s="209"/>
      <c r="BW2" s="209"/>
      <c r="BX2" s="209"/>
      <c r="BY2" s="209"/>
      <c r="BZ2" s="209"/>
      <c r="CA2" s="209"/>
      <c r="CB2" s="209"/>
      <c r="CC2" s="209"/>
      <c r="CD2" s="209"/>
      <c r="CE2" s="209"/>
      <c r="CF2" s="209"/>
      <c r="CG2" s="209"/>
      <c r="CH2" s="209"/>
      <c r="CI2" s="209"/>
      <c r="CJ2" s="209"/>
      <c r="CK2" s="209"/>
      <c r="CL2" s="209"/>
      <c r="CM2" s="209"/>
      <c r="CN2" s="209"/>
      <c r="CO2" s="209"/>
      <c r="CP2" s="209"/>
      <c r="CQ2" s="209"/>
      <c r="CR2" s="209"/>
      <c r="CS2" s="209"/>
      <c r="CT2" s="209"/>
      <c r="CU2" s="209"/>
      <c r="CV2" s="209"/>
      <c r="CW2" s="209"/>
      <c r="CX2" s="209"/>
      <c r="CY2" s="209"/>
      <c r="CZ2" s="209"/>
      <c r="DA2" s="209"/>
      <c r="DB2" s="209"/>
      <c r="DC2" s="209"/>
    </row>
    <row r="3" spans="1:107" s="99" customFormat="1" ht="15" customHeight="1" x14ac:dyDescent="0.25">
      <c r="B3" s="495"/>
      <c r="C3" s="496"/>
      <c r="D3" s="496"/>
      <c r="E3" s="496"/>
      <c r="F3" s="210"/>
      <c r="G3" s="211" t="s">
        <v>76</v>
      </c>
      <c r="H3" s="212" t="s">
        <v>4706</v>
      </c>
      <c r="I3" s="212" t="s">
        <v>4707</v>
      </c>
      <c r="J3" s="212" t="s">
        <v>4708</v>
      </c>
      <c r="K3" s="212" t="s">
        <v>4709</v>
      </c>
      <c r="L3" s="212" t="s">
        <v>4710</v>
      </c>
      <c r="M3" s="212" t="s">
        <v>4711</v>
      </c>
      <c r="N3" s="212" t="s">
        <v>4712</v>
      </c>
      <c r="O3" s="212" t="s">
        <v>4713</v>
      </c>
      <c r="P3" s="212" t="s">
        <v>4714</v>
      </c>
      <c r="Q3" s="212" t="s">
        <v>4715</v>
      </c>
      <c r="R3" s="212" t="s">
        <v>4716</v>
      </c>
      <c r="S3" s="212" t="s">
        <v>4717</v>
      </c>
      <c r="T3" s="212" t="s">
        <v>4718</v>
      </c>
      <c r="U3" s="212" t="s">
        <v>4719</v>
      </c>
      <c r="V3" s="212" t="s">
        <v>4720</v>
      </c>
      <c r="W3" s="212" t="s">
        <v>4721</v>
      </c>
      <c r="X3" s="212" t="s">
        <v>4722</v>
      </c>
      <c r="Y3" s="212" t="s">
        <v>4723</v>
      </c>
      <c r="Z3" s="212" t="s">
        <v>4724</v>
      </c>
      <c r="AA3" s="212" t="s">
        <v>4725</v>
      </c>
      <c r="AB3" s="212" t="s">
        <v>4726</v>
      </c>
      <c r="AC3" s="212" t="s">
        <v>4727</v>
      </c>
      <c r="AD3" s="212" t="s">
        <v>4728</v>
      </c>
      <c r="AE3" s="212" t="s">
        <v>4729</v>
      </c>
      <c r="AF3" s="212" t="s">
        <v>4730</v>
      </c>
      <c r="AG3" s="212" t="s">
        <v>4731</v>
      </c>
      <c r="AH3" s="212" t="s">
        <v>4732</v>
      </c>
      <c r="AI3" s="212" t="s">
        <v>4733</v>
      </c>
      <c r="AJ3" s="212" t="s">
        <v>4734</v>
      </c>
      <c r="AK3" s="212" t="s">
        <v>4735</v>
      </c>
      <c r="AL3" s="212" t="s">
        <v>4736</v>
      </c>
      <c r="AM3" s="212" t="s">
        <v>4737</v>
      </c>
      <c r="AN3" s="212" t="s">
        <v>4738</v>
      </c>
      <c r="AO3" s="212" t="s">
        <v>4739</v>
      </c>
      <c r="AP3" s="212" t="s">
        <v>4740</v>
      </c>
      <c r="AQ3" s="212" t="s">
        <v>4741</v>
      </c>
      <c r="AR3" s="212" t="s">
        <v>4742</v>
      </c>
      <c r="AS3" s="212" t="s">
        <v>4743</v>
      </c>
      <c r="AT3" s="212" t="s">
        <v>4744</v>
      </c>
      <c r="AU3" s="212" t="s">
        <v>4745</v>
      </c>
      <c r="AV3" s="212" t="s">
        <v>4746</v>
      </c>
      <c r="AW3" s="212" t="s">
        <v>4747</v>
      </c>
      <c r="AX3" s="212" t="s">
        <v>4748</v>
      </c>
      <c r="AY3" s="212" t="s">
        <v>4749</v>
      </c>
      <c r="AZ3" s="212" t="s">
        <v>4750</v>
      </c>
      <c r="BA3" s="212" t="s">
        <v>4751</v>
      </c>
      <c r="BB3" s="212" t="s">
        <v>4752</v>
      </c>
      <c r="BC3" s="212" t="s">
        <v>4753</v>
      </c>
      <c r="BD3" s="212" t="s">
        <v>4754</v>
      </c>
      <c r="BE3" s="212" t="s">
        <v>4755</v>
      </c>
      <c r="BF3" s="212" t="s">
        <v>4756</v>
      </c>
      <c r="BG3" s="212" t="s">
        <v>4757</v>
      </c>
      <c r="BH3" s="212" t="s">
        <v>4758</v>
      </c>
      <c r="BI3" s="212" t="s">
        <v>4759</v>
      </c>
      <c r="BJ3" s="212" t="s">
        <v>4760</v>
      </c>
      <c r="BK3" s="212" t="s">
        <v>4761</v>
      </c>
      <c r="BL3" s="212" t="s">
        <v>4762</v>
      </c>
      <c r="BM3" s="212" t="s">
        <v>4763</v>
      </c>
      <c r="BN3" s="212" t="s">
        <v>4764</v>
      </c>
      <c r="BO3" s="212" t="s">
        <v>4765</v>
      </c>
      <c r="BP3" s="212" t="s">
        <v>4766</v>
      </c>
      <c r="BQ3" s="212" t="s">
        <v>4767</v>
      </c>
      <c r="BR3" s="212" t="s">
        <v>4768</v>
      </c>
      <c r="BS3" s="212" t="s">
        <v>4769</v>
      </c>
      <c r="BT3" s="212" t="s">
        <v>4770</v>
      </c>
      <c r="BU3" s="212" t="s">
        <v>4771</v>
      </c>
      <c r="BV3" s="212" t="s">
        <v>4772</v>
      </c>
      <c r="BW3" s="212" t="s">
        <v>4773</v>
      </c>
      <c r="BX3" s="212" t="s">
        <v>4774</v>
      </c>
      <c r="BY3" s="212" t="s">
        <v>4775</v>
      </c>
      <c r="BZ3" s="212" t="s">
        <v>4776</v>
      </c>
      <c r="CA3" s="212" t="s">
        <v>4777</v>
      </c>
      <c r="CB3" s="212" t="s">
        <v>4778</v>
      </c>
      <c r="CC3" s="212" t="s">
        <v>4779</v>
      </c>
      <c r="CD3" s="212" t="s">
        <v>4780</v>
      </c>
      <c r="CE3" s="212" t="s">
        <v>4781</v>
      </c>
      <c r="CF3" s="212" t="s">
        <v>4782</v>
      </c>
      <c r="CG3" s="212" t="s">
        <v>4783</v>
      </c>
      <c r="CH3" s="212" t="s">
        <v>4784</v>
      </c>
      <c r="CI3" s="212" t="s">
        <v>4785</v>
      </c>
      <c r="CJ3" s="212" t="s">
        <v>4786</v>
      </c>
      <c r="CK3" s="212" t="s">
        <v>4787</v>
      </c>
      <c r="CL3" s="212" t="s">
        <v>4788</v>
      </c>
      <c r="CM3" s="212" t="s">
        <v>4789</v>
      </c>
      <c r="CN3" s="212" t="s">
        <v>4790</v>
      </c>
      <c r="CO3" s="212" t="s">
        <v>4791</v>
      </c>
      <c r="CP3" s="212" t="s">
        <v>4792</v>
      </c>
      <c r="CQ3" s="212" t="s">
        <v>4793</v>
      </c>
      <c r="CR3" s="212" t="s">
        <v>4794</v>
      </c>
      <c r="CS3" s="212" t="s">
        <v>4795</v>
      </c>
      <c r="CT3" s="212" t="s">
        <v>4796</v>
      </c>
      <c r="CU3" s="212" t="s">
        <v>4797</v>
      </c>
      <c r="CV3" s="212" t="s">
        <v>4798</v>
      </c>
      <c r="CW3" s="212" t="s">
        <v>4799</v>
      </c>
      <c r="CX3" s="212" t="s">
        <v>4800</v>
      </c>
      <c r="CY3" s="212" t="s">
        <v>4801</v>
      </c>
      <c r="CZ3" s="212" t="s">
        <v>4802</v>
      </c>
      <c r="DA3" s="212" t="s">
        <v>4803</v>
      </c>
      <c r="DB3" s="212" t="s">
        <v>4804</v>
      </c>
      <c r="DC3" s="212" t="s">
        <v>4805</v>
      </c>
    </row>
    <row r="4" spans="1:107" s="99" customFormat="1" ht="15" customHeight="1" x14ac:dyDescent="0.25">
      <c r="B4" s="495">
        <v>1</v>
      </c>
      <c r="C4" s="295" t="s">
        <v>4188</v>
      </c>
      <c r="D4" s="496"/>
      <c r="E4" s="496"/>
      <c r="F4" s="210"/>
      <c r="G4" s="211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442"/>
      <c r="S4" s="442"/>
      <c r="T4" s="442"/>
      <c r="U4" s="442"/>
      <c r="V4" s="442"/>
      <c r="W4" s="442"/>
      <c r="X4" s="442"/>
      <c r="Y4" s="442"/>
      <c r="Z4" s="442"/>
      <c r="AA4" s="442"/>
      <c r="AB4" s="442"/>
      <c r="AC4" s="442"/>
      <c r="AD4" s="442"/>
      <c r="AE4" s="442"/>
      <c r="AF4" s="442"/>
      <c r="AG4" s="442"/>
      <c r="AH4" s="442"/>
      <c r="AI4" s="442"/>
      <c r="AJ4" s="442"/>
      <c r="AK4" s="442"/>
      <c r="AL4" s="442"/>
      <c r="AM4" s="442"/>
      <c r="AN4" s="442"/>
      <c r="AO4" s="442"/>
      <c r="AP4" s="442"/>
      <c r="AQ4" s="442"/>
      <c r="AR4" s="442"/>
      <c r="AS4" s="442"/>
      <c r="AT4" s="442"/>
      <c r="AU4" s="442"/>
      <c r="AV4" s="442"/>
      <c r="AW4" s="442"/>
      <c r="AX4" s="442"/>
      <c r="AY4" s="442"/>
      <c r="AZ4" s="442"/>
      <c r="BA4" s="442"/>
      <c r="BB4" s="442"/>
      <c r="BC4" s="442"/>
      <c r="BD4" s="442"/>
      <c r="BE4" s="442"/>
      <c r="BF4" s="442"/>
      <c r="BG4" s="442"/>
      <c r="BH4" s="442"/>
      <c r="BI4" s="442"/>
      <c r="BJ4" s="442"/>
      <c r="BK4" s="442"/>
      <c r="BL4" s="442"/>
      <c r="BM4" s="442"/>
      <c r="BN4" s="442"/>
      <c r="BO4" s="442"/>
      <c r="BP4" s="442"/>
      <c r="BQ4" s="442"/>
      <c r="BR4" s="442"/>
      <c r="BS4" s="442"/>
      <c r="BT4" s="442"/>
      <c r="BU4" s="442"/>
      <c r="BV4" s="442"/>
      <c r="BW4" s="442"/>
      <c r="BX4" s="442"/>
      <c r="BY4" s="442"/>
      <c r="BZ4" s="442"/>
      <c r="CA4" s="442"/>
      <c r="CB4" s="442"/>
      <c r="CC4" s="442"/>
      <c r="CD4" s="442"/>
      <c r="CE4" s="442"/>
      <c r="CF4" s="442"/>
      <c r="CG4" s="442"/>
      <c r="CH4" s="442"/>
      <c r="CI4" s="442"/>
      <c r="CJ4" s="442"/>
      <c r="CK4" s="442"/>
      <c r="CL4" s="442"/>
      <c r="CM4" s="442"/>
      <c r="CN4" s="442"/>
      <c r="CO4" s="442"/>
      <c r="CP4" s="442"/>
      <c r="CQ4" s="442"/>
      <c r="CR4" s="442"/>
      <c r="CS4" s="442"/>
      <c r="CT4" s="442"/>
      <c r="CU4" s="442"/>
      <c r="CV4" s="442"/>
      <c r="CW4" s="442"/>
      <c r="CX4" s="442"/>
      <c r="CY4" s="442"/>
      <c r="CZ4" s="442"/>
      <c r="DA4" s="442"/>
      <c r="DB4" s="442"/>
      <c r="DC4" s="442"/>
    </row>
    <row r="5" spans="1:107" ht="15" customHeight="1" x14ac:dyDescent="0.25">
      <c r="B5" s="495">
        <v>2</v>
      </c>
      <c r="C5" s="213" t="s">
        <v>4189</v>
      </c>
      <c r="D5" s="213"/>
      <c r="E5" s="214"/>
      <c r="F5" s="215"/>
      <c r="G5" s="216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</row>
    <row r="6" spans="1:107" ht="15" customHeight="1" x14ac:dyDescent="0.25">
      <c r="B6" s="495">
        <v>3</v>
      </c>
      <c r="C6" s="213" t="s">
        <v>4806</v>
      </c>
      <c r="D6" s="213"/>
      <c r="E6" s="219" t="s">
        <v>3855</v>
      </c>
      <c r="F6" s="220" t="s">
        <v>4199</v>
      </c>
      <c r="G6" s="534">
        <f>SUM(H6:DC6)</f>
        <v>0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</row>
    <row r="7" spans="1:107" ht="15" customHeight="1" x14ac:dyDescent="0.25">
      <c r="B7" s="1162">
        <v>4</v>
      </c>
      <c r="C7" s="213" t="s">
        <v>4300</v>
      </c>
      <c r="D7" s="213"/>
      <c r="E7" s="219"/>
      <c r="F7" s="220" t="s">
        <v>4301</v>
      </c>
      <c r="G7" s="225" t="str">
        <f>IF(COUNTA(H7:DC7)=0,"",IF(OR(LARGE(H7:DC7,1)&gt;1,SMALL(H7:DC7,1)&lt;0),"ERRO",""))</f>
        <v/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</row>
    <row r="8" spans="1:107" ht="15" customHeight="1" x14ac:dyDescent="0.25">
      <c r="B8" s="1164"/>
      <c r="C8" s="213" t="s">
        <v>4441</v>
      </c>
      <c r="D8" s="213"/>
      <c r="E8" s="219" t="s">
        <v>3855</v>
      </c>
      <c r="F8" s="220" t="s">
        <v>4303</v>
      </c>
      <c r="G8" s="534">
        <f>SUM(H8:DC8)</f>
        <v>0</v>
      </c>
      <c r="H8" s="224">
        <f>H6*H7</f>
        <v>0</v>
      </c>
      <c r="I8" s="224">
        <f t="shared" ref="I8:Z8" si="0">I6*I7</f>
        <v>0</v>
      </c>
      <c r="J8" s="224">
        <f t="shared" si="0"/>
        <v>0</v>
      </c>
      <c r="K8" s="224">
        <f t="shared" si="0"/>
        <v>0</v>
      </c>
      <c r="L8" s="224">
        <f t="shared" si="0"/>
        <v>0</v>
      </c>
      <c r="M8" s="224">
        <f t="shared" si="0"/>
        <v>0</v>
      </c>
      <c r="N8" s="224">
        <f t="shared" si="0"/>
        <v>0</v>
      </c>
      <c r="O8" s="224">
        <f t="shared" si="0"/>
        <v>0</v>
      </c>
      <c r="P8" s="224">
        <f t="shared" si="0"/>
        <v>0</v>
      </c>
      <c r="Q8" s="224">
        <f t="shared" si="0"/>
        <v>0</v>
      </c>
      <c r="R8" s="224">
        <f t="shared" si="0"/>
        <v>0</v>
      </c>
      <c r="S8" s="224">
        <f t="shared" si="0"/>
        <v>0</v>
      </c>
      <c r="T8" s="224">
        <f t="shared" si="0"/>
        <v>0</v>
      </c>
      <c r="U8" s="224">
        <f t="shared" si="0"/>
        <v>0</v>
      </c>
      <c r="V8" s="224">
        <f t="shared" si="0"/>
        <v>0</v>
      </c>
      <c r="W8" s="224">
        <f t="shared" si="0"/>
        <v>0</v>
      </c>
      <c r="X8" s="224">
        <f t="shared" si="0"/>
        <v>0</v>
      </c>
      <c r="Y8" s="224">
        <f t="shared" si="0"/>
        <v>0</v>
      </c>
      <c r="Z8" s="224">
        <f t="shared" si="0"/>
        <v>0</v>
      </c>
      <c r="AA8" s="224">
        <f t="shared" ref="AA8:CL8" si="1">AA6*AA7</f>
        <v>0</v>
      </c>
      <c r="AB8" s="224">
        <f t="shared" si="1"/>
        <v>0</v>
      </c>
      <c r="AC8" s="224">
        <f t="shared" si="1"/>
        <v>0</v>
      </c>
      <c r="AD8" s="224">
        <f t="shared" si="1"/>
        <v>0</v>
      </c>
      <c r="AE8" s="224">
        <f t="shared" si="1"/>
        <v>0</v>
      </c>
      <c r="AF8" s="224">
        <f t="shared" si="1"/>
        <v>0</v>
      </c>
      <c r="AG8" s="224">
        <f t="shared" si="1"/>
        <v>0</v>
      </c>
      <c r="AH8" s="224">
        <f t="shared" si="1"/>
        <v>0</v>
      </c>
      <c r="AI8" s="224">
        <f t="shared" si="1"/>
        <v>0</v>
      </c>
      <c r="AJ8" s="224">
        <f t="shared" si="1"/>
        <v>0</v>
      </c>
      <c r="AK8" s="224">
        <f t="shared" si="1"/>
        <v>0</v>
      </c>
      <c r="AL8" s="224">
        <f t="shared" si="1"/>
        <v>0</v>
      </c>
      <c r="AM8" s="224">
        <f t="shared" si="1"/>
        <v>0</v>
      </c>
      <c r="AN8" s="224">
        <f t="shared" si="1"/>
        <v>0</v>
      </c>
      <c r="AO8" s="224">
        <f t="shared" si="1"/>
        <v>0</v>
      </c>
      <c r="AP8" s="224">
        <f t="shared" si="1"/>
        <v>0</v>
      </c>
      <c r="AQ8" s="224">
        <f t="shared" si="1"/>
        <v>0</v>
      </c>
      <c r="AR8" s="224">
        <f t="shared" si="1"/>
        <v>0</v>
      </c>
      <c r="AS8" s="224">
        <f t="shared" si="1"/>
        <v>0</v>
      </c>
      <c r="AT8" s="224">
        <f t="shared" si="1"/>
        <v>0</v>
      </c>
      <c r="AU8" s="224">
        <f t="shared" si="1"/>
        <v>0</v>
      </c>
      <c r="AV8" s="224">
        <f t="shared" si="1"/>
        <v>0</v>
      </c>
      <c r="AW8" s="224">
        <f t="shared" si="1"/>
        <v>0</v>
      </c>
      <c r="AX8" s="224">
        <f t="shared" si="1"/>
        <v>0</v>
      </c>
      <c r="AY8" s="224">
        <f t="shared" si="1"/>
        <v>0</v>
      </c>
      <c r="AZ8" s="224">
        <f t="shared" si="1"/>
        <v>0</v>
      </c>
      <c r="BA8" s="224">
        <f t="shared" si="1"/>
        <v>0</v>
      </c>
      <c r="BB8" s="224">
        <f t="shared" si="1"/>
        <v>0</v>
      </c>
      <c r="BC8" s="224">
        <f t="shared" si="1"/>
        <v>0</v>
      </c>
      <c r="BD8" s="224">
        <f t="shared" si="1"/>
        <v>0</v>
      </c>
      <c r="BE8" s="224">
        <f t="shared" si="1"/>
        <v>0</v>
      </c>
      <c r="BF8" s="224">
        <f t="shared" si="1"/>
        <v>0</v>
      </c>
      <c r="BG8" s="224">
        <f t="shared" si="1"/>
        <v>0</v>
      </c>
      <c r="BH8" s="224">
        <f t="shared" si="1"/>
        <v>0</v>
      </c>
      <c r="BI8" s="224">
        <f t="shared" si="1"/>
        <v>0</v>
      </c>
      <c r="BJ8" s="224">
        <f t="shared" si="1"/>
        <v>0</v>
      </c>
      <c r="BK8" s="224">
        <f t="shared" si="1"/>
        <v>0</v>
      </c>
      <c r="BL8" s="224">
        <f t="shared" si="1"/>
        <v>0</v>
      </c>
      <c r="BM8" s="224">
        <f t="shared" si="1"/>
        <v>0</v>
      </c>
      <c r="BN8" s="224">
        <f t="shared" si="1"/>
        <v>0</v>
      </c>
      <c r="BO8" s="224">
        <f t="shared" si="1"/>
        <v>0</v>
      </c>
      <c r="BP8" s="224">
        <f t="shared" si="1"/>
        <v>0</v>
      </c>
      <c r="BQ8" s="224">
        <f t="shared" si="1"/>
        <v>0</v>
      </c>
      <c r="BR8" s="224">
        <f t="shared" si="1"/>
        <v>0</v>
      </c>
      <c r="BS8" s="224">
        <f t="shared" si="1"/>
        <v>0</v>
      </c>
      <c r="BT8" s="224">
        <f t="shared" si="1"/>
        <v>0</v>
      </c>
      <c r="BU8" s="224">
        <f t="shared" si="1"/>
        <v>0</v>
      </c>
      <c r="BV8" s="224">
        <f t="shared" si="1"/>
        <v>0</v>
      </c>
      <c r="BW8" s="224">
        <f t="shared" si="1"/>
        <v>0</v>
      </c>
      <c r="BX8" s="224">
        <f t="shared" si="1"/>
        <v>0</v>
      </c>
      <c r="BY8" s="224">
        <f t="shared" si="1"/>
        <v>0</v>
      </c>
      <c r="BZ8" s="224">
        <f t="shared" si="1"/>
        <v>0</v>
      </c>
      <c r="CA8" s="224">
        <f t="shared" si="1"/>
        <v>0</v>
      </c>
      <c r="CB8" s="224">
        <f t="shared" si="1"/>
        <v>0</v>
      </c>
      <c r="CC8" s="224">
        <f t="shared" si="1"/>
        <v>0</v>
      </c>
      <c r="CD8" s="224">
        <f t="shared" si="1"/>
        <v>0</v>
      </c>
      <c r="CE8" s="224">
        <f t="shared" si="1"/>
        <v>0</v>
      </c>
      <c r="CF8" s="224">
        <f t="shared" si="1"/>
        <v>0</v>
      </c>
      <c r="CG8" s="224">
        <f t="shared" si="1"/>
        <v>0</v>
      </c>
      <c r="CH8" s="224">
        <f t="shared" si="1"/>
        <v>0</v>
      </c>
      <c r="CI8" s="224">
        <f t="shared" si="1"/>
        <v>0</v>
      </c>
      <c r="CJ8" s="224">
        <f t="shared" si="1"/>
        <v>0</v>
      </c>
      <c r="CK8" s="224">
        <f t="shared" si="1"/>
        <v>0</v>
      </c>
      <c r="CL8" s="224">
        <f t="shared" si="1"/>
        <v>0</v>
      </c>
      <c r="CM8" s="224">
        <f t="shared" ref="CM8:DC8" si="2">CM6*CM7</f>
        <v>0</v>
      </c>
      <c r="CN8" s="224">
        <f t="shared" si="2"/>
        <v>0</v>
      </c>
      <c r="CO8" s="224">
        <f t="shared" si="2"/>
        <v>0</v>
      </c>
      <c r="CP8" s="224">
        <f t="shared" si="2"/>
        <v>0</v>
      </c>
      <c r="CQ8" s="224">
        <f t="shared" si="2"/>
        <v>0</v>
      </c>
      <c r="CR8" s="224">
        <f t="shared" si="2"/>
        <v>0</v>
      </c>
      <c r="CS8" s="224">
        <f t="shared" si="2"/>
        <v>0</v>
      </c>
      <c r="CT8" s="224">
        <f t="shared" si="2"/>
        <v>0</v>
      </c>
      <c r="CU8" s="224">
        <f t="shared" si="2"/>
        <v>0</v>
      </c>
      <c r="CV8" s="224">
        <f t="shared" si="2"/>
        <v>0</v>
      </c>
      <c r="CW8" s="224">
        <f t="shared" si="2"/>
        <v>0</v>
      </c>
      <c r="CX8" s="224">
        <f t="shared" si="2"/>
        <v>0</v>
      </c>
      <c r="CY8" s="224">
        <f t="shared" si="2"/>
        <v>0</v>
      </c>
      <c r="CZ8" s="224">
        <f t="shared" si="2"/>
        <v>0</v>
      </c>
      <c r="DA8" s="224">
        <f t="shared" si="2"/>
        <v>0</v>
      </c>
      <c r="DB8" s="224">
        <f t="shared" si="2"/>
        <v>0</v>
      </c>
      <c r="DC8" s="224">
        <f t="shared" si="2"/>
        <v>0</v>
      </c>
    </row>
    <row r="9" spans="1:107" ht="15" customHeight="1" x14ac:dyDescent="0.25">
      <c r="B9" s="495">
        <v>5</v>
      </c>
      <c r="C9" s="213" t="s">
        <v>3976</v>
      </c>
      <c r="D9" s="213"/>
      <c r="E9" s="219"/>
      <c r="F9" s="220" t="s">
        <v>4250</v>
      </c>
      <c r="G9" s="223">
        <f>SUM(H9:DC9)</f>
        <v>0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</row>
    <row r="10" spans="1:107" ht="15" customHeight="1" x14ac:dyDescent="0.25">
      <c r="B10" s="1162">
        <v>6</v>
      </c>
      <c r="C10" s="213" t="s">
        <v>4200</v>
      </c>
      <c r="D10" s="213"/>
      <c r="E10" s="219" t="s">
        <v>4201</v>
      </c>
      <c r="F10" s="220"/>
      <c r="G10" s="225" t="str">
        <f>IF(COUNTA(H10:DC10)=0,"",IF(OR(LARGE(H10:DC10,1)&gt;24,SMALL(H10:DC10,1)&lt;0),"ERRO",""))</f>
        <v/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</row>
    <row r="11" spans="1:107" ht="15" customHeight="1" x14ac:dyDescent="0.25">
      <c r="B11" s="1163"/>
      <c r="C11" s="227" t="s">
        <v>4202</v>
      </c>
      <c r="D11" s="227"/>
      <c r="E11" s="538" t="s">
        <v>4203</v>
      </c>
      <c r="F11" s="220"/>
      <c r="G11" s="225" t="str">
        <f>IF(COUNTA(H11:DC11)=0,"",IF(OR(LARGE(H11:DC11,1)&gt;365,SMALL(H11:DC11,1)&lt;0),"ERRO",""))</f>
        <v/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</row>
    <row r="12" spans="1:107" ht="15" customHeight="1" x14ac:dyDescent="0.25">
      <c r="B12" s="1164"/>
      <c r="C12" s="213" t="s">
        <v>4204</v>
      </c>
      <c r="D12" s="213"/>
      <c r="E12" s="219" t="s">
        <v>4205</v>
      </c>
      <c r="F12" s="220" t="s">
        <v>4206</v>
      </c>
      <c r="G12" s="225" t="str">
        <f>IF(COUNTA(H12:DC12)=0,"",IF(OR(LARGE(H12:DC12,1)&gt;8760,SMALL(H12:DC12,1)&lt;0),"ERRO",""))</f>
        <v/>
      </c>
      <c r="H12" s="229">
        <f>H10*H11</f>
        <v>0</v>
      </c>
      <c r="I12" s="229">
        <f t="shared" ref="I12:Z12" si="3">I10*I11</f>
        <v>0</v>
      </c>
      <c r="J12" s="229">
        <f t="shared" si="3"/>
        <v>0</v>
      </c>
      <c r="K12" s="229">
        <f t="shared" si="3"/>
        <v>0</v>
      </c>
      <c r="L12" s="229">
        <f t="shared" si="3"/>
        <v>0</v>
      </c>
      <c r="M12" s="229">
        <f t="shared" si="3"/>
        <v>0</v>
      </c>
      <c r="N12" s="229">
        <f t="shared" si="3"/>
        <v>0</v>
      </c>
      <c r="O12" s="229">
        <f t="shared" si="3"/>
        <v>0</v>
      </c>
      <c r="P12" s="229">
        <f t="shared" si="3"/>
        <v>0</v>
      </c>
      <c r="Q12" s="229">
        <f t="shared" si="3"/>
        <v>0</v>
      </c>
      <c r="R12" s="229">
        <f t="shared" si="3"/>
        <v>0</v>
      </c>
      <c r="S12" s="229">
        <f t="shared" si="3"/>
        <v>0</v>
      </c>
      <c r="T12" s="229">
        <f t="shared" si="3"/>
        <v>0</v>
      </c>
      <c r="U12" s="229">
        <f t="shared" si="3"/>
        <v>0</v>
      </c>
      <c r="V12" s="229">
        <f t="shared" si="3"/>
        <v>0</v>
      </c>
      <c r="W12" s="229">
        <f t="shared" si="3"/>
        <v>0</v>
      </c>
      <c r="X12" s="229">
        <f t="shared" si="3"/>
        <v>0</v>
      </c>
      <c r="Y12" s="229">
        <f t="shared" si="3"/>
        <v>0</v>
      </c>
      <c r="Z12" s="229">
        <f t="shared" si="3"/>
        <v>0</v>
      </c>
      <c r="AA12" s="229">
        <f t="shared" ref="AA12:CL12" si="4">AA10*AA11</f>
        <v>0</v>
      </c>
      <c r="AB12" s="229">
        <f t="shared" si="4"/>
        <v>0</v>
      </c>
      <c r="AC12" s="229">
        <f t="shared" si="4"/>
        <v>0</v>
      </c>
      <c r="AD12" s="229">
        <f t="shared" si="4"/>
        <v>0</v>
      </c>
      <c r="AE12" s="229">
        <f t="shared" si="4"/>
        <v>0</v>
      </c>
      <c r="AF12" s="229">
        <f t="shared" si="4"/>
        <v>0</v>
      </c>
      <c r="AG12" s="229">
        <f t="shared" si="4"/>
        <v>0</v>
      </c>
      <c r="AH12" s="229">
        <f t="shared" si="4"/>
        <v>0</v>
      </c>
      <c r="AI12" s="229">
        <f t="shared" si="4"/>
        <v>0</v>
      </c>
      <c r="AJ12" s="229">
        <f t="shared" si="4"/>
        <v>0</v>
      </c>
      <c r="AK12" s="229">
        <f t="shared" si="4"/>
        <v>0</v>
      </c>
      <c r="AL12" s="229">
        <f t="shared" si="4"/>
        <v>0</v>
      </c>
      <c r="AM12" s="229">
        <f t="shared" si="4"/>
        <v>0</v>
      </c>
      <c r="AN12" s="229">
        <f t="shared" si="4"/>
        <v>0</v>
      </c>
      <c r="AO12" s="229">
        <f t="shared" si="4"/>
        <v>0</v>
      </c>
      <c r="AP12" s="229">
        <f t="shared" si="4"/>
        <v>0</v>
      </c>
      <c r="AQ12" s="229">
        <f t="shared" si="4"/>
        <v>0</v>
      </c>
      <c r="AR12" s="229">
        <f t="shared" si="4"/>
        <v>0</v>
      </c>
      <c r="AS12" s="229">
        <f t="shared" si="4"/>
        <v>0</v>
      </c>
      <c r="AT12" s="229">
        <f t="shared" si="4"/>
        <v>0</v>
      </c>
      <c r="AU12" s="229">
        <f t="shared" si="4"/>
        <v>0</v>
      </c>
      <c r="AV12" s="229">
        <f t="shared" si="4"/>
        <v>0</v>
      </c>
      <c r="AW12" s="229">
        <f t="shared" si="4"/>
        <v>0</v>
      </c>
      <c r="AX12" s="229">
        <f t="shared" si="4"/>
        <v>0</v>
      </c>
      <c r="AY12" s="229">
        <f t="shared" si="4"/>
        <v>0</v>
      </c>
      <c r="AZ12" s="229">
        <f t="shared" si="4"/>
        <v>0</v>
      </c>
      <c r="BA12" s="229">
        <f t="shared" si="4"/>
        <v>0</v>
      </c>
      <c r="BB12" s="229">
        <f t="shared" si="4"/>
        <v>0</v>
      </c>
      <c r="BC12" s="229">
        <f t="shared" si="4"/>
        <v>0</v>
      </c>
      <c r="BD12" s="229">
        <f t="shared" si="4"/>
        <v>0</v>
      </c>
      <c r="BE12" s="229">
        <f t="shared" si="4"/>
        <v>0</v>
      </c>
      <c r="BF12" s="229">
        <f t="shared" si="4"/>
        <v>0</v>
      </c>
      <c r="BG12" s="229">
        <f t="shared" si="4"/>
        <v>0</v>
      </c>
      <c r="BH12" s="229">
        <f t="shared" si="4"/>
        <v>0</v>
      </c>
      <c r="BI12" s="229">
        <f t="shared" si="4"/>
        <v>0</v>
      </c>
      <c r="BJ12" s="229">
        <f t="shared" si="4"/>
        <v>0</v>
      </c>
      <c r="BK12" s="229">
        <f t="shared" si="4"/>
        <v>0</v>
      </c>
      <c r="BL12" s="229">
        <f t="shared" si="4"/>
        <v>0</v>
      </c>
      <c r="BM12" s="229">
        <f t="shared" si="4"/>
        <v>0</v>
      </c>
      <c r="BN12" s="229">
        <f t="shared" si="4"/>
        <v>0</v>
      </c>
      <c r="BO12" s="229">
        <f t="shared" si="4"/>
        <v>0</v>
      </c>
      <c r="BP12" s="229">
        <f t="shared" si="4"/>
        <v>0</v>
      </c>
      <c r="BQ12" s="229">
        <f t="shared" si="4"/>
        <v>0</v>
      </c>
      <c r="BR12" s="229">
        <f t="shared" si="4"/>
        <v>0</v>
      </c>
      <c r="BS12" s="229">
        <f t="shared" si="4"/>
        <v>0</v>
      </c>
      <c r="BT12" s="229">
        <f t="shared" si="4"/>
        <v>0</v>
      </c>
      <c r="BU12" s="229">
        <f t="shared" si="4"/>
        <v>0</v>
      </c>
      <c r="BV12" s="229">
        <f t="shared" si="4"/>
        <v>0</v>
      </c>
      <c r="BW12" s="229">
        <f t="shared" si="4"/>
        <v>0</v>
      </c>
      <c r="BX12" s="229">
        <f t="shared" si="4"/>
        <v>0</v>
      </c>
      <c r="BY12" s="229">
        <f t="shared" si="4"/>
        <v>0</v>
      </c>
      <c r="BZ12" s="229">
        <f t="shared" si="4"/>
        <v>0</v>
      </c>
      <c r="CA12" s="229">
        <f t="shared" si="4"/>
        <v>0</v>
      </c>
      <c r="CB12" s="229">
        <f t="shared" si="4"/>
        <v>0</v>
      </c>
      <c r="CC12" s="229">
        <f t="shared" si="4"/>
        <v>0</v>
      </c>
      <c r="CD12" s="229">
        <f t="shared" si="4"/>
        <v>0</v>
      </c>
      <c r="CE12" s="229">
        <f t="shared" si="4"/>
        <v>0</v>
      </c>
      <c r="CF12" s="229">
        <f t="shared" si="4"/>
        <v>0</v>
      </c>
      <c r="CG12" s="229">
        <f t="shared" si="4"/>
        <v>0</v>
      </c>
      <c r="CH12" s="229">
        <f t="shared" si="4"/>
        <v>0</v>
      </c>
      <c r="CI12" s="229">
        <f t="shared" si="4"/>
        <v>0</v>
      </c>
      <c r="CJ12" s="229">
        <f t="shared" si="4"/>
        <v>0</v>
      </c>
      <c r="CK12" s="229">
        <f t="shared" si="4"/>
        <v>0</v>
      </c>
      <c r="CL12" s="229">
        <f t="shared" si="4"/>
        <v>0</v>
      </c>
      <c r="CM12" s="229">
        <f t="shared" ref="CM12:DC12" si="5">CM10*CM11</f>
        <v>0</v>
      </c>
      <c r="CN12" s="229">
        <f t="shared" si="5"/>
        <v>0</v>
      </c>
      <c r="CO12" s="229">
        <f t="shared" si="5"/>
        <v>0</v>
      </c>
      <c r="CP12" s="229">
        <f t="shared" si="5"/>
        <v>0</v>
      </c>
      <c r="CQ12" s="229">
        <f t="shared" si="5"/>
        <v>0</v>
      </c>
      <c r="CR12" s="229">
        <f t="shared" si="5"/>
        <v>0</v>
      </c>
      <c r="CS12" s="229">
        <f t="shared" si="5"/>
        <v>0</v>
      </c>
      <c r="CT12" s="229">
        <f t="shared" si="5"/>
        <v>0</v>
      </c>
      <c r="CU12" s="229">
        <f t="shared" si="5"/>
        <v>0</v>
      </c>
      <c r="CV12" s="229">
        <f t="shared" si="5"/>
        <v>0</v>
      </c>
      <c r="CW12" s="229">
        <f t="shared" si="5"/>
        <v>0</v>
      </c>
      <c r="CX12" s="229">
        <f t="shared" si="5"/>
        <v>0</v>
      </c>
      <c r="CY12" s="229">
        <f t="shared" si="5"/>
        <v>0</v>
      </c>
      <c r="CZ12" s="229">
        <f t="shared" si="5"/>
        <v>0</v>
      </c>
      <c r="DA12" s="229">
        <f t="shared" si="5"/>
        <v>0</v>
      </c>
      <c r="DB12" s="229">
        <f t="shared" si="5"/>
        <v>0</v>
      </c>
      <c r="DC12" s="229">
        <f t="shared" si="5"/>
        <v>0</v>
      </c>
    </row>
    <row r="13" spans="1:107" ht="15" customHeight="1" x14ac:dyDescent="0.25">
      <c r="B13" s="1162">
        <v>7</v>
      </c>
      <c r="C13" s="213" t="s">
        <v>4207</v>
      </c>
      <c r="D13" s="213"/>
      <c r="E13" s="219" t="s">
        <v>4201</v>
      </c>
      <c r="F13" s="220" t="s">
        <v>4208</v>
      </c>
      <c r="G13" s="225" t="str">
        <f>IF(COUNTA(H13:DC13)=0,"",IF(OR(LARGE(H13:DC13,1)&gt;3,SMALL(H13:DC13,1)&lt;0),"ERRO",""))</f>
        <v/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</row>
    <row r="14" spans="1:107" ht="15" customHeight="1" x14ac:dyDescent="0.25">
      <c r="B14" s="1163"/>
      <c r="C14" s="213" t="s">
        <v>4209</v>
      </c>
      <c r="D14" s="213"/>
      <c r="E14" s="214" t="s">
        <v>4210</v>
      </c>
      <c r="F14" s="220" t="s">
        <v>4211</v>
      </c>
      <c r="G14" s="225" t="str">
        <f>IF(COUNTA(H14:DC14)=0,"",IF(OR(LARGE(H14:DC14,1)&gt;22,SMALL(H14:DC14,1)&lt;0),"ERRO",""))</f>
        <v/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</row>
    <row r="15" spans="1:107" ht="15" customHeight="1" x14ac:dyDescent="0.25">
      <c r="B15" s="1163"/>
      <c r="C15" s="213" t="s">
        <v>4212</v>
      </c>
      <c r="D15" s="213"/>
      <c r="E15" s="214" t="s">
        <v>4213</v>
      </c>
      <c r="F15" s="220" t="s">
        <v>4214</v>
      </c>
      <c r="G15" s="225" t="str">
        <f>IF(COUNTA(H15:DC15)=0,"",IF(OR(LARGE(H15:DC15,1)&gt;12,SMALL(H15:DC15,1)&lt;0),"ERRO",""))</f>
        <v/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</row>
    <row r="16" spans="1:107" ht="15" customHeight="1" x14ac:dyDescent="0.25">
      <c r="B16" s="1163"/>
      <c r="C16" s="213" t="s">
        <v>4215</v>
      </c>
      <c r="D16" s="213"/>
      <c r="E16" s="219" t="s">
        <v>3855</v>
      </c>
      <c r="F16" s="220" t="s">
        <v>4216</v>
      </c>
      <c r="G16" s="534">
        <f>SUM(H16:DC16)</f>
        <v>0</v>
      </c>
      <c r="H16" s="224">
        <f>H8*((H13*H14*H15)/792)</f>
        <v>0</v>
      </c>
      <c r="I16" s="224">
        <f t="shared" ref="I16:Z16" si="6">I8*((I13*I14*I15)/792)</f>
        <v>0</v>
      </c>
      <c r="J16" s="224">
        <f t="shared" si="6"/>
        <v>0</v>
      </c>
      <c r="K16" s="224">
        <f t="shared" si="6"/>
        <v>0</v>
      </c>
      <c r="L16" s="224">
        <f t="shared" si="6"/>
        <v>0</v>
      </c>
      <c r="M16" s="224">
        <f t="shared" si="6"/>
        <v>0</v>
      </c>
      <c r="N16" s="224">
        <f t="shared" si="6"/>
        <v>0</v>
      </c>
      <c r="O16" s="224">
        <f t="shared" si="6"/>
        <v>0</v>
      </c>
      <c r="P16" s="224">
        <f t="shared" si="6"/>
        <v>0</v>
      </c>
      <c r="Q16" s="224">
        <f t="shared" si="6"/>
        <v>0</v>
      </c>
      <c r="R16" s="224">
        <f t="shared" si="6"/>
        <v>0</v>
      </c>
      <c r="S16" s="224">
        <f t="shared" si="6"/>
        <v>0</v>
      </c>
      <c r="T16" s="224">
        <f t="shared" si="6"/>
        <v>0</v>
      </c>
      <c r="U16" s="224">
        <f t="shared" si="6"/>
        <v>0</v>
      </c>
      <c r="V16" s="224">
        <f t="shared" si="6"/>
        <v>0</v>
      </c>
      <c r="W16" s="224">
        <f t="shared" si="6"/>
        <v>0</v>
      </c>
      <c r="X16" s="224">
        <f t="shared" si="6"/>
        <v>0</v>
      </c>
      <c r="Y16" s="224">
        <f t="shared" si="6"/>
        <v>0</v>
      </c>
      <c r="Z16" s="224">
        <f t="shared" si="6"/>
        <v>0</v>
      </c>
      <c r="AA16" s="224">
        <f t="shared" ref="AA16:CL16" si="7">AA8*((AA13*AA14*AA15)/792)</f>
        <v>0</v>
      </c>
      <c r="AB16" s="224">
        <f t="shared" si="7"/>
        <v>0</v>
      </c>
      <c r="AC16" s="224">
        <f t="shared" si="7"/>
        <v>0</v>
      </c>
      <c r="AD16" s="224">
        <f t="shared" si="7"/>
        <v>0</v>
      </c>
      <c r="AE16" s="224">
        <f t="shared" si="7"/>
        <v>0</v>
      </c>
      <c r="AF16" s="224">
        <f t="shared" si="7"/>
        <v>0</v>
      </c>
      <c r="AG16" s="224">
        <f t="shared" si="7"/>
        <v>0</v>
      </c>
      <c r="AH16" s="224">
        <f t="shared" si="7"/>
        <v>0</v>
      </c>
      <c r="AI16" s="224">
        <f t="shared" si="7"/>
        <v>0</v>
      </c>
      <c r="AJ16" s="224">
        <f t="shared" si="7"/>
        <v>0</v>
      </c>
      <c r="AK16" s="224">
        <f t="shared" si="7"/>
        <v>0</v>
      </c>
      <c r="AL16" s="224">
        <f t="shared" si="7"/>
        <v>0</v>
      </c>
      <c r="AM16" s="224">
        <f t="shared" si="7"/>
        <v>0</v>
      </c>
      <c r="AN16" s="224">
        <f t="shared" si="7"/>
        <v>0</v>
      </c>
      <c r="AO16" s="224">
        <f t="shared" si="7"/>
        <v>0</v>
      </c>
      <c r="AP16" s="224">
        <f t="shared" si="7"/>
        <v>0</v>
      </c>
      <c r="AQ16" s="224">
        <f t="shared" si="7"/>
        <v>0</v>
      </c>
      <c r="AR16" s="224">
        <f t="shared" si="7"/>
        <v>0</v>
      </c>
      <c r="AS16" s="224">
        <f t="shared" si="7"/>
        <v>0</v>
      </c>
      <c r="AT16" s="224">
        <f t="shared" si="7"/>
        <v>0</v>
      </c>
      <c r="AU16" s="224">
        <f t="shared" si="7"/>
        <v>0</v>
      </c>
      <c r="AV16" s="224">
        <f t="shared" si="7"/>
        <v>0</v>
      </c>
      <c r="AW16" s="224">
        <f t="shared" si="7"/>
        <v>0</v>
      </c>
      <c r="AX16" s="224">
        <f t="shared" si="7"/>
        <v>0</v>
      </c>
      <c r="AY16" s="224">
        <f t="shared" si="7"/>
        <v>0</v>
      </c>
      <c r="AZ16" s="224">
        <f t="shared" si="7"/>
        <v>0</v>
      </c>
      <c r="BA16" s="224">
        <f t="shared" si="7"/>
        <v>0</v>
      </c>
      <c r="BB16" s="224">
        <f t="shared" si="7"/>
        <v>0</v>
      </c>
      <c r="BC16" s="224">
        <f t="shared" si="7"/>
        <v>0</v>
      </c>
      <c r="BD16" s="224">
        <f t="shared" si="7"/>
        <v>0</v>
      </c>
      <c r="BE16" s="224">
        <f t="shared" si="7"/>
        <v>0</v>
      </c>
      <c r="BF16" s="224">
        <f t="shared" si="7"/>
        <v>0</v>
      </c>
      <c r="BG16" s="224">
        <f t="shared" si="7"/>
        <v>0</v>
      </c>
      <c r="BH16" s="224">
        <f t="shared" si="7"/>
        <v>0</v>
      </c>
      <c r="BI16" s="224">
        <f t="shared" si="7"/>
        <v>0</v>
      </c>
      <c r="BJ16" s="224">
        <f t="shared" si="7"/>
        <v>0</v>
      </c>
      <c r="BK16" s="224">
        <f t="shared" si="7"/>
        <v>0</v>
      </c>
      <c r="BL16" s="224">
        <f t="shared" si="7"/>
        <v>0</v>
      </c>
      <c r="BM16" s="224">
        <f t="shared" si="7"/>
        <v>0</v>
      </c>
      <c r="BN16" s="224">
        <f t="shared" si="7"/>
        <v>0</v>
      </c>
      <c r="BO16" s="224">
        <f t="shared" si="7"/>
        <v>0</v>
      </c>
      <c r="BP16" s="224">
        <f t="shared" si="7"/>
        <v>0</v>
      </c>
      <c r="BQ16" s="224">
        <f t="shared" si="7"/>
        <v>0</v>
      </c>
      <c r="BR16" s="224">
        <f t="shared" si="7"/>
        <v>0</v>
      </c>
      <c r="BS16" s="224">
        <f t="shared" si="7"/>
        <v>0</v>
      </c>
      <c r="BT16" s="224">
        <f t="shared" si="7"/>
        <v>0</v>
      </c>
      <c r="BU16" s="224">
        <f t="shared" si="7"/>
        <v>0</v>
      </c>
      <c r="BV16" s="224">
        <f t="shared" si="7"/>
        <v>0</v>
      </c>
      <c r="BW16" s="224">
        <f t="shared" si="7"/>
        <v>0</v>
      </c>
      <c r="BX16" s="224">
        <f t="shared" si="7"/>
        <v>0</v>
      </c>
      <c r="BY16" s="224">
        <f t="shared" si="7"/>
        <v>0</v>
      </c>
      <c r="BZ16" s="224">
        <f t="shared" si="7"/>
        <v>0</v>
      </c>
      <c r="CA16" s="224">
        <f t="shared" si="7"/>
        <v>0</v>
      </c>
      <c r="CB16" s="224">
        <f t="shared" si="7"/>
        <v>0</v>
      </c>
      <c r="CC16" s="224">
        <f t="shared" si="7"/>
        <v>0</v>
      </c>
      <c r="CD16" s="224">
        <f t="shared" si="7"/>
        <v>0</v>
      </c>
      <c r="CE16" s="224">
        <f t="shared" si="7"/>
        <v>0</v>
      </c>
      <c r="CF16" s="224">
        <f t="shared" si="7"/>
        <v>0</v>
      </c>
      <c r="CG16" s="224">
        <f t="shared" si="7"/>
        <v>0</v>
      </c>
      <c r="CH16" s="224">
        <f t="shared" si="7"/>
        <v>0</v>
      </c>
      <c r="CI16" s="224">
        <f t="shared" si="7"/>
        <v>0</v>
      </c>
      <c r="CJ16" s="224">
        <f t="shared" si="7"/>
        <v>0</v>
      </c>
      <c r="CK16" s="224">
        <f t="shared" si="7"/>
        <v>0</v>
      </c>
      <c r="CL16" s="224">
        <f t="shared" si="7"/>
        <v>0</v>
      </c>
      <c r="CM16" s="224">
        <f t="shared" ref="CM16:DC16" si="8">CM8*((CM13*CM14*CM15)/792)</f>
        <v>0</v>
      </c>
      <c r="CN16" s="224">
        <f t="shared" si="8"/>
        <v>0</v>
      </c>
      <c r="CO16" s="224">
        <f t="shared" si="8"/>
        <v>0</v>
      </c>
      <c r="CP16" s="224">
        <f t="shared" si="8"/>
        <v>0</v>
      </c>
      <c r="CQ16" s="224">
        <f t="shared" si="8"/>
        <v>0</v>
      </c>
      <c r="CR16" s="224">
        <f t="shared" si="8"/>
        <v>0</v>
      </c>
      <c r="CS16" s="224">
        <f t="shared" si="8"/>
        <v>0</v>
      </c>
      <c r="CT16" s="224">
        <f t="shared" si="8"/>
        <v>0</v>
      </c>
      <c r="CU16" s="224">
        <f t="shared" si="8"/>
        <v>0</v>
      </c>
      <c r="CV16" s="224">
        <f t="shared" si="8"/>
        <v>0</v>
      </c>
      <c r="CW16" s="224">
        <f t="shared" si="8"/>
        <v>0</v>
      </c>
      <c r="CX16" s="224">
        <f t="shared" si="8"/>
        <v>0</v>
      </c>
      <c r="CY16" s="224">
        <f t="shared" si="8"/>
        <v>0</v>
      </c>
      <c r="CZ16" s="224">
        <f t="shared" si="8"/>
        <v>0</v>
      </c>
      <c r="DA16" s="224">
        <f t="shared" si="8"/>
        <v>0</v>
      </c>
      <c r="DB16" s="224">
        <f t="shared" si="8"/>
        <v>0</v>
      </c>
      <c r="DC16" s="224">
        <f t="shared" si="8"/>
        <v>0</v>
      </c>
    </row>
    <row r="17" spans="2:107" ht="15" customHeight="1" x14ac:dyDescent="0.25">
      <c r="B17" s="1164"/>
      <c r="C17" s="213" t="s">
        <v>4217</v>
      </c>
      <c r="D17" s="213"/>
      <c r="E17" s="213"/>
      <c r="F17" s="220" t="s">
        <v>4218</v>
      </c>
      <c r="G17" s="225" t="str">
        <f>IF(COUNTA(H17:DC17)=0,"",IF(OR(LARGE(H17:DC17,1)&gt;1,SMALL(H17:DC17,1)&lt;0),"ERRO",""))</f>
        <v/>
      </c>
      <c r="H17" s="230">
        <f>IF(H8=0,0,H16/H8)</f>
        <v>0</v>
      </c>
      <c r="I17" s="230">
        <f t="shared" ref="I17:Z17" si="9">IF(I8=0,0,I16/I8)</f>
        <v>0</v>
      </c>
      <c r="J17" s="230">
        <f t="shared" si="9"/>
        <v>0</v>
      </c>
      <c r="K17" s="230">
        <f t="shared" si="9"/>
        <v>0</v>
      </c>
      <c r="L17" s="230">
        <f t="shared" si="9"/>
        <v>0</v>
      </c>
      <c r="M17" s="230">
        <f t="shared" si="9"/>
        <v>0</v>
      </c>
      <c r="N17" s="230">
        <f t="shared" si="9"/>
        <v>0</v>
      </c>
      <c r="O17" s="230">
        <f t="shared" si="9"/>
        <v>0</v>
      </c>
      <c r="P17" s="230">
        <f t="shared" si="9"/>
        <v>0</v>
      </c>
      <c r="Q17" s="230">
        <f t="shared" si="9"/>
        <v>0</v>
      </c>
      <c r="R17" s="230">
        <f t="shared" si="9"/>
        <v>0</v>
      </c>
      <c r="S17" s="230">
        <f t="shared" si="9"/>
        <v>0</v>
      </c>
      <c r="T17" s="230">
        <f t="shared" si="9"/>
        <v>0</v>
      </c>
      <c r="U17" s="230">
        <f t="shared" si="9"/>
        <v>0</v>
      </c>
      <c r="V17" s="230">
        <f t="shared" si="9"/>
        <v>0</v>
      </c>
      <c r="W17" s="230">
        <f t="shared" si="9"/>
        <v>0</v>
      </c>
      <c r="X17" s="230">
        <f t="shared" si="9"/>
        <v>0</v>
      </c>
      <c r="Y17" s="230">
        <f t="shared" si="9"/>
        <v>0</v>
      </c>
      <c r="Z17" s="230">
        <f t="shared" si="9"/>
        <v>0</v>
      </c>
      <c r="AA17" s="230">
        <f t="shared" ref="AA17:CL17" si="10">IF(AA8=0,0,AA16/AA8)</f>
        <v>0</v>
      </c>
      <c r="AB17" s="230">
        <f t="shared" si="10"/>
        <v>0</v>
      </c>
      <c r="AC17" s="230">
        <f t="shared" si="10"/>
        <v>0</v>
      </c>
      <c r="AD17" s="230">
        <f t="shared" si="10"/>
        <v>0</v>
      </c>
      <c r="AE17" s="230">
        <f t="shared" si="10"/>
        <v>0</v>
      </c>
      <c r="AF17" s="230">
        <f t="shared" si="10"/>
        <v>0</v>
      </c>
      <c r="AG17" s="230">
        <f t="shared" si="10"/>
        <v>0</v>
      </c>
      <c r="AH17" s="230">
        <f t="shared" si="10"/>
        <v>0</v>
      </c>
      <c r="AI17" s="230">
        <f t="shared" si="10"/>
        <v>0</v>
      </c>
      <c r="AJ17" s="230">
        <f t="shared" si="10"/>
        <v>0</v>
      </c>
      <c r="AK17" s="230">
        <f t="shared" si="10"/>
        <v>0</v>
      </c>
      <c r="AL17" s="230">
        <f t="shared" si="10"/>
        <v>0</v>
      </c>
      <c r="AM17" s="230">
        <f t="shared" si="10"/>
        <v>0</v>
      </c>
      <c r="AN17" s="230">
        <f t="shared" si="10"/>
        <v>0</v>
      </c>
      <c r="AO17" s="230">
        <f t="shared" si="10"/>
        <v>0</v>
      </c>
      <c r="AP17" s="230">
        <f t="shared" si="10"/>
        <v>0</v>
      </c>
      <c r="AQ17" s="230">
        <f t="shared" si="10"/>
        <v>0</v>
      </c>
      <c r="AR17" s="230">
        <f t="shared" si="10"/>
        <v>0</v>
      </c>
      <c r="AS17" s="230">
        <f t="shared" si="10"/>
        <v>0</v>
      </c>
      <c r="AT17" s="230">
        <f t="shared" si="10"/>
        <v>0</v>
      </c>
      <c r="AU17" s="230">
        <f t="shared" si="10"/>
        <v>0</v>
      </c>
      <c r="AV17" s="230">
        <f t="shared" si="10"/>
        <v>0</v>
      </c>
      <c r="AW17" s="230">
        <f t="shared" si="10"/>
        <v>0</v>
      </c>
      <c r="AX17" s="230">
        <f t="shared" si="10"/>
        <v>0</v>
      </c>
      <c r="AY17" s="230">
        <f t="shared" si="10"/>
        <v>0</v>
      </c>
      <c r="AZ17" s="230">
        <f t="shared" si="10"/>
        <v>0</v>
      </c>
      <c r="BA17" s="230">
        <f t="shared" si="10"/>
        <v>0</v>
      </c>
      <c r="BB17" s="230">
        <f t="shared" si="10"/>
        <v>0</v>
      </c>
      <c r="BC17" s="230">
        <f t="shared" si="10"/>
        <v>0</v>
      </c>
      <c r="BD17" s="230">
        <f t="shared" si="10"/>
        <v>0</v>
      </c>
      <c r="BE17" s="230">
        <f t="shared" si="10"/>
        <v>0</v>
      </c>
      <c r="BF17" s="230">
        <f t="shared" si="10"/>
        <v>0</v>
      </c>
      <c r="BG17" s="230">
        <f t="shared" si="10"/>
        <v>0</v>
      </c>
      <c r="BH17" s="230">
        <f t="shared" si="10"/>
        <v>0</v>
      </c>
      <c r="BI17" s="230">
        <f t="shared" si="10"/>
        <v>0</v>
      </c>
      <c r="BJ17" s="230">
        <f t="shared" si="10"/>
        <v>0</v>
      </c>
      <c r="BK17" s="230">
        <f t="shared" si="10"/>
        <v>0</v>
      </c>
      <c r="BL17" s="230">
        <f t="shared" si="10"/>
        <v>0</v>
      </c>
      <c r="BM17" s="230">
        <f t="shared" si="10"/>
        <v>0</v>
      </c>
      <c r="BN17" s="230">
        <f t="shared" si="10"/>
        <v>0</v>
      </c>
      <c r="BO17" s="230">
        <f t="shared" si="10"/>
        <v>0</v>
      </c>
      <c r="BP17" s="230">
        <f t="shared" si="10"/>
        <v>0</v>
      </c>
      <c r="BQ17" s="230">
        <f t="shared" si="10"/>
        <v>0</v>
      </c>
      <c r="BR17" s="230">
        <f t="shared" si="10"/>
        <v>0</v>
      </c>
      <c r="BS17" s="230">
        <f t="shared" si="10"/>
        <v>0</v>
      </c>
      <c r="BT17" s="230">
        <f t="shared" si="10"/>
        <v>0</v>
      </c>
      <c r="BU17" s="230">
        <f t="shared" si="10"/>
        <v>0</v>
      </c>
      <c r="BV17" s="230">
        <f t="shared" si="10"/>
        <v>0</v>
      </c>
      <c r="BW17" s="230">
        <f t="shared" si="10"/>
        <v>0</v>
      </c>
      <c r="BX17" s="230">
        <f t="shared" si="10"/>
        <v>0</v>
      </c>
      <c r="BY17" s="230">
        <f t="shared" si="10"/>
        <v>0</v>
      </c>
      <c r="BZ17" s="230">
        <f t="shared" si="10"/>
        <v>0</v>
      </c>
      <c r="CA17" s="230">
        <f t="shared" si="10"/>
        <v>0</v>
      </c>
      <c r="CB17" s="230">
        <f t="shared" si="10"/>
        <v>0</v>
      </c>
      <c r="CC17" s="230">
        <f t="shared" si="10"/>
        <v>0</v>
      </c>
      <c r="CD17" s="230">
        <f t="shared" si="10"/>
        <v>0</v>
      </c>
      <c r="CE17" s="230">
        <f t="shared" si="10"/>
        <v>0</v>
      </c>
      <c r="CF17" s="230">
        <f t="shared" si="10"/>
        <v>0</v>
      </c>
      <c r="CG17" s="230">
        <f t="shared" si="10"/>
        <v>0</v>
      </c>
      <c r="CH17" s="230">
        <f t="shared" si="10"/>
        <v>0</v>
      </c>
      <c r="CI17" s="230">
        <f t="shared" si="10"/>
        <v>0</v>
      </c>
      <c r="CJ17" s="230">
        <f t="shared" si="10"/>
        <v>0</v>
      </c>
      <c r="CK17" s="230">
        <f t="shared" si="10"/>
        <v>0</v>
      </c>
      <c r="CL17" s="230">
        <f t="shared" si="10"/>
        <v>0</v>
      </c>
      <c r="CM17" s="230">
        <f t="shared" ref="CM17:DC17" si="11">IF(CM8=0,0,CM16/CM8)</f>
        <v>0</v>
      </c>
      <c r="CN17" s="230">
        <f t="shared" si="11"/>
        <v>0</v>
      </c>
      <c r="CO17" s="230">
        <f t="shared" si="11"/>
        <v>0</v>
      </c>
      <c r="CP17" s="230">
        <f t="shared" si="11"/>
        <v>0</v>
      </c>
      <c r="CQ17" s="230">
        <f t="shared" si="11"/>
        <v>0</v>
      </c>
      <c r="CR17" s="230">
        <f t="shared" si="11"/>
        <v>0</v>
      </c>
      <c r="CS17" s="230">
        <f t="shared" si="11"/>
        <v>0</v>
      </c>
      <c r="CT17" s="230">
        <f t="shared" si="11"/>
        <v>0</v>
      </c>
      <c r="CU17" s="230">
        <f t="shared" si="11"/>
        <v>0</v>
      </c>
      <c r="CV17" s="230">
        <f t="shared" si="11"/>
        <v>0</v>
      </c>
      <c r="CW17" s="230">
        <f t="shared" si="11"/>
        <v>0</v>
      </c>
      <c r="CX17" s="230">
        <f t="shared" si="11"/>
        <v>0</v>
      </c>
      <c r="CY17" s="230">
        <f t="shared" si="11"/>
        <v>0</v>
      </c>
      <c r="CZ17" s="230">
        <f t="shared" si="11"/>
        <v>0</v>
      </c>
      <c r="DA17" s="230">
        <f t="shared" si="11"/>
        <v>0</v>
      </c>
      <c r="DB17" s="230">
        <f t="shared" si="11"/>
        <v>0</v>
      </c>
      <c r="DC17" s="230">
        <f t="shared" si="11"/>
        <v>0</v>
      </c>
    </row>
    <row r="18" spans="2:107" ht="15" customHeight="1" x14ac:dyDescent="0.25">
      <c r="B18" s="495">
        <v>8</v>
      </c>
      <c r="C18" s="213" t="s">
        <v>4219</v>
      </c>
      <c r="D18" s="213"/>
      <c r="E18" s="219" t="s">
        <v>3852</v>
      </c>
      <c r="F18" s="220" t="s">
        <v>4220</v>
      </c>
      <c r="G18" s="534">
        <f>SUM(H18:DC18)</f>
        <v>0</v>
      </c>
      <c r="H18" s="229">
        <f>(H8*H9*H12)/1000</f>
        <v>0</v>
      </c>
      <c r="I18" s="229">
        <f t="shared" ref="I18:Z18" si="12">(I8*I9*I12)/1000</f>
        <v>0</v>
      </c>
      <c r="J18" s="229">
        <f t="shared" si="12"/>
        <v>0</v>
      </c>
      <c r="K18" s="229">
        <f t="shared" si="12"/>
        <v>0</v>
      </c>
      <c r="L18" s="229">
        <f t="shared" si="12"/>
        <v>0</v>
      </c>
      <c r="M18" s="229">
        <f t="shared" si="12"/>
        <v>0</v>
      </c>
      <c r="N18" s="229">
        <f t="shared" si="12"/>
        <v>0</v>
      </c>
      <c r="O18" s="229">
        <f t="shared" si="12"/>
        <v>0</v>
      </c>
      <c r="P18" s="229">
        <f t="shared" si="12"/>
        <v>0</v>
      </c>
      <c r="Q18" s="229">
        <f t="shared" si="12"/>
        <v>0</v>
      </c>
      <c r="R18" s="229">
        <f t="shared" si="12"/>
        <v>0</v>
      </c>
      <c r="S18" s="229">
        <f t="shared" si="12"/>
        <v>0</v>
      </c>
      <c r="T18" s="229">
        <f t="shared" si="12"/>
        <v>0</v>
      </c>
      <c r="U18" s="229">
        <f t="shared" si="12"/>
        <v>0</v>
      </c>
      <c r="V18" s="229">
        <f t="shared" si="12"/>
        <v>0</v>
      </c>
      <c r="W18" s="229">
        <f t="shared" si="12"/>
        <v>0</v>
      </c>
      <c r="X18" s="229">
        <f t="shared" si="12"/>
        <v>0</v>
      </c>
      <c r="Y18" s="229">
        <f t="shared" si="12"/>
        <v>0</v>
      </c>
      <c r="Z18" s="229">
        <f t="shared" si="12"/>
        <v>0</v>
      </c>
      <c r="AA18" s="229">
        <f t="shared" ref="AA18:CL18" si="13">(AA8*AA9*AA12)/1000</f>
        <v>0</v>
      </c>
      <c r="AB18" s="229">
        <f t="shared" si="13"/>
        <v>0</v>
      </c>
      <c r="AC18" s="229">
        <f t="shared" si="13"/>
        <v>0</v>
      </c>
      <c r="AD18" s="229">
        <f t="shared" si="13"/>
        <v>0</v>
      </c>
      <c r="AE18" s="229">
        <f t="shared" si="13"/>
        <v>0</v>
      </c>
      <c r="AF18" s="229">
        <f t="shared" si="13"/>
        <v>0</v>
      </c>
      <c r="AG18" s="229">
        <f t="shared" si="13"/>
        <v>0</v>
      </c>
      <c r="AH18" s="229">
        <f t="shared" si="13"/>
        <v>0</v>
      </c>
      <c r="AI18" s="229">
        <f t="shared" si="13"/>
        <v>0</v>
      </c>
      <c r="AJ18" s="229">
        <f t="shared" si="13"/>
        <v>0</v>
      </c>
      <c r="AK18" s="229">
        <f t="shared" si="13"/>
        <v>0</v>
      </c>
      <c r="AL18" s="229">
        <f t="shared" si="13"/>
        <v>0</v>
      </c>
      <c r="AM18" s="229">
        <f t="shared" si="13"/>
        <v>0</v>
      </c>
      <c r="AN18" s="229">
        <f t="shared" si="13"/>
        <v>0</v>
      </c>
      <c r="AO18" s="229">
        <f t="shared" si="13"/>
        <v>0</v>
      </c>
      <c r="AP18" s="229">
        <f t="shared" si="13"/>
        <v>0</v>
      </c>
      <c r="AQ18" s="229">
        <f t="shared" si="13"/>
        <v>0</v>
      </c>
      <c r="AR18" s="229">
        <f t="shared" si="13"/>
        <v>0</v>
      </c>
      <c r="AS18" s="229">
        <f t="shared" si="13"/>
        <v>0</v>
      </c>
      <c r="AT18" s="229">
        <f t="shared" si="13"/>
        <v>0</v>
      </c>
      <c r="AU18" s="229">
        <f t="shared" si="13"/>
        <v>0</v>
      </c>
      <c r="AV18" s="229">
        <f t="shared" si="13"/>
        <v>0</v>
      </c>
      <c r="AW18" s="229">
        <f t="shared" si="13"/>
        <v>0</v>
      </c>
      <c r="AX18" s="229">
        <f t="shared" si="13"/>
        <v>0</v>
      </c>
      <c r="AY18" s="229">
        <f t="shared" si="13"/>
        <v>0</v>
      </c>
      <c r="AZ18" s="229">
        <f t="shared" si="13"/>
        <v>0</v>
      </c>
      <c r="BA18" s="229">
        <f t="shared" si="13"/>
        <v>0</v>
      </c>
      <c r="BB18" s="229">
        <f t="shared" si="13"/>
        <v>0</v>
      </c>
      <c r="BC18" s="229">
        <f t="shared" si="13"/>
        <v>0</v>
      </c>
      <c r="BD18" s="229">
        <f t="shared" si="13"/>
        <v>0</v>
      </c>
      <c r="BE18" s="229">
        <f t="shared" si="13"/>
        <v>0</v>
      </c>
      <c r="BF18" s="229">
        <f t="shared" si="13"/>
        <v>0</v>
      </c>
      <c r="BG18" s="229">
        <f t="shared" si="13"/>
        <v>0</v>
      </c>
      <c r="BH18" s="229">
        <f t="shared" si="13"/>
        <v>0</v>
      </c>
      <c r="BI18" s="229">
        <f t="shared" si="13"/>
        <v>0</v>
      </c>
      <c r="BJ18" s="229">
        <f t="shared" si="13"/>
        <v>0</v>
      </c>
      <c r="BK18" s="229">
        <f t="shared" si="13"/>
        <v>0</v>
      </c>
      <c r="BL18" s="229">
        <f t="shared" si="13"/>
        <v>0</v>
      </c>
      <c r="BM18" s="229">
        <f t="shared" si="13"/>
        <v>0</v>
      </c>
      <c r="BN18" s="229">
        <f t="shared" si="13"/>
        <v>0</v>
      </c>
      <c r="BO18" s="229">
        <f t="shared" si="13"/>
        <v>0</v>
      </c>
      <c r="BP18" s="229">
        <f t="shared" si="13"/>
        <v>0</v>
      </c>
      <c r="BQ18" s="229">
        <f t="shared" si="13"/>
        <v>0</v>
      </c>
      <c r="BR18" s="229">
        <f t="shared" si="13"/>
        <v>0</v>
      </c>
      <c r="BS18" s="229">
        <f t="shared" si="13"/>
        <v>0</v>
      </c>
      <c r="BT18" s="229">
        <f t="shared" si="13"/>
        <v>0</v>
      </c>
      <c r="BU18" s="229">
        <f t="shared" si="13"/>
        <v>0</v>
      </c>
      <c r="BV18" s="229">
        <f t="shared" si="13"/>
        <v>0</v>
      </c>
      <c r="BW18" s="229">
        <f t="shared" si="13"/>
        <v>0</v>
      </c>
      <c r="BX18" s="229">
        <f t="shared" si="13"/>
        <v>0</v>
      </c>
      <c r="BY18" s="229">
        <f t="shared" si="13"/>
        <v>0</v>
      </c>
      <c r="BZ18" s="229">
        <f t="shared" si="13"/>
        <v>0</v>
      </c>
      <c r="CA18" s="229">
        <f t="shared" si="13"/>
        <v>0</v>
      </c>
      <c r="CB18" s="229">
        <f t="shared" si="13"/>
        <v>0</v>
      </c>
      <c r="CC18" s="229">
        <f t="shared" si="13"/>
        <v>0</v>
      </c>
      <c r="CD18" s="229">
        <f t="shared" si="13"/>
        <v>0</v>
      </c>
      <c r="CE18" s="229">
        <f t="shared" si="13"/>
        <v>0</v>
      </c>
      <c r="CF18" s="229">
        <f t="shared" si="13"/>
        <v>0</v>
      </c>
      <c r="CG18" s="229">
        <f t="shared" si="13"/>
        <v>0</v>
      </c>
      <c r="CH18" s="229">
        <f t="shared" si="13"/>
        <v>0</v>
      </c>
      <c r="CI18" s="229">
        <f t="shared" si="13"/>
        <v>0</v>
      </c>
      <c r="CJ18" s="229">
        <f t="shared" si="13"/>
        <v>0</v>
      </c>
      <c r="CK18" s="229">
        <f t="shared" si="13"/>
        <v>0</v>
      </c>
      <c r="CL18" s="229">
        <f t="shared" si="13"/>
        <v>0</v>
      </c>
      <c r="CM18" s="229">
        <f t="shared" ref="CM18:DC18" si="14">(CM8*CM9*CM12)/1000</f>
        <v>0</v>
      </c>
      <c r="CN18" s="229">
        <f t="shared" si="14"/>
        <v>0</v>
      </c>
      <c r="CO18" s="229">
        <f t="shared" si="14"/>
        <v>0</v>
      </c>
      <c r="CP18" s="229">
        <f t="shared" si="14"/>
        <v>0</v>
      </c>
      <c r="CQ18" s="229">
        <f t="shared" si="14"/>
        <v>0</v>
      </c>
      <c r="CR18" s="229">
        <f t="shared" si="14"/>
        <v>0</v>
      </c>
      <c r="CS18" s="229">
        <f t="shared" si="14"/>
        <v>0</v>
      </c>
      <c r="CT18" s="229">
        <f t="shared" si="14"/>
        <v>0</v>
      </c>
      <c r="CU18" s="229">
        <f t="shared" si="14"/>
        <v>0</v>
      </c>
      <c r="CV18" s="229">
        <f t="shared" si="14"/>
        <v>0</v>
      </c>
      <c r="CW18" s="229">
        <f t="shared" si="14"/>
        <v>0</v>
      </c>
      <c r="CX18" s="229">
        <f t="shared" si="14"/>
        <v>0</v>
      </c>
      <c r="CY18" s="229">
        <f t="shared" si="14"/>
        <v>0</v>
      </c>
      <c r="CZ18" s="229">
        <f t="shared" si="14"/>
        <v>0</v>
      </c>
      <c r="DA18" s="229">
        <f t="shared" si="14"/>
        <v>0</v>
      </c>
      <c r="DB18" s="229">
        <f t="shared" si="14"/>
        <v>0</v>
      </c>
      <c r="DC18" s="229">
        <f t="shared" si="14"/>
        <v>0</v>
      </c>
    </row>
    <row r="19" spans="2:107" ht="15" customHeight="1" x14ac:dyDescent="0.25">
      <c r="B19" s="495">
        <v>9</v>
      </c>
      <c r="C19" s="213" t="s">
        <v>4221</v>
      </c>
      <c r="D19" s="213"/>
      <c r="E19" s="214" t="s">
        <v>3855</v>
      </c>
      <c r="F19" s="220" t="s">
        <v>4222</v>
      </c>
      <c r="G19" s="231">
        <f>SUM(H19:DC19)</f>
        <v>0</v>
      </c>
      <c r="H19" s="232">
        <f>H8*H9*H17</f>
        <v>0</v>
      </c>
      <c r="I19" s="232">
        <f t="shared" ref="I19:Z19" si="15">I8*I9*I17</f>
        <v>0</v>
      </c>
      <c r="J19" s="232">
        <f t="shared" si="15"/>
        <v>0</v>
      </c>
      <c r="K19" s="232">
        <f t="shared" si="15"/>
        <v>0</v>
      </c>
      <c r="L19" s="232">
        <f t="shared" si="15"/>
        <v>0</v>
      </c>
      <c r="M19" s="232">
        <f t="shared" si="15"/>
        <v>0</v>
      </c>
      <c r="N19" s="232">
        <f t="shared" si="15"/>
        <v>0</v>
      </c>
      <c r="O19" s="232">
        <f t="shared" si="15"/>
        <v>0</v>
      </c>
      <c r="P19" s="232">
        <f t="shared" si="15"/>
        <v>0</v>
      </c>
      <c r="Q19" s="232">
        <f t="shared" si="15"/>
        <v>0</v>
      </c>
      <c r="R19" s="232">
        <f t="shared" si="15"/>
        <v>0</v>
      </c>
      <c r="S19" s="232">
        <f t="shared" si="15"/>
        <v>0</v>
      </c>
      <c r="T19" s="232">
        <f t="shared" si="15"/>
        <v>0</v>
      </c>
      <c r="U19" s="232">
        <f t="shared" si="15"/>
        <v>0</v>
      </c>
      <c r="V19" s="232">
        <f t="shared" si="15"/>
        <v>0</v>
      </c>
      <c r="W19" s="232">
        <f t="shared" si="15"/>
        <v>0</v>
      </c>
      <c r="X19" s="232">
        <f t="shared" si="15"/>
        <v>0</v>
      </c>
      <c r="Y19" s="232">
        <f t="shared" si="15"/>
        <v>0</v>
      </c>
      <c r="Z19" s="232">
        <f t="shared" si="15"/>
        <v>0</v>
      </c>
      <c r="AA19" s="232">
        <f t="shared" ref="AA19:CL19" si="16">AA8*AA9*AA17</f>
        <v>0</v>
      </c>
      <c r="AB19" s="232">
        <f t="shared" si="16"/>
        <v>0</v>
      </c>
      <c r="AC19" s="232">
        <f t="shared" si="16"/>
        <v>0</v>
      </c>
      <c r="AD19" s="232">
        <f t="shared" si="16"/>
        <v>0</v>
      </c>
      <c r="AE19" s="232">
        <f t="shared" si="16"/>
        <v>0</v>
      </c>
      <c r="AF19" s="232">
        <f t="shared" si="16"/>
        <v>0</v>
      </c>
      <c r="AG19" s="232">
        <f t="shared" si="16"/>
        <v>0</v>
      </c>
      <c r="AH19" s="232">
        <f t="shared" si="16"/>
        <v>0</v>
      </c>
      <c r="AI19" s="232">
        <f t="shared" si="16"/>
        <v>0</v>
      </c>
      <c r="AJ19" s="232">
        <f t="shared" si="16"/>
        <v>0</v>
      </c>
      <c r="AK19" s="232">
        <f t="shared" si="16"/>
        <v>0</v>
      </c>
      <c r="AL19" s="232">
        <f t="shared" si="16"/>
        <v>0</v>
      </c>
      <c r="AM19" s="232">
        <f t="shared" si="16"/>
        <v>0</v>
      </c>
      <c r="AN19" s="232">
        <f t="shared" si="16"/>
        <v>0</v>
      </c>
      <c r="AO19" s="232">
        <f t="shared" si="16"/>
        <v>0</v>
      </c>
      <c r="AP19" s="232">
        <f t="shared" si="16"/>
        <v>0</v>
      </c>
      <c r="AQ19" s="232">
        <f t="shared" si="16"/>
        <v>0</v>
      </c>
      <c r="AR19" s="232">
        <f t="shared" si="16"/>
        <v>0</v>
      </c>
      <c r="AS19" s="232">
        <f t="shared" si="16"/>
        <v>0</v>
      </c>
      <c r="AT19" s="232">
        <f t="shared" si="16"/>
        <v>0</v>
      </c>
      <c r="AU19" s="232">
        <f t="shared" si="16"/>
        <v>0</v>
      </c>
      <c r="AV19" s="232">
        <f t="shared" si="16"/>
        <v>0</v>
      </c>
      <c r="AW19" s="232">
        <f t="shared" si="16"/>
        <v>0</v>
      </c>
      <c r="AX19" s="232">
        <f t="shared" si="16"/>
        <v>0</v>
      </c>
      <c r="AY19" s="232">
        <f t="shared" si="16"/>
        <v>0</v>
      </c>
      <c r="AZ19" s="232">
        <f t="shared" si="16"/>
        <v>0</v>
      </c>
      <c r="BA19" s="232">
        <f t="shared" si="16"/>
        <v>0</v>
      </c>
      <c r="BB19" s="232">
        <f t="shared" si="16"/>
        <v>0</v>
      </c>
      <c r="BC19" s="232">
        <f t="shared" si="16"/>
        <v>0</v>
      </c>
      <c r="BD19" s="232">
        <f t="shared" si="16"/>
        <v>0</v>
      </c>
      <c r="BE19" s="232">
        <f t="shared" si="16"/>
        <v>0</v>
      </c>
      <c r="BF19" s="232">
        <f t="shared" si="16"/>
        <v>0</v>
      </c>
      <c r="BG19" s="232">
        <f t="shared" si="16"/>
        <v>0</v>
      </c>
      <c r="BH19" s="232">
        <f t="shared" si="16"/>
        <v>0</v>
      </c>
      <c r="BI19" s="232">
        <f t="shared" si="16"/>
        <v>0</v>
      </c>
      <c r="BJ19" s="232">
        <f t="shared" si="16"/>
        <v>0</v>
      </c>
      <c r="BK19" s="232">
        <f t="shared" si="16"/>
        <v>0</v>
      </c>
      <c r="BL19" s="232">
        <f t="shared" si="16"/>
        <v>0</v>
      </c>
      <c r="BM19" s="232">
        <f t="shared" si="16"/>
        <v>0</v>
      </c>
      <c r="BN19" s="232">
        <f t="shared" si="16"/>
        <v>0</v>
      </c>
      <c r="BO19" s="232">
        <f t="shared" si="16"/>
        <v>0</v>
      </c>
      <c r="BP19" s="232">
        <f t="shared" si="16"/>
        <v>0</v>
      </c>
      <c r="BQ19" s="232">
        <f t="shared" si="16"/>
        <v>0</v>
      </c>
      <c r="BR19" s="232">
        <f t="shared" si="16"/>
        <v>0</v>
      </c>
      <c r="BS19" s="232">
        <f t="shared" si="16"/>
        <v>0</v>
      </c>
      <c r="BT19" s="232">
        <f t="shared" si="16"/>
        <v>0</v>
      </c>
      <c r="BU19" s="232">
        <f t="shared" si="16"/>
        <v>0</v>
      </c>
      <c r="BV19" s="232">
        <f t="shared" si="16"/>
        <v>0</v>
      </c>
      <c r="BW19" s="232">
        <f t="shared" si="16"/>
        <v>0</v>
      </c>
      <c r="BX19" s="232">
        <f t="shared" si="16"/>
        <v>0</v>
      </c>
      <c r="BY19" s="232">
        <f t="shared" si="16"/>
        <v>0</v>
      </c>
      <c r="BZ19" s="232">
        <f t="shared" si="16"/>
        <v>0</v>
      </c>
      <c r="CA19" s="232">
        <f t="shared" si="16"/>
        <v>0</v>
      </c>
      <c r="CB19" s="232">
        <f t="shared" si="16"/>
        <v>0</v>
      </c>
      <c r="CC19" s="232">
        <f t="shared" si="16"/>
        <v>0</v>
      </c>
      <c r="CD19" s="232">
        <f t="shared" si="16"/>
        <v>0</v>
      </c>
      <c r="CE19" s="232">
        <f t="shared" si="16"/>
        <v>0</v>
      </c>
      <c r="CF19" s="232">
        <f t="shared" si="16"/>
        <v>0</v>
      </c>
      <c r="CG19" s="232">
        <f t="shared" si="16"/>
        <v>0</v>
      </c>
      <c r="CH19" s="232">
        <f t="shared" si="16"/>
        <v>0</v>
      </c>
      <c r="CI19" s="232">
        <f t="shared" si="16"/>
        <v>0</v>
      </c>
      <c r="CJ19" s="232">
        <f t="shared" si="16"/>
        <v>0</v>
      </c>
      <c r="CK19" s="232">
        <f t="shared" si="16"/>
        <v>0</v>
      </c>
      <c r="CL19" s="232">
        <f t="shared" si="16"/>
        <v>0</v>
      </c>
      <c r="CM19" s="232">
        <f t="shared" ref="CM19:DC19" si="17">CM8*CM9*CM17</f>
        <v>0</v>
      </c>
      <c r="CN19" s="232">
        <f t="shared" si="17"/>
        <v>0</v>
      </c>
      <c r="CO19" s="232">
        <f t="shared" si="17"/>
        <v>0</v>
      </c>
      <c r="CP19" s="232">
        <f t="shared" si="17"/>
        <v>0</v>
      </c>
      <c r="CQ19" s="232">
        <f t="shared" si="17"/>
        <v>0</v>
      </c>
      <c r="CR19" s="232">
        <f t="shared" si="17"/>
        <v>0</v>
      </c>
      <c r="CS19" s="232">
        <f t="shared" si="17"/>
        <v>0</v>
      </c>
      <c r="CT19" s="232">
        <f t="shared" si="17"/>
        <v>0</v>
      </c>
      <c r="CU19" s="232">
        <f t="shared" si="17"/>
        <v>0</v>
      </c>
      <c r="CV19" s="232">
        <f t="shared" si="17"/>
        <v>0</v>
      </c>
      <c r="CW19" s="232">
        <f t="shared" si="17"/>
        <v>0</v>
      </c>
      <c r="CX19" s="232">
        <f t="shared" si="17"/>
        <v>0</v>
      </c>
      <c r="CY19" s="232">
        <f t="shared" si="17"/>
        <v>0</v>
      </c>
      <c r="CZ19" s="232">
        <f t="shared" si="17"/>
        <v>0</v>
      </c>
      <c r="DA19" s="232">
        <f t="shared" si="17"/>
        <v>0</v>
      </c>
      <c r="DB19" s="232">
        <f t="shared" si="17"/>
        <v>0</v>
      </c>
      <c r="DC19" s="232">
        <f t="shared" si="17"/>
        <v>0</v>
      </c>
    </row>
    <row r="21" spans="2:107" ht="15" customHeight="1" x14ac:dyDescent="0.25">
      <c r="B21" s="893" t="s">
        <v>4807</v>
      </c>
      <c r="C21" s="894"/>
      <c r="D21" s="894"/>
      <c r="E21" s="894"/>
      <c r="F21" s="895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09"/>
      <c r="BN21" s="209"/>
      <c r="BO21" s="209"/>
      <c r="BP21" s="209"/>
      <c r="BQ21" s="209"/>
      <c r="BR21" s="209"/>
      <c r="BS21" s="209"/>
      <c r="BT21" s="209"/>
      <c r="BU21" s="209"/>
      <c r="BV21" s="209"/>
      <c r="BW21" s="209"/>
      <c r="BX21" s="209"/>
      <c r="BY21" s="209"/>
      <c r="BZ21" s="209"/>
      <c r="CA21" s="209"/>
      <c r="CB21" s="209"/>
      <c r="CC21" s="209"/>
      <c r="CD21" s="209"/>
      <c r="CE21" s="209"/>
      <c r="CF21" s="209"/>
      <c r="CG21" s="209"/>
      <c r="CH21" s="209"/>
      <c r="CI21" s="209"/>
      <c r="CJ21" s="209"/>
      <c r="CK21" s="209"/>
      <c r="CL21" s="209"/>
      <c r="CM21" s="209"/>
      <c r="CN21" s="209"/>
      <c r="CO21" s="209"/>
      <c r="CP21" s="209"/>
      <c r="CQ21" s="209"/>
      <c r="CR21" s="209"/>
      <c r="CS21" s="209"/>
      <c r="CT21" s="209"/>
      <c r="CU21" s="209"/>
      <c r="CV21" s="209"/>
      <c r="CW21" s="209"/>
      <c r="CX21" s="209"/>
      <c r="CY21" s="209"/>
      <c r="CZ21" s="209"/>
      <c r="DA21" s="209"/>
      <c r="DB21" s="209"/>
      <c r="DC21" s="209"/>
    </row>
    <row r="22" spans="2:107" s="99" customFormat="1" ht="15" customHeight="1" x14ac:dyDescent="0.25">
      <c r="B22" s="495"/>
      <c r="C22" s="496"/>
      <c r="D22" s="496"/>
      <c r="E22" s="496"/>
      <c r="F22" s="210"/>
      <c r="G22" s="211" t="s">
        <v>76</v>
      </c>
      <c r="H22" s="212" t="s">
        <v>4706</v>
      </c>
      <c r="I22" s="212" t="s">
        <v>4707</v>
      </c>
      <c r="J22" s="212" t="s">
        <v>4708</v>
      </c>
      <c r="K22" s="212" t="s">
        <v>4709</v>
      </c>
      <c r="L22" s="212" t="s">
        <v>4710</v>
      </c>
      <c r="M22" s="212" t="s">
        <v>4711</v>
      </c>
      <c r="N22" s="212" t="s">
        <v>4712</v>
      </c>
      <c r="O22" s="212" t="s">
        <v>4713</v>
      </c>
      <c r="P22" s="212" t="s">
        <v>4714</v>
      </c>
      <c r="Q22" s="212" t="s">
        <v>4715</v>
      </c>
      <c r="R22" s="212" t="s">
        <v>4716</v>
      </c>
      <c r="S22" s="212" t="s">
        <v>4717</v>
      </c>
      <c r="T22" s="212" t="s">
        <v>4718</v>
      </c>
      <c r="U22" s="212" t="s">
        <v>4719</v>
      </c>
      <c r="V22" s="212" t="s">
        <v>4720</v>
      </c>
      <c r="W22" s="212" t="s">
        <v>4721</v>
      </c>
      <c r="X22" s="212" t="s">
        <v>4722</v>
      </c>
      <c r="Y22" s="212" t="s">
        <v>4723</v>
      </c>
      <c r="Z22" s="212" t="s">
        <v>4724</v>
      </c>
      <c r="AA22" s="212" t="s">
        <v>4725</v>
      </c>
      <c r="AB22" s="212" t="s">
        <v>4726</v>
      </c>
      <c r="AC22" s="212" t="s">
        <v>4727</v>
      </c>
      <c r="AD22" s="212" t="s">
        <v>4728</v>
      </c>
      <c r="AE22" s="212" t="s">
        <v>4729</v>
      </c>
      <c r="AF22" s="212" t="s">
        <v>4730</v>
      </c>
      <c r="AG22" s="212" t="s">
        <v>4731</v>
      </c>
      <c r="AH22" s="212" t="s">
        <v>4732</v>
      </c>
      <c r="AI22" s="212" t="s">
        <v>4733</v>
      </c>
      <c r="AJ22" s="212" t="s">
        <v>4734</v>
      </c>
      <c r="AK22" s="212" t="s">
        <v>4735</v>
      </c>
      <c r="AL22" s="212" t="s">
        <v>4736</v>
      </c>
      <c r="AM22" s="212" t="s">
        <v>4737</v>
      </c>
      <c r="AN22" s="212" t="s">
        <v>4738</v>
      </c>
      <c r="AO22" s="212" t="s">
        <v>4739</v>
      </c>
      <c r="AP22" s="212" t="s">
        <v>4740</v>
      </c>
      <c r="AQ22" s="212" t="s">
        <v>4741</v>
      </c>
      <c r="AR22" s="212" t="s">
        <v>4742</v>
      </c>
      <c r="AS22" s="212" t="s">
        <v>4743</v>
      </c>
      <c r="AT22" s="212" t="s">
        <v>4744</v>
      </c>
      <c r="AU22" s="212" t="s">
        <v>4745</v>
      </c>
      <c r="AV22" s="212" t="s">
        <v>4746</v>
      </c>
      <c r="AW22" s="212" t="s">
        <v>4747</v>
      </c>
      <c r="AX22" s="212" t="s">
        <v>4748</v>
      </c>
      <c r="AY22" s="212" t="s">
        <v>4749</v>
      </c>
      <c r="AZ22" s="212" t="s">
        <v>4750</v>
      </c>
      <c r="BA22" s="212" t="s">
        <v>4751</v>
      </c>
      <c r="BB22" s="212" t="s">
        <v>4752</v>
      </c>
      <c r="BC22" s="212" t="s">
        <v>4753</v>
      </c>
      <c r="BD22" s="212" t="s">
        <v>4754</v>
      </c>
      <c r="BE22" s="212" t="s">
        <v>4755</v>
      </c>
      <c r="BF22" s="212" t="s">
        <v>4756</v>
      </c>
      <c r="BG22" s="212" t="s">
        <v>4757</v>
      </c>
      <c r="BH22" s="212" t="s">
        <v>4758</v>
      </c>
      <c r="BI22" s="212" t="s">
        <v>4759</v>
      </c>
      <c r="BJ22" s="212" t="s">
        <v>4760</v>
      </c>
      <c r="BK22" s="212" t="s">
        <v>4761</v>
      </c>
      <c r="BL22" s="212" t="s">
        <v>4762</v>
      </c>
      <c r="BM22" s="212" t="s">
        <v>4763</v>
      </c>
      <c r="BN22" s="212" t="s">
        <v>4764</v>
      </c>
      <c r="BO22" s="212" t="s">
        <v>4765</v>
      </c>
      <c r="BP22" s="212" t="s">
        <v>4766</v>
      </c>
      <c r="BQ22" s="212" t="s">
        <v>4767</v>
      </c>
      <c r="BR22" s="212" t="s">
        <v>4768</v>
      </c>
      <c r="BS22" s="212" t="s">
        <v>4769</v>
      </c>
      <c r="BT22" s="212" t="s">
        <v>4770</v>
      </c>
      <c r="BU22" s="212" t="s">
        <v>4771</v>
      </c>
      <c r="BV22" s="212" t="s">
        <v>4772</v>
      </c>
      <c r="BW22" s="212" t="s">
        <v>4773</v>
      </c>
      <c r="BX22" s="212" t="s">
        <v>4774</v>
      </c>
      <c r="BY22" s="212" t="s">
        <v>4775</v>
      </c>
      <c r="BZ22" s="212" t="s">
        <v>4776</v>
      </c>
      <c r="CA22" s="212" t="s">
        <v>4777</v>
      </c>
      <c r="CB22" s="212" t="s">
        <v>4778</v>
      </c>
      <c r="CC22" s="212" t="s">
        <v>4779</v>
      </c>
      <c r="CD22" s="212" t="s">
        <v>4780</v>
      </c>
      <c r="CE22" s="212" t="s">
        <v>4781</v>
      </c>
      <c r="CF22" s="212" t="s">
        <v>4782</v>
      </c>
      <c r="CG22" s="212" t="s">
        <v>4783</v>
      </c>
      <c r="CH22" s="212" t="s">
        <v>4784</v>
      </c>
      <c r="CI22" s="212" t="s">
        <v>4785</v>
      </c>
      <c r="CJ22" s="212" t="s">
        <v>4786</v>
      </c>
      <c r="CK22" s="212" t="s">
        <v>4787</v>
      </c>
      <c r="CL22" s="212" t="s">
        <v>4788</v>
      </c>
      <c r="CM22" s="212" t="s">
        <v>4789</v>
      </c>
      <c r="CN22" s="212" t="s">
        <v>4790</v>
      </c>
      <c r="CO22" s="212" t="s">
        <v>4791</v>
      </c>
      <c r="CP22" s="212" t="s">
        <v>4792</v>
      </c>
      <c r="CQ22" s="212" t="s">
        <v>4793</v>
      </c>
      <c r="CR22" s="212" t="s">
        <v>4794</v>
      </c>
      <c r="CS22" s="212" t="s">
        <v>4795</v>
      </c>
      <c r="CT22" s="212" t="s">
        <v>4796</v>
      </c>
      <c r="CU22" s="212" t="s">
        <v>4797</v>
      </c>
      <c r="CV22" s="212" t="s">
        <v>4798</v>
      </c>
      <c r="CW22" s="212" t="s">
        <v>4799</v>
      </c>
      <c r="CX22" s="212" t="s">
        <v>4800</v>
      </c>
      <c r="CY22" s="212" t="s">
        <v>4801</v>
      </c>
      <c r="CZ22" s="212" t="s">
        <v>4802</v>
      </c>
      <c r="DA22" s="212" t="s">
        <v>4803</v>
      </c>
      <c r="DB22" s="212" t="s">
        <v>4804</v>
      </c>
      <c r="DC22" s="212" t="s">
        <v>4805</v>
      </c>
    </row>
    <row r="23" spans="2:107" s="99" customFormat="1" ht="15" customHeight="1" x14ac:dyDescent="0.25">
      <c r="B23" s="495">
        <v>10</v>
      </c>
      <c r="C23" s="295" t="s">
        <v>4188</v>
      </c>
      <c r="D23" s="496"/>
      <c r="E23" s="496"/>
      <c r="F23" s="210"/>
      <c r="G23" s="211"/>
      <c r="H23" s="212" t="str">
        <f>IF(H4="","",H4)</f>
        <v/>
      </c>
      <c r="I23" s="212" t="str">
        <f t="shared" ref="I23:BT23" si="18">IF(I4="","",I4)</f>
        <v/>
      </c>
      <c r="J23" s="212" t="str">
        <f t="shared" si="18"/>
        <v/>
      </c>
      <c r="K23" s="212" t="str">
        <f t="shared" si="18"/>
        <v/>
      </c>
      <c r="L23" s="212" t="str">
        <f t="shared" si="18"/>
        <v/>
      </c>
      <c r="M23" s="212" t="str">
        <f t="shared" si="18"/>
        <v/>
      </c>
      <c r="N23" s="212" t="str">
        <f t="shared" si="18"/>
        <v/>
      </c>
      <c r="O23" s="212" t="str">
        <f t="shared" si="18"/>
        <v/>
      </c>
      <c r="P23" s="212" t="str">
        <f t="shared" si="18"/>
        <v/>
      </c>
      <c r="Q23" s="212" t="str">
        <f t="shared" si="18"/>
        <v/>
      </c>
      <c r="R23" s="212" t="str">
        <f t="shared" si="18"/>
        <v/>
      </c>
      <c r="S23" s="212" t="str">
        <f t="shared" si="18"/>
        <v/>
      </c>
      <c r="T23" s="212" t="str">
        <f t="shared" si="18"/>
        <v/>
      </c>
      <c r="U23" s="212" t="str">
        <f t="shared" si="18"/>
        <v/>
      </c>
      <c r="V23" s="212" t="str">
        <f t="shared" si="18"/>
        <v/>
      </c>
      <c r="W23" s="212" t="str">
        <f t="shared" si="18"/>
        <v/>
      </c>
      <c r="X23" s="212" t="str">
        <f t="shared" si="18"/>
        <v/>
      </c>
      <c r="Y23" s="212" t="str">
        <f t="shared" si="18"/>
        <v/>
      </c>
      <c r="Z23" s="212" t="str">
        <f t="shared" si="18"/>
        <v/>
      </c>
      <c r="AA23" s="212" t="str">
        <f t="shared" si="18"/>
        <v/>
      </c>
      <c r="AB23" s="212" t="str">
        <f t="shared" si="18"/>
        <v/>
      </c>
      <c r="AC23" s="212" t="str">
        <f t="shared" si="18"/>
        <v/>
      </c>
      <c r="AD23" s="212" t="str">
        <f t="shared" si="18"/>
        <v/>
      </c>
      <c r="AE23" s="212" t="str">
        <f t="shared" si="18"/>
        <v/>
      </c>
      <c r="AF23" s="212" t="str">
        <f t="shared" si="18"/>
        <v/>
      </c>
      <c r="AG23" s="212" t="str">
        <f t="shared" si="18"/>
        <v/>
      </c>
      <c r="AH23" s="212" t="str">
        <f t="shared" si="18"/>
        <v/>
      </c>
      <c r="AI23" s="212" t="str">
        <f t="shared" si="18"/>
        <v/>
      </c>
      <c r="AJ23" s="212" t="str">
        <f t="shared" si="18"/>
        <v/>
      </c>
      <c r="AK23" s="212" t="str">
        <f t="shared" si="18"/>
        <v/>
      </c>
      <c r="AL23" s="212" t="str">
        <f t="shared" si="18"/>
        <v/>
      </c>
      <c r="AM23" s="212" t="str">
        <f t="shared" si="18"/>
        <v/>
      </c>
      <c r="AN23" s="212" t="str">
        <f t="shared" si="18"/>
        <v/>
      </c>
      <c r="AO23" s="212" t="str">
        <f t="shared" si="18"/>
        <v/>
      </c>
      <c r="AP23" s="212" t="str">
        <f t="shared" si="18"/>
        <v/>
      </c>
      <c r="AQ23" s="212" t="str">
        <f t="shared" si="18"/>
        <v/>
      </c>
      <c r="AR23" s="212" t="str">
        <f t="shared" si="18"/>
        <v/>
      </c>
      <c r="AS23" s="212" t="str">
        <f t="shared" si="18"/>
        <v/>
      </c>
      <c r="AT23" s="212" t="str">
        <f t="shared" si="18"/>
        <v/>
      </c>
      <c r="AU23" s="212" t="str">
        <f t="shared" si="18"/>
        <v/>
      </c>
      <c r="AV23" s="212" t="str">
        <f t="shared" si="18"/>
        <v/>
      </c>
      <c r="AW23" s="212" t="str">
        <f t="shared" si="18"/>
        <v/>
      </c>
      <c r="AX23" s="212" t="str">
        <f t="shared" si="18"/>
        <v/>
      </c>
      <c r="AY23" s="212" t="str">
        <f t="shared" si="18"/>
        <v/>
      </c>
      <c r="AZ23" s="212" t="str">
        <f t="shared" si="18"/>
        <v/>
      </c>
      <c r="BA23" s="212" t="str">
        <f t="shared" si="18"/>
        <v/>
      </c>
      <c r="BB23" s="212" t="str">
        <f t="shared" si="18"/>
        <v/>
      </c>
      <c r="BC23" s="212" t="str">
        <f t="shared" si="18"/>
        <v/>
      </c>
      <c r="BD23" s="212" t="str">
        <f t="shared" si="18"/>
        <v/>
      </c>
      <c r="BE23" s="212" t="str">
        <f t="shared" si="18"/>
        <v/>
      </c>
      <c r="BF23" s="212" t="str">
        <f t="shared" si="18"/>
        <v/>
      </c>
      <c r="BG23" s="212" t="str">
        <f t="shared" si="18"/>
        <v/>
      </c>
      <c r="BH23" s="212" t="str">
        <f t="shared" si="18"/>
        <v/>
      </c>
      <c r="BI23" s="212" t="str">
        <f t="shared" si="18"/>
        <v/>
      </c>
      <c r="BJ23" s="212" t="str">
        <f t="shared" si="18"/>
        <v/>
      </c>
      <c r="BK23" s="212" t="str">
        <f t="shared" si="18"/>
        <v/>
      </c>
      <c r="BL23" s="212" t="str">
        <f t="shared" si="18"/>
        <v/>
      </c>
      <c r="BM23" s="212" t="str">
        <f t="shared" si="18"/>
        <v/>
      </c>
      <c r="BN23" s="212" t="str">
        <f t="shared" si="18"/>
        <v/>
      </c>
      <c r="BO23" s="212" t="str">
        <f t="shared" si="18"/>
        <v/>
      </c>
      <c r="BP23" s="212" t="str">
        <f t="shared" si="18"/>
        <v/>
      </c>
      <c r="BQ23" s="212" t="str">
        <f t="shared" si="18"/>
        <v/>
      </c>
      <c r="BR23" s="212" t="str">
        <f t="shared" si="18"/>
        <v/>
      </c>
      <c r="BS23" s="212" t="str">
        <f t="shared" si="18"/>
        <v/>
      </c>
      <c r="BT23" s="212" t="str">
        <f t="shared" si="18"/>
        <v/>
      </c>
      <c r="BU23" s="212" t="str">
        <f t="shared" ref="BU23:DC23" si="19">IF(BU4="","",BU4)</f>
        <v/>
      </c>
      <c r="BV23" s="212" t="str">
        <f t="shared" si="19"/>
        <v/>
      </c>
      <c r="BW23" s="212" t="str">
        <f t="shared" si="19"/>
        <v/>
      </c>
      <c r="BX23" s="212" t="str">
        <f t="shared" si="19"/>
        <v/>
      </c>
      <c r="BY23" s="212" t="str">
        <f t="shared" si="19"/>
        <v/>
      </c>
      <c r="BZ23" s="212" t="str">
        <f t="shared" si="19"/>
        <v/>
      </c>
      <c r="CA23" s="212" t="str">
        <f t="shared" si="19"/>
        <v/>
      </c>
      <c r="CB23" s="212" t="str">
        <f t="shared" si="19"/>
        <v/>
      </c>
      <c r="CC23" s="212" t="str">
        <f t="shared" si="19"/>
        <v/>
      </c>
      <c r="CD23" s="212" t="str">
        <f t="shared" si="19"/>
        <v/>
      </c>
      <c r="CE23" s="212" t="str">
        <f t="shared" si="19"/>
        <v/>
      </c>
      <c r="CF23" s="212" t="str">
        <f t="shared" si="19"/>
        <v/>
      </c>
      <c r="CG23" s="212" t="str">
        <f t="shared" si="19"/>
        <v/>
      </c>
      <c r="CH23" s="212" t="str">
        <f t="shared" si="19"/>
        <v/>
      </c>
      <c r="CI23" s="212" t="str">
        <f t="shared" si="19"/>
        <v/>
      </c>
      <c r="CJ23" s="212" t="str">
        <f t="shared" si="19"/>
        <v/>
      </c>
      <c r="CK23" s="212" t="str">
        <f t="shared" si="19"/>
        <v/>
      </c>
      <c r="CL23" s="212" t="str">
        <f t="shared" si="19"/>
        <v/>
      </c>
      <c r="CM23" s="212" t="str">
        <f t="shared" si="19"/>
        <v/>
      </c>
      <c r="CN23" s="212" t="str">
        <f t="shared" si="19"/>
        <v/>
      </c>
      <c r="CO23" s="212" t="str">
        <f t="shared" si="19"/>
        <v/>
      </c>
      <c r="CP23" s="212" t="str">
        <f t="shared" si="19"/>
        <v/>
      </c>
      <c r="CQ23" s="212" t="str">
        <f t="shared" si="19"/>
        <v/>
      </c>
      <c r="CR23" s="212" t="str">
        <f t="shared" si="19"/>
        <v/>
      </c>
      <c r="CS23" s="212" t="str">
        <f t="shared" si="19"/>
        <v/>
      </c>
      <c r="CT23" s="212" t="str">
        <f t="shared" si="19"/>
        <v/>
      </c>
      <c r="CU23" s="212" t="str">
        <f t="shared" si="19"/>
        <v/>
      </c>
      <c r="CV23" s="212" t="str">
        <f t="shared" si="19"/>
        <v/>
      </c>
      <c r="CW23" s="212" t="str">
        <f t="shared" si="19"/>
        <v/>
      </c>
      <c r="CX23" s="212" t="str">
        <f t="shared" si="19"/>
        <v/>
      </c>
      <c r="CY23" s="212" t="str">
        <f t="shared" si="19"/>
        <v/>
      </c>
      <c r="CZ23" s="212" t="str">
        <f t="shared" si="19"/>
        <v/>
      </c>
      <c r="DA23" s="212" t="str">
        <f t="shared" si="19"/>
        <v/>
      </c>
      <c r="DB23" s="212" t="str">
        <f t="shared" si="19"/>
        <v/>
      </c>
      <c r="DC23" s="212" t="str">
        <f t="shared" si="19"/>
        <v/>
      </c>
    </row>
    <row r="24" spans="2:107" ht="15" customHeight="1" x14ac:dyDescent="0.25">
      <c r="B24" s="495">
        <v>11</v>
      </c>
      <c r="C24" s="213" t="s">
        <v>4189</v>
      </c>
      <c r="D24" s="213"/>
      <c r="E24" s="214"/>
      <c r="F24" s="215"/>
      <c r="G24" s="216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</row>
    <row r="25" spans="2:107" ht="15" customHeight="1" x14ac:dyDescent="0.25">
      <c r="B25" s="495">
        <v>12</v>
      </c>
      <c r="C25" s="213" t="s">
        <v>4806</v>
      </c>
      <c r="D25" s="213"/>
      <c r="E25" s="219" t="s">
        <v>3855</v>
      </c>
      <c r="F25" s="220" t="s">
        <v>4226</v>
      </c>
      <c r="G25" s="534">
        <f>SUM(H25:DC25)</f>
        <v>0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</row>
    <row r="26" spans="2:107" ht="15" customHeight="1" x14ac:dyDescent="0.25">
      <c r="B26" s="1162">
        <v>13</v>
      </c>
      <c r="C26" s="213" t="s">
        <v>4300</v>
      </c>
      <c r="D26" s="213"/>
      <c r="E26" s="219"/>
      <c r="F26" s="220" t="s">
        <v>4682</v>
      </c>
      <c r="G26" s="225" t="str">
        <f>IF(COUNTA(H26:DC26)=0,"",IF(OR(LARGE(H26:DC26,1)&gt;1,SMALL(H26:DC26,1)&lt;0),"ERRO",""))</f>
        <v/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</row>
    <row r="27" spans="2:107" ht="15" customHeight="1" x14ac:dyDescent="0.25">
      <c r="B27" s="1164"/>
      <c r="C27" s="213" t="s">
        <v>4441</v>
      </c>
      <c r="D27" s="213"/>
      <c r="E27" s="219" t="s">
        <v>3855</v>
      </c>
      <c r="F27" s="220" t="s">
        <v>4446</v>
      </c>
      <c r="G27" s="534">
        <f>SUM(H27:DC27)</f>
        <v>0</v>
      </c>
      <c r="H27" s="224">
        <f>H25*H26</f>
        <v>0</v>
      </c>
      <c r="I27" s="224">
        <f t="shared" ref="I27:Z27" si="20">I25*I26</f>
        <v>0</v>
      </c>
      <c r="J27" s="224">
        <f t="shared" si="20"/>
        <v>0</v>
      </c>
      <c r="K27" s="224">
        <f t="shared" si="20"/>
        <v>0</v>
      </c>
      <c r="L27" s="224">
        <f t="shared" si="20"/>
        <v>0</v>
      </c>
      <c r="M27" s="224">
        <f t="shared" si="20"/>
        <v>0</v>
      </c>
      <c r="N27" s="224">
        <f t="shared" si="20"/>
        <v>0</v>
      </c>
      <c r="O27" s="224">
        <f t="shared" si="20"/>
        <v>0</v>
      </c>
      <c r="P27" s="224">
        <f t="shared" si="20"/>
        <v>0</v>
      </c>
      <c r="Q27" s="224">
        <f t="shared" si="20"/>
        <v>0</v>
      </c>
      <c r="R27" s="224">
        <f t="shared" si="20"/>
        <v>0</v>
      </c>
      <c r="S27" s="224">
        <f t="shared" si="20"/>
        <v>0</v>
      </c>
      <c r="T27" s="224">
        <f t="shared" si="20"/>
        <v>0</v>
      </c>
      <c r="U27" s="224">
        <f t="shared" si="20"/>
        <v>0</v>
      </c>
      <c r="V27" s="224">
        <f t="shared" si="20"/>
        <v>0</v>
      </c>
      <c r="W27" s="224">
        <f t="shared" si="20"/>
        <v>0</v>
      </c>
      <c r="X27" s="224">
        <f t="shared" si="20"/>
        <v>0</v>
      </c>
      <c r="Y27" s="224">
        <f t="shared" si="20"/>
        <v>0</v>
      </c>
      <c r="Z27" s="224">
        <f t="shared" si="20"/>
        <v>0</v>
      </c>
      <c r="AA27" s="224">
        <f t="shared" ref="AA27:CL27" si="21">AA25*AA26</f>
        <v>0</v>
      </c>
      <c r="AB27" s="224">
        <f t="shared" si="21"/>
        <v>0</v>
      </c>
      <c r="AC27" s="224">
        <f t="shared" si="21"/>
        <v>0</v>
      </c>
      <c r="AD27" s="224">
        <f t="shared" si="21"/>
        <v>0</v>
      </c>
      <c r="AE27" s="224">
        <f t="shared" si="21"/>
        <v>0</v>
      </c>
      <c r="AF27" s="224">
        <f t="shared" si="21"/>
        <v>0</v>
      </c>
      <c r="AG27" s="224">
        <f t="shared" si="21"/>
        <v>0</v>
      </c>
      <c r="AH27" s="224">
        <f t="shared" si="21"/>
        <v>0</v>
      </c>
      <c r="AI27" s="224">
        <f t="shared" si="21"/>
        <v>0</v>
      </c>
      <c r="AJ27" s="224">
        <f t="shared" si="21"/>
        <v>0</v>
      </c>
      <c r="AK27" s="224">
        <f t="shared" si="21"/>
        <v>0</v>
      </c>
      <c r="AL27" s="224">
        <f t="shared" si="21"/>
        <v>0</v>
      </c>
      <c r="AM27" s="224">
        <f t="shared" si="21"/>
        <v>0</v>
      </c>
      <c r="AN27" s="224">
        <f t="shared" si="21"/>
        <v>0</v>
      </c>
      <c r="AO27" s="224">
        <f t="shared" si="21"/>
        <v>0</v>
      </c>
      <c r="AP27" s="224">
        <f t="shared" si="21"/>
        <v>0</v>
      </c>
      <c r="AQ27" s="224">
        <f t="shared" si="21"/>
        <v>0</v>
      </c>
      <c r="AR27" s="224">
        <f t="shared" si="21"/>
        <v>0</v>
      </c>
      <c r="AS27" s="224">
        <f t="shared" si="21"/>
        <v>0</v>
      </c>
      <c r="AT27" s="224">
        <f t="shared" si="21"/>
        <v>0</v>
      </c>
      <c r="AU27" s="224">
        <f t="shared" si="21"/>
        <v>0</v>
      </c>
      <c r="AV27" s="224">
        <f t="shared" si="21"/>
        <v>0</v>
      </c>
      <c r="AW27" s="224">
        <f t="shared" si="21"/>
        <v>0</v>
      </c>
      <c r="AX27" s="224">
        <f t="shared" si="21"/>
        <v>0</v>
      </c>
      <c r="AY27" s="224">
        <f t="shared" si="21"/>
        <v>0</v>
      </c>
      <c r="AZ27" s="224">
        <f t="shared" si="21"/>
        <v>0</v>
      </c>
      <c r="BA27" s="224">
        <f t="shared" si="21"/>
        <v>0</v>
      </c>
      <c r="BB27" s="224">
        <f t="shared" si="21"/>
        <v>0</v>
      </c>
      <c r="BC27" s="224">
        <f t="shared" si="21"/>
        <v>0</v>
      </c>
      <c r="BD27" s="224">
        <f t="shared" si="21"/>
        <v>0</v>
      </c>
      <c r="BE27" s="224">
        <f t="shared" si="21"/>
        <v>0</v>
      </c>
      <c r="BF27" s="224">
        <f t="shared" si="21"/>
        <v>0</v>
      </c>
      <c r="BG27" s="224">
        <f t="shared" si="21"/>
        <v>0</v>
      </c>
      <c r="BH27" s="224">
        <f t="shared" si="21"/>
        <v>0</v>
      </c>
      <c r="BI27" s="224">
        <f t="shared" si="21"/>
        <v>0</v>
      </c>
      <c r="BJ27" s="224">
        <f t="shared" si="21"/>
        <v>0</v>
      </c>
      <c r="BK27" s="224">
        <f t="shared" si="21"/>
        <v>0</v>
      </c>
      <c r="BL27" s="224">
        <f t="shared" si="21"/>
        <v>0</v>
      </c>
      <c r="BM27" s="224">
        <f t="shared" si="21"/>
        <v>0</v>
      </c>
      <c r="BN27" s="224">
        <f t="shared" si="21"/>
        <v>0</v>
      </c>
      <c r="BO27" s="224">
        <f t="shared" si="21"/>
        <v>0</v>
      </c>
      <c r="BP27" s="224">
        <f t="shared" si="21"/>
        <v>0</v>
      </c>
      <c r="BQ27" s="224">
        <f t="shared" si="21"/>
        <v>0</v>
      </c>
      <c r="BR27" s="224">
        <f t="shared" si="21"/>
        <v>0</v>
      </c>
      <c r="BS27" s="224">
        <f t="shared" si="21"/>
        <v>0</v>
      </c>
      <c r="BT27" s="224">
        <f t="shared" si="21"/>
        <v>0</v>
      </c>
      <c r="BU27" s="224">
        <f t="shared" si="21"/>
        <v>0</v>
      </c>
      <c r="BV27" s="224">
        <f t="shared" si="21"/>
        <v>0</v>
      </c>
      <c r="BW27" s="224">
        <f t="shared" si="21"/>
        <v>0</v>
      </c>
      <c r="BX27" s="224">
        <f t="shared" si="21"/>
        <v>0</v>
      </c>
      <c r="BY27" s="224">
        <f t="shared" si="21"/>
        <v>0</v>
      </c>
      <c r="BZ27" s="224">
        <f t="shared" si="21"/>
        <v>0</v>
      </c>
      <c r="CA27" s="224">
        <f t="shared" si="21"/>
        <v>0</v>
      </c>
      <c r="CB27" s="224">
        <f t="shared" si="21"/>
        <v>0</v>
      </c>
      <c r="CC27" s="224">
        <f t="shared" si="21"/>
        <v>0</v>
      </c>
      <c r="CD27" s="224">
        <f t="shared" si="21"/>
        <v>0</v>
      </c>
      <c r="CE27" s="224">
        <f t="shared" si="21"/>
        <v>0</v>
      </c>
      <c r="CF27" s="224">
        <f t="shared" si="21"/>
        <v>0</v>
      </c>
      <c r="CG27" s="224">
        <f t="shared" si="21"/>
        <v>0</v>
      </c>
      <c r="CH27" s="224">
        <f t="shared" si="21"/>
        <v>0</v>
      </c>
      <c r="CI27" s="224">
        <f t="shared" si="21"/>
        <v>0</v>
      </c>
      <c r="CJ27" s="224">
        <f t="shared" si="21"/>
        <v>0</v>
      </c>
      <c r="CK27" s="224">
        <f t="shared" si="21"/>
        <v>0</v>
      </c>
      <c r="CL27" s="224">
        <f t="shared" si="21"/>
        <v>0</v>
      </c>
      <c r="CM27" s="224">
        <f t="shared" ref="CM27:DC27" si="22">CM25*CM26</f>
        <v>0</v>
      </c>
      <c r="CN27" s="224">
        <f t="shared" si="22"/>
        <v>0</v>
      </c>
      <c r="CO27" s="224">
        <f t="shared" si="22"/>
        <v>0</v>
      </c>
      <c r="CP27" s="224">
        <f t="shared" si="22"/>
        <v>0</v>
      </c>
      <c r="CQ27" s="224">
        <f t="shared" si="22"/>
        <v>0</v>
      </c>
      <c r="CR27" s="224">
        <f t="shared" si="22"/>
        <v>0</v>
      </c>
      <c r="CS27" s="224">
        <f t="shared" si="22"/>
        <v>0</v>
      </c>
      <c r="CT27" s="224">
        <f t="shared" si="22"/>
        <v>0</v>
      </c>
      <c r="CU27" s="224">
        <f t="shared" si="22"/>
        <v>0</v>
      </c>
      <c r="CV27" s="224">
        <f t="shared" si="22"/>
        <v>0</v>
      </c>
      <c r="CW27" s="224">
        <f t="shared" si="22"/>
        <v>0</v>
      </c>
      <c r="CX27" s="224">
        <f t="shared" si="22"/>
        <v>0</v>
      </c>
      <c r="CY27" s="224">
        <f t="shared" si="22"/>
        <v>0</v>
      </c>
      <c r="CZ27" s="224">
        <f t="shared" si="22"/>
        <v>0</v>
      </c>
      <c r="DA27" s="224">
        <f t="shared" si="22"/>
        <v>0</v>
      </c>
      <c r="DB27" s="224">
        <f t="shared" si="22"/>
        <v>0</v>
      </c>
      <c r="DC27" s="224">
        <f t="shared" si="22"/>
        <v>0</v>
      </c>
    </row>
    <row r="28" spans="2:107" ht="15" customHeight="1" x14ac:dyDescent="0.25">
      <c r="B28" s="495">
        <v>14</v>
      </c>
      <c r="C28" s="213" t="s">
        <v>3976</v>
      </c>
      <c r="D28" s="213"/>
      <c r="E28" s="219"/>
      <c r="F28" s="220" t="s">
        <v>4258</v>
      </c>
      <c r="G28" s="223">
        <f>SUM(H28:DC28)</f>
        <v>0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</row>
    <row r="29" spans="2:107" ht="15" customHeight="1" x14ac:dyDescent="0.25">
      <c r="B29" s="1162">
        <v>15</v>
      </c>
      <c r="C29" s="213" t="s">
        <v>4200</v>
      </c>
      <c r="D29" s="213"/>
      <c r="E29" s="219" t="s">
        <v>4201</v>
      </c>
      <c r="F29" s="220"/>
      <c r="G29" s="225" t="str">
        <f>IF(COUNTA(H29:DC29)=0,"",IF(OR(LARGE(H29:DC29,1)&gt;24,SMALL(H29:DC29,1)&lt;0),"ERRO",""))</f>
        <v/>
      </c>
      <c r="H29" s="451">
        <f t="shared" ref="H29:AM29" si="23">H10</f>
        <v>0</v>
      </c>
      <c r="I29" s="451">
        <f t="shared" si="23"/>
        <v>0</v>
      </c>
      <c r="J29" s="451">
        <f t="shared" si="23"/>
        <v>0</v>
      </c>
      <c r="K29" s="451">
        <f t="shared" si="23"/>
        <v>0</v>
      </c>
      <c r="L29" s="451">
        <f t="shared" si="23"/>
        <v>0</v>
      </c>
      <c r="M29" s="451">
        <f t="shared" si="23"/>
        <v>0</v>
      </c>
      <c r="N29" s="451">
        <f t="shared" si="23"/>
        <v>0</v>
      </c>
      <c r="O29" s="451">
        <f t="shared" si="23"/>
        <v>0</v>
      </c>
      <c r="P29" s="451">
        <f t="shared" si="23"/>
        <v>0</v>
      </c>
      <c r="Q29" s="451">
        <f t="shared" si="23"/>
        <v>0</v>
      </c>
      <c r="R29" s="451">
        <f t="shared" si="23"/>
        <v>0</v>
      </c>
      <c r="S29" s="451">
        <f t="shared" si="23"/>
        <v>0</v>
      </c>
      <c r="T29" s="451">
        <f t="shared" si="23"/>
        <v>0</v>
      </c>
      <c r="U29" s="451">
        <f t="shared" si="23"/>
        <v>0</v>
      </c>
      <c r="V29" s="451">
        <f t="shared" si="23"/>
        <v>0</v>
      </c>
      <c r="W29" s="451">
        <f t="shared" si="23"/>
        <v>0</v>
      </c>
      <c r="X29" s="451">
        <f t="shared" si="23"/>
        <v>0</v>
      </c>
      <c r="Y29" s="451">
        <f t="shared" si="23"/>
        <v>0</v>
      </c>
      <c r="Z29" s="451">
        <f t="shared" si="23"/>
        <v>0</v>
      </c>
      <c r="AA29" s="451">
        <f t="shared" si="23"/>
        <v>0</v>
      </c>
      <c r="AB29" s="451">
        <f t="shared" si="23"/>
        <v>0</v>
      </c>
      <c r="AC29" s="451">
        <f t="shared" si="23"/>
        <v>0</v>
      </c>
      <c r="AD29" s="451">
        <f t="shared" si="23"/>
        <v>0</v>
      </c>
      <c r="AE29" s="451">
        <f t="shared" si="23"/>
        <v>0</v>
      </c>
      <c r="AF29" s="451">
        <f t="shared" si="23"/>
        <v>0</v>
      </c>
      <c r="AG29" s="451">
        <f t="shared" si="23"/>
        <v>0</v>
      </c>
      <c r="AH29" s="451">
        <f t="shared" si="23"/>
        <v>0</v>
      </c>
      <c r="AI29" s="451">
        <f t="shared" si="23"/>
        <v>0</v>
      </c>
      <c r="AJ29" s="451">
        <f t="shared" si="23"/>
        <v>0</v>
      </c>
      <c r="AK29" s="451">
        <f t="shared" si="23"/>
        <v>0</v>
      </c>
      <c r="AL29" s="451">
        <f t="shared" si="23"/>
        <v>0</v>
      </c>
      <c r="AM29" s="451">
        <f t="shared" si="23"/>
        <v>0</v>
      </c>
      <c r="AN29" s="451">
        <f t="shared" ref="AN29:BS29" si="24">AN10</f>
        <v>0</v>
      </c>
      <c r="AO29" s="451">
        <f t="shared" si="24"/>
        <v>0</v>
      </c>
      <c r="AP29" s="451">
        <f t="shared" si="24"/>
        <v>0</v>
      </c>
      <c r="AQ29" s="451">
        <f t="shared" si="24"/>
        <v>0</v>
      </c>
      <c r="AR29" s="451">
        <f t="shared" si="24"/>
        <v>0</v>
      </c>
      <c r="AS29" s="451">
        <f t="shared" si="24"/>
        <v>0</v>
      </c>
      <c r="AT29" s="451">
        <f t="shared" si="24"/>
        <v>0</v>
      </c>
      <c r="AU29" s="451">
        <f t="shared" si="24"/>
        <v>0</v>
      </c>
      <c r="AV29" s="451">
        <f t="shared" si="24"/>
        <v>0</v>
      </c>
      <c r="AW29" s="451">
        <f t="shared" si="24"/>
        <v>0</v>
      </c>
      <c r="AX29" s="451">
        <f t="shared" si="24"/>
        <v>0</v>
      </c>
      <c r="AY29" s="451">
        <f t="shared" si="24"/>
        <v>0</v>
      </c>
      <c r="AZ29" s="451">
        <f t="shared" si="24"/>
        <v>0</v>
      </c>
      <c r="BA29" s="451">
        <f t="shared" si="24"/>
        <v>0</v>
      </c>
      <c r="BB29" s="451">
        <f t="shared" si="24"/>
        <v>0</v>
      </c>
      <c r="BC29" s="451">
        <f t="shared" si="24"/>
        <v>0</v>
      </c>
      <c r="BD29" s="451">
        <f t="shared" si="24"/>
        <v>0</v>
      </c>
      <c r="BE29" s="451">
        <f t="shared" si="24"/>
        <v>0</v>
      </c>
      <c r="BF29" s="451">
        <f t="shared" si="24"/>
        <v>0</v>
      </c>
      <c r="BG29" s="451">
        <f t="shared" si="24"/>
        <v>0</v>
      </c>
      <c r="BH29" s="451">
        <f t="shared" si="24"/>
        <v>0</v>
      </c>
      <c r="BI29" s="451">
        <f t="shared" si="24"/>
        <v>0</v>
      </c>
      <c r="BJ29" s="451">
        <f t="shared" si="24"/>
        <v>0</v>
      </c>
      <c r="BK29" s="451">
        <f t="shared" si="24"/>
        <v>0</v>
      </c>
      <c r="BL29" s="451">
        <f t="shared" si="24"/>
        <v>0</v>
      </c>
      <c r="BM29" s="451">
        <f t="shared" si="24"/>
        <v>0</v>
      </c>
      <c r="BN29" s="451">
        <f t="shared" si="24"/>
        <v>0</v>
      </c>
      <c r="BO29" s="451">
        <f t="shared" si="24"/>
        <v>0</v>
      </c>
      <c r="BP29" s="451">
        <f t="shared" si="24"/>
        <v>0</v>
      </c>
      <c r="BQ29" s="451">
        <f t="shared" si="24"/>
        <v>0</v>
      </c>
      <c r="BR29" s="451">
        <f t="shared" si="24"/>
        <v>0</v>
      </c>
      <c r="BS29" s="451">
        <f t="shared" si="24"/>
        <v>0</v>
      </c>
      <c r="BT29" s="451">
        <f t="shared" ref="BT29:DC29" si="25">BT10</f>
        <v>0</v>
      </c>
      <c r="BU29" s="451">
        <f t="shared" si="25"/>
        <v>0</v>
      </c>
      <c r="BV29" s="451">
        <f t="shared" si="25"/>
        <v>0</v>
      </c>
      <c r="BW29" s="451">
        <f t="shared" si="25"/>
        <v>0</v>
      </c>
      <c r="BX29" s="451">
        <f t="shared" si="25"/>
        <v>0</v>
      </c>
      <c r="BY29" s="451">
        <f t="shared" si="25"/>
        <v>0</v>
      </c>
      <c r="BZ29" s="451">
        <f t="shared" si="25"/>
        <v>0</v>
      </c>
      <c r="CA29" s="451">
        <f t="shared" si="25"/>
        <v>0</v>
      </c>
      <c r="CB29" s="451">
        <f t="shared" si="25"/>
        <v>0</v>
      </c>
      <c r="CC29" s="451">
        <f t="shared" si="25"/>
        <v>0</v>
      </c>
      <c r="CD29" s="451">
        <f t="shared" si="25"/>
        <v>0</v>
      </c>
      <c r="CE29" s="451">
        <f t="shared" si="25"/>
        <v>0</v>
      </c>
      <c r="CF29" s="451">
        <f t="shared" si="25"/>
        <v>0</v>
      </c>
      <c r="CG29" s="451">
        <f t="shared" si="25"/>
        <v>0</v>
      </c>
      <c r="CH29" s="451">
        <f t="shared" si="25"/>
        <v>0</v>
      </c>
      <c r="CI29" s="451">
        <f t="shared" si="25"/>
        <v>0</v>
      </c>
      <c r="CJ29" s="451">
        <f t="shared" si="25"/>
        <v>0</v>
      </c>
      <c r="CK29" s="451">
        <f t="shared" si="25"/>
        <v>0</v>
      </c>
      <c r="CL29" s="451">
        <f t="shared" si="25"/>
        <v>0</v>
      </c>
      <c r="CM29" s="451">
        <f t="shared" si="25"/>
        <v>0</v>
      </c>
      <c r="CN29" s="451">
        <f t="shared" si="25"/>
        <v>0</v>
      </c>
      <c r="CO29" s="451">
        <f t="shared" si="25"/>
        <v>0</v>
      </c>
      <c r="CP29" s="451">
        <f t="shared" si="25"/>
        <v>0</v>
      </c>
      <c r="CQ29" s="451">
        <f t="shared" si="25"/>
        <v>0</v>
      </c>
      <c r="CR29" s="451">
        <f t="shared" si="25"/>
        <v>0</v>
      </c>
      <c r="CS29" s="451">
        <f t="shared" si="25"/>
        <v>0</v>
      </c>
      <c r="CT29" s="451">
        <f t="shared" si="25"/>
        <v>0</v>
      </c>
      <c r="CU29" s="451">
        <f t="shared" si="25"/>
        <v>0</v>
      </c>
      <c r="CV29" s="451">
        <f t="shared" si="25"/>
        <v>0</v>
      </c>
      <c r="CW29" s="451">
        <f t="shared" si="25"/>
        <v>0</v>
      </c>
      <c r="CX29" s="451">
        <f t="shared" si="25"/>
        <v>0</v>
      </c>
      <c r="CY29" s="451">
        <f t="shared" si="25"/>
        <v>0</v>
      </c>
      <c r="CZ29" s="451">
        <f t="shared" si="25"/>
        <v>0</v>
      </c>
      <c r="DA29" s="451">
        <f t="shared" si="25"/>
        <v>0</v>
      </c>
      <c r="DB29" s="451">
        <f t="shared" si="25"/>
        <v>0</v>
      </c>
      <c r="DC29" s="451">
        <f t="shared" si="25"/>
        <v>0</v>
      </c>
    </row>
    <row r="30" spans="2:107" ht="15" customHeight="1" x14ac:dyDescent="0.25">
      <c r="B30" s="1163"/>
      <c r="C30" s="227" t="s">
        <v>4202</v>
      </c>
      <c r="D30" s="227"/>
      <c r="E30" s="538" t="s">
        <v>4203</v>
      </c>
      <c r="F30" s="220"/>
      <c r="G30" s="225" t="str">
        <f>IF(COUNTA(H30:DC30)=0,"",IF(OR(LARGE(H30:DC30,1)&gt;365,SMALL(H30:DC30,1)&lt;0),"ERRO",""))</f>
        <v/>
      </c>
      <c r="H30" s="451">
        <f t="shared" ref="H30:AM30" si="26">H11</f>
        <v>0</v>
      </c>
      <c r="I30" s="451">
        <f t="shared" si="26"/>
        <v>0</v>
      </c>
      <c r="J30" s="451">
        <f t="shared" si="26"/>
        <v>0</v>
      </c>
      <c r="K30" s="451">
        <f t="shared" si="26"/>
        <v>0</v>
      </c>
      <c r="L30" s="451">
        <f t="shared" si="26"/>
        <v>0</v>
      </c>
      <c r="M30" s="451">
        <f t="shared" si="26"/>
        <v>0</v>
      </c>
      <c r="N30" s="451">
        <f t="shared" si="26"/>
        <v>0</v>
      </c>
      <c r="O30" s="451">
        <f t="shared" si="26"/>
        <v>0</v>
      </c>
      <c r="P30" s="451">
        <f t="shared" si="26"/>
        <v>0</v>
      </c>
      <c r="Q30" s="451">
        <f t="shared" si="26"/>
        <v>0</v>
      </c>
      <c r="R30" s="451">
        <f t="shared" si="26"/>
        <v>0</v>
      </c>
      <c r="S30" s="451">
        <f t="shared" si="26"/>
        <v>0</v>
      </c>
      <c r="T30" s="451">
        <f t="shared" si="26"/>
        <v>0</v>
      </c>
      <c r="U30" s="451">
        <f t="shared" si="26"/>
        <v>0</v>
      </c>
      <c r="V30" s="451">
        <f t="shared" si="26"/>
        <v>0</v>
      </c>
      <c r="W30" s="451">
        <f t="shared" si="26"/>
        <v>0</v>
      </c>
      <c r="X30" s="451">
        <f t="shared" si="26"/>
        <v>0</v>
      </c>
      <c r="Y30" s="451">
        <f t="shared" si="26"/>
        <v>0</v>
      </c>
      <c r="Z30" s="451">
        <f t="shared" si="26"/>
        <v>0</v>
      </c>
      <c r="AA30" s="451">
        <f t="shared" si="26"/>
        <v>0</v>
      </c>
      <c r="AB30" s="451">
        <f t="shared" si="26"/>
        <v>0</v>
      </c>
      <c r="AC30" s="451">
        <f t="shared" si="26"/>
        <v>0</v>
      </c>
      <c r="AD30" s="451">
        <f t="shared" si="26"/>
        <v>0</v>
      </c>
      <c r="AE30" s="451">
        <f t="shared" si="26"/>
        <v>0</v>
      </c>
      <c r="AF30" s="451">
        <f t="shared" si="26"/>
        <v>0</v>
      </c>
      <c r="AG30" s="451">
        <f t="shared" si="26"/>
        <v>0</v>
      </c>
      <c r="AH30" s="451">
        <f t="shared" si="26"/>
        <v>0</v>
      </c>
      <c r="AI30" s="451">
        <f t="shared" si="26"/>
        <v>0</v>
      </c>
      <c r="AJ30" s="451">
        <f t="shared" si="26"/>
        <v>0</v>
      </c>
      <c r="AK30" s="451">
        <f t="shared" si="26"/>
        <v>0</v>
      </c>
      <c r="AL30" s="451">
        <f t="shared" si="26"/>
        <v>0</v>
      </c>
      <c r="AM30" s="451">
        <f t="shared" si="26"/>
        <v>0</v>
      </c>
      <c r="AN30" s="451">
        <f t="shared" ref="AN30:BS30" si="27">AN11</f>
        <v>0</v>
      </c>
      <c r="AO30" s="451">
        <f t="shared" si="27"/>
        <v>0</v>
      </c>
      <c r="AP30" s="451">
        <f t="shared" si="27"/>
        <v>0</v>
      </c>
      <c r="AQ30" s="451">
        <f t="shared" si="27"/>
        <v>0</v>
      </c>
      <c r="AR30" s="451">
        <f t="shared" si="27"/>
        <v>0</v>
      </c>
      <c r="AS30" s="451">
        <f t="shared" si="27"/>
        <v>0</v>
      </c>
      <c r="AT30" s="451">
        <f t="shared" si="27"/>
        <v>0</v>
      </c>
      <c r="AU30" s="451">
        <f t="shared" si="27"/>
        <v>0</v>
      </c>
      <c r="AV30" s="451">
        <f t="shared" si="27"/>
        <v>0</v>
      </c>
      <c r="AW30" s="451">
        <f t="shared" si="27"/>
        <v>0</v>
      </c>
      <c r="AX30" s="451">
        <f t="shared" si="27"/>
        <v>0</v>
      </c>
      <c r="AY30" s="451">
        <f t="shared" si="27"/>
        <v>0</v>
      </c>
      <c r="AZ30" s="451">
        <f t="shared" si="27"/>
        <v>0</v>
      </c>
      <c r="BA30" s="451">
        <f t="shared" si="27"/>
        <v>0</v>
      </c>
      <c r="BB30" s="451">
        <f t="shared" si="27"/>
        <v>0</v>
      </c>
      <c r="BC30" s="451">
        <f t="shared" si="27"/>
        <v>0</v>
      </c>
      <c r="BD30" s="451">
        <f t="shared" si="27"/>
        <v>0</v>
      </c>
      <c r="BE30" s="451">
        <f t="shared" si="27"/>
        <v>0</v>
      </c>
      <c r="BF30" s="451">
        <f t="shared" si="27"/>
        <v>0</v>
      </c>
      <c r="BG30" s="451">
        <f t="shared" si="27"/>
        <v>0</v>
      </c>
      <c r="BH30" s="451">
        <f t="shared" si="27"/>
        <v>0</v>
      </c>
      <c r="BI30" s="451">
        <f t="shared" si="27"/>
        <v>0</v>
      </c>
      <c r="BJ30" s="451">
        <f t="shared" si="27"/>
        <v>0</v>
      </c>
      <c r="BK30" s="451">
        <f t="shared" si="27"/>
        <v>0</v>
      </c>
      <c r="BL30" s="451">
        <f t="shared" si="27"/>
        <v>0</v>
      </c>
      <c r="BM30" s="451">
        <f t="shared" si="27"/>
        <v>0</v>
      </c>
      <c r="BN30" s="451">
        <f t="shared" si="27"/>
        <v>0</v>
      </c>
      <c r="BO30" s="451">
        <f t="shared" si="27"/>
        <v>0</v>
      </c>
      <c r="BP30" s="451">
        <f t="shared" si="27"/>
        <v>0</v>
      </c>
      <c r="BQ30" s="451">
        <f t="shared" si="27"/>
        <v>0</v>
      </c>
      <c r="BR30" s="451">
        <f t="shared" si="27"/>
        <v>0</v>
      </c>
      <c r="BS30" s="451">
        <f t="shared" si="27"/>
        <v>0</v>
      </c>
      <c r="BT30" s="451">
        <f t="shared" ref="BT30:DC30" si="28">BT11</f>
        <v>0</v>
      </c>
      <c r="BU30" s="451">
        <f t="shared" si="28"/>
        <v>0</v>
      </c>
      <c r="BV30" s="451">
        <f t="shared" si="28"/>
        <v>0</v>
      </c>
      <c r="BW30" s="451">
        <f t="shared" si="28"/>
        <v>0</v>
      </c>
      <c r="BX30" s="451">
        <f t="shared" si="28"/>
        <v>0</v>
      </c>
      <c r="BY30" s="451">
        <f t="shared" si="28"/>
        <v>0</v>
      </c>
      <c r="BZ30" s="451">
        <f t="shared" si="28"/>
        <v>0</v>
      </c>
      <c r="CA30" s="451">
        <f t="shared" si="28"/>
        <v>0</v>
      </c>
      <c r="CB30" s="451">
        <f t="shared" si="28"/>
        <v>0</v>
      </c>
      <c r="CC30" s="451">
        <f t="shared" si="28"/>
        <v>0</v>
      </c>
      <c r="CD30" s="451">
        <f t="shared" si="28"/>
        <v>0</v>
      </c>
      <c r="CE30" s="451">
        <f t="shared" si="28"/>
        <v>0</v>
      </c>
      <c r="CF30" s="451">
        <f t="shared" si="28"/>
        <v>0</v>
      </c>
      <c r="CG30" s="451">
        <f t="shared" si="28"/>
        <v>0</v>
      </c>
      <c r="CH30" s="451">
        <f t="shared" si="28"/>
        <v>0</v>
      </c>
      <c r="CI30" s="451">
        <f t="shared" si="28"/>
        <v>0</v>
      </c>
      <c r="CJ30" s="451">
        <f t="shared" si="28"/>
        <v>0</v>
      </c>
      <c r="CK30" s="451">
        <f t="shared" si="28"/>
        <v>0</v>
      </c>
      <c r="CL30" s="451">
        <f t="shared" si="28"/>
        <v>0</v>
      </c>
      <c r="CM30" s="451">
        <f t="shared" si="28"/>
        <v>0</v>
      </c>
      <c r="CN30" s="451">
        <f t="shared" si="28"/>
        <v>0</v>
      </c>
      <c r="CO30" s="451">
        <f t="shared" si="28"/>
        <v>0</v>
      </c>
      <c r="CP30" s="451">
        <f t="shared" si="28"/>
        <v>0</v>
      </c>
      <c r="CQ30" s="451">
        <f t="shared" si="28"/>
        <v>0</v>
      </c>
      <c r="CR30" s="451">
        <f t="shared" si="28"/>
        <v>0</v>
      </c>
      <c r="CS30" s="451">
        <f t="shared" si="28"/>
        <v>0</v>
      </c>
      <c r="CT30" s="451">
        <f t="shared" si="28"/>
        <v>0</v>
      </c>
      <c r="CU30" s="451">
        <f t="shared" si="28"/>
        <v>0</v>
      </c>
      <c r="CV30" s="451">
        <f t="shared" si="28"/>
        <v>0</v>
      </c>
      <c r="CW30" s="451">
        <f t="shared" si="28"/>
        <v>0</v>
      </c>
      <c r="CX30" s="451">
        <f t="shared" si="28"/>
        <v>0</v>
      </c>
      <c r="CY30" s="451">
        <f t="shared" si="28"/>
        <v>0</v>
      </c>
      <c r="CZ30" s="451">
        <f t="shared" si="28"/>
        <v>0</v>
      </c>
      <c r="DA30" s="451">
        <f t="shared" si="28"/>
        <v>0</v>
      </c>
      <c r="DB30" s="451">
        <f t="shared" si="28"/>
        <v>0</v>
      </c>
      <c r="DC30" s="451">
        <f t="shared" si="28"/>
        <v>0</v>
      </c>
    </row>
    <row r="31" spans="2:107" ht="15" customHeight="1" x14ac:dyDescent="0.25">
      <c r="B31" s="1164"/>
      <c r="C31" s="213" t="s">
        <v>4204</v>
      </c>
      <c r="D31" s="213"/>
      <c r="E31" s="219" t="s">
        <v>4205</v>
      </c>
      <c r="F31" s="220" t="s">
        <v>4227</v>
      </c>
      <c r="G31" s="225" t="str">
        <f>IF(COUNTA(H31:DC31)=0,"",IF(OR(LARGE(H31:DC31,1)&gt;8760,SMALL(H31:DC31,1)&lt;0),"ERRO",""))</f>
        <v/>
      </c>
      <c r="H31" s="229">
        <f>H29*H30</f>
        <v>0</v>
      </c>
      <c r="I31" s="229">
        <f t="shared" ref="I31:Z31" si="29">I29*I30</f>
        <v>0</v>
      </c>
      <c r="J31" s="229">
        <f t="shared" si="29"/>
        <v>0</v>
      </c>
      <c r="K31" s="229">
        <f t="shared" si="29"/>
        <v>0</v>
      </c>
      <c r="L31" s="229">
        <f t="shared" si="29"/>
        <v>0</v>
      </c>
      <c r="M31" s="229">
        <f t="shared" si="29"/>
        <v>0</v>
      </c>
      <c r="N31" s="229">
        <f t="shared" si="29"/>
        <v>0</v>
      </c>
      <c r="O31" s="229">
        <f t="shared" si="29"/>
        <v>0</v>
      </c>
      <c r="P31" s="229">
        <f t="shared" si="29"/>
        <v>0</v>
      </c>
      <c r="Q31" s="229">
        <f t="shared" si="29"/>
        <v>0</v>
      </c>
      <c r="R31" s="229">
        <f t="shared" si="29"/>
        <v>0</v>
      </c>
      <c r="S31" s="229">
        <f t="shared" si="29"/>
        <v>0</v>
      </c>
      <c r="T31" s="229">
        <f t="shared" si="29"/>
        <v>0</v>
      </c>
      <c r="U31" s="229">
        <f t="shared" si="29"/>
        <v>0</v>
      </c>
      <c r="V31" s="229">
        <f t="shared" si="29"/>
        <v>0</v>
      </c>
      <c r="W31" s="229">
        <f t="shared" si="29"/>
        <v>0</v>
      </c>
      <c r="X31" s="229">
        <f t="shared" si="29"/>
        <v>0</v>
      </c>
      <c r="Y31" s="229">
        <f t="shared" si="29"/>
        <v>0</v>
      </c>
      <c r="Z31" s="229">
        <f t="shared" si="29"/>
        <v>0</v>
      </c>
      <c r="AA31" s="229">
        <f t="shared" ref="AA31:CL31" si="30">AA29*AA30</f>
        <v>0</v>
      </c>
      <c r="AB31" s="229">
        <f t="shared" si="30"/>
        <v>0</v>
      </c>
      <c r="AC31" s="229">
        <f t="shared" si="30"/>
        <v>0</v>
      </c>
      <c r="AD31" s="229">
        <f t="shared" si="30"/>
        <v>0</v>
      </c>
      <c r="AE31" s="229">
        <f t="shared" si="30"/>
        <v>0</v>
      </c>
      <c r="AF31" s="229">
        <f t="shared" si="30"/>
        <v>0</v>
      </c>
      <c r="AG31" s="229">
        <f t="shared" si="30"/>
        <v>0</v>
      </c>
      <c r="AH31" s="229">
        <f t="shared" si="30"/>
        <v>0</v>
      </c>
      <c r="AI31" s="229">
        <f t="shared" si="30"/>
        <v>0</v>
      </c>
      <c r="AJ31" s="229">
        <f t="shared" si="30"/>
        <v>0</v>
      </c>
      <c r="AK31" s="229">
        <f t="shared" si="30"/>
        <v>0</v>
      </c>
      <c r="AL31" s="229">
        <f t="shared" si="30"/>
        <v>0</v>
      </c>
      <c r="AM31" s="229">
        <f t="shared" si="30"/>
        <v>0</v>
      </c>
      <c r="AN31" s="229">
        <f t="shared" si="30"/>
        <v>0</v>
      </c>
      <c r="AO31" s="229">
        <f t="shared" si="30"/>
        <v>0</v>
      </c>
      <c r="AP31" s="229">
        <f t="shared" si="30"/>
        <v>0</v>
      </c>
      <c r="AQ31" s="229">
        <f t="shared" si="30"/>
        <v>0</v>
      </c>
      <c r="AR31" s="229">
        <f t="shared" si="30"/>
        <v>0</v>
      </c>
      <c r="AS31" s="229">
        <f t="shared" si="30"/>
        <v>0</v>
      </c>
      <c r="AT31" s="229">
        <f t="shared" si="30"/>
        <v>0</v>
      </c>
      <c r="AU31" s="229">
        <f t="shared" si="30"/>
        <v>0</v>
      </c>
      <c r="AV31" s="229">
        <f t="shared" si="30"/>
        <v>0</v>
      </c>
      <c r="AW31" s="229">
        <f t="shared" si="30"/>
        <v>0</v>
      </c>
      <c r="AX31" s="229">
        <f t="shared" si="30"/>
        <v>0</v>
      </c>
      <c r="AY31" s="229">
        <f t="shared" si="30"/>
        <v>0</v>
      </c>
      <c r="AZ31" s="229">
        <f t="shared" si="30"/>
        <v>0</v>
      </c>
      <c r="BA31" s="229">
        <f t="shared" si="30"/>
        <v>0</v>
      </c>
      <c r="BB31" s="229">
        <f t="shared" si="30"/>
        <v>0</v>
      </c>
      <c r="BC31" s="229">
        <f t="shared" si="30"/>
        <v>0</v>
      </c>
      <c r="BD31" s="229">
        <f t="shared" si="30"/>
        <v>0</v>
      </c>
      <c r="BE31" s="229">
        <f t="shared" si="30"/>
        <v>0</v>
      </c>
      <c r="BF31" s="229">
        <f t="shared" si="30"/>
        <v>0</v>
      </c>
      <c r="BG31" s="229">
        <f t="shared" si="30"/>
        <v>0</v>
      </c>
      <c r="BH31" s="229">
        <f t="shared" si="30"/>
        <v>0</v>
      </c>
      <c r="BI31" s="229">
        <f t="shared" si="30"/>
        <v>0</v>
      </c>
      <c r="BJ31" s="229">
        <f t="shared" si="30"/>
        <v>0</v>
      </c>
      <c r="BK31" s="229">
        <f t="shared" si="30"/>
        <v>0</v>
      </c>
      <c r="BL31" s="229">
        <f t="shared" si="30"/>
        <v>0</v>
      </c>
      <c r="BM31" s="229">
        <f t="shared" si="30"/>
        <v>0</v>
      </c>
      <c r="BN31" s="229">
        <f t="shared" si="30"/>
        <v>0</v>
      </c>
      <c r="BO31" s="229">
        <f t="shared" si="30"/>
        <v>0</v>
      </c>
      <c r="BP31" s="229">
        <f t="shared" si="30"/>
        <v>0</v>
      </c>
      <c r="BQ31" s="229">
        <f t="shared" si="30"/>
        <v>0</v>
      </c>
      <c r="BR31" s="229">
        <f t="shared" si="30"/>
        <v>0</v>
      </c>
      <c r="BS31" s="229">
        <f t="shared" si="30"/>
        <v>0</v>
      </c>
      <c r="BT31" s="229">
        <f t="shared" si="30"/>
        <v>0</v>
      </c>
      <c r="BU31" s="229">
        <f t="shared" si="30"/>
        <v>0</v>
      </c>
      <c r="BV31" s="229">
        <f t="shared" si="30"/>
        <v>0</v>
      </c>
      <c r="BW31" s="229">
        <f t="shared" si="30"/>
        <v>0</v>
      </c>
      <c r="BX31" s="229">
        <f t="shared" si="30"/>
        <v>0</v>
      </c>
      <c r="BY31" s="229">
        <f t="shared" si="30"/>
        <v>0</v>
      </c>
      <c r="BZ31" s="229">
        <f t="shared" si="30"/>
        <v>0</v>
      </c>
      <c r="CA31" s="229">
        <f t="shared" si="30"/>
        <v>0</v>
      </c>
      <c r="CB31" s="229">
        <f t="shared" si="30"/>
        <v>0</v>
      </c>
      <c r="CC31" s="229">
        <f t="shared" si="30"/>
        <v>0</v>
      </c>
      <c r="CD31" s="229">
        <f t="shared" si="30"/>
        <v>0</v>
      </c>
      <c r="CE31" s="229">
        <f t="shared" si="30"/>
        <v>0</v>
      </c>
      <c r="CF31" s="229">
        <f t="shared" si="30"/>
        <v>0</v>
      </c>
      <c r="CG31" s="229">
        <f t="shared" si="30"/>
        <v>0</v>
      </c>
      <c r="CH31" s="229">
        <f t="shared" si="30"/>
        <v>0</v>
      </c>
      <c r="CI31" s="229">
        <f t="shared" si="30"/>
        <v>0</v>
      </c>
      <c r="CJ31" s="229">
        <f t="shared" si="30"/>
        <v>0</v>
      </c>
      <c r="CK31" s="229">
        <f t="shared" si="30"/>
        <v>0</v>
      </c>
      <c r="CL31" s="229">
        <f t="shared" si="30"/>
        <v>0</v>
      </c>
      <c r="CM31" s="229">
        <f t="shared" ref="CM31:DC31" si="31">CM29*CM30</f>
        <v>0</v>
      </c>
      <c r="CN31" s="229">
        <f t="shared" si="31"/>
        <v>0</v>
      </c>
      <c r="CO31" s="229">
        <f t="shared" si="31"/>
        <v>0</v>
      </c>
      <c r="CP31" s="229">
        <f t="shared" si="31"/>
        <v>0</v>
      </c>
      <c r="CQ31" s="229">
        <f t="shared" si="31"/>
        <v>0</v>
      </c>
      <c r="CR31" s="229">
        <f t="shared" si="31"/>
        <v>0</v>
      </c>
      <c r="CS31" s="229">
        <f t="shared" si="31"/>
        <v>0</v>
      </c>
      <c r="CT31" s="229">
        <f t="shared" si="31"/>
        <v>0</v>
      </c>
      <c r="CU31" s="229">
        <f t="shared" si="31"/>
        <v>0</v>
      </c>
      <c r="CV31" s="229">
        <f t="shared" si="31"/>
        <v>0</v>
      </c>
      <c r="CW31" s="229">
        <f t="shared" si="31"/>
        <v>0</v>
      </c>
      <c r="CX31" s="229">
        <f t="shared" si="31"/>
        <v>0</v>
      </c>
      <c r="CY31" s="229">
        <f t="shared" si="31"/>
        <v>0</v>
      </c>
      <c r="CZ31" s="229">
        <f t="shared" si="31"/>
        <v>0</v>
      </c>
      <c r="DA31" s="229">
        <f t="shared" si="31"/>
        <v>0</v>
      </c>
      <c r="DB31" s="229">
        <f t="shared" si="31"/>
        <v>0</v>
      </c>
      <c r="DC31" s="229">
        <f t="shared" si="31"/>
        <v>0</v>
      </c>
    </row>
    <row r="32" spans="2:107" ht="15" customHeight="1" x14ac:dyDescent="0.25">
      <c r="B32" s="1162">
        <v>16</v>
      </c>
      <c r="C32" s="213" t="s">
        <v>4207</v>
      </c>
      <c r="D32" s="213"/>
      <c r="E32" s="219" t="s">
        <v>4201</v>
      </c>
      <c r="F32" s="220" t="s">
        <v>4228</v>
      </c>
      <c r="G32" s="225" t="str">
        <f>IF(COUNTA(H32:DC32)=0,"",IF(OR(LARGE(H32:DC32,1)&gt;3,SMALL(H32:DC32,1)&lt;0),"ERRO",""))</f>
        <v/>
      </c>
      <c r="H32" s="452">
        <f t="shared" ref="H32:AM32" si="32">H13</f>
        <v>0</v>
      </c>
      <c r="I32" s="452">
        <f t="shared" si="32"/>
        <v>0</v>
      </c>
      <c r="J32" s="452">
        <f t="shared" si="32"/>
        <v>0</v>
      </c>
      <c r="K32" s="452">
        <f t="shared" si="32"/>
        <v>0</v>
      </c>
      <c r="L32" s="452">
        <f t="shared" si="32"/>
        <v>0</v>
      </c>
      <c r="M32" s="452">
        <f t="shared" si="32"/>
        <v>0</v>
      </c>
      <c r="N32" s="452">
        <f t="shared" si="32"/>
        <v>0</v>
      </c>
      <c r="O32" s="452">
        <f t="shared" si="32"/>
        <v>0</v>
      </c>
      <c r="P32" s="452">
        <f t="shared" si="32"/>
        <v>0</v>
      </c>
      <c r="Q32" s="452">
        <f t="shared" si="32"/>
        <v>0</v>
      </c>
      <c r="R32" s="452">
        <f t="shared" si="32"/>
        <v>0</v>
      </c>
      <c r="S32" s="452">
        <f t="shared" si="32"/>
        <v>0</v>
      </c>
      <c r="T32" s="452">
        <f t="shared" si="32"/>
        <v>0</v>
      </c>
      <c r="U32" s="452">
        <f t="shared" si="32"/>
        <v>0</v>
      </c>
      <c r="V32" s="452">
        <f t="shared" si="32"/>
        <v>0</v>
      </c>
      <c r="W32" s="452">
        <f t="shared" si="32"/>
        <v>0</v>
      </c>
      <c r="X32" s="452">
        <f t="shared" si="32"/>
        <v>0</v>
      </c>
      <c r="Y32" s="452">
        <f t="shared" si="32"/>
        <v>0</v>
      </c>
      <c r="Z32" s="452">
        <f t="shared" si="32"/>
        <v>0</v>
      </c>
      <c r="AA32" s="452">
        <f t="shared" si="32"/>
        <v>0</v>
      </c>
      <c r="AB32" s="452">
        <f t="shared" si="32"/>
        <v>0</v>
      </c>
      <c r="AC32" s="452">
        <f t="shared" si="32"/>
        <v>0</v>
      </c>
      <c r="AD32" s="452">
        <f t="shared" si="32"/>
        <v>0</v>
      </c>
      <c r="AE32" s="452">
        <f t="shared" si="32"/>
        <v>0</v>
      </c>
      <c r="AF32" s="452">
        <f t="shared" si="32"/>
        <v>0</v>
      </c>
      <c r="AG32" s="452">
        <f t="shared" si="32"/>
        <v>0</v>
      </c>
      <c r="AH32" s="452">
        <f t="shared" si="32"/>
        <v>0</v>
      </c>
      <c r="AI32" s="452">
        <f t="shared" si="32"/>
        <v>0</v>
      </c>
      <c r="AJ32" s="452">
        <f t="shared" si="32"/>
        <v>0</v>
      </c>
      <c r="AK32" s="452">
        <f t="shared" si="32"/>
        <v>0</v>
      </c>
      <c r="AL32" s="452">
        <f t="shared" si="32"/>
        <v>0</v>
      </c>
      <c r="AM32" s="452">
        <f t="shared" si="32"/>
        <v>0</v>
      </c>
      <c r="AN32" s="452">
        <f t="shared" ref="AN32:BS32" si="33">AN13</f>
        <v>0</v>
      </c>
      <c r="AO32" s="452">
        <f t="shared" si="33"/>
        <v>0</v>
      </c>
      <c r="AP32" s="452">
        <f t="shared" si="33"/>
        <v>0</v>
      </c>
      <c r="AQ32" s="452">
        <f t="shared" si="33"/>
        <v>0</v>
      </c>
      <c r="AR32" s="452">
        <f t="shared" si="33"/>
        <v>0</v>
      </c>
      <c r="AS32" s="452">
        <f t="shared" si="33"/>
        <v>0</v>
      </c>
      <c r="AT32" s="452">
        <f t="shared" si="33"/>
        <v>0</v>
      </c>
      <c r="AU32" s="452">
        <f t="shared" si="33"/>
        <v>0</v>
      </c>
      <c r="AV32" s="452">
        <f t="shared" si="33"/>
        <v>0</v>
      </c>
      <c r="AW32" s="452">
        <f t="shared" si="33"/>
        <v>0</v>
      </c>
      <c r="AX32" s="452">
        <f t="shared" si="33"/>
        <v>0</v>
      </c>
      <c r="AY32" s="452">
        <f t="shared" si="33"/>
        <v>0</v>
      </c>
      <c r="AZ32" s="452">
        <f t="shared" si="33"/>
        <v>0</v>
      </c>
      <c r="BA32" s="452">
        <f t="shared" si="33"/>
        <v>0</v>
      </c>
      <c r="BB32" s="452">
        <f t="shared" si="33"/>
        <v>0</v>
      </c>
      <c r="BC32" s="452">
        <f t="shared" si="33"/>
        <v>0</v>
      </c>
      <c r="BD32" s="452">
        <f t="shared" si="33"/>
        <v>0</v>
      </c>
      <c r="BE32" s="452">
        <f t="shared" si="33"/>
        <v>0</v>
      </c>
      <c r="BF32" s="452">
        <f t="shared" si="33"/>
        <v>0</v>
      </c>
      <c r="BG32" s="452">
        <f t="shared" si="33"/>
        <v>0</v>
      </c>
      <c r="BH32" s="452">
        <f t="shared" si="33"/>
        <v>0</v>
      </c>
      <c r="BI32" s="452">
        <f t="shared" si="33"/>
        <v>0</v>
      </c>
      <c r="BJ32" s="452">
        <f t="shared" si="33"/>
        <v>0</v>
      </c>
      <c r="BK32" s="452">
        <f t="shared" si="33"/>
        <v>0</v>
      </c>
      <c r="BL32" s="452">
        <f t="shared" si="33"/>
        <v>0</v>
      </c>
      <c r="BM32" s="452">
        <f t="shared" si="33"/>
        <v>0</v>
      </c>
      <c r="BN32" s="452">
        <f t="shared" si="33"/>
        <v>0</v>
      </c>
      <c r="BO32" s="452">
        <f t="shared" si="33"/>
        <v>0</v>
      </c>
      <c r="BP32" s="452">
        <f t="shared" si="33"/>
        <v>0</v>
      </c>
      <c r="BQ32" s="452">
        <f t="shared" si="33"/>
        <v>0</v>
      </c>
      <c r="BR32" s="452">
        <f t="shared" si="33"/>
        <v>0</v>
      </c>
      <c r="BS32" s="452">
        <f t="shared" si="33"/>
        <v>0</v>
      </c>
      <c r="BT32" s="452">
        <f t="shared" ref="BT32:DC32" si="34">BT13</f>
        <v>0</v>
      </c>
      <c r="BU32" s="452">
        <f t="shared" si="34"/>
        <v>0</v>
      </c>
      <c r="BV32" s="452">
        <f t="shared" si="34"/>
        <v>0</v>
      </c>
      <c r="BW32" s="452">
        <f t="shared" si="34"/>
        <v>0</v>
      </c>
      <c r="BX32" s="452">
        <f t="shared" si="34"/>
        <v>0</v>
      </c>
      <c r="BY32" s="452">
        <f t="shared" si="34"/>
        <v>0</v>
      </c>
      <c r="BZ32" s="452">
        <f t="shared" si="34"/>
        <v>0</v>
      </c>
      <c r="CA32" s="452">
        <f t="shared" si="34"/>
        <v>0</v>
      </c>
      <c r="CB32" s="452">
        <f t="shared" si="34"/>
        <v>0</v>
      </c>
      <c r="CC32" s="452">
        <f t="shared" si="34"/>
        <v>0</v>
      </c>
      <c r="CD32" s="452">
        <f t="shared" si="34"/>
        <v>0</v>
      </c>
      <c r="CE32" s="452">
        <f t="shared" si="34"/>
        <v>0</v>
      </c>
      <c r="CF32" s="452">
        <f t="shared" si="34"/>
        <v>0</v>
      </c>
      <c r="CG32" s="452">
        <f t="shared" si="34"/>
        <v>0</v>
      </c>
      <c r="CH32" s="452">
        <f t="shared" si="34"/>
        <v>0</v>
      </c>
      <c r="CI32" s="452">
        <f t="shared" si="34"/>
        <v>0</v>
      </c>
      <c r="CJ32" s="452">
        <f t="shared" si="34"/>
        <v>0</v>
      </c>
      <c r="CK32" s="452">
        <f t="shared" si="34"/>
        <v>0</v>
      </c>
      <c r="CL32" s="452">
        <f t="shared" si="34"/>
        <v>0</v>
      </c>
      <c r="CM32" s="452">
        <f t="shared" si="34"/>
        <v>0</v>
      </c>
      <c r="CN32" s="452">
        <f t="shared" si="34"/>
        <v>0</v>
      </c>
      <c r="CO32" s="452">
        <f t="shared" si="34"/>
        <v>0</v>
      </c>
      <c r="CP32" s="452">
        <f t="shared" si="34"/>
        <v>0</v>
      </c>
      <c r="CQ32" s="452">
        <f t="shared" si="34"/>
        <v>0</v>
      </c>
      <c r="CR32" s="452">
        <f t="shared" si="34"/>
        <v>0</v>
      </c>
      <c r="CS32" s="452">
        <f t="shared" si="34"/>
        <v>0</v>
      </c>
      <c r="CT32" s="452">
        <f t="shared" si="34"/>
        <v>0</v>
      </c>
      <c r="CU32" s="452">
        <f t="shared" si="34"/>
        <v>0</v>
      </c>
      <c r="CV32" s="452">
        <f t="shared" si="34"/>
        <v>0</v>
      </c>
      <c r="CW32" s="452">
        <f t="shared" si="34"/>
        <v>0</v>
      </c>
      <c r="CX32" s="452">
        <f t="shared" si="34"/>
        <v>0</v>
      </c>
      <c r="CY32" s="452">
        <f t="shared" si="34"/>
        <v>0</v>
      </c>
      <c r="CZ32" s="452">
        <f t="shared" si="34"/>
        <v>0</v>
      </c>
      <c r="DA32" s="452">
        <f t="shared" si="34"/>
        <v>0</v>
      </c>
      <c r="DB32" s="452">
        <f t="shared" si="34"/>
        <v>0</v>
      </c>
      <c r="DC32" s="452">
        <f t="shared" si="34"/>
        <v>0</v>
      </c>
    </row>
    <row r="33" spans="2:107" ht="15" customHeight="1" x14ac:dyDescent="0.25">
      <c r="B33" s="1163"/>
      <c r="C33" s="213" t="s">
        <v>4209</v>
      </c>
      <c r="D33" s="213"/>
      <c r="E33" s="214" t="s">
        <v>4210</v>
      </c>
      <c r="F33" s="220" t="s">
        <v>4229</v>
      </c>
      <c r="G33" s="225" t="str">
        <f>IF(COUNTA(H33:DC33)=0,"",IF(OR(LARGE(H33:DC33,1)&gt;22,SMALL(H33:DC33,1)&lt;0),"ERRO",""))</f>
        <v/>
      </c>
      <c r="H33" s="452">
        <f t="shared" ref="H33:AM33" si="35">H14</f>
        <v>0</v>
      </c>
      <c r="I33" s="452">
        <f t="shared" si="35"/>
        <v>0</v>
      </c>
      <c r="J33" s="452">
        <f t="shared" si="35"/>
        <v>0</v>
      </c>
      <c r="K33" s="452">
        <f t="shared" si="35"/>
        <v>0</v>
      </c>
      <c r="L33" s="452">
        <f t="shared" si="35"/>
        <v>0</v>
      </c>
      <c r="M33" s="452">
        <f t="shared" si="35"/>
        <v>0</v>
      </c>
      <c r="N33" s="452">
        <f t="shared" si="35"/>
        <v>0</v>
      </c>
      <c r="O33" s="452">
        <f t="shared" si="35"/>
        <v>0</v>
      </c>
      <c r="P33" s="452">
        <f t="shared" si="35"/>
        <v>0</v>
      </c>
      <c r="Q33" s="452">
        <f t="shared" si="35"/>
        <v>0</v>
      </c>
      <c r="R33" s="452">
        <f t="shared" si="35"/>
        <v>0</v>
      </c>
      <c r="S33" s="452">
        <f t="shared" si="35"/>
        <v>0</v>
      </c>
      <c r="T33" s="452">
        <f t="shared" si="35"/>
        <v>0</v>
      </c>
      <c r="U33" s="452">
        <f t="shared" si="35"/>
        <v>0</v>
      </c>
      <c r="V33" s="452">
        <f t="shared" si="35"/>
        <v>0</v>
      </c>
      <c r="W33" s="452">
        <f t="shared" si="35"/>
        <v>0</v>
      </c>
      <c r="X33" s="452">
        <f t="shared" si="35"/>
        <v>0</v>
      </c>
      <c r="Y33" s="452">
        <f t="shared" si="35"/>
        <v>0</v>
      </c>
      <c r="Z33" s="452">
        <f t="shared" si="35"/>
        <v>0</v>
      </c>
      <c r="AA33" s="452">
        <f t="shared" si="35"/>
        <v>0</v>
      </c>
      <c r="AB33" s="452">
        <f t="shared" si="35"/>
        <v>0</v>
      </c>
      <c r="AC33" s="452">
        <f t="shared" si="35"/>
        <v>0</v>
      </c>
      <c r="AD33" s="452">
        <f t="shared" si="35"/>
        <v>0</v>
      </c>
      <c r="AE33" s="452">
        <f t="shared" si="35"/>
        <v>0</v>
      </c>
      <c r="AF33" s="452">
        <f t="shared" si="35"/>
        <v>0</v>
      </c>
      <c r="AG33" s="452">
        <f t="shared" si="35"/>
        <v>0</v>
      </c>
      <c r="AH33" s="452">
        <f t="shared" si="35"/>
        <v>0</v>
      </c>
      <c r="AI33" s="452">
        <f t="shared" si="35"/>
        <v>0</v>
      </c>
      <c r="AJ33" s="452">
        <f t="shared" si="35"/>
        <v>0</v>
      </c>
      <c r="AK33" s="452">
        <f t="shared" si="35"/>
        <v>0</v>
      </c>
      <c r="AL33" s="452">
        <f t="shared" si="35"/>
        <v>0</v>
      </c>
      <c r="AM33" s="452">
        <f t="shared" si="35"/>
        <v>0</v>
      </c>
      <c r="AN33" s="452">
        <f t="shared" ref="AN33:BS33" si="36">AN14</f>
        <v>0</v>
      </c>
      <c r="AO33" s="452">
        <f t="shared" si="36"/>
        <v>0</v>
      </c>
      <c r="AP33" s="452">
        <f t="shared" si="36"/>
        <v>0</v>
      </c>
      <c r="AQ33" s="452">
        <f t="shared" si="36"/>
        <v>0</v>
      </c>
      <c r="AR33" s="452">
        <f t="shared" si="36"/>
        <v>0</v>
      </c>
      <c r="AS33" s="452">
        <f t="shared" si="36"/>
        <v>0</v>
      </c>
      <c r="AT33" s="452">
        <f t="shared" si="36"/>
        <v>0</v>
      </c>
      <c r="AU33" s="452">
        <f t="shared" si="36"/>
        <v>0</v>
      </c>
      <c r="AV33" s="452">
        <f t="shared" si="36"/>
        <v>0</v>
      </c>
      <c r="AW33" s="452">
        <f t="shared" si="36"/>
        <v>0</v>
      </c>
      <c r="AX33" s="452">
        <f t="shared" si="36"/>
        <v>0</v>
      </c>
      <c r="AY33" s="452">
        <f t="shared" si="36"/>
        <v>0</v>
      </c>
      <c r="AZ33" s="452">
        <f t="shared" si="36"/>
        <v>0</v>
      </c>
      <c r="BA33" s="452">
        <f t="shared" si="36"/>
        <v>0</v>
      </c>
      <c r="BB33" s="452">
        <f t="shared" si="36"/>
        <v>0</v>
      </c>
      <c r="BC33" s="452">
        <f t="shared" si="36"/>
        <v>0</v>
      </c>
      <c r="BD33" s="452">
        <f t="shared" si="36"/>
        <v>0</v>
      </c>
      <c r="BE33" s="452">
        <f t="shared" si="36"/>
        <v>0</v>
      </c>
      <c r="BF33" s="452">
        <f t="shared" si="36"/>
        <v>0</v>
      </c>
      <c r="BG33" s="452">
        <f t="shared" si="36"/>
        <v>0</v>
      </c>
      <c r="BH33" s="452">
        <f t="shared" si="36"/>
        <v>0</v>
      </c>
      <c r="BI33" s="452">
        <f t="shared" si="36"/>
        <v>0</v>
      </c>
      <c r="BJ33" s="452">
        <f t="shared" si="36"/>
        <v>0</v>
      </c>
      <c r="BK33" s="452">
        <f t="shared" si="36"/>
        <v>0</v>
      </c>
      <c r="BL33" s="452">
        <f t="shared" si="36"/>
        <v>0</v>
      </c>
      <c r="BM33" s="452">
        <f t="shared" si="36"/>
        <v>0</v>
      </c>
      <c r="BN33" s="452">
        <f t="shared" si="36"/>
        <v>0</v>
      </c>
      <c r="BO33" s="452">
        <f t="shared" si="36"/>
        <v>0</v>
      </c>
      <c r="BP33" s="452">
        <f t="shared" si="36"/>
        <v>0</v>
      </c>
      <c r="BQ33" s="452">
        <f t="shared" si="36"/>
        <v>0</v>
      </c>
      <c r="BR33" s="452">
        <f t="shared" si="36"/>
        <v>0</v>
      </c>
      <c r="BS33" s="452">
        <f t="shared" si="36"/>
        <v>0</v>
      </c>
      <c r="BT33" s="452">
        <f t="shared" ref="BT33:DC33" si="37">BT14</f>
        <v>0</v>
      </c>
      <c r="BU33" s="452">
        <f t="shared" si="37"/>
        <v>0</v>
      </c>
      <c r="BV33" s="452">
        <f t="shared" si="37"/>
        <v>0</v>
      </c>
      <c r="BW33" s="452">
        <f t="shared" si="37"/>
        <v>0</v>
      </c>
      <c r="BX33" s="452">
        <f t="shared" si="37"/>
        <v>0</v>
      </c>
      <c r="BY33" s="452">
        <f t="shared" si="37"/>
        <v>0</v>
      </c>
      <c r="BZ33" s="452">
        <f t="shared" si="37"/>
        <v>0</v>
      </c>
      <c r="CA33" s="452">
        <f t="shared" si="37"/>
        <v>0</v>
      </c>
      <c r="CB33" s="452">
        <f t="shared" si="37"/>
        <v>0</v>
      </c>
      <c r="CC33" s="452">
        <f t="shared" si="37"/>
        <v>0</v>
      </c>
      <c r="CD33" s="452">
        <f t="shared" si="37"/>
        <v>0</v>
      </c>
      <c r="CE33" s="452">
        <f t="shared" si="37"/>
        <v>0</v>
      </c>
      <c r="CF33" s="452">
        <f t="shared" si="37"/>
        <v>0</v>
      </c>
      <c r="CG33" s="452">
        <f t="shared" si="37"/>
        <v>0</v>
      </c>
      <c r="CH33" s="452">
        <f t="shared" si="37"/>
        <v>0</v>
      </c>
      <c r="CI33" s="452">
        <f t="shared" si="37"/>
        <v>0</v>
      </c>
      <c r="CJ33" s="452">
        <f t="shared" si="37"/>
        <v>0</v>
      </c>
      <c r="CK33" s="452">
        <f t="shared" si="37"/>
        <v>0</v>
      </c>
      <c r="CL33" s="452">
        <f t="shared" si="37"/>
        <v>0</v>
      </c>
      <c r="CM33" s="452">
        <f t="shared" si="37"/>
        <v>0</v>
      </c>
      <c r="CN33" s="452">
        <f t="shared" si="37"/>
        <v>0</v>
      </c>
      <c r="CO33" s="452">
        <f t="shared" si="37"/>
        <v>0</v>
      </c>
      <c r="CP33" s="452">
        <f t="shared" si="37"/>
        <v>0</v>
      </c>
      <c r="CQ33" s="452">
        <f t="shared" si="37"/>
        <v>0</v>
      </c>
      <c r="CR33" s="452">
        <f t="shared" si="37"/>
        <v>0</v>
      </c>
      <c r="CS33" s="452">
        <f t="shared" si="37"/>
        <v>0</v>
      </c>
      <c r="CT33" s="452">
        <f t="shared" si="37"/>
        <v>0</v>
      </c>
      <c r="CU33" s="452">
        <f t="shared" si="37"/>
        <v>0</v>
      </c>
      <c r="CV33" s="452">
        <f t="shared" si="37"/>
        <v>0</v>
      </c>
      <c r="CW33" s="452">
        <f t="shared" si="37"/>
        <v>0</v>
      </c>
      <c r="CX33" s="452">
        <f t="shared" si="37"/>
        <v>0</v>
      </c>
      <c r="CY33" s="452">
        <f t="shared" si="37"/>
        <v>0</v>
      </c>
      <c r="CZ33" s="452">
        <f t="shared" si="37"/>
        <v>0</v>
      </c>
      <c r="DA33" s="452">
        <f t="shared" si="37"/>
        <v>0</v>
      </c>
      <c r="DB33" s="452">
        <f t="shared" si="37"/>
        <v>0</v>
      </c>
      <c r="DC33" s="452">
        <f t="shared" si="37"/>
        <v>0</v>
      </c>
    </row>
    <row r="34" spans="2:107" ht="15" customHeight="1" x14ac:dyDescent="0.25">
      <c r="B34" s="1163"/>
      <c r="C34" s="213" t="s">
        <v>4212</v>
      </c>
      <c r="D34" s="213"/>
      <c r="E34" s="214" t="s">
        <v>4213</v>
      </c>
      <c r="F34" s="220" t="s">
        <v>4230</v>
      </c>
      <c r="G34" s="225" t="str">
        <f>IF(COUNTA(H34:DC34)=0,"",IF(OR(LARGE(H34:DC34,1)&gt;12,SMALL(H34:DC34,1)&lt;0),"ERRO",""))</f>
        <v/>
      </c>
      <c r="H34" s="452">
        <f t="shared" ref="H34:AM34" si="38">H15</f>
        <v>0</v>
      </c>
      <c r="I34" s="452">
        <f t="shared" si="38"/>
        <v>0</v>
      </c>
      <c r="J34" s="452">
        <f t="shared" si="38"/>
        <v>0</v>
      </c>
      <c r="K34" s="452">
        <f t="shared" si="38"/>
        <v>0</v>
      </c>
      <c r="L34" s="452">
        <f t="shared" si="38"/>
        <v>0</v>
      </c>
      <c r="M34" s="452">
        <f t="shared" si="38"/>
        <v>0</v>
      </c>
      <c r="N34" s="452">
        <f t="shared" si="38"/>
        <v>0</v>
      </c>
      <c r="O34" s="452">
        <f t="shared" si="38"/>
        <v>0</v>
      </c>
      <c r="P34" s="452">
        <f t="shared" si="38"/>
        <v>0</v>
      </c>
      <c r="Q34" s="452">
        <f t="shared" si="38"/>
        <v>0</v>
      </c>
      <c r="R34" s="452">
        <f t="shared" si="38"/>
        <v>0</v>
      </c>
      <c r="S34" s="452">
        <f t="shared" si="38"/>
        <v>0</v>
      </c>
      <c r="T34" s="452">
        <f t="shared" si="38"/>
        <v>0</v>
      </c>
      <c r="U34" s="452">
        <f t="shared" si="38"/>
        <v>0</v>
      </c>
      <c r="V34" s="452">
        <f t="shared" si="38"/>
        <v>0</v>
      </c>
      <c r="W34" s="452">
        <f t="shared" si="38"/>
        <v>0</v>
      </c>
      <c r="X34" s="452">
        <f t="shared" si="38"/>
        <v>0</v>
      </c>
      <c r="Y34" s="452">
        <f t="shared" si="38"/>
        <v>0</v>
      </c>
      <c r="Z34" s="452">
        <f t="shared" si="38"/>
        <v>0</v>
      </c>
      <c r="AA34" s="452">
        <f t="shared" si="38"/>
        <v>0</v>
      </c>
      <c r="AB34" s="452">
        <f t="shared" si="38"/>
        <v>0</v>
      </c>
      <c r="AC34" s="452">
        <f t="shared" si="38"/>
        <v>0</v>
      </c>
      <c r="AD34" s="452">
        <f t="shared" si="38"/>
        <v>0</v>
      </c>
      <c r="AE34" s="452">
        <f t="shared" si="38"/>
        <v>0</v>
      </c>
      <c r="AF34" s="452">
        <f t="shared" si="38"/>
        <v>0</v>
      </c>
      <c r="AG34" s="452">
        <f t="shared" si="38"/>
        <v>0</v>
      </c>
      <c r="AH34" s="452">
        <f t="shared" si="38"/>
        <v>0</v>
      </c>
      <c r="AI34" s="452">
        <f t="shared" si="38"/>
        <v>0</v>
      </c>
      <c r="AJ34" s="452">
        <f t="shared" si="38"/>
        <v>0</v>
      </c>
      <c r="AK34" s="452">
        <f t="shared" si="38"/>
        <v>0</v>
      </c>
      <c r="AL34" s="452">
        <f t="shared" si="38"/>
        <v>0</v>
      </c>
      <c r="AM34" s="452">
        <f t="shared" si="38"/>
        <v>0</v>
      </c>
      <c r="AN34" s="452">
        <f t="shared" ref="AN34:BS34" si="39">AN15</f>
        <v>0</v>
      </c>
      <c r="AO34" s="452">
        <f t="shared" si="39"/>
        <v>0</v>
      </c>
      <c r="AP34" s="452">
        <f t="shared" si="39"/>
        <v>0</v>
      </c>
      <c r="AQ34" s="452">
        <f t="shared" si="39"/>
        <v>0</v>
      </c>
      <c r="AR34" s="452">
        <f t="shared" si="39"/>
        <v>0</v>
      </c>
      <c r="AS34" s="452">
        <f t="shared" si="39"/>
        <v>0</v>
      </c>
      <c r="AT34" s="452">
        <f t="shared" si="39"/>
        <v>0</v>
      </c>
      <c r="AU34" s="452">
        <f t="shared" si="39"/>
        <v>0</v>
      </c>
      <c r="AV34" s="452">
        <f t="shared" si="39"/>
        <v>0</v>
      </c>
      <c r="AW34" s="452">
        <f t="shared" si="39"/>
        <v>0</v>
      </c>
      <c r="AX34" s="452">
        <f t="shared" si="39"/>
        <v>0</v>
      </c>
      <c r="AY34" s="452">
        <f t="shared" si="39"/>
        <v>0</v>
      </c>
      <c r="AZ34" s="452">
        <f t="shared" si="39"/>
        <v>0</v>
      </c>
      <c r="BA34" s="452">
        <f t="shared" si="39"/>
        <v>0</v>
      </c>
      <c r="BB34" s="452">
        <f t="shared" si="39"/>
        <v>0</v>
      </c>
      <c r="BC34" s="452">
        <f t="shared" si="39"/>
        <v>0</v>
      </c>
      <c r="BD34" s="452">
        <f t="shared" si="39"/>
        <v>0</v>
      </c>
      <c r="BE34" s="452">
        <f t="shared" si="39"/>
        <v>0</v>
      </c>
      <c r="BF34" s="452">
        <f t="shared" si="39"/>
        <v>0</v>
      </c>
      <c r="BG34" s="452">
        <f t="shared" si="39"/>
        <v>0</v>
      </c>
      <c r="BH34" s="452">
        <f t="shared" si="39"/>
        <v>0</v>
      </c>
      <c r="BI34" s="452">
        <f t="shared" si="39"/>
        <v>0</v>
      </c>
      <c r="BJ34" s="452">
        <f t="shared" si="39"/>
        <v>0</v>
      </c>
      <c r="BK34" s="452">
        <f t="shared" si="39"/>
        <v>0</v>
      </c>
      <c r="BL34" s="452">
        <f t="shared" si="39"/>
        <v>0</v>
      </c>
      <c r="BM34" s="452">
        <f t="shared" si="39"/>
        <v>0</v>
      </c>
      <c r="BN34" s="452">
        <f t="shared" si="39"/>
        <v>0</v>
      </c>
      <c r="BO34" s="452">
        <f t="shared" si="39"/>
        <v>0</v>
      </c>
      <c r="BP34" s="452">
        <f t="shared" si="39"/>
        <v>0</v>
      </c>
      <c r="BQ34" s="452">
        <f t="shared" si="39"/>
        <v>0</v>
      </c>
      <c r="BR34" s="452">
        <f t="shared" si="39"/>
        <v>0</v>
      </c>
      <c r="BS34" s="452">
        <f t="shared" si="39"/>
        <v>0</v>
      </c>
      <c r="BT34" s="452">
        <f t="shared" ref="BT34:DC34" si="40">BT15</f>
        <v>0</v>
      </c>
      <c r="BU34" s="452">
        <f t="shared" si="40"/>
        <v>0</v>
      </c>
      <c r="BV34" s="452">
        <f t="shared" si="40"/>
        <v>0</v>
      </c>
      <c r="BW34" s="452">
        <f t="shared" si="40"/>
        <v>0</v>
      </c>
      <c r="BX34" s="452">
        <f t="shared" si="40"/>
        <v>0</v>
      </c>
      <c r="BY34" s="452">
        <f t="shared" si="40"/>
        <v>0</v>
      </c>
      <c r="BZ34" s="452">
        <f t="shared" si="40"/>
        <v>0</v>
      </c>
      <c r="CA34" s="452">
        <f t="shared" si="40"/>
        <v>0</v>
      </c>
      <c r="CB34" s="452">
        <f t="shared" si="40"/>
        <v>0</v>
      </c>
      <c r="CC34" s="452">
        <f t="shared" si="40"/>
        <v>0</v>
      </c>
      <c r="CD34" s="452">
        <f t="shared" si="40"/>
        <v>0</v>
      </c>
      <c r="CE34" s="452">
        <f t="shared" si="40"/>
        <v>0</v>
      </c>
      <c r="CF34" s="452">
        <f t="shared" si="40"/>
        <v>0</v>
      </c>
      <c r="CG34" s="452">
        <f t="shared" si="40"/>
        <v>0</v>
      </c>
      <c r="CH34" s="452">
        <f t="shared" si="40"/>
        <v>0</v>
      </c>
      <c r="CI34" s="452">
        <f t="shared" si="40"/>
        <v>0</v>
      </c>
      <c r="CJ34" s="452">
        <f t="shared" si="40"/>
        <v>0</v>
      </c>
      <c r="CK34" s="452">
        <f t="shared" si="40"/>
        <v>0</v>
      </c>
      <c r="CL34" s="452">
        <f t="shared" si="40"/>
        <v>0</v>
      </c>
      <c r="CM34" s="452">
        <f t="shared" si="40"/>
        <v>0</v>
      </c>
      <c r="CN34" s="452">
        <f t="shared" si="40"/>
        <v>0</v>
      </c>
      <c r="CO34" s="452">
        <f t="shared" si="40"/>
        <v>0</v>
      </c>
      <c r="CP34" s="452">
        <f t="shared" si="40"/>
        <v>0</v>
      </c>
      <c r="CQ34" s="452">
        <f t="shared" si="40"/>
        <v>0</v>
      </c>
      <c r="CR34" s="452">
        <f t="shared" si="40"/>
        <v>0</v>
      </c>
      <c r="CS34" s="452">
        <f t="shared" si="40"/>
        <v>0</v>
      </c>
      <c r="CT34" s="452">
        <f t="shared" si="40"/>
        <v>0</v>
      </c>
      <c r="CU34" s="452">
        <f t="shared" si="40"/>
        <v>0</v>
      </c>
      <c r="CV34" s="452">
        <f t="shared" si="40"/>
        <v>0</v>
      </c>
      <c r="CW34" s="452">
        <f t="shared" si="40"/>
        <v>0</v>
      </c>
      <c r="CX34" s="452">
        <f t="shared" si="40"/>
        <v>0</v>
      </c>
      <c r="CY34" s="452">
        <f t="shared" si="40"/>
        <v>0</v>
      </c>
      <c r="CZ34" s="452">
        <f t="shared" si="40"/>
        <v>0</v>
      </c>
      <c r="DA34" s="452">
        <f t="shared" si="40"/>
        <v>0</v>
      </c>
      <c r="DB34" s="452">
        <f t="shared" si="40"/>
        <v>0</v>
      </c>
      <c r="DC34" s="452">
        <f t="shared" si="40"/>
        <v>0</v>
      </c>
    </row>
    <row r="35" spans="2:107" ht="15" customHeight="1" x14ac:dyDescent="0.25">
      <c r="B35" s="1163"/>
      <c r="C35" s="213" t="s">
        <v>4215</v>
      </c>
      <c r="D35" s="213"/>
      <c r="E35" s="219" t="s">
        <v>3855</v>
      </c>
      <c r="F35" s="220" t="s">
        <v>4231</v>
      </c>
      <c r="G35" s="534">
        <f>SUM(H35:DC35)</f>
        <v>0</v>
      </c>
      <c r="H35" s="224">
        <f>H27*((H32*H33*H34)/792)</f>
        <v>0</v>
      </c>
      <c r="I35" s="224">
        <f t="shared" ref="I35:Z35" si="41">I27*((I32*I33*I34)/792)</f>
        <v>0</v>
      </c>
      <c r="J35" s="224">
        <f t="shared" si="41"/>
        <v>0</v>
      </c>
      <c r="K35" s="224">
        <f t="shared" si="41"/>
        <v>0</v>
      </c>
      <c r="L35" s="224">
        <f t="shared" si="41"/>
        <v>0</v>
      </c>
      <c r="M35" s="224">
        <f t="shared" si="41"/>
        <v>0</v>
      </c>
      <c r="N35" s="224">
        <f t="shared" si="41"/>
        <v>0</v>
      </c>
      <c r="O35" s="224">
        <f t="shared" si="41"/>
        <v>0</v>
      </c>
      <c r="P35" s="224">
        <f t="shared" si="41"/>
        <v>0</v>
      </c>
      <c r="Q35" s="224">
        <f t="shared" si="41"/>
        <v>0</v>
      </c>
      <c r="R35" s="224">
        <f t="shared" si="41"/>
        <v>0</v>
      </c>
      <c r="S35" s="224">
        <f t="shared" si="41"/>
        <v>0</v>
      </c>
      <c r="T35" s="224">
        <f t="shared" si="41"/>
        <v>0</v>
      </c>
      <c r="U35" s="224">
        <f t="shared" si="41"/>
        <v>0</v>
      </c>
      <c r="V35" s="224">
        <f t="shared" si="41"/>
        <v>0</v>
      </c>
      <c r="W35" s="224">
        <f t="shared" si="41"/>
        <v>0</v>
      </c>
      <c r="X35" s="224">
        <f t="shared" si="41"/>
        <v>0</v>
      </c>
      <c r="Y35" s="224">
        <f t="shared" si="41"/>
        <v>0</v>
      </c>
      <c r="Z35" s="224">
        <f t="shared" si="41"/>
        <v>0</v>
      </c>
      <c r="AA35" s="224">
        <f t="shared" ref="AA35:CL35" si="42">AA27*((AA32*AA33*AA34)/792)</f>
        <v>0</v>
      </c>
      <c r="AB35" s="224">
        <f t="shared" si="42"/>
        <v>0</v>
      </c>
      <c r="AC35" s="224">
        <f t="shared" si="42"/>
        <v>0</v>
      </c>
      <c r="AD35" s="224">
        <f t="shared" si="42"/>
        <v>0</v>
      </c>
      <c r="AE35" s="224">
        <f t="shared" si="42"/>
        <v>0</v>
      </c>
      <c r="AF35" s="224">
        <f t="shared" si="42"/>
        <v>0</v>
      </c>
      <c r="AG35" s="224">
        <f t="shared" si="42"/>
        <v>0</v>
      </c>
      <c r="AH35" s="224">
        <f t="shared" si="42"/>
        <v>0</v>
      </c>
      <c r="AI35" s="224">
        <f t="shared" si="42"/>
        <v>0</v>
      </c>
      <c r="AJ35" s="224">
        <f t="shared" si="42"/>
        <v>0</v>
      </c>
      <c r="AK35" s="224">
        <f t="shared" si="42"/>
        <v>0</v>
      </c>
      <c r="AL35" s="224">
        <f t="shared" si="42"/>
        <v>0</v>
      </c>
      <c r="AM35" s="224">
        <f t="shared" si="42"/>
        <v>0</v>
      </c>
      <c r="AN35" s="224">
        <f t="shared" si="42"/>
        <v>0</v>
      </c>
      <c r="AO35" s="224">
        <f t="shared" si="42"/>
        <v>0</v>
      </c>
      <c r="AP35" s="224">
        <f t="shared" si="42"/>
        <v>0</v>
      </c>
      <c r="AQ35" s="224">
        <f t="shared" si="42"/>
        <v>0</v>
      </c>
      <c r="AR35" s="224">
        <f t="shared" si="42"/>
        <v>0</v>
      </c>
      <c r="AS35" s="224">
        <f t="shared" si="42"/>
        <v>0</v>
      </c>
      <c r="AT35" s="224">
        <f t="shared" si="42"/>
        <v>0</v>
      </c>
      <c r="AU35" s="224">
        <f t="shared" si="42"/>
        <v>0</v>
      </c>
      <c r="AV35" s="224">
        <f t="shared" si="42"/>
        <v>0</v>
      </c>
      <c r="AW35" s="224">
        <f t="shared" si="42"/>
        <v>0</v>
      </c>
      <c r="AX35" s="224">
        <f t="shared" si="42"/>
        <v>0</v>
      </c>
      <c r="AY35" s="224">
        <f t="shared" si="42"/>
        <v>0</v>
      </c>
      <c r="AZ35" s="224">
        <f t="shared" si="42"/>
        <v>0</v>
      </c>
      <c r="BA35" s="224">
        <f t="shared" si="42"/>
        <v>0</v>
      </c>
      <c r="BB35" s="224">
        <f t="shared" si="42"/>
        <v>0</v>
      </c>
      <c r="BC35" s="224">
        <f t="shared" si="42"/>
        <v>0</v>
      </c>
      <c r="BD35" s="224">
        <f t="shared" si="42"/>
        <v>0</v>
      </c>
      <c r="BE35" s="224">
        <f t="shared" si="42"/>
        <v>0</v>
      </c>
      <c r="BF35" s="224">
        <f t="shared" si="42"/>
        <v>0</v>
      </c>
      <c r="BG35" s="224">
        <f t="shared" si="42"/>
        <v>0</v>
      </c>
      <c r="BH35" s="224">
        <f t="shared" si="42"/>
        <v>0</v>
      </c>
      <c r="BI35" s="224">
        <f t="shared" si="42"/>
        <v>0</v>
      </c>
      <c r="BJ35" s="224">
        <f t="shared" si="42"/>
        <v>0</v>
      </c>
      <c r="BK35" s="224">
        <f t="shared" si="42"/>
        <v>0</v>
      </c>
      <c r="BL35" s="224">
        <f t="shared" si="42"/>
        <v>0</v>
      </c>
      <c r="BM35" s="224">
        <f t="shared" si="42"/>
        <v>0</v>
      </c>
      <c r="BN35" s="224">
        <f t="shared" si="42"/>
        <v>0</v>
      </c>
      <c r="BO35" s="224">
        <f t="shared" si="42"/>
        <v>0</v>
      </c>
      <c r="BP35" s="224">
        <f t="shared" si="42"/>
        <v>0</v>
      </c>
      <c r="BQ35" s="224">
        <f t="shared" si="42"/>
        <v>0</v>
      </c>
      <c r="BR35" s="224">
        <f t="shared" si="42"/>
        <v>0</v>
      </c>
      <c r="BS35" s="224">
        <f t="shared" si="42"/>
        <v>0</v>
      </c>
      <c r="BT35" s="224">
        <f t="shared" si="42"/>
        <v>0</v>
      </c>
      <c r="BU35" s="224">
        <f t="shared" si="42"/>
        <v>0</v>
      </c>
      <c r="BV35" s="224">
        <f t="shared" si="42"/>
        <v>0</v>
      </c>
      <c r="BW35" s="224">
        <f t="shared" si="42"/>
        <v>0</v>
      </c>
      <c r="BX35" s="224">
        <f t="shared" si="42"/>
        <v>0</v>
      </c>
      <c r="BY35" s="224">
        <f t="shared" si="42"/>
        <v>0</v>
      </c>
      <c r="BZ35" s="224">
        <f t="shared" si="42"/>
        <v>0</v>
      </c>
      <c r="CA35" s="224">
        <f t="shared" si="42"/>
        <v>0</v>
      </c>
      <c r="CB35" s="224">
        <f t="shared" si="42"/>
        <v>0</v>
      </c>
      <c r="CC35" s="224">
        <f t="shared" si="42"/>
        <v>0</v>
      </c>
      <c r="CD35" s="224">
        <f t="shared" si="42"/>
        <v>0</v>
      </c>
      <c r="CE35" s="224">
        <f t="shared" si="42"/>
        <v>0</v>
      </c>
      <c r="CF35" s="224">
        <f t="shared" si="42"/>
        <v>0</v>
      </c>
      <c r="CG35" s="224">
        <f t="shared" si="42"/>
        <v>0</v>
      </c>
      <c r="CH35" s="224">
        <f t="shared" si="42"/>
        <v>0</v>
      </c>
      <c r="CI35" s="224">
        <f t="shared" si="42"/>
        <v>0</v>
      </c>
      <c r="CJ35" s="224">
        <f t="shared" si="42"/>
        <v>0</v>
      </c>
      <c r="CK35" s="224">
        <f t="shared" si="42"/>
        <v>0</v>
      </c>
      <c r="CL35" s="224">
        <f t="shared" si="42"/>
        <v>0</v>
      </c>
      <c r="CM35" s="224">
        <f t="shared" ref="CM35:DC35" si="43">CM27*((CM32*CM33*CM34)/792)</f>
        <v>0</v>
      </c>
      <c r="CN35" s="224">
        <f t="shared" si="43"/>
        <v>0</v>
      </c>
      <c r="CO35" s="224">
        <f t="shared" si="43"/>
        <v>0</v>
      </c>
      <c r="CP35" s="224">
        <f t="shared" si="43"/>
        <v>0</v>
      </c>
      <c r="CQ35" s="224">
        <f t="shared" si="43"/>
        <v>0</v>
      </c>
      <c r="CR35" s="224">
        <f t="shared" si="43"/>
        <v>0</v>
      </c>
      <c r="CS35" s="224">
        <f t="shared" si="43"/>
        <v>0</v>
      </c>
      <c r="CT35" s="224">
        <f t="shared" si="43"/>
        <v>0</v>
      </c>
      <c r="CU35" s="224">
        <f t="shared" si="43"/>
        <v>0</v>
      </c>
      <c r="CV35" s="224">
        <f t="shared" si="43"/>
        <v>0</v>
      </c>
      <c r="CW35" s="224">
        <f t="shared" si="43"/>
        <v>0</v>
      </c>
      <c r="CX35" s="224">
        <f t="shared" si="43"/>
        <v>0</v>
      </c>
      <c r="CY35" s="224">
        <f t="shared" si="43"/>
        <v>0</v>
      </c>
      <c r="CZ35" s="224">
        <f t="shared" si="43"/>
        <v>0</v>
      </c>
      <c r="DA35" s="224">
        <f t="shared" si="43"/>
        <v>0</v>
      </c>
      <c r="DB35" s="224">
        <f t="shared" si="43"/>
        <v>0</v>
      </c>
      <c r="DC35" s="224">
        <f t="shared" si="43"/>
        <v>0</v>
      </c>
    </row>
    <row r="36" spans="2:107" ht="15" customHeight="1" x14ac:dyDescent="0.25">
      <c r="B36" s="1164"/>
      <c r="C36" s="213" t="s">
        <v>4217</v>
      </c>
      <c r="D36" s="213"/>
      <c r="E36" s="213"/>
      <c r="F36" s="220" t="s">
        <v>4232</v>
      </c>
      <c r="G36" s="225" t="str">
        <f>IF(COUNTA(H36:DC36)=0,"",IF(OR(LARGE(H36:DC36,1)&gt;1,SMALL(H36:DC36,1)&lt;0),"ERRO",""))</f>
        <v/>
      </c>
      <c r="H36" s="230">
        <f>IF(H27=0,0,H35/H27)</f>
        <v>0</v>
      </c>
      <c r="I36" s="230">
        <f t="shared" ref="I36:Z36" si="44">IF(I27=0,0,I35/I27)</f>
        <v>0</v>
      </c>
      <c r="J36" s="230">
        <f t="shared" si="44"/>
        <v>0</v>
      </c>
      <c r="K36" s="230">
        <f t="shared" si="44"/>
        <v>0</v>
      </c>
      <c r="L36" s="230">
        <f t="shared" si="44"/>
        <v>0</v>
      </c>
      <c r="M36" s="230">
        <f t="shared" si="44"/>
        <v>0</v>
      </c>
      <c r="N36" s="230">
        <f t="shared" si="44"/>
        <v>0</v>
      </c>
      <c r="O36" s="230">
        <f t="shared" si="44"/>
        <v>0</v>
      </c>
      <c r="P36" s="230">
        <f t="shared" si="44"/>
        <v>0</v>
      </c>
      <c r="Q36" s="230">
        <f t="shared" si="44"/>
        <v>0</v>
      </c>
      <c r="R36" s="230">
        <f t="shared" si="44"/>
        <v>0</v>
      </c>
      <c r="S36" s="230">
        <f t="shared" si="44"/>
        <v>0</v>
      </c>
      <c r="T36" s="230">
        <f t="shared" si="44"/>
        <v>0</v>
      </c>
      <c r="U36" s="230">
        <f t="shared" si="44"/>
        <v>0</v>
      </c>
      <c r="V36" s="230">
        <f t="shared" si="44"/>
        <v>0</v>
      </c>
      <c r="W36" s="230">
        <f t="shared" si="44"/>
        <v>0</v>
      </c>
      <c r="X36" s="230">
        <f t="shared" si="44"/>
        <v>0</v>
      </c>
      <c r="Y36" s="230">
        <f t="shared" si="44"/>
        <v>0</v>
      </c>
      <c r="Z36" s="230">
        <f t="shared" si="44"/>
        <v>0</v>
      </c>
      <c r="AA36" s="230">
        <f t="shared" ref="AA36:CL36" si="45">IF(AA27=0,0,AA35/AA27)</f>
        <v>0</v>
      </c>
      <c r="AB36" s="230">
        <f t="shared" si="45"/>
        <v>0</v>
      </c>
      <c r="AC36" s="230">
        <f t="shared" si="45"/>
        <v>0</v>
      </c>
      <c r="AD36" s="230">
        <f t="shared" si="45"/>
        <v>0</v>
      </c>
      <c r="AE36" s="230">
        <f t="shared" si="45"/>
        <v>0</v>
      </c>
      <c r="AF36" s="230">
        <f t="shared" si="45"/>
        <v>0</v>
      </c>
      <c r="AG36" s="230">
        <f t="shared" si="45"/>
        <v>0</v>
      </c>
      <c r="AH36" s="230">
        <f t="shared" si="45"/>
        <v>0</v>
      </c>
      <c r="AI36" s="230">
        <f t="shared" si="45"/>
        <v>0</v>
      </c>
      <c r="AJ36" s="230">
        <f t="shared" si="45"/>
        <v>0</v>
      </c>
      <c r="AK36" s="230">
        <f t="shared" si="45"/>
        <v>0</v>
      </c>
      <c r="AL36" s="230">
        <f t="shared" si="45"/>
        <v>0</v>
      </c>
      <c r="AM36" s="230">
        <f t="shared" si="45"/>
        <v>0</v>
      </c>
      <c r="AN36" s="230">
        <f t="shared" si="45"/>
        <v>0</v>
      </c>
      <c r="AO36" s="230">
        <f t="shared" si="45"/>
        <v>0</v>
      </c>
      <c r="AP36" s="230">
        <f t="shared" si="45"/>
        <v>0</v>
      </c>
      <c r="AQ36" s="230">
        <f t="shared" si="45"/>
        <v>0</v>
      </c>
      <c r="AR36" s="230">
        <f t="shared" si="45"/>
        <v>0</v>
      </c>
      <c r="AS36" s="230">
        <f t="shared" si="45"/>
        <v>0</v>
      </c>
      <c r="AT36" s="230">
        <f t="shared" si="45"/>
        <v>0</v>
      </c>
      <c r="AU36" s="230">
        <f t="shared" si="45"/>
        <v>0</v>
      </c>
      <c r="AV36" s="230">
        <f t="shared" si="45"/>
        <v>0</v>
      </c>
      <c r="AW36" s="230">
        <f t="shared" si="45"/>
        <v>0</v>
      </c>
      <c r="AX36" s="230">
        <f t="shared" si="45"/>
        <v>0</v>
      </c>
      <c r="AY36" s="230">
        <f t="shared" si="45"/>
        <v>0</v>
      </c>
      <c r="AZ36" s="230">
        <f t="shared" si="45"/>
        <v>0</v>
      </c>
      <c r="BA36" s="230">
        <f t="shared" si="45"/>
        <v>0</v>
      </c>
      <c r="BB36" s="230">
        <f t="shared" si="45"/>
        <v>0</v>
      </c>
      <c r="BC36" s="230">
        <f t="shared" si="45"/>
        <v>0</v>
      </c>
      <c r="BD36" s="230">
        <f t="shared" si="45"/>
        <v>0</v>
      </c>
      <c r="BE36" s="230">
        <f t="shared" si="45"/>
        <v>0</v>
      </c>
      <c r="BF36" s="230">
        <f t="shared" si="45"/>
        <v>0</v>
      </c>
      <c r="BG36" s="230">
        <f t="shared" si="45"/>
        <v>0</v>
      </c>
      <c r="BH36" s="230">
        <f t="shared" si="45"/>
        <v>0</v>
      </c>
      <c r="BI36" s="230">
        <f t="shared" si="45"/>
        <v>0</v>
      </c>
      <c r="BJ36" s="230">
        <f t="shared" si="45"/>
        <v>0</v>
      </c>
      <c r="BK36" s="230">
        <f t="shared" si="45"/>
        <v>0</v>
      </c>
      <c r="BL36" s="230">
        <f t="shared" si="45"/>
        <v>0</v>
      </c>
      <c r="BM36" s="230">
        <f t="shared" si="45"/>
        <v>0</v>
      </c>
      <c r="BN36" s="230">
        <f t="shared" si="45"/>
        <v>0</v>
      </c>
      <c r="BO36" s="230">
        <f t="shared" si="45"/>
        <v>0</v>
      </c>
      <c r="BP36" s="230">
        <f t="shared" si="45"/>
        <v>0</v>
      </c>
      <c r="BQ36" s="230">
        <f t="shared" si="45"/>
        <v>0</v>
      </c>
      <c r="BR36" s="230">
        <f t="shared" si="45"/>
        <v>0</v>
      </c>
      <c r="BS36" s="230">
        <f t="shared" si="45"/>
        <v>0</v>
      </c>
      <c r="BT36" s="230">
        <f t="shared" si="45"/>
        <v>0</v>
      </c>
      <c r="BU36" s="230">
        <f t="shared" si="45"/>
        <v>0</v>
      </c>
      <c r="BV36" s="230">
        <f t="shared" si="45"/>
        <v>0</v>
      </c>
      <c r="BW36" s="230">
        <f t="shared" si="45"/>
        <v>0</v>
      </c>
      <c r="BX36" s="230">
        <f t="shared" si="45"/>
        <v>0</v>
      </c>
      <c r="BY36" s="230">
        <f t="shared" si="45"/>
        <v>0</v>
      </c>
      <c r="BZ36" s="230">
        <f t="shared" si="45"/>
        <v>0</v>
      </c>
      <c r="CA36" s="230">
        <f t="shared" si="45"/>
        <v>0</v>
      </c>
      <c r="CB36" s="230">
        <f t="shared" si="45"/>
        <v>0</v>
      </c>
      <c r="CC36" s="230">
        <f t="shared" si="45"/>
        <v>0</v>
      </c>
      <c r="CD36" s="230">
        <f t="shared" si="45"/>
        <v>0</v>
      </c>
      <c r="CE36" s="230">
        <f t="shared" si="45"/>
        <v>0</v>
      </c>
      <c r="CF36" s="230">
        <f t="shared" si="45"/>
        <v>0</v>
      </c>
      <c r="CG36" s="230">
        <f t="shared" si="45"/>
        <v>0</v>
      </c>
      <c r="CH36" s="230">
        <f t="shared" si="45"/>
        <v>0</v>
      </c>
      <c r="CI36" s="230">
        <f t="shared" si="45"/>
        <v>0</v>
      </c>
      <c r="CJ36" s="230">
        <f t="shared" si="45"/>
        <v>0</v>
      </c>
      <c r="CK36" s="230">
        <f t="shared" si="45"/>
        <v>0</v>
      </c>
      <c r="CL36" s="230">
        <f t="shared" si="45"/>
        <v>0</v>
      </c>
      <c r="CM36" s="230">
        <f t="shared" ref="CM36:DC36" si="46">IF(CM27=0,0,CM35/CM27)</f>
        <v>0</v>
      </c>
      <c r="CN36" s="230">
        <f t="shared" si="46"/>
        <v>0</v>
      </c>
      <c r="CO36" s="230">
        <f t="shared" si="46"/>
        <v>0</v>
      </c>
      <c r="CP36" s="230">
        <f t="shared" si="46"/>
        <v>0</v>
      </c>
      <c r="CQ36" s="230">
        <f t="shared" si="46"/>
        <v>0</v>
      </c>
      <c r="CR36" s="230">
        <f t="shared" si="46"/>
        <v>0</v>
      </c>
      <c r="CS36" s="230">
        <f t="shared" si="46"/>
        <v>0</v>
      </c>
      <c r="CT36" s="230">
        <f t="shared" si="46"/>
        <v>0</v>
      </c>
      <c r="CU36" s="230">
        <f t="shared" si="46"/>
        <v>0</v>
      </c>
      <c r="CV36" s="230">
        <f t="shared" si="46"/>
        <v>0</v>
      </c>
      <c r="CW36" s="230">
        <f t="shared" si="46"/>
        <v>0</v>
      </c>
      <c r="CX36" s="230">
        <f t="shared" si="46"/>
        <v>0</v>
      </c>
      <c r="CY36" s="230">
        <f t="shared" si="46"/>
        <v>0</v>
      </c>
      <c r="CZ36" s="230">
        <f t="shared" si="46"/>
        <v>0</v>
      </c>
      <c r="DA36" s="230">
        <f t="shared" si="46"/>
        <v>0</v>
      </c>
      <c r="DB36" s="230">
        <f t="shared" si="46"/>
        <v>0</v>
      </c>
      <c r="DC36" s="230">
        <f t="shared" si="46"/>
        <v>0</v>
      </c>
    </row>
    <row r="37" spans="2:107" ht="15" customHeight="1" x14ac:dyDescent="0.25">
      <c r="B37" s="495">
        <v>17</v>
      </c>
      <c r="C37" s="213" t="s">
        <v>4219</v>
      </c>
      <c r="D37" s="213"/>
      <c r="E37" s="219" t="s">
        <v>3852</v>
      </c>
      <c r="F37" s="220" t="s">
        <v>4233</v>
      </c>
      <c r="G37" s="534">
        <f>SUM(H37:DC37)</f>
        <v>0</v>
      </c>
      <c r="H37" s="229">
        <f>(H27*H28*H31)/1000</f>
        <v>0</v>
      </c>
      <c r="I37" s="229">
        <f t="shared" ref="I37:Z37" si="47">(I27*I28*I31)/1000</f>
        <v>0</v>
      </c>
      <c r="J37" s="229">
        <f t="shared" si="47"/>
        <v>0</v>
      </c>
      <c r="K37" s="229">
        <f t="shared" si="47"/>
        <v>0</v>
      </c>
      <c r="L37" s="229">
        <f t="shared" si="47"/>
        <v>0</v>
      </c>
      <c r="M37" s="229">
        <f t="shared" si="47"/>
        <v>0</v>
      </c>
      <c r="N37" s="229">
        <f t="shared" si="47"/>
        <v>0</v>
      </c>
      <c r="O37" s="229">
        <f t="shared" si="47"/>
        <v>0</v>
      </c>
      <c r="P37" s="229">
        <f t="shared" si="47"/>
        <v>0</v>
      </c>
      <c r="Q37" s="229">
        <f t="shared" si="47"/>
        <v>0</v>
      </c>
      <c r="R37" s="229">
        <f t="shared" si="47"/>
        <v>0</v>
      </c>
      <c r="S37" s="229">
        <f t="shared" si="47"/>
        <v>0</v>
      </c>
      <c r="T37" s="229">
        <f t="shared" si="47"/>
        <v>0</v>
      </c>
      <c r="U37" s="229">
        <f t="shared" si="47"/>
        <v>0</v>
      </c>
      <c r="V37" s="229">
        <f t="shared" si="47"/>
        <v>0</v>
      </c>
      <c r="W37" s="229">
        <f t="shared" si="47"/>
        <v>0</v>
      </c>
      <c r="X37" s="229">
        <f t="shared" si="47"/>
        <v>0</v>
      </c>
      <c r="Y37" s="229">
        <f t="shared" si="47"/>
        <v>0</v>
      </c>
      <c r="Z37" s="229">
        <f t="shared" si="47"/>
        <v>0</v>
      </c>
      <c r="AA37" s="229">
        <f t="shared" ref="AA37:CL37" si="48">(AA27*AA28*AA31)/1000</f>
        <v>0</v>
      </c>
      <c r="AB37" s="229">
        <f t="shared" si="48"/>
        <v>0</v>
      </c>
      <c r="AC37" s="229">
        <f t="shared" si="48"/>
        <v>0</v>
      </c>
      <c r="AD37" s="229">
        <f t="shared" si="48"/>
        <v>0</v>
      </c>
      <c r="AE37" s="229">
        <f t="shared" si="48"/>
        <v>0</v>
      </c>
      <c r="AF37" s="229">
        <f t="shared" si="48"/>
        <v>0</v>
      </c>
      <c r="AG37" s="229">
        <f t="shared" si="48"/>
        <v>0</v>
      </c>
      <c r="AH37" s="229">
        <f t="shared" si="48"/>
        <v>0</v>
      </c>
      <c r="AI37" s="229">
        <f t="shared" si="48"/>
        <v>0</v>
      </c>
      <c r="AJ37" s="229">
        <f t="shared" si="48"/>
        <v>0</v>
      </c>
      <c r="AK37" s="229">
        <f t="shared" si="48"/>
        <v>0</v>
      </c>
      <c r="AL37" s="229">
        <f t="shared" si="48"/>
        <v>0</v>
      </c>
      <c r="AM37" s="229">
        <f t="shared" si="48"/>
        <v>0</v>
      </c>
      <c r="AN37" s="229">
        <f t="shared" si="48"/>
        <v>0</v>
      </c>
      <c r="AO37" s="229">
        <f t="shared" si="48"/>
        <v>0</v>
      </c>
      <c r="AP37" s="229">
        <f t="shared" si="48"/>
        <v>0</v>
      </c>
      <c r="AQ37" s="229">
        <f t="shared" si="48"/>
        <v>0</v>
      </c>
      <c r="AR37" s="229">
        <f t="shared" si="48"/>
        <v>0</v>
      </c>
      <c r="AS37" s="229">
        <f t="shared" si="48"/>
        <v>0</v>
      </c>
      <c r="AT37" s="229">
        <f t="shared" si="48"/>
        <v>0</v>
      </c>
      <c r="AU37" s="229">
        <f t="shared" si="48"/>
        <v>0</v>
      </c>
      <c r="AV37" s="229">
        <f t="shared" si="48"/>
        <v>0</v>
      </c>
      <c r="AW37" s="229">
        <f t="shared" si="48"/>
        <v>0</v>
      </c>
      <c r="AX37" s="229">
        <f t="shared" si="48"/>
        <v>0</v>
      </c>
      <c r="AY37" s="229">
        <f t="shared" si="48"/>
        <v>0</v>
      </c>
      <c r="AZ37" s="229">
        <f t="shared" si="48"/>
        <v>0</v>
      </c>
      <c r="BA37" s="229">
        <f t="shared" si="48"/>
        <v>0</v>
      </c>
      <c r="BB37" s="229">
        <f t="shared" si="48"/>
        <v>0</v>
      </c>
      <c r="BC37" s="229">
        <f t="shared" si="48"/>
        <v>0</v>
      </c>
      <c r="BD37" s="229">
        <f t="shared" si="48"/>
        <v>0</v>
      </c>
      <c r="BE37" s="229">
        <f t="shared" si="48"/>
        <v>0</v>
      </c>
      <c r="BF37" s="229">
        <f t="shared" si="48"/>
        <v>0</v>
      </c>
      <c r="BG37" s="229">
        <f t="shared" si="48"/>
        <v>0</v>
      </c>
      <c r="BH37" s="229">
        <f t="shared" si="48"/>
        <v>0</v>
      </c>
      <c r="BI37" s="229">
        <f t="shared" si="48"/>
        <v>0</v>
      </c>
      <c r="BJ37" s="229">
        <f t="shared" si="48"/>
        <v>0</v>
      </c>
      <c r="BK37" s="229">
        <f t="shared" si="48"/>
        <v>0</v>
      </c>
      <c r="BL37" s="229">
        <f t="shared" si="48"/>
        <v>0</v>
      </c>
      <c r="BM37" s="229">
        <f t="shared" si="48"/>
        <v>0</v>
      </c>
      <c r="BN37" s="229">
        <f t="shared" si="48"/>
        <v>0</v>
      </c>
      <c r="BO37" s="229">
        <f t="shared" si="48"/>
        <v>0</v>
      </c>
      <c r="BP37" s="229">
        <f t="shared" si="48"/>
        <v>0</v>
      </c>
      <c r="BQ37" s="229">
        <f t="shared" si="48"/>
        <v>0</v>
      </c>
      <c r="BR37" s="229">
        <f t="shared" si="48"/>
        <v>0</v>
      </c>
      <c r="BS37" s="229">
        <f t="shared" si="48"/>
        <v>0</v>
      </c>
      <c r="BT37" s="229">
        <f t="shared" si="48"/>
        <v>0</v>
      </c>
      <c r="BU37" s="229">
        <f t="shared" si="48"/>
        <v>0</v>
      </c>
      <c r="BV37" s="229">
        <f t="shared" si="48"/>
        <v>0</v>
      </c>
      <c r="BW37" s="229">
        <f t="shared" si="48"/>
        <v>0</v>
      </c>
      <c r="BX37" s="229">
        <f t="shared" si="48"/>
        <v>0</v>
      </c>
      <c r="BY37" s="229">
        <f t="shared" si="48"/>
        <v>0</v>
      </c>
      <c r="BZ37" s="229">
        <f t="shared" si="48"/>
        <v>0</v>
      </c>
      <c r="CA37" s="229">
        <f t="shared" si="48"/>
        <v>0</v>
      </c>
      <c r="CB37" s="229">
        <f t="shared" si="48"/>
        <v>0</v>
      </c>
      <c r="CC37" s="229">
        <f t="shared" si="48"/>
        <v>0</v>
      </c>
      <c r="CD37" s="229">
        <f t="shared" si="48"/>
        <v>0</v>
      </c>
      <c r="CE37" s="229">
        <f t="shared" si="48"/>
        <v>0</v>
      </c>
      <c r="CF37" s="229">
        <f t="shared" si="48"/>
        <v>0</v>
      </c>
      <c r="CG37" s="229">
        <f t="shared" si="48"/>
        <v>0</v>
      </c>
      <c r="CH37" s="229">
        <f t="shared" si="48"/>
        <v>0</v>
      </c>
      <c r="CI37" s="229">
        <f t="shared" si="48"/>
        <v>0</v>
      </c>
      <c r="CJ37" s="229">
        <f t="shared" si="48"/>
        <v>0</v>
      </c>
      <c r="CK37" s="229">
        <f t="shared" si="48"/>
        <v>0</v>
      </c>
      <c r="CL37" s="229">
        <f t="shared" si="48"/>
        <v>0</v>
      </c>
      <c r="CM37" s="229">
        <f t="shared" ref="CM37:DC37" si="49">(CM27*CM28*CM31)/1000</f>
        <v>0</v>
      </c>
      <c r="CN37" s="229">
        <f t="shared" si="49"/>
        <v>0</v>
      </c>
      <c r="CO37" s="229">
        <f t="shared" si="49"/>
        <v>0</v>
      </c>
      <c r="CP37" s="229">
        <f t="shared" si="49"/>
        <v>0</v>
      </c>
      <c r="CQ37" s="229">
        <f t="shared" si="49"/>
        <v>0</v>
      </c>
      <c r="CR37" s="229">
        <f t="shared" si="49"/>
        <v>0</v>
      </c>
      <c r="CS37" s="229">
        <f t="shared" si="49"/>
        <v>0</v>
      </c>
      <c r="CT37" s="229">
        <f t="shared" si="49"/>
        <v>0</v>
      </c>
      <c r="CU37" s="229">
        <f t="shared" si="49"/>
        <v>0</v>
      </c>
      <c r="CV37" s="229">
        <f t="shared" si="49"/>
        <v>0</v>
      </c>
      <c r="CW37" s="229">
        <f t="shared" si="49"/>
        <v>0</v>
      </c>
      <c r="CX37" s="229">
        <f t="shared" si="49"/>
        <v>0</v>
      </c>
      <c r="CY37" s="229">
        <f t="shared" si="49"/>
        <v>0</v>
      </c>
      <c r="CZ37" s="229">
        <f t="shared" si="49"/>
        <v>0</v>
      </c>
      <c r="DA37" s="229">
        <f t="shared" si="49"/>
        <v>0</v>
      </c>
      <c r="DB37" s="229">
        <f t="shared" si="49"/>
        <v>0</v>
      </c>
      <c r="DC37" s="229">
        <f t="shared" si="49"/>
        <v>0</v>
      </c>
    </row>
    <row r="38" spans="2:107" ht="15" customHeight="1" x14ac:dyDescent="0.25">
      <c r="B38" s="495">
        <v>18</v>
      </c>
      <c r="C38" s="213" t="s">
        <v>4221</v>
      </c>
      <c r="D38" s="213"/>
      <c r="E38" s="214" t="s">
        <v>3855</v>
      </c>
      <c r="F38" s="220" t="s">
        <v>4234</v>
      </c>
      <c r="G38" s="231">
        <f>SUM(H38:DC38)</f>
        <v>0</v>
      </c>
      <c r="H38" s="232">
        <f>H27*H28*H36</f>
        <v>0</v>
      </c>
      <c r="I38" s="232">
        <f t="shared" ref="I38:Z38" si="50">I27*I28*I36</f>
        <v>0</v>
      </c>
      <c r="J38" s="232">
        <f t="shared" si="50"/>
        <v>0</v>
      </c>
      <c r="K38" s="232">
        <f t="shared" si="50"/>
        <v>0</v>
      </c>
      <c r="L38" s="232">
        <f t="shared" si="50"/>
        <v>0</v>
      </c>
      <c r="M38" s="232">
        <f t="shared" si="50"/>
        <v>0</v>
      </c>
      <c r="N38" s="232">
        <f t="shared" si="50"/>
        <v>0</v>
      </c>
      <c r="O38" s="232">
        <f t="shared" si="50"/>
        <v>0</v>
      </c>
      <c r="P38" s="232">
        <f t="shared" si="50"/>
        <v>0</v>
      </c>
      <c r="Q38" s="232">
        <f t="shared" si="50"/>
        <v>0</v>
      </c>
      <c r="R38" s="232">
        <f t="shared" si="50"/>
        <v>0</v>
      </c>
      <c r="S38" s="232">
        <f t="shared" si="50"/>
        <v>0</v>
      </c>
      <c r="T38" s="232">
        <f t="shared" si="50"/>
        <v>0</v>
      </c>
      <c r="U38" s="232">
        <f t="shared" si="50"/>
        <v>0</v>
      </c>
      <c r="V38" s="232">
        <f t="shared" si="50"/>
        <v>0</v>
      </c>
      <c r="W38" s="232">
        <f t="shared" si="50"/>
        <v>0</v>
      </c>
      <c r="X38" s="232">
        <f t="shared" si="50"/>
        <v>0</v>
      </c>
      <c r="Y38" s="232">
        <f t="shared" si="50"/>
        <v>0</v>
      </c>
      <c r="Z38" s="232">
        <f t="shared" si="50"/>
        <v>0</v>
      </c>
      <c r="AA38" s="232">
        <f t="shared" ref="AA38:CL38" si="51">AA27*AA28*AA36</f>
        <v>0</v>
      </c>
      <c r="AB38" s="232">
        <f t="shared" si="51"/>
        <v>0</v>
      </c>
      <c r="AC38" s="232">
        <f t="shared" si="51"/>
        <v>0</v>
      </c>
      <c r="AD38" s="232">
        <f t="shared" si="51"/>
        <v>0</v>
      </c>
      <c r="AE38" s="232">
        <f t="shared" si="51"/>
        <v>0</v>
      </c>
      <c r="AF38" s="232">
        <f t="shared" si="51"/>
        <v>0</v>
      </c>
      <c r="AG38" s="232">
        <f t="shared" si="51"/>
        <v>0</v>
      </c>
      <c r="AH38" s="232">
        <f t="shared" si="51"/>
        <v>0</v>
      </c>
      <c r="AI38" s="232">
        <f t="shared" si="51"/>
        <v>0</v>
      </c>
      <c r="AJ38" s="232">
        <f t="shared" si="51"/>
        <v>0</v>
      </c>
      <c r="AK38" s="232">
        <f t="shared" si="51"/>
        <v>0</v>
      </c>
      <c r="AL38" s="232">
        <f t="shared" si="51"/>
        <v>0</v>
      </c>
      <c r="AM38" s="232">
        <f t="shared" si="51"/>
        <v>0</v>
      </c>
      <c r="AN38" s="232">
        <f t="shared" si="51"/>
        <v>0</v>
      </c>
      <c r="AO38" s="232">
        <f t="shared" si="51"/>
        <v>0</v>
      </c>
      <c r="AP38" s="232">
        <f t="shared" si="51"/>
        <v>0</v>
      </c>
      <c r="AQ38" s="232">
        <f t="shared" si="51"/>
        <v>0</v>
      </c>
      <c r="AR38" s="232">
        <f t="shared" si="51"/>
        <v>0</v>
      </c>
      <c r="AS38" s="232">
        <f t="shared" si="51"/>
        <v>0</v>
      </c>
      <c r="AT38" s="232">
        <f t="shared" si="51"/>
        <v>0</v>
      </c>
      <c r="AU38" s="232">
        <f t="shared" si="51"/>
        <v>0</v>
      </c>
      <c r="AV38" s="232">
        <f t="shared" si="51"/>
        <v>0</v>
      </c>
      <c r="AW38" s="232">
        <f t="shared" si="51"/>
        <v>0</v>
      </c>
      <c r="AX38" s="232">
        <f t="shared" si="51"/>
        <v>0</v>
      </c>
      <c r="AY38" s="232">
        <f t="shared" si="51"/>
        <v>0</v>
      </c>
      <c r="AZ38" s="232">
        <f t="shared" si="51"/>
        <v>0</v>
      </c>
      <c r="BA38" s="232">
        <f t="shared" si="51"/>
        <v>0</v>
      </c>
      <c r="BB38" s="232">
        <f t="shared" si="51"/>
        <v>0</v>
      </c>
      <c r="BC38" s="232">
        <f t="shared" si="51"/>
        <v>0</v>
      </c>
      <c r="BD38" s="232">
        <f t="shared" si="51"/>
        <v>0</v>
      </c>
      <c r="BE38" s="232">
        <f t="shared" si="51"/>
        <v>0</v>
      </c>
      <c r="BF38" s="232">
        <f t="shared" si="51"/>
        <v>0</v>
      </c>
      <c r="BG38" s="232">
        <f t="shared" si="51"/>
        <v>0</v>
      </c>
      <c r="BH38" s="232">
        <f t="shared" si="51"/>
        <v>0</v>
      </c>
      <c r="BI38" s="232">
        <f t="shared" si="51"/>
        <v>0</v>
      </c>
      <c r="BJ38" s="232">
        <f t="shared" si="51"/>
        <v>0</v>
      </c>
      <c r="BK38" s="232">
        <f t="shared" si="51"/>
        <v>0</v>
      </c>
      <c r="BL38" s="232">
        <f t="shared" si="51"/>
        <v>0</v>
      </c>
      <c r="BM38" s="232">
        <f t="shared" si="51"/>
        <v>0</v>
      </c>
      <c r="BN38" s="232">
        <f t="shared" si="51"/>
        <v>0</v>
      </c>
      <c r="BO38" s="232">
        <f t="shared" si="51"/>
        <v>0</v>
      </c>
      <c r="BP38" s="232">
        <f t="shared" si="51"/>
        <v>0</v>
      </c>
      <c r="BQ38" s="232">
        <f t="shared" si="51"/>
        <v>0</v>
      </c>
      <c r="BR38" s="232">
        <f t="shared" si="51"/>
        <v>0</v>
      </c>
      <c r="BS38" s="232">
        <f t="shared" si="51"/>
        <v>0</v>
      </c>
      <c r="BT38" s="232">
        <f t="shared" si="51"/>
        <v>0</v>
      </c>
      <c r="BU38" s="232">
        <f t="shared" si="51"/>
        <v>0</v>
      </c>
      <c r="BV38" s="232">
        <f t="shared" si="51"/>
        <v>0</v>
      </c>
      <c r="BW38" s="232">
        <f t="shared" si="51"/>
        <v>0</v>
      </c>
      <c r="BX38" s="232">
        <f t="shared" si="51"/>
        <v>0</v>
      </c>
      <c r="BY38" s="232">
        <f t="shared" si="51"/>
        <v>0</v>
      </c>
      <c r="BZ38" s="232">
        <f t="shared" si="51"/>
        <v>0</v>
      </c>
      <c r="CA38" s="232">
        <f t="shared" si="51"/>
        <v>0</v>
      </c>
      <c r="CB38" s="232">
        <f t="shared" si="51"/>
        <v>0</v>
      </c>
      <c r="CC38" s="232">
        <f t="shared" si="51"/>
        <v>0</v>
      </c>
      <c r="CD38" s="232">
        <f t="shared" si="51"/>
        <v>0</v>
      </c>
      <c r="CE38" s="232">
        <f t="shared" si="51"/>
        <v>0</v>
      </c>
      <c r="CF38" s="232">
        <f t="shared" si="51"/>
        <v>0</v>
      </c>
      <c r="CG38" s="232">
        <f t="shared" si="51"/>
        <v>0</v>
      </c>
      <c r="CH38" s="232">
        <f t="shared" si="51"/>
        <v>0</v>
      </c>
      <c r="CI38" s="232">
        <f t="shared" si="51"/>
        <v>0</v>
      </c>
      <c r="CJ38" s="232">
        <f t="shared" si="51"/>
        <v>0</v>
      </c>
      <c r="CK38" s="232">
        <f t="shared" si="51"/>
        <v>0</v>
      </c>
      <c r="CL38" s="232">
        <f t="shared" si="51"/>
        <v>0</v>
      </c>
      <c r="CM38" s="232">
        <f t="shared" ref="CM38:DC38" si="52">CM27*CM28*CM36</f>
        <v>0</v>
      </c>
      <c r="CN38" s="232">
        <f t="shared" si="52"/>
        <v>0</v>
      </c>
      <c r="CO38" s="232">
        <f t="shared" si="52"/>
        <v>0</v>
      </c>
      <c r="CP38" s="232">
        <f t="shared" si="52"/>
        <v>0</v>
      </c>
      <c r="CQ38" s="232">
        <f t="shared" si="52"/>
        <v>0</v>
      </c>
      <c r="CR38" s="232">
        <f t="shared" si="52"/>
        <v>0</v>
      </c>
      <c r="CS38" s="232">
        <f t="shared" si="52"/>
        <v>0</v>
      </c>
      <c r="CT38" s="232">
        <f t="shared" si="52"/>
        <v>0</v>
      </c>
      <c r="CU38" s="232">
        <f t="shared" si="52"/>
        <v>0</v>
      </c>
      <c r="CV38" s="232">
        <f t="shared" si="52"/>
        <v>0</v>
      </c>
      <c r="CW38" s="232">
        <f t="shared" si="52"/>
        <v>0</v>
      </c>
      <c r="CX38" s="232">
        <f t="shared" si="52"/>
        <v>0</v>
      </c>
      <c r="CY38" s="232">
        <f t="shared" si="52"/>
        <v>0</v>
      </c>
      <c r="CZ38" s="232">
        <f t="shared" si="52"/>
        <v>0</v>
      </c>
      <c r="DA38" s="232">
        <f t="shared" si="52"/>
        <v>0</v>
      </c>
      <c r="DB38" s="232">
        <f t="shared" si="52"/>
        <v>0</v>
      </c>
      <c r="DC38" s="232">
        <f t="shared" si="52"/>
        <v>0</v>
      </c>
    </row>
    <row r="40" spans="2:107" ht="15" customHeight="1" x14ac:dyDescent="0.25">
      <c r="B40" s="1027" t="s">
        <v>4808</v>
      </c>
      <c r="C40" s="1027"/>
      <c r="D40" s="1027"/>
      <c r="E40" s="1027"/>
      <c r="F40" s="1027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  <c r="BC40" s="209"/>
      <c r="BD40" s="209"/>
      <c r="BE40" s="209"/>
      <c r="BF40" s="209"/>
      <c r="BG40" s="209"/>
      <c r="BH40" s="209"/>
      <c r="BI40" s="209"/>
      <c r="BJ40" s="209"/>
      <c r="BK40" s="209"/>
      <c r="BL40" s="209"/>
      <c r="BM40" s="209"/>
      <c r="BN40" s="209"/>
      <c r="BO40" s="209"/>
      <c r="BP40" s="209"/>
      <c r="BQ40" s="209"/>
      <c r="BR40" s="209"/>
      <c r="BS40" s="209"/>
      <c r="BT40" s="209"/>
      <c r="BU40" s="209"/>
      <c r="BV40" s="209"/>
      <c r="BW40" s="209"/>
      <c r="BX40" s="209"/>
      <c r="BY40" s="209"/>
      <c r="BZ40" s="209"/>
      <c r="CA40" s="209"/>
      <c r="CB40" s="209"/>
      <c r="CC40" s="209"/>
      <c r="CD40" s="209"/>
      <c r="CE40" s="209"/>
      <c r="CF40" s="209"/>
      <c r="CG40" s="209"/>
      <c r="CH40" s="209"/>
      <c r="CI40" s="209"/>
      <c r="CJ40" s="209"/>
      <c r="CK40" s="209"/>
      <c r="CL40" s="209"/>
      <c r="CM40" s="209"/>
      <c r="CN40" s="209"/>
      <c r="CO40" s="209"/>
      <c r="CP40" s="209"/>
      <c r="CQ40" s="209"/>
      <c r="CR40" s="209"/>
      <c r="CS40" s="209"/>
      <c r="CT40" s="209"/>
      <c r="CU40" s="209"/>
      <c r="CV40" s="209"/>
      <c r="CW40" s="209"/>
      <c r="CX40" s="209"/>
      <c r="CY40" s="209"/>
      <c r="CZ40" s="209"/>
      <c r="DA40" s="209"/>
      <c r="DB40" s="209"/>
      <c r="DC40" s="209"/>
    </row>
    <row r="41" spans="2:107" s="99" customFormat="1" ht="15" customHeight="1" x14ac:dyDescent="0.25">
      <c r="B41" s="495"/>
      <c r="C41" s="235"/>
      <c r="D41" s="235"/>
      <c r="E41" s="235"/>
      <c r="F41" s="233"/>
      <c r="G41" s="211" t="s">
        <v>76</v>
      </c>
      <c r="H41" s="212" t="s">
        <v>4706</v>
      </c>
      <c r="I41" s="212" t="s">
        <v>4707</v>
      </c>
      <c r="J41" s="212" t="s">
        <v>4708</v>
      </c>
      <c r="K41" s="212" t="s">
        <v>4709</v>
      </c>
      <c r="L41" s="212" t="s">
        <v>4710</v>
      </c>
      <c r="M41" s="212" t="s">
        <v>4711</v>
      </c>
      <c r="N41" s="212" t="s">
        <v>4712</v>
      </c>
      <c r="O41" s="212" t="s">
        <v>4713</v>
      </c>
      <c r="P41" s="212" t="s">
        <v>4714</v>
      </c>
      <c r="Q41" s="212" t="s">
        <v>4715</v>
      </c>
      <c r="R41" s="212" t="s">
        <v>4716</v>
      </c>
      <c r="S41" s="212" t="s">
        <v>4717</v>
      </c>
      <c r="T41" s="212" t="s">
        <v>4718</v>
      </c>
      <c r="U41" s="212" t="s">
        <v>4719</v>
      </c>
      <c r="V41" s="212" t="s">
        <v>4720</v>
      </c>
      <c r="W41" s="212" t="s">
        <v>4721</v>
      </c>
      <c r="X41" s="212" t="s">
        <v>4722</v>
      </c>
      <c r="Y41" s="212" t="s">
        <v>4723</v>
      </c>
      <c r="Z41" s="212" t="s">
        <v>4724</v>
      </c>
      <c r="AA41" s="212" t="s">
        <v>4725</v>
      </c>
      <c r="AB41" s="212" t="s">
        <v>4726</v>
      </c>
      <c r="AC41" s="212" t="s">
        <v>4727</v>
      </c>
      <c r="AD41" s="212" t="s">
        <v>4728</v>
      </c>
      <c r="AE41" s="212" t="s">
        <v>4729</v>
      </c>
      <c r="AF41" s="212" t="s">
        <v>4730</v>
      </c>
      <c r="AG41" s="212" t="s">
        <v>4731</v>
      </c>
      <c r="AH41" s="212" t="s">
        <v>4732</v>
      </c>
      <c r="AI41" s="212" t="s">
        <v>4733</v>
      </c>
      <c r="AJ41" s="212" t="s">
        <v>4734</v>
      </c>
      <c r="AK41" s="212" t="s">
        <v>4735</v>
      </c>
      <c r="AL41" s="212" t="s">
        <v>4736</v>
      </c>
      <c r="AM41" s="212" t="s">
        <v>4737</v>
      </c>
      <c r="AN41" s="212" t="s">
        <v>4738</v>
      </c>
      <c r="AO41" s="212" t="s">
        <v>4739</v>
      </c>
      <c r="AP41" s="212" t="s">
        <v>4740</v>
      </c>
      <c r="AQ41" s="212" t="s">
        <v>4741</v>
      </c>
      <c r="AR41" s="212" t="s">
        <v>4742</v>
      </c>
      <c r="AS41" s="212" t="s">
        <v>4743</v>
      </c>
      <c r="AT41" s="212" t="s">
        <v>4744</v>
      </c>
      <c r="AU41" s="212" t="s">
        <v>4745</v>
      </c>
      <c r="AV41" s="212" t="s">
        <v>4746</v>
      </c>
      <c r="AW41" s="212" t="s">
        <v>4747</v>
      </c>
      <c r="AX41" s="212" t="s">
        <v>4748</v>
      </c>
      <c r="AY41" s="212" t="s">
        <v>4749</v>
      </c>
      <c r="AZ41" s="212" t="s">
        <v>4750</v>
      </c>
      <c r="BA41" s="212" t="s">
        <v>4751</v>
      </c>
      <c r="BB41" s="212" t="s">
        <v>4752</v>
      </c>
      <c r="BC41" s="212" t="s">
        <v>4753</v>
      </c>
      <c r="BD41" s="212" t="s">
        <v>4754</v>
      </c>
      <c r="BE41" s="212" t="s">
        <v>4755</v>
      </c>
      <c r="BF41" s="212" t="s">
        <v>4756</v>
      </c>
      <c r="BG41" s="212" t="s">
        <v>4757</v>
      </c>
      <c r="BH41" s="212" t="s">
        <v>4758</v>
      </c>
      <c r="BI41" s="212" t="s">
        <v>4759</v>
      </c>
      <c r="BJ41" s="212" t="s">
        <v>4760</v>
      </c>
      <c r="BK41" s="212" t="s">
        <v>4761</v>
      </c>
      <c r="BL41" s="212" t="s">
        <v>4762</v>
      </c>
      <c r="BM41" s="212" t="s">
        <v>4763</v>
      </c>
      <c r="BN41" s="212" t="s">
        <v>4764</v>
      </c>
      <c r="BO41" s="212" t="s">
        <v>4765</v>
      </c>
      <c r="BP41" s="212" t="s">
        <v>4766</v>
      </c>
      <c r="BQ41" s="212" t="s">
        <v>4767</v>
      </c>
      <c r="BR41" s="212" t="s">
        <v>4768</v>
      </c>
      <c r="BS41" s="212" t="s">
        <v>4769</v>
      </c>
      <c r="BT41" s="212" t="s">
        <v>4770</v>
      </c>
      <c r="BU41" s="212" t="s">
        <v>4771</v>
      </c>
      <c r="BV41" s="212" t="s">
        <v>4772</v>
      </c>
      <c r="BW41" s="212" t="s">
        <v>4773</v>
      </c>
      <c r="BX41" s="212" t="s">
        <v>4774</v>
      </c>
      <c r="BY41" s="212" t="s">
        <v>4775</v>
      </c>
      <c r="BZ41" s="212" t="s">
        <v>4776</v>
      </c>
      <c r="CA41" s="212" t="s">
        <v>4777</v>
      </c>
      <c r="CB41" s="212" t="s">
        <v>4778</v>
      </c>
      <c r="CC41" s="212" t="s">
        <v>4779</v>
      </c>
      <c r="CD41" s="212" t="s">
        <v>4780</v>
      </c>
      <c r="CE41" s="212" t="s">
        <v>4781</v>
      </c>
      <c r="CF41" s="212" t="s">
        <v>4782</v>
      </c>
      <c r="CG41" s="212" t="s">
        <v>4783</v>
      </c>
      <c r="CH41" s="212" t="s">
        <v>4784</v>
      </c>
      <c r="CI41" s="212" t="s">
        <v>4785</v>
      </c>
      <c r="CJ41" s="212" t="s">
        <v>4786</v>
      </c>
      <c r="CK41" s="212" t="s">
        <v>4787</v>
      </c>
      <c r="CL41" s="212" t="s">
        <v>4788</v>
      </c>
      <c r="CM41" s="212" t="s">
        <v>4789</v>
      </c>
      <c r="CN41" s="212" t="s">
        <v>4790</v>
      </c>
      <c r="CO41" s="212" t="s">
        <v>4791</v>
      </c>
      <c r="CP41" s="212" t="s">
        <v>4792</v>
      </c>
      <c r="CQ41" s="212" t="s">
        <v>4793</v>
      </c>
      <c r="CR41" s="212" t="s">
        <v>4794</v>
      </c>
      <c r="CS41" s="212" t="s">
        <v>4795</v>
      </c>
      <c r="CT41" s="212" t="s">
        <v>4796</v>
      </c>
      <c r="CU41" s="212" t="s">
        <v>4797</v>
      </c>
      <c r="CV41" s="212" t="s">
        <v>4798</v>
      </c>
      <c r="CW41" s="212" t="s">
        <v>4799</v>
      </c>
      <c r="CX41" s="212" t="s">
        <v>4800</v>
      </c>
      <c r="CY41" s="212" t="s">
        <v>4801</v>
      </c>
      <c r="CZ41" s="212" t="s">
        <v>4802</v>
      </c>
      <c r="DA41" s="212" t="s">
        <v>4803</v>
      </c>
      <c r="DB41" s="212" t="s">
        <v>4804</v>
      </c>
      <c r="DC41" s="212" t="s">
        <v>4805</v>
      </c>
    </row>
    <row r="42" spans="2:107" ht="15" customHeight="1" x14ac:dyDescent="0.25">
      <c r="B42" s="495">
        <v>19</v>
      </c>
      <c r="C42" s="236" t="s">
        <v>3898</v>
      </c>
      <c r="D42" s="236"/>
      <c r="E42" s="537" t="s">
        <v>3855</v>
      </c>
      <c r="F42" s="220" t="s">
        <v>4236</v>
      </c>
      <c r="G42" s="231">
        <f>SUM(H42:DC42)</f>
        <v>0</v>
      </c>
      <c r="H42" s="229">
        <f t="shared" ref="H42:AM42" si="53">H19-H38</f>
        <v>0</v>
      </c>
      <c r="I42" s="229">
        <f t="shared" si="53"/>
        <v>0</v>
      </c>
      <c r="J42" s="229">
        <f t="shared" si="53"/>
        <v>0</v>
      </c>
      <c r="K42" s="229">
        <f t="shared" si="53"/>
        <v>0</v>
      </c>
      <c r="L42" s="229">
        <f t="shared" si="53"/>
        <v>0</v>
      </c>
      <c r="M42" s="229">
        <f t="shared" si="53"/>
        <v>0</v>
      </c>
      <c r="N42" s="229">
        <f t="shared" si="53"/>
        <v>0</v>
      </c>
      <c r="O42" s="229">
        <f t="shared" si="53"/>
        <v>0</v>
      </c>
      <c r="P42" s="229">
        <f t="shared" si="53"/>
        <v>0</v>
      </c>
      <c r="Q42" s="229">
        <f t="shared" si="53"/>
        <v>0</v>
      </c>
      <c r="R42" s="229">
        <f t="shared" si="53"/>
        <v>0</v>
      </c>
      <c r="S42" s="229">
        <f t="shared" si="53"/>
        <v>0</v>
      </c>
      <c r="T42" s="229">
        <f t="shared" si="53"/>
        <v>0</v>
      </c>
      <c r="U42" s="229">
        <f t="shared" si="53"/>
        <v>0</v>
      </c>
      <c r="V42" s="229">
        <f t="shared" si="53"/>
        <v>0</v>
      </c>
      <c r="W42" s="229">
        <f t="shared" si="53"/>
        <v>0</v>
      </c>
      <c r="X42" s="229">
        <f t="shared" si="53"/>
        <v>0</v>
      </c>
      <c r="Y42" s="229">
        <f t="shared" si="53"/>
        <v>0</v>
      </c>
      <c r="Z42" s="229">
        <f t="shared" si="53"/>
        <v>0</v>
      </c>
      <c r="AA42" s="229">
        <f t="shared" si="53"/>
        <v>0</v>
      </c>
      <c r="AB42" s="229">
        <f t="shared" si="53"/>
        <v>0</v>
      </c>
      <c r="AC42" s="229">
        <f t="shared" si="53"/>
        <v>0</v>
      </c>
      <c r="AD42" s="229">
        <f t="shared" si="53"/>
        <v>0</v>
      </c>
      <c r="AE42" s="229">
        <f t="shared" si="53"/>
        <v>0</v>
      </c>
      <c r="AF42" s="229">
        <f t="shared" si="53"/>
        <v>0</v>
      </c>
      <c r="AG42" s="229">
        <f t="shared" si="53"/>
        <v>0</v>
      </c>
      <c r="AH42" s="229">
        <f t="shared" si="53"/>
        <v>0</v>
      </c>
      <c r="AI42" s="229">
        <f t="shared" si="53"/>
        <v>0</v>
      </c>
      <c r="AJ42" s="229">
        <f t="shared" si="53"/>
        <v>0</v>
      </c>
      <c r="AK42" s="229">
        <f t="shared" si="53"/>
        <v>0</v>
      </c>
      <c r="AL42" s="229">
        <f t="shared" si="53"/>
        <v>0</v>
      </c>
      <c r="AM42" s="229">
        <f t="shared" si="53"/>
        <v>0</v>
      </c>
      <c r="AN42" s="229">
        <f t="shared" ref="AN42:BS42" si="54">AN19-AN38</f>
        <v>0</v>
      </c>
      <c r="AO42" s="229">
        <f t="shared" si="54"/>
        <v>0</v>
      </c>
      <c r="AP42" s="229">
        <f t="shared" si="54"/>
        <v>0</v>
      </c>
      <c r="AQ42" s="229">
        <f t="shared" si="54"/>
        <v>0</v>
      </c>
      <c r="AR42" s="229">
        <f t="shared" si="54"/>
        <v>0</v>
      </c>
      <c r="AS42" s="229">
        <f t="shared" si="54"/>
        <v>0</v>
      </c>
      <c r="AT42" s="229">
        <f t="shared" si="54"/>
        <v>0</v>
      </c>
      <c r="AU42" s="229">
        <f t="shared" si="54"/>
        <v>0</v>
      </c>
      <c r="AV42" s="229">
        <f t="shared" si="54"/>
        <v>0</v>
      </c>
      <c r="AW42" s="229">
        <f t="shared" si="54"/>
        <v>0</v>
      </c>
      <c r="AX42" s="229">
        <f t="shared" si="54"/>
        <v>0</v>
      </c>
      <c r="AY42" s="229">
        <f t="shared" si="54"/>
        <v>0</v>
      </c>
      <c r="AZ42" s="229">
        <f t="shared" si="54"/>
        <v>0</v>
      </c>
      <c r="BA42" s="229">
        <f t="shared" si="54"/>
        <v>0</v>
      </c>
      <c r="BB42" s="229">
        <f t="shared" si="54"/>
        <v>0</v>
      </c>
      <c r="BC42" s="229">
        <f t="shared" si="54"/>
        <v>0</v>
      </c>
      <c r="BD42" s="229">
        <f t="shared" si="54"/>
        <v>0</v>
      </c>
      <c r="BE42" s="229">
        <f t="shared" si="54"/>
        <v>0</v>
      </c>
      <c r="BF42" s="229">
        <f t="shared" si="54"/>
        <v>0</v>
      </c>
      <c r="BG42" s="229">
        <f t="shared" si="54"/>
        <v>0</v>
      </c>
      <c r="BH42" s="229">
        <f t="shared" si="54"/>
        <v>0</v>
      </c>
      <c r="BI42" s="229">
        <f t="shared" si="54"/>
        <v>0</v>
      </c>
      <c r="BJ42" s="229">
        <f t="shared" si="54"/>
        <v>0</v>
      </c>
      <c r="BK42" s="229">
        <f t="shared" si="54"/>
        <v>0</v>
      </c>
      <c r="BL42" s="229">
        <f t="shared" si="54"/>
        <v>0</v>
      </c>
      <c r="BM42" s="229">
        <f t="shared" si="54"/>
        <v>0</v>
      </c>
      <c r="BN42" s="229">
        <f t="shared" si="54"/>
        <v>0</v>
      </c>
      <c r="BO42" s="229">
        <f t="shared" si="54"/>
        <v>0</v>
      </c>
      <c r="BP42" s="229">
        <f t="shared" si="54"/>
        <v>0</v>
      </c>
      <c r="BQ42" s="229">
        <f t="shared" si="54"/>
        <v>0</v>
      </c>
      <c r="BR42" s="229">
        <f t="shared" si="54"/>
        <v>0</v>
      </c>
      <c r="BS42" s="229">
        <f t="shared" si="54"/>
        <v>0</v>
      </c>
      <c r="BT42" s="229">
        <f t="shared" ref="BT42:DC42" si="55">BT19-BT38</f>
        <v>0</v>
      </c>
      <c r="BU42" s="229">
        <f t="shared" si="55"/>
        <v>0</v>
      </c>
      <c r="BV42" s="229">
        <f t="shared" si="55"/>
        <v>0</v>
      </c>
      <c r="BW42" s="229">
        <f t="shared" si="55"/>
        <v>0</v>
      </c>
      <c r="BX42" s="229">
        <f t="shared" si="55"/>
        <v>0</v>
      </c>
      <c r="BY42" s="229">
        <f t="shared" si="55"/>
        <v>0</v>
      </c>
      <c r="BZ42" s="229">
        <f t="shared" si="55"/>
        <v>0</v>
      </c>
      <c r="CA42" s="229">
        <f t="shared" si="55"/>
        <v>0</v>
      </c>
      <c r="CB42" s="229">
        <f t="shared" si="55"/>
        <v>0</v>
      </c>
      <c r="CC42" s="229">
        <f t="shared" si="55"/>
        <v>0</v>
      </c>
      <c r="CD42" s="229">
        <f t="shared" si="55"/>
        <v>0</v>
      </c>
      <c r="CE42" s="229">
        <f t="shared" si="55"/>
        <v>0</v>
      </c>
      <c r="CF42" s="229">
        <f t="shared" si="55"/>
        <v>0</v>
      </c>
      <c r="CG42" s="229">
        <f t="shared" si="55"/>
        <v>0</v>
      </c>
      <c r="CH42" s="229">
        <f t="shared" si="55"/>
        <v>0</v>
      </c>
      <c r="CI42" s="229">
        <f t="shared" si="55"/>
        <v>0</v>
      </c>
      <c r="CJ42" s="229">
        <f t="shared" si="55"/>
        <v>0</v>
      </c>
      <c r="CK42" s="229">
        <f t="shared" si="55"/>
        <v>0</v>
      </c>
      <c r="CL42" s="229">
        <f t="shared" si="55"/>
        <v>0</v>
      </c>
      <c r="CM42" s="229">
        <f t="shared" si="55"/>
        <v>0</v>
      </c>
      <c r="CN42" s="229">
        <f t="shared" si="55"/>
        <v>0</v>
      </c>
      <c r="CO42" s="229">
        <f t="shared" si="55"/>
        <v>0</v>
      </c>
      <c r="CP42" s="229">
        <f t="shared" si="55"/>
        <v>0</v>
      </c>
      <c r="CQ42" s="229">
        <f t="shared" si="55"/>
        <v>0</v>
      </c>
      <c r="CR42" s="229">
        <f t="shared" si="55"/>
        <v>0</v>
      </c>
      <c r="CS42" s="229">
        <f t="shared" si="55"/>
        <v>0</v>
      </c>
      <c r="CT42" s="229">
        <f t="shared" si="55"/>
        <v>0</v>
      </c>
      <c r="CU42" s="229">
        <f t="shared" si="55"/>
        <v>0</v>
      </c>
      <c r="CV42" s="229">
        <f t="shared" si="55"/>
        <v>0</v>
      </c>
      <c r="CW42" s="229">
        <f t="shared" si="55"/>
        <v>0</v>
      </c>
      <c r="CX42" s="229">
        <f t="shared" si="55"/>
        <v>0</v>
      </c>
      <c r="CY42" s="229">
        <f t="shared" si="55"/>
        <v>0</v>
      </c>
      <c r="CZ42" s="229">
        <f t="shared" si="55"/>
        <v>0</v>
      </c>
      <c r="DA42" s="229">
        <f t="shared" si="55"/>
        <v>0</v>
      </c>
      <c r="DB42" s="229">
        <f t="shared" si="55"/>
        <v>0</v>
      </c>
      <c r="DC42" s="229">
        <f t="shared" si="55"/>
        <v>0</v>
      </c>
    </row>
    <row r="43" spans="2:107" ht="15" customHeight="1" x14ac:dyDescent="0.25">
      <c r="B43" s="495">
        <v>20</v>
      </c>
      <c r="C43" s="237" t="s">
        <v>4237</v>
      </c>
      <c r="D43" s="238">
        <f>'Escolha tarifa'!F17</f>
        <v>2668.4784624000004</v>
      </c>
      <c r="E43" s="538" t="s">
        <v>3909</v>
      </c>
      <c r="F43" s="696" t="s">
        <v>4238</v>
      </c>
      <c r="G43" s="239">
        <f t="shared" ref="G43:AL43" si="56">IF(G19=0,0,G42/G19)</f>
        <v>0</v>
      </c>
      <c r="H43" s="240">
        <f t="shared" si="56"/>
        <v>0</v>
      </c>
      <c r="I43" s="240">
        <f t="shared" si="56"/>
        <v>0</v>
      </c>
      <c r="J43" s="240">
        <f t="shared" si="56"/>
        <v>0</v>
      </c>
      <c r="K43" s="240">
        <f t="shared" si="56"/>
        <v>0</v>
      </c>
      <c r="L43" s="240">
        <f t="shared" si="56"/>
        <v>0</v>
      </c>
      <c r="M43" s="240">
        <f t="shared" si="56"/>
        <v>0</v>
      </c>
      <c r="N43" s="240">
        <f t="shared" si="56"/>
        <v>0</v>
      </c>
      <c r="O43" s="240">
        <f t="shared" si="56"/>
        <v>0</v>
      </c>
      <c r="P43" s="240">
        <f t="shared" si="56"/>
        <v>0</v>
      </c>
      <c r="Q43" s="240">
        <f t="shared" si="56"/>
        <v>0</v>
      </c>
      <c r="R43" s="240">
        <f t="shared" si="56"/>
        <v>0</v>
      </c>
      <c r="S43" s="240">
        <f t="shared" si="56"/>
        <v>0</v>
      </c>
      <c r="T43" s="240">
        <f t="shared" si="56"/>
        <v>0</v>
      </c>
      <c r="U43" s="240">
        <f t="shared" si="56"/>
        <v>0</v>
      </c>
      <c r="V43" s="240">
        <f t="shared" si="56"/>
        <v>0</v>
      </c>
      <c r="W43" s="240">
        <f t="shared" si="56"/>
        <v>0</v>
      </c>
      <c r="X43" s="240">
        <f t="shared" si="56"/>
        <v>0</v>
      </c>
      <c r="Y43" s="240">
        <f t="shared" si="56"/>
        <v>0</v>
      </c>
      <c r="Z43" s="240">
        <f t="shared" si="56"/>
        <v>0</v>
      </c>
      <c r="AA43" s="240">
        <f t="shared" si="56"/>
        <v>0</v>
      </c>
      <c r="AB43" s="240">
        <f t="shared" si="56"/>
        <v>0</v>
      </c>
      <c r="AC43" s="240">
        <f t="shared" si="56"/>
        <v>0</v>
      </c>
      <c r="AD43" s="240">
        <f t="shared" si="56"/>
        <v>0</v>
      </c>
      <c r="AE43" s="240">
        <f t="shared" si="56"/>
        <v>0</v>
      </c>
      <c r="AF43" s="240">
        <f t="shared" si="56"/>
        <v>0</v>
      </c>
      <c r="AG43" s="240">
        <f t="shared" si="56"/>
        <v>0</v>
      </c>
      <c r="AH43" s="240">
        <f t="shared" si="56"/>
        <v>0</v>
      </c>
      <c r="AI43" s="240">
        <f t="shared" si="56"/>
        <v>0</v>
      </c>
      <c r="AJ43" s="240">
        <f t="shared" si="56"/>
        <v>0</v>
      </c>
      <c r="AK43" s="240">
        <f t="shared" si="56"/>
        <v>0</v>
      </c>
      <c r="AL43" s="240">
        <f t="shared" si="56"/>
        <v>0</v>
      </c>
      <c r="AM43" s="240">
        <f t="shared" ref="AM43:BR43" si="57">IF(AM19=0,0,AM42/AM19)</f>
        <v>0</v>
      </c>
      <c r="AN43" s="240">
        <f t="shared" si="57"/>
        <v>0</v>
      </c>
      <c r="AO43" s="240">
        <f t="shared" si="57"/>
        <v>0</v>
      </c>
      <c r="AP43" s="240">
        <f t="shared" si="57"/>
        <v>0</v>
      </c>
      <c r="AQ43" s="240">
        <f t="shared" si="57"/>
        <v>0</v>
      </c>
      <c r="AR43" s="240">
        <f t="shared" si="57"/>
        <v>0</v>
      </c>
      <c r="AS43" s="240">
        <f t="shared" si="57"/>
        <v>0</v>
      </c>
      <c r="AT43" s="240">
        <f t="shared" si="57"/>
        <v>0</v>
      </c>
      <c r="AU43" s="240">
        <f t="shared" si="57"/>
        <v>0</v>
      </c>
      <c r="AV43" s="240">
        <f t="shared" si="57"/>
        <v>0</v>
      </c>
      <c r="AW43" s="240">
        <f t="shared" si="57"/>
        <v>0</v>
      </c>
      <c r="AX43" s="240">
        <f t="shared" si="57"/>
        <v>0</v>
      </c>
      <c r="AY43" s="240">
        <f t="shared" si="57"/>
        <v>0</v>
      </c>
      <c r="AZ43" s="240">
        <f t="shared" si="57"/>
        <v>0</v>
      </c>
      <c r="BA43" s="240">
        <f t="shared" si="57"/>
        <v>0</v>
      </c>
      <c r="BB43" s="240">
        <f t="shared" si="57"/>
        <v>0</v>
      </c>
      <c r="BC43" s="240">
        <f t="shared" si="57"/>
        <v>0</v>
      </c>
      <c r="BD43" s="240">
        <f t="shared" si="57"/>
        <v>0</v>
      </c>
      <c r="BE43" s="240">
        <f t="shared" si="57"/>
        <v>0</v>
      </c>
      <c r="BF43" s="240">
        <f t="shared" si="57"/>
        <v>0</v>
      </c>
      <c r="BG43" s="240">
        <f t="shared" si="57"/>
        <v>0</v>
      </c>
      <c r="BH43" s="240">
        <f t="shared" si="57"/>
        <v>0</v>
      </c>
      <c r="BI43" s="240">
        <f t="shared" si="57"/>
        <v>0</v>
      </c>
      <c r="BJ43" s="240">
        <f t="shared" si="57"/>
        <v>0</v>
      </c>
      <c r="BK43" s="240">
        <f t="shared" si="57"/>
        <v>0</v>
      </c>
      <c r="BL43" s="240">
        <f t="shared" si="57"/>
        <v>0</v>
      </c>
      <c r="BM43" s="240">
        <f t="shared" si="57"/>
        <v>0</v>
      </c>
      <c r="BN43" s="240">
        <f t="shared" si="57"/>
        <v>0</v>
      </c>
      <c r="BO43" s="240">
        <f t="shared" si="57"/>
        <v>0</v>
      </c>
      <c r="BP43" s="240">
        <f t="shared" si="57"/>
        <v>0</v>
      </c>
      <c r="BQ43" s="240">
        <f t="shared" si="57"/>
        <v>0</v>
      </c>
      <c r="BR43" s="240">
        <f t="shared" si="57"/>
        <v>0</v>
      </c>
      <c r="BS43" s="240">
        <f t="shared" ref="BS43:CX43" si="58">IF(BS19=0,0,BS42/BS19)</f>
        <v>0</v>
      </c>
      <c r="BT43" s="240">
        <f t="shared" si="58"/>
        <v>0</v>
      </c>
      <c r="BU43" s="240">
        <f t="shared" si="58"/>
        <v>0</v>
      </c>
      <c r="BV43" s="240">
        <f t="shared" si="58"/>
        <v>0</v>
      </c>
      <c r="BW43" s="240">
        <f t="shared" si="58"/>
        <v>0</v>
      </c>
      <c r="BX43" s="240">
        <f t="shared" si="58"/>
        <v>0</v>
      </c>
      <c r="BY43" s="240">
        <f t="shared" si="58"/>
        <v>0</v>
      </c>
      <c r="BZ43" s="240">
        <f t="shared" si="58"/>
        <v>0</v>
      </c>
      <c r="CA43" s="240">
        <f t="shared" si="58"/>
        <v>0</v>
      </c>
      <c r="CB43" s="240">
        <f t="shared" si="58"/>
        <v>0</v>
      </c>
      <c r="CC43" s="240">
        <f t="shared" si="58"/>
        <v>0</v>
      </c>
      <c r="CD43" s="240">
        <f t="shared" si="58"/>
        <v>0</v>
      </c>
      <c r="CE43" s="240">
        <f t="shared" si="58"/>
        <v>0</v>
      </c>
      <c r="CF43" s="240">
        <f t="shared" si="58"/>
        <v>0</v>
      </c>
      <c r="CG43" s="240">
        <f t="shared" si="58"/>
        <v>0</v>
      </c>
      <c r="CH43" s="240">
        <f t="shared" si="58"/>
        <v>0</v>
      </c>
      <c r="CI43" s="240">
        <f t="shared" si="58"/>
        <v>0</v>
      </c>
      <c r="CJ43" s="240">
        <f t="shared" si="58"/>
        <v>0</v>
      </c>
      <c r="CK43" s="240">
        <f t="shared" si="58"/>
        <v>0</v>
      </c>
      <c r="CL43" s="240">
        <f t="shared" si="58"/>
        <v>0</v>
      </c>
      <c r="CM43" s="240">
        <f t="shared" si="58"/>
        <v>0</v>
      </c>
      <c r="CN43" s="240">
        <f t="shared" si="58"/>
        <v>0</v>
      </c>
      <c r="CO43" s="240">
        <f t="shared" si="58"/>
        <v>0</v>
      </c>
      <c r="CP43" s="240">
        <f t="shared" si="58"/>
        <v>0</v>
      </c>
      <c r="CQ43" s="240">
        <f t="shared" si="58"/>
        <v>0</v>
      </c>
      <c r="CR43" s="240">
        <f t="shared" si="58"/>
        <v>0</v>
      </c>
      <c r="CS43" s="240">
        <f t="shared" si="58"/>
        <v>0</v>
      </c>
      <c r="CT43" s="240">
        <f t="shared" si="58"/>
        <v>0</v>
      </c>
      <c r="CU43" s="240">
        <f t="shared" si="58"/>
        <v>0</v>
      </c>
      <c r="CV43" s="240">
        <f t="shared" si="58"/>
        <v>0</v>
      </c>
      <c r="CW43" s="240">
        <f t="shared" si="58"/>
        <v>0</v>
      </c>
      <c r="CX43" s="240">
        <f t="shared" si="58"/>
        <v>0</v>
      </c>
      <c r="CY43" s="240">
        <f>IF(CY19=0,0,CY42/CY19)</f>
        <v>0</v>
      </c>
      <c r="CZ43" s="240">
        <f>IF(CZ19=0,0,CZ42/CZ19)</f>
        <v>0</v>
      </c>
      <c r="DA43" s="240">
        <f>IF(DA19=0,0,DA42/DA19)</f>
        <v>0</v>
      </c>
      <c r="DB43" s="240">
        <f>IF(DB19=0,0,DB42/DB19)</f>
        <v>0</v>
      </c>
      <c r="DC43" s="240">
        <f>IF(DC19=0,0,DC42/DC19)</f>
        <v>0</v>
      </c>
    </row>
    <row r="44" spans="2:107" ht="15" customHeight="1" x14ac:dyDescent="0.25">
      <c r="B44" s="495">
        <v>21</v>
      </c>
      <c r="C44" s="236" t="s">
        <v>3897</v>
      </c>
      <c r="D44" s="236"/>
      <c r="E44" s="537" t="s">
        <v>3852</v>
      </c>
      <c r="F44" s="220" t="s">
        <v>4239</v>
      </c>
      <c r="G44" s="231">
        <f>SUM(H44:DC44)</f>
        <v>0</v>
      </c>
      <c r="H44" s="229">
        <f t="shared" ref="H44:AM44" si="59">H18-H37</f>
        <v>0</v>
      </c>
      <c r="I44" s="229">
        <f t="shared" si="59"/>
        <v>0</v>
      </c>
      <c r="J44" s="229">
        <f t="shared" si="59"/>
        <v>0</v>
      </c>
      <c r="K44" s="229">
        <f t="shared" si="59"/>
        <v>0</v>
      </c>
      <c r="L44" s="229">
        <f t="shared" si="59"/>
        <v>0</v>
      </c>
      <c r="M44" s="229">
        <f t="shared" si="59"/>
        <v>0</v>
      </c>
      <c r="N44" s="229">
        <f t="shared" si="59"/>
        <v>0</v>
      </c>
      <c r="O44" s="229">
        <f t="shared" si="59"/>
        <v>0</v>
      </c>
      <c r="P44" s="229">
        <f t="shared" si="59"/>
        <v>0</v>
      </c>
      <c r="Q44" s="229">
        <f t="shared" si="59"/>
        <v>0</v>
      </c>
      <c r="R44" s="229">
        <f t="shared" si="59"/>
        <v>0</v>
      </c>
      <c r="S44" s="229">
        <f t="shared" si="59"/>
        <v>0</v>
      </c>
      <c r="T44" s="229">
        <f t="shared" si="59"/>
        <v>0</v>
      </c>
      <c r="U44" s="229">
        <f t="shared" si="59"/>
        <v>0</v>
      </c>
      <c r="V44" s="229">
        <f t="shared" si="59"/>
        <v>0</v>
      </c>
      <c r="W44" s="229">
        <f t="shared" si="59"/>
        <v>0</v>
      </c>
      <c r="X44" s="229">
        <f t="shared" si="59"/>
        <v>0</v>
      </c>
      <c r="Y44" s="229">
        <f t="shared" si="59"/>
        <v>0</v>
      </c>
      <c r="Z44" s="229">
        <f t="shared" si="59"/>
        <v>0</v>
      </c>
      <c r="AA44" s="229">
        <f t="shared" si="59"/>
        <v>0</v>
      </c>
      <c r="AB44" s="229">
        <f t="shared" si="59"/>
        <v>0</v>
      </c>
      <c r="AC44" s="229">
        <f t="shared" si="59"/>
        <v>0</v>
      </c>
      <c r="AD44" s="229">
        <f t="shared" si="59"/>
        <v>0</v>
      </c>
      <c r="AE44" s="229">
        <f t="shared" si="59"/>
        <v>0</v>
      </c>
      <c r="AF44" s="229">
        <f t="shared" si="59"/>
        <v>0</v>
      </c>
      <c r="AG44" s="229">
        <f t="shared" si="59"/>
        <v>0</v>
      </c>
      <c r="AH44" s="229">
        <f t="shared" si="59"/>
        <v>0</v>
      </c>
      <c r="AI44" s="229">
        <f t="shared" si="59"/>
        <v>0</v>
      </c>
      <c r="AJ44" s="229">
        <f t="shared" si="59"/>
        <v>0</v>
      </c>
      <c r="AK44" s="229">
        <f t="shared" si="59"/>
        <v>0</v>
      </c>
      <c r="AL44" s="229">
        <f t="shared" si="59"/>
        <v>0</v>
      </c>
      <c r="AM44" s="229">
        <f t="shared" si="59"/>
        <v>0</v>
      </c>
      <c r="AN44" s="229">
        <f t="shared" ref="AN44:BS44" si="60">AN18-AN37</f>
        <v>0</v>
      </c>
      <c r="AO44" s="229">
        <f t="shared" si="60"/>
        <v>0</v>
      </c>
      <c r="AP44" s="229">
        <f t="shared" si="60"/>
        <v>0</v>
      </c>
      <c r="AQ44" s="229">
        <f t="shared" si="60"/>
        <v>0</v>
      </c>
      <c r="AR44" s="229">
        <f t="shared" si="60"/>
        <v>0</v>
      </c>
      <c r="AS44" s="229">
        <f t="shared" si="60"/>
        <v>0</v>
      </c>
      <c r="AT44" s="229">
        <f t="shared" si="60"/>
        <v>0</v>
      </c>
      <c r="AU44" s="229">
        <f t="shared" si="60"/>
        <v>0</v>
      </c>
      <c r="AV44" s="229">
        <f t="shared" si="60"/>
        <v>0</v>
      </c>
      <c r="AW44" s="229">
        <f t="shared" si="60"/>
        <v>0</v>
      </c>
      <c r="AX44" s="229">
        <f t="shared" si="60"/>
        <v>0</v>
      </c>
      <c r="AY44" s="229">
        <f t="shared" si="60"/>
        <v>0</v>
      </c>
      <c r="AZ44" s="229">
        <f t="shared" si="60"/>
        <v>0</v>
      </c>
      <c r="BA44" s="229">
        <f t="shared" si="60"/>
        <v>0</v>
      </c>
      <c r="BB44" s="229">
        <f t="shared" si="60"/>
        <v>0</v>
      </c>
      <c r="BC44" s="229">
        <f t="shared" si="60"/>
        <v>0</v>
      </c>
      <c r="BD44" s="229">
        <f t="shared" si="60"/>
        <v>0</v>
      </c>
      <c r="BE44" s="229">
        <f t="shared" si="60"/>
        <v>0</v>
      </c>
      <c r="BF44" s="229">
        <f t="shared" si="60"/>
        <v>0</v>
      </c>
      <c r="BG44" s="229">
        <f t="shared" si="60"/>
        <v>0</v>
      </c>
      <c r="BH44" s="229">
        <f t="shared" si="60"/>
        <v>0</v>
      </c>
      <c r="BI44" s="229">
        <f t="shared" si="60"/>
        <v>0</v>
      </c>
      <c r="BJ44" s="229">
        <f t="shared" si="60"/>
        <v>0</v>
      </c>
      <c r="BK44" s="229">
        <f t="shared" si="60"/>
        <v>0</v>
      </c>
      <c r="BL44" s="229">
        <f t="shared" si="60"/>
        <v>0</v>
      </c>
      <c r="BM44" s="229">
        <f t="shared" si="60"/>
        <v>0</v>
      </c>
      <c r="BN44" s="229">
        <f t="shared" si="60"/>
        <v>0</v>
      </c>
      <c r="BO44" s="229">
        <f t="shared" si="60"/>
        <v>0</v>
      </c>
      <c r="BP44" s="229">
        <f t="shared" si="60"/>
        <v>0</v>
      </c>
      <c r="BQ44" s="229">
        <f t="shared" si="60"/>
        <v>0</v>
      </c>
      <c r="BR44" s="229">
        <f t="shared" si="60"/>
        <v>0</v>
      </c>
      <c r="BS44" s="229">
        <f t="shared" si="60"/>
        <v>0</v>
      </c>
      <c r="BT44" s="229">
        <f t="shared" ref="BT44:DC44" si="61">BT18-BT37</f>
        <v>0</v>
      </c>
      <c r="BU44" s="229">
        <f t="shared" si="61"/>
        <v>0</v>
      </c>
      <c r="BV44" s="229">
        <f t="shared" si="61"/>
        <v>0</v>
      </c>
      <c r="BW44" s="229">
        <f t="shared" si="61"/>
        <v>0</v>
      </c>
      <c r="BX44" s="229">
        <f t="shared" si="61"/>
        <v>0</v>
      </c>
      <c r="BY44" s="229">
        <f t="shared" si="61"/>
        <v>0</v>
      </c>
      <c r="BZ44" s="229">
        <f t="shared" si="61"/>
        <v>0</v>
      </c>
      <c r="CA44" s="229">
        <f t="shared" si="61"/>
        <v>0</v>
      </c>
      <c r="CB44" s="229">
        <f t="shared" si="61"/>
        <v>0</v>
      </c>
      <c r="CC44" s="229">
        <f t="shared" si="61"/>
        <v>0</v>
      </c>
      <c r="CD44" s="229">
        <f t="shared" si="61"/>
        <v>0</v>
      </c>
      <c r="CE44" s="229">
        <f t="shared" si="61"/>
        <v>0</v>
      </c>
      <c r="CF44" s="229">
        <f t="shared" si="61"/>
        <v>0</v>
      </c>
      <c r="CG44" s="229">
        <f t="shared" si="61"/>
        <v>0</v>
      </c>
      <c r="CH44" s="229">
        <f t="shared" si="61"/>
        <v>0</v>
      </c>
      <c r="CI44" s="229">
        <f t="shared" si="61"/>
        <v>0</v>
      </c>
      <c r="CJ44" s="229">
        <f t="shared" si="61"/>
        <v>0</v>
      </c>
      <c r="CK44" s="229">
        <f t="shared" si="61"/>
        <v>0</v>
      </c>
      <c r="CL44" s="229">
        <f t="shared" si="61"/>
        <v>0</v>
      </c>
      <c r="CM44" s="229">
        <f t="shared" si="61"/>
        <v>0</v>
      </c>
      <c r="CN44" s="229">
        <f t="shared" si="61"/>
        <v>0</v>
      </c>
      <c r="CO44" s="229">
        <f t="shared" si="61"/>
        <v>0</v>
      </c>
      <c r="CP44" s="229">
        <f t="shared" si="61"/>
        <v>0</v>
      </c>
      <c r="CQ44" s="229">
        <f t="shared" si="61"/>
        <v>0</v>
      </c>
      <c r="CR44" s="229">
        <f t="shared" si="61"/>
        <v>0</v>
      </c>
      <c r="CS44" s="229">
        <f t="shared" si="61"/>
        <v>0</v>
      </c>
      <c r="CT44" s="229">
        <f t="shared" si="61"/>
        <v>0</v>
      </c>
      <c r="CU44" s="229">
        <f t="shared" si="61"/>
        <v>0</v>
      </c>
      <c r="CV44" s="229">
        <f t="shared" si="61"/>
        <v>0</v>
      </c>
      <c r="CW44" s="229">
        <f t="shared" si="61"/>
        <v>0</v>
      </c>
      <c r="CX44" s="229">
        <f t="shared" si="61"/>
        <v>0</v>
      </c>
      <c r="CY44" s="229">
        <f t="shared" si="61"/>
        <v>0</v>
      </c>
      <c r="CZ44" s="229">
        <f t="shared" si="61"/>
        <v>0</v>
      </c>
      <c r="DA44" s="229">
        <f t="shared" si="61"/>
        <v>0</v>
      </c>
      <c r="DB44" s="229">
        <f t="shared" si="61"/>
        <v>0</v>
      </c>
      <c r="DC44" s="229">
        <f t="shared" si="61"/>
        <v>0</v>
      </c>
    </row>
    <row r="45" spans="2:107" ht="15" customHeight="1" x14ac:dyDescent="0.25">
      <c r="B45" s="495">
        <v>22</v>
      </c>
      <c r="C45" s="237" t="s">
        <v>4240</v>
      </c>
      <c r="D45" s="238">
        <f>'Escolha tarifa'!E17</f>
        <v>924.10883683013355</v>
      </c>
      <c r="E45" s="538" t="s">
        <v>3909</v>
      </c>
      <c r="F45" s="696" t="s">
        <v>4241</v>
      </c>
      <c r="G45" s="239">
        <f t="shared" ref="G45:AL45" si="62">IF(G18=0,0,G44/G18)</f>
        <v>0</v>
      </c>
      <c r="H45" s="240">
        <f t="shared" si="62"/>
        <v>0</v>
      </c>
      <c r="I45" s="240">
        <f t="shared" si="62"/>
        <v>0</v>
      </c>
      <c r="J45" s="240">
        <f t="shared" si="62"/>
        <v>0</v>
      </c>
      <c r="K45" s="240">
        <f t="shared" si="62"/>
        <v>0</v>
      </c>
      <c r="L45" s="240">
        <f t="shared" si="62"/>
        <v>0</v>
      </c>
      <c r="M45" s="240">
        <f t="shared" si="62"/>
        <v>0</v>
      </c>
      <c r="N45" s="240">
        <f t="shared" si="62"/>
        <v>0</v>
      </c>
      <c r="O45" s="240">
        <f t="shared" si="62"/>
        <v>0</v>
      </c>
      <c r="P45" s="240">
        <f t="shared" si="62"/>
        <v>0</v>
      </c>
      <c r="Q45" s="240">
        <f t="shared" si="62"/>
        <v>0</v>
      </c>
      <c r="R45" s="240">
        <f t="shared" si="62"/>
        <v>0</v>
      </c>
      <c r="S45" s="240">
        <f t="shared" si="62"/>
        <v>0</v>
      </c>
      <c r="T45" s="240">
        <f t="shared" si="62"/>
        <v>0</v>
      </c>
      <c r="U45" s="240">
        <f t="shared" si="62"/>
        <v>0</v>
      </c>
      <c r="V45" s="240">
        <f t="shared" si="62"/>
        <v>0</v>
      </c>
      <c r="W45" s="240">
        <f t="shared" si="62"/>
        <v>0</v>
      </c>
      <c r="X45" s="240">
        <f t="shared" si="62"/>
        <v>0</v>
      </c>
      <c r="Y45" s="240">
        <f t="shared" si="62"/>
        <v>0</v>
      </c>
      <c r="Z45" s="240">
        <f t="shared" si="62"/>
        <v>0</v>
      </c>
      <c r="AA45" s="240">
        <f t="shared" si="62"/>
        <v>0</v>
      </c>
      <c r="AB45" s="240">
        <f t="shared" si="62"/>
        <v>0</v>
      </c>
      <c r="AC45" s="240">
        <f t="shared" si="62"/>
        <v>0</v>
      </c>
      <c r="AD45" s="240">
        <f t="shared" si="62"/>
        <v>0</v>
      </c>
      <c r="AE45" s="240">
        <f t="shared" si="62"/>
        <v>0</v>
      </c>
      <c r="AF45" s="240">
        <f t="shared" si="62"/>
        <v>0</v>
      </c>
      <c r="AG45" s="240">
        <f t="shared" si="62"/>
        <v>0</v>
      </c>
      <c r="AH45" s="240">
        <f t="shared" si="62"/>
        <v>0</v>
      </c>
      <c r="AI45" s="240">
        <f t="shared" si="62"/>
        <v>0</v>
      </c>
      <c r="AJ45" s="240">
        <f t="shared" si="62"/>
        <v>0</v>
      </c>
      <c r="AK45" s="240">
        <f t="shared" si="62"/>
        <v>0</v>
      </c>
      <c r="AL45" s="240">
        <f t="shared" si="62"/>
        <v>0</v>
      </c>
      <c r="AM45" s="240">
        <f t="shared" ref="AM45:BR45" si="63">IF(AM18=0,0,AM44/AM18)</f>
        <v>0</v>
      </c>
      <c r="AN45" s="240">
        <f t="shared" si="63"/>
        <v>0</v>
      </c>
      <c r="AO45" s="240">
        <f t="shared" si="63"/>
        <v>0</v>
      </c>
      <c r="AP45" s="240">
        <f t="shared" si="63"/>
        <v>0</v>
      </c>
      <c r="AQ45" s="240">
        <f t="shared" si="63"/>
        <v>0</v>
      </c>
      <c r="AR45" s="240">
        <f t="shared" si="63"/>
        <v>0</v>
      </c>
      <c r="AS45" s="240">
        <f t="shared" si="63"/>
        <v>0</v>
      </c>
      <c r="AT45" s="240">
        <f t="shared" si="63"/>
        <v>0</v>
      </c>
      <c r="AU45" s="240">
        <f t="shared" si="63"/>
        <v>0</v>
      </c>
      <c r="AV45" s="240">
        <f t="shared" si="63"/>
        <v>0</v>
      </c>
      <c r="AW45" s="240">
        <f t="shared" si="63"/>
        <v>0</v>
      </c>
      <c r="AX45" s="240">
        <f t="shared" si="63"/>
        <v>0</v>
      </c>
      <c r="AY45" s="240">
        <f t="shared" si="63"/>
        <v>0</v>
      </c>
      <c r="AZ45" s="240">
        <f t="shared" si="63"/>
        <v>0</v>
      </c>
      <c r="BA45" s="240">
        <f t="shared" si="63"/>
        <v>0</v>
      </c>
      <c r="BB45" s="240">
        <f t="shared" si="63"/>
        <v>0</v>
      </c>
      <c r="BC45" s="240">
        <f t="shared" si="63"/>
        <v>0</v>
      </c>
      <c r="BD45" s="240">
        <f t="shared" si="63"/>
        <v>0</v>
      </c>
      <c r="BE45" s="240">
        <f t="shared" si="63"/>
        <v>0</v>
      </c>
      <c r="BF45" s="240">
        <f t="shared" si="63"/>
        <v>0</v>
      </c>
      <c r="BG45" s="240">
        <f t="shared" si="63"/>
        <v>0</v>
      </c>
      <c r="BH45" s="240">
        <f t="shared" si="63"/>
        <v>0</v>
      </c>
      <c r="BI45" s="240">
        <f t="shared" si="63"/>
        <v>0</v>
      </c>
      <c r="BJ45" s="240">
        <f t="shared" si="63"/>
        <v>0</v>
      </c>
      <c r="BK45" s="240">
        <f t="shared" si="63"/>
        <v>0</v>
      </c>
      <c r="BL45" s="240">
        <f t="shared" si="63"/>
        <v>0</v>
      </c>
      <c r="BM45" s="240">
        <f t="shared" si="63"/>
        <v>0</v>
      </c>
      <c r="BN45" s="240">
        <f t="shared" si="63"/>
        <v>0</v>
      </c>
      <c r="BO45" s="240">
        <f t="shared" si="63"/>
        <v>0</v>
      </c>
      <c r="BP45" s="240">
        <f t="shared" si="63"/>
        <v>0</v>
      </c>
      <c r="BQ45" s="240">
        <f t="shared" si="63"/>
        <v>0</v>
      </c>
      <c r="BR45" s="240">
        <f t="shared" si="63"/>
        <v>0</v>
      </c>
      <c r="BS45" s="240">
        <f t="shared" ref="BS45:CX45" si="64">IF(BS18=0,0,BS44/BS18)</f>
        <v>0</v>
      </c>
      <c r="BT45" s="240">
        <f t="shared" si="64"/>
        <v>0</v>
      </c>
      <c r="BU45" s="240">
        <f t="shared" si="64"/>
        <v>0</v>
      </c>
      <c r="BV45" s="240">
        <f t="shared" si="64"/>
        <v>0</v>
      </c>
      <c r="BW45" s="240">
        <f t="shared" si="64"/>
        <v>0</v>
      </c>
      <c r="BX45" s="240">
        <f t="shared" si="64"/>
        <v>0</v>
      </c>
      <c r="BY45" s="240">
        <f t="shared" si="64"/>
        <v>0</v>
      </c>
      <c r="BZ45" s="240">
        <f t="shared" si="64"/>
        <v>0</v>
      </c>
      <c r="CA45" s="240">
        <f t="shared" si="64"/>
        <v>0</v>
      </c>
      <c r="CB45" s="240">
        <f t="shared" si="64"/>
        <v>0</v>
      </c>
      <c r="CC45" s="240">
        <f t="shared" si="64"/>
        <v>0</v>
      </c>
      <c r="CD45" s="240">
        <f t="shared" si="64"/>
        <v>0</v>
      </c>
      <c r="CE45" s="240">
        <f t="shared" si="64"/>
        <v>0</v>
      </c>
      <c r="CF45" s="240">
        <f t="shared" si="64"/>
        <v>0</v>
      </c>
      <c r="CG45" s="240">
        <f t="shared" si="64"/>
        <v>0</v>
      </c>
      <c r="CH45" s="240">
        <f t="shared" si="64"/>
        <v>0</v>
      </c>
      <c r="CI45" s="240">
        <f t="shared" si="64"/>
        <v>0</v>
      </c>
      <c r="CJ45" s="240">
        <f t="shared" si="64"/>
        <v>0</v>
      </c>
      <c r="CK45" s="240">
        <f t="shared" si="64"/>
        <v>0</v>
      </c>
      <c r="CL45" s="240">
        <f t="shared" si="64"/>
        <v>0</v>
      </c>
      <c r="CM45" s="240">
        <f t="shared" si="64"/>
        <v>0</v>
      </c>
      <c r="CN45" s="240">
        <f t="shared" si="64"/>
        <v>0</v>
      </c>
      <c r="CO45" s="240">
        <f t="shared" si="64"/>
        <v>0</v>
      </c>
      <c r="CP45" s="240">
        <f t="shared" si="64"/>
        <v>0</v>
      </c>
      <c r="CQ45" s="240">
        <f t="shared" si="64"/>
        <v>0</v>
      </c>
      <c r="CR45" s="240">
        <f t="shared" si="64"/>
        <v>0</v>
      </c>
      <c r="CS45" s="240">
        <f t="shared" si="64"/>
        <v>0</v>
      </c>
      <c r="CT45" s="240">
        <f t="shared" si="64"/>
        <v>0</v>
      </c>
      <c r="CU45" s="240">
        <f t="shared" si="64"/>
        <v>0</v>
      </c>
      <c r="CV45" s="240">
        <f t="shared" si="64"/>
        <v>0</v>
      </c>
      <c r="CW45" s="240">
        <f t="shared" si="64"/>
        <v>0</v>
      </c>
      <c r="CX45" s="240">
        <f t="shared" si="64"/>
        <v>0</v>
      </c>
      <c r="CY45" s="240">
        <f>IF(CY18=0,0,CY44/CY18)</f>
        <v>0</v>
      </c>
      <c r="CZ45" s="240">
        <f>IF(CZ18=0,0,CZ44/CZ18)</f>
        <v>0</v>
      </c>
      <c r="DA45" s="240">
        <f>IF(DA18=0,0,DA44/DA18)</f>
        <v>0</v>
      </c>
      <c r="DB45" s="240">
        <f>IF(DB18=0,0,DB44/DB18)</f>
        <v>0</v>
      </c>
      <c r="DC45" s="240">
        <f>IF(DC18=0,0,DC44/DC18)</f>
        <v>0</v>
      </c>
    </row>
    <row r="46" spans="2:107" ht="15" customHeight="1" x14ac:dyDescent="0.25">
      <c r="B46" s="241"/>
      <c r="C46" s="242" t="s">
        <v>4809</v>
      </c>
      <c r="D46" s="242"/>
      <c r="E46" s="522" t="s">
        <v>3908</v>
      </c>
      <c r="F46" s="243" t="s">
        <v>4810</v>
      </c>
      <c r="G46" s="244">
        <f>SUM(H46:DC46)</f>
        <v>0</v>
      </c>
      <c r="H46" s="245">
        <f t="shared" ref="H46:Z46" si="65">H42*$D$43+H44*$D$45</f>
        <v>0</v>
      </c>
      <c r="I46" s="245">
        <f t="shared" si="65"/>
        <v>0</v>
      </c>
      <c r="J46" s="245">
        <f t="shared" si="65"/>
        <v>0</v>
      </c>
      <c r="K46" s="245">
        <f t="shared" si="65"/>
        <v>0</v>
      </c>
      <c r="L46" s="245">
        <f t="shared" si="65"/>
        <v>0</v>
      </c>
      <c r="M46" s="245">
        <f t="shared" si="65"/>
        <v>0</v>
      </c>
      <c r="N46" s="245">
        <f t="shared" si="65"/>
        <v>0</v>
      </c>
      <c r="O46" s="245">
        <f t="shared" si="65"/>
        <v>0</v>
      </c>
      <c r="P46" s="245">
        <f t="shared" si="65"/>
        <v>0</v>
      </c>
      <c r="Q46" s="245">
        <f t="shared" si="65"/>
        <v>0</v>
      </c>
      <c r="R46" s="245">
        <f t="shared" si="65"/>
        <v>0</v>
      </c>
      <c r="S46" s="245">
        <f t="shared" si="65"/>
        <v>0</v>
      </c>
      <c r="T46" s="245">
        <f t="shared" si="65"/>
        <v>0</v>
      </c>
      <c r="U46" s="245">
        <f t="shared" si="65"/>
        <v>0</v>
      </c>
      <c r="V46" s="245">
        <f t="shared" si="65"/>
        <v>0</v>
      </c>
      <c r="W46" s="245">
        <f t="shared" si="65"/>
        <v>0</v>
      </c>
      <c r="X46" s="245">
        <f t="shared" si="65"/>
        <v>0</v>
      </c>
      <c r="Y46" s="245">
        <f t="shared" si="65"/>
        <v>0</v>
      </c>
      <c r="Z46" s="245">
        <f t="shared" si="65"/>
        <v>0</v>
      </c>
      <c r="AA46" s="245">
        <f t="shared" ref="AA46:CL46" si="66">AA42*$D$43+AA44*$D$45</f>
        <v>0</v>
      </c>
      <c r="AB46" s="245">
        <f t="shared" si="66"/>
        <v>0</v>
      </c>
      <c r="AC46" s="245">
        <f t="shared" si="66"/>
        <v>0</v>
      </c>
      <c r="AD46" s="245">
        <f t="shared" si="66"/>
        <v>0</v>
      </c>
      <c r="AE46" s="245">
        <f t="shared" si="66"/>
        <v>0</v>
      </c>
      <c r="AF46" s="245">
        <f t="shared" si="66"/>
        <v>0</v>
      </c>
      <c r="AG46" s="245">
        <f t="shared" si="66"/>
        <v>0</v>
      </c>
      <c r="AH46" s="245">
        <f t="shared" si="66"/>
        <v>0</v>
      </c>
      <c r="AI46" s="245">
        <f t="shared" si="66"/>
        <v>0</v>
      </c>
      <c r="AJ46" s="245">
        <f t="shared" si="66"/>
        <v>0</v>
      </c>
      <c r="AK46" s="245">
        <f t="shared" si="66"/>
        <v>0</v>
      </c>
      <c r="AL46" s="245">
        <f t="shared" si="66"/>
        <v>0</v>
      </c>
      <c r="AM46" s="245">
        <f t="shared" si="66"/>
        <v>0</v>
      </c>
      <c r="AN46" s="245">
        <f t="shared" si="66"/>
        <v>0</v>
      </c>
      <c r="AO46" s="245">
        <f t="shared" si="66"/>
        <v>0</v>
      </c>
      <c r="AP46" s="245">
        <f t="shared" si="66"/>
        <v>0</v>
      </c>
      <c r="AQ46" s="245">
        <f t="shared" si="66"/>
        <v>0</v>
      </c>
      <c r="AR46" s="245">
        <f t="shared" si="66"/>
        <v>0</v>
      </c>
      <c r="AS46" s="245">
        <f t="shared" si="66"/>
        <v>0</v>
      </c>
      <c r="AT46" s="245">
        <f t="shared" si="66"/>
        <v>0</v>
      </c>
      <c r="AU46" s="245">
        <f t="shared" si="66"/>
        <v>0</v>
      </c>
      <c r="AV46" s="245">
        <f t="shared" si="66"/>
        <v>0</v>
      </c>
      <c r="AW46" s="245">
        <f t="shared" si="66"/>
        <v>0</v>
      </c>
      <c r="AX46" s="245">
        <f t="shared" si="66"/>
        <v>0</v>
      </c>
      <c r="AY46" s="245">
        <f t="shared" si="66"/>
        <v>0</v>
      </c>
      <c r="AZ46" s="245">
        <f t="shared" si="66"/>
        <v>0</v>
      </c>
      <c r="BA46" s="245">
        <f t="shared" si="66"/>
        <v>0</v>
      </c>
      <c r="BB46" s="245">
        <f t="shared" si="66"/>
        <v>0</v>
      </c>
      <c r="BC46" s="245">
        <f t="shared" si="66"/>
        <v>0</v>
      </c>
      <c r="BD46" s="245">
        <f t="shared" si="66"/>
        <v>0</v>
      </c>
      <c r="BE46" s="245">
        <f t="shared" si="66"/>
        <v>0</v>
      </c>
      <c r="BF46" s="245">
        <f t="shared" si="66"/>
        <v>0</v>
      </c>
      <c r="BG46" s="245">
        <f t="shared" si="66"/>
        <v>0</v>
      </c>
      <c r="BH46" s="245">
        <f t="shared" si="66"/>
        <v>0</v>
      </c>
      <c r="BI46" s="245">
        <f t="shared" si="66"/>
        <v>0</v>
      </c>
      <c r="BJ46" s="245">
        <f t="shared" si="66"/>
        <v>0</v>
      </c>
      <c r="BK46" s="245">
        <f t="shared" si="66"/>
        <v>0</v>
      </c>
      <c r="BL46" s="245">
        <f t="shared" si="66"/>
        <v>0</v>
      </c>
      <c r="BM46" s="245">
        <f t="shared" si="66"/>
        <v>0</v>
      </c>
      <c r="BN46" s="245">
        <f t="shared" si="66"/>
        <v>0</v>
      </c>
      <c r="BO46" s="245">
        <f t="shared" si="66"/>
        <v>0</v>
      </c>
      <c r="BP46" s="245">
        <f t="shared" si="66"/>
        <v>0</v>
      </c>
      <c r="BQ46" s="245">
        <f t="shared" si="66"/>
        <v>0</v>
      </c>
      <c r="BR46" s="245">
        <f t="shared" si="66"/>
        <v>0</v>
      </c>
      <c r="BS46" s="245">
        <f t="shared" si="66"/>
        <v>0</v>
      </c>
      <c r="BT46" s="245">
        <f t="shared" si="66"/>
        <v>0</v>
      </c>
      <c r="BU46" s="245">
        <f t="shared" si="66"/>
        <v>0</v>
      </c>
      <c r="BV46" s="245">
        <f t="shared" si="66"/>
        <v>0</v>
      </c>
      <c r="BW46" s="245">
        <f t="shared" si="66"/>
        <v>0</v>
      </c>
      <c r="BX46" s="245">
        <f t="shared" si="66"/>
        <v>0</v>
      </c>
      <c r="BY46" s="245">
        <f t="shared" si="66"/>
        <v>0</v>
      </c>
      <c r="BZ46" s="245">
        <f t="shared" si="66"/>
        <v>0</v>
      </c>
      <c r="CA46" s="245">
        <f t="shared" si="66"/>
        <v>0</v>
      </c>
      <c r="CB46" s="245">
        <f t="shared" si="66"/>
        <v>0</v>
      </c>
      <c r="CC46" s="245">
        <f t="shared" si="66"/>
        <v>0</v>
      </c>
      <c r="CD46" s="245">
        <f t="shared" si="66"/>
        <v>0</v>
      </c>
      <c r="CE46" s="245">
        <f t="shared" si="66"/>
        <v>0</v>
      </c>
      <c r="CF46" s="245">
        <f t="shared" si="66"/>
        <v>0</v>
      </c>
      <c r="CG46" s="245">
        <f t="shared" si="66"/>
        <v>0</v>
      </c>
      <c r="CH46" s="245">
        <f t="shared" si="66"/>
        <v>0</v>
      </c>
      <c r="CI46" s="245">
        <f t="shared" si="66"/>
        <v>0</v>
      </c>
      <c r="CJ46" s="245">
        <f t="shared" si="66"/>
        <v>0</v>
      </c>
      <c r="CK46" s="245">
        <f t="shared" si="66"/>
        <v>0</v>
      </c>
      <c r="CL46" s="245">
        <f t="shared" si="66"/>
        <v>0</v>
      </c>
      <c r="CM46" s="245">
        <f t="shared" ref="CM46:DC46" si="67">CM42*$D$43+CM44*$D$45</f>
        <v>0</v>
      </c>
      <c r="CN46" s="245">
        <f t="shared" si="67"/>
        <v>0</v>
      </c>
      <c r="CO46" s="245">
        <f t="shared" si="67"/>
        <v>0</v>
      </c>
      <c r="CP46" s="245">
        <f t="shared" si="67"/>
        <v>0</v>
      </c>
      <c r="CQ46" s="245">
        <f t="shared" si="67"/>
        <v>0</v>
      </c>
      <c r="CR46" s="245">
        <f t="shared" si="67"/>
        <v>0</v>
      </c>
      <c r="CS46" s="245">
        <f t="shared" si="67"/>
        <v>0</v>
      </c>
      <c r="CT46" s="245">
        <f t="shared" si="67"/>
        <v>0</v>
      </c>
      <c r="CU46" s="245">
        <f t="shared" si="67"/>
        <v>0</v>
      </c>
      <c r="CV46" s="245">
        <f t="shared" si="67"/>
        <v>0</v>
      </c>
      <c r="CW46" s="245">
        <f t="shared" si="67"/>
        <v>0</v>
      </c>
      <c r="CX46" s="245">
        <f t="shared" si="67"/>
        <v>0</v>
      </c>
      <c r="CY46" s="245">
        <f t="shared" si="67"/>
        <v>0</v>
      </c>
      <c r="CZ46" s="245">
        <f t="shared" si="67"/>
        <v>0</v>
      </c>
      <c r="DA46" s="245">
        <f t="shared" si="67"/>
        <v>0</v>
      </c>
      <c r="DB46" s="245">
        <f t="shared" si="67"/>
        <v>0</v>
      </c>
      <c r="DC46" s="245">
        <f t="shared" si="67"/>
        <v>0</v>
      </c>
    </row>
    <row r="47" spans="2:107" ht="15" customHeight="1" x14ac:dyDescent="0.25">
      <c r="B47" s="241"/>
      <c r="C47" s="242" t="s">
        <v>4811</v>
      </c>
      <c r="D47" s="242"/>
      <c r="E47" s="522" t="s">
        <v>3908</v>
      </c>
      <c r="F47" s="243" t="s">
        <v>4812</v>
      </c>
      <c r="G47" s="244">
        <f>G44*D45</f>
        <v>0</v>
      </c>
      <c r="H47" s="245">
        <f>H44*$D$45</f>
        <v>0</v>
      </c>
      <c r="I47" s="245">
        <f t="shared" ref="I47:Z47" si="68">I44*$D$45</f>
        <v>0</v>
      </c>
      <c r="J47" s="245">
        <f t="shared" si="68"/>
        <v>0</v>
      </c>
      <c r="K47" s="245">
        <f t="shared" si="68"/>
        <v>0</v>
      </c>
      <c r="L47" s="245">
        <f t="shared" si="68"/>
        <v>0</v>
      </c>
      <c r="M47" s="245">
        <f t="shared" si="68"/>
        <v>0</v>
      </c>
      <c r="N47" s="245">
        <f t="shared" si="68"/>
        <v>0</v>
      </c>
      <c r="O47" s="245">
        <f t="shared" si="68"/>
        <v>0</v>
      </c>
      <c r="P47" s="245">
        <f t="shared" si="68"/>
        <v>0</v>
      </c>
      <c r="Q47" s="245">
        <f t="shared" si="68"/>
        <v>0</v>
      </c>
      <c r="R47" s="245">
        <f t="shared" si="68"/>
        <v>0</v>
      </c>
      <c r="S47" s="245">
        <f t="shared" si="68"/>
        <v>0</v>
      </c>
      <c r="T47" s="245">
        <f t="shared" si="68"/>
        <v>0</v>
      </c>
      <c r="U47" s="245">
        <f t="shared" si="68"/>
        <v>0</v>
      </c>
      <c r="V47" s="245">
        <f t="shared" si="68"/>
        <v>0</v>
      </c>
      <c r="W47" s="245">
        <f t="shared" si="68"/>
        <v>0</v>
      </c>
      <c r="X47" s="245">
        <f t="shared" si="68"/>
        <v>0</v>
      </c>
      <c r="Y47" s="245">
        <f t="shared" si="68"/>
        <v>0</v>
      </c>
      <c r="Z47" s="245">
        <f t="shared" si="68"/>
        <v>0</v>
      </c>
      <c r="AA47" s="245">
        <f t="shared" ref="AA47:CL47" si="69">AA44*$D$45</f>
        <v>0</v>
      </c>
      <c r="AB47" s="245">
        <f t="shared" si="69"/>
        <v>0</v>
      </c>
      <c r="AC47" s="245">
        <f t="shared" si="69"/>
        <v>0</v>
      </c>
      <c r="AD47" s="245">
        <f t="shared" si="69"/>
        <v>0</v>
      </c>
      <c r="AE47" s="245">
        <f t="shared" si="69"/>
        <v>0</v>
      </c>
      <c r="AF47" s="245">
        <f t="shared" si="69"/>
        <v>0</v>
      </c>
      <c r="AG47" s="245">
        <f t="shared" si="69"/>
        <v>0</v>
      </c>
      <c r="AH47" s="245">
        <f t="shared" si="69"/>
        <v>0</v>
      </c>
      <c r="AI47" s="245">
        <f t="shared" si="69"/>
        <v>0</v>
      </c>
      <c r="AJ47" s="245">
        <f t="shared" si="69"/>
        <v>0</v>
      </c>
      <c r="AK47" s="245">
        <f t="shared" si="69"/>
        <v>0</v>
      </c>
      <c r="AL47" s="245">
        <f t="shared" si="69"/>
        <v>0</v>
      </c>
      <c r="AM47" s="245">
        <f t="shared" si="69"/>
        <v>0</v>
      </c>
      <c r="AN47" s="245">
        <f t="shared" si="69"/>
        <v>0</v>
      </c>
      <c r="AO47" s="245">
        <f t="shared" si="69"/>
        <v>0</v>
      </c>
      <c r="AP47" s="245">
        <f t="shared" si="69"/>
        <v>0</v>
      </c>
      <c r="AQ47" s="245">
        <f t="shared" si="69"/>
        <v>0</v>
      </c>
      <c r="AR47" s="245">
        <f t="shared" si="69"/>
        <v>0</v>
      </c>
      <c r="AS47" s="245">
        <f t="shared" si="69"/>
        <v>0</v>
      </c>
      <c r="AT47" s="245">
        <f t="shared" si="69"/>
        <v>0</v>
      </c>
      <c r="AU47" s="245">
        <f t="shared" si="69"/>
        <v>0</v>
      </c>
      <c r="AV47" s="245">
        <f t="shared" si="69"/>
        <v>0</v>
      </c>
      <c r="AW47" s="245">
        <f t="shared" si="69"/>
        <v>0</v>
      </c>
      <c r="AX47" s="245">
        <f t="shared" si="69"/>
        <v>0</v>
      </c>
      <c r="AY47" s="245">
        <f t="shared" si="69"/>
        <v>0</v>
      </c>
      <c r="AZ47" s="245">
        <f t="shared" si="69"/>
        <v>0</v>
      </c>
      <c r="BA47" s="245">
        <f t="shared" si="69"/>
        <v>0</v>
      </c>
      <c r="BB47" s="245">
        <f t="shared" si="69"/>
        <v>0</v>
      </c>
      <c r="BC47" s="245">
        <f t="shared" si="69"/>
        <v>0</v>
      </c>
      <c r="BD47" s="245">
        <f t="shared" si="69"/>
        <v>0</v>
      </c>
      <c r="BE47" s="245">
        <f t="shared" si="69"/>
        <v>0</v>
      </c>
      <c r="BF47" s="245">
        <f t="shared" si="69"/>
        <v>0</v>
      </c>
      <c r="BG47" s="245">
        <f t="shared" si="69"/>
        <v>0</v>
      </c>
      <c r="BH47" s="245">
        <f t="shared" si="69"/>
        <v>0</v>
      </c>
      <c r="BI47" s="245">
        <f t="shared" si="69"/>
        <v>0</v>
      </c>
      <c r="BJ47" s="245">
        <f t="shared" si="69"/>
        <v>0</v>
      </c>
      <c r="BK47" s="245">
        <f t="shared" si="69"/>
        <v>0</v>
      </c>
      <c r="BL47" s="245">
        <f t="shared" si="69"/>
        <v>0</v>
      </c>
      <c r="BM47" s="245">
        <f t="shared" si="69"/>
        <v>0</v>
      </c>
      <c r="BN47" s="245">
        <f t="shared" si="69"/>
        <v>0</v>
      </c>
      <c r="BO47" s="245">
        <f t="shared" si="69"/>
        <v>0</v>
      </c>
      <c r="BP47" s="245">
        <f t="shared" si="69"/>
        <v>0</v>
      </c>
      <c r="BQ47" s="245">
        <f t="shared" si="69"/>
        <v>0</v>
      </c>
      <c r="BR47" s="245">
        <f t="shared" si="69"/>
        <v>0</v>
      </c>
      <c r="BS47" s="245">
        <f t="shared" si="69"/>
        <v>0</v>
      </c>
      <c r="BT47" s="245">
        <f t="shared" si="69"/>
        <v>0</v>
      </c>
      <c r="BU47" s="245">
        <f t="shared" si="69"/>
        <v>0</v>
      </c>
      <c r="BV47" s="245">
        <f t="shared" si="69"/>
        <v>0</v>
      </c>
      <c r="BW47" s="245">
        <f t="shared" si="69"/>
        <v>0</v>
      </c>
      <c r="BX47" s="245">
        <f t="shared" si="69"/>
        <v>0</v>
      </c>
      <c r="BY47" s="245">
        <f t="shared" si="69"/>
        <v>0</v>
      </c>
      <c r="BZ47" s="245">
        <f t="shared" si="69"/>
        <v>0</v>
      </c>
      <c r="CA47" s="245">
        <f t="shared" si="69"/>
        <v>0</v>
      </c>
      <c r="CB47" s="245">
        <f t="shared" si="69"/>
        <v>0</v>
      </c>
      <c r="CC47" s="245">
        <f t="shared" si="69"/>
        <v>0</v>
      </c>
      <c r="CD47" s="245">
        <f t="shared" si="69"/>
        <v>0</v>
      </c>
      <c r="CE47" s="245">
        <f t="shared" si="69"/>
        <v>0</v>
      </c>
      <c r="CF47" s="245">
        <f t="shared" si="69"/>
        <v>0</v>
      </c>
      <c r="CG47" s="245">
        <f t="shared" si="69"/>
        <v>0</v>
      </c>
      <c r="CH47" s="245">
        <f t="shared" si="69"/>
        <v>0</v>
      </c>
      <c r="CI47" s="245">
        <f t="shared" si="69"/>
        <v>0</v>
      </c>
      <c r="CJ47" s="245">
        <f t="shared" si="69"/>
        <v>0</v>
      </c>
      <c r="CK47" s="245">
        <f t="shared" si="69"/>
        <v>0</v>
      </c>
      <c r="CL47" s="245">
        <f t="shared" si="69"/>
        <v>0</v>
      </c>
      <c r="CM47" s="245">
        <f t="shared" ref="CM47:DC47" si="70">CM44*$D$45</f>
        <v>0</v>
      </c>
      <c r="CN47" s="245">
        <f t="shared" si="70"/>
        <v>0</v>
      </c>
      <c r="CO47" s="245">
        <f t="shared" si="70"/>
        <v>0</v>
      </c>
      <c r="CP47" s="245">
        <f t="shared" si="70"/>
        <v>0</v>
      </c>
      <c r="CQ47" s="245">
        <f t="shared" si="70"/>
        <v>0</v>
      </c>
      <c r="CR47" s="245">
        <f t="shared" si="70"/>
        <v>0</v>
      </c>
      <c r="CS47" s="245">
        <f t="shared" si="70"/>
        <v>0</v>
      </c>
      <c r="CT47" s="245">
        <f t="shared" si="70"/>
        <v>0</v>
      </c>
      <c r="CU47" s="245">
        <f t="shared" si="70"/>
        <v>0</v>
      </c>
      <c r="CV47" s="245">
        <f t="shared" si="70"/>
        <v>0</v>
      </c>
      <c r="CW47" s="245">
        <f t="shared" si="70"/>
        <v>0</v>
      </c>
      <c r="CX47" s="245">
        <f t="shared" si="70"/>
        <v>0</v>
      </c>
      <c r="CY47" s="245">
        <f t="shared" si="70"/>
        <v>0</v>
      </c>
      <c r="CZ47" s="245">
        <f t="shared" si="70"/>
        <v>0</v>
      </c>
      <c r="DA47" s="245">
        <f t="shared" si="70"/>
        <v>0</v>
      </c>
      <c r="DB47" s="245">
        <f t="shared" si="70"/>
        <v>0</v>
      </c>
      <c r="DC47" s="245">
        <f t="shared" si="70"/>
        <v>0</v>
      </c>
    </row>
    <row r="48" spans="2:107" ht="15" customHeight="1" x14ac:dyDescent="0.25">
      <c r="B48" s="241"/>
      <c r="C48" s="242" t="s">
        <v>4813</v>
      </c>
      <c r="D48" s="242"/>
      <c r="E48" s="522" t="s">
        <v>3908</v>
      </c>
      <c r="F48" s="243" t="s">
        <v>4814</v>
      </c>
      <c r="G48" s="244">
        <f>G42*D43</f>
        <v>0</v>
      </c>
      <c r="H48" s="245">
        <f>H42*$D$43</f>
        <v>0</v>
      </c>
      <c r="I48" s="245">
        <f t="shared" ref="I48:Z48" si="71">I42*$D$43</f>
        <v>0</v>
      </c>
      <c r="J48" s="245">
        <f t="shared" si="71"/>
        <v>0</v>
      </c>
      <c r="K48" s="245">
        <f t="shared" si="71"/>
        <v>0</v>
      </c>
      <c r="L48" s="245">
        <f t="shared" si="71"/>
        <v>0</v>
      </c>
      <c r="M48" s="245">
        <f t="shared" si="71"/>
        <v>0</v>
      </c>
      <c r="N48" s="245">
        <f t="shared" si="71"/>
        <v>0</v>
      </c>
      <c r="O48" s="245">
        <f t="shared" si="71"/>
        <v>0</v>
      </c>
      <c r="P48" s="245">
        <f t="shared" si="71"/>
        <v>0</v>
      </c>
      <c r="Q48" s="245">
        <f t="shared" si="71"/>
        <v>0</v>
      </c>
      <c r="R48" s="245">
        <f t="shared" si="71"/>
        <v>0</v>
      </c>
      <c r="S48" s="245">
        <f t="shared" si="71"/>
        <v>0</v>
      </c>
      <c r="T48" s="245">
        <f t="shared" si="71"/>
        <v>0</v>
      </c>
      <c r="U48" s="245">
        <f t="shared" si="71"/>
        <v>0</v>
      </c>
      <c r="V48" s="245">
        <f t="shared" si="71"/>
        <v>0</v>
      </c>
      <c r="W48" s="245">
        <f t="shared" si="71"/>
        <v>0</v>
      </c>
      <c r="X48" s="245">
        <f t="shared" si="71"/>
        <v>0</v>
      </c>
      <c r="Y48" s="245">
        <f t="shared" si="71"/>
        <v>0</v>
      </c>
      <c r="Z48" s="245">
        <f t="shared" si="71"/>
        <v>0</v>
      </c>
      <c r="AA48" s="245">
        <f t="shared" ref="AA48:CL48" si="72">AA42*$D$43</f>
        <v>0</v>
      </c>
      <c r="AB48" s="245">
        <f t="shared" si="72"/>
        <v>0</v>
      </c>
      <c r="AC48" s="245">
        <f t="shared" si="72"/>
        <v>0</v>
      </c>
      <c r="AD48" s="245">
        <f t="shared" si="72"/>
        <v>0</v>
      </c>
      <c r="AE48" s="245">
        <f t="shared" si="72"/>
        <v>0</v>
      </c>
      <c r="AF48" s="245">
        <f t="shared" si="72"/>
        <v>0</v>
      </c>
      <c r="AG48" s="245">
        <f t="shared" si="72"/>
        <v>0</v>
      </c>
      <c r="AH48" s="245">
        <f t="shared" si="72"/>
        <v>0</v>
      </c>
      <c r="AI48" s="245">
        <f t="shared" si="72"/>
        <v>0</v>
      </c>
      <c r="AJ48" s="245">
        <f t="shared" si="72"/>
        <v>0</v>
      </c>
      <c r="AK48" s="245">
        <f t="shared" si="72"/>
        <v>0</v>
      </c>
      <c r="AL48" s="245">
        <f t="shared" si="72"/>
        <v>0</v>
      </c>
      <c r="AM48" s="245">
        <f t="shared" si="72"/>
        <v>0</v>
      </c>
      <c r="AN48" s="245">
        <f t="shared" si="72"/>
        <v>0</v>
      </c>
      <c r="AO48" s="245">
        <f t="shared" si="72"/>
        <v>0</v>
      </c>
      <c r="AP48" s="245">
        <f t="shared" si="72"/>
        <v>0</v>
      </c>
      <c r="AQ48" s="245">
        <f t="shared" si="72"/>
        <v>0</v>
      </c>
      <c r="AR48" s="245">
        <f t="shared" si="72"/>
        <v>0</v>
      </c>
      <c r="AS48" s="245">
        <f t="shared" si="72"/>
        <v>0</v>
      </c>
      <c r="AT48" s="245">
        <f t="shared" si="72"/>
        <v>0</v>
      </c>
      <c r="AU48" s="245">
        <f t="shared" si="72"/>
        <v>0</v>
      </c>
      <c r="AV48" s="245">
        <f t="shared" si="72"/>
        <v>0</v>
      </c>
      <c r="AW48" s="245">
        <f t="shared" si="72"/>
        <v>0</v>
      </c>
      <c r="AX48" s="245">
        <f t="shared" si="72"/>
        <v>0</v>
      </c>
      <c r="AY48" s="245">
        <f t="shared" si="72"/>
        <v>0</v>
      </c>
      <c r="AZ48" s="245">
        <f t="shared" si="72"/>
        <v>0</v>
      </c>
      <c r="BA48" s="245">
        <f t="shared" si="72"/>
        <v>0</v>
      </c>
      <c r="BB48" s="245">
        <f t="shared" si="72"/>
        <v>0</v>
      </c>
      <c r="BC48" s="245">
        <f t="shared" si="72"/>
        <v>0</v>
      </c>
      <c r="BD48" s="245">
        <f t="shared" si="72"/>
        <v>0</v>
      </c>
      <c r="BE48" s="245">
        <f t="shared" si="72"/>
        <v>0</v>
      </c>
      <c r="BF48" s="245">
        <f t="shared" si="72"/>
        <v>0</v>
      </c>
      <c r="BG48" s="245">
        <f t="shared" si="72"/>
        <v>0</v>
      </c>
      <c r="BH48" s="245">
        <f t="shared" si="72"/>
        <v>0</v>
      </c>
      <c r="BI48" s="245">
        <f t="shared" si="72"/>
        <v>0</v>
      </c>
      <c r="BJ48" s="245">
        <f t="shared" si="72"/>
        <v>0</v>
      </c>
      <c r="BK48" s="245">
        <f t="shared" si="72"/>
        <v>0</v>
      </c>
      <c r="BL48" s="245">
        <f t="shared" si="72"/>
        <v>0</v>
      </c>
      <c r="BM48" s="245">
        <f t="shared" si="72"/>
        <v>0</v>
      </c>
      <c r="BN48" s="245">
        <f t="shared" si="72"/>
        <v>0</v>
      </c>
      <c r="BO48" s="245">
        <f t="shared" si="72"/>
        <v>0</v>
      </c>
      <c r="BP48" s="245">
        <f t="shared" si="72"/>
        <v>0</v>
      </c>
      <c r="BQ48" s="245">
        <f t="shared" si="72"/>
        <v>0</v>
      </c>
      <c r="BR48" s="245">
        <f t="shared" si="72"/>
        <v>0</v>
      </c>
      <c r="BS48" s="245">
        <f t="shared" si="72"/>
        <v>0</v>
      </c>
      <c r="BT48" s="245">
        <f t="shared" si="72"/>
        <v>0</v>
      </c>
      <c r="BU48" s="245">
        <f t="shared" si="72"/>
        <v>0</v>
      </c>
      <c r="BV48" s="245">
        <f t="shared" si="72"/>
        <v>0</v>
      </c>
      <c r="BW48" s="245">
        <f t="shared" si="72"/>
        <v>0</v>
      </c>
      <c r="BX48" s="245">
        <f t="shared" si="72"/>
        <v>0</v>
      </c>
      <c r="BY48" s="245">
        <f t="shared" si="72"/>
        <v>0</v>
      </c>
      <c r="BZ48" s="245">
        <f t="shared" si="72"/>
        <v>0</v>
      </c>
      <c r="CA48" s="245">
        <f t="shared" si="72"/>
        <v>0</v>
      </c>
      <c r="CB48" s="245">
        <f t="shared" si="72"/>
        <v>0</v>
      </c>
      <c r="CC48" s="245">
        <f t="shared" si="72"/>
        <v>0</v>
      </c>
      <c r="CD48" s="245">
        <f t="shared" si="72"/>
        <v>0</v>
      </c>
      <c r="CE48" s="245">
        <f t="shared" si="72"/>
        <v>0</v>
      </c>
      <c r="CF48" s="245">
        <f t="shared" si="72"/>
        <v>0</v>
      </c>
      <c r="CG48" s="245">
        <f t="shared" si="72"/>
        <v>0</v>
      </c>
      <c r="CH48" s="245">
        <f t="shared" si="72"/>
        <v>0</v>
      </c>
      <c r="CI48" s="245">
        <f t="shared" si="72"/>
        <v>0</v>
      </c>
      <c r="CJ48" s="245">
        <f t="shared" si="72"/>
        <v>0</v>
      </c>
      <c r="CK48" s="245">
        <f t="shared" si="72"/>
        <v>0</v>
      </c>
      <c r="CL48" s="245">
        <f t="shared" si="72"/>
        <v>0</v>
      </c>
      <c r="CM48" s="245">
        <f t="shared" ref="CM48:DC48" si="73">CM42*$D$43</f>
        <v>0</v>
      </c>
      <c r="CN48" s="245">
        <f t="shared" si="73"/>
        <v>0</v>
      </c>
      <c r="CO48" s="245">
        <f t="shared" si="73"/>
        <v>0</v>
      </c>
      <c r="CP48" s="245">
        <f t="shared" si="73"/>
        <v>0</v>
      </c>
      <c r="CQ48" s="245">
        <f t="shared" si="73"/>
        <v>0</v>
      </c>
      <c r="CR48" s="245">
        <f t="shared" si="73"/>
        <v>0</v>
      </c>
      <c r="CS48" s="245">
        <f t="shared" si="73"/>
        <v>0</v>
      </c>
      <c r="CT48" s="245">
        <f t="shared" si="73"/>
        <v>0</v>
      </c>
      <c r="CU48" s="245">
        <f t="shared" si="73"/>
        <v>0</v>
      </c>
      <c r="CV48" s="245">
        <f t="shared" si="73"/>
        <v>0</v>
      </c>
      <c r="CW48" s="245">
        <f t="shared" si="73"/>
        <v>0</v>
      </c>
      <c r="CX48" s="245">
        <f t="shared" si="73"/>
        <v>0</v>
      </c>
      <c r="CY48" s="245">
        <f t="shared" si="73"/>
        <v>0</v>
      </c>
      <c r="CZ48" s="245">
        <f t="shared" si="73"/>
        <v>0</v>
      </c>
      <c r="DA48" s="245">
        <f t="shared" si="73"/>
        <v>0</v>
      </c>
      <c r="DB48" s="245">
        <f t="shared" si="73"/>
        <v>0</v>
      </c>
      <c r="DC48" s="245">
        <f t="shared" si="73"/>
        <v>0</v>
      </c>
    </row>
    <row r="50" spans="2:107" ht="15" customHeight="1" x14ac:dyDescent="0.35">
      <c r="E50" s="177" t="s">
        <v>4696</v>
      </c>
      <c r="F50" s="178"/>
      <c r="G50" s="179">
        <f>RCB!$G$10</f>
        <v>0</v>
      </c>
      <c r="I50" s="177" t="s">
        <v>4697</v>
      </c>
      <c r="J50" s="178"/>
      <c r="K50" s="179">
        <f>RCB!$J$10</f>
        <v>0</v>
      </c>
    </row>
    <row r="51" spans="2:107" ht="15" customHeight="1" x14ac:dyDescent="0.35">
      <c r="E51" s="177" t="s">
        <v>4069</v>
      </c>
      <c r="F51" s="178"/>
      <c r="G51" s="179">
        <f>RCB!$H$7</f>
        <v>0</v>
      </c>
      <c r="I51" s="177" t="s">
        <v>4070</v>
      </c>
      <c r="J51" s="178"/>
      <c r="K51" s="179">
        <f>RCB!$K$7</f>
        <v>0</v>
      </c>
    </row>
    <row r="53" spans="2:107" ht="15" hidden="1" customHeight="1" x14ac:dyDescent="0.25">
      <c r="B53" s="1032" t="s">
        <v>4815</v>
      </c>
      <c r="C53" s="1033"/>
      <c r="D53" s="1033"/>
      <c r="E53" s="1033"/>
      <c r="F53" s="1033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  <c r="AJ53" s="246"/>
      <c r="AK53" s="246"/>
      <c r="AL53" s="246"/>
      <c r="AM53" s="246"/>
      <c r="AN53" s="246"/>
      <c r="AO53" s="246"/>
      <c r="AP53" s="246"/>
      <c r="AQ53" s="246"/>
      <c r="AR53" s="246"/>
      <c r="AS53" s="246"/>
      <c r="AT53" s="246"/>
      <c r="AU53" s="246"/>
      <c r="AV53" s="246"/>
      <c r="AW53" s="246"/>
      <c r="AX53" s="246"/>
      <c r="AY53" s="246"/>
      <c r="AZ53" s="246"/>
      <c r="BA53" s="246"/>
      <c r="BB53" s="246"/>
      <c r="BC53" s="246"/>
      <c r="BD53" s="246"/>
      <c r="BE53" s="246"/>
      <c r="BF53" s="246"/>
      <c r="BG53" s="246"/>
      <c r="BH53" s="246"/>
      <c r="BI53" s="246"/>
      <c r="BJ53" s="246"/>
      <c r="BK53" s="246"/>
      <c r="BL53" s="246"/>
      <c r="BM53" s="246"/>
      <c r="BN53" s="246"/>
      <c r="BO53" s="246"/>
      <c r="BP53" s="246"/>
      <c r="BQ53" s="246"/>
      <c r="BR53" s="246"/>
      <c r="BS53" s="246"/>
      <c r="BT53" s="246"/>
      <c r="BU53" s="246"/>
      <c r="BV53" s="246"/>
      <c r="BW53" s="246"/>
      <c r="BX53" s="246"/>
      <c r="BY53" s="246"/>
      <c r="BZ53" s="246"/>
      <c r="CA53" s="246"/>
      <c r="CB53" s="246"/>
      <c r="CC53" s="246"/>
      <c r="CD53" s="246"/>
      <c r="CE53" s="246"/>
      <c r="CF53" s="246"/>
      <c r="CG53" s="246"/>
      <c r="CH53" s="246"/>
      <c r="CI53" s="246"/>
      <c r="CJ53" s="246"/>
      <c r="CK53" s="246"/>
      <c r="CL53" s="246"/>
      <c r="CM53" s="246"/>
      <c r="CN53" s="246"/>
      <c r="CO53" s="246"/>
      <c r="CP53" s="246"/>
      <c r="CQ53" s="246"/>
      <c r="CR53" s="246"/>
      <c r="CS53" s="246"/>
      <c r="CT53" s="246"/>
      <c r="CU53" s="246"/>
      <c r="CV53" s="246"/>
      <c r="CW53" s="246"/>
      <c r="CX53" s="246"/>
      <c r="CY53" s="246"/>
      <c r="CZ53" s="246"/>
      <c r="DA53" s="246"/>
      <c r="DB53" s="246"/>
      <c r="DC53" s="246"/>
    </row>
    <row r="54" spans="2:107" s="99" customFormat="1" ht="15" hidden="1" customHeight="1" x14ac:dyDescent="0.25">
      <c r="B54" s="247"/>
      <c r="C54" s="248"/>
      <c r="D54" s="248"/>
      <c r="E54" s="248"/>
      <c r="F54" s="249"/>
      <c r="G54" s="250" t="s">
        <v>76</v>
      </c>
      <c r="H54" s="251" t="s">
        <v>4706</v>
      </c>
      <c r="I54" s="251" t="s">
        <v>4707</v>
      </c>
      <c r="J54" s="251" t="s">
        <v>4708</v>
      </c>
      <c r="K54" s="251" t="s">
        <v>4709</v>
      </c>
      <c r="L54" s="251" t="s">
        <v>4710</v>
      </c>
      <c r="M54" s="251" t="s">
        <v>4711</v>
      </c>
      <c r="N54" s="251" t="s">
        <v>4712</v>
      </c>
      <c r="O54" s="251" t="s">
        <v>4713</v>
      </c>
      <c r="P54" s="251" t="s">
        <v>4714</v>
      </c>
      <c r="Q54" s="251" t="s">
        <v>4715</v>
      </c>
      <c r="R54" s="251" t="s">
        <v>4716</v>
      </c>
      <c r="S54" s="251" t="s">
        <v>4717</v>
      </c>
      <c r="T54" s="251" t="s">
        <v>4718</v>
      </c>
      <c r="U54" s="251" t="s">
        <v>4719</v>
      </c>
      <c r="V54" s="251" t="s">
        <v>4720</v>
      </c>
      <c r="W54" s="251" t="s">
        <v>4721</v>
      </c>
      <c r="X54" s="251" t="s">
        <v>4722</v>
      </c>
      <c r="Y54" s="251" t="s">
        <v>4723</v>
      </c>
      <c r="Z54" s="251" t="s">
        <v>4724</v>
      </c>
      <c r="AA54" s="251" t="s">
        <v>4725</v>
      </c>
      <c r="AB54" s="251" t="s">
        <v>4726</v>
      </c>
      <c r="AC54" s="251" t="s">
        <v>4727</v>
      </c>
      <c r="AD54" s="251" t="s">
        <v>4728</v>
      </c>
      <c r="AE54" s="251" t="s">
        <v>4729</v>
      </c>
      <c r="AF54" s="251" t="s">
        <v>4730</v>
      </c>
      <c r="AG54" s="251" t="s">
        <v>4731</v>
      </c>
      <c r="AH54" s="251" t="s">
        <v>4732</v>
      </c>
      <c r="AI54" s="251" t="s">
        <v>4733</v>
      </c>
      <c r="AJ54" s="251" t="s">
        <v>4734</v>
      </c>
      <c r="AK54" s="251" t="s">
        <v>4735</v>
      </c>
      <c r="AL54" s="251" t="s">
        <v>4736</v>
      </c>
      <c r="AM54" s="251" t="s">
        <v>4737</v>
      </c>
      <c r="AN54" s="251" t="s">
        <v>4738</v>
      </c>
      <c r="AO54" s="251" t="s">
        <v>4739</v>
      </c>
      <c r="AP54" s="251" t="s">
        <v>4740</v>
      </c>
      <c r="AQ54" s="251" t="s">
        <v>4741</v>
      </c>
      <c r="AR54" s="251" t="s">
        <v>4742</v>
      </c>
      <c r="AS54" s="251" t="s">
        <v>4743</v>
      </c>
      <c r="AT54" s="251" t="s">
        <v>4744</v>
      </c>
      <c r="AU54" s="251" t="s">
        <v>4745</v>
      </c>
      <c r="AV54" s="251" t="s">
        <v>4746</v>
      </c>
      <c r="AW54" s="251" t="s">
        <v>4747</v>
      </c>
      <c r="AX54" s="251" t="s">
        <v>4748</v>
      </c>
      <c r="AY54" s="251" t="s">
        <v>4749</v>
      </c>
      <c r="AZ54" s="251" t="s">
        <v>4750</v>
      </c>
      <c r="BA54" s="251" t="s">
        <v>4751</v>
      </c>
      <c r="BB54" s="251" t="s">
        <v>4752</v>
      </c>
      <c r="BC54" s="251" t="s">
        <v>4753</v>
      </c>
      <c r="BD54" s="251" t="s">
        <v>4754</v>
      </c>
      <c r="BE54" s="251" t="s">
        <v>4755</v>
      </c>
      <c r="BF54" s="251" t="s">
        <v>4756</v>
      </c>
      <c r="BG54" s="251" t="s">
        <v>4757</v>
      </c>
      <c r="BH54" s="251" t="s">
        <v>4758</v>
      </c>
      <c r="BI54" s="251" t="s">
        <v>4759</v>
      </c>
      <c r="BJ54" s="251" t="s">
        <v>4760</v>
      </c>
      <c r="BK54" s="251" t="s">
        <v>4761</v>
      </c>
      <c r="BL54" s="251" t="s">
        <v>4762</v>
      </c>
      <c r="BM54" s="251" t="s">
        <v>4763</v>
      </c>
      <c r="BN54" s="251" t="s">
        <v>4764</v>
      </c>
      <c r="BO54" s="251" t="s">
        <v>4765</v>
      </c>
      <c r="BP54" s="251" t="s">
        <v>4766</v>
      </c>
      <c r="BQ54" s="251" t="s">
        <v>4767</v>
      </c>
      <c r="BR54" s="251" t="s">
        <v>4768</v>
      </c>
      <c r="BS54" s="251" t="s">
        <v>4769</v>
      </c>
      <c r="BT54" s="251" t="s">
        <v>4770</v>
      </c>
      <c r="BU54" s="251" t="s">
        <v>4771</v>
      </c>
      <c r="BV54" s="251" t="s">
        <v>4772</v>
      </c>
      <c r="BW54" s="251" t="s">
        <v>4773</v>
      </c>
      <c r="BX54" s="251" t="s">
        <v>4774</v>
      </c>
      <c r="BY54" s="251" t="s">
        <v>4775</v>
      </c>
      <c r="BZ54" s="251" t="s">
        <v>4776</v>
      </c>
      <c r="CA54" s="251" t="s">
        <v>4777</v>
      </c>
      <c r="CB54" s="251" t="s">
        <v>4778</v>
      </c>
      <c r="CC54" s="251" t="s">
        <v>4779</v>
      </c>
      <c r="CD54" s="251" t="s">
        <v>4780</v>
      </c>
      <c r="CE54" s="251" t="s">
        <v>4781</v>
      </c>
      <c r="CF54" s="251" t="s">
        <v>4782</v>
      </c>
      <c r="CG54" s="251" t="s">
        <v>4783</v>
      </c>
      <c r="CH54" s="251" t="s">
        <v>4784</v>
      </c>
      <c r="CI54" s="251" t="s">
        <v>4785</v>
      </c>
      <c r="CJ54" s="251" t="s">
        <v>4786</v>
      </c>
      <c r="CK54" s="251" t="s">
        <v>4787</v>
      </c>
      <c r="CL54" s="251" t="s">
        <v>4788</v>
      </c>
      <c r="CM54" s="251" t="s">
        <v>4789</v>
      </c>
      <c r="CN54" s="251" t="s">
        <v>4790</v>
      </c>
      <c r="CO54" s="251" t="s">
        <v>4791</v>
      </c>
      <c r="CP54" s="251" t="s">
        <v>4792</v>
      </c>
      <c r="CQ54" s="251" t="s">
        <v>4793</v>
      </c>
      <c r="CR54" s="251" t="s">
        <v>4794</v>
      </c>
      <c r="CS54" s="251" t="s">
        <v>4795</v>
      </c>
      <c r="CT54" s="251" t="s">
        <v>4796</v>
      </c>
      <c r="CU54" s="251" t="s">
        <v>4797</v>
      </c>
      <c r="CV54" s="251" t="s">
        <v>4798</v>
      </c>
      <c r="CW54" s="251" t="s">
        <v>4799</v>
      </c>
      <c r="CX54" s="251" t="s">
        <v>4800</v>
      </c>
      <c r="CY54" s="251" t="s">
        <v>4801</v>
      </c>
      <c r="CZ54" s="251" t="s">
        <v>4802</v>
      </c>
      <c r="DA54" s="251" t="s">
        <v>4803</v>
      </c>
      <c r="DB54" s="251" t="s">
        <v>4804</v>
      </c>
      <c r="DC54" s="251" t="s">
        <v>4805</v>
      </c>
    </row>
    <row r="55" spans="2:107" ht="15" hidden="1" customHeight="1" x14ac:dyDescent="0.25">
      <c r="B55" s="247">
        <v>23</v>
      </c>
      <c r="C55" s="252" t="s">
        <v>4189</v>
      </c>
      <c r="D55" s="252"/>
      <c r="E55" s="253"/>
      <c r="F55" s="254"/>
      <c r="G55" s="255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7"/>
      <c r="AJ55" s="217"/>
      <c r="AK55" s="217"/>
      <c r="AL55" s="217"/>
      <c r="AM55" s="217"/>
      <c r="AN55" s="217"/>
      <c r="AO55" s="217"/>
      <c r="AP55" s="217"/>
      <c r="AQ55" s="217"/>
      <c r="AR55" s="217"/>
      <c r="AS55" s="217"/>
      <c r="AT55" s="217"/>
      <c r="AU55" s="217"/>
      <c r="AV55" s="217"/>
      <c r="AW55" s="217"/>
      <c r="AX55" s="217"/>
      <c r="AY55" s="217"/>
      <c r="AZ55" s="217"/>
      <c r="BA55" s="217"/>
      <c r="BB55" s="217"/>
      <c r="BC55" s="217"/>
      <c r="BD55" s="217"/>
      <c r="BE55" s="217"/>
      <c r="BF55" s="217"/>
      <c r="BG55" s="217"/>
      <c r="BH55" s="217"/>
      <c r="BI55" s="217"/>
      <c r="BJ55" s="217"/>
      <c r="BK55" s="217"/>
      <c r="BL55" s="217"/>
      <c r="BM55" s="217"/>
      <c r="BN55" s="217"/>
      <c r="BO55" s="217"/>
      <c r="BP55" s="217"/>
      <c r="BQ55" s="217"/>
      <c r="BR55" s="217"/>
      <c r="BS55" s="217"/>
      <c r="BT55" s="217"/>
      <c r="BU55" s="217"/>
      <c r="BV55" s="217"/>
      <c r="BW55" s="217"/>
      <c r="BX55" s="217"/>
      <c r="BY55" s="217"/>
      <c r="BZ55" s="217"/>
      <c r="CA55" s="217"/>
      <c r="CB55" s="217"/>
      <c r="CC55" s="217"/>
      <c r="CD55" s="217"/>
      <c r="CE55" s="217"/>
      <c r="CF55" s="217"/>
      <c r="CG55" s="217"/>
      <c r="CH55" s="217"/>
      <c r="CI55" s="217"/>
      <c r="CJ55" s="217"/>
      <c r="CK55" s="217"/>
      <c r="CL55" s="217"/>
      <c r="CM55" s="217"/>
      <c r="CN55" s="217"/>
      <c r="CO55" s="217"/>
      <c r="CP55" s="217"/>
      <c r="CQ55" s="217"/>
      <c r="CR55" s="217"/>
      <c r="CS55" s="217"/>
      <c r="CT55" s="217"/>
      <c r="CU55" s="217"/>
      <c r="CV55" s="217"/>
      <c r="CW55" s="217"/>
      <c r="CX55" s="217"/>
      <c r="CY55" s="217"/>
      <c r="CZ55" s="217"/>
      <c r="DA55" s="217"/>
      <c r="DB55" s="217"/>
      <c r="DC55" s="217"/>
    </row>
    <row r="56" spans="2:107" ht="15" hidden="1" customHeight="1" x14ac:dyDescent="0.25">
      <c r="B56" s="247"/>
      <c r="C56" s="765" t="s">
        <v>6119</v>
      </c>
      <c r="D56" s="252"/>
      <c r="E56" s="253"/>
      <c r="F56" s="254"/>
      <c r="G56" s="255"/>
      <c r="H56" s="766"/>
      <c r="I56" s="766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  <c r="AA56" s="766"/>
      <c r="AB56" s="766"/>
      <c r="AC56" s="217"/>
      <c r="AD56" s="217"/>
      <c r="AE56" s="217"/>
      <c r="AF56" s="217"/>
      <c r="AG56" s="217"/>
      <c r="AH56" s="217"/>
      <c r="AI56" s="217"/>
      <c r="AJ56" s="217"/>
      <c r="AK56" s="217"/>
      <c r="AL56" s="217"/>
      <c r="AM56" s="217"/>
      <c r="AN56" s="217"/>
      <c r="AO56" s="217"/>
      <c r="AP56" s="217"/>
      <c r="AQ56" s="217"/>
      <c r="AR56" s="217"/>
      <c r="AS56" s="217"/>
      <c r="AT56" s="766"/>
      <c r="AU56" s="766"/>
      <c r="AV56" s="217"/>
      <c r="AW56" s="217"/>
      <c r="AX56" s="217"/>
      <c r="AY56" s="217"/>
      <c r="AZ56" s="217"/>
      <c r="BA56" s="217"/>
      <c r="BB56" s="217"/>
      <c r="BC56" s="217"/>
      <c r="BD56" s="217"/>
      <c r="BE56" s="217"/>
      <c r="BF56" s="217"/>
      <c r="BG56" s="217"/>
      <c r="BH56" s="217"/>
      <c r="BI56" s="217"/>
      <c r="BJ56" s="217"/>
      <c r="BK56" s="217"/>
      <c r="BL56" s="217"/>
      <c r="BM56" s="766"/>
      <c r="BN56" s="766"/>
      <c r="BO56" s="217"/>
      <c r="BP56" s="217"/>
      <c r="BQ56" s="217"/>
      <c r="BR56" s="217"/>
      <c r="BS56" s="217"/>
      <c r="BT56" s="217"/>
      <c r="BU56" s="217"/>
      <c r="BV56" s="217"/>
      <c r="BW56" s="217"/>
      <c r="BX56" s="217"/>
      <c r="BY56" s="217"/>
      <c r="BZ56" s="217"/>
      <c r="CA56" s="217"/>
      <c r="CB56" s="217"/>
      <c r="CC56" s="217"/>
      <c r="CD56" s="217"/>
      <c r="CE56" s="217"/>
      <c r="CF56" s="766"/>
      <c r="CG56" s="766"/>
      <c r="CH56" s="217"/>
      <c r="CI56" s="217"/>
      <c r="CJ56" s="217"/>
      <c r="CK56" s="217"/>
      <c r="CL56" s="217"/>
      <c r="CM56" s="217"/>
      <c r="CN56" s="217"/>
      <c r="CO56" s="217"/>
      <c r="CP56" s="217"/>
      <c r="CQ56" s="217"/>
      <c r="CR56" s="217"/>
      <c r="CS56" s="217"/>
      <c r="CT56" s="217"/>
      <c r="CU56" s="217"/>
      <c r="CV56" s="217"/>
      <c r="CW56" s="217"/>
      <c r="CX56" s="217"/>
      <c r="CY56" s="766"/>
      <c r="CZ56" s="766"/>
      <c r="DA56" s="217"/>
      <c r="DB56" s="217"/>
      <c r="DC56" s="217"/>
    </row>
    <row r="57" spans="2:107" ht="15" hidden="1" customHeight="1" x14ac:dyDescent="0.25">
      <c r="B57" s="247">
        <v>24</v>
      </c>
      <c r="C57" s="252" t="s">
        <v>4249</v>
      </c>
      <c r="D57" s="252"/>
      <c r="E57" s="253"/>
      <c r="F57" s="256" t="s">
        <v>4250</v>
      </c>
      <c r="G57" s="257">
        <f>SUM(H57:DC57)</f>
        <v>0</v>
      </c>
      <c r="H57" s="258"/>
      <c r="I57" s="258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58"/>
      <c r="AB57" s="258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58"/>
      <c r="AU57" s="258"/>
      <c r="AV57" s="222"/>
      <c r="AW57" s="222"/>
      <c r="AX57" s="222"/>
      <c r="AY57" s="222"/>
      <c r="AZ57" s="222"/>
      <c r="BA57" s="222"/>
      <c r="BB57" s="222"/>
      <c r="BC57" s="222"/>
      <c r="BD57" s="222"/>
      <c r="BE57" s="222"/>
      <c r="BF57" s="222"/>
      <c r="BG57" s="222"/>
      <c r="BH57" s="222"/>
      <c r="BI57" s="222"/>
      <c r="BJ57" s="222"/>
      <c r="BK57" s="222"/>
      <c r="BL57" s="222"/>
      <c r="BM57" s="258"/>
      <c r="BN57" s="258"/>
      <c r="BO57" s="222"/>
      <c r="BP57" s="222"/>
      <c r="BQ57" s="222"/>
      <c r="BR57" s="222"/>
      <c r="BS57" s="222"/>
      <c r="BT57" s="222"/>
      <c r="BU57" s="222"/>
      <c r="BV57" s="222"/>
      <c r="BW57" s="222"/>
      <c r="BX57" s="222"/>
      <c r="BY57" s="222"/>
      <c r="BZ57" s="222"/>
      <c r="CA57" s="222"/>
      <c r="CB57" s="222"/>
      <c r="CC57" s="222"/>
      <c r="CD57" s="222"/>
      <c r="CE57" s="222"/>
      <c r="CF57" s="258"/>
      <c r="CG57" s="258"/>
      <c r="CH57" s="222"/>
      <c r="CI57" s="222"/>
      <c r="CJ57" s="222"/>
      <c r="CK57" s="222"/>
      <c r="CL57" s="222"/>
      <c r="CM57" s="222"/>
      <c r="CN57" s="222"/>
      <c r="CO57" s="222"/>
      <c r="CP57" s="222"/>
      <c r="CQ57" s="222"/>
      <c r="CR57" s="222"/>
      <c r="CS57" s="222"/>
      <c r="CT57" s="222"/>
      <c r="CU57" s="222"/>
      <c r="CV57" s="222"/>
      <c r="CW57" s="222"/>
      <c r="CX57" s="222"/>
      <c r="CY57" s="258"/>
      <c r="CZ57" s="258"/>
      <c r="DA57" s="222"/>
      <c r="DB57" s="222"/>
      <c r="DC57" s="222"/>
    </row>
    <row r="58" spans="2:107" ht="15" hidden="1" customHeight="1" x14ac:dyDescent="0.25">
      <c r="B58" s="1165">
        <v>25</v>
      </c>
      <c r="C58" s="252" t="s">
        <v>4455</v>
      </c>
      <c r="D58" s="252"/>
      <c r="E58" s="253" t="s">
        <v>3855</v>
      </c>
      <c r="F58" s="256" t="s">
        <v>4456</v>
      </c>
      <c r="G58" s="259">
        <f>SUM(H58:DC58)</f>
        <v>0</v>
      </c>
      <c r="H58" s="762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26"/>
      <c r="Z58" s="226"/>
      <c r="AA58" s="226"/>
      <c r="AB58" s="226"/>
      <c r="AC58" s="226"/>
      <c r="AD58" s="226"/>
      <c r="AE58" s="226"/>
      <c r="AF58" s="226"/>
      <c r="AG58" s="226"/>
      <c r="AH58" s="226"/>
      <c r="AI58" s="226"/>
      <c r="AJ58" s="226"/>
      <c r="AK58" s="226"/>
      <c r="AL58" s="226"/>
      <c r="AM58" s="226"/>
      <c r="AN58" s="226"/>
      <c r="AO58" s="226"/>
      <c r="AP58" s="226"/>
      <c r="AQ58" s="226"/>
      <c r="AR58" s="226"/>
      <c r="AS58" s="226"/>
      <c r="AT58" s="226"/>
      <c r="AU58" s="226"/>
      <c r="AV58" s="226"/>
      <c r="AW58" s="226"/>
      <c r="AX58" s="226"/>
      <c r="AY58" s="226"/>
      <c r="AZ58" s="226"/>
      <c r="BA58" s="226"/>
      <c r="BB58" s="226"/>
      <c r="BC58" s="226"/>
      <c r="BD58" s="226"/>
      <c r="BE58" s="226"/>
      <c r="BF58" s="226"/>
      <c r="BG58" s="226"/>
      <c r="BH58" s="226"/>
      <c r="BI58" s="226"/>
      <c r="BJ58" s="226"/>
      <c r="BK58" s="226"/>
      <c r="BL58" s="226"/>
      <c r="BM58" s="226"/>
      <c r="BN58" s="226"/>
      <c r="BO58" s="226"/>
      <c r="BP58" s="226"/>
      <c r="BQ58" s="226"/>
      <c r="BR58" s="226"/>
      <c r="BS58" s="226"/>
      <c r="BT58" s="226"/>
      <c r="BU58" s="226"/>
      <c r="BV58" s="226"/>
      <c r="BW58" s="226"/>
      <c r="BX58" s="226"/>
      <c r="BY58" s="226"/>
      <c r="BZ58" s="226"/>
      <c r="CA58" s="226"/>
      <c r="CB58" s="226"/>
      <c r="CC58" s="226"/>
      <c r="CD58" s="226"/>
      <c r="CE58" s="226"/>
      <c r="CF58" s="226"/>
      <c r="CG58" s="226"/>
      <c r="CH58" s="226"/>
      <c r="CI58" s="226"/>
      <c r="CJ58" s="226"/>
      <c r="CK58" s="226"/>
      <c r="CL58" s="226"/>
      <c r="CM58" s="226"/>
      <c r="CN58" s="226"/>
      <c r="CO58" s="226"/>
      <c r="CP58" s="226"/>
      <c r="CQ58" s="226"/>
      <c r="CR58" s="226"/>
      <c r="CS58" s="226"/>
      <c r="CT58" s="226"/>
      <c r="CU58" s="226"/>
      <c r="CV58" s="226"/>
      <c r="CW58" s="226"/>
      <c r="CX58" s="226"/>
      <c r="CY58" s="226"/>
      <c r="CZ58" s="226"/>
      <c r="DA58" s="226"/>
      <c r="DB58" s="226"/>
      <c r="DC58" s="226"/>
    </row>
    <row r="59" spans="2:107" ht="15" hidden="1" customHeight="1" x14ac:dyDescent="0.25">
      <c r="B59" s="995"/>
      <c r="C59" s="252" t="s">
        <v>4314</v>
      </c>
      <c r="D59" s="252"/>
      <c r="E59" s="253" t="s">
        <v>3855</v>
      </c>
      <c r="F59" s="256" t="s">
        <v>4303</v>
      </c>
      <c r="G59" s="259">
        <f>SUM(H59:DC59)</f>
        <v>0</v>
      </c>
      <c r="H59" s="260">
        <f t="shared" ref="H59:Z59" si="74">H57*H58</f>
        <v>0</v>
      </c>
      <c r="I59" s="260">
        <f t="shared" si="74"/>
        <v>0</v>
      </c>
      <c r="J59" s="260">
        <f t="shared" si="74"/>
        <v>0</v>
      </c>
      <c r="K59" s="260">
        <f t="shared" si="74"/>
        <v>0</v>
      </c>
      <c r="L59" s="260">
        <f t="shared" si="74"/>
        <v>0</v>
      </c>
      <c r="M59" s="260">
        <f t="shared" si="74"/>
        <v>0</v>
      </c>
      <c r="N59" s="260">
        <f t="shared" si="74"/>
        <v>0</v>
      </c>
      <c r="O59" s="260">
        <f t="shared" si="74"/>
        <v>0</v>
      </c>
      <c r="P59" s="260">
        <f t="shared" si="74"/>
        <v>0</v>
      </c>
      <c r="Q59" s="260">
        <f t="shared" si="74"/>
        <v>0</v>
      </c>
      <c r="R59" s="260">
        <f t="shared" si="74"/>
        <v>0</v>
      </c>
      <c r="S59" s="260">
        <f t="shared" si="74"/>
        <v>0</v>
      </c>
      <c r="T59" s="260">
        <f t="shared" si="74"/>
        <v>0</v>
      </c>
      <c r="U59" s="260">
        <f t="shared" si="74"/>
        <v>0</v>
      </c>
      <c r="V59" s="260">
        <f t="shared" si="74"/>
        <v>0</v>
      </c>
      <c r="W59" s="260">
        <f t="shared" si="74"/>
        <v>0</v>
      </c>
      <c r="X59" s="260">
        <f t="shared" si="74"/>
        <v>0</v>
      </c>
      <c r="Y59" s="260">
        <f t="shared" si="74"/>
        <v>0</v>
      </c>
      <c r="Z59" s="260">
        <f t="shared" si="74"/>
        <v>0</v>
      </c>
      <c r="AA59" s="260">
        <f t="shared" ref="AA59:CL59" si="75">AA57*AA58</f>
        <v>0</v>
      </c>
      <c r="AB59" s="260">
        <f t="shared" si="75"/>
        <v>0</v>
      </c>
      <c r="AC59" s="260">
        <f t="shared" si="75"/>
        <v>0</v>
      </c>
      <c r="AD59" s="260">
        <f t="shared" si="75"/>
        <v>0</v>
      </c>
      <c r="AE59" s="260">
        <f t="shared" si="75"/>
        <v>0</v>
      </c>
      <c r="AF59" s="260">
        <f t="shared" si="75"/>
        <v>0</v>
      </c>
      <c r="AG59" s="260">
        <f t="shared" si="75"/>
        <v>0</v>
      </c>
      <c r="AH59" s="260">
        <f t="shared" si="75"/>
        <v>0</v>
      </c>
      <c r="AI59" s="260">
        <f t="shared" si="75"/>
        <v>0</v>
      </c>
      <c r="AJ59" s="260">
        <f t="shared" si="75"/>
        <v>0</v>
      </c>
      <c r="AK59" s="260">
        <f t="shared" si="75"/>
        <v>0</v>
      </c>
      <c r="AL59" s="260">
        <f t="shared" si="75"/>
        <v>0</v>
      </c>
      <c r="AM59" s="260">
        <f t="shared" si="75"/>
        <v>0</v>
      </c>
      <c r="AN59" s="260">
        <f t="shared" si="75"/>
        <v>0</v>
      </c>
      <c r="AO59" s="260">
        <f t="shared" si="75"/>
        <v>0</v>
      </c>
      <c r="AP59" s="260">
        <f t="shared" si="75"/>
        <v>0</v>
      </c>
      <c r="AQ59" s="260">
        <f t="shared" si="75"/>
        <v>0</v>
      </c>
      <c r="AR59" s="260">
        <f t="shared" si="75"/>
        <v>0</v>
      </c>
      <c r="AS59" s="260">
        <f t="shared" si="75"/>
        <v>0</v>
      </c>
      <c r="AT59" s="260">
        <f t="shared" si="75"/>
        <v>0</v>
      </c>
      <c r="AU59" s="260">
        <f t="shared" si="75"/>
        <v>0</v>
      </c>
      <c r="AV59" s="260">
        <f t="shared" si="75"/>
        <v>0</v>
      </c>
      <c r="AW59" s="260">
        <f t="shared" si="75"/>
        <v>0</v>
      </c>
      <c r="AX59" s="260">
        <f t="shared" si="75"/>
        <v>0</v>
      </c>
      <c r="AY59" s="260">
        <f t="shared" si="75"/>
        <v>0</v>
      </c>
      <c r="AZ59" s="260">
        <f t="shared" si="75"/>
        <v>0</v>
      </c>
      <c r="BA59" s="260">
        <f t="shared" si="75"/>
        <v>0</v>
      </c>
      <c r="BB59" s="260">
        <f t="shared" si="75"/>
        <v>0</v>
      </c>
      <c r="BC59" s="260">
        <f t="shared" si="75"/>
        <v>0</v>
      </c>
      <c r="BD59" s="260">
        <f t="shared" si="75"/>
        <v>0</v>
      </c>
      <c r="BE59" s="260">
        <f t="shared" si="75"/>
        <v>0</v>
      </c>
      <c r="BF59" s="260">
        <f t="shared" si="75"/>
        <v>0</v>
      </c>
      <c r="BG59" s="260">
        <f t="shared" si="75"/>
        <v>0</v>
      </c>
      <c r="BH59" s="260">
        <f t="shared" si="75"/>
        <v>0</v>
      </c>
      <c r="BI59" s="260">
        <f t="shared" si="75"/>
        <v>0</v>
      </c>
      <c r="BJ59" s="260">
        <f t="shared" si="75"/>
        <v>0</v>
      </c>
      <c r="BK59" s="260">
        <f t="shared" si="75"/>
        <v>0</v>
      </c>
      <c r="BL59" s="260">
        <f t="shared" si="75"/>
        <v>0</v>
      </c>
      <c r="BM59" s="260">
        <f t="shared" si="75"/>
        <v>0</v>
      </c>
      <c r="BN59" s="260">
        <f t="shared" si="75"/>
        <v>0</v>
      </c>
      <c r="BO59" s="260">
        <f t="shared" si="75"/>
        <v>0</v>
      </c>
      <c r="BP59" s="260">
        <f t="shared" si="75"/>
        <v>0</v>
      </c>
      <c r="BQ59" s="260">
        <f t="shared" si="75"/>
        <v>0</v>
      </c>
      <c r="BR59" s="260">
        <f t="shared" si="75"/>
        <v>0</v>
      </c>
      <c r="BS59" s="260">
        <f t="shared" si="75"/>
        <v>0</v>
      </c>
      <c r="BT59" s="260">
        <f t="shared" si="75"/>
        <v>0</v>
      </c>
      <c r="BU59" s="260">
        <f t="shared" si="75"/>
        <v>0</v>
      </c>
      <c r="BV59" s="260">
        <f t="shared" si="75"/>
        <v>0</v>
      </c>
      <c r="BW59" s="260">
        <f t="shared" si="75"/>
        <v>0</v>
      </c>
      <c r="BX59" s="260">
        <f t="shared" si="75"/>
        <v>0</v>
      </c>
      <c r="BY59" s="260">
        <f t="shared" si="75"/>
        <v>0</v>
      </c>
      <c r="BZ59" s="260">
        <f t="shared" si="75"/>
        <v>0</v>
      </c>
      <c r="CA59" s="260">
        <f t="shared" si="75"/>
        <v>0</v>
      </c>
      <c r="CB59" s="260">
        <f t="shared" si="75"/>
        <v>0</v>
      </c>
      <c r="CC59" s="260">
        <f t="shared" si="75"/>
        <v>0</v>
      </c>
      <c r="CD59" s="260">
        <f t="shared" si="75"/>
        <v>0</v>
      </c>
      <c r="CE59" s="260">
        <f t="shared" si="75"/>
        <v>0</v>
      </c>
      <c r="CF59" s="260">
        <f t="shared" si="75"/>
        <v>0</v>
      </c>
      <c r="CG59" s="260">
        <f t="shared" si="75"/>
        <v>0</v>
      </c>
      <c r="CH59" s="260">
        <f t="shared" si="75"/>
        <v>0</v>
      </c>
      <c r="CI59" s="260">
        <f t="shared" si="75"/>
        <v>0</v>
      </c>
      <c r="CJ59" s="260">
        <f t="shared" si="75"/>
        <v>0</v>
      </c>
      <c r="CK59" s="260">
        <f t="shared" si="75"/>
        <v>0</v>
      </c>
      <c r="CL59" s="260">
        <f t="shared" si="75"/>
        <v>0</v>
      </c>
      <c r="CM59" s="260">
        <f t="shared" ref="CM59:DC59" si="76">CM57*CM58</f>
        <v>0</v>
      </c>
      <c r="CN59" s="260">
        <f t="shared" si="76"/>
        <v>0</v>
      </c>
      <c r="CO59" s="260">
        <f t="shared" si="76"/>
        <v>0</v>
      </c>
      <c r="CP59" s="260">
        <f t="shared" si="76"/>
        <v>0</v>
      </c>
      <c r="CQ59" s="260">
        <f t="shared" si="76"/>
        <v>0</v>
      </c>
      <c r="CR59" s="260">
        <f t="shared" si="76"/>
        <v>0</v>
      </c>
      <c r="CS59" s="260">
        <f t="shared" si="76"/>
        <v>0</v>
      </c>
      <c r="CT59" s="260">
        <f t="shared" si="76"/>
        <v>0</v>
      </c>
      <c r="CU59" s="260">
        <f t="shared" si="76"/>
        <v>0</v>
      </c>
      <c r="CV59" s="260">
        <f t="shared" si="76"/>
        <v>0</v>
      </c>
      <c r="CW59" s="260">
        <f t="shared" si="76"/>
        <v>0</v>
      </c>
      <c r="CX59" s="260">
        <f t="shared" si="76"/>
        <v>0</v>
      </c>
      <c r="CY59" s="260">
        <f t="shared" si="76"/>
        <v>0</v>
      </c>
      <c r="CZ59" s="260">
        <f t="shared" si="76"/>
        <v>0</v>
      </c>
      <c r="DA59" s="260">
        <f t="shared" si="76"/>
        <v>0</v>
      </c>
      <c r="DB59" s="260">
        <f t="shared" si="76"/>
        <v>0</v>
      </c>
      <c r="DC59" s="260">
        <f t="shared" si="76"/>
        <v>0</v>
      </c>
    </row>
    <row r="60" spans="2:107" ht="15" hidden="1" customHeight="1" x14ac:dyDescent="0.25">
      <c r="B60" s="1165">
        <v>26</v>
      </c>
      <c r="C60" s="252" t="s">
        <v>4200</v>
      </c>
      <c r="D60" s="252"/>
      <c r="E60" s="261" t="s">
        <v>4201</v>
      </c>
      <c r="F60" s="264"/>
      <c r="G60" s="262" t="str">
        <f>IF(COUNTA(H60:DC60)=0,"",IF(OR(LARGE(H60:DC60,1)&gt;24,SMALL(H60:DC60,1)&lt;0),"ERRO",""))</f>
        <v/>
      </c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6"/>
      <c r="AE60" s="226"/>
      <c r="AF60" s="226"/>
      <c r="AG60" s="226"/>
      <c r="AH60" s="226"/>
      <c r="AI60" s="226"/>
      <c r="AJ60" s="226"/>
      <c r="AK60" s="226"/>
      <c r="AL60" s="226"/>
      <c r="AM60" s="226"/>
      <c r="AN60" s="226"/>
      <c r="AO60" s="226"/>
      <c r="AP60" s="226"/>
      <c r="AQ60" s="226"/>
      <c r="AR60" s="226"/>
      <c r="AS60" s="226"/>
      <c r="AT60" s="226"/>
      <c r="AU60" s="226"/>
      <c r="AV60" s="226"/>
      <c r="AW60" s="226"/>
      <c r="AX60" s="226"/>
      <c r="AY60" s="226"/>
      <c r="AZ60" s="226"/>
      <c r="BA60" s="226"/>
      <c r="BB60" s="226"/>
      <c r="BC60" s="226"/>
      <c r="BD60" s="226"/>
      <c r="BE60" s="226"/>
      <c r="BF60" s="226"/>
      <c r="BG60" s="226"/>
      <c r="BH60" s="226"/>
      <c r="BI60" s="226"/>
      <c r="BJ60" s="226"/>
      <c r="BK60" s="226"/>
      <c r="BL60" s="226"/>
      <c r="BM60" s="226"/>
      <c r="BN60" s="226"/>
      <c r="BO60" s="226"/>
      <c r="BP60" s="226"/>
      <c r="BQ60" s="226"/>
      <c r="BR60" s="226"/>
      <c r="BS60" s="226"/>
      <c r="BT60" s="226"/>
      <c r="BU60" s="226"/>
      <c r="BV60" s="226"/>
      <c r="BW60" s="226"/>
      <c r="BX60" s="226"/>
      <c r="BY60" s="226"/>
      <c r="BZ60" s="226"/>
      <c r="CA60" s="226"/>
      <c r="CB60" s="226"/>
      <c r="CC60" s="226"/>
      <c r="CD60" s="226"/>
      <c r="CE60" s="226"/>
      <c r="CF60" s="226"/>
      <c r="CG60" s="226"/>
      <c r="CH60" s="226"/>
      <c r="CI60" s="226"/>
      <c r="CJ60" s="226"/>
      <c r="CK60" s="226"/>
      <c r="CL60" s="226"/>
      <c r="CM60" s="226"/>
      <c r="CN60" s="226"/>
      <c r="CO60" s="226"/>
      <c r="CP60" s="226"/>
      <c r="CQ60" s="226"/>
      <c r="CR60" s="226"/>
      <c r="CS60" s="226"/>
      <c r="CT60" s="226"/>
      <c r="CU60" s="226"/>
      <c r="CV60" s="226"/>
      <c r="CW60" s="226"/>
      <c r="CX60" s="226"/>
      <c r="CY60" s="226"/>
      <c r="CZ60" s="226"/>
      <c r="DA60" s="226"/>
      <c r="DB60" s="226"/>
      <c r="DC60" s="226"/>
    </row>
    <row r="61" spans="2:107" ht="15" hidden="1" customHeight="1" x14ac:dyDescent="0.25">
      <c r="B61" s="993"/>
      <c r="C61" s="263" t="s">
        <v>4202</v>
      </c>
      <c r="D61" s="263"/>
      <c r="E61" s="532" t="s">
        <v>4203</v>
      </c>
      <c r="F61" s="264"/>
      <c r="G61" s="262" t="str">
        <f>IF(COUNTA(H61:DC61)=0,"",IF(OR(LARGE(H61:DC61,1)&gt;365,SMALL(H61:DC61,1)&lt;0),"ERRO",""))</f>
        <v/>
      </c>
      <c r="H61" s="228"/>
      <c r="I61" s="228"/>
      <c r="J61" s="228"/>
      <c r="K61" s="228"/>
      <c r="L61" s="228"/>
      <c r="M61" s="228"/>
      <c r="N61" s="228"/>
      <c r="O61" s="228"/>
      <c r="P61" s="228"/>
      <c r="Q61" s="228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228"/>
      <c r="AJ61" s="228"/>
      <c r="AK61" s="228"/>
      <c r="AL61" s="228"/>
      <c r="AM61" s="228"/>
      <c r="AN61" s="228"/>
      <c r="AO61" s="228"/>
      <c r="AP61" s="228"/>
      <c r="AQ61" s="228"/>
      <c r="AR61" s="228"/>
      <c r="AS61" s="228"/>
      <c r="AT61" s="228"/>
      <c r="AU61" s="228"/>
      <c r="AV61" s="228"/>
      <c r="AW61" s="228"/>
      <c r="AX61" s="228"/>
      <c r="AY61" s="228"/>
      <c r="AZ61" s="228"/>
      <c r="BA61" s="228"/>
      <c r="BB61" s="228"/>
      <c r="BC61" s="228"/>
      <c r="BD61" s="228"/>
      <c r="BE61" s="228"/>
      <c r="BF61" s="228"/>
      <c r="BG61" s="228"/>
      <c r="BH61" s="228"/>
      <c r="BI61" s="228"/>
      <c r="BJ61" s="228"/>
      <c r="BK61" s="228"/>
      <c r="BL61" s="228"/>
      <c r="BM61" s="228"/>
      <c r="BN61" s="228"/>
      <c r="BO61" s="228"/>
      <c r="BP61" s="228"/>
      <c r="BQ61" s="228"/>
      <c r="BR61" s="228"/>
      <c r="BS61" s="228"/>
      <c r="BT61" s="228"/>
      <c r="BU61" s="228"/>
      <c r="BV61" s="228"/>
      <c r="BW61" s="228"/>
      <c r="BX61" s="228"/>
      <c r="BY61" s="228"/>
      <c r="BZ61" s="228"/>
      <c r="CA61" s="228"/>
      <c r="CB61" s="228"/>
      <c r="CC61" s="228"/>
      <c r="CD61" s="228"/>
      <c r="CE61" s="228"/>
      <c r="CF61" s="228"/>
      <c r="CG61" s="228"/>
      <c r="CH61" s="228"/>
      <c r="CI61" s="228"/>
      <c r="CJ61" s="228"/>
      <c r="CK61" s="228"/>
      <c r="CL61" s="228"/>
      <c r="CM61" s="228"/>
      <c r="CN61" s="228"/>
      <c r="CO61" s="228"/>
      <c r="CP61" s="228"/>
      <c r="CQ61" s="228"/>
      <c r="CR61" s="228"/>
      <c r="CS61" s="228"/>
      <c r="CT61" s="228"/>
      <c r="CU61" s="228"/>
      <c r="CV61" s="228"/>
      <c r="CW61" s="228"/>
      <c r="CX61" s="228"/>
      <c r="CY61" s="228"/>
      <c r="CZ61" s="228"/>
      <c r="DA61" s="228"/>
      <c r="DB61" s="228"/>
      <c r="DC61" s="228"/>
    </row>
    <row r="62" spans="2:107" ht="15" hidden="1" customHeight="1" x14ac:dyDescent="0.25">
      <c r="B62" s="995"/>
      <c r="C62" s="252" t="s">
        <v>4204</v>
      </c>
      <c r="D62" s="252"/>
      <c r="E62" s="253" t="s">
        <v>4205</v>
      </c>
      <c r="F62" s="264" t="s">
        <v>4206</v>
      </c>
      <c r="G62" s="262" t="str">
        <f>IF(COUNTA(H62:DC62)=0,"",IF(OR(LARGE(H62:DC62,1)&gt;8760,SMALL(H62:DC62,1)&lt;0),"ERRO",""))</f>
        <v/>
      </c>
      <c r="H62" s="260">
        <f t="shared" ref="H62:Z62" si="77">H60*H61</f>
        <v>0</v>
      </c>
      <c r="I62" s="260">
        <f t="shared" si="77"/>
        <v>0</v>
      </c>
      <c r="J62" s="260">
        <f t="shared" si="77"/>
        <v>0</v>
      </c>
      <c r="K62" s="260">
        <f t="shared" si="77"/>
        <v>0</v>
      </c>
      <c r="L62" s="260">
        <f t="shared" si="77"/>
        <v>0</v>
      </c>
      <c r="M62" s="260">
        <f t="shared" si="77"/>
        <v>0</v>
      </c>
      <c r="N62" s="260">
        <f t="shared" si="77"/>
        <v>0</v>
      </c>
      <c r="O62" s="260">
        <f t="shared" si="77"/>
        <v>0</v>
      </c>
      <c r="P62" s="260">
        <f t="shared" si="77"/>
        <v>0</v>
      </c>
      <c r="Q62" s="260">
        <f t="shared" si="77"/>
        <v>0</v>
      </c>
      <c r="R62" s="260">
        <f t="shared" si="77"/>
        <v>0</v>
      </c>
      <c r="S62" s="260">
        <f t="shared" si="77"/>
        <v>0</v>
      </c>
      <c r="T62" s="260">
        <f t="shared" si="77"/>
        <v>0</v>
      </c>
      <c r="U62" s="260">
        <f t="shared" si="77"/>
        <v>0</v>
      </c>
      <c r="V62" s="260">
        <f t="shared" si="77"/>
        <v>0</v>
      </c>
      <c r="W62" s="260">
        <f t="shared" si="77"/>
        <v>0</v>
      </c>
      <c r="X62" s="260">
        <f t="shared" si="77"/>
        <v>0</v>
      </c>
      <c r="Y62" s="260">
        <f t="shared" si="77"/>
        <v>0</v>
      </c>
      <c r="Z62" s="260">
        <f t="shared" si="77"/>
        <v>0</v>
      </c>
      <c r="AA62" s="260">
        <f t="shared" ref="AA62:CL62" si="78">AA60*AA61</f>
        <v>0</v>
      </c>
      <c r="AB62" s="260">
        <f t="shared" si="78"/>
        <v>0</v>
      </c>
      <c r="AC62" s="260">
        <f t="shared" si="78"/>
        <v>0</v>
      </c>
      <c r="AD62" s="260">
        <f t="shared" si="78"/>
        <v>0</v>
      </c>
      <c r="AE62" s="260">
        <f t="shared" si="78"/>
        <v>0</v>
      </c>
      <c r="AF62" s="260">
        <f t="shared" si="78"/>
        <v>0</v>
      </c>
      <c r="AG62" s="260">
        <f t="shared" si="78"/>
        <v>0</v>
      </c>
      <c r="AH62" s="260">
        <f t="shared" si="78"/>
        <v>0</v>
      </c>
      <c r="AI62" s="260">
        <f t="shared" si="78"/>
        <v>0</v>
      </c>
      <c r="AJ62" s="260">
        <f t="shared" si="78"/>
        <v>0</v>
      </c>
      <c r="AK62" s="260">
        <f t="shared" si="78"/>
        <v>0</v>
      </c>
      <c r="AL62" s="260">
        <f t="shared" si="78"/>
        <v>0</v>
      </c>
      <c r="AM62" s="260">
        <f t="shared" si="78"/>
        <v>0</v>
      </c>
      <c r="AN62" s="260">
        <f t="shared" si="78"/>
        <v>0</v>
      </c>
      <c r="AO62" s="260">
        <f t="shared" si="78"/>
        <v>0</v>
      </c>
      <c r="AP62" s="260">
        <f t="shared" si="78"/>
        <v>0</v>
      </c>
      <c r="AQ62" s="260">
        <f t="shared" si="78"/>
        <v>0</v>
      </c>
      <c r="AR62" s="260">
        <f t="shared" si="78"/>
        <v>0</v>
      </c>
      <c r="AS62" s="260">
        <f t="shared" si="78"/>
        <v>0</v>
      </c>
      <c r="AT62" s="260">
        <f t="shared" si="78"/>
        <v>0</v>
      </c>
      <c r="AU62" s="260">
        <f t="shared" si="78"/>
        <v>0</v>
      </c>
      <c r="AV62" s="260">
        <f t="shared" si="78"/>
        <v>0</v>
      </c>
      <c r="AW62" s="260">
        <f t="shared" si="78"/>
        <v>0</v>
      </c>
      <c r="AX62" s="260">
        <f t="shared" si="78"/>
        <v>0</v>
      </c>
      <c r="AY62" s="260">
        <f t="shared" si="78"/>
        <v>0</v>
      </c>
      <c r="AZ62" s="260">
        <f t="shared" si="78"/>
        <v>0</v>
      </c>
      <c r="BA62" s="260">
        <f t="shared" si="78"/>
        <v>0</v>
      </c>
      <c r="BB62" s="260">
        <f t="shared" si="78"/>
        <v>0</v>
      </c>
      <c r="BC62" s="260">
        <f t="shared" si="78"/>
        <v>0</v>
      </c>
      <c r="BD62" s="260">
        <f t="shared" si="78"/>
        <v>0</v>
      </c>
      <c r="BE62" s="260">
        <f t="shared" si="78"/>
        <v>0</v>
      </c>
      <c r="BF62" s="260">
        <f t="shared" si="78"/>
        <v>0</v>
      </c>
      <c r="BG62" s="260">
        <f t="shared" si="78"/>
        <v>0</v>
      </c>
      <c r="BH62" s="260">
        <f t="shared" si="78"/>
        <v>0</v>
      </c>
      <c r="BI62" s="260">
        <f t="shared" si="78"/>
        <v>0</v>
      </c>
      <c r="BJ62" s="260">
        <f t="shared" si="78"/>
        <v>0</v>
      </c>
      <c r="BK62" s="260">
        <f t="shared" si="78"/>
        <v>0</v>
      </c>
      <c r="BL62" s="260">
        <f t="shared" si="78"/>
        <v>0</v>
      </c>
      <c r="BM62" s="260">
        <f t="shared" si="78"/>
        <v>0</v>
      </c>
      <c r="BN62" s="260">
        <f t="shared" si="78"/>
        <v>0</v>
      </c>
      <c r="BO62" s="260">
        <f t="shared" si="78"/>
        <v>0</v>
      </c>
      <c r="BP62" s="260">
        <f t="shared" si="78"/>
        <v>0</v>
      </c>
      <c r="BQ62" s="260">
        <f t="shared" si="78"/>
        <v>0</v>
      </c>
      <c r="BR62" s="260">
        <f t="shared" si="78"/>
        <v>0</v>
      </c>
      <c r="BS62" s="260">
        <f t="shared" si="78"/>
        <v>0</v>
      </c>
      <c r="BT62" s="260">
        <f t="shared" si="78"/>
        <v>0</v>
      </c>
      <c r="BU62" s="260">
        <f t="shared" si="78"/>
        <v>0</v>
      </c>
      <c r="BV62" s="260">
        <f t="shared" si="78"/>
        <v>0</v>
      </c>
      <c r="BW62" s="260">
        <f t="shared" si="78"/>
        <v>0</v>
      </c>
      <c r="BX62" s="260">
        <f t="shared" si="78"/>
        <v>0</v>
      </c>
      <c r="BY62" s="260">
        <f t="shared" si="78"/>
        <v>0</v>
      </c>
      <c r="BZ62" s="260">
        <f t="shared" si="78"/>
        <v>0</v>
      </c>
      <c r="CA62" s="260">
        <f t="shared" si="78"/>
        <v>0</v>
      </c>
      <c r="CB62" s="260">
        <f t="shared" si="78"/>
        <v>0</v>
      </c>
      <c r="CC62" s="260">
        <f t="shared" si="78"/>
        <v>0</v>
      </c>
      <c r="CD62" s="260">
        <f t="shared" si="78"/>
        <v>0</v>
      </c>
      <c r="CE62" s="260">
        <f t="shared" si="78"/>
        <v>0</v>
      </c>
      <c r="CF62" s="260">
        <f t="shared" si="78"/>
        <v>0</v>
      </c>
      <c r="CG62" s="260">
        <f t="shared" si="78"/>
        <v>0</v>
      </c>
      <c r="CH62" s="260">
        <f t="shared" si="78"/>
        <v>0</v>
      </c>
      <c r="CI62" s="260">
        <f t="shared" si="78"/>
        <v>0</v>
      </c>
      <c r="CJ62" s="260">
        <f t="shared" si="78"/>
        <v>0</v>
      </c>
      <c r="CK62" s="260">
        <f t="shared" si="78"/>
        <v>0</v>
      </c>
      <c r="CL62" s="260">
        <f t="shared" si="78"/>
        <v>0</v>
      </c>
      <c r="CM62" s="260">
        <f t="shared" ref="CM62:DC62" si="79">CM60*CM61</f>
        <v>0</v>
      </c>
      <c r="CN62" s="260">
        <f t="shared" si="79"/>
        <v>0</v>
      </c>
      <c r="CO62" s="260">
        <f t="shared" si="79"/>
        <v>0</v>
      </c>
      <c r="CP62" s="260">
        <f t="shared" si="79"/>
        <v>0</v>
      </c>
      <c r="CQ62" s="260">
        <f t="shared" si="79"/>
        <v>0</v>
      </c>
      <c r="CR62" s="260">
        <f t="shared" si="79"/>
        <v>0</v>
      </c>
      <c r="CS62" s="260">
        <f t="shared" si="79"/>
        <v>0</v>
      </c>
      <c r="CT62" s="260">
        <f t="shared" si="79"/>
        <v>0</v>
      </c>
      <c r="CU62" s="260">
        <f t="shared" si="79"/>
        <v>0</v>
      </c>
      <c r="CV62" s="260">
        <f t="shared" si="79"/>
        <v>0</v>
      </c>
      <c r="CW62" s="260">
        <f t="shared" si="79"/>
        <v>0</v>
      </c>
      <c r="CX62" s="260">
        <f t="shared" si="79"/>
        <v>0</v>
      </c>
      <c r="CY62" s="260">
        <f t="shared" si="79"/>
        <v>0</v>
      </c>
      <c r="CZ62" s="260">
        <f t="shared" si="79"/>
        <v>0</v>
      </c>
      <c r="DA62" s="260">
        <f t="shared" si="79"/>
        <v>0</v>
      </c>
      <c r="DB62" s="260">
        <f t="shared" si="79"/>
        <v>0</v>
      </c>
      <c r="DC62" s="260">
        <f t="shared" si="79"/>
        <v>0</v>
      </c>
    </row>
    <row r="63" spans="2:107" ht="15" hidden="1" customHeight="1" x14ac:dyDescent="0.25">
      <c r="B63" s="1165">
        <v>27</v>
      </c>
      <c r="C63" s="252" t="s">
        <v>4207</v>
      </c>
      <c r="D63" s="252"/>
      <c r="E63" s="261" t="s">
        <v>4201</v>
      </c>
      <c r="F63" s="264" t="s">
        <v>4228</v>
      </c>
      <c r="G63" s="713">
        <v>3</v>
      </c>
      <c r="H63" s="712"/>
      <c r="I63" s="712"/>
      <c r="J63" s="712"/>
      <c r="K63" s="712"/>
      <c r="L63" s="712"/>
      <c r="M63" s="712"/>
      <c r="N63" s="712"/>
      <c r="O63" s="712"/>
      <c r="P63" s="712"/>
      <c r="Q63" s="712"/>
      <c r="R63" s="712"/>
      <c r="S63" s="712"/>
      <c r="T63" s="712"/>
      <c r="U63" s="712"/>
      <c r="V63" s="712"/>
      <c r="W63" s="712"/>
      <c r="X63" s="712"/>
      <c r="Y63" s="712"/>
      <c r="Z63" s="712"/>
      <c r="AA63" s="712"/>
      <c r="AB63" s="712"/>
      <c r="AC63" s="712"/>
      <c r="AD63" s="712"/>
      <c r="AE63" s="712"/>
      <c r="AF63" s="712"/>
      <c r="AG63" s="712"/>
      <c r="AH63" s="712"/>
      <c r="AI63" s="712"/>
      <c r="AJ63" s="712"/>
      <c r="AK63" s="712"/>
      <c r="AL63" s="712"/>
      <c r="AM63" s="712"/>
      <c r="AN63" s="712"/>
      <c r="AO63" s="712"/>
      <c r="AP63" s="712"/>
      <c r="AQ63" s="712"/>
      <c r="AR63" s="712"/>
      <c r="AS63" s="712"/>
      <c r="AT63" s="712"/>
      <c r="AU63" s="712"/>
      <c r="AV63" s="712"/>
      <c r="AW63" s="712"/>
      <c r="AX63" s="712"/>
      <c r="AY63" s="712"/>
      <c r="AZ63" s="712"/>
      <c r="BA63" s="712"/>
      <c r="BB63" s="712"/>
      <c r="BC63" s="712"/>
      <c r="BD63" s="712"/>
      <c r="BE63" s="712"/>
      <c r="BF63" s="712"/>
      <c r="BG63" s="712"/>
      <c r="BH63" s="712"/>
      <c r="BI63" s="712"/>
      <c r="BJ63" s="712"/>
      <c r="BK63" s="712"/>
      <c r="BL63" s="712"/>
      <c r="BM63" s="712"/>
      <c r="BN63" s="712"/>
      <c r="BO63" s="712"/>
      <c r="BP63" s="712"/>
      <c r="BQ63" s="712"/>
      <c r="BR63" s="712"/>
      <c r="BS63" s="712"/>
      <c r="BT63" s="712"/>
      <c r="BU63" s="712"/>
      <c r="BV63" s="712"/>
      <c r="BW63" s="712"/>
      <c r="BX63" s="712"/>
      <c r="BY63" s="712"/>
      <c r="BZ63" s="712"/>
      <c r="CA63" s="712"/>
      <c r="CB63" s="712"/>
      <c r="CC63" s="712"/>
      <c r="CD63" s="712"/>
      <c r="CE63" s="712"/>
      <c r="CF63" s="712"/>
      <c r="CG63" s="712"/>
      <c r="CH63" s="712"/>
      <c r="CI63" s="712"/>
      <c r="CJ63" s="712"/>
      <c r="CK63" s="712"/>
      <c r="CL63" s="712"/>
      <c r="CM63" s="712"/>
      <c r="CN63" s="712"/>
      <c r="CO63" s="712"/>
      <c r="CP63" s="712"/>
      <c r="CQ63" s="712"/>
      <c r="CR63" s="712"/>
      <c r="CS63" s="712"/>
      <c r="CT63" s="712"/>
      <c r="CU63" s="712"/>
      <c r="CV63" s="712"/>
      <c r="CW63" s="712"/>
      <c r="CX63" s="712"/>
      <c r="CY63" s="712"/>
      <c r="CZ63" s="712"/>
      <c r="DA63" s="712"/>
      <c r="DB63" s="712"/>
      <c r="DC63" s="712"/>
    </row>
    <row r="64" spans="2:107" ht="15" hidden="1" customHeight="1" x14ac:dyDescent="0.25">
      <c r="B64" s="993"/>
      <c r="C64" s="252" t="s">
        <v>4209</v>
      </c>
      <c r="D64" s="252"/>
      <c r="E64" s="253" t="s">
        <v>4210</v>
      </c>
      <c r="F64" s="264" t="s">
        <v>4229</v>
      </c>
      <c r="G64" s="713">
        <v>22</v>
      </c>
      <c r="H64" s="712"/>
      <c r="I64" s="712"/>
      <c r="J64" s="712"/>
      <c r="K64" s="712"/>
      <c r="L64" s="712"/>
      <c r="M64" s="712"/>
      <c r="N64" s="712"/>
      <c r="O64" s="712"/>
      <c r="P64" s="712"/>
      <c r="Q64" s="712"/>
      <c r="R64" s="712"/>
      <c r="S64" s="712"/>
      <c r="T64" s="712"/>
      <c r="U64" s="712"/>
      <c r="V64" s="712"/>
      <c r="W64" s="712"/>
      <c r="X64" s="712"/>
      <c r="Y64" s="712"/>
      <c r="Z64" s="712"/>
      <c r="AA64" s="712"/>
      <c r="AB64" s="712"/>
      <c r="AC64" s="712"/>
      <c r="AD64" s="712"/>
      <c r="AE64" s="712"/>
      <c r="AF64" s="712"/>
      <c r="AG64" s="712"/>
      <c r="AH64" s="712"/>
      <c r="AI64" s="712"/>
      <c r="AJ64" s="712"/>
      <c r="AK64" s="712"/>
      <c r="AL64" s="712"/>
      <c r="AM64" s="712"/>
      <c r="AN64" s="712"/>
      <c r="AO64" s="712"/>
      <c r="AP64" s="712"/>
      <c r="AQ64" s="712"/>
      <c r="AR64" s="712"/>
      <c r="AS64" s="712"/>
      <c r="AT64" s="712"/>
      <c r="AU64" s="712"/>
      <c r="AV64" s="712"/>
      <c r="AW64" s="712"/>
      <c r="AX64" s="712"/>
      <c r="AY64" s="712"/>
      <c r="AZ64" s="712"/>
      <c r="BA64" s="712"/>
      <c r="BB64" s="712"/>
      <c r="BC64" s="712"/>
      <c r="BD64" s="712"/>
      <c r="BE64" s="712"/>
      <c r="BF64" s="712"/>
      <c r="BG64" s="712"/>
      <c r="BH64" s="712"/>
      <c r="BI64" s="712"/>
      <c r="BJ64" s="712"/>
      <c r="BK64" s="712"/>
      <c r="BL64" s="712"/>
      <c r="BM64" s="712"/>
      <c r="BN64" s="712"/>
      <c r="BO64" s="712"/>
      <c r="BP64" s="712"/>
      <c r="BQ64" s="712"/>
      <c r="BR64" s="712"/>
      <c r="BS64" s="712"/>
      <c r="BT64" s="712"/>
      <c r="BU64" s="712"/>
      <c r="BV64" s="712"/>
      <c r="BW64" s="712"/>
      <c r="BX64" s="712"/>
      <c r="BY64" s="712"/>
      <c r="BZ64" s="712"/>
      <c r="CA64" s="712"/>
      <c r="CB64" s="712"/>
      <c r="CC64" s="712"/>
      <c r="CD64" s="712"/>
      <c r="CE64" s="712"/>
      <c r="CF64" s="712"/>
      <c r="CG64" s="712"/>
      <c r="CH64" s="712"/>
      <c r="CI64" s="712"/>
      <c r="CJ64" s="712"/>
      <c r="CK64" s="712"/>
      <c r="CL64" s="712"/>
      <c r="CM64" s="712"/>
      <c r="CN64" s="712"/>
      <c r="CO64" s="712"/>
      <c r="CP64" s="712"/>
      <c r="CQ64" s="712"/>
      <c r="CR64" s="712"/>
      <c r="CS64" s="712"/>
      <c r="CT64" s="712"/>
      <c r="CU64" s="712"/>
      <c r="CV64" s="712"/>
      <c r="CW64" s="712"/>
      <c r="CX64" s="712"/>
      <c r="CY64" s="712"/>
      <c r="CZ64" s="712"/>
      <c r="DA64" s="712"/>
      <c r="DB64" s="712"/>
      <c r="DC64" s="712"/>
    </row>
    <row r="65" spans="2:107" ht="15" hidden="1" customHeight="1" x14ac:dyDescent="0.25">
      <c r="B65" s="993"/>
      <c r="C65" s="252" t="s">
        <v>4212</v>
      </c>
      <c r="D65" s="252"/>
      <c r="E65" s="253" t="s">
        <v>4213</v>
      </c>
      <c r="F65" s="264" t="s">
        <v>4230</v>
      </c>
      <c r="G65" s="713">
        <v>12</v>
      </c>
      <c r="H65" s="712"/>
      <c r="I65" s="712"/>
      <c r="J65" s="712"/>
      <c r="K65" s="712"/>
      <c r="L65" s="712"/>
      <c r="M65" s="712"/>
      <c r="N65" s="712"/>
      <c r="O65" s="712"/>
      <c r="P65" s="712"/>
      <c r="Q65" s="712"/>
      <c r="R65" s="712"/>
      <c r="S65" s="712"/>
      <c r="T65" s="712"/>
      <c r="U65" s="712"/>
      <c r="V65" s="712"/>
      <c r="W65" s="712"/>
      <c r="X65" s="712"/>
      <c r="Y65" s="712"/>
      <c r="Z65" s="712"/>
      <c r="AA65" s="712"/>
      <c r="AB65" s="712"/>
      <c r="AC65" s="712"/>
      <c r="AD65" s="712"/>
      <c r="AE65" s="712"/>
      <c r="AF65" s="712"/>
      <c r="AG65" s="712"/>
      <c r="AH65" s="712"/>
      <c r="AI65" s="712"/>
      <c r="AJ65" s="712"/>
      <c r="AK65" s="712"/>
      <c r="AL65" s="712"/>
      <c r="AM65" s="712"/>
      <c r="AN65" s="712"/>
      <c r="AO65" s="712"/>
      <c r="AP65" s="712"/>
      <c r="AQ65" s="712"/>
      <c r="AR65" s="712"/>
      <c r="AS65" s="712"/>
      <c r="AT65" s="712"/>
      <c r="AU65" s="712"/>
      <c r="AV65" s="712"/>
      <c r="AW65" s="712"/>
      <c r="AX65" s="712"/>
      <c r="AY65" s="712"/>
      <c r="AZ65" s="712"/>
      <c r="BA65" s="712"/>
      <c r="BB65" s="712"/>
      <c r="BC65" s="712"/>
      <c r="BD65" s="712"/>
      <c r="BE65" s="712"/>
      <c r="BF65" s="712"/>
      <c r="BG65" s="712"/>
      <c r="BH65" s="712"/>
      <c r="BI65" s="712"/>
      <c r="BJ65" s="712"/>
      <c r="BK65" s="712"/>
      <c r="BL65" s="712"/>
      <c r="BM65" s="712"/>
      <c r="BN65" s="712"/>
      <c r="BO65" s="712"/>
      <c r="BP65" s="712"/>
      <c r="BQ65" s="712"/>
      <c r="BR65" s="712"/>
      <c r="BS65" s="712"/>
      <c r="BT65" s="712"/>
      <c r="BU65" s="712"/>
      <c r="BV65" s="712"/>
      <c r="BW65" s="712"/>
      <c r="BX65" s="712"/>
      <c r="BY65" s="712"/>
      <c r="BZ65" s="712"/>
      <c r="CA65" s="712"/>
      <c r="CB65" s="712"/>
      <c r="CC65" s="712"/>
      <c r="CD65" s="712"/>
      <c r="CE65" s="712"/>
      <c r="CF65" s="712"/>
      <c r="CG65" s="712"/>
      <c r="CH65" s="712"/>
      <c r="CI65" s="712"/>
      <c r="CJ65" s="712"/>
      <c r="CK65" s="712"/>
      <c r="CL65" s="712"/>
      <c r="CM65" s="712"/>
      <c r="CN65" s="712"/>
      <c r="CO65" s="712"/>
      <c r="CP65" s="712"/>
      <c r="CQ65" s="712"/>
      <c r="CR65" s="712"/>
      <c r="CS65" s="712"/>
      <c r="CT65" s="712"/>
      <c r="CU65" s="712"/>
      <c r="CV65" s="712"/>
      <c r="CW65" s="712"/>
      <c r="CX65" s="712"/>
      <c r="CY65" s="712"/>
      <c r="CZ65" s="712"/>
      <c r="DA65" s="712"/>
      <c r="DB65" s="712"/>
      <c r="DC65" s="712"/>
    </row>
    <row r="66" spans="2:107" ht="15" hidden="1" customHeight="1" x14ac:dyDescent="0.25">
      <c r="B66" s="993"/>
      <c r="C66" s="252" t="s">
        <v>6255</v>
      </c>
      <c r="D66" s="252"/>
      <c r="E66" s="253" t="s">
        <v>3855</v>
      </c>
      <c r="F66" s="264" t="s">
        <v>4216</v>
      </c>
      <c r="G66" s="530">
        <f>SUM(H66:DC66)</f>
        <v>0</v>
      </c>
      <c r="H66" s="712">
        <f t="shared" ref="H66:BT66" si="80">H58*((H63*H64*H65)/792)</f>
        <v>0</v>
      </c>
      <c r="I66" s="712">
        <f t="shared" si="80"/>
        <v>0</v>
      </c>
      <c r="J66" s="712">
        <f t="shared" si="80"/>
        <v>0</v>
      </c>
      <c r="K66" s="712">
        <f t="shared" si="80"/>
        <v>0</v>
      </c>
      <c r="L66" s="712">
        <f t="shared" si="80"/>
        <v>0</v>
      </c>
      <c r="M66" s="712">
        <f t="shared" si="80"/>
        <v>0</v>
      </c>
      <c r="N66" s="712">
        <f t="shared" si="80"/>
        <v>0</v>
      </c>
      <c r="O66" s="712">
        <f t="shared" si="80"/>
        <v>0</v>
      </c>
      <c r="P66" s="712">
        <f t="shared" si="80"/>
        <v>0</v>
      </c>
      <c r="Q66" s="712">
        <f t="shared" si="80"/>
        <v>0</v>
      </c>
      <c r="R66" s="712">
        <f t="shared" si="80"/>
        <v>0</v>
      </c>
      <c r="S66" s="712">
        <f t="shared" si="80"/>
        <v>0</v>
      </c>
      <c r="T66" s="712">
        <f t="shared" si="80"/>
        <v>0</v>
      </c>
      <c r="U66" s="712">
        <f t="shared" si="80"/>
        <v>0</v>
      </c>
      <c r="V66" s="712">
        <f t="shared" si="80"/>
        <v>0</v>
      </c>
      <c r="W66" s="712">
        <f t="shared" si="80"/>
        <v>0</v>
      </c>
      <c r="X66" s="712">
        <f t="shared" si="80"/>
        <v>0</v>
      </c>
      <c r="Y66" s="712">
        <f t="shared" si="80"/>
        <v>0</v>
      </c>
      <c r="Z66" s="712">
        <f t="shared" si="80"/>
        <v>0</v>
      </c>
      <c r="AA66" s="712">
        <f t="shared" si="80"/>
        <v>0</v>
      </c>
      <c r="AB66" s="712">
        <f t="shared" si="80"/>
        <v>0</v>
      </c>
      <c r="AC66" s="712">
        <f t="shared" si="80"/>
        <v>0</v>
      </c>
      <c r="AD66" s="712">
        <f t="shared" si="80"/>
        <v>0</v>
      </c>
      <c r="AE66" s="712">
        <f t="shared" si="80"/>
        <v>0</v>
      </c>
      <c r="AF66" s="712">
        <f t="shared" si="80"/>
        <v>0</v>
      </c>
      <c r="AG66" s="712">
        <f t="shared" si="80"/>
        <v>0</v>
      </c>
      <c r="AH66" s="712">
        <f t="shared" si="80"/>
        <v>0</v>
      </c>
      <c r="AI66" s="712">
        <f t="shared" si="80"/>
        <v>0</v>
      </c>
      <c r="AJ66" s="712">
        <f t="shared" si="80"/>
        <v>0</v>
      </c>
      <c r="AK66" s="712">
        <f t="shared" si="80"/>
        <v>0</v>
      </c>
      <c r="AL66" s="712">
        <f t="shared" si="80"/>
        <v>0</v>
      </c>
      <c r="AM66" s="712">
        <f t="shared" si="80"/>
        <v>0</v>
      </c>
      <c r="AN66" s="712">
        <f t="shared" si="80"/>
        <v>0</v>
      </c>
      <c r="AO66" s="712">
        <f t="shared" si="80"/>
        <v>0</v>
      </c>
      <c r="AP66" s="712">
        <f t="shared" si="80"/>
        <v>0</v>
      </c>
      <c r="AQ66" s="712">
        <f t="shared" si="80"/>
        <v>0</v>
      </c>
      <c r="AR66" s="712">
        <f t="shared" si="80"/>
        <v>0</v>
      </c>
      <c r="AS66" s="712">
        <f t="shared" si="80"/>
        <v>0</v>
      </c>
      <c r="AT66" s="712">
        <f t="shared" si="80"/>
        <v>0</v>
      </c>
      <c r="AU66" s="712">
        <f t="shared" si="80"/>
        <v>0</v>
      </c>
      <c r="AV66" s="712">
        <f t="shared" si="80"/>
        <v>0</v>
      </c>
      <c r="AW66" s="712">
        <f t="shared" si="80"/>
        <v>0</v>
      </c>
      <c r="AX66" s="712">
        <f t="shared" si="80"/>
        <v>0</v>
      </c>
      <c r="AY66" s="712">
        <f t="shared" si="80"/>
        <v>0</v>
      </c>
      <c r="AZ66" s="712">
        <f t="shared" si="80"/>
        <v>0</v>
      </c>
      <c r="BA66" s="712">
        <f t="shared" si="80"/>
        <v>0</v>
      </c>
      <c r="BB66" s="712">
        <f t="shared" si="80"/>
        <v>0</v>
      </c>
      <c r="BC66" s="712">
        <f t="shared" si="80"/>
        <v>0</v>
      </c>
      <c r="BD66" s="712">
        <f t="shared" si="80"/>
        <v>0</v>
      </c>
      <c r="BE66" s="712">
        <f t="shared" si="80"/>
        <v>0</v>
      </c>
      <c r="BF66" s="712">
        <f t="shared" si="80"/>
        <v>0</v>
      </c>
      <c r="BG66" s="712">
        <f t="shared" si="80"/>
        <v>0</v>
      </c>
      <c r="BH66" s="712">
        <f t="shared" si="80"/>
        <v>0</v>
      </c>
      <c r="BI66" s="712">
        <f t="shared" si="80"/>
        <v>0</v>
      </c>
      <c r="BJ66" s="712">
        <f t="shared" si="80"/>
        <v>0</v>
      </c>
      <c r="BK66" s="712">
        <f t="shared" si="80"/>
        <v>0</v>
      </c>
      <c r="BL66" s="712">
        <f t="shared" si="80"/>
        <v>0</v>
      </c>
      <c r="BM66" s="712">
        <f t="shared" si="80"/>
        <v>0</v>
      </c>
      <c r="BN66" s="712">
        <f t="shared" si="80"/>
        <v>0</v>
      </c>
      <c r="BO66" s="712">
        <f t="shared" si="80"/>
        <v>0</v>
      </c>
      <c r="BP66" s="712">
        <f t="shared" si="80"/>
        <v>0</v>
      </c>
      <c r="BQ66" s="712">
        <f t="shared" si="80"/>
        <v>0</v>
      </c>
      <c r="BR66" s="712">
        <f t="shared" si="80"/>
        <v>0</v>
      </c>
      <c r="BS66" s="712">
        <f t="shared" si="80"/>
        <v>0</v>
      </c>
      <c r="BT66" s="712">
        <f t="shared" si="80"/>
        <v>0</v>
      </c>
      <c r="BU66" s="712">
        <f t="shared" ref="BU66:DC66" si="81">BU58*((BU63*BU64*BU65)/792)</f>
        <v>0</v>
      </c>
      <c r="BV66" s="712">
        <f t="shared" si="81"/>
        <v>0</v>
      </c>
      <c r="BW66" s="712">
        <f t="shared" si="81"/>
        <v>0</v>
      </c>
      <c r="BX66" s="712">
        <f t="shared" si="81"/>
        <v>0</v>
      </c>
      <c r="BY66" s="712">
        <f t="shared" si="81"/>
        <v>0</v>
      </c>
      <c r="BZ66" s="712">
        <f t="shared" si="81"/>
        <v>0</v>
      </c>
      <c r="CA66" s="712">
        <f t="shared" si="81"/>
        <v>0</v>
      </c>
      <c r="CB66" s="712">
        <f t="shared" si="81"/>
        <v>0</v>
      </c>
      <c r="CC66" s="712">
        <f t="shared" si="81"/>
        <v>0</v>
      </c>
      <c r="CD66" s="712">
        <f t="shared" si="81"/>
        <v>0</v>
      </c>
      <c r="CE66" s="712">
        <f t="shared" si="81"/>
        <v>0</v>
      </c>
      <c r="CF66" s="712">
        <f t="shared" si="81"/>
        <v>0</v>
      </c>
      <c r="CG66" s="712">
        <f t="shared" si="81"/>
        <v>0</v>
      </c>
      <c r="CH66" s="712">
        <f t="shared" si="81"/>
        <v>0</v>
      </c>
      <c r="CI66" s="712">
        <f t="shared" si="81"/>
        <v>0</v>
      </c>
      <c r="CJ66" s="712">
        <f t="shared" si="81"/>
        <v>0</v>
      </c>
      <c r="CK66" s="712">
        <f t="shared" si="81"/>
        <v>0</v>
      </c>
      <c r="CL66" s="712">
        <f t="shared" si="81"/>
        <v>0</v>
      </c>
      <c r="CM66" s="712">
        <f t="shared" si="81"/>
        <v>0</v>
      </c>
      <c r="CN66" s="712">
        <f t="shared" si="81"/>
        <v>0</v>
      </c>
      <c r="CO66" s="712">
        <f t="shared" si="81"/>
        <v>0</v>
      </c>
      <c r="CP66" s="712">
        <f t="shared" si="81"/>
        <v>0</v>
      </c>
      <c r="CQ66" s="712">
        <f t="shared" si="81"/>
        <v>0</v>
      </c>
      <c r="CR66" s="712">
        <f t="shared" si="81"/>
        <v>0</v>
      </c>
      <c r="CS66" s="712">
        <f t="shared" si="81"/>
        <v>0</v>
      </c>
      <c r="CT66" s="712">
        <f t="shared" si="81"/>
        <v>0</v>
      </c>
      <c r="CU66" s="712">
        <f t="shared" si="81"/>
        <v>0</v>
      </c>
      <c r="CV66" s="712">
        <f t="shared" si="81"/>
        <v>0</v>
      </c>
      <c r="CW66" s="712">
        <f t="shared" si="81"/>
        <v>0</v>
      </c>
      <c r="CX66" s="712">
        <f t="shared" si="81"/>
        <v>0</v>
      </c>
      <c r="CY66" s="712">
        <f t="shared" si="81"/>
        <v>0</v>
      </c>
      <c r="CZ66" s="712">
        <f t="shared" si="81"/>
        <v>0</v>
      </c>
      <c r="DA66" s="712">
        <f t="shared" si="81"/>
        <v>0</v>
      </c>
      <c r="DB66" s="712">
        <f t="shared" si="81"/>
        <v>0</v>
      </c>
      <c r="DC66" s="712">
        <f t="shared" si="81"/>
        <v>0</v>
      </c>
    </row>
    <row r="67" spans="2:107" ht="15" hidden="1" customHeight="1" x14ac:dyDescent="0.25">
      <c r="B67" s="995"/>
      <c r="C67" s="252" t="s">
        <v>4217</v>
      </c>
      <c r="D67" s="252"/>
      <c r="E67" s="253"/>
      <c r="F67" s="264" t="s">
        <v>4218</v>
      </c>
      <c r="G67" s="262" t="str">
        <f>IF(COUNTA(H67:DC67)=0,"",IF(OR(LARGE(H67:DC67,1)&gt;1,SMALL(H67:DC67,1)&lt;0),"ERRO",""))</f>
        <v/>
      </c>
      <c r="H67" s="260">
        <f>(H63*H64*H65)/($G$63*$G$64*$G$65)</f>
        <v>0</v>
      </c>
      <c r="I67" s="260">
        <f t="shared" ref="I67:BT67" si="82">(I63*I64*I65)/($G$63*$G$64*$G$65)</f>
        <v>0</v>
      </c>
      <c r="J67" s="260">
        <f t="shared" si="82"/>
        <v>0</v>
      </c>
      <c r="K67" s="260">
        <f t="shared" si="82"/>
        <v>0</v>
      </c>
      <c r="L67" s="260">
        <f t="shared" si="82"/>
        <v>0</v>
      </c>
      <c r="M67" s="260">
        <f t="shared" si="82"/>
        <v>0</v>
      </c>
      <c r="N67" s="260">
        <f t="shared" si="82"/>
        <v>0</v>
      </c>
      <c r="O67" s="260">
        <f t="shared" si="82"/>
        <v>0</v>
      </c>
      <c r="P67" s="260">
        <f t="shared" si="82"/>
        <v>0</v>
      </c>
      <c r="Q67" s="260">
        <f t="shared" si="82"/>
        <v>0</v>
      </c>
      <c r="R67" s="260">
        <f t="shared" si="82"/>
        <v>0</v>
      </c>
      <c r="S67" s="260">
        <f t="shared" si="82"/>
        <v>0</v>
      </c>
      <c r="T67" s="260">
        <f t="shared" si="82"/>
        <v>0</v>
      </c>
      <c r="U67" s="260">
        <f t="shared" si="82"/>
        <v>0</v>
      </c>
      <c r="V67" s="260">
        <f t="shared" si="82"/>
        <v>0</v>
      </c>
      <c r="W67" s="260">
        <f t="shared" si="82"/>
        <v>0</v>
      </c>
      <c r="X67" s="260">
        <f t="shared" si="82"/>
        <v>0</v>
      </c>
      <c r="Y67" s="260">
        <f t="shared" si="82"/>
        <v>0</v>
      </c>
      <c r="Z67" s="260">
        <f t="shared" si="82"/>
        <v>0</v>
      </c>
      <c r="AA67" s="260">
        <f t="shared" si="82"/>
        <v>0</v>
      </c>
      <c r="AB67" s="260">
        <f t="shared" si="82"/>
        <v>0</v>
      </c>
      <c r="AC67" s="260">
        <f t="shared" si="82"/>
        <v>0</v>
      </c>
      <c r="AD67" s="260">
        <f t="shared" si="82"/>
        <v>0</v>
      </c>
      <c r="AE67" s="260">
        <f t="shared" si="82"/>
        <v>0</v>
      </c>
      <c r="AF67" s="260">
        <f t="shared" si="82"/>
        <v>0</v>
      </c>
      <c r="AG67" s="260">
        <f t="shared" si="82"/>
        <v>0</v>
      </c>
      <c r="AH67" s="260">
        <f t="shared" si="82"/>
        <v>0</v>
      </c>
      <c r="AI67" s="260">
        <f t="shared" si="82"/>
        <v>0</v>
      </c>
      <c r="AJ67" s="260">
        <f t="shared" si="82"/>
        <v>0</v>
      </c>
      <c r="AK67" s="260">
        <f t="shared" si="82"/>
        <v>0</v>
      </c>
      <c r="AL67" s="260">
        <f t="shared" si="82"/>
        <v>0</v>
      </c>
      <c r="AM67" s="260">
        <f t="shared" si="82"/>
        <v>0</v>
      </c>
      <c r="AN67" s="260">
        <f t="shared" si="82"/>
        <v>0</v>
      </c>
      <c r="AO67" s="260">
        <f t="shared" si="82"/>
        <v>0</v>
      </c>
      <c r="AP67" s="260">
        <f t="shared" si="82"/>
        <v>0</v>
      </c>
      <c r="AQ67" s="260">
        <f t="shared" si="82"/>
        <v>0</v>
      </c>
      <c r="AR67" s="260">
        <f t="shared" si="82"/>
        <v>0</v>
      </c>
      <c r="AS67" s="260">
        <f t="shared" si="82"/>
        <v>0</v>
      </c>
      <c r="AT67" s="260">
        <f t="shared" si="82"/>
        <v>0</v>
      </c>
      <c r="AU67" s="260">
        <f t="shared" si="82"/>
        <v>0</v>
      </c>
      <c r="AV67" s="260">
        <f t="shared" si="82"/>
        <v>0</v>
      </c>
      <c r="AW67" s="260">
        <f t="shared" si="82"/>
        <v>0</v>
      </c>
      <c r="AX67" s="260">
        <f t="shared" si="82"/>
        <v>0</v>
      </c>
      <c r="AY67" s="260">
        <f t="shared" si="82"/>
        <v>0</v>
      </c>
      <c r="AZ67" s="260">
        <f t="shared" si="82"/>
        <v>0</v>
      </c>
      <c r="BA67" s="260">
        <f t="shared" si="82"/>
        <v>0</v>
      </c>
      <c r="BB67" s="260">
        <f t="shared" si="82"/>
        <v>0</v>
      </c>
      <c r="BC67" s="260">
        <f t="shared" si="82"/>
        <v>0</v>
      </c>
      <c r="BD67" s="260">
        <f t="shared" si="82"/>
        <v>0</v>
      </c>
      <c r="BE67" s="260">
        <f t="shared" si="82"/>
        <v>0</v>
      </c>
      <c r="BF67" s="260">
        <f t="shared" si="82"/>
        <v>0</v>
      </c>
      <c r="BG67" s="260">
        <f t="shared" si="82"/>
        <v>0</v>
      </c>
      <c r="BH67" s="260">
        <f t="shared" si="82"/>
        <v>0</v>
      </c>
      <c r="BI67" s="260">
        <f t="shared" si="82"/>
        <v>0</v>
      </c>
      <c r="BJ67" s="260">
        <f t="shared" si="82"/>
        <v>0</v>
      </c>
      <c r="BK67" s="260">
        <f t="shared" si="82"/>
        <v>0</v>
      </c>
      <c r="BL67" s="260">
        <f t="shared" si="82"/>
        <v>0</v>
      </c>
      <c r="BM67" s="260">
        <f t="shared" si="82"/>
        <v>0</v>
      </c>
      <c r="BN67" s="260">
        <f t="shared" si="82"/>
        <v>0</v>
      </c>
      <c r="BO67" s="260">
        <f t="shared" si="82"/>
        <v>0</v>
      </c>
      <c r="BP67" s="260">
        <f t="shared" si="82"/>
        <v>0</v>
      </c>
      <c r="BQ67" s="260">
        <f t="shared" si="82"/>
        <v>0</v>
      </c>
      <c r="BR67" s="260">
        <f t="shared" si="82"/>
        <v>0</v>
      </c>
      <c r="BS67" s="260">
        <f t="shared" si="82"/>
        <v>0</v>
      </c>
      <c r="BT67" s="260">
        <f t="shared" si="82"/>
        <v>0</v>
      </c>
      <c r="BU67" s="260">
        <f t="shared" ref="BU67:DC67" si="83">(BU63*BU64*BU65)/($G$63*$G$64*$G$65)</f>
        <v>0</v>
      </c>
      <c r="BV67" s="260">
        <f t="shared" si="83"/>
        <v>0</v>
      </c>
      <c r="BW67" s="260">
        <f t="shared" si="83"/>
        <v>0</v>
      </c>
      <c r="BX67" s="260">
        <f t="shared" si="83"/>
        <v>0</v>
      </c>
      <c r="BY67" s="260">
        <f t="shared" si="83"/>
        <v>0</v>
      </c>
      <c r="BZ67" s="260">
        <f t="shared" si="83"/>
        <v>0</v>
      </c>
      <c r="CA67" s="260">
        <f t="shared" si="83"/>
        <v>0</v>
      </c>
      <c r="CB67" s="260">
        <f t="shared" si="83"/>
        <v>0</v>
      </c>
      <c r="CC67" s="260">
        <f t="shared" si="83"/>
        <v>0</v>
      </c>
      <c r="CD67" s="260">
        <f t="shared" si="83"/>
        <v>0</v>
      </c>
      <c r="CE67" s="260">
        <f t="shared" si="83"/>
        <v>0</v>
      </c>
      <c r="CF67" s="260">
        <f t="shared" si="83"/>
        <v>0</v>
      </c>
      <c r="CG67" s="260">
        <f t="shared" si="83"/>
        <v>0</v>
      </c>
      <c r="CH67" s="260">
        <f t="shared" si="83"/>
        <v>0</v>
      </c>
      <c r="CI67" s="260">
        <f t="shared" si="83"/>
        <v>0</v>
      </c>
      <c r="CJ67" s="260">
        <f t="shared" si="83"/>
        <v>0</v>
      </c>
      <c r="CK67" s="260">
        <f t="shared" si="83"/>
        <v>0</v>
      </c>
      <c r="CL67" s="260">
        <f t="shared" si="83"/>
        <v>0</v>
      </c>
      <c r="CM67" s="260">
        <f t="shared" si="83"/>
        <v>0</v>
      </c>
      <c r="CN67" s="260">
        <f t="shared" si="83"/>
        <v>0</v>
      </c>
      <c r="CO67" s="260">
        <f t="shared" si="83"/>
        <v>0</v>
      </c>
      <c r="CP67" s="260">
        <f t="shared" si="83"/>
        <v>0</v>
      </c>
      <c r="CQ67" s="260">
        <f t="shared" si="83"/>
        <v>0</v>
      </c>
      <c r="CR67" s="260">
        <f t="shared" si="83"/>
        <v>0</v>
      </c>
      <c r="CS67" s="260">
        <f t="shared" si="83"/>
        <v>0</v>
      </c>
      <c r="CT67" s="260">
        <f t="shared" si="83"/>
        <v>0</v>
      </c>
      <c r="CU67" s="260">
        <f t="shared" si="83"/>
        <v>0</v>
      </c>
      <c r="CV67" s="260">
        <f t="shared" si="83"/>
        <v>0</v>
      </c>
      <c r="CW67" s="260">
        <f t="shared" si="83"/>
        <v>0</v>
      </c>
      <c r="CX67" s="260">
        <f t="shared" si="83"/>
        <v>0</v>
      </c>
      <c r="CY67" s="260">
        <f t="shared" si="83"/>
        <v>0</v>
      </c>
      <c r="CZ67" s="260">
        <f t="shared" si="83"/>
        <v>0</v>
      </c>
      <c r="DA67" s="260">
        <f t="shared" si="83"/>
        <v>0</v>
      </c>
      <c r="DB67" s="260">
        <f t="shared" si="83"/>
        <v>0</v>
      </c>
      <c r="DC67" s="260">
        <f t="shared" si="83"/>
        <v>0</v>
      </c>
    </row>
    <row r="68" spans="2:107" ht="15" hidden="1" customHeight="1" x14ac:dyDescent="0.25">
      <c r="B68" s="247">
        <v>28</v>
      </c>
      <c r="C68" s="252" t="s">
        <v>4219</v>
      </c>
      <c r="D68" s="252"/>
      <c r="E68" s="253" t="s">
        <v>3852</v>
      </c>
      <c r="F68" s="264" t="s">
        <v>4220</v>
      </c>
      <c r="G68" s="259">
        <f>SUM(H68:DC68)</f>
        <v>0</v>
      </c>
      <c r="H68" s="265">
        <f>(H59*H62)/1000</f>
        <v>0</v>
      </c>
      <c r="I68" s="265">
        <f>(I59*I62)/1000</f>
        <v>0</v>
      </c>
      <c r="J68" s="265">
        <f t="shared" ref="J68:BT68" si="84">(J59*J62)/1000</f>
        <v>0</v>
      </c>
      <c r="K68" s="265">
        <f t="shared" si="84"/>
        <v>0</v>
      </c>
      <c r="L68" s="265">
        <f t="shared" si="84"/>
        <v>0</v>
      </c>
      <c r="M68" s="265">
        <f t="shared" si="84"/>
        <v>0</v>
      </c>
      <c r="N68" s="265">
        <f t="shared" si="84"/>
        <v>0</v>
      </c>
      <c r="O68" s="265">
        <f t="shared" si="84"/>
        <v>0</v>
      </c>
      <c r="P68" s="265">
        <f t="shared" si="84"/>
        <v>0</v>
      </c>
      <c r="Q68" s="265">
        <f t="shared" si="84"/>
        <v>0</v>
      </c>
      <c r="R68" s="265">
        <f t="shared" si="84"/>
        <v>0</v>
      </c>
      <c r="S68" s="265">
        <f t="shared" si="84"/>
        <v>0</v>
      </c>
      <c r="T68" s="265">
        <f t="shared" si="84"/>
        <v>0</v>
      </c>
      <c r="U68" s="265">
        <f t="shared" si="84"/>
        <v>0</v>
      </c>
      <c r="V68" s="265">
        <f t="shared" si="84"/>
        <v>0</v>
      </c>
      <c r="W68" s="265">
        <f t="shared" si="84"/>
        <v>0</v>
      </c>
      <c r="X68" s="265">
        <f t="shared" si="84"/>
        <v>0</v>
      </c>
      <c r="Y68" s="265">
        <f t="shared" si="84"/>
        <v>0</v>
      </c>
      <c r="Z68" s="265">
        <f t="shared" si="84"/>
        <v>0</v>
      </c>
      <c r="AA68" s="265">
        <f t="shared" si="84"/>
        <v>0</v>
      </c>
      <c r="AB68" s="265">
        <f t="shared" si="84"/>
        <v>0</v>
      </c>
      <c r="AC68" s="265">
        <f t="shared" si="84"/>
        <v>0</v>
      </c>
      <c r="AD68" s="265">
        <f t="shared" si="84"/>
        <v>0</v>
      </c>
      <c r="AE68" s="265">
        <f t="shared" si="84"/>
        <v>0</v>
      </c>
      <c r="AF68" s="265">
        <f t="shared" si="84"/>
        <v>0</v>
      </c>
      <c r="AG68" s="265">
        <f t="shared" si="84"/>
        <v>0</v>
      </c>
      <c r="AH68" s="265">
        <f t="shared" si="84"/>
        <v>0</v>
      </c>
      <c r="AI68" s="265">
        <f t="shared" si="84"/>
        <v>0</v>
      </c>
      <c r="AJ68" s="265">
        <f t="shared" si="84"/>
        <v>0</v>
      </c>
      <c r="AK68" s="265">
        <f t="shared" si="84"/>
        <v>0</v>
      </c>
      <c r="AL68" s="265">
        <f t="shared" si="84"/>
        <v>0</v>
      </c>
      <c r="AM68" s="265">
        <f t="shared" si="84"/>
        <v>0</v>
      </c>
      <c r="AN68" s="265">
        <f t="shared" si="84"/>
        <v>0</v>
      </c>
      <c r="AO68" s="265">
        <f t="shared" si="84"/>
        <v>0</v>
      </c>
      <c r="AP68" s="265">
        <f t="shared" si="84"/>
        <v>0</v>
      </c>
      <c r="AQ68" s="265">
        <f t="shared" si="84"/>
        <v>0</v>
      </c>
      <c r="AR68" s="265">
        <f t="shared" si="84"/>
        <v>0</v>
      </c>
      <c r="AS68" s="265">
        <f t="shared" si="84"/>
        <v>0</v>
      </c>
      <c r="AT68" s="265">
        <f t="shared" si="84"/>
        <v>0</v>
      </c>
      <c r="AU68" s="265">
        <f t="shared" si="84"/>
        <v>0</v>
      </c>
      <c r="AV68" s="265">
        <f t="shared" si="84"/>
        <v>0</v>
      </c>
      <c r="AW68" s="265">
        <f t="shared" si="84"/>
        <v>0</v>
      </c>
      <c r="AX68" s="265">
        <f t="shared" si="84"/>
        <v>0</v>
      </c>
      <c r="AY68" s="265">
        <f t="shared" si="84"/>
        <v>0</v>
      </c>
      <c r="AZ68" s="265">
        <f t="shared" si="84"/>
        <v>0</v>
      </c>
      <c r="BA68" s="265">
        <f t="shared" si="84"/>
        <v>0</v>
      </c>
      <c r="BB68" s="265">
        <f t="shared" si="84"/>
        <v>0</v>
      </c>
      <c r="BC68" s="265">
        <f t="shared" si="84"/>
        <v>0</v>
      </c>
      <c r="BD68" s="265">
        <f t="shared" si="84"/>
        <v>0</v>
      </c>
      <c r="BE68" s="265">
        <f t="shared" si="84"/>
        <v>0</v>
      </c>
      <c r="BF68" s="265">
        <f t="shared" si="84"/>
        <v>0</v>
      </c>
      <c r="BG68" s="265">
        <f t="shared" si="84"/>
        <v>0</v>
      </c>
      <c r="BH68" s="265">
        <f t="shared" si="84"/>
        <v>0</v>
      </c>
      <c r="BI68" s="265">
        <f t="shared" si="84"/>
        <v>0</v>
      </c>
      <c r="BJ68" s="265">
        <f t="shared" si="84"/>
        <v>0</v>
      </c>
      <c r="BK68" s="265">
        <f t="shared" si="84"/>
        <v>0</v>
      </c>
      <c r="BL68" s="265">
        <f t="shared" si="84"/>
        <v>0</v>
      </c>
      <c r="BM68" s="265">
        <f t="shared" si="84"/>
        <v>0</v>
      </c>
      <c r="BN68" s="265">
        <f t="shared" si="84"/>
        <v>0</v>
      </c>
      <c r="BO68" s="265">
        <f t="shared" si="84"/>
        <v>0</v>
      </c>
      <c r="BP68" s="265">
        <f t="shared" si="84"/>
        <v>0</v>
      </c>
      <c r="BQ68" s="265">
        <f t="shared" si="84"/>
        <v>0</v>
      </c>
      <c r="BR68" s="265">
        <f t="shared" si="84"/>
        <v>0</v>
      </c>
      <c r="BS68" s="265">
        <f t="shared" si="84"/>
        <v>0</v>
      </c>
      <c r="BT68" s="265">
        <f t="shared" si="84"/>
        <v>0</v>
      </c>
      <c r="BU68" s="265">
        <f t="shared" ref="BU68:DC68" si="85">(BU59*BU62)/1000</f>
        <v>0</v>
      </c>
      <c r="BV68" s="265">
        <f t="shared" si="85"/>
        <v>0</v>
      </c>
      <c r="BW68" s="265">
        <f t="shared" si="85"/>
        <v>0</v>
      </c>
      <c r="BX68" s="265">
        <f t="shared" si="85"/>
        <v>0</v>
      </c>
      <c r="BY68" s="265">
        <f t="shared" si="85"/>
        <v>0</v>
      </c>
      <c r="BZ68" s="265">
        <f t="shared" si="85"/>
        <v>0</v>
      </c>
      <c r="CA68" s="265">
        <f t="shared" si="85"/>
        <v>0</v>
      </c>
      <c r="CB68" s="265">
        <f t="shared" si="85"/>
        <v>0</v>
      </c>
      <c r="CC68" s="265">
        <f t="shared" si="85"/>
        <v>0</v>
      </c>
      <c r="CD68" s="265">
        <f t="shared" si="85"/>
        <v>0</v>
      </c>
      <c r="CE68" s="265">
        <f t="shared" si="85"/>
        <v>0</v>
      </c>
      <c r="CF68" s="265">
        <f t="shared" si="85"/>
        <v>0</v>
      </c>
      <c r="CG68" s="265">
        <f t="shared" si="85"/>
        <v>0</v>
      </c>
      <c r="CH68" s="265">
        <f t="shared" si="85"/>
        <v>0</v>
      </c>
      <c r="CI68" s="265">
        <f t="shared" si="85"/>
        <v>0</v>
      </c>
      <c r="CJ68" s="265">
        <f t="shared" si="85"/>
        <v>0</v>
      </c>
      <c r="CK68" s="265">
        <f t="shared" si="85"/>
        <v>0</v>
      </c>
      <c r="CL68" s="265">
        <f t="shared" si="85"/>
        <v>0</v>
      </c>
      <c r="CM68" s="265">
        <f t="shared" si="85"/>
        <v>0</v>
      </c>
      <c r="CN68" s="265">
        <f t="shared" si="85"/>
        <v>0</v>
      </c>
      <c r="CO68" s="265">
        <f t="shared" si="85"/>
        <v>0</v>
      </c>
      <c r="CP68" s="265">
        <f t="shared" si="85"/>
        <v>0</v>
      </c>
      <c r="CQ68" s="265">
        <f t="shared" si="85"/>
        <v>0</v>
      </c>
      <c r="CR68" s="265">
        <f t="shared" si="85"/>
        <v>0</v>
      </c>
      <c r="CS68" s="265">
        <f t="shared" si="85"/>
        <v>0</v>
      </c>
      <c r="CT68" s="265">
        <f t="shared" si="85"/>
        <v>0</v>
      </c>
      <c r="CU68" s="265">
        <f t="shared" si="85"/>
        <v>0</v>
      </c>
      <c r="CV68" s="265">
        <f t="shared" si="85"/>
        <v>0</v>
      </c>
      <c r="CW68" s="265">
        <f t="shared" si="85"/>
        <v>0</v>
      </c>
      <c r="CX68" s="265">
        <f t="shared" si="85"/>
        <v>0</v>
      </c>
      <c r="CY68" s="265">
        <f t="shared" si="85"/>
        <v>0</v>
      </c>
      <c r="CZ68" s="265">
        <f t="shared" si="85"/>
        <v>0</v>
      </c>
      <c r="DA68" s="265">
        <f t="shared" si="85"/>
        <v>0</v>
      </c>
      <c r="DB68" s="265">
        <f t="shared" si="85"/>
        <v>0</v>
      </c>
      <c r="DC68" s="265">
        <f t="shared" si="85"/>
        <v>0</v>
      </c>
    </row>
    <row r="69" spans="2:107" ht="15" hidden="1" customHeight="1" x14ac:dyDescent="0.25">
      <c r="B69" s="247">
        <v>29</v>
      </c>
      <c r="C69" s="252" t="s">
        <v>4253</v>
      </c>
      <c r="D69" s="252"/>
      <c r="E69" s="253" t="s">
        <v>3909</v>
      </c>
      <c r="F69" s="695" t="s">
        <v>4254</v>
      </c>
      <c r="G69" s="266">
        <f>IF(OR(G18=0,G68=0),0,(G68-G18)/G18)</f>
        <v>0</v>
      </c>
      <c r="H69" s="267">
        <f>IF(OR(H18=0,H68=0),0,(H68-H18)/H18)</f>
        <v>0</v>
      </c>
      <c r="I69" s="267">
        <f t="shared" ref="I69:BT69" si="86">IF(OR(I18=0,I68=0),0,(I68-I18)/I18)</f>
        <v>0</v>
      </c>
      <c r="J69" s="267">
        <f t="shared" si="86"/>
        <v>0</v>
      </c>
      <c r="K69" s="267">
        <f t="shared" si="86"/>
        <v>0</v>
      </c>
      <c r="L69" s="267">
        <f t="shared" si="86"/>
        <v>0</v>
      </c>
      <c r="M69" s="267">
        <f t="shared" si="86"/>
        <v>0</v>
      </c>
      <c r="N69" s="267">
        <f t="shared" si="86"/>
        <v>0</v>
      </c>
      <c r="O69" s="267">
        <f t="shared" si="86"/>
        <v>0</v>
      </c>
      <c r="P69" s="267">
        <f t="shared" si="86"/>
        <v>0</v>
      </c>
      <c r="Q69" s="267">
        <f t="shared" si="86"/>
        <v>0</v>
      </c>
      <c r="R69" s="267">
        <f t="shared" si="86"/>
        <v>0</v>
      </c>
      <c r="S69" s="267">
        <f t="shared" si="86"/>
        <v>0</v>
      </c>
      <c r="T69" s="267">
        <f t="shared" si="86"/>
        <v>0</v>
      </c>
      <c r="U69" s="267">
        <f t="shared" si="86"/>
        <v>0</v>
      </c>
      <c r="V69" s="267">
        <f t="shared" si="86"/>
        <v>0</v>
      </c>
      <c r="W69" s="267">
        <f t="shared" si="86"/>
        <v>0</v>
      </c>
      <c r="X69" s="267">
        <f t="shared" si="86"/>
        <v>0</v>
      </c>
      <c r="Y69" s="267">
        <f t="shared" si="86"/>
        <v>0</v>
      </c>
      <c r="Z69" s="267">
        <f t="shared" si="86"/>
        <v>0</v>
      </c>
      <c r="AA69" s="267">
        <f t="shared" si="86"/>
        <v>0</v>
      </c>
      <c r="AB69" s="267">
        <f t="shared" si="86"/>
        <v>0</v>
      </c>
      <c r="AC69" s="267">
        <f t="shared" si="86"/>
        <v>0</v>
      </c>
      <c r="AD69" s="267">
        <f t="shared" si="86"/>
        <v>0</v>
      </c>
      <c r="AE69" s="267">
        <f t="shared" si="86"/>
        <v>0</v>
      </c>
      <c r="AF69" s="267">
        <f t="shared" si="86"/>
        <v>0</v>
      </c>
      <c r="AG69" s="267">
        <f t="shared" si="86"/>
        <v>0</v>
      </c>
      <c r="AH69" s="267">
        <f t="shared" si="86"/>
        <v>0</v>
      </c>
      <c r="AI69" s="267">
        <f t="shared" si="86"/>
        <v>0</v>
      </c>
      <c r="AJ69" s="267">
        <f t="shared" si="86"/>
        <v>0</v>
      </c>
      <c r="AK69" s="267">
        <f t="shared" si="86"/>
        <v>0</v>
      </c>
      <c r="AL69" s="267">
        <f t="shared" si="86"/>
        <v>0</v>
      </c>
      <c r="AM69" s="267">
        <f t="shared" si="86"/>
        <v>0</v>
      </c>
      <c r="AN69" s="267">
        <f t="shared" si="86"/>
        <v>0</v>
      </c>
      <c r="AO69" s="267">
        <f t="shared" si="86"/>
        <v>0</v>
      </c>
      <c r="AP69" s="267">
        <f t="shared" si="86"/>
        <v>0</v>
      </c>
      <c r="AQ69" s="267">
        <f t="shared" si="86"/>
        <v>0</v>
      </c>
      <c r="AR69" s="267">
        <f t="shared" si="86"/>
        <v>0</v>
      </c>
      <c r="AS69" s="267">
        <f t="shared" si="86"/>
        <v>0</v>
      </c>
      <c r="AT69" s="267">
        <f t="shared" si="86"/>
        <v>0</v>
      </c>
      <c r="AU69" s="267">
        <f t="shared" si="86"/>
        <v>0</v>
      </c>
      <c r="AV69" s="267">
        <f t="shared" si="86"/>
        <v>0</v>
      </c>
      <c r="AW69" s="267">
        <f t="shared" si="86"/>
        <v>0</v>
      </c>
      <c r="AX69" s="267">
        <f t="shared" si="86"/>
        <v>0</v>
      </c>
      <c r="AY69" s="267">
        <f t="shared" si="86"/>
        <v>0</v>
      </c>
      <c r="AZ69" s="267">
        <f t="shared" si="86"/>
        <v>0</v>
      </c>
      <c r="BA69" s="267">
        <f t="shared" si="86"/>
        <v>0</v>
      </c>
      <c r="BB69" s="267">
        <f t="shared" si="86"/>
        <v>0</v>
      </c>
      <c r="BC69" s="267">
        <f t="shared" si="86"/>
        <v>0</v>
      </c>
      <c r="BD69" s="267">
        <f t="shared" si="86"/>
        <v>0</v>
      </c>
      <c r="BE69" s="267">
        <f t="shared" si="86"/>
        <v>0</v>
      </c>
      <c r="BF69" s="267">
        <f t="shared" si="86"/>
        <v>0</v>
      </c>
      <c r="BG69" s="267">
        <f t="shared" si="86"/>
        <v>0</v>
      </c>
      <c r="BH69" s="267">
        <f t="shared" si="86"/>
        <v>0</v>
      </c>
      <c r="BI69" s="267">
        <f t="shared" si="86"/>
        <v>0</v>
      </c>
      <c r="BJ69" s="267">
        <f t="shared" si="86"/>
        <v>0</v>
      </c>
      <c r="BK69" s="267">
        <f t="shared" si="86"/>
        <v>0</v>
      </c>
      <c r="BL69" s="267">
        <f t="shared" si="86"/>
        <v>0</v>
      </c>
      <c r="BM69" s="267">
        <f t="shared" si="86"/>
        <v>0</v>
      </c>
      <c r="BN69" s="267">
        <f t="shared" si="86"/>
        <v>0</v>
      </c>
      <c r="BO69" s="267">
        <f t="shared" si="86"/>
        <v>0</v>
      </c>
      <c r="BP69" s="267">
        <f t="shared" si="86"/>
        <v>0</v>
      </c>
      <c r="BQ69" s="267">
        <f t="shared" si="86"/>
        <v>0</v>
      </c>
      <c r="BR69" s="267">
        <f t="shared" si="86"/>
        <v>0</v>
      </c>
      <c r="BS69" s="267">
        <f t="shared" si="86"/>
        <v>0</v>
      </c>
      <c r="BT69" s="267">
        <f t="shared" si="86"/>
        <v>0</v>
      </c>
      <c r="BU69" s="267">
        <f t="shared" ref="BU69:DC69" si="87">IF(OR(BU18=0,BU68=0),0,(BU68-BU18)/BU18)</f>
        <v>0</v>
      </c>
      <c r="BV69" s="267">
        <f t="shared" si="87"/>
        <v>0</v>
      </c>
      <c r="BW69" s="267">
        <f t="shared" si="87"/>
        <v>0</v>
      </c>
      <c r="BX69" s="267">
        <f t="shared" si="87"/>
        <v>0</v>
      </c>
      <c r="BY69" s="267">
        <f t="shared" si="87"/>
        <v>0</v>
      </c>
      <c r="BZ69" s="267">
        <f t="shared" si="87"/>
        <v>0</v>
      </c>
      <c r="CA69" s="267">
        <f t="shared" si="87"/>
        <v>0</v>
      </c>
      <c r="CB69" s="267">
        <f t="shared" si="87"/>
        <v>0</v>
      </c>
      <c r="CC69" s="267">
        <f t="shared" si="87"/>
        <v>0</v>
      </c>
      <c r="CD69" s="267">
        <f t="shared" si="87"/>
        <v>0</v>
      </c>
      <c r="CE69" s="267">
        <f t="shared" si="87"/>
        <v>0</v>
      </c>
      <c r="CF69" s="267">
        <f t="shared" si="87"/>
        <v>0</v>
      </c>
      <c r="CG69" s="267">
        <f t="shared" si="87"/>
        <v>0</v>
      </c>
      <c r="CH69" s="267">
        <f t="shared" si="87"/>
        <v>0</v>
      </c>
      <c r="CI69" s="267">
        <f t="shared" si="87"/>
        <v>0</v>
      </c>
      <c r="CJ69" s="267">
        <f t="shared" si="87"/>
        <v>0</v>
      </c>
      <c r="CK69" s="267">
        <f t="shared" si="87"/>
        <v>0</v>
      </c>
      <c r="CL69" s="267">
        <f t="shared" si="87"/>
        <v>0</v>
      </c>
      <c r="CM69" s="267">
        <f t="shared" si="87"/>
        <v>0</v>
      </c>
      <c r="CN69" s="267">
        <f t="shared" si="87"/>
        <v>0</v>
      </c>
      <c r="CO69" s="267">
        <f t="shared" si="87"/>
        <v>0</v>
      </c>
      <c r="CP69" s="267">
        <f t="shared" si="87"/>
        <v>0</v>
      </c>
      <c r="CQ69" s="267">
        <f t="shared" si="87"/>
        <v>0</v>
      </c>
      <c r="CR69" s="267">
        <f t="shared" si="87"/>
        <v>0</v>
      </c>
      <c r="CS69" s="267">
        <f t="shared" si="87"/>
        <v>0</v>
      </c>
      <c r="CT69" s="267">
        <f t="shared" si="87"/>
        <v>0</v>
      </c>
      <c r="CU69" s="267">
        <f t="shared" si="87"/>
        <v>0</v>
      </c>
      <c r="CV69" s="267">
        <f t="shared" si="87"/>
        <v>0</v>
      </c>
      <c r="CW69" s="267">
        <f t="shared" si="87"/>
        <v>0</v>
      </c>
      <c r="CX69" s="267">
        <f t="shared" si="87"/>
        <v>0</v>
      </c>
      <c r="CY69" s="267">
        <f t="shared" si="87"/>
        <v>0</v>
      </c>
      <c r="CZ69" s="267">
        <f t="shared" si="87"/>
        <v>0</v>
      </c>
      <c r="DA69" s="267">
        <f t="shared" si="87"/>
        <v>0</v>
      </c>
      <c r="DB69" s="267">
        <f t="shared" si="87"/>
        <v>0</v>
      </c>
      <c r="DC69" s="267">
        <f t="shared" si="87"/>
        <v>0</v>
      </c>
    </row>
    <row r="70" spans="2:107" ht="15" hidden="1" customHeight="1" x14ac:dyDescent="0.25">
      <c r="B70" s="247">
        <v>30</v>
      </c>
      <c r="C70" s="252" t="s">
        <v>4221</v>
      </c>
      <c r="D70" s="252"/>
      <c r="E70" s="253" t="s">
        <v>3855</v>
      </c>
      <c r="F70" s="264" t="s">
        <v>4222</v>
      </c>
      <c r="G70" s="259">
        <f>SUM(H70:DC70)</f>
        <v>0</v>
      </c>
      <c r="H70" s="265">
        <f>IFERROR(H66*H57,0)</f>
        <v>0</v>
      </c>
      <c r="I70" s="265">
        <f t="shared" ref="I70:BT70" si="88">IFERROR(I66*I57,0)</f>
        <v>0</v>
      </c>
      <c r="J70" s="265">
        <f t="shared" si="88"/>
        <v>0</v>
      </c>
      <c r="K70" s="265">
        <f t="shared" si="88"/>
        <v>0</v>
      </c>
      <c r="L70" s="265">
        <f t="shared" si="88"/>
        <v>0</v>
      </c>
      <c r="M70" s="265">
        <f t="shared" si="88"/>
        <v>0</v>
      </c>
      <c r="N70" s="265">
        <f t="shared" si="88"/>
        <v>0</v>
      </c>
      <c r="O70" s="265">
        <f t="shared" si="88"/>
        <v>0</v>
      </c>
      <c r="P70" s="265">
        <f t="shared" si="88"/>
        <v>0</v>
      </c>
      <c r="Q70" s="265">
        <f t="shared" si="88"/>
        <v>0</v>
      </c>
      <c r="R70" s="265">
        <f t="shared" si="88"/>
        <v>0</v>
      </c>
      <c r="S70" s="265">
        <f t="shared" si="88"/>
        <v>0</v>
      </c>
      <c r="T70" s="265">
        <f t="shared" si="88"/>
        <v>0</v>
      </c>
      <c r="U70" s="265">
        <f t="shared" si="88"/>
        <v>0</v>
      </c>
      <c r="V70" s="265">
        <f t="shared" si="88"/>
        <v>0</v>
      </c>
      <c r="W70" s="265">
        <f t="shared" si="88"/>
        <v>0</v>
      </c>
      <c r="X70" s="265">
        <f t="shared" si="88"/>
        <v>0</v>
      </c>
      <c r="Y70" s="265">
        <f t="shared" si="88"/>
        <v>0</v>
      </c>
      <c r="Z70" s="265">
        <f t="shared" si="88"/>
        <v>0</v>
      </c>
      <c r="AA70" s="265">
        <f t="shared" si="88"/>
        <v>0</v>
      </c>
      <c r="AB70" s="265">
        <f t="shared" si="88"/>
        <v>0</v>
      </c>
      <c r="AC70" s="265">
        <f t="shared" si="88"/>
        <v>0</v>
      </c>
      <c r="AD70" s="265">
        <f t="shared" si="88"/>
        <v>0</v>
      </c>
      <c r="AE70" s="265">
        <f t="shared" si="88"/>
        <v>0</v>
      </c>
      <c r="AF70" s="265">
        <f t="shared" si="88"/>
        <v>0</v>
      </c>
      <c r="AG70" s="265">
        <f t="shared" si="88"/>
        <v>0</v>
      </c>
      <c r="AH70" s="265">
        <f t="shared" si="88"/>
        <v>0</v>
      </c>
      <c r="AI70" s="265">
        <f t="shared" si="88"/>
        <v>0</v>
      </c>
      <c r="AJ70" s="265">
        <f t="shared" si="88"/>
        <v>0</v>
      </c>
      <c r="AK70" s="265">
        <f t="shared" si="88"/>
        <v>0</v>
      </c>
      <c r="AL70" s="265">
        <f t="shared" si="88"/>
        <v>0</v>
      </c>
      <c r="AM70" s="265">
        <f t="shared" si="88"/>
        <v>0</v>
      </c>
      <c r="AN70" s="265">
        <f t="shared" si="88"/>
        <v>0</v>
      </c>
      <c r="AO70" s="265">
        <f t="shared" si="88"/>
        <v>0</v>
      </c>
      <c r="AP70" s="265">
        <f t="shared" si="88"/>
        <v>0</v>
      </c>
      <c r="AQ70" s="265">
        <f t="shared" si="88"/>
        <v>0</v>
      </c>
      <c r="AR70" s="265">
        <f t="shared" si="88"/>
        <v>0</v>
      </c>
      <c r="AS70" s="265">
        <f t="shared" si="88"/>
        <v>0</v>
      </c>
      <c r="AT70" s="265">
        <f t="shared" si="88"/>
        <v>0</v>
      </c>
      <c r="AU70" s="265">
        <f t="shared" si="88"/>
        <v>0</v>
      </c>
      <c r="AV70" s="265">
        <f t="shared" si="88"/>
        <v>0</v>
      </c>
      <c r="AW70" s="265">
        <f t="shared" si="88"/>
        <v>0</v>
      </c>
      <c r="AX70" s="265">
        <f t="shared" si="88"/>
        <v>0</v>
      </c>
      <c r="AY70" s="265">
        <f t="shared" si="88"/>
        <v>0</v>
      </c>
      <c r="AZ70" s="265">
        <f t="shared" si="88"/>
        <v>0</v>
      </c>
      <c r="BA70" s="265">
        <f t="shared" si="88"/>
        <v>0</v>
      </c>
      <c r="BB70" s="265">
        <f t="shared" si="88"/>
        <v>0</v>
      </c>
      <c r="BC70" s="265">
        <f t="shared" si="88"/>
        <v>0</v>
      </c>
      <c r="BD70" s="265">
        <f t="shared" si="88"/>
        <v>0</v>
      </c>
      <c r="BE70" s="265">
        <f t="shared" si="88"/>
        <v>0</v>
      </c>
      <c r="BF70" s="265">
        <f t="shared" si="88"/>
        <v>0</v>
      </c>
      <c r="BG70" s="265">
        <f t="shared" si="88"/>
        <v>0</v>
      </c>
      <c r="BH70" s="265">
        <f t="shared" si="88"/>
        <v>0</v>
      </c>
      <c r="BI70" s="265">
        <f t="shared" si="88"/>
        <v>0</v>
      </c>
      <c r="BJ70" s="265">
        <f t="shared" si="88"/>
        <v>0</v>
      </c>
      <c r="BK70" s="265">
        <f t="shared" si="88"/>
        <v>0</v>
      </c>
      <c r="BL70" s="265">
        <f t="shared" si="88"/>
        <v>0</v>
      </c>
      <c r="BM70" s="265">
        <f t="shared" si="88"/>
        <v>0</v>
      </c>
      <c r="BN70" s="265">
        <f t="shared" si="88"/>
        <v>0</v>
      </c>
      <c r="BO70" s="265">
        <f t="shared" si="88"/>
        <v>0</v>
      </c>
      <c r="BP70" s="265">
        <f t="shared" si="88"/>
        <v>0</v>
      </c>
      <c r="BQ70" s="265">
        <f t="shared" si="88"/>
        <v>0</v>
      </c>
      <c r="BR70" s="265">
        <f t="shared" si="88"/>
        <v>0</v>
      </c>
      <c r="BS70" s="265">
        <f t="shared" si="88"/>
        <v>0</v>
      </c>
      <c r="BT70" s="265">
        <f t="shared" si="88"/>
        <v>0</v>
      </c>
      <c r="BU70" s="265">
        <f t="shared" ref="BU70:DC70" si="89">IFERROR(BU66*BU57,0)</f>
        <v>0</v>
      </c>
      <c r="BV70" s="265">
        <f t="shared" si="89"/>
        <v>0</v>
      </c>
      <c r="BW70" s="265">
        <f t="shared" si="89"/>
        <v>0</v>
      </c>
      <c r="BX70" s="265">
        <f t="shared" si="89"/>
        <v>0</v>
      </c>
      <c r="BY70" s="265">
        <f t="shared" si="89"/>
        <v>0</v>
      </c>
      <c r="BZ70" s="265">
        <f t="shared" si="89"/>
        <v>0</v>
      </c>
      <c r="CA70" s="265">
        <f t="shared" si="89"/>
        <v>0</v>
      </c>
      <c r="CB70" s="265">
        <f t="shared" si="89"/>
        <v>0</v>
      </c>
      <c r="CC70" s="265">
        <f t="shared" si="89"/>
        <v>0</v>
      </c>
      <c r="CD70" s="265">
        <f t="shared" si="89"/>
        <v>0</v>
      </c>
      <c r="CE70" s="265">
        <f t="shared" si="89"/>
        <v>0</v>
      </c>
      <c r="CF70" s="265">
        <f t="shared" si="89"/>
        <v>0</v>
      </c>
      <c r="CG70" s="265">
        <f t="shared" si="89"/>
        <v>0</v>
      </c>
      <c r="CH70" s="265">
        <f t="shared" si="89"/>
        <v>0</v>
      </c>
      <c r="CI70" s="265">
        <f t="shared" si="89"/>
        <v>0</v>
      </c>
      <c r="CJ70" s="265">
        <f t="shared" si="89"/>
        <v>0</v>
      </c>
      <c r="CK70" s="265">
        <f t="shared" si="89"/>
        <v>0</v>
      </c>
      <c r="CL70" s="265">
        <f t="shared" si="89"/>
        <v>0</v>
      </c>
      <c r="CM70" s="265">
        <f t="shared" si="89"/>
        <v>0</v>
      </c>
      <c r="CN70" s="265">
        <f t="shared" si="89"/>
        <v>0</v>
      </c>
      <c r="CO70" s="265">
        <f t="shared" si="89"/>
        <v>0</v>
      </c>
      <c r="CP70" s="265">
        <f t="shared" si="89"/>
        <v>0</v>
      </c>
      <c r="CQ70" s="265">
        <f t="shared" si="89"/>
        <v>0</v>
      </c>
      <c r="CR70" s="265">
        <f t="shared" si="89"/>
        <v>0</v>
      </c>
      <c r="CS70" s="265">
        <f t="shared" si="89"/>
        <v>0</v>
      </c>
      <c r="CT70" s="265">
        <f t="shared" si="89"/>
        <v>0</v>
      </c>
      <c r="CU70" s="265">
        <f t="shared" si="89"/>
        <v>0</v>
      </c>
      <c r="CV70" s="265">
        <f t="shared" si="89"/>
        <v>0</v>
      </c>
      <c r="CW70" s="265">
        <f t="shared" si="89"/>
        <v>0</v>
      </c>
      <c r="CX70" s="265">
        <f t="shared" si="89"/>
        <v>0</v>
      </c>
      <c r="CY70" s="265">
        <f t="shared" si="89"/>
        <v>0</v>
      </c>
      <c r="CZ70" s="265">
        <f t="shared" si="89"/>
        <v>0</v>
      </c>
      <c r="DA70" s="265">
        <f t="shared" si="89"/>
        <v>0</v>
      </c>
      <c r="DB70" s="265">
        <f t="shared" si="89"/>
        <v>0</v>
      </c>
      <c r="DC70" s="265">
        <f t="shared" si="89"/>
        <v>0</v>
      </c>
    </row>
    <row r="71" spans="2:107" ht="15" hidden="1" customHeight="1" x14ac:dyDescent="0.25">
      <c r="B71" s="247">
        <v>31</v>
      </c>
      <c r="C71" s="252" t="s">
        <v>4255</v>
      </c>
      <c r="D71" s="252"/>
      <c r="E71" s="253" t="s">
        <v>3909</v>
      </c>
      <c r="F71" s="695" t="s">
        <v>4256</v>
      </c>
      <c r="G71" s="266">
        <f>IF(OR(G19=0,G70=0),0,(G70-G19)/G19)</f>
        <v>0</v>
      </c>
      <c r="H71" s="267">
        <f>IF(OR(H19=0,H70=0),0,(H70-H19)/H19)</f>
        <v>0</v>
      </c>
      <c r="I71" s="267">
        <f t="shared" ref="I71:BT71" si="90">IF(OR(I19=0,I70=0),0,(I70-I19)/I19)</f>
        <v>0</v>
      </c>
      <c r="J71" s="267">
        <f t="shared" si="90"/>
        <v>0</v>
      </c>
      <c r="K71" s="267">
        <f t="shared" si="90"/>
        <v>0</v>
      </c>
      <c r="L71" s="267">
        <f t="shared" si="90"/>
        <v>0</v>
      </c>
      <c r="M71" s="267">
        <f t="shared" si="90"/>
        <v>0</v>
      </c>
      <c r="N71" s="267">
        <f t="shared" si="90"/>
        <v>0</v>
      </c>
      <c r="O71" s="267">
        <f t="shared" si="90"/>
        <v>0</v>
      </c>
      <c r="P71" s="267">
        <f t="shared" si="90"/>
        <v>0</v>
      </c>
      <c r="Q71" s="267">
        <f t="shared" si="90"/>
        <v>0</v>
      </c>
      <c r="R71" s="267">
        <f t="shared" si="90"/>
        <v>0</v>
      </c>
      <c r="S71" s="267">
        <f t="shared" si="90"/>
        <v>0</v>
      </c>
      <c r="T71" s="267">
        <f t="shared" si="90"/>
        <v>0</v>
      </c>
      <c r="U71" s="267">
        <f t="shared" si="90"/>
        <v>0</v>
      </c>
      <c r="V71" s="267">
        <f t="shared" si="90"/>
        <v>0</v>
      </c>
      <c r="W71" s="267">
        <f t="shared" si="90"/>
        <v>0</v>
      </c>
      <c r="X71" s="267">
        <f t="shared" si="90"/>
        <v>0</v>
      </c>
      <c r="Y71" s="267">
        <f t="shared" si="90"/>
        <v>0</v>
      </c>
      <c r="Z71" s="267">
        <f t="shared" si="90"/>
        <v>0</v>
      </c>
      <c r="AA71" s="267">
        <f t="shared" si="90"/>
        <v>0</v>
      </c>
      <c r="AB71" s="267">
        <f t="shared" si="90"/>
        <v>0</v>
      </c>
      <c r="AC71" s="267">
        <f t="shared" si="90"/>
        <v>0</v>
      </c>
      <c r="AD71" s="267">
        <f t="shared" si="90"/>
        <v>0</v>
      </c>
      <c r="AE71" s="267">
        <f t="shared" si="90"/>
        <v>0</v>
      </c>
      <c r="AF71" s="267">
        <f t="shared" si="90"/>
        <v>0</v>
      </c>
      <c r="AG71" s="267">
        <f t="shared" si="90"/>
        <v>0</v>
      </c>
      <c r="AH71" s="267">
        <f t="shared" si="90"/>
        <v>0</v>
      </c>
      <c r="AI71" s="267">
        <f t="shared" si="90"/>
        <v>0</v>
      </c>
      <c r="AJ71" s="267">
        <f t="shared" si="90"/>
        <v>0</v>
      </c>
      <c r="AK71" s="267">
        <f t="shared" si="90"/>
        <v>0</v>
      </c>
      <c r="AL71" s="267">
        <f t="shared" si="90"/>
        <v>0</v>
      </c>
      <c r="AM71" s="267">
        <f t="shared" si="90"/>
        <v>0</v>
      </c>
      <c r="AN71" s="267">
        <f t="shared" si="90"/>
        <v>0</v>
      </c>
      <c r="AO71" s="267">
        <f t="shared" si="90"/>
        <v>0</v>
      </c>
      <c r="AP71" s="267">
        <f t="shared" si="90"/>
        <v>0</v>
      </c>
      <c r="AQ71" s="267">
        <f t="shared" si="90"/>
        <v>0</v>
      </c>
      <c r="AR71" s="267">
        <f t="shared" si="90"/>
        <v>0</v>
      </c>
      <c r="AS71" s="267">
        <f t="shared" si="90"/>
        <v>0</v>
      </c>
      <c r="AT71" s="267">
        <f t="shared" si="90"/>
        <v>0</v>
      </c>
      <c r="AU71" s="267">
        <f t="shared" si="90"/>
        <v>0</v>
      </c>
      <c r="AV71" s="267">
        <f t="shared" si="90"/>
        <v>0</v>
      </c>
      <c r="AW71" s="267">
        <f t="shared" si="90"/>
        <v>0</v>
      </c>
      <c r="AX71" s="267">
        <f t="shared" si="90"/>
        <v>0</v>
      </c>
      <c r="AY71" s="267">
        <f t="shared" si="90"/>
        <v>0</v>
      </c>
      <c r="AZ71" s="267">
        <f t="shared" si="90"/>
        <v>0</v>
      </c>
      <c r="BA71" s="267">
        <f t="shared" si="90"/>
        <v>0</v>
      </c>
      <c r="BB71" s="267">
        <f t="shared" si="90"/>
        <v>0</v>
      </c>
      <c r="BC71" s="267">
        <f t="shared" si="90"/>
        <v>0</v>
      </c>
      <c r="BD71" s="267">
        <f t="shared" si="90"/>
        <v>0</v>
      </c>
      <c r="BE71" s="267">
        <f t="shared" si="90"/>
        <v>0</v>
      </c>
      <c r="BF71" s="267">
        <f t="shared" si="90"/>
        <v>0</v>
      </c>
      <c r="BG71" s="267">
        <f t="shared" si="90"/>
        <v>0</v>
      </c>
      <c r="BH71" s="267">
        <f t="shared" si="90"/>
        <v>0</v>
      </c>
      <c r="BI71" s="267">
        <f t="shared" si="90"/>
        <v>0</v>
      </c>
      <c r="BJ71" s="267">
        <f t="shared" si="90"/>
        <v>0</v>
      </c>
      <c r="BK71" s="267">
        <f t="shared" si="90"/>
        <v>0</v>
      </c>
      <c r="BL71" s="267">
        <f t="shared" si="90"/>
        <v>0</v>
      </c>
      <c r="BM71" s="267">
        <f t="shared" si="90"/>
        <v>0</v>
      </c>
      <c r="BN71" s="267">
        <f t="shared" si="90"/>
        <v>0</v>
      </c>
      <c r="BO71" s="267">
        <f t="shared" si="90"/>
        <v>0</v>
      </c>
      <c r="BP71" s="267">
        <f t="shared" si="90"/>
        <v>0</v>
      </c>
      <c r="BQ71" s="267">
        <f t="shared" si="90"/>
        <v>0</v>
      </c>
      <c r="BR71" s="267">
        <f t="shared" si="90"/>
        <v>0</v>
      </c>
      <c r="BS71" s="267">
        <f t="shared" si="90"/>
        <v>0</v>
      </c>
      <c r="BT71" s="267">
        <f t="shared" si="90"/>
        <v>0</v>
      </c>
      <c r="BU71" s="267">
        <f t="shared" ref="BU71:DC71" si="91">IF(OR(BU19=0,BU70=0),0,(BU70-BU19)/BU19)</f>
        <v>0</v>
      </c>
      <c r="BV71" s="267">
        <f t="shared" si="91"/>
        <v>0</v>
      </c>
      <c r="BW71" s="267">
        <f t="shared" si="91"/>
        <v>0</v>
      </c>
      <c r="BX71" s="267">
        <f t="shared" si="91"/>
        <v>0</v>
      </c>
      <c r="BY71" s="267">
        <f t="shared" si="91"/>
        <v>0</v>
      </c>
      <c r="BZ71" s="267">
        <f t="shared" si="91"/>
        <v>0</v>
      </c>
      <c r="CA71" s="267">
        <f t="shared" si="91"/>
        <v>0</v>
      </c>
      <c r="CB71" s="267">
        <f t="shared" si="91"/>
        <v>0</v>
      </c>
      <c r="CC71" s="267">
        <f t="shared" si="91"/>
        <v>0</v>
      </c>
      <c r="CD71" s="267">
        <f t="shared" si="91"/>
        <v>0</v>
      </c>
      <c r="CE71" s="267">
        <f t="shared" si="91"/>
        <v>0</v>
      </c>
      <c r="CF71" s="267">
        <f t="shared" si="91"/>
        <v>0</v>
      </c>
      <c r="CG71" s="267">
        <f t="shared" si="91"/>
        <v>0</v>
      </c>
      <c r="CH71" s="267">
        <f t="shared" si="91"/>
        <v>0</v>
      </c>
      <c r="CI71" s="267">
        <f t="shared" si="91"/>
        <v>0</v>
      </c>
      <c r="CJ71" s="267">
        <f t="shared" si="91"/>
        <v>0</v>
      </c>
      <c r="CK71" s="267">
        <f t="shared" si="91"/>
        <v>0</v>
      </c>
      <c r="CL71" s="267">
        <f t="shared" si="91"/>
        <v>0</v>
      </c>
      <c r="CM71" s="267">
        <f t="shared" si="91"/>
        <v>0</v>
      </c>
      <c r="CN71" s="267">
        <f t="shared" si="91"/>
        <v>0</v>
      </c>
      <c r="CO71" s="267">
        <f t="shared" si="91"/>
        <v>0</v>
      </c>
      <c r="CP71" s="267">
        <f t="shared" si="91"/>
        <v>0</v>
      </c>
      <c r="CQ71" s="267">
        <f t="shared" si="91"/>
        <v>0</v>
      </c>
      <c r="CR71" s="267">
        <f t="shared" si="91"/>
        <v>0</v>
      </c>
      <c r="CS71" s="267">
        <f t="shared" si="91"/>
        <v>0</v>
      </c>
      <c r="CT71" s="267">
        <f t="shared" si="91"/>
        <v>0</v>
      </c>
      <c r="CU71" s="267">
        <f t="shared" si="91"/>
        <v>0</v>
      </c>
      <c r="CV71" s="267">
        <f t="shared" si="91"/>
        <v>0</v>
      </c>
      <c r="CW71" s="267">
        <f t="shared" si="91"/>
        <v>0</v>
      </c>
      <c r="CX71" s="267">
        <f t="shared" si="91"/>
        <v>0</v>
      </c>
      <c r="CY71" s="267">
        <f t="shared" si="91"/>
        <v>0</v>
      </c>
      <c r="CZ71" s="267">
        <f t="shared" si="91"/>
        <v>0</v>
      </c>
      <c r="DA71" s="267">
        <f t="shared" si="91"/>
        <v>0</v>
      </c>
      <c r="DB71" s="267">
        <f t="shared" si="91"/>
        <v>0</v>
      </c>
      <c r="DC71" s="267">
        <f t="shared" si="91"/>
        <v>0</v>
      </c>
    </row>
    <row r="72" spans="2:107" ht="15" hidden="1" customHeight="1" x14ac:dyDescent="0.25"/>
    <row r="73" spans="2:107" ht="15" hidden="1" customHeight="1" x14ac:dyDescent="0.25">
      <c r="B73" s="1032" t="s">
        <v>4816</v>
      </c>
      <c r="C73" s="1033"/>
      <c r="D73" s="1033"/>
      <c r="E73" s="1033"/>
      <c r="F73" s="1033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6"/>
      <c r="AL73" s="246"/>
      <c r="AM73" s="246"/>
      <c r="AN73" s="246"/>
      <c r="AO73" s="246"/>
      <c r="AP73" s="246"/>
      <c r="AQ73" s="246"/>
      <c r="AR73" s="246"/>
      <c r="AS73" s="246"/>
      <c r="AT73" s="246"/>
      <c r="AU73" s="246"/>
      <c r="AV73" s="246"/>
      <c r="AW73" s="246"/>
      <c r="AX73" s="246"/>
      <c r="AY73" s="246"/>
      <c r="AZ73" s="246"/>
      <c r="BA73" s="246"/>
      <c r="BB73" s="246"/>
      <c r="BC73" s="246"/>
      <c r="BD73" s="246"/>
      <c r="BE73" s="246"/>
      <c r="BF73" s="246"/>
      <c r="BG73" s="246"/>
      <c r="BH73" s="246"/>
      <c r="BI73" s="246"/>
      <c r="BJ73" s="246"/>
      <c r="BK73" s="246"/>
      <c r="BL73" s="246"/>
      <c r="BM73" s="246"/>
      <c r="BN73" s="246"/>
      <c r="BO73" s="246"/>
      <c r="BP73" s="246"/>
      <c r="BQ73" s="246"/>
      <c r="BR73" s="246"/>
      <c r="BS73" s="246"/>
      <c r="BT73" s="246"/>
      <c r="BU73" s="246"/>
      <c r="BV73" s="246"/>
      <c r="BW73" s="246"/>
      <c r="BX73" s="246"/>
      <c r="BY73" s="246"/>
      <c r="BZ73" s="246"/>
      <c r="CA73" s="246"/>
      <c r="CB73" s="246"/>
      <c r="CC73" s="246"/>
      <c r="CD73" s="246"/>
      <c r="CE73" s="246"/>
      <c r="CF73" s="246"/>
      <c r="CG73" s="246"/>
      <c r="CH73" s="246"/>
      <c r="CI73" s="246"/>
      <c r="CJ73" s="246"/>
      <c r="CK73" s="246"/>
      <c r="CL73" s="246"/>
      <c r="CM73" s="246"/>
      <c r="CN73" s="246"/>
      <c r="CO73" s="246"/>
      <c r="CP73" s="246"/>
      <c r="CQ73" s="246"/>
      <c r="CR73" s="246"/>
      <c r="CS73" s="246"/>
      <c r="CT73" s="246"/>
      <c r="CU73" s="246"/>
      <c r="CV73" s="246"/>
      <c r="CW73" s="246"/>
      <c r="CX73" s="246"/>
      <c r="CY73" s="246"/>
      <c r="CZ73" s="246"/>
      <c r="DA73" s="246"/>
      <c r="DB73" s="246"/>
      <c r="DC73" s="246"/>
    </row>
    <row r="74" spans="2:107" s="99" customFormat="1" ht="15" hidden="1" customHeight="1" x14ac:dyDescent="0.25">
      <c r="B74" s="247"/>
      <c r="C74" s="248"/>
      <c r="D74" s="248"/>
      <c r="E74" s="248"/>
      <c r="F74" s="249"/>
      <c r="G74" s="250" t="s">
        <v>76</v>
      </c>
      <c r="H74" s="251" t="s">
        <v>4706</v>
      </c>
      <c r="I74" s="251" t="s">
        <v>4707</v>
      </c>
      <c r="J74" s="251" t="s">
        <v>4708</v>
      </c>
      <c r="K74" s="251" t="s">
        <v>4709</v>
      </c>
      <c r="L74" s="251" t="s">
        <v>4710</v>
      </c>
      <c r="M74" s="251" t="s">
        <v>4711</v>
      </c>
      <c r="N74" s="251" t="s">
        <v>4712</v>
      </c>
      <c r="O74" s="251" t="s">
        <v>4713</v>
      </c>
      <c r="P74" s="251" t="s">
        <v>4714</v>
      </c>
      <c r="Q74" s="251" t="s">
        <v>4715</v>
      </c>
      <c r="R74" s="251" t="s">
        <v>4716</v>
      </c>
      <c r="S74" s="251" t="s">
        <v>4717</v>
      </c>
      <c r="T74" s="251" t="s">
        <v>4718</v>
      </c>
      <c r="U74" s="251" t="s">
        <v>4719</v>
      </c>
      <c r="V74" s="251" t="s">
        <v>4720</v>
      </c>
      <c r="W74" s="251" t="s">
        <v>4721</v>
      </c>
      <c r="X74" s="251" t="s">
        <v>4722</v>
      </c>
      <c r="Y74" s="251" t="s">
        <v>4723</v>
      </c>
      <c r="Z74" s="251" t="s">
        <v>4724</v>
      </c>
      <c r="AA74" s="251" t="s">
        <v>4725</v>
      </c>
      <c r="AB74" s="251" t="s">
        <v>4726</v>
      </c>
      <c r="AC74" s="251" t="s">
        <v>4727</v>
      </c>
      <c r="AD74" s="251" t="s">
        <v>4728</v>
      </c>
      <c r="AE74" s="251" t="s">
        <v>4729</v>
      </c>
      <c r="AF74" s="251" t="s">
        <v>4730</v>
      </c>
      <c r="AG74" s="251" t="s">
        <v>4731</v>
      </c>
      <c r="AH74" s="251" t="s">
        <v>4732</v>
      </c>
      <c r="AI74" s="251" t="s">
        <v>4733</v>
      </c>
      <c r="AJ74" s="251" t="s">
        <v>4734</v>
      </c>
      <c r="AK74" s="251" t="s">
        <v>4735</v>
      </c>
      <c r="AL74" s="251" t="s">
        <v>4736</v>
      </c>
      <c r="AM74" s="251" t="s">
        <v>4737</v>
      </c>
      <c r="AN74" s="251" t="s">
        <v>4738</v>
      </c>
      <c r="AO74" s="251" t="s">
        <v>4739</v>
      </c>
      <c r="AP74" s="251" t="s">
        <v>4740</v>
      </c>
      <c r="AQ74" s="251" t="s">
        <v>4741</v>
      </c>
      <c r="AR74" s="251" t="s">
        <v>4742</v>
      </c>
      <c r="AS74" s="251" t="s">
        <v>4743</v>
      </c>
      <c r="AT74" s="251" t="s">
        <v>4744</v>
      </c>
      <c r="AU74" s="251" t="s">
        <v>4745</v>
      </c>
      <c r="AV74" s="251" t="s">
        <v>4746</v>
      </c>
      <c r="AW74" s="251" t="s">
        <v>4747</v>
      </c>
      <c r="AX74" s="251" t="s">
        <v>4748</v>
      </c>
      <c r="AY74" s="251" t="s">
        <v>4749</v>
      </c>
      <c r="AZ74" s="251" t="s">
        <v>4750</v>
      </c>
      <c r="BA74" s="251" t="s">
        <v>4751</v>
      </c>
      <c r="BB74" s="251" t="s">
        <v>4752</v>
      </c>
      <c r="BC74" s="251" t="s">
        <v>4753</v>
      </c>
      <c r="BD74" s="251" t="s">
        <v>4754</v>
      </c>
      <c r="BE74" s="251" t="s">
        <v>4755</v>
      </c>
      <c r="BF74" s="251" t="s">
        <v>4756</v>
      </c>
      <c r="BG74" s="251" t="s">
        <v>4757</v>
      </c>
      <c r="BH74" s="251" t="s">
        <v>4758</v>
      </c>
      <c r="BI74" s="251" t="s">
        <v>4759</v>
      </c>
      <c r="BJ74" s="251" t="s">
        <v>4760</v>
      </c>
      <c r="BK74" s="251" t="s">
        <v>4761</v>
      </c>
      <c r="BL74" s="251" t="s">
        <v>4762</v>
      </c>
      <c r="BM74" s="251" t="s">
        <v>4763</v>
      </c>
      <c r="BN74" s="251" t="s">
        <v>4764</v>
      </c>
      <c r="BO74" s="251" t="s">
        <v>4765</v>
      </c>
      <c r="BP74" s="251" t="s">
        <v>4766</v>
      </c>
      <c r="BQ74" s="251" t="s">
        <v>4767</v>
      </c>
      <c r="BR74" s="251" t="s">
        <v>4768</v>
      </c>
      <c r="BS74" s="251" t="s">
        <v>4769</v>
      </c>
      <c r="BT74" s="251" t="s">
        <v>4770</v>
      </c>
      <c r="BU74" s="251" t="s">
        <v>4771</v>
      </c>
      <c r="BV74" s="251" t="s">
        <v>4772</v>
      </c>
      <c r="BW74" s="251" t="s">
        <v>4773</v>
      </c>
      <c r="BX74" s="251" t="s">
        <v>4774</v>
      </c>
      <c r="BY74" s="251" t="s">
        <v>4775</v>
      </c>
      <c r="BZ74" s="251" t="s">
        <v>4776</v>
      </c>
      <c r="CA74" s="251" t="s">
        <v>4777</v>
      </c>
      <c r="CB74" s="251" t="s">
        <v>4778</v>
      </c>
      <c r="CC74" s="251" t="s">
        <v>4779</v>
      </c>
      <c r="CD74" s="251" t="s">
        <v>4780</v>
      </c>
      <c r="CE74" s="251" t="s">
        <v>4781</v>
      </c>
      <c r="CF74" s="251" t="s">
        <v>4782</v>
      </c>
      <c r="CG74" s="251" t="s">
        <v>4783</v>
      </c>
      <c r="CH74" s="251" t="s">
        <v>4784</v>
      </c>
      <c r="CI74" s="251" t="s">
        <v>4785</v>
      </c>
      <c r="CJ74" s="251" t="s">
        <v>4786</v>
      </c>
      <c r="CK74" s="251" t="s">
        <v>4787</v>
      </c>
      <c r="CL74" s="251" t="s">
        <v>4788</v>
      </c>
      <c r="CM74" s="251" t="s">
        <v>4789</v>
      </c>
      <c r="CN74" s="251" t="s">
        <v>4790</v>
      </c>
      <c r="CO74" s="251" t="s">
        <v>4791</v>
      </c>
      <c r="CP74" s="251" t="s">
        <v>4792</v>
      </c>
      <c r="CQ74" s="251" t="s">
        <v>4793</v>
      </c>
      <c r="CR74" s="251" t="s">
        <v>4794</v>
      </c>
      <c r="CS74" s="251" t="s">
        <v>4795</v>
      </c>
      <c r="CT74" s="251" t="s">
        <v>4796</v>
      </c>
      <c r="CU74" s="251" t="s">
        <v>4797</v>
      </c>
      <c r="CV74" s="251" t="s">
        <v>4798</v>
      </c>
      <c r="CW74" s="251" t="s">
        <v>4799</v>
      </c>
      <c r="CX74" s="251" t="s">
        <v>4800</v>
      </c>
      <c r="CY74" s="251" t="s">
        <v>4801</v>
      </c>
      <c r="CZ74" s="251" t="s">
        <v>4802</v>
      </c>
      <c r="DA74" s="251" t="s">
        <v>4803</v>
      </c>
      <c r="DB74" s="251" t="s">
        <v>4804</v>
      </c>
      <c r="DC74" s="251" t="s">
        <v>4805</v>
      </c>
    </row>
    <row r="75" spans="2:107" ht="15" hidden="1" customHeight="1" x14ac:dyDescent="0.25">
      <c r="B75" s="247">
        <v>32</v>
      </c>
      <c r="C75" s="252" t="s">
        <v>4189</v>
      </c>
      <c r="D75" s="252"/>
      <c r="E75" s="253"/>
      <c r="F75" s="254"/>
      <c r="G75" s="255"/>
      <c r="H75" s="217"/>
      <c r="I75" s="217"/>
      <c r="J75" s="217"/>
      <c r="K75" s="217"/>
      <c r="L75" s="217"/>
      <c r="M75" s="217"/>
      <c r="N75" s="217"/>
      <c r="O75" s="217"/>
      <c r="P75" s="217"/>
      <c r="Q75" s="217"/>
      <c r="R75" s="217"/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17"/>
      <c r="AG75" s="217"/>
      <c r="AH75" s="217"/>
      <c r="AI75" s="217"/>
      <c r="AJ75" s="217"/>
      <c r="AK75" s="217"/>
      <c r="AL75" s="217"/>
      <c r="AM75" s="217"/>
      <c r="AN75" s="217"/>
      <c r="AO75" s="217"/>
      <c r="AP75" s="217"/>
      <c r="AQ75" s="217"/>
      <c r="AR75" s="217"/>
      <c r="AS75" s="217"/>
      <c r="AT75" s="217"/>
      <c r="AU75" s="217"/>
      <c r="AV75" s="217"/>
      <c r="AW75" s="217"/>
      <c r="AX75" s="217"/>
      <c r="AY75" s="217"/>
      <c r="AZ75" s="217"/>
      <c r="BA75" s="217"/>
      <c r="BB75" s="217"/>
      <c r="BC75" s="217"/>
      <c r="BD75" s="217"/>
      <c r="BE75" s="217"/>
      <c r="BF75" s="217"/>
      <c r="BG75" s="217"/>
      <c r="BH75" s="217"/>
      <c r="BI75" s="217"/>
      <c r="BJ75" s="217"/>
      <c r="BK75" s="217"/>
      <c r="BL75" s="217"/>
      <c r="BM75" s="217"/>
      <c r="BN75" s="217"/>
      <c r="BO75" s="217"/>
      <c r="BP75" s="217"/>
      <c r="BQ75" s="217"/>
      <c r="BR75" s="217"/>
      <c r="BS75" s="217"/>
      <c r="BT75" s="217"/>
      <c r="BU75" s="217"/>
      <c r="BV75" s="217"/>
      <c r="BW75" s="217"/>
      <c r="BX75" s="217"/>
      <c r="BY75" s="217"/>
      <c r="BZ75" s="217"/>
      <c r="CA75" s="217"/>
      <c r="CB75" s="217"/>
      <c r="CC75" s="217"/>
      <c r="CD75" s="217"/>
      <c r="CE75" s="217"/>
      <c r="CF75" s="217"/>
      <c r="CG75" s="217"/>
      <c r="CH75" s="217"/>
      <c r="CI75" s="217"/>
      <c r="CJ75" s="217"/>
      <c r="CK75" s="217"/>
      <c r="CL75" s="217"/>
      <c r="CM75" s="217"/>
      <c r="CN75" s="217"/>
      <c r="CO75" s="217"/>
      <c r="CP75" s="217"/>
      <c r="CQ75" s="217"/>
      <c r="CR75" s="217"/>
      <c r="CS75" s="217"/>
      <c r="CT75" s="217"/>
      <c r="CU75" s="217"/>
      <c r="CV75" s="217"/>
      <c r="CW75" s="217"/>
      <c r="CX75" s="217"/>
      <c r="CY75" s="217"/>
      <c r="CZ75" s="217"/>
      <c r="DA75" s="217"/>
      <c r="DB75" s="217"/>
      <c r="DC75" s="217"/>
    </row>
    <row r="76" spans="2:107" ht="15" hidden="1" customHeight="1" x14ac:dyDescent="0.25">
      <c r="B76" s="247"/>
      <c r="C76" s="765" t="s">
        <v>6119</v>
      </c>
      <c r="D76" s="252"/>
      <c r="E76" s="253"/>
      <c r="F76" s="254"/>
      <c r="G76" s="255"/>
      <c r="H76" s="766"/>
      <c r="I76" s="766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  <c r="AA76" s="766"/>
      <c r="AB76" s="766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  <c r="AN76" s="217"/>
      <c r="AO76" s="217"/>
      <c r="AP76" s="217"/>
      <c r="AQ76" s="217"/>
      <c r="AR76" s="217"/>
      <c r="AS76" s="217"/>
      <c r="AT76" s="766"/>
      <c r="AU76" s="766"/>
      <c r="AV76" s="217"/>
      <c r="AW76" s="217"/>
      <c r="AX76" s="217"/>
      <c r="AY76" s="217"/>
      <c r="AZ76" s="217"/>
      <c r="BA76" s="217"/>
      <c r="BB76" s="217"/>
      <c r="BC76" s="217"/>
      <c r="BD76" s="217"/>
      <c r="BE76" s="217"/>
      <c r="BF76" s="217"/>
      <c r="BG76" s="217"/>
      <c r="BH76" s="217"/>
      <c r="BI76" s="217"/>
      <c r="BJ76" s="217"/>
      <c r="BK76" s="217"/>
      <c r="BL76" s="217"/>
      <c r="BM76" s="766"/>
      <c r="BN76" s="766"/>
      <c r="BO76" s="217"/>
      <c r="BP76" s="217"/>
      <c r="BQ76" s="217"/>
      <c r="BR76" s="217"/>
      <c r="BS76" s="217"/>
      <c r="BT76" s="217"/>
      <c r="BU76" s="217"/>
      <c r="BV76" s="217"/>
      <c r="BW76" s="217"/>
      <c r="BX76" s="217"/>
      <c r="BY76" s="217"/>
      <c r="BZ76" s="217"/>
      <c r="CA76" s="217"/>
      <c r="CB76" s="217"/>
      <c r="CC76" s="217"/>
      <c r="CD76" s="217"/>
      <c r="CE76" s="217"/>
      <c r="CF76" s="766"/>
      <c r="CG76" s="766"/>
      <c r="CH76" s="217"/>
      <c r="CI76" s="217"/>
      <c r="CJ76" s="217"/>
      <c r="CK76" s="217"/>
      <c r="CL76" s="217"/>
      <c r="CM76" s="217"/>
      <c r="CN76" s="217"/>
      <c r="CO76" s="217"/>
      <c r="CP76" s="217"/>
      <c r="CQ76" s="217"/>
      <c r="CR76" s="217"/>
      <c r="CS76" s="217"/>
      <c r="CT76" s="217"/>
      <c r="CU76" s="217"/>
      <c r="CV76" s="217"/>
      <c r="CW76" s="217"/>
      <c r="CX76" s="217"/>
      <c r="CY76" s="766"/>
      <c r="CZ76" s="766"/>
      <c r="DA76" s="217"/>
      <c r="DB76" s="217"/>
      <c r="DC76" s="217"/>
    </row>
    <row r="77" spans="2:107" ht="15" hidden="1" customHeight="1" x14ac:dyDescent="0.25">
      <c r="B77" s="247">
        <v>33</v>
      </c>
      <c r="C77" s="252" t="s">
        <v>4249</v>
      </c>
      <c r="D77" s="252"/>
      <c r="E77" s="253"/>
      <c r="F77" s="256" t="s">
        <v>4258</v>
      </c>
      <c r="G77" s="257">
        <f>SUM(H77:DC77)</f>
        <v>0</v>
      </c>
      <c r="H77" s="258"/>
      <c r="I77" s="258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58"/>
      <c r="AB77" s="258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58"/>
      <c r="AU77" s="258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  <c r="BI77" s="222"/>
      <c r="BJ77" s="222"/>
      <c r="BK77" s="222"/>
      <c r="BL77" s="222"/>
      <c r="BM77" s="258"/>
      <c r="BN77" s="258"/>
      <c r="BO77" s="222"/>
      <c r="BP77" s="222"/>
      <c r="BQ77" s="222"/>
      <c r="BR77" s="222"/>
      <c r="BS77" s="222"/>
      <c r="BT77" s="222"/>
      <c r="BU77" s="222"/>
      <c r="BV77" s="222"/>
      <c r="BW77" s="222"/>
      <c r="BX77" s="222"/>
      <c r="BY77" s="222"/>
      <c r="BZ77" s="222"/>
      <c r="CA77" s="222"/>
      <c r="CB77" s="222"/>
      <c r="CC77" s="222"/>
      <c r="CD77" s="222"/>
      <c r="CE77" s="222"/>
      <c r="CF77" s="258"/>
      <c r="CG77" s="258"/>
      <c r="CH77" s="222"/>
      <c r="CI77" s="222"/>
      <c r="CJ77" s="222"/>
      <c r="CK77" s="222"/>
      <c r="CL77" s="222"/>
      <c r="CM77" s="222"/>
      <c r="CN77" s="222"/>
      <c r="CO77" s="222"/>
      <c r="CP77" s="222"/>
      <c r="CQ77" s="222"/>
      <c r="CR77" s="222"/>
      <c r="CS77" s="222"/>
      <c r="CT77" s="222"/>
      <c r="CU77" s="222"/>
      <c r="CV77" s="222"/>
      <c r="CW77" s="222"/>
      <c r="CX77" s="222"/>
      <c r="CY77" s="258"/>
      <c r="CZ77" s="258"/>
      <c r="DA77" s="222"/>
      <c r="DB77" s="222"/>
      <c r="DC77" s="222"/>
    </row>
    <row r="78" spans="2:107" ht="15" hidden="1" customHeight="1" x14ac:dyDescent="0.25">
      <c r="B78" s="1165">
        <v>34</v>
      </c>
      <c r="C78" s="252" t="s">
        <v>4455</v>
      </c>
      <c r="D78" s="252"/>
      <c r="E78" s="253" t="s">
        <v>3855</v>
      </c>
      <c r="F78" s="256" t="s">
        <v>4459</v>
      </c>
      <c r="G78" s="259">
        <f>SUM(H78:DC78)</f>
        <v>0</v>
      </c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6"/>
      <c r="Y78" s="226"/>
      <c r="Z78" s="226"/>
      <c r="AA78" s="226"/>
      <c r="AB78" s="226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  <c r="AP78" s="226"/>
      <c r="AQ78" s="226"/>
      <c r="AR78" s="226"/>
      <c r="AS78" s="226"/>
      <c r="AT78" s="226"/>
      <c r="AU78" s="226"/>
      <c r="AV78" s="226"/>
      <c r="AW78" s="226"/>
      <c r="AX78" s="226"/>
      <c r="AY78" s="226"/>
      <c r="AZ78" s="226"/>
      <c r="BA78" s="226"/>
      <c r="BB78" s="226"/>
      <c r="BC78" s="226"/>
      <c r="BD78" s="226"/>
      <c r="BE78" s="226"/>
      <c r="BF78" s="226"/>
      <c r="BG78" s="226"/>
      <c r="BH78" s="226"/>
      <c r="BI78" s="226"/>
      <c r="BJ78" s="226"/>
      <c r="BK78" s="226"/>
      <c r="BL78" s="226"/>
      <c r="BM78" s="226"/>
      <c r="BN78" s="226"/>
      <c r="BO78" s="226"/>
      <c r="BP78" s="226"/>
      <c r="BQ78" s="226"/>
      <c r="BR78" s="226"/>
      <c r="BS78" s="226"/>
      <c r="BT78" s="226"/>
      <c r="BU78" s="226"/>
      <c r="BV78" s="226"/>
      <c r="BW78" s="226"/>
      <c r="BX78" s="226"/>
      <c r="BY78" s="226"/>
      <c r="BZ78" s="226"/>
      <c r="CA78" s="226"/>
      <c r="CB78" s="226"/>
      <c r="CC78" s="226"/>
      <c r="CD78" s="226"/>
      <c r="CE78" s="226"/>
      <c r="CF78" s="226"/>
      <c r="CG78" s="226"/>
      <c r="CH78" s="226"/>
      <c r="CI78" s="226"/>
      <c r="CJ78" s="226"/>
      <c r="CK78" s="226"/>
      <c r="CL78" s="226"/>
      <c r="CM78" s="226"/>
      <c r="CN78" s="226"/>
      <c r="CO78" s="226"/>
      <c r="CP78" s="226"/>
      <c r="CQ78" s="226"/>
      <c r="CR78" s="226"/>
      <c r="CS78" s="226"/>
      <c r="CT78" s="226"/>
      <c r="CU78" s="226"/>
      <c r="CV78" s="226"/>
      <c r="CW78" s="226"/>
      <c r="CX78" s="226"/>
      <c r="CY78" s="226"/>
      <c r="CZ78" s="226"/>
      <c r="DA78" s="226"/>
      <c r="DB78" s="226"/>
      <c r="DC78" s="226"/>
    </row>
    <row r="79" spans="2:107" ht="15" hidden="1" customHeight="1" x14ac:dyDescent="0.25">
      <c r="B79" s="995"/>
      <c r="C79" s="252" t="s">
        <v>4314</v>
      </c>
      <c r="D79" s="252"/>
      <c r="E79" s="253" t="s">
        <v>3855</v>
      </c>
      <c r="F79" s="256" t="s">
        <v>4446</v>
      </c>
      <c r="G79" s="259">
        <f>SUM(H79:DC79)</f>
        <v>0</v>
      </c>
      <c r="H79" s="260">
        <f t="shared" ref="H79:Z79" si="92">H77*H78</f>
        <v>0</v>
      </c>
      <c r="I79" s="260">
        <f t="shared" si="92"/>
        <v>0</v>
      </c>
      <c r="J79" s="260">
        <f t="shared" si="92"/>
        <v>0</v>
      </c>
      <c r="K79" s="260">
        <f t="shared" si="92"/>
        <v>0</v>
      </c>
      <c r="L79" s="260">
        <f t="shared" si="92"/>
        <v>0</v>
      </c>
      <c r="M79" s="260">
        <f t="shared" si="92"/>
        <v>0</v>
      </c>
      <c r="N79" s="260">
        <f t="shared" si="92"/>
        <v>0</v>
      </c>
      <c r="O79" s="260">
        <f t="shared" si="92"/>
        <v>0</v>
      </c>
      <c r="P79" s="260">
        <f t="shared" si="92"/>
        <v>0</v>
      </c>
      <c r="Q79" s="260">
        <f t="shared" si="92"/>
        <v>0</v>
      </c>
      <c r="R79" s="260">
        <f t="shared" si="92"/>
        <v>0</v>
      </c>
      <c r="S79" s="260">
        <f t="shared" si="92"/>
        <v>0</v>
      </c>
      <c r="T79" s="260">
        <f t="shared" si="92"/>
        <v>0</v>
      </c>
      <c r="U79" s="260">
        <f t="shared" si="92"/>
        <v>0</v>
      </c>
      <c r="V79" s="260">
        <f t="shared" si="92"/>
        <v>0</v>
      </c>
      <c r="W79" s="260">
        <f t="shared" si="92"/>
        <v>0</v>
      </c>
      <c r="X79" s="260">
        <f t="shared" si="92"/>
        <v>0</v>
      </c>
      <c r="Y79" s="260">
        <f t="shared" si="92"/>
        <v>0</v>
      </c>
      <c r="Z79" s="260">
        <f t="shared" si="92"/>
        <v>0</v>
      </c>
      <c r="AA79" s="260">
        <f t="shared" ref="AA79:CL79" si="93">AA77*AA78</f>
        <v>0</v>
      </c>
      <c r="AB79" s="260">
        <f t="shared" si="93"/>
        <v>0</v>
      </c>
      <c r="AC79" s="260">
        <f t="shared" si="93"/>
        <v>0</v>
      </c>
      <c r="AD79" s="260">
        <f t="shared" si="93"/>
        <v>0</v>
      </c>
      <c r="AE79" s="260">
        <f t="shared" si="93"/>
        <v>0</v>
      </c>
      <c r="AF79" s="260">
        <f t="shared" si="93"/>
        <v>0</v>
      </c>
      <c r="AG79" s="260">
        <f t="shared" si="93"/>
        <v>0</v>
      </c>
      <c r="AH79" s="260">
        <f t="shared" si="93"/>
        <v>0</v>
      </c>
      <c r="AI79" s="260">
        <f t="shared" si="93"/>
        <v>0</v>
      </c>
      <c r="AJ79" s="260">
        <f t="shared" si="93"/>
        <v>0</v>
      </c>
      <c r="AK79" s="260">
        <f t="shared" si="93"/>
        <v>0</v>
      </c>
      <c r="AL79" s="260">
        <f t="shared" si="93"/>
        <v>0</v>
      </c>
      <c r="AM79" s="260">
        <f t="shared" si="93"/>
        <v>0</v>
      </c>
      <c r="AN79" s="260">
        <f t="shared" si="93"/>
        <v>0</v>
      </c>
      <c r="AO79" s="260">
        <f t="shared" si="93"/>
        <v>0</v>
      </c>
      <c r="AP79" s="260">
        <f t="shared" si="93"/>
        <v>0</v>
      </c>
      <c r="AQ79" s="260">
        <f t="shared" si="93"/>
        <v>0</v>
      </c>
      <c r="AR79" s="260">
        <f t="shared" si="93"/>
        <v>0</v>
      </c>
      <c r="AS79" s="260">
        <f t="shared" si="93"/>
        <v>0</v>
      </c>
      <c r="AT79" s="260">
        <f t="shared" si="93"/>
        <v>0</v>
      </c>
      <c r="AU79" s="260">
        <f t="shared" si="93"/>
        <v>0</v>
      </c>
      <c r="AV79" s="260">
        <f t="shared" si="93"/>
        <v>0</v>
      </c>
      <c r="AW79" s="260">
        <f t="shared" si="93"/>
        <v>0</v>
      </c>
      <c r="AX79" s="260">
        <f t="shared" si="93"/>
        <v>0</v>
      </c>
      <c r="AY79" s="260">
        <f t="shared" si="93"/>
        <v>0</v>
      </c>
      <c r="AZ79" s="260">
        <f t="shared" si="93"/>
        <v>0</v>
      </c>
      <c r="BA79" s="260">
        <f t="shared" si="93"/>
        <v>0</v>
      </c>
      <c r="BB79" s="260">
        <f t="shared" si="93"/>
        <v>0</v>
      </c>
      <c r="BC79" s="260">
        <f t="shared" si="93"/>
        <v>0</v>
      </c>
      <c r="BD79" s="260">
        <f t="shared" si="93"/>
        <v>0</v>
      </c>
      <c r="BE79" s="260">
        <f t="shared" si="93"/>
        <v>0</v>
      </c>
      <c r="BF79" s="260">
        <f t="shared" si="93"/>
        <v>0</v>
      </c>
      <c r="BG79" s="260">
        <f t="shared" si="93"/>
        <v>0</v>
      </c>
      <c r="BH79" s="260">
        <f t="shared" si="93"/>
        <v>0</v>
      </c>
      <c r="BI79" s="260">
        <f t="shared" si="93"/>
        <v>0</v>
      </c>
      <c r="BJ79" s="260">
        <f t="shared" si="93"/>
        <v>0</v>
      </c>
      <c r="BK79" s="260">
        <f t="shared" si="93"/>
        <v>0</v>
      </c>
      <c r="BL79" s="260">
        <f t="shared" si="93"/>
        <v>0</v>
      </c>
      <c r="BM79" s="260">
        <f t="shared" si="93"/>
        <v>0</v>
      </c>
      <c r="BN79" s="260">
        <f t="shared" si="93"/>
        <v>0</v>
      </c>
      <c r="BO79" s="260">
        <f t="shared" si="93"/>
        <v>0</v>
      </c>
      <c r="BP79" s="260">
        <f t="shared" si="93"/>
        <v>0</v>
      </c>
      <c r="BQ79" s="260">
        <f t="shared" si="93"/>
        <v>0</v>
      </c>
      <c r="BR79" s="260">
        <f t="shared" si="93"/>
        <v>0</v>
      </c>
      <c r="BS79" s="260">
        <f t="shared" si="93"/>
        <v>0</v>
      </c>
      <c r="BT79" s="260">
        <f t="shared" si="93"/>
        <v>0</v>
      </c>
      <c r="BU79" s="260">
        <f t="shared" si="93"/>
        <v>0</v>
      </c>
      <c r="BV79" s="260">
        <f t="shared" si="93"/>
        <v>0</v>
      </c>
      <c r="BW79" s="260">
        <f t="shared" si="93"/>
        <v>0</v>
      </c>
      <c r="BX79" s="260">
        <f t="shared" si="93"/>
        <v>0</v>
      </c>
      <c r="BY79" s="260">
        <f t="shared" si="93"/>
        <v>0</v>
      </c>
      <c r="BZ79" s="260">
        <f t="shared" si="93"/>
        <v>0</v>
      </c>
      <c r="CA79" s="260">
        <f t="shared" si="93"/>
        <v>0</v>
      </c>
      <c r="CB79" s="260">
        <f t="shared" si="93"/>
        <v>0</v>
      </c>
      <c r="CC79" s="260">
        <f t="shared" si="93"/>
        <v>0</v>
      </c>
      <c r="CD79" s="260">
        <f t="shared" si="93"/>
        <v>0</v>
      </c>
      <c r="CE79" s="260">
        <f t="shared" si="93"/>
        <v>0</v>
      </c>
      <c r="CF79" s="260">
        <f t="shared" si="93"/>
        <v>0</v>
      </c>
      <c r="CG79" s="260">
        <f t="shared" si="93"/>
        <v>0</v>
      </c>
      <c r="CH79" s="260">
        <f t="shared" si="93"/>
        <v>0</v>
      </c>
      <c r="CI79" s="260">
        <f t="shared" si="93"/>
        <v>0</v>
      </c>
      <c r="CJ79" s="260">
        <f t="shared" si="93"/>
        <v>0</v>
      </c>
      <c r="CK79" s="260">
        <f t="shared" si="93"/>
        <v>0</v>
      </c>
      <c r="CL79" s="260">
        <f t="shared" si="93"/>
        <v>0</v>
      </c>
      <c r="CM79" s="260">
        <f t="shared" ref="CM79:DC79" si="94">CM77*CM78</f>
        <v>0</v>
      </c>
      <c r="CN79" s="260">
        <f t="shared" si="94"/>
        <v>0</v>
      </c>
      <c r="CO79" s="260">
        <f t="shared" si="94"/>
        <v>0</v>
      </c>
      <c r="CP79" s="260">
        <f t="shared" si="94"/>
        <v>0</v>
      </c>
      <c r="CQ79" s="260">
        <f t="shared" si="94"/>
        <v>0</v>
      </c>
      <c r="CR79" s="260">
        <f t="shared" si="94"/>
        <v>0</v>
      </c>
      <c r="CS79" s="260">
        <f t="shared" si="94"/>
        <v>0</v>
      </c>
      <c r="CT79" s="260">
        <f t="shared" si="94"/>
        <v>0</v>
      </c>
      <c r="CU79" s="260">
        <f t="shared" si="94"/>
        <v>0</v>
      </c>
      <c r="CV79" s="260">
        <f t="shared" si="94"/>
        <v>0</v>
      </c>
      <c r="CW79" s="260">
        <f t="shared" si="94"/>
        <v>0</v>
      </c>
      <c r="CX79" s="260">
        <f t="shared" si="94"/>
        <v>0</v>
      </c>
      <c r="CY79" s="260">
        <f t="shared" si="94"/>
        <v>0</v>
      </c>
      <c r="CZ79" s="260">
        <f t="shared" si="94"/>
        <v>0</v>
      </c>
      <c r="DA79" s="260">
        <f t="shared" si="94"/>
        <v>0</v>
      </c>
      <c r="DB79" s="260">
        <f t="shared" si="94"/>
        <v>0</v>
      </c>
      <c r="DC79" s="260">
        <f t="shared" si="94"/>
        <v>0</v>
      </c>
    </row>
    <row r="80" spans="2:107" ht="15" hidden="1" customHeight="1" x14ac:dyDescent="0.25">
      <c r="B80" s="1165">
        <v>35</v>
      </c>
      <c r="C80" s="252" t="s">
        <v>4200</v>
      </c>
      <c r="D80" s="252"/>
      <c r="E80" s="261" t="s">
        <v>4201</v>
      </c>
      <c r="F80" s="264"/>
      <c r="G80" s="262" t="str">
        <f>IF(COUNTA(H80:DC80)=0,"",IF(OR(LARGE(H80:DC80,1)&gt;24,SMALL(H80:DC80,1)&lt;0),"ERRO",""))</f>
        <v/>
      </c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226"/>
      <c r="X80" s="226"/>
      <c r="Y80" s="226"/>
      <c r="Z80" s="226"/>
      <c r="AA80" s="226"/>
      <c r="AB80" s="226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6"/>
      <c r="BD80" s="226"/>
      <c r="BE80" s="226"/>
      <c r="BF80" s="226"/>
      <c r="BG80" s="226"/>
      <c r="BH80" s="226"/>
      <c r="BI80" s="226"/>
      <c r="BJ80" s="226"/>
      <c r="BK80" s="226"/>
      <c r="BL80" s="226"/>
      <c r="BM80" s="226"/>
      <c r="BN80" s="226"/>
      <c r="BO80" s="226"/>
      <c r="BP80" s="226"/>
      <c r="BQ80" s="226"/>
      <c r="BR80" s="226"/>
      <c r="BS80" s="226"/>
      <c r="BT80" s="226"/>
      <c r="BU80" s="226"/>
      <c r="BV80" s="226"/>
      <c r="BW80" s="226"/>
      <c r="BX80" s="226"/>
      <c r="BY80" s="226"/>
      <c r="BZ80" s="226"/>
      <c r="CA80" s="226"/>
      <c r="CB80" s="226"/>
      <c r="CC80" s="226"/>
      <c r="CD80" s="226"/>
      <c r="CE80" s="226"/>
      <c r="CF80" s="226"/>
      <c r="CG80" s="226"/>
      <c r="CH80" s="226"/>
      <c r="CI80" s="226"/>
      <c r="CJ80" s="226"/>
      <c r="CK80" s="226"/>
      <c r="CL80" s="226"/>
      <c r="CM80" s="226"/>
      <c r="CN80" s="226"/>
      <c r="CO80" s="226"/>
      <c r="CP80" s="226"/>
      <c r="CQ80" s="226"/>
      <c r="CR80" s="226"/>
      <c r="CS80" s="226"/>
      <c r="CT80" s="226"/>
      <c r="CU80" s="226"/>
      <c r="CV80" s="226"/>
      <c r="CW80" s="226"/>
      <c r="CX80" s="226"/>
      <c r="CY80" s="226"/>
      <c r="CZ80" s="226"/>
      <c r="DA80" s="226"/>
      <c r="DB80" s="226"/>
      <c r="DC80" s="226"/>
    </row>
    <row r="81" spans="2:107" ht="15" hidden="1" customHeight="1" x14ac:dyDescent="0.25">
      <c r="B81" s="993"/>
      <c r="C81" s="263" t="s">
        <v>4202</v>
      </c>
      <c r="D81" s="263"/>
      <c r="E81" s="532" t="s">
        <v>4203</v>
      </c>
      <c r="F81" s="264"/>
      <c r="G81" s="262" t="str">
        <f>IF(COUNTA(H81:DC81)=0,"",IF(OR(LARGE(H81:DC81,1)&gt;365,SMALL(H81:DC81,1)&lt;0),"ERRO",""))</f>
        <v/>
      </c>
      <c r="H81" s="228"/>
      <c r="I81" s="228"/>
      <c r="J81" s="228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8"/>
      <c r="BN81" s="228"/>
      <c r="BO81" s="228"/>
      <c r="BP81" s="228"/>
      <c r="BQ81" s="228"/>
      <c r="BR81" s="228"/>
      <c r="BS81" s="228"/>
      <c r="BT81" s="228"/>
      <c r="BU81" s="228"/>
      <c r="BV81" s="228"/>
      <c r="BW81" s="228"/>
      <c r="BX81" s="228"/>
      <c r="BY81" s="228"/>
      <c r="BZ81" s="228"/>
      <c r="CA81" s="228"/>
      <c r="CB81" s="228"/>
      <c r="CC81" s="228"/>
      <c r="CD81" s="228"/>
      <c r="CE81" s="228"/>
      <c r="CF81" s="228"/>
      <c r="CG81" s="228"/>
      <c r="CH81" s="228"/>
      <c r="CI81" s="228"/>
      <c r="CJ81" s="228"/>
      <c r="CK81" s="228"/>
      <c r="CL81" s="228"/>
      <c r="CM81" s="228"/>
      <c r="CN81" s="228"/>
      <c r="CO81" s="228"/>
      <c r="CP81" s="228"/>
      <c r="CQ81" s="228"/>
      <c r="CR81" s="228"/>
      <c r="CS81" s="228"/>
      <c r="CT81" s="228"/>
      <c r="CU81" s="228"/>
      <c r="CV81" s="228"/>
      <c r="CW81" s="228"/>
      <c r="CX81" s="228"/>
      <c r="CY81" s="228"/>
      <c r="CZ81" s="228"/>
      <c r="DA81" s="228"/>
      <c r="DB81" s="228"/>
      <c r="DC81" s="228"/>
    </row>
    <row r="82" spans="2:107" ht="15" hidden="1" customHeight="1" x14ac:dyDescent="0.25">
      <c r="B82" s="995"/>
      <c r="C82" s="252" t="s">
        <v>4204</v>
      </c>
      <c r="D82" s="252"/>
      <c r="E82" s="253" t="s">
        <v>4205</v>
      </c>
      <c r="F82" s="264" t="s">
        <v>4227</v>
      </c>
      <c r="G82" s="262" t="str">
        <f>IF(COUNTA(H82:DC82)=0,"",IF(OR(LARGE(H82:DC82,1)&gt;8760,SMALL(H82:DC82,1)&lt;0),"ERRO",""))</f>
        <v/>
      </c>
      <c r="H82" s="260">
        <f t="shared" ref="H82:Z82" si="95">H80*H81</f>
        <v>0</v>
      </c>
      <c r="I82" s="260">
        <f t="shared" si="95"/>
        <v>0</v>
      </c>
      <c r="J82" s="260">
        <f t="shared" si="95"/>
        <v>0</v>
      </c>
      <c r="K82" s="260">
        <f t="shared" si="95"/>
        <v>0</v>
      </c>
      <c r="L82" s="260">
        <f t="shared" si="95"/>
        <v>0</v>
      </c>
      <c r="M82" s="260">
        <f t="shared" si="95"/>
        <v>0</v>
      </c>
      <c r="N82" s="260">
        <f t="shared" si="95"/>
        <v>0</v>
      </c>
      <c r="O82" s="260">
        <f t="shared" si="95"/>
        <v>0</v>
      </c>
      <c r="P82" s="260">
        <f t="shared" si="95"/>
        <v>0</v>
      </c>
      <c r="Q82" s="260">
        <f t="shared" si="95"/>
        <v>0</v>
      </c>
      <c r="R82" s="260">
        <f t="shared" si="95"/>
        <v>0</v>
      </c>
      <c r="S82" s="260">
        <f t="shared" si="95"/>
        <v>0</v>
      </c>
      <c r="T82" s="260">
        <f t="shared" si="95"/>
        <v>0</v>
      </c>
      <c r="U82" s="260">
        <f t="shared" si="95"/>
        <v>0</v>
      </c>
      <c r="V82" s="260">
        <f t="shared" si="95"/>
        <v>0</v>
      </c>
      <c r="W82" s="260">
        <f t="shared" si="95"/>
        <v>0</v>
      </c>
      <c r="X82" s="260">
        <f t="shared" si="95"/>
        <v>0</v>
      </c>
      <c r="Y82" s="260">
        <f t="shared" si="95"/>
        <v>0</v>
      </c>
      <c r="Z82" s="260">
        <f t="shared" si="95"/>
        <v>0</v>
      </c>
      <c r="AA82" s="260">
        <f t="shared" ref="AA82:CL82" si="96">AA80*AA81</f>
        <v>0</v>
      </c>
      <c r="AB82" s="260">
        <f t="shared" si="96"/>
        <v>0</v>
      </c>
      <c r="AC82" s="260">
        <f t="shared" si="96"/>
        <v>0</v>
      </c>
      <c r="AD82" s="260">
        <f t="shared" si="96"/>
        <v>0</v>
      </c>
      <c r="AE82" s="260">
        <f t="shared" si="96"/>
        <v>0</v>
      </c>
      <c r="AF82" s="260">
        <f t="shared" si="96"/>
        <v>0</v>
      </c>
      <c r="AG82" s="260">
        <f t="shared" si="96"/>
        <v>0</v>
      </c>
      <c r="AH82" s="260">
        <f t="shared" si="96"/>
        <v>0</v>
      </c>
      <c r="AI82" s="260">
        <f t="shared" si="96"/>
        <v>0</v>
      </c>
      <c r="AJ82" s="260">
        <f t="shared" si="96"/>
        <v>0</v>
      </c>
      <c r="AK82" s="260">
        <f t="shared" si="96"/>
        <v>0</v>
      </c>
      <c r="AL82" s="260">
        <f t="shared" si="96"/>
        <v>0</v>
      </c>
      <c r="AM82" s="260">
        <f t="shared" si="96"/>
        <v>0</v>
      </c>
      <c r="AN82" s="260">
        <f t="shared" si="96"/>
        <v>0</v>
      </c>
      <c r="AO82" s="260">
        <f t="shared" si="96"/>
        <v>0</v>
      </c>
      <c r="AP82" s="260">
        <f t="shared" si="96"/>
        <v>0</v>
      </c>
      <c r="AQ82" s="260">
        <f t="shared" si="96"/>
        <v>0</v>
      </c>
      <c r="AR82" s="260">
        <f t="shared" si="96"/>
        <v>0</v>
      </c>
      <c r="AS82" s="260">
        <f t="shared" si="96"/>
        <v>0</v>
      </c>
      <c r="AT82" s="260">
        <f t="shared" si="96"/>
        <v>0</v>
      </c>
      <c r="AU82" s="260">
        <f t="shared" si="96"/>
        <v>0</v>
      </c>
      <c r="AV82" s="260">
        <f t="shared" si="96"/>
        <v>0</v>
      </c>
      <c r="AW82" s="260">
        <f t="shared" si="96"/>
        <v>0</v>
      </c>
      <c r="AX82" s="260">
        <f t="shared" si="96"/>
        <v>0</v>
      </c>
      <c r="AY82" s="260">
        <f t="shared" si="96"/>
        <v>0</v>
      </c>
      <c r="AZ82" s="260">
        <f t="shared" si="96"/>
        <v>0</v>
      </c>
      <c r="BA82" s="260">
        <f t="shared" si="96"/>
        <v>0</v>
      </c>
      <c r="BB82" s="260">
        <f t="shared" si="96"/>
        <v>0</v>
      </c>
      <c r="BC82" s="260">
        <f t="shared" si="96"/>
        <v>0</v>
      </c>
      <c r="BD82" s="260">
        <f t="shared" si="96"/>
        <v>0</v>
      </c>
      <c r="BE82" s="260">
        <f t="shared" si="96"/>
        <v>0</v>
      </c>
      <c r="BF82" s="260">
        <f t="shared" si="96"/>
        <v>0</v>
      </c>
      <c r="BG82" s="260">
        <f t="shared" si="96"/>
        <v>0</v>
      </c>
      <c r="BH82" s="260">
        <f t="shared" si="96"/>
        <v>0</v>
      </c>
      <c r="BI82" s="260">
        <f t="shared" si="96"/>
        <v>0</v>
      </c>
      <c r="BJ82" s="260">
        <f t="shared" si="96"/>
        <v>0</v>
      </c>
      <c r="BK82" s="260">
        <f t="shared" si="96"/>
        <v>0</v>
      </c>
      <c r="BL82" s="260">
        <f t="shared" si="96"/>
        <v>0</v>
      </c>
      <c r="BM82" s="260">
        <f t="shared" si="96"/>
        <v>0</v>
      </c>
      <c r="BN82" s="260">
        <f t="shared" si="96"/>
        <v>0</v>
      </c>
      <c r="BO82" s="260">
        <f t="shared" si="96"/>
        <v>0</v>
      </c>
      <c r="BP82" s="260">
        <f t="shared" si="96"/>
        <v>0</v>
      </c>
      <c r="BQ82" s="260">
        <f t="shared" si="96"/>
        <v>0</v>
      </c>
      <c r="BR82" s="260">
        <f t="shared" si="96"/>
        <v>0</v>
      </c>
      <c r="BS82" s="260">
        <f t="shared" si="96"/>
        <v>0</v>
      </c>
      <c r="BT82" s="260">
        <f t="shared" si="96"/>
        <v>0</v>
      </c>
      <c r="BU82" s="260">
        <f t="shared" si="96"/>
        <v>0</v>
      </c>
      <c r="BV82" s="260">
        <f t="shared" si="96"/>
        <v>0</v>
      </c>
      <c r="BW82" s="260">
        <f t="shared" si="96"/>
        <v>0</v>
      </c>
      <c r="BX82" s="260">
        <f t="shared" si="96"/>
        <v>0</v>
      </c>
      <c r="BY82" s="260">
        <f t="shared" si="96"/>
        <v>0</v>
      </c>
      <c r="BZ82" s="260">
        <f t="shared" si="96"/>
        <v>0</v>
      </c>
      <c r="CA82" s="260">
        <f t="shared" si="96"/>
        <v>0</v>
      </c>
      <c r="CB82" s="260">
        <f t="shared" si="96"/>
        <v>0</v>
      </c>
      <c r="CC82" s="260">
        <f t="shared" si="96"/>
        <v>0</v>
      </c>
      <c r="CD82" s="260">
        <f t="shared" si="96"/>
        <v>0</v>
      </c>
      <c r="CE82" s="260">
        <f t="shared" si="96"/>
        <v>0</v>
      </c>
      <c r="CF82" s="260">
        <f t="shared" si="96"/>
        <v>0</v>
      </c>
      <c r="CG82" s="260">
        <f t="shared" si="96"/>
        <v>0</v>
      </c>
      <c r="CH82" s="260">
        <f t="shared" si="96"/>
        <v>0</v>
      </c>
      <c r="CI82" s="260">
        <f t="shared" si="96"/>
        <v>0</v>
      </c>
      <c r="CJ82" s="260">
        <f t="shared" si="96"/>
        <v>0</v>
      </c>
      <c r="CK82" s="260">
        <f t="shared" si="96"/>
        <v>0</v>
      </c>
      <c r="CL82" s="260">
        <f t="shared" si="96"/>
        <v>0</v>
      </c>
      <c r="CM82" s="260">
        <f t="shared" ref="CM82:DC82" si="97">CM80*CM81</f>
        <v>0</v>
      </c>
      <c r="CN82" s="260">
        <f t="shared" si="97"/>
        <v>0</v>
      </c>
      <c r="CO82" s="260">
        <f t="shared" si="97"/>
        <v>0</v>
      </c>
      <c r="CP82" s="260">
        <f t="shared" si="97"/>
        <v>0</v>
      </c>
      <c r="CQ82" s="260">
        <f t="shared" si="97"/>
        <v>0</v>
      </c>
      <c r="CR82" s="260">
        <f t="shared" si="97"/>
        <v>0</v>
      </c>
      <c r="CS82" s="260">
        <f t="shared" si="97"/>
        <v>0</v>
      </c>
      <c r="CT82" s="260">
        <f t="shared" si="97"/>
        <v>0</v>
      </c>
      <c r="CU82" s="260">
        <f t="shared" si="97"/>
        <v>0</v>
      </c>
      <c r="CV82" s="260">
        <f t="shared" si="97"/>
        <v>0</v>
      </c>
      <c r="CW82" s="260">
        <f t="shared" si="97"/>
        <v>0</v>
      </c>
      <c r="CX82" s="260">
        <f t="shared" si="97"/>
        <v>0</v>
      </c>
      <c r="CY82" s="260">
        <f t="shared" si="97"/>
        <v>0</v>
      </c>
      <c r="CZ82" s="260">
        <f t="shared" si="97"/>
        <v>0</v>
      </c>
      <c r="DA82" s="260">
        <f t="shared" si="97"/>
        <v>0</v>
      </c>
      <c r="DB82" s="260">
        <f t="shared" si="97"/>
        <v>0</v>
      </c>
      <c r="DC82" s="260">
        <f t="shared" si="97"/>
        <v>0</v>
      </c>
    </row>
    <row r="83" spans="2:107" ht="15" hidden="1" customHeight="1" x14ac:dyDescent="0.25">
      <c r="B83" s="1165">
        <v>36</v>
      </c>
      <c r="C83" s="252" t="s">
        <v>4207</v>
      </c>
      <c r="D83" s="252"/>
      <c r="E83" s="261" t="s">
        <v>4201</v>
      </c>
      <c r="F83" s="264" t="s">
        <v>4228</v>
      </c>
      <c r="G83" s="713">
        <v>3</v>
      </c>
      <c r="H83" s="712"/>
      <c r="I83" s="712"/>
      <c r="J83" s="712"/>
      <c r="K83" s="712"/>
      <c r="L83" s="712"/>
      <c r="M83" s="712"/>
      <c r="N83" s="712"/>
      <c r="O83" s="712"/>
      <c r="P83" s="712"/>
      <c r="Q83" s="712"/>
      <c r="R83" s="712"/>
      <c r="S83" s="712"/>
      <c r="T83" s="712"/>
      <c r="U83" s="712"/>
      <c r="V83" s="712"/>
      <c r="W83" s="712"/>
      <c r="X83" s="712"/>
      <c r="Y83" s="712"/>
      <c r="Z83" s="712"/>
      <c r="AA83" s="712"/>
      <c r="AB83" s="712"/>
      <c r="AC83" s="712"/>
      <c r="AD83" s="712"/>
      <c r="AE83" s="712"/>
      <c r="AF83" s="712"/>
      <c r="AG83" s="712"/>
      <c r="AH83" s="712"/>
      <c r="AI83" s="712"/>
      <c r="AJ83" s="712"/>
      <c r="AK83" s="712"/>
      <c r="AL83" s="712"/>
      <c r="AM83" s="712"/>
      <c r="AN83" s="712"/>
      <c r="AO83" s="712"/>
      <c r="AP83" s="712"/>
      <c r="AQ83" s="712"/>
      <c r="AR83" s="712"/>
      <c r="AS83" s="712"/>
      <c r="AT83" s="712"/>
      <c r="AU83" s="712"/>
      <c r="AV83" s="712"/>
      <c r="AW83" s="712"/>
      <c r="AX83" s="712"/>
      <c r="AY83" s="712"/>
      <c r="AZ83" s="712"/>
      <c r="BA83" s="712"/>
      <c r="BB83" s="712"/>
      <c r="BC83" s="712"/>
      <c r="BD83" s="712"/>
      <c r="BE83" s="712"/>
      <c r="BF83" s="712"/>
      <c r="BG83" s="712"/>
      <c r="BH83" s="712"/>
      <c r="BI83" s="712"/>
      <c r="BJ83" s="712"/>
      <c r="BK83" s="712"/>
      <c r="BL83" s="712"/>
      <c r="BM83" s="712"/>
      <c r="BN83" s="712"/>
      <c r="BO83" s="712"/>
      <c r="BP83" s="712"/>
      <c r="BQ83" s="712"/>
      <c r="BR83" s="712"/>
      <c r="BS83" s="712"/>
      <c r="BT83" s="712"/>
      <c r="BU83" s="712"/>
      <c r="BV83" s="712"/>
      <c r="BW83" s="712"/>
      <c r="BX83" s="712"/>
      <c r="BY83" s="712"/>
      <c r="BZ83" s="712"/>
      <c r="CA83" s="712"/>
      <c r="CB83" s="712"/>
      <c r="CC83" s="712"/>
      <c r="CD83" s="712"/>
      <c r="CE83" s="712"/>
      <c r="CF83" s="712"/>
      <c r="CG83" s="712"/>
      <c r="CH83" s="712"/>
      <c r="CI83" s="712"/>
      <c r="CJ83" s="712"/>
      <c r="CK83" s="712"/>
      <c r="CL83" s="712"/>
      <c r="CM83" s="712"/>
      <c r="CN83" s="712"/>
      <c r="CO83" s="712"/>
      <c r="CP83" s="712"/>
      <c r="CQ83" s="712"/>
      <c r="CR83" s="712"/>
      <c r="CS83" s="712"/>
      <c r="CT83" s="712"/>
      <c r="CU83" s="712"/>
      <c r="CV83" s="712"/>
      <c r="CW83" s="712"/>
      <c r="CX83" s="712"/>
      <c r="CY83" s="712"/>
      <c r="CZ83" s="712"/>
      <c r="DA83" s="712"/>
      <c r="DB83" s="712"/>
      <c r="DC83" s="712"/>
    </row>
    <row r="84" spans="2:107" ht="15" hidden="1" customHeight="1" x14ac:dyDescent="0.25">
      <c r="B84" s="993"/>
      <c r="C84" s="252" t="s">
        <v>4209</v>
      </c>
      <c r="D84" s="252"/>
      <c r="E84" s="253" t="s">
        <v>4210</v>
      </c>
      <c r="F84" s="264" t="s">
        <v>4229</v>
      </c>
      <c r="G84" s="713">
        <v>22</v>
      </c>
      <c r="H84" s="712"/>
      <c r="I84" s="712"/>
      <c r="J84" s="712"/>
      <c r="K84" s="712"/>
      <c r="L84" s="712"/>
      <c r="M84" s="712"/>
      <c r="N84" s="712"/>
      <c r="O84" s="712"/>
      <c r="P84" s="712"/>
      <c r="Q84" s="712"/>
      <c r="R84" s="712"/>
      <c r="S84" s="712"/>
      <c r="T84" s="712"/>
      <c r="U84" s="712"/>
      <c r="V84" s="712"/>
      <c r="W84" s="712"/>
      <c r="X84" s="712"/>
      <c r="Y84" s="712"/>
      <c r="Z84" s="712"/>
      <c r="AA84" s="712"/>
      <c r="AB84" s="712"/>
      <c r="AC84" s="712"/>
      <c r="AD84" s="712"/>
      <c r="AE84" s="712"/>
      <c r="AF84" s="712"/>
      <c r="AG84" s="712"/>
      <c r="AH84" s="712"/>
      <c r="AI84" s="712"/>
      <c r="AJ84" s="712"/>
      <c r="AK84" s="712"/>
      <c r="AL84" s="712"/>
      <c r="AM84" s="712"/>
      <c r="AN84" s="712"/>
      <c r="AO84" s="712"/>
      <c r="AP84" s="712"/>
      <c r="AQ84" s="712"/>
      <c r="AR84" s="712"/>
      <c r="AS84" s="712"/>
      <c r="AT84" s="712"/>
      <c r="AU84" s="712"/>
      <c r="AV84" s="712"/>
      <c r="AW84" s="712"/>
      <c r="AX84" s="712"/>
      <c r="AY84" s="712"/>
      <c r="AZ84" s="712"/>
      <c r="BA84" s="712"/>
      <c r="BB84" s="712"/>
      <c r="BC84" s="712"/>
      <c r="BD84" s="712"/>
      <c r="BE84" s="712"/>
      <c r="BF84" s="712"/>
      <c r="BG84" s="712"/>
      <c r="BH84" s="712"/>
      <c r="BI84" s="712"/>
      <c r="BJ84" s="712"/>
      <c r="BK84" s="712"/>
      <c r="BL84" s="712"/>
      <c r="BM84" s="712"/>
      <c r="BN84" s="712"/>
      <c r="BO84" s="712"/>
      <c r="BP84" s="712"/>
      <c r="BQ84" s="712"/>
      <c r="BR84" s="712"/>
      <c r="BS84" s="712"/>
      <c r="BT84" s="712"/>
      <c r="BU84" s="712"/>
      <c r="BV84" s="712"/>
      <c r="BW84" s="712"/>
      <c r="BX84" s="712"/>
      <c r="BY84" s="712"/>
      <c r="BZ84" s="712"/>
      <c r="CA84" s="712"/>
      <c r="CB84" s="712"/>
      <c r="CC84" s="712"/>
      <c r="CD84" s="712"/>
      <c r="CE84" s="712"/>
      <c r="CF84" s="712"/>
      <c r="CG84" s="712"/>
      <c r="CH84" s="712"/>
      <c r="CI84" s="712"/>
      <c r="CJ84" s="712"/>
      <c r="CK84" s="712"/>
      <c r="CL84" s="712"/>
      <c r="CM84" s="712"/>
      <c r="CN84" s="712"/>
      <c r="CO84" s="712"/>
      <c r="CP84" s="712"/>
      <c r="CQ84" s="712"/>
      <c r="CR84" s="712"/>
      <c r="CS84" s="712"/>
      <c r="CT84" s="712"/>
      <c r="CU84" s="712"/>
      <c r="CV84" s="712"/>
      <c r="CW84" s="712"/>
      <c r="CX84" s="712"/>
      <c r="CY84" s="712"/>
      <c r="CZ84" s="712"/>
      <c r="DA84" s="712"/>
      <c r="DB84" s="712"/>
      <c r="DC84" s="712"/>
    </row>
    <row r="85" spans="2:107" ht="15" hidden="1" customHeight="1" x14ac:dyDescent="0.25">
      <c r="B85" s="993"/>
      <c r="C85" s="252" t="s">
        <v>4212</v>
      </c>
      <c r="D85" s="252"/>
      <c r="E85" s="253" t="s">
        <v>4213</v>
      </c>
      <c r="F85" s="264" t="s">
        <v>4230</v>
      </c>
      <c r="G85" s="713">
        <v>12</v>
      </c>
      <c r="H85" s="712"/>
      <c r="I85" s="712"/>
      <c r="J85" s="712"/>
      <c r="K85" s="712"/>
      <c r="L85" s="712"/>
      <c r="M85" s="712"/>
      <c r="N85" s="712"/>
      <c r="O85" s="712"/>
      <c r="P85" s="712"/>
      <c r="Q85" s="712"/>
      <c r="R85" s="712"/>
      <c r="S85" s="712"/>
      <c r="T85" s="712"/>
      <c r="U85" s="712"/>
      <c r="V85" s="712"/>
      <c r="W85" s="712"/>
      <c r="X85" s="712"/>
      <c r="Y85" s="712"/>
      <c r="Z85" s="712"/>
      <c r="AA85" s="712"/>
      <c r="AB85" s="712"/>
      <c r="AC85" s="712"/>
      <c r="AD85" s="712"/>
      <c r="AE85" s="712"/>
      <c r="AF85" s="712"/>
      <c r="AG85" s="712"/>
      <c r="AH85" s="712"/>
      <c r="AI85" s="712"/>
      <c r="AJ85" s="712"/>
      <c r="AK85" s="712"/>
      <c r="AL85" s="712"/>
      <c r="AM85" s="712"/>
      <c r="AN85" s="712"/>
      <c r="AO85" s="712"/>
      <c r="AP85" s="712"/>
      <c r="AQ85" s="712"/>
      <c r="AR85" s="712"/>
      <c r="AS85" s="712"/>
      <c r="AT85" s="712"/>
      <c r="AU85" s="712"/>
      <c r="AV85" s="712"/>
      <c r="AW85" s="712"/>
      <c r="AX85" s="712"/>
      <c r="AY85" s="712"/>
      <c r="AZ85" s="712"/>
      <c r="BA85" s="712"/>
      <c r="BB85" s="712"/>
      <c r="BC85" s="712"/>
      <c r="BD85" s="712"/>
      <c r="BE85" s="712"/>
      <c r="BF85" s="712"/>
      <c r="BG85" s="712"/>
      <c r="BH85" s="712"/>
      <c r="BI85" s="712"/>
      <c r="BJ85" s="712"/>
      <c r="BK85" s="712"/>
      <c r="BL85" s="712"/>
      <c r="BM85" s="712"/>
      <c r="BN85" s="712"/>
      <c r="BO85" s="712"/>
      <c r="BP85" s="712"/>
      <c r="BQ85" s="712"/>
      <c r="BR85" s="712"/>
      <c r="BS85" s="712"/>
      <c r="BT85" s="712"/>
      <c r="BU85" s="712"/>
      <c r="BV85" s="712"/>
      <c r="BW85" s="712"/>
      <c r="BX85" s="712"/>
      <c r="BY85" s="712"/>
      <c r="BZ85" s="712"/>
      <c r="CA85" s="712"/>
      <c r="CB85" s="712"/>
      <c r="CC85" s="712"/>
      <c r="CD85" s="712"/>
      <c r="CE85" s="712"/>
      <c r="CF85" s="712"/>
      <c r="CG85" s="712"/>
      <c r="CH85" s="712"/>
      <c r="CI85" s="712"/>
      <c r="CJ85" s="712"/>
      <c r="CK85" s="712"/>
      <c r="CL85" s="712"/>
      <c r="CM85" s="712"/>
      <c r="CN85" s="712"/>
      <c r="CO85" s="712"/>
      <c r="CP85" s="712"/>
      <c r="CQ85" s="712"/>
      <c r="CR85" s="712"/>
      <c r="CS85" s="712"/>
      <c r="CT85" s="712"/>
      <c r="CU85" s="712"/>
      <c r="CV85" s="712"/>
      <c r="CW85" s="712"/>
      <c r="CX85" s="712"/>
      <c r="CY85" s="712"/>
      <c r="CZ85" s="712"/>
      <c r="DA85" s="712"/>
      <c r="DB85" s="712"/>
      <c r="DC85" s="712"/>
    </row>
    <row r="86" spans="2:107" ht="15" hidden="1" customHeight="1" x14ac:dyDescent="0.25">
      <c r="B86" s="993"/>
      <c r="C86" s="252" t="s">
        <v>6255</v>
      </c>
      <c r="D86" s="252"/>
      <c r="E86" s="253" t="s">
        <v>3855</v>
      </c>
      <c r="F86" s="264" t="s">
        <v>4231</v>
      </c>
      <c r="G86" s="530">
        <f>SUM(H86:DC86)</f>
        <v>0</v>
      </c>
      <c r="H86" s="712">
        <f t="shared" ref="H86:BT86" si="98">H78*((H83*H84*H85)/792)</f>
        <v>0</v>
      </c>
      <c r="I86" s="712">
        <f t="shared" si="98"/>
        <v>0</v>
      </c>
      <c r="J86" s="712">
        <f t="shared" si="98"/>
        <v>0</v>
      </c>
      <c r="K86" s="712">
        <f t="shared" si="98"/>
        <v>0</v>
      </c>
      <c r="L86" s="712">
        <f t="shared" si="98"/>
        <v>0</v>
      </c>
      <c r="M86" s="712">
        <f t="shared" si="98"/>
        <v>0</v>
      </c>
      <c r="N86" s="712">
        <f t="shared" si="98"/>
        <v>0</v>
      </c>
      <c r="O86" s="712">
        <f t="shared" si="98"/>
        <v>0</v>
      </c>
      <c r="P86" s="712">
        <f t="shared" si="98"/>
        <v>0</v>
      </c>
      <c r="Q86" s="712">
        <f t="shared" si="98"/>
        <v>0</v>
      </c>
      <c r="R86" s="712">
        <f t="shared" si="98"/>
        <v>0</v>
      </c>
      <c r="S86" s="712">
        <f t="shared" si="98"/>
        <v>0</v>
      </c>
      <c r="T86" s="712">
        <f t="shared" si="98"/>
        <v>0</v>
      </c>
      <c r="U86" s="712">
        <f t="shared" si="98"/>
        <v>0</v>
      </c>
      <c r="V86" s="712">
        <f t="shared" si="98"/>
        <v>0</v>
      </c>
      <c r="W86" s="712">
        <f t="shared" si="98"/>
        <v>0</v>
      </c>
      <c r="X86" s="712">
        <f t="shared" si="98"/>
        <v>0</v>
      </c>
      <c r="Y86" s="712">
        <f t="shared" si="98"/>
        <v>0</v>
      </c>
      <c r="Z86" s="712">
        <f t="shared" si="98"/>
        <v>0</v>
      </c>
      <c r="AA86" s="712">
        <f t="shared" si="98"/>
        <v>0</v>
      </c>
      <c r="AB86" s="712">
        <f t="shared" si="98"/>
        <v>0</v>
      </c>
      <c r="AC86" s="712">
        <f t="shared" si="98"/>
        <v>0</v>
      </c>
      <c r="AD86" s="712">
        <f t="shared" si="98"/>
        <v>0</v>
      </c>
      <c r="AE86" s="712">
        <f t="shared" si="98"/>
        <v>0</v>
      </c>
      <c r="AF86" s="712">
        <f t="shared" si="98"/>
        <v>0</v>
      </c>
      <c r="AG86" s="712">
        <f t="shared" si="98"/>
        <v>0</v>
      </c>
      <c r="AH86" s="712">
        <f t="shared" si="98"/>
        <v>0</v>
      </c>
      <c r="AI86" s="712">
        <f t="shared" si="98"/>
        <v>0</v>
      </c>
      <c r="AJ86" s="712">
        <f t="shared" si="98"/>
        <v>0</v>
      </c>
      <c r="AK86" s="712">
        <f t="shared" si="98"/>
        <v>0</v>
      </c>
      <c r="AL86" s="712">
        <f t="shared" si="98"/>
        <v>0</v>
      </c>
      <c r="AM86" s="712">
        <f t="shared" si="98"/>
        <v>0</v>
      </c>
      <c r="AN86" s="712">
        <f t="shared" si="98"/>
        <v>0</v>
      </c>
      <c r="AO86" s="712">
        <f t="shared" si="98"/>
        <v>0</v>
      </c>
      <c r="AP86" s="712">
        <f t="shared" si="98"/>
        <v>0</v>
      </c>
      <c r="AQ86" s="712">
        <f t="shared" si="98"/>
        <v>0</v>
      </c>
      <c r="AR86" s="712">
        <f t="shared" si="98"/>
        <v>0</v>
      </c>
      <c r="AS86" s="712">
        <f t="shared" si="98"/>
        <v>0</v>
      </c>
      <c r="AT86" s="712">
        <f t="shared" si="98"/>
        <v>0</v>
      </c>
      <c r="AU86" s="712">
        <f t="shared" si="98"/>
        <v>0</v>
      </c>
      <c r="AV86" s="712">
        <f t="shared" si="98"/>
        <v>0</v>
      </c>
      <c r="AW86" s="712">
        <f t="shared" si="98"/>
        <v>0</v>
      </c>
      <c r="AX86" s="712">
        <f t="shared" si="98"/>
        <v>0</v>
      </c>
      <c r="AY86" s="712">
        <f t="shared" si="98"/>
        <v>0</v>
      </c>
      <c r="AZ86" s="712">
        <f t="shared" si="98"/>
        <v>0</v>
      </c>
      <c r="BA86" s="712">
        <f t="shared" si="98"/>
        <v>0</v>
      </c>
      <c r="BB86" s="712">
        <f t="shared" si="98"/>
        <v>0</v>
      </c>
      <c r="BC86" s="712">
        <f t="shared" si="98"/>
        <v>0</v>
      </c>
      <c r="BD86" s="712">
        <f t="shared" si="98"/>
        <v>0</v>
      </c>
      <c r="BE86" s="712">
        <f t="shared" si="98"/>
        <v>0</v>
      </c>
      <c r="BF86" s="712">
        <f t="shared" si="98"/>
        <v>0</v>
      </c>
      <c r="BG86" s="712">
        <f t="shared" si="98"/>
        <v>0</v>
      </c>
      <c r="BH86" s="712">
        <f t="shared" si="98"/>
        <v>0</v>
      </c>
      <c r="BI86" s="712">
        <f t="shared" si="98"/>
        <v>0</v>
      </c>
      <c r="BJ86" s="712">
        <f t="shared" si="98"/>
        <v>0</v>
      </c>
      <c r="BK86" s="712">
        <f t="shared" si="98"/>
        <v>0</v>
      </c>
      <c r="BL86" s="712">
        <f t="shared" si="98"/>
        <v>0</v>
      </c>
      <c r="BM86" s="712">
        <f t="shared" si="98"/>
        <v>0</v>
      </c>
      <c r="BN86" s="712">
        <f t="shared" si="98"/>
        <v>0</v>
      </c>
      <c r="BO86" s="712">
        <f t="shared" si="98"/>
        <v>0</v>
      </c>
      <c r="BP86" s="712">
        <f t="shared" si="98"/>
        <v>0</v>
      </c>
      <c r="BQ86" s="712">
        <f t="shared" si="98"/>
        <v>0</v>
      </c>
      <c r="BR86" s="712">
        <f t="shared" si="98"/>
        <v>0</v>
      </c>
      <c r="BS86" s="712">
        <f t="shared" si="98"/>
        <v>0</v>
      </c>
      <c r="BT86" s="712">
        <f t="shared" si="98"/>
        <v>0</v>
      </c>
      <c r="BU86" s="712">
        <f t="shared" ref="BU86:DC86" si="99">BU78*((BU83*BU84*BU85)/792)</f>
        <v>0</v>
      </c>
      <c r="BV86" s="712">
        <f t="shared" si="99"/>
        <v>0</v>
      </c>
      <c r="BW86" s="712">
        <f t="shared" si="99"/>
        <v>0</v>
      </c>
      <c r="BX86" s="712">
        <f t="shared" si="99"/>
        <v>0</v>
      </c>
      <c r="BY86" s="712">
        <f t="shared" si="99"/>
        <v>0</v>
      </c>
      <c r="BZ86" s="712">
        <f t="shared" si="99"/>
        <v>0</v>
      </c>
      <c r="CA86" s="712">
        <f t="shared" si="99"/>
        <v>0</v>
      </c>
      <c r="CB86" s="712">
        <f t="shared" si="99"/>
        <v>0</v>
      </c>
      <c r="CC86" s="712">
        <f t="shared" si="99"/>
        <v>0</v>
      </c>
      <c r="CD86" s="712">
        <f t="shared" si="99"/>
        <v>0</v>
      </c>
      <c r="CE86" s="712">
        <f t="shared" si="99"/>
        <v>0</v>
      </c>
      <c r="CF86" s="712">
        <f t="shared" si="99"/>
        <v>0</v>
      </c>
      <c r="CG86" s="712">
        <f t="shared" si="99"/>
        <v>0</v>
      </c>
      <c r="CH86" s="712">
        <f t="shared" si="99"/>
        <v>0</v>
      </c>
      <c r="CI86" s="712">
        <f t="shared" si="99"/>
        <v>0</v>
      </c>
      <c r="CJ86" s="712">
        <f t="shared" si="99"/>
        <v>0</v>
      </c>
      <c r="CK86" s="712">
        <f t="shared" si="99"/>
        <v>0</v>
      </c>
      <c r="CL86" s="712">
        <f t="shared" si="99"/>
        <v>0</v>
      </c>
      <c r="CM86" s="712">
        <f t="shared" si="99"/>
        <v>0</v>
      </c>
      <c r="CN86" s="712">
        <f t="shared" si="99"/>
        <v>0</v>
      </c>
      <c r="CO86" s="712">
        <f t="shared" si="99"/>
        <v>0</v>
      </c>
      <c r="CP86" s="712">
        <f t="shared" si="99"/>
        <v>0</v>
      </c>
      <c r="CQ86" s="712">
        <f t="shared" si="99"/>
        <v>0</v>
      </c>
      <c r="CR86" s="712">
        <f t="shared" si="99"/>
        <v>0</v>
      </c>
      <c r="CS86" s="712">
        <f t="shared" si="99"/>
        <v>0</v>
      </c>
      <c r="CT86" s="712">
        <f t="shared" si="99"/>
        <v>0</v>
      </c>
      <c r="CU86" s="712">
        <f t="shared" si="99"/>
        <v>0</v>
      </c>
      <c r="CV86" s="712">
        <f t="shared" si="99"/>
        <v>0</v>
      </c>
      <c r="CW86" s="712">
        <f t="shared" si="99"/>
        <v>0</v>
      </c>
      <c r="CX86" s="712">
        <f t="shared" si="99"/>
        <v>0</v>
      </c>
      <c r="CY86" s="712">
        <f t="shared" si="99"/>
        <v>0</v>
      </c>
      <c r="CZ86" s="712">
        <f t="shared" si="99"/>
        <v>0</v>
      </c>
      <c r="DA86" s="712">
        <f t="shared" si="99"/>
        <v>0</v>
      </c>
      <c r="DB86" s="712">
        <f t="shared" si="99"/>
        <v>0</v>
      </c>
      <c r="DC86" s="712">
        <f t="shared" si="99"/>
        <v>0</v>
      </c>
    </row>
    <row r="87" spans="2:107" ht="15" hidden="1" customHeight="1" x14ac:dyDescent="0.25">
      <c r="B87" s="995"/>
      <c r="C87" s="252" t="s">
        <v>4217</v>
      </c>
      <c r="D87" s="252"/>
      <c r="E87" s="253"/>
      <c r="F87" s="264" t="s">
        <v>4232</v>
      </c>
      <c r="G87" s="262" t="str">
        <f>IF(COUNTA(H87:DC87)=0,"",IF(OR(LARGE(H87:DC87,1)&gt;1,SMALL(H87:DC87,1)&lt;0),"ERRO",""))</f>
        <v/>
      </c>
      <c r="H87" s="260">
        <f>(H83*H84*H85)/($G$83*$G$84*$G$85)</f>
        <v>0</v>
      </c>
      <c r="I87" s="260">
        <f t="shared" ref="I87:BT87" si="100">(I83*I84*I85)/($G$83*$G$84*$G$85)</f>
        <v>0</v>
      </c>
      <c r="J87" s="260">
        <f t="shared" si="100"/>
        <v>0</v>
      </c>
      <c r="K87" s="260">
        <f t="shared" si="100"/>
        <v>0</v>
      </c>
      <c r="L87" s="260">
        <f t="shared" si="100"/>
        <v>0</v>
      </c>
      <c r="M87" s="260">
        <f t="shared" si="100"/>
        <v>0</v>
      </c>
      <c r="N87" s="260">
        <f t="shared" si="100"/>
        <v>0</v>
      </c>
      <c r="O87" s="260">
        <f t="shared" si="100"/>
        <v>0</v>
      </c>
      <c r="P87" s="260">
        <f t="shared" si="100"/>
        <v>0</v>
      </c>
      <c r="Q87" s="260">
        <f t="shared" si="100"/>
        <v>0</v>
      </c>
      <c r="R87" s="260">
        <f t="shared" si="100"/>
        <v>0</v>
      </c>
      <c r="S87" s="260">
        <f t="shared" si="100"/>
        <v>0</v>
      </c>
      <c r="T87" s="260">
        <f t="shared" si="100"/>
        <v>0</v>
      </c>
      <c r="U87" s="260">
        <f t="shared" si="100"/>
        <v>0</v>
      </c>
      <c r="V87" s="260">
        <f t="shared" si="100"/>
        <v>0</v>
      </c>
      <c r="W87" s="260">
        <f t="shared" si="100"/>
        <v>0</v>
      </c>
      <c r="X87" s="260">
        <f t="shared" si="100"/>
        <v>0</v>
      </c>
      <c r="Y87" s="260">
        <f t="shared" si="100"/>
        <v>0</v>
      </c>
      <c r="Z87" s="260">
        <f t="shared" si="100"/>
        <v>0</v>
      </c>
      <c r="AA87" s="260">
        <f t="shared" si="100"/>
        <v>0</v>
      </c>
      <c r="AB87" s="260">
        <f t="shared" si="100"/>
        <v>0</v>
      </c>
      <c r="AC87" s="260">
        <f t="shared" si="100"/>
        <v>0</v>
      </c>
      <c r="AD87" s="260">
        <f t="shared" si="100"/>
        <v>0</v>
      </c>
      <c r="AE87" s="260">
        <f t="shared" si="100"/>
        <v>0</v>
      </c>
      <c r="AF87" s="260">
        <f t="shared" si="100"/>
        <v>0</v>
      </c>
      <c r="AG87" s="260">
        <f t="shared" si="100"/>
        <v>0</v>
      </c>
      <c r="AH87" s="260">
        <f t="shared" si="100"/>
        <v>0</v>
      </c>
      <c r="AI87" s="260">
        <f t="shared" si="100"/>
        <v>0</v>
      </c>
      <c r="AJ87" s="260">
        <f t="shared" si="100"/>
        <v>0</v>
      </c>
      <c r="AK87" s="260">
        <f t="shared" si="100"/>
        <v>0</v>
      </c>
      <c r="AL87" s="260">
        <f t="shared" si="100"/>
        <v>0</v>
      </c>
      <c r="AM87" s="260">
        <f t="shared" si="100"/>
        <v>0</v>
      </c>
      <c r="AN87" s="260">
        <f t="shared" si="100"/>
        <v>0</v>
      </c>
      <c r="AO87" s="260">
        <f t="shared" si="100"/>
        <v>0</v>
      </c>
      <c r="AP87" s="260">
        <f t="shared" si="100"/>
        <v>0</v>
      </c>
      <c r="AQ87" s="260">
        <f t="shared" si="100"/>
        <v>0</v>
      </c>
      <c r="AR87" s="260">
        <f t="shared" si="100"/>
        <v>0</v>
      </c>
      <c r="AS87" s="260">
        <f t="shared" si="100"/>
        <v>0</v>
      </c>
      <c r="AT87" s="260">
        <f t="shared" si="100"/>
        <v>0</v>
      </c>
      <c r="AU87" s="260">
        <f t="shared" si="100"/>
        <v>0</v>
      </c>
      <c r="AV87" s="260">
        <f t="shared" si="100"/>
        <v>0</v>
      </c>
      <c r="AW87" s="260">
        <f t="shared" si="100"/>
        <v>0</v>
      </c>
      <c r="AX87" s="260">
        <f t="shared" si="100"/>
        <v>0</v>
      </c>
      <c r="AY87" s="260">
        <f t="shared" si="100"/>
        <v>0</v>
      </c>
      <c r="AZ87" s="260">
        <f t="shared" si="100"/>
        <v>0</v>
      </c>
      <c r="BA87" s="260">
        <f t="shared" si="100"/>
        <v>0</v>
      </c>
      <c r="BB87" s="260">
        <f t="shared" si="100"/>
        <v>0</v>
      </c>
      <c r="BC87" s="260">
        <f t="shared" si="100"/>
        <v>0</v>
      </c>
      <c r="BD87" s="260">
        <f t="shared" si="100"/>
        <v>0</v>
      </c>
      <c r="BE87" s="260">
        <f t="shared" si="100"/>
        <v>0</v>
      </c>
      <c r="BF87" s="260">
        <f t="shared" si="100"/>
        <v>0</v>
      </c>
      <c r="BG87" s="260">
        <f t="shared" si="100"/>
        <v>0</v>
      </c>
      <c r="BH87" s="260">
        <f t="shared" si="100"/>
        <v>0</v>
      </c>
      <c r="BI87" s="260">
        <f t="shared" si="100"/>
        <v>0</v>
      </c>
      <c r="BJ87" s="260">
        <f t="shared" si="100"/>
        <v>0</v>
      </c>
      <c r="BK87" s="260">
        <f t="shared" si="100"/>
        <v>0</v>
      </c>
      <c r="BL87" s="260">
        <f t="shared" si="100"/>
        <v>0</v>
      </c>
      <c r="BM87" s="260">
        <f t="shared" si="100"/>
        <v>0</v>
      </c>
      <c r="BN87" s="260">
        <f t="shared" si="100"/>
        <v>0</v>
      </c>
      <c r="BO87" s="260">
        <f t="shared" si="100"/>
        <v>0</v>
      </c>
      <c r="BP87" s="260">
        <f t="shared" si="100"/>
        <v>0</v>
      </c>
      <c r="BQ87" s="260">
        <f t="shared" si="100"/>
        <v>0</v>
      </c>
      <c r="BR87" s="260">
        <f t="shared" si="100"/>
        <v>0</v>
      </c>
      <c r="BS87" s="260">
        <f t="shared" si="100"/>
        <v>0</v>
      </c>
      <c r="BT87" s="260">
        <f t="shared" si="100"/>
        <v>0</v>
      </c>
      <c r="BU87" s="260">
        <f t="shared" ref="BU87:DC87" si="101">(BU83*BU84*BU85)/($G$83*$G$84*$G$85)</f>
        <v>0</v>
      </c>
      <c r="BV87" s="260">
        <f t="shared" si="101"/>
        <v>0</v>
      </c>
      <c r="BW87" s="260">
        <f t="shared" si="101"/>
        <v>0</v>
      </c>
      <c r="BX87" s="260">
        <f t="shared" si="101"/>
        <v>0</v>
      </c>
      <c r="BY87" s="260">
        <f t="shared" si="101"/>
        <v>0</v>
      </c>
      <c r="BZ87" s="260">
        <f t="shared" si="101"/>
        <v>0</v>
      </c>
      <c r="CA87" s="260">
        <f t="shared" si="101"/>
        <v>0</v>
      </c>
      <c r="CB87" s="260">
        <f t="shared" si="101"/>
        <v>0</v>
      </c>
      <c r="CC87" s="260">
        <f t="shared" si="101"/>
        <v>0</v>
      </c>
      <c r="CD87" s="260">
        <f t="shared" si="101"/>
        <v>0</v>
      </c>
      <c r="CE87" s="260">
        <f t="shared" si="101"/>
        <v>0</v>
      </c>
      <c r="CF87" s="260">
        <f t="shared" si="101"/>
        <v>0</v>
      </c>
      <c r="CG87" s="260">
        <f t="shared" si="101"/>
        <v>0</v>
      </c>
      <c r="CH87" s="260">
        <f t="shared" si="101"/>
        <v>0</v>
      </c>
      <c r="CI87" s="260">
        <f t="shared" si="101"/>
        <v>0</v>
      </c>
      <c r="CJ87" s="260">
        <f t="shared" si="101"/>
        <v>0</v>
      </c>
      <c r="CK87" s="260">
        <f t="shared" si="101"/>
        <v>0</v>
      </c>
      <c r="CL87" s="260">
        <f t="shared" si="101"/>
        <v>0</v>
      </c>
      <c r="CM87" s="260">
        <f t="shared" si="101"/>
        <v>0</v>
      </c>
      <c r="CN87" s="260">
        <f t="shared" si="101"/>
        <v>0</v>
      </c>
      <c r="CO87" s="260">
        <f t="shared" si="101"/>
        <v>0</v>
      </c>
      <c r="CP87" s="260">
        <f t="shared" si="101"/>
        <v>0</v>
      </c>
      <c r="CQ87" s="260">
        <f t="shared" si="101"/>
        <v>0</v>
      </c>
      <c r="CR87" s="260">
        <f t="shared" si="101"/>
        <v>0</v>
      </c>
      <c r="CS87" s="260">
        <f t="shared" si="101"/>
        <v>0</v>
      </c>
      <c r="CT87" s="260">
        <f t="shared" si="101"/>
        <v>0</v>
      </c>
      <c r="CU87" s="260">
        <f t="shared" si="101"/>
        <v>0</v>
      </c>
      <c r="CV87" s="260">
        <f t="shared" si="101"/>
        <v>0</v>
      </c>
      <c r="CW87" s="260">
        <f t="shared" si="101"/>
        <v>0</v>
      </c>
      <c r="CX87" s="260">
        <f t="shared" si="101"/>
        <v>0</v>
      </c>
      <c r="CY87" s="260">
        <f t="shared" si="101"/>
        <v>0</v>
      </c>
      <c r="CZ87" s="260">
        <f t="shared" si="101"/>
        <v>0</v>
      </c>
      <c r="DA87" s="260">
        <f t="shared" si="101"/>
        <v>0</v>
      </c>
      <c r="DB87" s="260">
        <f t="shared" si="101"/>
        <v>0</v>
      </c>
      <c r="DC87" s="260">
        <f t="shared" si="101"/>
        <v>0</v>
      </c>
    </row>
    <row r="88" spans="2:107" ht="15" hidden="1" customHeight="1" x14ac:dyDescent="0.25">
      <c r="B88" s="247">
        <v>37</v>
      </c>
      <c r="C88" s="252" t="s">
        <v>4219</v>
      </c>
      <c r="D88" s="252"/>
      <c r="E88" s="253" t="s">
        <v>3852</v>
      </c>
      <c r="F88" s="264" t="s">
        <v>4233</v>
      </c>
      <c r="G88" s="259">
        <f>SUM(H88:DC88)</f>
        <v>0</v>
      </c>
      <c r="H88" s="265">
        <f>(H79*H82)/1000</f>
        <v>0</v>
      </c>
      <c r="I88" s="265">
        <f t="shared" ref="I88:BT88" si="102">(I79*I82)/1000</f>
        <v>0</v>
      </c>
      <c r="J88" s="265">
        <f t="shared" si="102"/>
        <v>0</v>
      </c>
      <c r="K88" s="265">
        <f t="shared" si="102"/>
        <v>0</v>
      </c>
      <c r="L88" s="265">
        <f t="shared" si="102"/>
        <v>0</v>
      </c>
      <c r="M88" s="265">
        <f t="shared" si="102"/>
        <v>0</v>
      </c>
      <c r="N88" s="265">
        <f t="shared" si="102"/>
        <v>0</v>
      </c>
      <c r="O88" s="265">
        <f t="shared" si="102"/>
        <v>0</v>
      </c>
      <c r="P88" s="265">
        <f t="shared" si="102"/>
        <v>0</v>
      </c>
      <c r="Q88" s="265">
        <f t="shared" si="102"/>
        <v>0</v>
      </c>
      <c r="R88" s="265">
        <f t="shared" si="102"/>
        <v>0</v>
      </c>
      <c r="S88" s="265">
        <f t="shared" si="102"/>
        <v>0</v>
      </c>
      <c r="T88" s="265">
        <f t="shared" si="102"/>
        <v>0</v>
      </c>
      <c r="U88" s="265">
        <f t="shared" si="102"/>
        <v>0</v>
      </c>
      <c r="V88" s="265">
        <f t="shared" si="102"/>
        <v>0</v>
      </c>
      <c r="W88" s="265">
        <f t="shared" si="102"/>
        <v>0</v>
      </c>
      <c r="X88" s="265">
        <f t="shared" si="102"/>
        <v>0</v>
      </c>
      <c r="Y88" s="265">
        <f t="shared" si="102"/>
        <v>0</v>
      </c>
      <c r="Z88" s="265">
        <f t="shared" si="102"/>
        <v>0</v>
      </c>
      <c r="AA88" s="265">
        <f t="shared" si="102"/>
        <v>0</v>
      </c>
      <c r="AB88" s="265">
        <f t="shared" si="102"/>
        <v>0</v>
      </c>
      <c r="AC88" s="265">
        <f t="shared" si="102"/>
        <v>0</v>
      </c>
      <c r="AD88" s="265">
        <f t="shared" si="102"/>
        <v>0</v>
      </c>
      <c r="AE88" s="265">
        <f t="shared" si="102"/>
        <v>0</v>
      </c>
      <c r="AF88" s="265">
        <f t="shared" si="102"/>
        <v>0</v>
      </c>
      <c r="AG88" s="265">
        <f t="shared" si="102"/>
        <v>0</v>
      </c>
      <c r="AH88" s="265">
        <f t="shared" si="102"/>
        <v>0</v>
      </c>
      <c r="AI88" s="265">
        <f t="shared" si="102"/>
        <v>0</v>
      </c>
      <c r="AJ88" s="265">
        <f t="shared" si="102"/>
        <v>0</v>
      </c>
      <c r="AK88" s="265">
        <f t="shared" si="102"/>
        <v>0</v>
      </c>
      <c r="AL88" s="265">
        <f t="shared" si="102"/>
        <v>0</v>
      </c>
      <c r="AM88" s="265">
        <f t="shared" si="102"/>
        <v>0</v>
      </c>
      <c r="AN88" s="265">
        <f t="shared" si="102"/>
        <v>0</v>
      </c>
      <c r="AO88" s="265">
        <f t="shared" si="102"/>
        <v>0</v>
      </c>
      <c r="AP88" s="265">
        <f t="shared" si="102"/>
        <v>0</v>
      </c>
      <c r="AQ88" s="265">
        <f t="shared" si="102"/>
        <v>0</v>
      </c>
      <c r="AR88" s="265">
        <f t="shared" si="102"/>
        <v>0</v>
      </c>
      <c r="AS88" s="265">
        <f t="shared" si="102"/>
        <v>0</v>
      </c>
      <c r="AT88" s="265">
        <f t="shared" si="102"/>
        <v>0</v>
      </c>
      <c r="AU88" s="265">
        <f t="shared" si="102"/>
        <v>0</v>
      </c>
      <c r="AV88" s="265">
        <f t="shared" si="102"/>
        <v>0</v>
      </c>
      <c r="AW88" s="265">
        <f t="shared" si="102"/>
        <v>0</v>
      </c>
      <c r="AX88" s="265">
        <f t="shared" si="102"/>
        <v>0</v>
      </c>
      <c r="AY88" s="265">
        <f t="shared" si="102"/>
        <v>0</v>
      </c>
      <c r="AZ88" s="265">
        <f t="shared" si="102"/>
        <v>0</v>
      </c>
      <c r="BA88" s="265">
        <f t="shared" si="102"/>
        <v>0</v>
      </c>
      <c r="BB88" s="265">
        <f t="shared" si="102"/>
        <v>0</v>
      </c>
      <c r="BC88" s="265">
        <f t="shared" si="102"/>
        <v>0</v>
      </c>
      <c r="BD88" s="265">
        <f t="shared" si="102"/>
        <v>0</v>
      </c>
      <c r="BE88" s="265">
        <f t="shared" si="102"/>
        <v>0</v>
      </c>
      <c r="BF88" s="265">
        <f t="shared" si="102"/>
        <v>0</v>
      </c>
      <c r="BG88" s="265">
        <f t="shared" si="102"/>
        <v>0</v>
      </c>
      <c r="BH88" s="265">
        <f t="shared" si="102"/>
        <v>0</v>
      </c>
      <c r="BI88" s="265">
        <f t="shared" si="102"/>
        <v>0</v>
      </c>
      <c r="BJ88" s="265">
        <f t="shared" si="102"/>
        <v>0</v>
      </c>
      <c r="BK88" s="265">
        <f t="shared" si="102"/>
        <v>0</v>
      </c>
      <c r="BL88" s="265">
        <f t="shared" si="102"/>
        <v>0</v>
      </c>
      <c r="BM88" s="265">
        <f t="shared" si="102"/>
        <v>0</v>
      </c>
      <c r="BN88" s="265">
        <f t="shared" si="102"/>
        <v>0</v>
      </c>
      <c r="BO88" s="265">
        <f t="shared" si="102"/>
        <v>0</v>
      </c>
      <c r="BP88" s="265">
        <f t="shared" si="102"/>
        <v>0</v>
      </c>
      <c r="BQ88" s="265">
        <f t="shared" si="102"/>
        <v>0</v>
      </c>
      <c r="BR88" s="265">
        <f t="shared" si="102"/>
        <v>0</v>
      </c>
      <c r="BS88" s="265">
        <f t="shared" si="102"/>
        <v>0</v>
      </c>
      <c r="BT88" s="265">
        <f t="shared" si="102"/>
        <v>0</v>
      </c>
      <c r="BU88" s="265">
        <f t="shared" ref="BU88:DC88" si="103">(BU79*BU82)/1000</f>
        <v>0</v>
      </c>
      <c r="BV88" s="265">
        <f t="shared" si="103"/>
        <v>0</v>
      </c>
      <c r="BW88" s="265">
        <f t="shared" si="103"/>
        <v>0</v>
      </c>
      <c r="BX88" s="265">
        <f t="shared" si="103"/>
        <v>0</v>
      </c>
      <c r="BY88" s="265">
        <f t="shared" si="103"/>
        <v>0</v>
      </c>
      <c r="BZ88" s="265">
        <f t="shared" si="103"/>
        <v>0</v>
      </c>
      <c r="CA88" s="265">
        <f t="shared" si="103"/>
        <v>0</v>
      </c>
      <c r="CB88" s="265">
        <f t="shared" si="103"/>
        <v>0</v>
      </c>
      <c r="CC88" s="265">
        <f t="shared" si="103"/>
        <v>0</v>
      </c>
      <c r="CD88" s="265">
        <f t="shared" si="103"/>
        <v>0</v>
      </c>
      <c r="CE88" s="265">
        <f t="shared" si="103"/>
        <v>0</v>
      </c>
      <c r="CF88" s="265">
        <f t="shared" si="103"/>
        <v>0</v>
      </c>
      <c r="CG88" s="265">
        <f t="shared" si="103"/>
        <v>0</v>
      </c>
      <c r="CH88" s="265">
        <f t="shared" si="103"/>
        <v>0</v>
      </c>
      <c r="CI88" s="265">
        <f t="shared" si="103"/>
        <v>0</v>
      </c>
      <c r="CJ88" s="265">
        <f t="shared" si="103"/>
        <v>0</v>
      </c>
      <c r="CK88" s="265">
        <f t="shared" si="103"/>
        <v>0</v>
      </c>
      <c r="CL88" s="265">
        <f t="shared" si="103"/>
        <v>0</v>
      </c>
      <c r="CM88" s="265">
        <f t="shared" si="103"/>
        <v>0</v>
      </c>
      <c r="CN88" s="265">
        <f t="shared" si="103"/>
        <v>0</v>
      </c>
      <c r="CO88" s="265">
        <f t="shared" si="103"/>
        <v>0</v>
      </c>
      <c r="CP88" s="265">
        <f t="shared" si="103"/>
        <v>0</v>
      </c>
      <c r="CQ88" s="265">
        <f t="shared" si="103"/>
        <v>0</v>
      </c>
      <c r="CR88" s="265">
        <f t="shared" si="103"/>
        <v>0</v>
      </c>
      <c r="CS88" s="265">
        <f t="shared" si="103"/>
        <v>0</v>
      </c>
      <c r="CT88" s="265">
        <f t="shared" si="103"/>
        <v>0</v>
      </c>
      <c r="CU88" s="265">
        <f t="shared" si="103"/>
        <v>0</v>
      </c>
      <c r="CV88" s="265">
        <f t="shared" si="103"/>
        <v>0</v>
      </c>
      <c r="CW88" s="265">
        <f t="shared" si="103"/>
        <v>0</v>
      </c>
      <c r="CX88" s="265">
        <f t="shared" si="103"/>
        <v>0</v>
      </c>
      <c r="CY88" s="265">
        <f t="shared" si="103"/>
        <v>0</v>
      </c>
      <c r="CZ88" s="265">
        <f t="shared" si="103"/>
        <v>0</v>
      </c>
      <c r="DA88" s="265">
        <f t="shared" si="103"/>
        <v>0</v>
      </c>
      <c r="DB88" s="265">
        <f t="shared" si="103"/>
        <v>0</v>
      </c>
      <c r="DC88" s="265">
        <f t="shared" si="103"/>
        <v>0</v>
      </c>
    </row>
    <row r="89" spans="2:107" ht="15" hidden="1" customHeight="1" x14ac:dyDescent="0.25">
      <c r="B89" s="247">
        <v>38</v>
      </c>
      <c r="C89" s="252" t="s">
        <v>4253</v>
      </c>
      <c r="D89" s="252"/>
      <c r="E89" s="253" t="s">
        <v>3909</v>
      </c>
      <c r="F89" s="695" t="s">
        <v>4260</v>
      </c>
      <c r="G89" s="266">
        <f>IF(OR(G37=0,G88=0),0,(G88-G37)/G37)</f>
        <v>0</v>
      </c>
      <c r="H89" s="267">
        <f>IF(OR(H37=0,H88=0),0,(H88-H37)/H37)</f>
        <v>0</v>
      </c>
      <c r="I89" s="267">
        <f t="shared" ref="I89:BT89" si="104">IF(OR(I37=0,I88=0),0,(I88-I37)/I37)</f>
        <v>0</v>
      </c>
      <c r="J89" s="267">
        <f t="shared" si="104"/>
        <v>0</v>
      </c>
      <c r="K89" s="267">
        <f t="shared" si="104"/>
        <v>0</v>
      </c>
      <c r="L89" s="267">
        <f t="shared" si="104"/>
        <v>0</v>
      </c>
      <c r="M89" s="267">
        <f t="shared" si="104"/>
        <v>0</v>
      </c>
      <c r="N89" s="267">
        <f t="shared" si="104"/>
        <v>0</v>
      </c>
      <c r="O89" s="267">
        <f t="shared" si="104"/>
        <v>0</v>
      </c>
      <c r="P89" s="267">
        <f t="shared" si="104"/>
        <v>0</v>
      </c>
      <c r="Q89" s="267">
        <f t="shared" si="104"/>
        <v>0</v>
      </c>
      <c r="R89" s="267">
        <f t="shared" si="104"/>
        <v>0</v>
      </c>
      <c r="S89" s="267">
        <f t="shared" si="104"/>
        <v>0</v>
      </c>
      <c r="T89" s="267">
        <f t="shared" si="104"/>
        <v>0</v>
      </c>
      <c r="U89" s="267">
        <f t="shared" si="104"/>
        <v>0</v>
      </c>
      <c r="V89" s="267">
        <f t="shared" si="104"/>
        <v>0</v>
      </c>
      <c r="W89" s="267">
        <f t="shared" si="104"/>
        <v>0</v>
      </c>
      <c r="X89" s="267">
        <f t="shared" si="104"/>
        <v>0</v>
      </c>
      <c r="Y89" s="267">
        <f t="shared" si="104"/>
        <v>0</v>
      </c>
      <c r="Z89" s="267">
        <f t="shared" si="104"/>
        <v>0</v>
      </c>
      <c r="AA89" s="267">
        <f t="shared" si="104"/>
        <v>0</v>
      </c>
      <c r="AB89" s="267">
        <f t="shared" si="104"/>
        <v>0</v>
      </c>
      <c r="AC89" s="267">
        <f t="shared" si="104"/>
        <v>0</v>
      </c>
      <c r="AD89" s="267">
        <f t="shared" si="104"/>
        <v>0</v>
      </c>
      <c r="AE89" s="267">
        <f t="shared" si="104"/>
        <v>0</v>
      </c>
      <c r="AF89" s="267">
        <f t="shared" si="104"/>
        <v>0</v>
      </c>
      <c r="AG89" s="267">
        <f t="shared" si="104"/>
        <v>0</v>
      </c>
      <c r="AH89" s="267">
        <f t="shared" si="104"/>
        <v>0</v>
      </c>
      <c r="AI89" s="267">
        <f t="shared" si="104"/>
        <v>0</v>
      </c>
      <c r="AJ89" s="267">
        <f t="shared" si="104"/>
        <v>0</v>
      </c>
      <c r="AK89" s="267">
        <f t="shared" si="104"/>
        <v>0</v>
      </c>
      <c r="AL89" s="267">
        <f t="shared" si="104"/>
        <v>0</v>
      </c>
      <c r="AM89" s="267">
        <f t="shared" si="104"/>
        <v>0</v>
      </c>
      <c r="AN89" s="267">
        <f t="shared" si="104"/>
        <v>0</v>
      </c>
      <c r="AO89" s="267">
        <f t="shared" si="104"/>
        <v>0</v>
      </c>
      <c r="AP89" s="267">
        <f t="shared" si="104"/>
        <v>0</v>
      </c>
      <c r="AQ89" s="267">
        <f t="shared" si="104"/>
        <v>0</v>
      </c>
      <c r="AR89" s="267">
        <f t="shared" si="104"/>
        <v>0</v>
      </c>
      <c r="AS89" s="267">
        <f t="shared" si="104"/>
        <v>0</v>
      </c>
      <c r="AT89" s="267">
        <f t="shared" si="104"/>
        <v>0</v>
      </c>
      <c r="AU89" s="267">
        <f t="shared" si="104"/>
        <v>0</v>
      </c>
      <c r="AV89" s="267">
        <f t="shared" si="104"/>
        <v>0</v>
      </c>
      <c r="AW89" s="267">
        <f t="shared" si="104"/>
        <v>0</v>
      </c>
      <c r="AX89" s="267">
        <f t="shared" si="104"/>
        <v>0</v>
      </c>
      <c r="AY89" s="267">
        <f t="shared" si="104"/>
        <v>0</v>
      </c>
      <c r="AZ89" s="267">
        <f t="shared" si="104"/>
        <v>0</v>
      </c>
      <c r="BA89" s="267">
        <f t="shared" si="104"/>
        <v>0</v>
      </c>
      <c r="BB89" s="267">
        <f t="shared" si="104"/>
        <v>0</v>
      </c>
      <c r="BC89" s="267">
        <f t="shared" si="104"/>
        <v>0</v>
      </c>
      <c r="BD89" s="267">
        <f t="shared" si="104"/>
        <v>0</v>
      </c>
      <c r="BE89" s="267">
        <f t="shared" si="104"/>
        <v>0</v>
      </c>
      <c r="BF89" s="267">
        <f t="shared" si="104"/>
        <v>0</v>
      </c>
      <c r="BG89" s="267">
        <f t="shared" si="104"/>
        <v>0</v>
      </c>
      <c r="BH89" s="267">
        <f t="shared" si="104"/>
        <v>0</v>
      </c>
      <c r="BI89" s="267">
        <f t="shared" si="104"/>
        <v>0</v>
      </c>
      <c r="BJ89" s="267">
        <f t="shared" si="104"/>
        <v>0</v>
      </c>
      <c r="BK89" s="267">
        <f t="shared" si="104"/>
        <v>0</v>
      </c>
      <c r="BL89" s="267">
        <f t="shared" si="104"/>
        <v>0</v>
      </c>
      <c r="BM89" s="267">
        <f t="shared" si="104"/>
        <v>0</v>
      </c>
      <c r="BN89" s="267">
        <f t="shared" si="104"/>
        <v>0</v>
      </c>
      <c r="BO89" s="267">
        <f t="shared" si="104"/>
        <v>0</v>
      </c>
      <c r="BP89" s="267">
        <f t="shared" si="104"/>
        <v>0</v>
      </c>
      <c r="BQ89" s="267">
        <f t="shared" si="104"/>
        <v>0</v>
      </c>
      <c r="BR89" s="267">
        <f t="shared" si="104"/>
        <v>0</v>
      </c>
      <c r="BS89" s="267">
        <f t="shared" si="104"/>
        <v>0</v>
      </c>
      <c r="BT89" s="267">
        <f t="shared" si="104"/>
        <v>0</v>
      </c>
      <c r="BU89" s="267">
        <f t="shared" ref="BU89:DC89" si="105">IF(OR(BU37=0,BU88=0),0,(BU88-BU37)/BU37)</f>
        <v>0</v>
      </c>
      <c r="BV89" s="267">
        <f t="shared" si="105"/>
        <v>0</v>
      </c>
      <c r="BW89" s="267">
        <f t="shared" si="105"/>
        <v>0</v>
      </c>
      <c r="BX89" s="267">
        <f t="shared" si="105"/>
        <v>0</v>
      </c>
      <c r="BY89" s="267">
        <f t="shared" si="105"/>
        <v>0</v>
      </c>
      <c r="BZ89" s="267">
        <f t="shared" si="105"/>
        <v>0</v>
      </c>
      <c r="CA89" s="267">
        <f t="shared" si="105"/>
        <v>0</v>
      </c>
      <c r="CB89" s="267">
        <f t="shared" si="105"/>
        <v>0</v>
      </c>
      <c r="CC89" s="267">
        <f t="shared" si="105"/>
        <v>0</v>
      </c>
      <c r="CD89" s="267">
        <f t="shared" si="105"/>
        <v>0</v>
      </c>
      <c r="CE89" s="267">
        <f t="shared" si="105"/>
        <v>0</v>
      </c>
      <c r="CF89" s="267">
        <f t="shared" si="105"/>
        <v>0</v>
      </c>
      <c r="CG89" s="267">
        <f t="shared" si="105"/>
        <v>0</v>
      </c>
      <c r="CH89" s="267">
        <f t="shared" si="105"/>
        <v>0</v>
      </c>
      <c r="CI89" s="267">
        <f t="shared" si="105"/>
        <v>0</v>
      </c>
      <c r="CJ89" s="267">
        <f t="shared" si="105"/>
        <v>0</v>
      </c>
      <c r="CK89" s="267">
        <f t="shared" si="105"/>
        <v>0</v>
      </c>
      <c r="CL89" s="267">
        <f t="shared" si="105"/>
        <v>0</v>
      </c>
      <c r="CM89" s="267">
        <f t="shared" si="105"/>
        <v>0</v>
      </c>
      <c r="CN89" s="267">
        <f t="shared" si="105"/>
        <v>0</v>
      </c>
      <c r="CO89" s="267">
        <f t="shared" si="105"/>
        <v>0</v>
      </c>
      <c r="CP89" s="267">
        <f t="shared" si="105"/>
        <v>0</v>
      </c>
      <c r="CQ89" s="267">
        <f t="shared" si="105"/>
        <v>0</v>
      </c>
      <c r="CR89" s="267">
        <f t="shared" si="105"/>
        <v>0</v>
      </c>
      <c r="CS89" s="267">
        <f t="shared" si="105"/>
        <v>0</v>
      </c>
      <c r="CT89" s="267">
        <f t="shared" si="105"/>
        <v>0</v>
      </c>
      <c r="CU89" s="267">
        <f t="shared" si="105"/>
        <v>0</v>
      </c>
      <c r="CV89" s="267">
        <f t="shared" si="105"/>
        <v>0</v>
      </c>
      <c r="CW89" s="267">
        <f t="shared" si="105"/>
        <v>0</v>
      </c>
      <c r="CX89" s="267">
        <f t="shared" si="105"/>
        <v>0</v>
      </c>
      <c r="CY89" s="267">
        <f t="shared" si="105"/>
        <v>0</v>
      </c>
      <c r="CZ89" s="267">
        <f t="shared" si="105"/>
        <v>0</v>
      </c>
      <c r="DA89" s="267">
        <f t="shared" si="105"/>
        <v>0</v>
      </c>
      <c r="DB89" s="267">
        <f t="shared" si="105"/>
        <v>0</v>
      </c>
      <c r="DC89" s="267">
        <f t="shared" si="105"/>
        <v>0</v>
      </c>
    </row>
    <row r="90" spans="2:107" ht="15" hidden="1" customHeight="1" x14ac:dyDescent="0.25">
      <c r="B90" s="247">
        <v>39</v>
      </c>
      <c r="C90" s="252" t="s">
        <v>4221</v>
      </c>
      <c r="D90" s="252"/>
      <c r="E90" s="253" t="s">
        <v>3855</v>
      </c>
      <c r="F90" s="264" t="s">
        <v>4234</v>
      </c>
      <c r="G90" s="259">
        <f>SUM(H90:DC90)</f>
        <v>0</v>
      </c>
      <c r="H90" s="265">
        <f>IFERROR(H86*H77,0)</f>
        <v>0</v>
      </c>
      <c r="I90" s="265">
        <f t="shared" ref="I90:BT90" si="106">IFERROR(I86*I77,0)</f>
        <v>0</v>
      </c>
      <c r="J90" s="265">
        <f t="shared" si="106"/>
        <v>0</v>
      </c>
      <c r="K90" s="265">
        <f t="shared" si="106"/>
        <v>0</v>
      </c>
      <c r="L90" s="265">
        <f t="shared" si="106"/>
        <v>0</v>
      </c>
      <c r="M90" s="265">
        <f t="shared" si="106"/>
        <v>0</v>
      </c>
      <c r="N90" s="265">
        <f t="shared" si="106"/>
        <v>0</v>
      </c>
      <c r="O90" s="265">
        <f t="shared" si="106"/>
        <v>0</v>
      </c>
      <c r="P90" s="265">
        <f t="shared" si="106"/>
        <v>0</v>
      </c>
      <c r="Q90" s="265">
        <f t="shared" si="106"/>
        <v>0</v>
      </c>
      <c r="R90" s="265">
        <f t="shared" si="106"/>
        <v>0</v>
      </c>
      <c r="S90" s="265">
        <f t="shared" si="106"/>
        <v>0</v>
      </c>
      <c r="T90" s="265">
        <f t="shared" si="106"/>
        <v>0</v>
      </c>
      <c r="U90" s="265">
        <f t="shared" si="106"/>
        <v>0</v>
      </c>
      <c r="V90" s="265">
        <f t="shared" si="106"/>
        <v>0</v>
      </c>
      <c r="W90" s="265">
        <f t="shared" si="106"/>
        <v>0</v>
      </c>
      <c r="X90" s="265">
        <f t="shared" si="106"/>
        <v>0</v>
      </c>
      <c r="Y90" s="265">
        <f t="shared" si="106"/>
        <v>0</v>
      </c>
      <c r="Z90" s="265">
        <f t="shared" si="106"/>
        <v>0</v>
      </c>
      <c r="AA90" s="265">
        <f t="shared" si="106"/>
        <v>0</v>
      </c>
      <c r="AB90" s="265">
        <f t="shared" si="106"/>
        <v>0</v>
      </c>
      <c r="AC90" s="265">
        <f t="shared" si="106"/>
        <v>0</v>
      </c>
      <c r="AD90" s="265">
        <f t="shared" si="106"/>
        <v>0</v>
      </c>
      <c r="AE90" s="265">
        <f t="shared" si="106"/>
        <v>0</v>
      </c>
      <c r="AF90" s="265">
        <f t="shared" si="106"/>
        <v>0</v>
      </c>
      <c r="AG90" s="265">
        <f t="shared" si="106"/>
        <v>0</v>
      </c>
      <c r="AH90" s="265">
        <f t="shared" si="106"/>
        <v>0</v>
      </c>
      <c r="AI90" s="265">
        <f t="shared" si="106"/>
        <v>0</v>
      </c>
      <c r="AJ90" s="265">
        <f t="shared" si="106"/>
        <v>0</v>
      </c>
      <c r="AK90" s="265">
        <f t="shared" si="106"/>
        <v>0</v>
      </c>
      <c r="AL90" s="265">
        <f t="shared" si="106"/>
        <v>0</v>
      </c>
      <c r="AM90" s="265">
        <f t="shared" si="106"/>
        <v>0</v>
      </c>
      <c r="AN90" s="265">
        <f t="shared" si="106"/>
        <v>0</v>
      </c>
      <c r="AO90" s="265">
        <f t="shared" si="106"/>
        <v>0</v>
      </c>
      <c r="AP90" s="265">
        <f t="shared" si="106"/>
        <v>0</v>
      </c>
      <c r="AQ90" s="265">
        <f t="shared" si="106"/>
        <v>0</v>
      </c>
      <c r="AR90" s="265">
        <f t="shared" si="106"/>
        <v>0</v>
      </c>
      <c r="AS90" s="265">
        <f t="shared" si="106"/>
        <v>0</v>
      </c>
      <c r="AT90" s="265">
        <f t="shared" si="106"/>
        <v>0</v>
      </c>
      <c r="AU90" s="265">
        <f t="shared" si="106"/>
        <v>0</v>
      </c>
      <c r="AV90" s="265">
        <f t="shared" si="106"/>
        <v>0</v>
      </c>
      <c r="AW90" s="265">
        <f t="shared" si="106"/>
        <v>0</v>
      </c>
      <c r="AX90" s="265">
        <f t="shared" si="106"/>
        <v>0</v>
      </c>
      <c r="AY90" s="265">
        <f t="shared" si="106"/>
        <v>0</v>
      </c>
      <c r="AZ90" s="265">
        <f t="shared" si="106"/>
        <v>0</v>
      </c>
      <c r="BA90" s="265">
        <f t="shared" si="106"/>
        <v>0</v>
      </c>
      <c r="BB90" s="265">
        <f t="shared" si="106"/>
        <v>0</v>
      </c>
      <c r="BC90" s="265">
        <f t="shared" si="106"/>
        <v>0</v>
      </c>
      <c r="BD90" s="265">
        <f t="shared" si="106"/>
        <v>0</v>
      </c>
      <c r="BE90" s="265">
        <f t="shared" si="106"/>
        <v>0</v>
      </c>
      <c r="BF90" s="265">
        <f t="shared" si="106"/>
        <v>0</v>
      </c>
      <c r="BG90" s="265">
        <f t="shared" si="106"/>
        <v>0</v>
      </c>
      <c r="BH90" s="265">
        <f t="shared" si="106"/>
        <v>0</v>
      </c>
      <c r="BI90" s="265">
        <f t="shared" si="106"/>
        <v>0</v>
      </c>
      <c r="BJ90" s="265">
        <f t="shared" si="106"/>
        <v>0</v>
      </c>
      <c r="BK90" s="265">
        <f t="shared" si="106"/>
        <v>0</v>
      </c>
      <c r="BL90" s="265">
        <f t="shared" si="106"/>
        <v>0</v>
      </c>
      <c r="BM90" s="265">
        <f t="shared" si="106"/>
        <v>0</v>
      </c>
      <c r="BN90" s="265">
        <f t="shared" si="106"/>
        <v>0</v>
      </c>
      <c r="BO90" s="265">
        <f t="shared" si="106"/>
        <v>0</v>
      </c>
      <c r="BP90" s="265">
        <f t="shared" si="106"/>
        <v>0</v>
      </c>
      <c r="BQ90" s="265">
        <f t="shared" si="106"/>
        <v>0</v>
      </c>
      <c r="BR90" s="265">
        <f t="shared" si="106"/>
        <v>0</v>
      </c>
      <c r="BS90" s="265">
        <f t="shared" si="106"/>
        <v>0</v>
      </c>
      <c r="BT90" s="265">
        <f t="shared" si="106"/>
        <v>0</v>
      </c>
      <c r="BU90" s="265">
        <f t="shared" ref="BU90:DC90" si="107">IFERROR(BU86*BU77,0)</f>
        <v>0</v>
      </c>
      <c r="BV90" s="265">
        <f t="shared" si="107"/>
        <v>0</v>
      </c>
      <c r="BW90" s="265">
        <f t="shared" si="107"/>
        <v>0</v>
      </c>
      <c r="BX90" s="265">
        <f t="shared" si="107"/>
        <v>0</v>
      </c>
      <c r="BY90" s="265">
        <f t="shared" si="107"/>
        <v>0</v>
      </c>
      <c r="BZ90" s="265">
        <f t="shared" si="107"/>
        <v>0</v>
      </c>
      <c r="CA90" s="265">
        <f t="shared" si="107"/>
        <v>0</v>
      </c>
      <c r="CB90" s="265">
        <f t="shared" si="107"/>
        <v>0</v>
      </c>
      <c r="CC90" s="265">
        <f t="shared" si="107"/>
        <v>0</v>
      </c>
      <c r="CD90" s="265">
        <f t="shared" si="107"/>
        <v>0</v>
      </c>
      <c r="CE90" s="265">
        <f t="shared" si="107"/>
        <v>0</v>
      </c>
      <c r="CF90" s="265">
        <f t="shared" si="107"/>
        <v>0</v>
      </c>
      <c r="CG90" s="265">
        <f t="shared" si="107"/>
        <v>0</v>
      </c>
      <c r="CH90" s="265">
        <f t="shared" si="107"/>
        <v>0</v>
      </c>
      <c r="CI90" s="265">
        <f t="shared" si="107"/>
        <v>0</v>
      </c>
      <c r="CJ90" s="265">
        <f t="shared" si="107"/>
        <v>0</v>
      </c>
      <c r="CK90" s="265">
        <f t="shared" si="107"/>
        <v>0</v>
      </c>
      <c r="CL90" s="265">
        <f t="shared" si="107"/>
        <v>0</v>
      </c>
      <c r="CM90" s="265">
        <f t="shared" si="107"/>
        <v>0</v>
      </c>
      <c r="CN90" s="265">
        <f t="shared" si="107"/>
        <v>0</v>
      </c>
      <c r="CO90" s="265">
        <f t="shared" si="107"/>
        <v>0</v>
      </c>
      <c r="CP90" s="265">
        <f t="shared" si="107"/>
        <v>0</v>
      </c>
      <c r="CQ90" s="265">
        <f t="shared" si="107"/>
        <v>0</v>
      </c>
      <c r="CR90" s="265">
        <f t="shared" si="107"/>
        <v>0</v>
      </c>
      <c r="CS90" s="265">
        <f t="shared" si="107"/>
        <v>0</v>
      </c>
      <c r="CT90" s="265">
        <f t="shared" si="107"/>
        <v>0</v>
      </c>
      <c r="CU90" s="265">
        <f t="shared" si="107"/>
        <v>0</v>
      </c>
      <c r="CV90" s="265">
        <f t="shared" si="107"/>
        <v>0</v>
      </c>
      <c r="CW90" s="265">
        <f t="shared" si="107"/>
        <v>0</v>
      </c>
      <c r="CX90" s="265">
        <f t="shared" si="107"/>
        <v>0</v>
      </c>
      <c r="CY90" s="265">
        <f t="shared" si="107"/>
        <v>0</v>
      </c>
      <c r="CZ90" s="265">
        <f t="shared" si="107"/>
        <v>0</v>
      </c>
      <c r="DA90" s="265">
        <f t="shared" si="107"/>
        <v>0</v>
      </c>
      <c r="DB90" s="265">
        <f t="shared" si="107"/>
        <v>0</v>
      </c>
      <c r="DC90" s="265">
        <f t="shared" si="107"/>
        <v>0</v>
      </c>
    </row>
    <row r="91" spans="2:107" ht="15" hidden="1" customHeight="1" x14ac:dyDescent="0.25">
      <c r="B91" s="247">
        <v>40</v>
      </c>
      <c r="C91" s="252" t="s">
        <v>4255</v>
      </c>
      <c r="D91" s="252"/>
      <c r="E91" s="253" t="s">
        <v>3909</v>
      </c>
      <c r="F91" s="695" t="s">
        <v>4261</v>
      </c>
      <c r="G91" s="266">
        <f>IF(OR(G38=0,G90=0),0,(G90-G38)/G38)</f>
        <v>0</v>
      </c>
      <c r="H91" s="267">
        <f>IF(OR(H38=0,H90=0),0,(H90-H38)/H38)</f>
        <v>0</v>
      </c>
      <c r="I91" s="267">
        <f t="shared" ref="I91:BT91" si="108">IF(OR(I38=0,I90=0),0,(I90-I38)/I38)</f>
        <v>0</v>
      </c>
      <c r="J91" s="267">
        <f t="shared" si="108"/>
        <v>0</v>
      </c>
      <c r="K91" s="267">
        <f t="shared" si="108"/>
        <v>0</v>
      </c>
      <c r="L91" s="267">
        <f t="shared" si="108"/>
        <v>0</v>
      </c>
      <c r="M91" s="267">
        <f t="shared" si="108"/>
        <v>0</v>
      </c>
      <c r="N91" s="267">
        <f t="shared" si="108"/>
        <v>0</v>
      </c>
      <c r="O91" s="267">
        <f t="shared" si="108"/>
        <v>0</v>
      </c>
      <c r="P91" s="267">
        <f t="shared" si="108"/>
        <v>0</v>
      </c>
      <c r="Q91" s="267">
        <f t="shared" si="108"/>
        <v>0</v>
      </c>
      <c r="R91" s="267">
        <f t="shared" si="108"/>
        <v>0</v>
      </c>
      <c r="S91" s="267">
        <f t="shared" si="108"/>
        <v>0</v>
      </c>
      <c r="T91" s="267">
        <f t="shared" si="108"/>
        <v>0</v>
      </c>
      <c r="U91" s="267">
        <f t="shared" si="108"/>
        <v>0</v>
      </c>
      <c r="V91" s="267">
        <f t="shared" si="108"/>
        <v>0</v>
      </c>
      <c r="W91" s="267">
        <f t="shared" si="108"/>
        <v>0</v>
      </c>
      <c r="X91" s="267">
        <f t="shared" si="108"/>
        <v>0</v>
      </c>
      <c r="Y91" s="267">
        <f t="shared" si="108"/>
        <v>0</v>
      </c>
      <c r="Z91" s="267">
        <f t="shared" si="108"/>
        <v>0</v>
      </c>
      <c r="AA91" s="267">
        <f t="shared" si="108"/>
        <v>0</v>
      </c>
      <c r="AB91" s="267">
        <f t="shared" si="108"/>
        <v>0</v>
      </c>
      <c r="AC91" s="267">
        <f t="shared" si="108"/>
        <v>0</v>
      </c>
      <c r="AD91" s="267">
        <f t="shared" si="108"/>
        <v>0</v>
      </c>
      <c r="AE91" s="267">
        <f t="shared" si="108"/>
        <v>0</v>
      </c>
      <c r="AF91" s="267">
        <f t="shared" si="108"/>
        <v>0</v>
      </c>
      <c r="AG91" s="267">
        <f t="shared" si="108"/>
        <v>0</v>
      </c>
      <c r="AH91" s="267">
        <f t="shared" si="108"/>
        <v>0</v>
      </c>
      <c r="AI91" s="267">
        <f t="shared" si="108"/>
        <v>0</v>
      </c>
      <c r="AJ91" s="267">
        <f t="shared" si="108"/>
        <v>0</v>
      </c>
      <c r="AK91" s="267">
        <f t="shared" si="108"/>
        <v>0</v>
      </c>
      <c r="AL91" s="267">
        <f t="shared" si="108"/>
        <v>0</v>
      </c>
      <c r="AM91" s="267">
        <f t="shared" si="108"/>
        <v>0</v>
      </c>
      <c r="AN91" s="267">
        <f t="shared" si="108"/>
        <v>0</v>
      </c>
      <c r="AO91" s="267">
        <f t="shared" si="108"/>
        <v>0</v>
      </c>
      <c r="AP91" s="267">
        <f t="shared" si="108"/>
        <v>0</v>
      </c>
      <c r="AQ91" s="267">
        <f t="shared" si="108"/>
        <v>0</v>
      </c>
      <c r="AR91" s="267">
        <f t="shared" si="108"/>
        <v>0</v>
      </c>
      <c r="AS91" s="267">
        <f t="shared" si="108"/>
        <v>0</v>
      </c>
      <c r="AT91" s="267">
        <f t="shared" si="108"/>
        <v>0</v>
      </c>
      <c r="AU91" s="267">
        <f t="shared" si="108"/>
        <v>0</v>
      </c>
      <c r="AV91" s="267">
        <f t="shared" si="108"/>
        <v>0</v>
      </c>
      <c r="AW91" s="267">
        <f t="shared" si="108"/>
        <v>0</v>
      </c>
      <c r="AX91" s="267">
        <f t="shared" si="108"/>
        <v>0</v>
      </c>
      <c r="AY91" s="267">
        <f t="shared" si="108"/>
        <v>0</v>
      </c>
      <c r="AZ91" s="267">
        <f t="shared" si="108"/>
        <v>0</v>
      </c>
      <c r="BA91" s="267">
        <f t="shared" si="108"/>
        <v>0</v>
      </c>
      <c r="BB91" s="267">
        <f t="shared" si="108"/>
        <v>0</v>
      </c>
      <c r="BC91" s="267">
        <f t="shared" si="108"/>
        <v>0</v>
      </c>
      <c r="BD91" s="267">
        <f t="shared" si="108"/>
        <v>0</v>
      </c>
      <c r="BE91" s="267">
        <f t="shared" si="108"/>
        <v>0</v>
      </c>
      <c r="BF91" s="267">
        <f t="shared" si="108"/>
        <v>0</v>
      </c>
      <c r="BG91" s="267">
        <f t="shared" si="108"/>
        <v>0</v>
      </c>
      <c r="BH91" s="267">
        <f t="shared" si="108"/>
        <v>0</v>
      </c>
      <c r="BI91" s="267">
        <f t="shared" si="108"/>
        <v>0</v>
      </c>
      <c r="BJ91" s="267">
        <f t="shared" si="108"/>
        <v>0</v>
      </c>
      <c r="BK91" s="267">
        <f t="shared" si="108"/>
        <v>0</v>
      </c>
      <c r="BL91" s="267">
        <f t="shared" si="108"/>
        <v>0</v>
      </c>
      <c r="BM91" s="267">
        <f t="shared" si="108"/>
        <v>0</v>
      </c>
      <c r="BN91" s="267">
        <f t="shared" si="108"/>
        <v>0</v>
      </c>
      <c r="BO91" s="267">
        <f t="shared" si="108"/>
        <v>0</v>
      </c>
      <c r="BP91" s="267">
        <f t="shared" si="108"/>
        <v>0</v>
      </c>
      <c r="BQ91" s="267">
        <f t="shared" si="108"/>
        <v>0</v>
      </c>
      <c r="BR91" s="267">
        <f t="shared" si="108"/>
        <v>0</v>
      </c>
      <c r="BS91" s="267">
        <f t="shared" si="108"/>
        <v>0</v>
      </c>
      <c r="BT91" s="267">
        <f t="shared" si="108"/>
        <v>0</v>
      </c>
      <c r="BU91" s="267">
        <f t="shared" ref="BU91:DC91" si="109">IF(OR(BU38=0,BU90=0),0,(BU90-BU38)/BU38)</f>
        <v>0</v>
      </c>
      <c r="BV91" s="267">
        <f t="shared" si="109"/>
        <v>0</v>
      </c>
      <c r="BW91" s="267">
        <f t="shared" si="109"/>
        <v>0</v>
      </c>
      <c r="BX91" s="267">
        <f t="shared" si="109"/>
        <v>0</v>
      </c>
      <c r="BY91" s="267">
        <f t="shared" si="109"/>
        <v>0</v>
      </c>
      <c r="BZ91" s="267">
        <f t="shared" si="109"/>
        <v>0</v>
      </c>
      <c r="CA91" s="267">
        <f t="shared" si="109"/>
        <v>0</v>
      </c>
      <c r="CB91" s="267">
        <f t="shared" si="109"/>
        <v>0</v>
      </c>
      <c r="CC91" s="267">
        <f t="shared" si="109"/>
        <v>0</v>
      </c>
      <c r="CD91" s="267">
        <f t="shared" si="109"/>
        <v>0</v>
      </c>
      <c r="CE91" s="267">
        <f t="shared" si="109"/>
        <v>0</v>
      </c>
      <c r="CF91" s="267">
        <f t="shared" si="109"/>
        <v>0</v>
      </c>
      <c r="CG91" s="267">
        <f t="shared" si="109"/>
        <v>0</v>
      </c>
      <c r="CH91" s="267">
        <f t="shared" si="109"/>
        <v>0</v>
      </c>
      <c r="CI91" s="267">
        <f t="shared" si="109"/>
        <v>0</v>
      </c>
      <c r="CJ91" s="267">
        <f t="shared" si="109"/>
        <v>0</v>
      </c>
      <c r="CK91" s="267">
        <f t="shared" si="109"/>
        <v>0</v>
      </c>
      <c r="CL91" s="267">
        <f t="shared" si="109"/>
        <v>0</v>
      </c>
      <c r="CM91" s="267">
        <f t="shared" si="109"/>
        <v>0</v>
      </c>
      <c r="CN91" s="267">
        <f t="shared" si="109"/>
        <v>0</v>
      </c>
      <c r="CO91" s="267">
        <f t="shared" si="109"/>
        <v>0</v>
      </c>
      <c r="CP91" s="267">
        <f t="shared" si="109"/>
        <v>0</v>
      </c>
      <c r="CQ91" s="267">
        <f t="shared" si="109"/>
        <v>0</v>
      </c>
      <c r="CR91" s="267">
        <f t="shared" si="109"/>
        <v>0</v>
      </c>
      <c r="CS91" s="267">
        <f t="shared" si="109"/>
        <v>0</v>
      </c>
      <c r="CT91" s="267">
        <f t="shared" si="109"/>
        <v>0</v>
      </c>
      <c r="CU91" s="267">
        <f t="shared" si="109"/>
        <v>0</v>
      </c>
      <c r="CV91" s="267">
        <f t="shared" si="109"/>
        <v>0</v>
      </c>
      <c r="CW91" s="267">
        <f t="shared" si="109"/>
        <v>0</v>
      </c>
      <c r="CX91" s="267">
        <f t="shared" si="109"/>
        <v>0</v>
      </c>
      <c r="CY91" s="267">
        <f t="shared" si="109"/>
        <v>0</v>
      </c>
      <c r="CZ91" s="267">
        <f t="shared" si="109"/>
        <v>0</v>
      </c>
      <c r="DA91" s="267">
        <f t="shared" si="109"/>
        <v>0</v>
      </c>
      <c r="DB91" s="267">
        <f t="shared" si="109"/>
        <v>0</v>
      </c>
      <c r="DC91" s="267">
        <f t="shared" si="109"/>
        <v>0</v>
      </c>
    </row>
    <row r="92" spans="2:107" ht="15" hidden="1" customHeight="1" x14ac:dyDescent="0.25"/>
    <row r="93" spans="2:107" ht="15" hidden="1" customHeight="1" x14ac:dyDescent="0.25">
      <c r="B93" s="649"/>
      <c r="C93" s="273" t="s">
        <v>5849</v>
      </c>
      <c r="D93" s="273"/>
      <c r="E93" s="273"/>
      <c r="F93" s="273"/>
      <c r="G93" s="246"/>
      <c r="H93" s="246"/>
      <c r="I93" s="246"/>
      <c r="J93" s="246"/>
      <c r="K93" s="246"/>
      <c r="L93" s="246"/>
      <c r="M93" s="246"/>
      <c r="N93" s="246"/>
      <c r="O93" s="246"/>
      <c r="P93" s="246"/>
      <c r="Q93" s="246"/>
      <c r="R93" s="246"/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  <c r="AM93" s="246"/>
      <c r="AN93" s="246"/>
      <c r="AO93" s="246"/>
      <c r="AP93" s="246"/>
      <c r="AQ93" s="246"/>
      <c r="AR93" s="246"/>
      <c r="AS93" s="246"/>
      <c r="AT93" s="246"/>
      <c r="AU93" s="246"/>
      <c r="AV93" s="246"/>
      <c r="AW93" s="246"/>
      <c r="AX93" s="246"/>
      <c r="AY93" s="246"/>
      <c r="AZ93" s="246"/>
      <c r="BA93" s="246"/>
      <c r="BB93" s="246"/>
      <c r="BC93" s="246"/>
      <c r="BD93" s="246"/>
      <c r="BE93" s="246"/>
      <c r="BF93" s="246"/>
      <c r="BG93" s="246"/>
      <c r="BH93" s="246"/>
      <c r="BI93" s="246"/>
      <c r="BJ93" s="246"/>
      <c r="BK93" s="246"/>
      <c r="BL93" s="246"/>
      <c r="BM93" s="246"/>
      <c r="BN93" s="246"/>
      <c r="BO93" s="246"/>
      <c r="BP93" s="246"/>
      <c r="BQ93" s="246"/>
      <c r="BR93" s="246"/>
      <c r="BS93" s="246"/>
      <c r="BT93" s="246"/>
      <c r="BU93" s="246"/>
      <c r="BV93" s="246"/>
      <c r="BW93" s="246"/>
      <c r="BX93" s="246"/>
      <c r="BY93" s="246"/>
      <c r="BZ93" s="246"/>
      <c r="CA93" s="246"/>
      <c r="CB93" s="246"/>
      <c r="CC93" s="246"/>
      <c r="CD93" s="246"/>
      <c r="CE93" s="246"/>
      <c r="CF93" s="246"/>
      <c r="CG93" s="246"/>
      <c r="CH93" s="246"/>
      <c r="CI93" s="246"/>
      <c r="CJ93" s="246"/>
      <c r="CK93" s="246"/>
      <c r="CL93" s="246"/>
      <c r="CM93" s="246"/>
      <c r="CN93" s="246"/>
      <c r="CO93" s="246"/>
      <c r="CP93" s="246"/>
      <c r="CQ93" s="246"/>
      <c r="CR93" s="246"/>
      <c r="CS93" s="246"/>
      <c r="CT93" s="246"/>
      <c r="CU93" s="246"/>
      <c r="CV93" s="246"/>
      <c r="CW93" s="246"/>
      <c r="CX93" s="246"/>
      <c r="CY93" s="246"/>
      <c r="CZ93" s="246"/>
      <c r="DA93" s="246"/>
      <c r="DB93" s="246"/>
      <c r="DC93" s="246"/>
    </row>
    <row r="94" spans="2:107" s="99" customFormat="1" ht="15" hidden="1" customHeight="1" x14ac:dyDescent="0.25">
      <c r="B94" s="247"/>
      <c r="C94" s="248"/>
      <c r="D94" s="248"/>
      <c r="E94" s="248"/>
      <c r="F94" s="249"/>
      <c r="G94" s="250" t="s">
        <v>76</v>
      </c>
      <c r="H94" s="251" t="s">
        <v>4706</v>
      </c>
      <c r="I94" s="251" t="s">
        <v>4707</v>
      </c>
      <c r="J94" s="251" t="s">
        <v>4708</v>
      </c>
      <c r="K94" s="251" t="s">
        <v>4709</v>
      </c>
      <c r="L94" s="251" t="s">
        <v>4710</v>
      </c>
      <c r="M94" s="251" t="s">
        <v>4711</v>
      </c>
      <c r="N94" s="251" t="s">
        <v>4712</v>
      </c>
      <c r="O94" s="251" t="s">
        <v>4713</v>
      </c>
      <c r="P94" s="251" t="s">
        <v>4714</v>
      </c>
      <c r="Q94" s="251" t="s">
        <v>4715</v>
      </c>
      <c r="R94" s="251" t="s">
        <v>4716</v>
      </c>
      <c r="S94" s="251" t="s">
        <v>4717</v>
      </c>
      <c r="T94" s="251" t="s">
        <v>4718</v>
      </c>
      <c r="U94" s="251" t="s">
        <v>4719</v>
      </c>
      <c r="V94" s="251" t="s">
        <v>4720</v>
      </c>
      <c r="W94" s="251" t="s">
        <v>4721</v>
      </c>
      <c r="X94" s="251" t="s">
        <v>4722</v>
      </c>
      <c r="Y94" s="251" t="s">
        <v>4723</v>
      </c>
      <c r="Z94" s="251" t="s">
        <v>4724</v>
      </c>
      <c r="AA94" s="251" t="s">
        <v>4725</v>
      </c>
      <c r="AB94" s="251" t="s">
        <v>4726</v>
      </c>
      <c r="AC94" s="251" t="s">
        <v>4727</v>
      </c>
      <c r="AD94" s="251" t="s">
        <v>4728</v>
      </c>
      <c r="AE94" s="251" t="s">
        <v>4729</v>
      </c>
      <c r="AF94" s="251" t="s">
        <v>4730</v>
      </c>
      <c r="AG94" s="251" t="s">
        <v>4731</v>
      </c>
      <c r="AH94" s="251" t="s">
        <v>4732</v>
      </c>
      <c r="AI94" s="251" t="s">
        <v>4733</v>
      </c>
      <c r="AJ94" s="251" t="s">
        <v>4734</v>
      </c>
      <c r="AK94" s="251" t="s">
        <v>4735</v>
      </c>
      <c r="AL94" s="251" t="s">
        <v>4736</v>
      </c>
      <c r="AM94" s="251" t="s">
        <v>4737</v>
      </c>
      <c r="AN94" s="251" t="s">
        <v>4738</v>
      </c>
      <c r="AO94" s="251" t="s">
        <v>4739</v>
      </c>
      <c r="AP94" s="251" t="s">
        <v>4740</v>
      </c>
      <c r="AQ94" s="251" t="s">
        <v>4741</v>
      </c>
      <c r="AR94" s="251" t="s">
        <v>4742</v>
      </c>
      <c r="AS94" s="251" t="s">
        <v>4743</v>
      </c>
      <c r="AT94" s="251" t="s">
        <v>4744</v>
      </c>
      <c r="AU94" s="251" t="s">
        <v>4745</v>
      </c>
      <c r="AV94" s="251" t="s">
        <v>4746</v>
      </c>
      <c r="AW94" s="251" t="s">
        <v>4747</v>
      </c>
      <c r="AX94" s="251" t="s">
        <v>4748</v>
      </c>
      <c r="AY94" s="251" t="s">
        <v>4749</v>
      </c>
      <c r="AZ94" s="251" t="s">
        <v>4750</v>
      </c>
      <c r="BA94" s="251" t="s">
        <v>4751</v>
      </c>
      <c r="BB94" s="251" t="s">
        <v>4752</v>
      </c>
      <c r="BC94" s="251" t="s">
        <v>4753</v>
      </c>
      <c r="BD94" s="251" t="s">
        <v>4754</v>
      </c>
      <c r="BE94" s="251" t="s">
        <v>4755</v>
      </c>
      <c r="BF94" s="251" t="s">
        <v>4756</v>
      </c>
      <c r="BG94" s="251" t="s">
        <v>4757</v>
      </c>
      <c r="BH94" s="251" t="s">
        <v>4758</v>
      </c>
      <c r="BI94" s="251" t="s">
        <v>4759</v>
      </c>
      <c r="BJ94" s="251" t="s">
        <v>4760</v>
      </c>
      <c r="BK94" s="251" t="s">
        <v>4761</v>
      </c>
      <c r="BL94" s="251" t="s">
        <v>4762</v>
      </c>
      <c r="BM94" s="251" t="s">
        <v>4763</v>
      </c>
      <c r="BN94" s="251" t="s">
        <v>4764</v>
      </c>
      <c r="BO94" s="251" t="s">
        <v>4765</v>
      </c>
      <c r="BP94" s="251" t="s">
        <v>4766</v>
      </c>
      <c r="BQ94" s="251" t="s">
        <v>4767</v>
      </c>
      <c r="BR94" s="251" t="s">
        <v>4768</v>
      </c>
      <c r="BS94" s="251" t="s">
        <v>4769</v>
      </c>
      <c r="BT94" s="251" t="s">
        <v>4770</v>
      </c>
      <c r="BU94" s="251" t="s">
        <v>4771</v>
      </c>
      <c r="BV94" s="251" t="s">
        <v>4772</v>
      </c>
      <c r="BW94" s="251" t="s">
        <v>4773</v>
      </c>
      <c r="BX94" s="251" t="s">
        <v>4774</v>
      </c>
      <c r="BY94" s="251" t="s">
        <v>4775</v>
      </c>
      <c r="BZ94" s="251" t="s">
        <v>4776</v>
      </c>
      <c r="CA94" s="251" t="s">
        <v>4777</v>
      </c>
      <c r="CB94" s="251" t="s">
        <v>4778</v>
      </c>
      <c r="CC94" s="251" t="s">
        <v>4779</v>
      </c>
      <c r="CD94" s="251" t="s">
        <v>4780</v>
      </c>
      <c r="CE94" s="251" t="s">
        <v>4781</v>
      </c>
      <c r="CF94" s="251" t="s">
        <v>4782</v>
      </c>
      <c r="CG94" s="251" t="s">
        <v>4783</v>
      </c>
      <c r="CH94" s="251" t="s">
        <v>4784</v>
      </c>
      <c r="CI94" s="251" t="s">
        <v>4785</v>
      </c>
      <c r="CJ94" s="251" t="s">
        <v>4786</v>
      </c>
      <c r="CK94" s="251" t="s">
        <v>4787</v>
      </c>
      <c r="CL94" s="251" t="s">
        <v>4788</v>
      </c>
      <c r="CM94" s="251" t="s">
        <v>4789</v>
      </c>
      <c r="CN94" s="251" t="s">
        <v>4790</v>
      </c>
      <c r="CO94" s="251" t="s">
        <v>4791</v>
      </c>
      <c r="CP94" s="251" t="s">
        <v>4792</v>
      </c>
      <c r="CQ94" s="251" t="s">
        <v>4793</v>
      </c>
      <c r="CR94" s="251" t="s">
        <v>4794</v>
      </c>
      <c r="CS94" s="251" t="s">
        <v>4795</v>
      </c>
      <c r="CT94" s="251" t="s">
        <v>4796</v>
      </c>
      <c r="CU94" s="251" t="s">
        <v>4797</v>
      </c>
      <c r="CV94" s="251" t="s">
        <v>4798</v>
      </c>
      <c r="CW94" s="251" t="s">
        <v>4799</v>
      </c>
      <c r="CX94" s="251" t="s">
        <v>4800</v>
      </c>
      <c r="CY94" s="251" t="s">
        <v>4801</v>
      </c>
      <c r="CZ94" s="251" t="s">
        <v>4802</v>
      </c>
      <c r="DA94" s="251" t="s">
        <v>4803</v>
      </c>
      <c r="DB94" s="251" t="s">
        <v>4804</v>
      </c>
      <c r="DC94" s="251" t="s">
        <v>4805</v>
      </c>
    </row>
    <row r="95" spans="2:107" ht="15" hidden="1" customHeight="1" x14ac:dyDescent="0.25">
      <c r="B95" s="247">
        <v>41</v>
      </c>
      <c r="C95" s="268" t="s">
        <v>3898</v>
      </c>
      <c r="D95" s="268"/>
      <c r="E95" s="531" t="s">
        <v>3855</v>
      </c>
      <c r="F95" s="264" t="s">
        <v>4236</v>
      </c>
      <c r="G95" s="259">
        <f>SUM(H95:DC95)</f>
        <v>0</v>
      </c>
      <c r="H95" s="260">
        <f>H70-H90</f>
        <v>0</v>
      </c>
      <c r="I95" s="260">
        <f t="shared" ref="I95:AM95" si="110">I70-I90</f>
        <v>0</v>
      </c>
      <c r="J95" s="260">
        <f t="shared" si="110"/>
        <v>0</v>
      </c>
      <c r="K95" s="260">
        <f t="shared" si="110"/>
        <v>0</v>
      </c>
      <c r="L95" s="260">
        <f t="shared" si="110"/>
        <v>0</v>
      </c>
      <c r="M95" s="260">
        <f t="shared" si="110"/>
        <v>0</v>
      </c>
      <c r="N95" s="260">
        <f t="shared" si="110"/>
        <v>0</v>
      </c>
      <c r="O95" s="260">
        <f t="shared" si="110"/>
        <v>0</v>
      </c>
      <c r="P95" s="260">
        <f t="shared" si="110"/>
        <v>0</v>
      </c>
      <c r="Q95" s="260">
        <f t="shared" si="110"/>
        <v>0</v>
      </c>
      <c r="R95" s="260">
        <f t="shared" si="110"/>
        <v>0</v>
      </c>
      <c r="S95" s="260">
        <f t="shared" si="110"/>
        <v>0</v>
      </c>
      <c r="T95" s="260">
        <f t="shared" si="110"/>
        <v>0</v>
      </c>
      <c r="U95" s="260">
        <f t="shared" si="110"/>
        <v>0</v>
      </c>
      <c r="V95" s="260">
        <f t="shared" si="110"/>
        <v>0</v>
      </c>
      <c r="W95" s="260">
        <f t="shared" si="110"/>
        <v>0</v>
      </c>
      <c r="X95" s="260">
        <f t="shared" si="110"/>
        <v>0</v>
      </c>
      <c r="Y95" s="260">
        <f t="shared" si="110"/>
        <v>0</v>
      </c>
      <c r="Z95" s="260">
        <f t="shared" si="110"/>
        <v>0</v>
      </c>
      <c r="AA95" s="260">
        <f t="shared" si="110"/>
        <v>0</v>
      </c>
      <c r="AB95" s="260">
        <f t="shared" si="110"/>
        <v>0</v>
      </c>
      <c r="AC95" s="260">
        <f t="shared" si="110"/>
        <v>0</v>
      </c>
      <c r="AD95" s="260">
        <f t="shared" si="110"/>
        <v>0</v>
      </c>
      <c r="AE95" s="260">
        <f t="shared" si="110"/>
        <v>0</v>
      </c>
      <c r="AF95" s="260">
        <f t="shared" si="110"/>
        <v>0</v>
      </c>
      <c r="AG95" s="260">
        <f t="shared" si="110"/>
        <v>0</v>
      </c>
      <c r="AH95" s="260">
        <f t="shared" si="110"/>
        <v>0</v>
      </c>
      <c r="AI95" s="260">
        <f t="shared" si="110"/>
        <v>0</v>
      </c>
      <c r="AJ95" s="260">
        <f t="shared" si="110"/>
        <v>0</v>
      </c>
      <c r="AK95" s="260">
        <f t="shared" si="110"/>
        <v>0</v>
      </c>
      <c r="AL95" s="260">
        <f t="shared" si="110"/>
        <v>0</v>
      </c>
      <c r="AM95" s="260">
        <f t="shared" si="110"/>
        <v>0</v>
      </c>
      <c r="AN95" s="260">
        <f t="shared" ref="AN95:BS95" si="111">AN70-AN90</f>
        <v>0</v>
      </c>
      <c r="AO95" s="260">
        <f t="shared" si="111"/>
        <v>0</v>
      </c>
      <c r="AP95" s="260">
        <f t="shared" si="111"/>
        <v>0</v>
      </c>
      <c r="AQ95" s="260">
        <f t="shared" si="111"/>
        <v>0</v>
      </c>
      <c r="AR95" s="260">
        <f t="shared" si="111"/>
        <v>0</v>
      </c>
      <c r="AS95" s="260">
        <f t="shared" si="111"/>
        <v>0</v>
      </c>
      <c r="AT95" s="260">
        <f t="shared" si="111"/>
        <v>0</v>
      </c>
      <c r="AU95" s="260">
        <f t="shared" si="111"/>
        <v>0</v>
      </c>
      <c r="AV95" s="260">
        <f t="shared" si="111"/>
        <v>0</v>
      </c>
      <c r="AW95" s="260">
        <f t="shared" si="111"/>
        <v>0</v>
      </c>
      <c r="AX95" s="260">
        <f t="shared" si="111"/>
        <v>0</v>
      </c>
      <c r="AY95" s="260">
        <f t="shared" si="111"/>
        <v>0</v>
      </c>
      <c r="AZ95" s="260">
        <f t="shared" si="111"/>
        <v>0</v>
      </c>
      <c r="BA95" s="260">
        <f t="shared" si="111"/>
        <v>0</v>
      </c>
      <c r="BB95" s="260">
        <f t="shared" si="111"/>
        <v>0</v>
      </c>
      <c r="BC95" s="260">
        <f t="shared" si="111"/>
        <v>0</v>
      </c>
      <c r="BD95" s="260">
        <f t="shared" si="111"/>
        <v>0</v>
      </c>
      <c r="BE95" s="260">
        <f t="shared" si="111"/>
        <v>0</v>
      </c>
      <c r="BF95" s="260">
        <f t="shared" si="111"/>
        <v>0</v>
      </c>
      <c r="BG95" s="260">
        <f t="shared" si="111"/>
        <v>0</v>
      </c>
      <c r="BH95" s="260">
        <f t="shared" si="111"/>
        <v>0</v>
      </c>
      <c r="BI95" s="260">
        <f t="shared" si="111"/>
        <v>0</v>
      </c>
      <c r="BJ95" s="260">
        <f t="shared" si="111"/>
        <v>0</v>
      </c>
      <c r="BK95" s="260">
        <f t="shared" si="111"/>
        <v>0</v>
      </c>
      <c r="BL95" s="260">
        <f t="shared" si="111"/>
        <v>0</v>
      </c>
      <c r="BM95" s="260">
        <f t="shared" si="111"/>
        <v>0</v>
      </c>
      <c r="BN95" s="260">
        <f t="shared" si="111"/>
        <v>0</v>
      </c>
      <c r="BO95" s="260">
        <f t="shared" si="111"/>
        <v>0</v>
      </c>
      <c r="BP95" s="260">
        <f t="shared" si="111"/>
        <v>0</v>
      </c>
      <c r="BQ95" s="260">
        <f t="shared" si="111"/>
        <v>0</v>
      </c>
      <c r="BR95" s="260">
        <f t="shared" si="111"/>
        <v>0</v>
      </c>
      <c r="BS95" s="260">
        <f t="shared" si="111"/>
        <v>0</v>
      </c>
      <c r="BT95" s="260">
        <f t="shared" ref="BT95:DC95" si="112">BT70-BT90</f>
        <v>0</v>
      </c>
      <c r="BU95" s="260">
        <f t="shared" si="112"/>
        <v>0</v>
      </c>
      <c r="BV95" s="260">
        <f t="shared" si="112"/>
        <v>0</v>
      </c>
      <c r="BW95" s="260">
        <f t="shared" si="112"/>
        <v>0</v>
      </c>
      <c r="BX95" s="260">
        <f t="shared" si="112"/>
        <v>0</v>
      </c>
      <c r="BY95" s="260">
        <f t="shared" si="112"/>
        <v>0</v>
      </c>
      <c r="BZ95" s="260">
        <f t="shared" si="112"/>
        <v>0</v>
      </c>
      <c r="CA95" s="260">
        <f t="shared" si="112"/>
        <v>0</v>
      </c>
      <c r="CB95" s="260">
        <f t="shared" si="112"/>
        <v>0</v>
      </c>
      <c r="CC95" s="260">
        <f t="shared" si="112"/>
        <v>0</v>
      </c>
      <c r="CD95" s="260">
        <f t="shared" si="112"/>
        <v>0</v>
      </c>
      <c r="CE95" s="260">
        <f t="shared" si="112"/>
        <v>0</v>
      </c>
      <c r="CF95" s="260">
        <f t="shared" si="112"/>
        <v>0</v>
      </c>
      <c r="CG95" s="260">
        <f t="shared" si="112"/>
        <v>0</v>
      </c>
      <c r="CH95" s="260">
        <f t="shared" si="112"/>
        <v>0</v>
      </c>
      <c r="CI95" s="260">
        <f t="shared" si="112"/>
        <v>0</v>
      </c>
      <c r="CJ95" s="260">
        <f t="shared" si="112"/>
        <v>0</v>
      </c>
      <c r="CK95" s="260">
        <f t="shared" si="112"/>
        <v>0</v>
      </c>
      <c r="CL95" s="260">
        <f t="shared" si="112"/>
        <v>0</v>
      </c>
      <c r="CM95" s="260">
        <f t="shared" si="112"/>
        <v>0</v>
      </c>
      <c r="CN95" s="260">
        <f t="shared" si="112"/>
        <v>0</v>
      </c>
      <c r="CO95" s="260">
        <f t="shared" si="112"/>
        <v>0</v>
      </c>
      <c r="CP95" s="260">
        <f t="shared" si="112"/>
        <v>0</v>
      </c>
      <c r="CQ95" s="260">
        <f t="shared" si="112"/>
        <v>0</v>
      </c>
      <c r="CR95" s="260">
        <f t="shared" si="112"/>
        <v>0</v>
      </c>
      <c r="CS95" s="260">
        <f t="shared" si="112"/>
        <v>0</v>
      </c>
      <c r="CT95" s="260">
        <f t="shared" si="112"/>
        <v>0</v>
      </c>
      <c r="CU95" s="260">
        <f t="shared" si="112"/>
        <v>0</v>
      </c>
      <c r="CV95" s="260">
        <f t="shared" si="112"/>
        <v>0</v>
      </c>
      <c r="CW95" s="260">
        <f t="shared" si="112"/>
        <v>0</v>
      </c>
      <c r="CX95" s="260">
        <f t="shared" si="112"/>
        <v>0</v>
      </c>
      <c r="CY95" s="260">
        <f t="shared" si="112"/>
        <v>0</v>
      </c>
      <c r="CZ95" s="260">
        <f t="shared" si="112"/>
        <v>0</v>
      </c>
      <c r="DA95" s="260">
        <f t="shared" si="112"/>
        <v>0</v>
      </c>
      <c r="DB95" s="260">
        <f t="shared" si="112"/>
        <v>0</v>
      </c>
      <c r="DC95" s="260">
        <f t="shared" si="112"/>
        <v>0</v>
      </c>
    </row>
    <row r="96" spans="2:107" ht="15" hidden="1" customHeight="1" x14ac:dyDescent="0.25">
      <c r="B96" s="247">
        <v>42</v>
      </c>
      <c r="C96" s="269" t="s">
        <v>4237</v>
      </c>
      <c r="D96" s="270">
        <f>D43</f>
        <v>2668.4784624000004</v>
      </c>
      <c r="E96" s="532" t="s">
        <v>3909</v>
      </c>
      <c r="F96" s="695" t="s">
        <v>4238</v>
      </c>
      <c r="G96" s="266">
        <f t="shared" ref="G96:AL96" si="113">IF(G70=0,0,G95/G70)</f>
        <v>0</v>
      </c>
      <c r="H96" s="267">
        <f t="shared" si="113"/>
        <v>0</v>
      </c>
      <c r="I96" s="267">
        <f t="shared" si="113"/>
        <v>0</v>
      </c>
      <c r="J96" s="267">
        <f t="shared" si="113"/>
        <v>0</v>
      </c>
      <c r="K96" s="267">
        <f t="shared" si="113"/>
        <v>0</v>
      </c>
      <c r="L96" s="267">
        <f t="shared" si="113"/>
        <v>0</v>
      </c>
      <c r="M96" s="267">
        <f t="shared" si="113"/>
        <v>0</v>
      </c>
      <c r="N96" s="267">
        <f t="shared" si="113"/>
        <v>0</v>
      </c>
      <c r="O96" s="267">
        <f t="shared" si="113"/>
        <v>0</v>
      </c>
      <c r="P96" s="267">
        <f t="shared" si="113"/>
        <v>0</v>
      </c>
      <c r="Q96" s="267">
        <f t="shared" si="113"/>
        <v>0</v>
      </c>
      <c r="R96" s="267">
        <f t="shared" si="113"/>
        <v>0</v>
      </c>
      <c r="S96" s="267">
        <f t="shared" si="113"/>
        <v>0</v>
      </c>
      <c r="T96" s="267">
        <f t="shared" si="113"/>
        <v>0</v>
      </c>
      <c r="U96" s="267">
        <f t="shared" si="113"/>
        <v>0</v>
      </c>
      <c r="V96" s="267">
        <f t="shared" si="113"/>
        <v>0</v>
      </c>
      <c r="W96" s="267">
        <f t="shared" si="113"/>
        <v>0</v>
      </c>
      <c r="X96" s="267">
        <f t="shared" si="113"/>
        <v>0</v>
      </c>
      <c r="Y96" s="267">
        <f t="shared" si="113"/>
        <v>0</v>
      </c>
      <c r="Z96" s="267">
        <f t="shared" si="113"/>
        <v>0</v>
      </c>
      <c r="AA96" s="267">
        <f t="shared" si="113"/>
        <v>0</v>
      </c>
      <c r="AB96" s="267">
        <f t="shared" si="113"/>
        <v>0</v>
      </c>
      <c r="AC96" s="267">
        <f t="shared" si="113"/>
        <v>0</v>
      </c>
      <c r="AD96" s="267">
        <f t="shared" si="113"/>
        <v>0</v>
      </c>
      <c r="AE96" s="267">
        <f t="shared" si="113"/>
        <v>0</v>
      </c>
      <c r="AF96" s="267">
        <f t="shared" si="113"/>
        <v>0</v>
      </c>
      <c r="AG96" s="267">
        <f t="shared" si="113"/>
        <v>0</v>
      </c>
      <c r="AH96" s="267">
        <f t="shared" si="113"/>
        <v>0</v>
      </c>
      <c r="AI96" s="267">
        <f t="shared" si="113"/>
        <v>0</v>
      </c>
      <c r="AJ96" s="267">
        <f t="shared" si="113"/>
        <v>0</v>
      </c>
      <c r="AK96" s="267">
        <f t="shared" si="113"/>
        <v>0</v>
      </c>
      <c r="AL96" s="267">
        <f t="shared" si="113"/>
        <v>0</v>
      </c>
      <c r="AM96" s="267">
        <f t="shared" ref="AM96:BR96" si="114">IF(AM70=0,0,AM95/AM70)</f>
        <v>0</v>
      </c>
      <c r="AN96" s="267">
        <f t="shared" si="114"/>
        <v>0</v>
      </c>
      <c r="AO96" s="267">
        <f t="shared" si="114"/>
        <v>0</v>
      </c>
      <c r="AP96" s="267">
        <f t="shared" si="114"/>
        <v>0</v>
      </c>
      <c r="AQ96" s="267">
        <f t="shared" si="114"/>
        <v>0</v>
      </c>
      <c r="AR96" s="267">
        <f t="shared" si="114"/>
        <v>0</v>
      </c>
      <c r="AS96" s="267">
        <f t="shared" si="114"/>
        <v>0</v>
      </c>
      <c r="AT96" s="267">
        <f t="shared" si="114"/>
        <v>0</v>
      </c>
      <c r="AU96" s="267">
        <f t="shared" si="114"/>
        <v>0</v>
      </c>
      <c r="AV96" s="267">
        <f t="shared" si="114"/>
        <v>0</v>
      </c>
      <c r="AW96" s="267">
        <f t="shared" si="114"/>
        <v>0</v>
      </c>
      <c r="AX96" s="267">
        <f t="shared" si="114"/>
        <v>0</v>
      </c>
      <c r="AY96" s="267">
        <f t="shared" si="114"/>
        <v>0</v>
      </c>
      <c r="AZ96" s="267">
        <f t="shared" si="114"/>
        <v>0</v>
      </c>
      <c r="BA96" s="267">
        <f t="shared" si="114"/>
        <v>0</v>
      </c>
      <c r="BB96" s="267">
        <f t="shared" si="114"/>
        <v>0</v>
      </c>
      <c r="BC96" s="267">
        <f t="shared" si="114"/>
        <v>0</v>
      </c>
      <c r="BD96" s="267">
        <f t="shared" si="114"/>
        <v>0</v>
      </c>
      <c r="BE96" s="267">
        <f t="shared" si="114"/>
        <v>0</v>
      </c>
      <c r="BF96" s="267">
        <f t="shared" si="114"/>
        <v>0</v>
      </c>
      <c r="BG96" s="267">
        <f t="shared" si="114"/>
        <v>0</v>
      </c>
      <c r="BH96" s="267">
        <f t="shared" si="114"/>
        <v>0</v>
      </c>
      <c r="BI96" s="267">
        <f t="shared" si="114"/>
        <v>0</v>
      </c>
      <c r="BJ96" s="267">
        <f t="shared" si="114"/>
        <v>0</v>
      </c>
      <c r="BK96" s="267">
        <f t="shared" si="114"/>
        <v>0</v>
      </c>
      <c r="BL96" s="267">
        <f t="shared" si="114"/>
        <v>0</v>
      </c>
      <c r="BM96" s="267">
        <f t="shared" si="114"/>
        <v>0</v>
      </c>
      <c r="BN96" s="267">
        <f t="shared" si="114"/>
        <v>0</v>
      </c>
      <c r="BO96" s="267">
        <f t="shared" si="114"/>
        <v>0</v>
      </c>
      <c r="BP96" s="267">
        <f t="shared" si="114"/>
        <v>0</v>
      </c>
      <c r="BQ96" s="267">
        <f t="shared" si="114"/>
        <v>0</v>
      </c>
      <c r="BR96" s="267">
        <f t="shared" si="114"/>
        <v>0</v>
      </c>
      <c r="BS96" s="267">
        <f t="shared" ref="BS96:CX96" si="115">IF(BS70=0,0,BS95/BS70)</f>
        <v>0</v>
      </c>
      <c r="BT96" s="267">
        <f t="shared" si="115"/>
        <v>0</v>
      </c>
      <c r="BU96" s="267">
        <f t="shared" si="115"/>
        <v>0</v>
      </c>
      <c r="BV96" s="267">
        <f t="shared" si="115"/>
        <v>0</v>
      </c>
      <c r="BW96" s="267">
        <f t="shared" si="115"/>
        <v>0</v>
      </c>
      <c r="BX96" s="267">
        <f t="shared" si="115"/>
        <v>0</v>
      </c>
      <c r="BY96" s="267">
        <f t="shared" si="115"/>
        <v>0</v>
      </c>
      <c r="BZ96" s="267">
        <f t="shared" si="115"/>
        <v>0</v>
      </c>
      <c r="CA96" s="267">
        <f t="shared" si="115"/>
        <v>0</v>
      </c>
      <c r="CB96" s="267">
        <f t="shared" si="115"/>
        <v>0</v>
      </c>
      <c r="CC96" s="267">
        <f t="shared" si="115"/>
        <v>0</v>
      </c>
      <c r="CD96" s="267">
        <f t="shared" si="115"/>
        <v>0</v>
      </c>
      <c r="CE96" s="267">
        <f t="shared" si="115"/>
        <v>0</v>
      </c>
      <c r="CF96" s="267">
        <f t="shared" si="115"/>
        <v>0</v>
      </c>
      <c r="CG96" s="267">
        <f t="shared" si="115"/>
        <v>0</v>
      </c>
      <c r="CH96" s="267">
        <f t="shared" si="115"/>
        <v>0</v>
      </c>
      <c r="CI96" s="267">
        <f t="shared" si="115"/>
        <v>0</v>
      </c>
      <c r="CJ96" s="267">
        <f t="shared" si="115"/>
        <v>0</v>
      </c>
      <c r="CK96" s="267">
        <f t="shared" si="115"/>
        <v>0</v>
      </c>
      <c r="CL96" s="267">
        <f t="shared" si="115"/>
        <v>0</v>
      </c>
      <c r="CM96" s="267">
        <f t="shared" si="115"/>
        <v>0</v>
      </c>
      <c r="CN96" s="267">
        <f t="shared" si="115"/>
        <v>0</v>
      </c>
      <c r="CO96" s="267">
        <f t="shared" si="115"/>
        <v>0</v>
      </c>
      <c r="CP96" s="267">
        <f t="shared" si="115"/>
        <v>0</v>
      </c>
      <c r="CQ96" s="267">
        <f t="shared" si="115"/>
        <v>0</v>
      </c>
      <c r="CR96" s="267">
        <f t="shared" si="115"/>
        <v>0</v>
      </c>
      <c r="CS96" s="267">
        <f t="shared" si="115"/>
        <v>0</v>
      </c>
      <c r="CT96" s="267">
        <f t="shared" si="115"/>
        <v>0</v>
      </c>
      <c r="CU96" s="267">
        <f t="shared" si="115"/>
        <v>0</v>
      </c>
      <c r="CV96" s="267">
        <f t="shared" si="115"/>
        <v>0</v>
      </c>
      <c r="CW96" s="267">
        <f t="shared" si="115"/>
        <v>0</v>
      </c>
      <c r="CX96" s="267">
        <f t="shared" si="115"/>
        <v>0</v>
      </c>
      <c r="CY96" s="267">
        <f t="shared" ref="CY96:DC96" si="116">IF(CY70=0,0,CY95/CY70)</f>
        <v>0</v>
      </c>
      <c r="CZ96" s="267">
        <f t="shared" si="116"/>
        <v>0</v>
      </c>
      <c r="DA96" s="267">
        <f t="shared" si="116"/>
        <v>0</v>
      </c>
      <c r="DB96" s="267">
        <f t="shared" si="116"/>
        <v>0</v>
      </c>
      <c r="DC96" s="267">
        <f t="shared" si="116"/>
        <v>0</v>
      </c>
    </row>
    <row r="97" spans="2:107" ht="15" hidden="1" customHeight="1" x14ac:dyDescent="0.25">
      <c r="B97" s="247">
        <v>43</v>
      </c>
      <c r="C97" s="268" t="s">
        <v>3897</v>
      </c>
      <c r="D97" s="268"/>
      <c r="E97" s="531" t="s">
        <v>3852</v>
      </c>
      <c r="F97" s="264" t="s">
        <v>4239</v>
      </c>
      <c r="G97" s="259">
        <f>SUM(H97:DC97)</f>
        <v>0</v>
      </c>
      <c r="H97" s="260">
        <f t="shared" ref="H97:AM97" si="117">H68-H88</f>
        <v>0</v>
      </c>
      <c r="I97" s="260">
        <f t="shared" si="117"/>
        <v>0</v>
      </c>
      <c r="J97" s="260">
        <f t="shared" si="117"/>
        <v>0</v>
      </c>
      <c r="K97" s="260">
        <f t="shared" si="117"/>
        <v>0</v>
      </c>
      <c r="L97" s="260">
        <f t="shared" si="117"/>
        <v>0</v>
      </c>
      <c r="M97" s="260">
        <f t="shared" si="117"/>
        <v>0</v>
      </c>
      <c r="N97" s="260">
        <f t="shared" si="117"/>
        <v>0</v>
      </c>
      <c r="O97" s="260">
        <f t="shared" si="117"/>
        <v>0</v>
      </c>
      <c r="P97" s="260">
        <f t="shared" si="117"/>
        <v>0</v>
      </c>
      <c r="Q97" s="260">
        <f t="shared" si="117"/>
        <v>0</v>
      </c>
      <c r="R97" s="260">
        <f t="shared" si="117"/>
        <v>0</v>
      </c>
      <c r="S97" s="260">
        <f t="shared" si="117"/>
        <v>0</v>
      </c>
      <c r="T97" s="260">
        <f t="shared" si="117"/>
        <v>0</v>
      </c>
      <c r="U97" s="260">
        <f t="shared" si="117"/>
        <v>0</v>
      </c>
      <c r="V97" s="260">
        <f t="shared" si="117"/>
        <v>0</v>
      </c>
      <c r="W97" s="260">
        <f t="shared" si="117"/>
        <v>0</v>
      </c>
      <c r="X97" s="260">
        <f t="shared" si="117"/>
        <v>0</v>
      </c>
      <c r="Y97" s="260">
        <f t="shared" si="117"/>
        <v>0</v>
      </c>
      <c r="Z97" s="260">
        <f t="shared" si="117"/>
        <v>0</v>
      </c>
      <c r="AA97" s="260">
        <f t="shared" si="117"/>
        <v>0</v>
      </c>
      <c r="AB97" s="260">
        <f t="shared" si="117"/>
        <v>0</v>
      </c>
      <c r="AC97" s="260">
        <f t="shared" si="117"/>
        <v>0</v>
      </c>
      <c r="AD97" s="260">
        <f t="shared" si="117"/>
        <v>0</v>
      </c>
      <c r="AE97" s="260">
        <f t="shared" si="117"/>
        <v>0</v>
      </c>
      <c r="AF97" s="260">
        <f t="shared" si="117"/>
        <v>0</v>
      </c>
      <c r="AG97" s="260">
        <f t="shared" si="117"/>
        <v>0</v>
      </c>
      <c r="AH97" s="260">
        <f t="shared" si="117"/>
        <v>0</v>
      </c>
      <c r="AI97" s="260">
        <f t="shared" si="117"/>
        <v>0</v>
      </c>
      <c r="AJ97" s="260">
        <f t="shared" si="117"/>
        <v>0</v>
      </c>
      <c r="AK97" s="260">
        <f t="shared" si="117"/>
        <v>0</v>
      </c>
      <c r="AL97" s="260">
        <f t="shared" si="117"/>
        <v>0</v>
      </c>
      <c r="AM97" s="260">
        <f t="shared" si="117"/>
        <v>0</v>
      </c>
      <c r="AN97" s="260">
        <f t="shared" ref="AN97:BS97" si="118">AN68-AN88</f>
        <v>0</v>
      </c>
      <c r="AO97" s="260">
        <f t="shared" si="118"/>
        <v>0</v>
      </c>
      <c r="AP97" s="260">
        <f t="shared" si="118"/>
        <v>0</v>
      </c>
      <c r="AQ97" s="260">
        <f t="shared" si="118"/>
        <v>0</v>
      </c>
      <c r="AR97" s="260">
        <f t="shared" si="118"/>
        <v>0</v>
      </c>
      <c r="AS97" s="260">
        <f t="shared" si="118"/>
        <v>0</v>
      </c>
      <c r="AT97" s="260">
        <f t="shared" si="118"/>
        <v>0</v>
      </c>
      <c r="AU97" s="260">
        <f t="shared" si="118"/>
        <v>0</v>
      </c>
      <c r="AV97" s="260">
        <f t="shared" si="118"/>
        <v>0</v>
      </c>
      <c r="AW97" s="260">
        <f t="shared" si="118"/>
        <v>0</v>
      </c>
      <c r="AX97" s="260">
        <f t="shared" si="118"/>
        <v>0</v>
      </c>
      <c r="AY97" s="260">
        <f t="shared" si="118"/>
        <v>0</v>
      </c>
      <c r="AZ97" s="260">
        <f t="shared" si="118"/>
        <v>0</v>
      </c>
      <c r="BA97" s="260">
        <f t="shared" si="118"/>
        <v>0</v>
      </c>
      <c r="BB97" s="260">
        <f t="shared" si="118"/>
        <v>0</v>
      </c>
      <c r="BC97" s="260">
        <f t="shared" si="118"/>
        <v>0</v>
      </c>
      <c r="BD97" s="260">
        <f t="shared" si="118"/>
        <v>0</v>
      </c>
      <c r="BE97" s="260">
        <f t="shared" si="118"/>
        <v>0</v>
      </c>
      <c r="BF97" s="260">
        <f t="shared" si="118"/>
        <v>0</v>
      </c>
      <c r="BG97" s="260">
        <f t="shared" si="118"/>
        <v>0</v>
      </c>
      <c r="BH97" s="260">
        <f t="shared" si="118"/>
        <v>0</v>
      </c>
      <c r="BI97" s="260">
        <f t="shared" si="118"/>
        <v>0</v>
      </c>
      <c r="BJ97" s="260">
        <f t="shared" si="118"/>
        <v>0</v>
      </c>
      <c r="BK97" s="260">
        <f t="shared" si="118"/>
        <v>0</v>
      </c>
      <c r="BL97" s="260">
        <f t="shared" si="118"/>
        <v>0</v>
      </c>
      <c r="BM97" s="260">
        <f t="shared" si="118"/>
        <v>0</v>
      </c>
      <c r="BN97" s="260">
        <f t="shared" si="118"/>
        <v>0</v>
      </c>
      <c r="BO97" s="260">
        <f t="shared" si="118"/>
        <v>0</v>
      </c>
      <c r="BP97" s="260">
        <f t="shared" si="118"/>
        <v>0</v>
      </c>
      <c r="BQ97" s="260">
        <f t="shared" si="118"/>
        <v>0</v>
      </c>
      <c r="BR97" s="260">
        <f t="shared" si="118"/>
        <v>0</v>
      </c>
      <c r="BS97" s="260">
        <f t="shared" si="118"/>
        <v>0</v>
      </c>
      <c r="BT97" s="260">
        <f t="shared" ref="BT97:DC97" si="119">BT68-BT88</f>
        <v>0</v>
      </c>
      <c r="BU97" s="260">
        <f t="shared" si="119"/>
        <v>0</v>
      </c>
      <c r="BV97" s="260">
        <f t="shared" si="119"/>
        <v>0</v>
      </c>
      <c r="BW97" s="260">
        <f t="shared" si="119"/>
        <v>0</v>
      </c>
      <c r="BX97" s="260">
        <f t="shared" si="119"/>
        <v>0</v>
      </c>
      <c r="BY97" s="260">
        <f t="shared" si="119"/>
        <v>0</v>
      </c>
      <c r="BZ97" s="260">
        <f t="shared" si="119"/>
        <v>0</v>
      </c>
      <c r="CA97" s="260">
        <f t="shared" si="119"/>
        <v>0</v>
      </c>
      <c r="CB97" s="260">
        <f t="shared" si="119"/>
        <v>0</v>
      </c>
      <c r="CC97" s="260">
        <f t="shared" si="119"/>
        <v>0</v>
      </c>
      <c r="CD97" s="260">
        <f t="shared" si="119"/>
        <v>0</v>
      </c>
      <c r="CE97" s="260">
        <f t="shared" si="119"/>
        <v>0</v>
      </c>
      <c r="CF97" s="260">
        <f t="shared" si="119"/>
        <v>0</v>
      </c>
      <c r="CG97" s="260">
        <f t="shared" si="119"/>
        <v>0</v>
      </c>
      <c r="CH97" s="260">
        <f t="shared" si="119"/>
        <v>0</v>
      </c>
      <c r="CI97" s="260">
        <f t="shared" si="119"/>
        <v>0</v>
      </c>
      <c r="CJ97" s="260">
        <f t="shared" si="119"/>
        <v>0</v>
      </c>
      <c r="CK97" s="260">
        <f t="shared" si="119"/>
        <v>0</v>
      </c>
      <c r="CL97" s="260">
        <f t="shared" si="119"/>
        <v>0</v>
      </c>
      <c r="CM97" s="260">
        <f t="shared" si="119"/>
        <v>0</v>
      </c>
      <c r="CN97" s="260">
        <f t="shared" si="119"/>
        <v>0</v>
      </c>
      <c r="CO97" s="260">
        <f t="shared" si="119"/>
        <v>0</v>
      </c>
      <c r="CP97" s="260">
        <f t="shared" si="119"/>
        <v>0</v>
      </c>
      <c r="CQ97" s="260">
        <f t="shared" si="119"/>
        <v>0</v>
      </c>
      <c r="CR97" s="260">
        <f t="shared" si="119"/>
        <v>0</v>
      </c>
      <c r="CS97" s="260">
        <f t="shared" si="119"/>
        <v>0</v>
      </c>
      <c r="CT97" s="260">
        <f t="shared" si="119"/>
        <v>0</v>
      </c>
      <c r="CU97" s="260">
        <f t="shared" si="119"/>
        <v>0</v>
      </c>
      <c r="CV97" s="260">
        <f t="shared" si="119"/>
        <v>0</v>
      </c>
      <c r="CW97" s="260">
        <f t="shared" si="119"/>
        <v>0</v>
      </c>
      <c r="CX97" s="260">
        <f t="shared" si="119"/>
        <v>0</v>
      </c>
      <c r="CY97" s="260">
        <f t="shared" si="119"/>
        <v>0</v>
      </c>
      <c r="CZ97" s="260">
        <f t="shared" si="119"/>
        <v>0</v>
      </c>
      <c r="DA97" s="260">
        <f t="shared" si="119"/>
        <v>0</v>
      </c>
      <c r="DB97" s="260">
        <f t="shared" si="119"/>
        <v>0</v>
      </c>
      <c r="DC97" s="260">
        <f t="shared" si="119"/>
        <v>0</v>
      </c>
    </row>
    <row r="98" spans="2:107" ht="15" hidden="1" customHeight="1" x14ac:dyDescent="0.25">
      <c r="B98" s="247">
        <v>44</v>
      </c>
      <c r="C98" s="269" t="s">
        <v>4240</v>
      </c>
      <c r="D98" s="270">
        <f>D45</f>
        <v>924.10883683013355</v>
      </c>
      <c r="E98" s="532" t="s">
        <v>3909</v>
      </c>
      <c r="F98" s="695" t="s">
        <v>4241</v>
      </c>
      <c r="G98" s="271">
        <f t="shared" ref="G98:AL98" si="120">IF(G68=0,0,G97/G68)</f>
        <v>0</v>
      </c>
      <c r="H98" s="267">
        <f t="shared" si="120"/>
        <v>0</v>
      </c>
      <c r="I98" s="267">
        <f t="shared" si="120"/>
        <v>0</v>
      </c>
      <c r="J98" s="267">
        <f t="shared" si="120"/>
        <v>0</v>
      </c>
      <c r="K98" s="267">
        <f t="shared" si="120"/>
        <v>0</v>
      </c>
      <c r="L98" s="267">
        <f t="shared" si="120"/>
        <v>0</v>
      </c>
      <c r="M98" s="267">
        <f t="shared" si="120"/>
        <v>0</v>
      </c>
      <c r="N98" s="267">
        <f t="shared" si="120"/>
        <v>0</v>
      </c>
      <c r="O98" s="267">
        <f t="shared" si="120"/>
        <v>0</v>
      </c>
      <c r="P98" s="267">
        <f t="shared" si="120"/>
        <v>0</v>
      </c>
      <c r="Q98" s="267">
        <f t="shared" si="120"/>
        <v>0</v>
      </c>
      <c r="R98" s="267">
        <f t="shared" si="120"/>
        <v>0</v>
      </c>
      <c r="S98" s="267">
        <f t="shared" si="120"/>
        <v>0</v>
      </c>
      <c r="T98" s="267">
        <f t="shared" si="120"/>
        <v>0</v>
      </c>
      <c r="U98" s="267">
        <f t="shared" si="120"/>
        <v>0</v>
      </c>
      <c r="V98" s="267">
        <f t="shared" si="120"/>
        <v>0</v>
      </c>
      <c r="W98" s="267">
        <f t="shared" si="120"/>
        <v>0</v>
      </c>
      <c r="X98" s="267">
        <f t="shared" si="120"/>
        <v>0</v>
      </c>
      <c r="Y98" s="267">
        <f t="shared" si="120"/>
        <v>0</v>
      </c>
      <c r="Z98" s="267">
        <f t="shared" si="120"/>
        <v>0</v>
      </c>
      <c r="AA98" s="267">
        <f t="shared" si="120"/>
        <v>0</v>
      </c>
      <c r="AB98" s="267">
        <f t="shared" si="120"/>
        <v>0</v>
      </c>
      <c r="AC98" s="267">
        <f t="shared" si="120"/>
        <v>0</v>
      </c>
      <c r="AD98" s="267">
        <f t="shared" si="120"/>
        <v>0</v>
      </c>
      <c r="AE98" s="267">
        <f t="shared" si="120"/>
        <v>0</v>
      </c>
      <c r="AF98" s="267">
        <f t="shared" si="120"/>
        <v>0</v>
      </c>
      <c r="AG98" s="267">
        <f t="shared" si="120"/>
        <v>0</v>
      </c>
      <c r="AH98" s="267">
        <f t="shared" si="120"/>
        <v>0</v>
      </c>
      <c r="AI98" s="267">
        <f t="shared" si="120"/>
        <v>0</v>
      </c>
      <c r="AJ98" s="267">
        <f t="shared" si="120"/>
        <v>0</v>
      </c>
      <c r="AK98" s="267">
        <f t="shared" si="120"/>
        <v>0</v>
      </c>
      <c r="AL98" s="267">
        <f t="shared" si="120"/>
        <v>0</v>
      </c>
      <c r="AM98" s="267">
        <f t="shared" ref="AM98:BR98" si="121">IF(AM68=0,0,AM97/AM68)</f>
        <v>0</v>
      </c>
      <c r="AN98" s="267">
        <f t="shared" si="121"/>
        <v>0</v>
      </c>
      <c r="AO98" s="267">
        <f t="shared" si="121"/>
        <v>0</v>
      </c>
      <c r="AP98" s="267">
        <f t="shared" si="121"/>
        <v>0</v>
      </c>
      <c r="AQ98" s="267">
        <f t="shared" si="121"/>
        <v>0</v>
      </c>
      <c r="AR98" s="267">
        <f t="shared" si="121"/>
        <v>0</v>
      </c>
      <c r="AS98" s="267">
        <f t="shared" si="121"/>
        <v>0</v>
      </c>
      <c r="AT98" s="267">
        <f t="shared" si="121"/>
        <v>0</v>
      </c>
      <c r="AU98" s="267">
        <f t="shared" si="121"/>
        <v>0</v>
      </c>
      <c r="AV98" s="267">
        <f t="shared" si="121"/>
        <v>0</v>
      </c>
      <c r="AW98" s="267">
        <f t="shared" si="121"/>
        <v>0</v>
      </c>
      <c r="AX98" s="267">
        <f t="shared" si="121"/>
        <v>0</v>
      </c>
      <c r="AY98" s="267">
        <f t="shared" si="121"/>
        <v>0</v>
      </c>
      <c r="AZ98" s="267">
        <f t="shared" si="121"/>
        <v>0</v>
      </c>
      <c r="BA98" s="267">
        <f t="shared" si="121"/>
        <v>0</v>
      </c>
      <c r="BB98" s="267">
        <f t="shared" si="121"/>
        <v>0</v>
      </c>
      <c r="BC98" s="267">
        <f t="shared" si="121"/>
        <v>0</v>
      </c>
      <c r="BD98" s="267">
        <f t="shared" si="121"/>
        <v>0</v>
      </c>
      <c r="BE98" s="267">
        <f t="shared" si="121"/>
        <v>0</v>
      </c>
      <c r="BF98" s="267">
        <f t="shared" si="121"/>
        <v>0</v>
      </c>
      <c r="BG98" s="267">
        <f t="shared" si="121"/>
        <v>0</v>
      </c>
      <c r="BH98" s="267">
        <f t="shared" si="121"/>
        <v>0</v>
      </c>
      <c r="BI98" s="267">
        <f t="shared" si="121"/>
        <v>0</v>
      </c>
      <c r="BJ98" s="267">
        <f t="shared" si="121"/>
        <v>0</v>
      </c>
      <c r="BK98" s="267">
        <f t="shared" si="121"/>
        <v>0</v>
      </c>
      <c r="BL98" s="267">
        <f t="shared" si="121"/>
        <v>0</v>
      </c>
      <c r="BM98" s="267">
        <f t="shared" si="121"/>
        <v>0</v>
      </c>
      <c r="BN98" s="267">
        <f t="shared" si="121"/>
        <v>0</v>
      </c>
      <c r="BO98" s="267">
        <f t="shared" si="121"/>
        <v>0</v>
      </c>
      <c r="BP98" s="267">
        <f t="shared" si="121"/>
        <v>0</v>
      </c>
      <c r="BQ98" s="267">
        <f t="shared" si="121"/>
        <v>0</v>
      </c>
      <c r="BR98" s="267">
        <f t="shared" si="121"/>
        <v>0</v>
      </c>
      <c r="BS98" s="267">
        <f t="shared" ref="BS98:CX98" si="122">IF(BS68=0,0,BS97/BS68)</f>
        <v>0</v>
      </c>
      <c r="BT98" s="267">
        <f t="shared" si="122"/>
        <v>0</v>
      </c>
      <c r="BU98" s="267">
        <f t="shared" si="122"/>
        <v>0</v>
      </c>
      <c r="BV98" s="267">
        <f t="shared" si="122"/>
        <v>0</v>
      </c>
      <c r="BW98" s="267">
        <f t="shared" si="122"/>
        <v>0</v>
      </c>
      <c r="BX98" s="267">
        <f t="shared" si="122"/>
        <v>0</v>
      </c>
      <c r="BY98" s="267">
        <f t="shared" si="122"/>
        <v>0</v>
      </c>
      <c r="BZ98" s="267">
        <f t="shared" si="122"/>
        <v>0</v>
      </c>
      <c r="CA98" s="267">
        <f t="shared" si="122"/>
        <v>0</v>
      </c>
      <c r="CB98" s="267">
        <f t="shared" si="122"/>
        <v>0</v>
      </c>
      <c r="CC98" s="267">
        <f t="shared" si="122"/>
        <v>0</v>
      </c>
      <c r="CD98" s="267">
        <f t="shared" si="122"/>
        <v>0</v>
      </c>
      <c r="CE98" s="267">
        <f t="shared" si="122"/>
        <v>0</v>
      </c>
      <c r="CF98" s="267">
        <f t="shared" si="122"/>
        <v>0</v>
      </c>
      <c r="CG98" s="267">
        <f t="shared" si="122"/>
        <v>0</v>
      </c>
      <c r="CH98" s="267">
        <f t="shared" si="122"/>
        <v>0</v>
      </c>
      <c r="CI98" s="267">
        <f t="shared" si="122"/>
        <v>0</v>
      </c>
      <c r="CJ98" s="267">
        <f t="shared" si="122"/>
        <v>0</v>
      </c>
      <c r="CK98" s="267">
        <f t="shared" si="122"/>
        <v>0</v>
      </c>
      <c r="CL98" s="267">
        <f t="shared" si="122"/>
        <v>0</v>
      </c>
      <c r="CM98" s="267">
        <f t="shared" si="122"/>
        <v>0</v>
      </c>
      <c r="CN98" s="267">
        <f t="shared" si="122"/>
        <v>0</v>
      </c>
      <c r="CO98" s="267">
        <f t="shared" si="122"/>
        <v>0</v>
      </c>
      <c r="CP98" s="267">
        <f t="shared" si="122"/>
        <v>0</v>
      </c>
      <c r="CQ98" s="267">
        <f t="shared" si="122"/>
        <v>0</v>
      </c>
      <c r="CR98" s="267">
        <f t="shared" si="122"/>
        <v>0</v>
      </c>
      <c r="CS98" s="267">
        <f t="shared" si="122"/>
        <v>0</v>
      </c>
      <c r="CT98" s="267">
        <f t="shared" si="122"/>
        <v>0</v>
      </c>
      <c r="CU98" s="267">
        <f t="shared" si="122"/>
        <v>0</v>
      </c>
      <c r="CV98" s="267">
        <f t="shared" si="122"/>
        <v>0</v>
      </c>
      <c r="CW98" s="267">
        <f t="shared" si="122"/>
        <v>0</v>
      </c>
      <c r="CX98" s="267">
        <f t="shared" si="122"/>
        <v>0</v>
      </c>
      <c r="CY98" s="267">
        <f t="shared" ref="CY98:DC98" si="123">IF(CY68=0,0,CY97/CY68)</f>
        <v>0</v>
      </c>
      <c r="CZ98" s="267">
        <f t="shared" si="123"/>
        <v>0</v>
      </c>
      <c r="DA98" s="267">
        <f t="shared" si="123"/>
        <v>0</v>
      </c>
      <c r="DB98" s="267">
        <f t="shared" si="123"/>
        <v>0</v>
      </c>
      <c r="DC98" s="267">
        <f t="shared" si="123"/>
        <v>0</v>
      </c>
    </row>
    <row r="99" spans="2:107" ht="15" hidden="1" customHeight="1" x14ac:dyDescent="0.25">
      <c r="B99" s="272"/>
      <c r="C99" s="273" t="s">
        <v>4817</v>
      </c>
      <c r="D99" s="273"/>
      <c r="E99" s="517" t="s">
        <v>3908</v>
      </c>
      <c r="F99" s="274" t="s">
        <v>4810</v>
      </c>
      <c r="G99" s="275">
        <f>SUM(H99:DC99)</f>
        <v>0</v>
      </c>
      <c r="H99" s="276">
        <f>H95*$D$96+H97*$D$98</f>
        <v>0</v>
      </c>
      <c r="I99" s="276">
        <f t="shared" ref="I99:BT99" si="124">I95*$D$96+I97*$D$98</f>
        <v>0</v>
      </c>
      <c r="J99" s="276">
        <f t="shared" si="124"/>
        <v>0</v>
      </c>
      <c r="K99" s="276">
        <f t="shared" si="124"/>
        <v>0</v>
      </c>
      <c r="L99" s="276">
        <f t="shared" si="124"/>
        <v>0</v>
      </c>
      <c r="M99" s="276">
        <f t="shared" si="124"/>
        <v>0</v>
      </c>
      <c r="N99" s="276">
        <f t="shared" si="124"/>
        <v>0</v>
      </c>
      <c r="O99" s="276">
        <f t="shared" si="124"/>
        <v>0</v>
      </c>
      <c r="P99" s="276">
        <f t="shared" si="124"/>
        <v>0</v>
      </c>
      <c r="Q99" s="276">
        <f t="shared" si="124"/>
        <v>0</v>
      </c>
      <c r="R99" s="276">
        <f t="shared" si="124"/>
        <v>0</v>
      </c>
      <c r="S99" s="276">
        <f t="shared" si="124"/>
        <v>0</v>
      </c>
      <c r="T99" s="276">
        <f t="shared" si="124"/>
        <v>0</v>
      </c>
      <c r="U99" s="276">
        <f t="shared" si="124"/>
        <v>0</v>
      </c>
      <c r="V99" s="276">
        <f t="shared" si="124"/>
        <v>0</v>
      </c>
      <c r="W99" s="276">
        <f t="shared" si="124"/>
        <v>0</v>
      </c>
      <c r="X99" s="276">
        <f t="shared" si="124"/>
        <v>0</v>
      </c>
      <c r="Y99" s="276">
        <f t="shared" si="124"/>
        <v>0</v>
      </c>
      <c r="Z99" s="276">
        <f t="shared" si="124"/>
        <v>0</v>
      </c>
      <c r="AA99" s="276">
        <f t="shared" si="124"/>
        <v>0</v>
      </c>
      <c r="AB99" s="276">
        <f t="shared" si="124"/>
        <v>0</v>
      </c>
      <c r="AC99" s="276">
        <f t="shared" si="124"/>
        <v>0</v>
      </c>
      <c r="AD99" s="276">
        <f t="shared" si="124"/>
        <v>0</v>
      </c>
      <c r="AE99" s="276">
        <f t="shared" si="124"/>
        <v>0</v>
      </c>
      <c r="AF99" s="276">
        <f t="shared" si="124"/>
        <v>0</v>
      </c>
      <c r="AG99" s="276">
        <f t="shared" si="124"/>
        <v>0</v>
      </c>
      <c r="AH99" s="276">
        <f t="shared" si="124"/>
        <v>0</v>
      </c>
      <c r="AI99" s="276">
        <f t="shared" si="124"/>
        <v>0</v>
      </c>
      <c r="AJ99" s="276">
        <f t="shared" si="124"/>
        <v>0</v>
      </c>
      <c r="AK99" s="276">
        <f t="shared" si="124"/>
        <v>0</v>
      </c>
      <c r="AL99" s="276">
        <f t="shared" si="124"/>
        <v>0</v>
      </c>
      <c r="AM99" s="276">
        <f t="shared" si="124"/>
        <v>0</v>
      </c>
      <c r="AN99" s="276">
        <f t="shared" si="124"/>
        <v>0</v>
      </c>
      <c r="AO99" s="276">
        <f t="shared" si="124"/>
        <v>0</v>
      </c>
      <c r="AP99" s="276">
        <f t="shared" si="124"/>
        <v>0</v>
      </c>
      <c r="AQ99" s="276">
        <f t="shared" si="124"/>
        <v>0</v>
      </c>
      <c r="AR99" s="276">
        <f t="shared" si="124"/>
        <v>0</v>
      </c>
      <c r="AS99" s="276">
        <f t="shared" si="124"/>
        <v>0</v>
      </c>
      <c r="AT99" s="276">
        <f t="shared" si="124"/>
        <v>0</v>
      </c>
      <c r="AU99" s="276">
        <f t="shared" si="124"/>
        <v>0</v>
      </c>
      <c r="AV99" s="276">
        <f t="shared" si="124"/>
        <v>0</v>
      </c>
      <c r="AW99" s="276">
        <f t="shared" si="124"/>
        <v>0</v>
      </c>
      <c r="AX99" s="276">
        <f t="shared" si="124"/>
        <v>0</v>
      </c>
      <c r="AY99" s="276">
        <f t="shared" si="124"/>
        <v>0</v>
      </c>
      <c r="AZ99" s="276">
        <f t="shared" si="124"/>
        <v>0</v>
      </c>
      <c r="BA99" s="276">
        <f t="shared" si="124"/>
        <v>0</v>
      </c>
      <c r="BB99" s="276">
        <f t="shared" si="124"/>
        <v>0</v>
      </c>
      <c r="BC99" s="276">
        <f t="shared" si="124"/>
        <v>0</v>
      </c>
      <c r="BD99" s="276">
        <f t="shared" si="124"/>
        <v>0</v>
      </c>
      <c r="BE99" s="276">
        <f t="shared" si="124"/>
        <v>0</v>
      </c>
      <c r="BF99" s="276">
        <f t="shared" si="124"/>
        <v>0</v>
      </c>
      <c r="BG99" s="276">
        <f t="shared" si="124"/>
        <v>0</v>
      </c>
      <c r="BH99" s="276">
        <f t="shared" si="124"/>
        <v>0</v>
      </c>
      <c r="BI99" s="276">
        <f t="shared" si="124"/>
        <v>0</v>
      </c>
      <c r="BJ99" s="276">
        <f t="shared" si="124"/>
        <v>0</v>
      </c>
      <c r="BK99" s="276">
        <f t="shared" si="124"/>
        <v>0</v>
      </c>
      <c r="BL99" s="276">
        <f t="shared" si="124"/>
        <v>0</v>
      </c>
      <c r="BM99" s="276">
        <f t="shared" si="124"/>
        <v>0</v>
      </c>
      <c r="BN99" s="276">
        <f t="shared" si="124"/>
        <v>0</v>
      </c>
      <c r="BO99" s="276">
        <f t="shared" si="124"/>
        <v>0</v>
      </c>
      <c r="BP99" s="276">
        <f t="shared" si="124"/>
        <v>0</v>
      </c>
      <c r="BQ99" s="276">
        <f t="shared" si="124"/>
        <v>0</v>
      </c>
      <c r="BR99" s="276">
        <f t="shared" si="124"/>
        <v>0</v>
      </c>
      <c r="BS99" s="276">
        <f t="shared" si="124"/>
        <v>0</v>
      </c>
      <c r="BT99" s="276">
        <f t="shared" si="124"/>
        <v>0</v>
      </c>
      <c r="BU99" s="276">
        <f t="shared" ref="BU99:DC99" si="125">BU95*$D$96+BU97*$D$98</f>
        <v>0</v>
      </c>
      <c r="BV99" s="276">
        <f t="shared" si="125"/>
        <v>0</v>
      </c>
      <c r="BW99" s="276">
        <f t="shared" si="125"/>
        <v>0</v>
      </c>
      <c r="BX99" s="276">
        <f t="shared" si="125"/>
        <v>0</v>
      </c>
      <c r="BY99" s="276">
        <f t="shared" si="125"/>
        <v>0</v>
      </c>
      <c r="BZ99" s="276">
        <f t="shared" si="125"/>
        <v>0</v>
      </c>
      <c r="CA99" s="276">
        <f t="shared" si="125"/>
        <v>0</v>
      </c>
      <c r="CB99" s="276">
        <f t="shared" si="125"/>
        <v>0</v>
      </c>
      <c r="CC99" s="276">
        <f t="shared" si="125"/>
        <v>0</v>
      </c>
      <c r="CD99" s="276">
        <f t="shared" si="125"/>
        <v>0</v>
      </c>
      <c r="CE99" s="276">
        <f t="shared" si="125"/>
        <v>0</v>
      </c>
      <c r="CF99" s="276">
        <f t="shared" si="125"/>
        <v>0</v>
      </c>
      <c r="CG99" s="276">
        <f t="shared" si="125"/>
        <v>0</v>
      </c>
      <c r="CH99" s="276">
        <f t="shared" si="125"/>
        <v>0</v>
      </c>
      <c r="CI99" s="276">
        <f t="shared" si="125"/>
        <v>0</v>
      </c>
      <c r="CJ99" s="276">
        <f t="shared" si="125"/>
        <v>0</v>
      </c>
      <c r="CK99" s="276">
        <f t="shared" si="125"/>
        <v>0</v>
      </c>
      <c r="CL99" s="276">
        <f t="shared" si="125"/>
        <v>0</v>
      </c>
      <c r="CM99" s="276">
        <f t="shared" si="125"/>
        <v>0</v>
      </c>
      <c r="CN99" s="276">
        <f t="shared" si="125"/>
        <v>0</v>
      </c>
      <c r="CO99" s="276">
        <f t="shared" si="125"/>
        <v>0</v>
      </c>
      <c r="CP99" s="276">
        <f t="shared" si="125"/>
        <v>0</v>
      </c>
      <c r="CQ99" s="276">
        <f t="shared" si="125"/>
        <v>0</v>
      </c>
      <c r="CR99" s="276">
        <f t="shared" si="125"/>
        <v>0</v>
      </c>
      <c r="CS99" s="276">
        <f t="shared" si="125"/>
        <v>0</v>
      </c>
      <c r="CT99" s="276">
        <f t="shared" si="125"/>
        <v>0</v>
      </c>
      <c r="CU99" s="276">
        <f t="shared" si="125"/>
        <v>0</v>
      </c>
      <c r="CV99" s="276">
        <f t="shared" si="125"/>
        <v>0</v>
      </c>
      <c r="CW99" s="276">
        <f t="shared" si="125"/>
        <v>0</v>
      </c>
      <c r="CX99" s="276">
        <f t="shared" si="125"/>
        <v>0</v>
      </c>
      <c r="CY99" s="276">
        <f t="shared" si="125"/>
        <v>0</v>
      </c>
      <c r="CZ99" s="276">
        <f t="shared" si="125"/>
        <v>0</v>
      </c>
      <c r="DA99" s="276">
        <f t="shared" si="125"/>
        <v>0</v>
      </c>
      <c r="DB99" s="276">
        <f t="shared" si="125"/>
        <v>0</v>
      </c>
      <c r="DC99" s="276">
        <f t="shared" si="125"/>
        <v>0</v>
      </c>
    </row>
    <row r="100" spans="2:107" ht="15" hidden="1" customHeight="1" x14ac:dyDescent="0.25">
      <c r="B100" s="272"/>
      <c r="C100" s="273" t="s">
        <v>4811</v>
      </c>
      <c r="D100" s="273"/>
      <c r="E100" s="517" t="s">
        <v>3908</v>
      </c>
      <c r="F100" s="274" t="s">
        <v>4812</v>
      </c>
      <c r="G100" s="275">
        <f>G97*D98</f>
        <v>0</v>
      </c>
      <c r="H100" s="276">
        <f>H97*$D$98</f>
        <v>0</v>
      </c>
      <c r="I100" s="276">
        <f t="shared" ref="I100:BT100" si="126">I97*$D$98</f>
        <v>0</v>
      </c>
      <c r="J100" s="276">
        <f t="shared" si="126"/>
        <v>0</v>
      </c>
      <c r="K100" s="276">
        <f t="shared" si="126"/>
        <v>0</v>
      </c>
      <c r="L100" s="276">
        <f t="shared" si="126"/>
        <v>0</v>
      </c>
      <c r="M100" s="276">
        <f t="shared" si="126"/>
        <v>0</v>
      </c>
      <c r="N100" s="276">
        <f t="shared" si="126"/>
        <v>0</v>
      </c>
      <c r="O100" s="276">
        <f t="shared" si="126"/>
        <v>0</v>
      </c>
      <c r="P100" s="276">
        <f t="shared" si="126"/>
        <v>0</v>
      </c>
      <c r="Q100" s="276">
        <f t="shared" si="126"/>
        <v>0</v>
      </c>
      <c r="R100" s="276">
        <f t="shared" si="126"/>
        <v>0</v>
      </c>
      <c r="S100" s="276">
        <f t="shared" si="126"/>
        <v>0</v>
      </c>
      <c r="T100" s="276">
        <f t="shared" si="126"/>
        <v>0</v>
      </c>
      <c r="U100" s="276">
        <f t="shared" si="126"/>
        <v>0</v>
      </c>
      <c r="V100" s="276">
        <f t="shared" si="126"/>
        <v>0</v>
      </c>
      <c r="W100" s="276">
        <f t="shared" si="126"/>
        <v>0</v>
      </c>
      <c r="X100" s="276">
        <f t="shared" si="126"/>
        <v>0</v>
      </c>
      <c r="Y100" s="276">
        <f t="shared" si="126"/>
        <v>0</v>
      </c>
      <c r="Z100" s="276">
        <f t="shared" si="126"/>
        <v>0</v>
      </c>
      <c r="AA100" s="276">
        <f t="shared" si="126"/>
        <v>0</v>
      </c>
      <c r="AB100" s="276">
        <f t="shared" si="126"/>
        <v>0</v>
      </c>
      <c r="AC100" s="276">
        <f t="shared" si="126"/>
        <v>0</v>
      </c>
      <c r="AD100" s="276">
        <f t="shared" si="126"/>
        <v>0</v>
      </c>
      <c r="AE100" s="276">
        <f t="shared" si="126"/>
        <v>0</v>
      </c>
      <c r="AF100" s="276">
        <f t="shared" si="126"/>
        <v>0</v>
      </c>
      <c r="AG100" s="276">
        <f t="shared" si="126"/>
        <v>0</v>
      </c>
      <c r="AH100" s="276">
        <f t="shared" si="126"/>
        <v>0</v>
      </c>
      <c r="AI100" s="276">
        <f t="shared" si="126"/>
        <v>0</v>
      </c>
      <c r="AJ100" s="276">
        <f t="shared" si="126"/>
        <v>0</v>
      </c>
      <c r="AK100" s="276">
        <f t="shared" si="126"/>
        <v>0</v>
      </c>
      <c r="AL100" s="276">
        <f t="shared" si="126"/>
        <v>0</v>
      </c>
      <c r="AM100" s="276">
        <f t="shared" si="126"/>
        <v>0</v>
      </c>
      <c r="AN100" s="276">
        <f t="shared" si="126"/>
        <v>0</v>
      </c>
      <c r="AO100" s="276">
        <f t="shared" si="126"/>
        <v>0</v>
      </c>
      <c r="AP100" s="276">
        <f t="shared" si="126"/>
        <v>0</v>
      </c>
      <c r="AQ100" s="276">
        <f t="shared" si="126"/>
        <v>0</v>
      </c>
      <c r="AR100" s="276">
        <f t="shared" si="126"/>
        <v>0</v>
      </c>
      <c r="AS100" s="276">
        <f t="shared" si="126"/>
        <v>0</v>
      </c>
      <c r="AT100" s="276">
        <f t="shared" si="126"/>
        <v>0</v>
      </c>
      <c r="AU100" s="276">
        <f t="shared" si="126"/>
        <v>0</v>
      </c>
      <c r="AV100" s="276">
        <f t="shared" si="126"/>
        <v>0</v>
      </c>
      <c r="AW100" s="276">
        <f t="shared" si="126"/>
        <v>0</v>
      </c>
      <c r="AX100" s="276">
        <f t="shared" si="126"/>
        <v>0</v>
      </c>
      <c r="AY100" s="276">
        <f t="shared" si="126"/>
        <v>0</v>
      </c>
      <c r="AZ100" s="276">
        <f t="shared" si="126"/>
        <v>0</v>
      </c>
      <c r="BA100" s="276">
        <f t="shared" si="126"/>
        <v>0</v>
      </c>
      <c r="BB100" s="276">
        <f t="shared" si="126"/>
        <v>0</v>
      </c>
      <c r="BC100" s="276">
        <f t="shared" si="126"/>
        <v>0</v>
      </c>
      <c r="BD100" s="276">
        <f t="shared" si="126"/>
        <v>0</v>
      </c>
      <c r="BE100" s="276">
        <f t="shared" si="126"/>
        <v>0</v>
      </c>
      <c r="BF100" s="276">
        <f t="shared" si="126"/>
        <v>0</v>
      </c>
      <c r="BG100" s="276">
        <f t="shared" si="126"/>
        <v>0</v>
      </c>
      <c r="BH100" s="276">
        <f t="shared" si="126"/>
        <v>0</v>
      </c>
      <c r="BI100" s="276">
        <f t="shared" si="126"/>
        <v>0</v>
      </c>
      <c r="BJ100" s="276">
        <f t="shared" si="126"/>
        <v>0</v>
      </c>
      <c r="BK100" s="276">
        <f t="shared" si="126"/>
        <v>0</v>
      </c>
      <c r="BL100" s="276">
        <f t="shared" si="126"/>
        <v>0</v>
      </c>
      <c r="BM100" s="276">
        <f t="shared" si="126"/>
        <v>0</v>
      </c>
      <c r="BN100" s="276">
        <f t="shared" si="126"/>
        <v>0</v>
      </c>
      <c r="BO100" s="276">
        <f t="shared" si="126"/>
        <v>0</v>
      </c>
      <c r="BP100" s="276">
        <f t="shared" si="126"/>
        <v>0</v>
      </c>
      <c r="BQ100" s="276">
        <f t="shared" si="126"/>
        <v>0</v>
      </c>
      <c r="BR100" s="276">
        <f t="shared" si="126"/>
        <v>0</v>
      </c>
      <c r="BS100" s="276">
        <f t="shared" si="126"/>
        <v>0</v>
      </c>
      <c r="BT100" s="276">
        <f t="shared" si="126"/>
        <v>0</v>
      </c>
      <c r="BU100" s="276">
        <f t="shared" ref="BU100:DC100" si="127">BU97*$D$98</f>
        <v>0</v>
      </c>
      <c r="BV100" s="276">
        <f t="shared" si="127"/>
        <v>0</v>
      </c>
      <c r="BW100" s="276">
        <f t="shared" si="127"/>
        <v>0</v>
      </c>
      <c r="BX100" s="276">
        <f t="shared" si="127"/>
        <v>0</v>
      </c>
      <c r="BY100" s="276">
        <f t="shared" si="127"/>
        <v>0</v>
      </c>
      <c r="BZ100" s="276">
        <f t="shared" si="127"/>
        <v>0</v>
      </c>
      <c r="CA100" s="276">
        <f t="shared" si="127"/>
        <v>0</v>
      </c>
      <c r="CB100" s="276">
        <f t="shared" si="127"/>
        <v>0</v>
      </c>
      <c r="CC100" s="276">
        <f t="shared" si="127"/>
        <v>0</v>
      </c>
      <c r="CD100" s="276">
        <f t="shared" si="127"/>
        <v>0</v>
      </c>
      <c r="CE100" s="276">
        <f t="shared" si="127"/>
        <v>0</v>
      </c>
      <c r="CF100" s="276">
        <f t="shared" si="127"/>
        <v>0</v>
      </c>
      <c r="CG100" s="276">
        <f t="shared" si="127"/>
        <v>0</v>
      </c>
      <c r="CH100" s="276">
        <f t="shared" si="127"/>
        <v>0</v>
      </c>
      <c r="CI100" s="276">
        <f t="shared" si="127"/>
        <v>0</v>
      </c>
      <c r="CJ100" s="276">
        <f t="shared" si="127"/>
        <v>0</v>
      </c>
      <c r="CK100" s="276">
        <f t="shared" si="127"/>
        <v>0</v>
      </c>
      <c r="CL100" s="276">
        <f t="shared" si="127"/>
        <v>0</v>
      </c>
      <c r="CM100" s="276">
        <f t="shared" si="127"/>
        <v>0</v>
      </c>
      <c r="CN100" s="276">
        <f t="shared" si="127"/>
        <v>0</v>
      </c>
      <c r="CO100" s="276">
        <f t="shared" si="127"/>
        <v>0</v>
      </c>
      <c r="CP100" s="276">
        <f t="shared" si="127"/>
        <v>0</v>
      </c>
      <c r="CQ100" s="276">
        <f t="shared" si="127"/>
        <v>0</v>
      </c>
      <c r="CR100" s="276">
        <f t="shared" si="127"/>
        <v>0</v>
      </c>
      <c r="CS100" s="276">
        <f t="shared" si="127"/>
        <v>0</v>
      </c>
      <c r="CT100" s="276">
        <f t="shared" si="127"/>
        <v>0</v>
      </c>
      <c r="CU100" s="276">
        <f t="shared" si="127"/>
        <v>0</v>
      </c>
      <c r="CV100" s="276">
        <f t="shared" si="127"/>
        <v>0</v>
      </c>
      <c r="CW100" s="276">
        <f t="shared" si="127"/>
        <v>0</v>
      </c>
      <c r="CX100" s="276">
        <f t="shared" si="127"/>
        <v>0</v>
      </c>
      <c r="CY100" s="276">
        <f t="shared" si="127"/>
        <v>0</v>
      </c>
      <c r="CZ100" s="276">
        <f t="shared" si="127"/>
        <v>0</v>
      </c>
      <c r="DA100" s="276">
        <f t="shared" si="127"/>
        <v>0</v>
      </c>
      <c r="DB100" s="276">
        <f t="shared" si="127"/>
        <v>0</v>
      </c>
      <c r="DC100" s="276">
        <f t="shared" si="127"/>
        <v>0</v>
      </c>
    </row>
    <row r="101" spans="2:107" ht="15" hidden="1" customHeight="1" x14ac:dyDescent="0.25">
      <c r="B101" s="272"/>
      <c r="C101" s="273" t="s">
        <v>4813</v>
      </c>
      <c r="D101" s="273"/>
      <c r="E101" s="517" t="s">
        <v>3908</v>
      </c>
      <c r="F101" s="274" t="s">
        <v>4814</v>
      </c>
      <c r="G101" s="275">
        <f>G95*D96</f>
        <v>0</v>
      </c>
      <c r="H101" s="276">
        <f>H95*$D$96</f>
        <v>0</v>
      </c>
      <c r="I101" s="276">
        <f t="shared" ref="I101:BT101" si="128">I95*$D$96</f>
        <v>0</v>
      </c>
      <c r="J101" s="276">
        <f t="shared" si="128"/>
        <v>0</v>
      </c>
      <c r="K101" s="276">
        <f t="shared" si="128"/>
        <v>0</v>
      </c>
      <c r="L101" s="276">
        <f t="shared" si="128"/>
        <v>0</v>
      </c>
      <c r="M101" s="276">
        <f t="shared" si="128"/>
        <v>0</v>
      </c>
      <c r="N101" s="276">
        <f t="shared" si="128"/>
        <v>0</v>
      </c>
      <c r="O101" s="276">
        <f t="shared" si="128"/>
        <v>0</v>
      </c>
      <c r="P101" s="276">
        <f t="shared" si="128"/>
        <v>0</v>
      </c>
      <c r="Q101" s="276">
        <f t="shared" si="128"/>
        <v>0</v>
      </c>
      <c r="R101" s="276">
        <f t="shared" si="128"/>
        <v>0</v>
      </c>
      <c r="S101" s="276">
        <f t="shared" si="128"/>
        <v>0</v>
      </c>
      <c r="T101" s="276">
        <f t="shared" si="128"/>
        <v>0</v>
      </c>
      <c r="U101" s="276">
        <f t="shared" si="128"/>
        <v>0</v>
      </c>
      <c r="V101" s="276">
        <f t="shared" si="128"/>
        <v>0</v>
      </c>
      <c r="W101" s="276">
        <f t="shared" si="128"/>
        <v>0</v>
      </c>
      <c r="X101" s="276">
        <f t="shared" si="128"/>
        <v>0</v>
      </c>
      <c r="Y101" s="276">
        <f t="shared" si="128"/>
        <v>0</v>
      </c>
      <c r="Z101" s="276">
        <f t="shared" si="128"/>
        <v>0</v>
      </c>
      <c r="AA101" s="276">
        <f t="shared" si="128"/>
        <v>0</v>
      </c>
      <c r="AB101" s="276">
        <f t="shared" si="128"/>
        <v>0</v>
      </c>
      <c r="AC101" s="276">
        <f t="shared" si="128"/>
        <v>0</v>
      </c>
      <c r="AD101" s="276">
        <f t="shared" si="128"/>
        <v>0</v>
      </c>
      <c r="AE101" s="276">
        <f t="shared" si="128"/>
        <v>0</v>
      </c>
      <c r="AF101" s="276">
        <f t="shared" si="128"/>
        <v>0</v>
      </c>
      <c r="AG101" s="276">
        <f t="shared" si="128"/>
        <v>0</v>
      </c>
      <c r="AH101" s="276">
        <f t="shared" si="128"/>
        <v>0</v>
      </c>
      <c r="AI101" s="276">
        <f t="shared" si="128"/>
        <v>0</v>
      </c>
      <c r="AJ101" s="276">
        <f t="shared" si="128"/>
        <v>0</v>
      </c>
      <c r="AK101" s="276">
        <f t="shared" si="128"/>
        <v>0</v>
      </c>
      <c r="AL101" s="276">
        <f t="shared" si="128"/>
        <v>0</v>
      </c>
      <c r="AM101" s="276">
        <f t="shared" si="128"/>
        <v>0</v>
      </c>
      <c r="AN101" s="276">
        <f t="shared" si="128"/>
        <v>0</v>
      </c>
      <c r="AO101" s="276">
        <f t="shared" si="128"/>
        <v>0</v>
      </c>
      <c r="AP101" s="276">
        <f t="shared" si="128"/>
        <v>0</v>
      </c>
      <c r="AQ101" s="276">
        <f t="shared" si="128"/>
        <v>0</v>
      </c>
      <c r="AR101" s="276">
        <f t="shared" si="128"/>
        <v>0</v>
      </c>
      <c r="AS101" s="276">
        <f t="shared" si="128"/>
        <v>0</v>
      </c>
      <c r="AT101" s="276">
        <f t="shared" si="128"/>
        <v>0</v>
      </c>
      <c r="AU101" s="276">
        <f t="shared" si="128"/>
        <v>0</v>
      </c>
      <c r="AV101" s="276">
        <f t="shared" si="128"/>
        <v>0</v>
      </c>
      <c r="AW101" s="276">
        <f t="shared" si="128"/>
        <v>0</v>
      </c>
      <c r="AX101" s="276">
        <f t="shared" si="128"/>
        <v>0</v>
      </c>
      <c r="AY101" s="276">
        <f t="shared" si="128"/>
        <v>0</v>
      </c>
      <c r="AZ101" s="276">
        <f t="shared" si="128"/>
        <v>0</v>
      </c>
      <c r="BA101" s="276">
        <f t="shared" si="128"/>
        <v>0</v>
      </c>
      <c r="BB101" s="276">
        <f t="shared" si="128"/>
        <v>0</v>
      </c>
      <c r="BC101" s="276">
        <f t="shared" si="128"/>
        <v>0</v>
      </c>
      <c r="BD101" s="276">
        <f t="shared" si="128"/>
        <v>0</v>
      </c>
      <c r="BE101" s="276">
        <f t="shared" si="128"/>
        <v>0</v>
      </c>
      <c r="BF101" s="276">
        <f t="shared" si="128"/>
        <v>0</v>
      </c>
      <c r="BG101" s="276">
        <f t="shared" si="128"/>
        <v>0</v>
      </c>
      <c r="BH101" s="276">
        <f t="shared" si="128"/>
        <v>0</v>
      </c>
      <c r="BI101" s="276">
        <f t="shared" si="128"/>
        <v>0</v>
      </c>
      <c r="BJ101" s="276">
        <f t="shared" si="128"/>
        <v>0</v>
      </c>
      <c r="BK101" s="276">
        <f t="shared" si="128"/>
        <v>0</v>
      </c>
      <c r="BL101" s="276">
        <f t="shared" si="128"/>
        <v>0</v>
      </c>
      <c r="BM101" s="276">
        <f t="shared" si="128"/>
        <v>0</v>
      </c>
      <c r="BN101" s="276">
        <f t="shared" si="128"/>
        <v>0</v>
      </c>
      <c r="BO101" s="276">
        <f t="shared" si="128"/>
        <v>0</v>
      </c>
      <c r="BP101" s="276">
        <f t="shared" si="128"/>
        <v>0</v>
      </c>
      <c r="BQ101" s="276">
        <f t="shared" si="128"/>
        <v>0</v>
      </c>
      <c r="BR101" s="276">
        <f t="shared" si="128"/>
        <v>0</v>
      </c>
      <c r="BS101" s="276">
        <f t="shared" si="128"/>
        <v>0</v>
      </c>
      <c r="BT101" s="276">
        <f t="shared" si="128"/>
        <v>0</v>
      </c>
      <c r="BU101" s="276">
        <f t="shared" ref="BU101:DC101" si="129">BU95*$D$96</f>
        <v>0</v>
      </c>
      <c r="BV101" s="276">
        <f t="shared" si="129"/>
        <v>0</v>
      </c>
      <c r="BW101" s="276">
        <f t="shared" si="129"/>
        <v>0</v>
      </c>
      <c r="BX101" s="276">
        <f t="shared" si="129"/>
        <v>0</v>
      </c>
      <c r="BY101" s="276">
        <f t="shared" si="129"/>
        <v>0</v>
      </c>
      <c r="BZ101" s="276">
        <f t="shared" si="129"/>
        <v>0</v>
      </c>
      <c r="CA101" s="276">
        <f t="shared" si="129"/>
        <v>0</v>
      </c>
      <c r="CB101" s="276">
        <f t="shared" si="129"/>
        <v>0</v>
      </c>
      <c r="CC101" s="276">
        <f t="shared" si="129"/>
        <v>0</v>
      </c>
      <c r="CD101" s="276">
        <f t="shared" si="129"/>
        <v>0</v>
      </c>
      <c r="CE101" s="276">
        <f t="shared" si="129"/>
        <v>0</v>
      </c>
      <c r="CF101" s="276">
        <f t="shared" si="129"/>
        <v>0</v>
      </c>
      <c r="CG101" s="276">
        <f t="shared" si="129"/>
        <v>0</v>
      </c>
      <c r="CH101" s="276">
        <f t="shared" si="129"/>
        <v>0</v>
      </c>
      <c r="CI101" s="276">
        <f t="shared" si="129"/>
        <v>0</v>
      </c>
      <c r="CJ101" s="276">
        <f t="shared" si="129"/>
        <v>0</v>
      </c>
      <c r="CK101" s="276">
        <f t="shared" si="129"/>
        <v>0</v>
      </c>
      <c r="CL101" s="276">
        <f t="shared" si="129"/>
        <v>0</v>
      </c>
      <c r="CM101" s="276">
        <f t="shared" si="129"/>
        <v>0</v>
      </c>
      <c r="CN101" s="276">
        <f t="shared" si="129"/>
        <v>0</v>
      </c>
      <c r="CO101" s="276">
        <f t="shared" si="129"/>
        <v>0</v>
      </c>
      <c r="CP101" s="276">
        <f t="shared" si="129"/>
        <v>0</v>
      </c>
      <c r="CQ101" s="276">
        <f t="shared" si="129"/>
        <v>0</v>
      </c>
      <c r="CR101" s="276">
        <f t="shared" si="129"/>
        <v>0</v>
      </c>
      <c r="CS101" s="276">
        <f t="shared" si="129"/>
        <v>0</v>
      </c>
      <c r="CT101" s="276">
        <f t="shared" si="129"/>
        <v>0</v>
      </c>
      <c r="CU101" s="276">
        <f t="shared" si="129"/>
        <v>0</v>
      </c>
      <c r="CV101" s="276">
        <f t="shared" si="129"/>
        <v>0</v>
      </c>
      <c r="CW101" s="276">
        <f t="shared" si="129"/>
        <v>0</v>
      </c>
      <c r="CX101" s="276">
        <f t="shared" si="129"/>
        <v>0</v>
      </c>
      <c r="CY101" s="276">
        <f t="shared" si="129"/>
        <v>0</v>
      </c>
      <c r="CZ101" s="276">
        <f t="shared" si="129"/>
        <v>0</v>
      </c>
      <c r="DA101" s="276">
        <f t="shared" si="129"/>
        <v>0</v>
      </c>
      <c r="DB101" s="276">
        <f t="shared" si="129"/>
        <v>0</v>
      </c>
      <c r="DC101" s="276">
        <f t="shared" si="129"/>
        <v>0</v>
      </c>
    </row>
    <row r="102" spans="2:107" ht="15" hidden="1" customHeight="1" x14ac:dyDescent="0.25">
      <c r="H102" s="277"/>
      <c r="I102" s="277"/>
    </row>
    <row r="103" spans="2:107" ht="15" hidden="1" customHeight="1" x14ac:dyDescent="0.35">
      <c r="E103" s="201" t="s">
        <v>4696</v>
      </c>
      <c r="F103" s="202"/>
      <c r="G103" s="203">
        <f>RCB!$G$33</f>
        <v>0</v>
      </c>
      <c r="H103" s="277"/>
      <c r="I103" s="201" t="s">
        <v>4697</v>
      </c>
      <c r="J103" s="202"/>
      <c r="K103" s="203">
        <f>RCB!$J$33</f>
        <v>0</v>
      </c>
    </row>
    <row r="104" spans="2:107" ht="15" hidden="1" customHeight="1" x14ac:dyDescent="0.35">
      <c r="E104" s="201" t="s">
        <v>4069</v>
      </c>
      <c r="F104" s="202"/>
      <c r="G104" s="203">
        <f>RCB!$H$30</f>
        <v>0</v>
      </c>
      <c r="H104" s="277"/>
      <c r="I104" s="201" t="s">
        <v>4070</v>
      </c>
      <c r="J104" s="202"/>
      <c r="K104" s="203">
        <f>RCB!$K$30</f>
        <v>0</v>
      </c>
    </row>
    <row r="105" spans="2:107" ht="15" hidden="1" customHeight="1" x14ac:dyDescent="0.25">
      <c r="H105" s="277"/>
      <c r="I105" s="277"/>
    </row>
    <row r="106" spans="2:107" ht="15" hidden="1" customHeight="1" x14ac:dyDescent="0.25">
      <c r="B106" s="649"/>
      <c r="C106" s="273" t="s">
        <v>5850</v>
      </c>
      <c r="D106" s="273"/>
      <c r="E106" s="273"/>
      <c r="F106" s="273"/>
      <c r="G106" s="246"/>
      <c r="H106" s="246"/>
      <c r="I106" s="246"/>
      <c r="J106" s="246"/>
      <c r="K106" s="246"/>
      <c r="L106" s="246"/>
      <c r="M106" s="246"/>
      <c r="N106" s="246"/>
      <c r="O106" s="246"/>
      <c r="P106" s="246"/>
      <c r="Q106" s="246"/>
      <c r="R106" s="246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6"/>
      <c r="AL106" s="246"/>
      <c r="AM106" s="246"/>
      <c r="AN106" s="246"/>
      <c r="AO106" s="246"/>
      <c r="AP106" s="246"/>
      <c r="AQ106" s="246"/>
      <c r="AR106" s="246"/>
      <c r="AS106" s="246"/>
      <c r="AT106" s="246"/>
      <c r="AU106" s="246"/>
      <c r="AV106" s="246"/>
      <c r="AW106" s="246"/>
      <c r="AX106" s="246"/>
      <c r="AY106" s="246"/>
      <c r="AZ106" s="246"/>
      <c r="BA106" s="246"/>
      <c r="BB106" s="246"/>
      <c r="BC106" s="246"/>
      <c r="BD106" s="246"/>
      <c r="BE106" s="246"/>
      <c r="BF106" s="246"/>
      <c r="BG106" s="246"/>
      <c r="BH106" s="246"/>
      <c r="BI106" s="246"/>
      <c r="BJ106" s="246"/>
      <c r="BK106" s="246"/>
      <c r="BL106" s="246"/>
      <c r="BM106" s="246"/>
      <c r="BN106" s="246"/>
      <c r="BO106" s="246"/>
      <c r="BP106" s="246"/>
      <c r="BQ106" s="246"/>
      <c r="BR106" s="246"/>
      <c r="BS106" s="246"/>
      <c r="BT106" s="246"/>
      <c r="BU106" s="246"/>
      <c r="BV106" s="246"/>
      <c r="BW106" s="246"/>
      <c r="BX106" s="246"/>
      <c r="BY106" s="246"/>
      <c r="BZ106" s="246"/>
      <c r="CA106" s="246"/>
      <c r="CB106" s="246"/>
      <c r="CC106" s="246"/>
      <c r="CD106" s="246"/>
      <c r="CE106" s="246"/>
      <c r="CF106" s="246"/>
      <c r="CG106" s="246"/>
      <c r="CH106" s="246"/>
      <c r="CI106" s="246"/>
      <c r="CJ106" s="246"/>
      <c r="CK106" s="246"/>
      <c r="CL106" s="246"/>
      <c r="CM106" s="246"/>
      <c r="CN106" s="246"/>
      <c r="CO106" s="246"/>
      <c r="CP106" s="246"/>
      <c r="CQ106" s="246"/>
      <c r="CR106" s="246"/>
      <c r="CS106" s="246"/>
      <c r="CT106" s="246"/>
      <c r="CU106" s="246"/>
      <c r="CV106" s="246"/>
      <c r="CW106" s="246"/>
      <c r="CX106" s="246"/>
      <c r="CY106" s="246"/>
      <c r="CZ106" s="246"/>
      <c r="DA106" s="246"/>
      <c r="DB106" s="246"/>
      <c r="DC106" s="246"/>
    </row>
    <row r="107" spans="2:107" ht="15" hidden="1" customHeight="1" x14ac:dyDescent="0.25">
      <c r="B107" s="247"/>
      <c r="C107" s="248"/>
      <c r="D107" s="248"/>
      <c r="E107" s="248"/>
      <c r="F107" s="249"/>
      <c r="G107" s="250" t="s">
        <v>76</v>
      </c>
      <c r="H107" s="251" t="s">
        <v>4706</v>
      </c>
      <c r="I107" s="251" t="s">
        <v>4707</v>
      </c>
      <c r="J107" s="251" t="s">
        <v>4708</v>
      </c>
      <c r="K107" s="251" t="s">
        <v>4709</v>
      </c>
      <c r="L107" s="251" t="s">
        <v>4710</v>
      </c>
      <c r="M107" s="251" t="s">
        <v>4711</v>
      </c>
      <c r="N107" s="251" t="s">
        <v>4712</v>
      </c>
      <c r="O107" s="251" t="s">
        <v>4713</v>
      </c>
      <c r="P107" s="251" t="s">
        <v>4714</v>
      </c>
      <c r="Q107" s="251" t="s">
        <v>4715</v>
      </c>
      <c r="R107" s="251" t="s">
        <v>4716</v>
      </c>
      <c r="S107" s="251" t="s">
        <v>4717</v>
      </c>
      <c r="T107" s="251" t="s">
        <v>4718</v>
      </c>
      <c r="U107" s="251" t="s">
        <v>4719</v>
      </c>
      <c r="V107" s="251" t="s">
        <v>4720</v>
      </c>
      <c r="W107" s="251" t="s">
        <v>4721</v>
      </c>
      <c r="X107" s="251" t="s">
        <v>4722</v>
      </c>
      <c r="Y107" s="251" t="s">
        <v>4723</v>
      </c>
      <c r="Z107" s="251" t="s">
        <v>4724</v>
      </c>
      <c r="AA107" s="251" t="s">
        <v>4725</v>
      </c>
      <c r="AB107" s="251" t="s">
        <v>4726</v>
      </c>
      <c r="AC107" s="251" t="s">
        <v>4727</v>
      </c>
      <c r="AD107" s="251" t="s">
        <v>4728</v>
      </c>
      <c r="AE107" s="251" t="s">
        <v>4729</v>
      </c>
      <c r="AF107" s="251" t="s">
        <v>4730</v>
      </c>
      <c r="AG107" s="251" t="s">
        <v>4731</v>
      </c>
      <c r="AH107" s="251" t="s">
        <v>4732</v>
      </c>
      <c r="AI107" s="251" t="s">
        <v>4733</v>
      </c>
      <c r="AJ107" s="251" t="s">
        <v>4734</v>
      </c>
      <c r="AK107" s="251" t="s">
        <v>4735</v>
      </c>
      <c r="AL107" s="251" t="s">
        <v>4736</v>
      </c>
      <c r="AM107" s="251" t="s">
        <v>4737</v>
      </c>
      <c r="AN107" s="251" t="s">
        <v>4738</v>
      </c>
      <c r="AO107" s="251" t="s">
        <v>4739</v>
      </c>
      <c r="AP107" s="251" t="s">
        <v>4740</v>
      </c>
      <c r="AQ107" s="251" t="s">
        <v>4741</v>
      </c>
      <c r="AR107" s="251" t="s">
        <v>4742</v>
      </c>
      <c r="AS107" s="251" t="s">
        <v>4743</v>
      </c>
      <c r="AT107" s="251" t="s">
        <v>4744</v>
      </c>
      <c r="AU107" s="251" t="s">
        <v>4745</v>
      </c>
      <c r="AV107" s="251" t="s">
        <v>4746</v>
      </c>
      <c r="AW107" s="251" t="s">
        <v>4747</v>
      </c>
      <c r="AX107" s="251" t="s">
        <v>4748</v>
      </c>
      <c r="AY107" s="251" t="s">
        <v>4749</v>
      </c>
      <c r="AZ107" s="251" t="s">
        <v>4750</v>
      </c>
      <c r="BA107" s="251" t="s">
        <v>4751</v>
      </c>
      <c r="BB107" s="251" t="s">
        <v>4752</v>
      </c>
      <c r="BC107" s="251" t="s">
        <v>4753</v>
      </c>
      <c r="BD107" s="251" t="s">
        <v>4754</v>
      </c>
      <c r="BE107" s="251" t="s">
        <v>4755</v>
      </c>
      <c r="BF107" s="251" t="s">
        <v>4756</v>
      </c>
      <c r="BG107" s="251" t="s">
        <v>4757</v>
      </c>
      <c r="BH107" s="251" t="s">
        <v>4758</v>
      </c>
      <c r="BI107" s="251" t="s">
        <v>4759</v>
      </c>
      <c r="BJ107" s="251" t="s">
        <v>4760</v>
      </c>
      <c r="BK107" s="251" t="s">
        <v>4761</v>
      </c>
      <c r="BL107" s="251" t="s">
        <v>4762</v>
      </c>
      <c r="BM107" s="251" t="s">
        <v>4763</v>
      </c>
      <c r="BN107" s="251" t="s">
        <v>4764</v>
      </c>
      <c r="BO107" s="251" t="s">
        <v>4765</v>
      </c>
      <c r="BP107" s="251" t="s">
        <v>4766</v>
      </c>
      <c r="BQ107" s="251" t="s">
        <v>4767</v>
      </c>
      <c r="BR107" s="251" t="s">
        <v>4768</v>
      </c>
      <c r="BS107" s="251" t="s">
        <v>4769</v>
      </c>
      <c r="BT107" s="251" t="s">
        <v>4770</v>
      </c>
      <c r="BU107" s="251" t="s">
        <v>4771</v>
      </c>
      <c r="BV107" s="251" t="s">
        <v>4772</v>
      </c>
      <c r="BW107" s="251" t="s">
        <v>4773</v>
      </c>
      <c r="BX107" s="251" t="s">
        <v>4774</v>
      </c>
      <c r="BY107" s="251" t="s">
        <v>4775</v>
      </c>
      <c r="BZ107" s="251" t="s">
        <v>4776</v>
      </c>
      <c r="CA107" s="251" t="s">
        <v>4777</v>
      </c>
      <c r="CB107" s="251" t="s">
        <v>4778</v>
      </c>
      <c r="CC107" s="251" t="s">
        <v>4779</v>
      </c>
      <c r="CD107" s="251" t="s">
        <v>4780</v>
      </c>
      <c r="CE107" s="251" t="s">
        <v>4781</v>
      </c>
      <c r="CF107" s="251" t="s">
        <v>4782</v>
      </c>
      <c r="CG107" s="251" t="s">
        <v>4783</v>
      </c>
      <c r="CH107" s="251" t="s">
        <v>4784</v>
      </c>
      <c r="CI107" s="251" t="s">
        <v>4785</v>
      </c>
      <c r="CJ107" s="251" t="s">
        <v>4786</v>
      </c>
      <c r="CK107" s="251" t="s">
        <v>4787</v>
      </c>
      <c r="CL107" s="251" t="s">
        <v>4788</v>
      </c>
      <c r="CM107" s="251" t="s">
        <v>4789</v>
      </c>
      <c r="CN107" s="251" t="s">
        <v>4790</v>
      </c>
      <c r="CO107" s="251" t="s">
        <v>4791</v>
      </c>
      <c r="CP107" s="251" t="s">
        <v>4792</v>
      </c>
      <c r="CQ107" s="251" t="s">
        <v>4793</v>
      </c>
      <c r="CR107" s="251" t="s">
        <v>4794</v>
      </c>
      <c r="CS107" s="251" t="s">
        <v>4795</v>
      </c>
      <c r="CT107" s="251" t="s">
        <v>4796</v>
      </c>
      <c r="CU107" s="251" t="s">
        <v>4797</v>
      </c>
      <c r="CV107" s="251" t="s">
        <v>4798</v>
      </c>
      <c r="CW107" s="251" t="s">
        <v>4799</v>
      </c>
      <c r="CX107" s="251" t="s">
        <v>4800</v>
      </c>
      <c r="CY107" s="251" t="s">
        <v>4801</v>
      </c>
      <c r="CZ107" s="251" t="s">
        <v>4802</v>
      </c>
      <c r="DA107" s="251" t="s">
        <v>4803</v>
      </c>
      <c r="DB107" s="251" t="s">
        <v>4804</v>
      </c>
      <c r="DC107" s="251" t="s">
        <v>4805</v>
      </c>
    </row>
    <row r="108" spans="2:107" ht="15" hidden="1" customHeight="1" x14ac:dyDescent="0.25">
      <c r="B108" s="247">
        <v>45</v>
      </c>
      <c r="C108" s="268" t="s">
        <v>3898</v>
      </c>
      <c r="D108" s="268"/>
      <c r="E108" s="531" t="s">
        <v>3855</v>
      </c>
      <c r="F108" s="264" t="s">
        <v>4236</v>
      </c>
      <c r="G108" s="259">
        <f>SUM(H108:DC108)</f>
        <v>0</v>
      </c>
      <c r="H108" s="738">
        <f t="shared" ref="H108:AM108" si="130">H70-H90</f>
        <v>0</v>
      </c>
      <c r="I108" s="260">
        <f t="shared" si="130"/>
        <v>0</v>
      </c>
      <c r="J108" s="260">
        <f t="shared" si="130"/>
        <v>0</v>
      </c>
      <c r="K108" s="260">
        <f t="shared" si="130"/>
        <v>0</v>
      </c>
      <c r="L108" s="260">
        <f t="shared" si="130"/>
        <v>0</v>
      </c>
      <c r="M108" s="260">
        <f t="shared" si="130"/>
        <v>0</v>
      </c>
      <c r="N108" s="260">
        <f t="shared" si="130"/>
        <v>0</v>
      </c>
      <c r="O108" s="260">
        <f t="shared" si="130"/>
        <v>0</v>
      </c>
      <c r="P108" s="260">
        <f t="shared" si="130"/>
        <v>0</v>
      </c>
      <c r="Q108" s="260">
        <f t="shared" si="130"/>
        <v>0</v>
      </c>
      <c r="R108" s="260">
        <f t="shared" si="130"/>
        <v>0</v>
      </c>
      <c r="S108" s="260">
        <f t="shared" si="130"/>
        <v>0</v>
      </c>
      <c r="T108" s="260">
        <f t="shared" si="130"/>
        <v>0</v>
      </c>
      <c r="U108" s="260">
        <f t="shared" si="130"/>
        <v>0</v>
      </c>
      <c r="V108" s="260">
        <f t="shared" si="130"/>
        <v>0</v>
      </c>
      <c r="W108" s="260">
        <f t="shared" si="130"/>
        <v>0</v>
      </c>
      <c r="X108" s="260">
        <f t="shared" si="130"/>
        <v>0</v>
      </c>
      <c r="Y108" s="260">
        <f t="shared" si="130"/>
        <v>0</v>
      </c>
      <c r="Z108" s="260">
        <f t="shared" si="130"/>
        <v>0</v>
      </c>
      <c r="AA108" s="260">
        <f t="shared" si="130"/>
        <v>0</v>
      </c>
      <c r="AB108" s="260">
        <f t="shared" si="130"/>
        <v>0</v>
      </c>
      <c r="AC108" s="260">
        <f t="shared" si="130"/>
        <v>0</v>
      </c>
      <c r="AD108" s="260">
        <f t="shared" si="130"/>
        <v>0</v>
      </c>
      <c r="AE108" s="260">
        <f t="shared" si="130"/>
        <v>0</v>
      </c>
      <c r="AF108" s="260">
        <f t="shared" si="130"/>
        <v>0</v>
      </c>
      <c r="AG108" s="260">
        <f t="shared" si="130"/>
        <v>0</v>
      </c>
      <c r="AH108" s="260">
        <f t="shared" si="130"/>
        <v>0</v>
      </c>
      <c r="AI108" s="260">
        <f t="shared" si="130"/>
        <v>0</v>
      </c>
      <c r="AJ108" s="260">
        <f t="shared" si="130"/>
        <v>0</v>
      </c>
      <c r="AK108" s="260">
        <f t="shared" si="130"/>
        <v>0</v>
      </c>
      <c r="AL108" s="260">
        <f t="shared" si="130"/>
        <v>0</v>
      </c>
      <c r="AM108" s="260">
        <f t="shared" si="130"/>
        <v>0</v>
      </c>
      <c r="AN108" s="260">
        <f t="shared" ref="AN108:BS108" si="131">AN70-AN90</f>
        <v>0</v>
      </c>
      <c r="AO108" s="260">
        <f t="shared" si="131"/>
        <v>0</v>
      </c>
      <c r="AP108" s="260">
        <f t="shared" si="131"/>
        <v>0</v>
      </c>
      <c r="AQ108" s="260">
        <f t="shared" si="131"/>
        <v>0</v>
      </c>
      <c r="AR108" s="260">
        <f t="shared" si="131"/>
        <v>0</v>
      </c>
      <c r="AS108" s="260">
        <f t="shared" si="131"/>
        <v>0</v>
      </c>
      <c r="AT108" s="260">
        <f t="shared" si="131"/>
        <v>0</v>
      </c>
      <c r="AU108" s="260">
        <f t="shared" si="131"/>
        <v>0</v>
      </c>
      <c r="AV108" s="260">
        <f t="shared" si="131"/>
        <v>0</v>
      </c>
      <c r="AW108" s="260">
        <f t="shared" si="131"/>
        <v>0</v>
      </c>
      <c r="AX108" s="260">
        <f t="shared" si="131"/>
        <v>0</v>
      </c>
      <c r="AY108" s="260">
        <f t="shared" si="131"/>
        <v>0</v>
      </c>
      <c r="AZ108" s="260">
        <f t="shared" si="131"/>
        <v>0</v>
      </c>
      <c r="BA108" s="260">
        <f t="shared" si="131"/>
        <v>0</v>
      </c>
      <c r="BB108" s="260">
        <f t="shared" si="131"/>
        <v>0</v>
      </c>
      <c r="BC108" s="260">
        <f t="shared" si="131"/>
        <v>0</v>
      </c>
      <c r="BD108" s="260">
        <f t="shared" si="131"/>
        <v>0</v>
      </c>
      <c r="BE108" s="260">
        <f t="shared" si="131"/>
        <v>0</v>
      </c>
      <c r="BF108" s="260">
        <f t="shared" si="131"/>
        <v>0</v>
      </c>
      <c r="BG108" s="260">
        <f t="shared" si="131"/>
        <v>0</v>
      </c>
      <c r="BH108" s="260">
        <f t="shared" si="131"/>
        <v>0</v>
      </c>
      <c r="BI108" s="260">
        <f t="shared" si="131"/>
        <v>0</v>
      </c>
      <c r="BJ108" s="260">
        <f t="shared" si="131"/>
        <v>0</v>
      </c>
      <c r="BK108" s="260">
        <f t="shared" si="131"/>
        <v>0</v>
      </c>
      <c r="BL108" s="260">
        <f t="shared" si="131"/>
        <v>0</v>
      </c>
      <c r="BM108" s="260">
        <f t="shared" si="131"/>
        <v>0</v>
      </c>
      <c r="BN108" s="260">
        <f t="shared" si="131"/>
        <v>0</v>
      </c>
      <c r="BO108" s="260">
        <f t="shared" si="131"/>
        <v>0</v>
      </c>
      <c r="BP108" s="260">
        <f t="shared" si="131"/>
        <v>0</v>
      </c>
      <c r="BQ108" s="260">
        <f t="shared" si="131"/>
        <v>0</v>
      </c>
      <c r="BR108" s="260">
        <f t="shared" si="131"/>
        <v>0</v>
      </c>
      <c r="BS108" s="260">
        <f t="shared" si="131"/>
        <v>0</v>
      </c>
      <c r="BT108" s="260">
        <f t="shared" ref="BT108:DC108" si="132">BT70-BT90</f>
        <v>0</v>
      </c>
      <c r="BU108" s="260">
        <f t="shared" si="132"/>
        <v>0</v>
      </c>
      <c r="BV108" s="260">
        <f t="shared" si="132"/>
        <v>0</v>
      </c>
      <c r="BW108" s="260">
        <f t="shared" si="132"/>
        <v>0</v>
      </c>
      <c r="BX108" s="260">
        <f t="shared" si="132"/>
        <v>0</v>
      </c>
      <c r="BY108" s="260">
        <f t="shared" si="132"/>
        <v>0</v>
      </c>
      <c r="BZ108" s="260">
        <f t="shared" si="132"/>
        <v>0</v>
      </c>
      <c r="CA108" s="260">
        <f t="shared" si="132"/>
        <v>0</v>
      </c>
      <c r="CB108" s="260">
        <f t="shared" si="132"/>
        <v>0</v>
      </c>
      <c r="CC108" s="260">
        <f t="shared" si="132"/>
        <v>0</v>
      </c>
      <c r="CD108" s="260">
        <f t="shared" si="132"/>
        <v>0</v>
      </c>
      <c r="CE108" s="260">
        <f t="shared" si="132"/>
        <v>0</v>
      </c>
      <c r="CF108" s="260">
        <f t="shared" si="132"/>
        <v>0</v>
      </c>
      <c r="CG108" s="260">
        <f t="shared" si="132"/>
        <v>0</v>
      </c>
      <c r="CH108" s="260">
        <f t="shared" si="132"/>
        <v>0</v>
      </c>
      <c r="CI108" s="260">
        <f t="shared" si="132"/>
        <v>0</v>
      </c>
      <c r="CJ108" s="260">
        <f t="shared" si="132"/>
        <v>0</v>
      </c>
      <c r="CK108" s="260">
        <f t="shared" si="132"/>
        <v>0</v>
      </c>
      <c r="CL108" s="260">
        <f t="shared" si="132"/>
        <v>0</v>
      </c>
      <c r="CM108" s="260">
        <f t="shared" si="132"/>
        <v>0</v>
      </c>
      <c r="CN108" s="260">
        <f t="shared" si="132"/>
        <v>0</v>
      </c>
      <c r="CO108" s="260">
        <f t="shared" si="132"/>
        <v>0</v>
      </c>
      <c r="CP108" s="260">
        <f t="shared" si="132"/>
        <v>0</v>
      </c>
      <c r="CQ108" s="260">
        <f t="shared" si="132"/>
        <v>0</v>
      </c>
      <c r="CR108" s="260">
        <f t="shared" si="132"/>
        <v>0</v>
      </c>
      <c r="CS108" s="260">
        <f t="shared" si="132"/>
        <v>0</v>
      </c>
      <c r="CT108" s="260">
        <f t="shared" si="132"/>
        <v>0</v>
      </c>
      <c r="CU108" s="260">
        <f t="shared" si="132"/>
        <v>0</v>
      </c>
      <c r="CV108" s="260">
        <f t="shared" si="132"/>
        <v>0</v>
      </c>
      <c r="CW108" s="260">
        <f t="shared" si="132"/>
        <v>0</v>
      </c>
      <c r="CX108" s="260">
        <f t="shared" si="132"/>
        <v>0</v>
      </c>
      <c r="CY108" s="260">
        <f t="shared" si="132"/>
        <v>0</v>
      </c>
      <c r="CZ108" s="260">
        <f t="shared" si="132"/>
        <v>0</v>
      </c>
      <c r="DA108" s="260">
        <f t="shared" si="132"/>
        <v>0</v>
      </c>
      <c r="DB108" s="260">
        <f t="shared" si="132"/>
        <v>0</v>
      </c>
      <c r="DC108" s="260">
        <f t="shared" si="132"/>
        <v>0</v>
      </c>
    </row>
    <row r="109" spans="2:107" ht="15" hidden="1" customHeight="1" x14ac:dyDescent="0.25">
      <c r="B109" s="247">
        <v>46</v>
      </c>
      <c r="C109" s="269" t="s">
        <v>4237</v>
      </c>
      <c r="D109" s="270">
        <f>'Escolha tarifa'!F26</f>
        <v>2819.9819950859955</v>
      </c>
      <c r="E109" s="532" t="s">
        <v>3909</v>
      </c>
      <c r="F109" s="695" t="s">
        <v>4238</v>
      </c>
      <c r="G109" s="266">
        <f t="shared" ref="G109:AL109" si="133">IF(G70=0,0,G108/G70)</f>
        <v>0</v>
      </c>
      <c r="H109" s="267">
        <f t="shared" si="133"/>
        <v>0</v>
      </c>
      <c r="I109" s="267">
        <f t="shared" si="133"/>
        <v>0</v>
      </c>
      <c r="J109" s="267">
        <f t="shared" si="133"/>
        <v>0</v>
      </c>
      <c r="K109" s="267">
        <f t="shared" si="133"/>
        <v>0</v>
      </c>
      <c r="L109" s="267">
        <f t="shared" si="133"/>
        <v>0</v>
      </c>
      <c r="M109" s="267">
        <f t="shared" si="133"/>
        <v>0</v>
      </c>
      <c r="N109" s="267">
        <f t="shared" si="133"/>
        <v>0</v>
      </c>
      <c r="O109" s="267">
        <f t="shared" si="133"/>
        <v>0</v>
      </c>
      <c r="P109" s="267">
        <f t="shared" si="133"/>
        <v>0</v>
      </c>
      <c r="Q109" s="267">
        <f t="shared" si="133"/>
        <v>0</v>
      </c>
      <c r="R109" s="267">
        <f t="shared" si="133"/>
        <v>0</v>
      </c>
      <c r="S109" s="267">
        <f t="shared" si="133"/>
        <v>0</v>
      </c>
      <c r="T109" s="267">
        <f t="shared" si="133"/>
        <v>0</v>
      </c>
      <c r="U109" s="267">
        <f t="shared" si="133"/>
        <v>0</v>
      </c>
      <c r="V109" s="267">
        <f t="shared" si="133"/>
        <v>0</v>
      </c>
      <c r="W109" s="267">
        <f t="shared" si="133"/>
        <v>0</v>
      </c>
      <c r="X109" s="267">
        <f t="shared" si="133"/>
        <v>0</v>
      </c>
      <c r="Y109" s="267">
        <f t="shared" si="133"/>
        <v>0</v>
      </c>
      <c r="Z109" s="267">
        <f t="shared" si="133"/>
        <v>0</v>
      </c>
      <c r="AA109" s="267">
        <f t="shared" si="133"/>
        <v>0</v>
      </c>
      <c r="AB109" s="267">
        <f t="shared" si="133"/>
        <v>0</v>
      </c>
      <c r="AC109" s="267">
        <f t="shared" si="133"/>
        <v>0</v>
      </c>
      <c r="AD109" s="267">
        <f t="shared" si="133"/>
        <v>0</v>
      </c>
      <c r="AE109" s="267">
        <f t="shared" si="133"/>
        <v>0</v>
      </c>
      <c r="AF109" s="267">
        <f t="shared" si="133"/>
        <v>0</v>
      </c>
      <c r="AG109" s="267">
        <f t="shared" si="133"/>
        <v>0</v>
      </c>
      <c r="AH109" s="267">
        <f t="shared" si="133"/>
        <v>0</v>
      </c>
      <c r="AI109" s="267">
        <f t="shared" si="133"/>
        <v>0</v>
      </c>
      <c r="AJ109" s="267">
        <f t="shared" si="133"/>
        <v>0</v>
      </c>
      <c r="AK109" s="267">
        <f t="shared" si="133"/>
        <v>0</v>
      </c>
      <c r="AL109" s="267">
        <f t="shared" si="133"/>
        <v>0</v>
      </c>
      <c r="AM109" s="267">
        <f t="shared" ref="AM109:BR109" si="134">IF(AM70=0,0,AM108/AM70)</f>
        <v>0</v>
      </c>
      <c r="AN109" s="267">
        <f t="shared" si="134"/>
        <v>0</v>
      </c>
      <c r="AO109" s="267">
        <f t="shared" si="134"/>
        <v>0</v>
      </c>
      <c r="AP109" s="267">
        <f t="shared" si="134"/>
        <v>0</v>
      </c>
      <c r="AQ109" s="267">
        <f t="shared" si="134"/>
        <v>0</v>
      </c>
      <c r="AR109" s="267">
        <f t="shared" si="134"/>
        <v>0</v>
      </c>
      <c r="AS109" s="267">
        <f t="shared" si="134"/>
        <v>0</v>
      </c>
      <c r="AT109" s="267">
        <f t="shared" si="134"/>
        <v>0</v>
      </c>
      <c r="AU109" s="267">
        <f t="shared" si="134"/>
        <v>0</v>
      </c>
      <c r="AV109" s="267">
        <f t="shared" si="134"/>
        <v>0</v>
      </c>
      <c r="AW109" s="267">
        <f t="shared" si="134"/>
        <v>0</v>
      </c>
      <c r="AX109" s="267">
        <f t="shared" si="134"/>
        <v>0</v>
      </c>
      <c r="AY109" s="267">
        <f t="shared" si="134"/>
        <v>0</v>
      </c>
      <c r="AZ109" s="267">
        <f t="shared" si="134"/>
        <v>0</v>
      </c>
      <c r="BA109" s="267">
        <f t="shared" si="134"/>
        <v>0</v>
      </c>
      <c r="BB109" s="267">
        <f t="shared" si="134"/>
        <v>0</v>
      </c>
      <c r="BC109" s="267">
        <f t="shared" si="134"/>
        <v>0</v>
      </c>
      <c r="BD109" s="267">
        <f t="shared" si="134"/>
        <v>0</v>
      </c>
      <c r="BE109" s="267">
        <f t="shared" si="134"/>
        <v>0</v>
      </c>
      <c r="BF109" s="267">
        <f t="shared" si="134"/>
        <v>0</v>
      </c>
      <c r="BG109" s="267">
        <f t="shared" si="134"/>
        <v>0</v>
      </c>
      <c r="BH109" s="267">
        <f t="shared" si="134"/>
        <v>0</v>
      </c>
      <c r="BI109" s="267">
        <f t="shared" si="134"/>
        <v>0</v>
      </c>
      <c r="BJ109" s="267">
        <f t="shared" si="134"/>
        <v>0</v>
      </c>
      <c r="BK109" s="267">
        <f t="shared" si="134"/>
        <v>0</v>
      </c>
      <c r="BL109" s="267">
        <f t="shared" si="134"/>
        <v>0</v>
      </c>
      <c r="BM109" s="267">
        <f t="shared" si="134"/>
        <v>0</v>
      </c>
      <c r="BN109" s="267">
        <f t="shared" si="134"/>
        <v>0</v>
      </c>
      <c r="BO109" s="267">
        <f t="shared" si="134"/>
        <v>0</v>
      </c>
      <c r="BP109" s="267">
        <f t="shared" si="134"/>
        <v>0</v>
      </c>
      <c r="BQ109" s="267">
        <f t="shared" si="134"/>
        <v>0</v>
      </c>
      <c r="BR109" s="267">
        <f t="shared" si="134"/>
        <v>0</v>
      </c>
      <c r="BS109" s="267">
        <f t="shared" ref="BS109:CX109" si="135">IF(BS70=0,0,BS108/BS70)</f>
        <v>0</v>
      </c>
      <c r="BT109" s="267">
        <f t="shared" si="135"/>
        <v>0</v>
      </c>
      <c r="BU109" s="267">
        <f t="shared" si="135"/>
        <v>0</v>
      </c>
      <c r="BV109" s="267">
        <f t="shared" si="135"/>
        <v>0</v>
      </c>
      <c r="BW109" s="267">
        <f t="shared" si="135"/>
        <v>0</v>
      </c>
      <c r="BX109" s="267">
        <f t="shared" si="135"/>
        <v>0</v>
      </c>
      <c r="BY109" s="267">
        <f t="shared" si="135"/>
        <v>0</v>
      </c>
      <c r="BZ109" s="267">
        <f t="shared" si="135"/>
        <v>0</v>
      </c>
      <c r="CA109" s="267">
        <f t="shared" si="135"/>
        <v>0</v>
      </c>
      <c r="CB109" s="267">
        <f t="shared" si="135"/>
        <v>0</v>
      </c>
      <c r="CC109" s="267">
        <f t="shared" si="135"/>
        <v>0</v>
      </c>
      <c r="CD109" s="267">
        <f t="shared" si="135"/>
        <v>0</v>
      </c>
      <c r="CE109" s="267">
        <f t="shared" si="135"/>
        <v>0</v>
      </c>
      <c r="CF109" s="267">
        <f t="shared" si="135"/>
        <v>0</v>
      </c>
      <c r="CG109" s="267">
        <f t="shared" si="135"/>
        <v>0</v>
      </c>
      <c r="CH109" s="267">
        <f t="shared" si="135"/>
        <v>0</v>
      </c>
      <c r="CI109" s="267">
        <f t="shared" si="135"/>
        <v>0</v>
      </c>
      <c r="CJ109" s="267">
        <f t="shared" si="135"/>
        <v>0</v>
      </c>
      <c r="CK109" s="267">
        <f t="shared" si="135"/>
        <v>0</v>
      </c>
      <c r="CL109" s="267">
        <f t="shared" si="135"/>
        <v>0</v>
      </c>
      <c r="CM109" s="267">
        <f t="shared" si="135"/>
        <v>0</v>
      </c>
      <c r="CN109" s="267">
        <f t="shared" si="135"/>
        <v>0</v>
      </c>
      <c r="CO109" s="267">
        <f t="shared" si="135"/>
        <v>0</v>
      </c>
      <c r="CP109" s="267">
        <f t="shared" si="135"/>
        <v>0</v>
      </c>
      <c r="CQ109" s="267">
        <f t="shared" si="135"/>
        <v>0</v>
      </c>
      <c r="CR109" s="267">
        <f t="shared" si="135"/>
        <v>0</v>
      </c>
      <c r="CS109" s="267">
        <f t="shared" si="135"/>
        <v>0</v>
      </c>
      <c r="CT109" s="267">
        <f t="shared" si="135"/>
        <v>0</v>
      </c>
      <c r="CU109" s="267">
        <f t="shared" si="135"/>
        <v>0</v>
      </c>
      <c r="CV109" s="267">
        <f t="shared" si="135"/>
        <v>0</v>
      </c>
      <c r="CW109" s="267">
        <f t="shared" si="135"/>
        <v>0</v>
      </c>
      <c r="CX109" s="267">
        <f t="shared" si="135"/>
        <v>0</v>
      </c>
      <c r="CY109" s="267">
        <f t="shared" ref="CY109:DC109" si="136">IF(CY70=0,0,CY108/CY70)</f>
        <v>0</v>
      </c>
      <c r="CZ109" s="267">
        <f t="shared" si="136"/>
        <v>0</v>
      </c>
      <c r="DA109" s="267">
        <f t="shared" si="136"/>
        <v>0</v>
      </c>
      <c r="DB109" s="267">
        <f t="shared" si="136"/>
        <v>0</v>
      </c>
      <c r="DC109" s="267">
        <f t="shared" si="136"/>
        <v>0</v>
      </c>
    </row>
    <row r="110" spans="2:107" ht="15" hidden="1" customHeight="1" x14ac:dyDescent="0.25">
      <c r="B110" s="247">
        <v>47</v>
      </c>
      <c r="C110" s="268" t="s">
        <v>3897</v>
      </c>
      <c r="D110" s="268"/>
      <c r="E110" s="531" t="s">
        <v>3852</v>
      </c>
      <c r="F110" s="264" t="s">
        <v>4239</v>
      </c>
      <c r="G110" s="259">
        <f>SUM(H110:DC110)</f>
        <v>0</v>
      </c>
      <c r="H110" s="260">
        <f t="shared" ref="H110:AM110" si="137">H68-H88</f>
        <v>0</v>
      </c>
      <c r="I110" s="260">
        <f t="shared" si="137"/>
        <v>0</v>
      </c>
      <c r="J110" s="260">
        <f t="shared" si="137"/>
        <v>0</v>
      </c>
      <c r="K110" s="260">
        <f t="shared" si="137"/>
        <v>0</v>
      </c>
      <c r="L110" s="260">
        <f t="shared" si="137"/>
        <v>0</v>
      </c>
      <c r="M110" s="260">
        <f t="shared" si="137"/>
        <v>0</v>
      </c>
      <c r="N110" s="260">
        <f t="shared" si="137"/>
        <v>0</v>
      </c>
      <c r="O110" s="260">
        <f t="shared" si="137"/>
        <v>0</v>
      </c>
      <c r="P110" s="260">
        <f t="shared" si="137"/>
        <v>0</v>
      </c>
      <c r="Q110" s="260">
        <f t="shared" si="137"/>
        <v>0</v>
      </c>
      <c r="R110" s="260">
        <f t="shared" si="137"/>
        <v>0</v>
      </c>
      <c r="S110" s="260">
        <f t="shared" si="137"/>
        <v>0</v>
      </c>
      <c r="T110" s="260">
        <f t="shared" si="137"/>
        <v>0</v>
      </c>
      <c r="U110" s="260">
        <f t="shared" si="137"/>
        <v>0</v>
      </c>
      <c r="V110" s="260">
        <f t="shared" si="137"/>
        <v>0</v>
      </c>
      <c r="W110" s="260">
        <f t="shared" si="137"/>
        <v>0</v>
      </c>
      <c r="X110" s="260">
        <f t="shared" si="137"/>
        <v>0</v>
      </c>
      <c r="Y110" s="260">
        <f t="shared" si="137"/>
        <v>0</v>
      </c>
      <c r="Z110" s="260">
        <f t="shared" si="137"/>
        <v>0</v>
      </c>
      <c r="AA110" s="260">
        <f t="shared" si="137"/>
        <v>0</v>
      </c>
      <c r="AB110" s="260">
        <f t="shared" si="137"/>
        <v>0</v>
      </c>
      <c r="AC110" s="260">
        <f t="shared" si="137"/>
        <v>0</v>
      </c>
      <c r="AD110" s="260">
        <f t="shared" si="137"/>
        <v>0</v>
      </c>
      <c r="AE110" s="260">
        <f t="shared" si="137"/>
        <v>0</v>
      </c>
      <c r="AF110" s="260">
        <f t="shared" si="137"/>
        <v>0</v>
      </c>
      <c r="AG110" s="260">
        <f t="shared" si="137"/>
        <v>0</v>
      </c>
      <c r="AH110" s="260">
        <f t="shared" si="137"/>
        <v>0</v>
      </c>
      <c r="AI110" s="260">
        <f t="shared" si="137"/>
        <v>0</v>
      </c>
      <c r="AJ110" s="260">
        <f t="shared" si="137"/>
        <v>0</v>
      </c>
      <c r="AK110" s="260">
        <f t="shared" si="137"/>
        <v>0</v>
      </c>
      <c r="AL110" s="260">
        <f t="shared" si="137"/>
        <v>0</v>
      </c>
      <c r="AM110" s="260">
        <f t="shared" si="137"/>
        <v>0</v>
      </c>
      <c r="AN110" s="260">
        <f t="shared" ref="AN110:BS110" si="138">AN68-AN88</f>
        <v>0</v>
      </c>
      <c r="AO110" s="260">
        <f t="shared" si="138"/>
        <v>0</v>
      </c>
      <c r="AP110" s="260">
        <f t="shared" si="138"/>
        <v>0</v>
      </c>
      <c r="AQ110" s="260">
        <f t="shared" si="138"/>
        <v>0</v>
      </c>
      <c r="AR110" s="260">
        <f t="shared" si="138"/>
        <v>0</v>
      </c>
      <c r="AS110" s="260">
        <f t="shared" si="138"/>
        <v>0</v>
      </c>
      <c r="AT110" s="260">
        <f t="shared" si="138"/>
        <v>0</v>
      </c>
      <c r="AU110" s="260">
        <f t="shared" si="138"/>
        <v>0</v>
      </c>
      <c r="AV110" s="260">
        <f t="shared" si="138"/>
        <v>0</v>
      </c>
      <c r="AW110" s="260">
        <f t="shared" si="138"/>
        <v>0</v>
      </c>
      <c r="AX110" s="260">
        <f t="shared" si="138"/>
        <v>0</v>
      </c>
      <c r="AY110" s="260">
        <f t="shared" si="138"/>
        <v>0</v>
      </c>
      <c r="AZ110" s="260">
        <f t="shared" si="138"/>
        <v>0</v>
      </c>
      <c r="BA110" s="260">
        <f t="shared" si="138"/>
        <v>0</v>
      </c>
      <c r="BB110" s="260">
        <f t="shared" si="138"/>
        <v>0</v>
      </c>
      <c r="BC110" s="260">
        <f t="shared" si="138"/>
        <v>0</v>
      </c>
      <c r="BD110" s="260">
        <f t="shared" si="138"/>
        <v>0</v>
      </c>
      <c r="BE110" s="260">
        <f t="shared" si="138"/>
        <v>0</v>
      </c>
      <c r="BF110" s="260">
        <f t="shared" si="138"/>
        <v>0</v>
      </c>
      <c r="BG110" s="260">
        <f t="shared" si="138"/>
        <v>0</v>
      </c>
      <c r="BH110" s="260">
        <f t="shared" si="138"/>
        <v>0</v>
      </c>
      <c r="BI110" s="260">
        <f t="shared" si="138"/>
        <v>0</v>
      </c>
      <c r="BJ110" s="260">
        <f t="shared" si="138"/>
        <v>0</v>
      </c>
      <c r="BK110" s="260">
        <f t="shared" si="138"/>
        <v>0</v>
      </c>
      <c r="BL110" s="260">
        <f t="shared" si="138"/>
        <v>0</v>
      </c>
      <c r="BM110" s="260">
        <f t="shared" si="138"/>
        <v>0</v>
      </c>
      <c r="BN110" s="260">
        <f t="shared" si="138"/>
        <v>0</v>
      </c>
      <c r="BO110" s="260">
        <f t="shared" si="138"/>
        <v>0</v>
      </c>
      <c r="BP110" s="260">
        <f t="shared" si="138"/>
        <v>0</v>
      </c>
      <c r="BQ110" s="260">
        <f t="shared" si="138"/>
        <v>0</v>
      </c>
      <c r="BR110" s="260">
        <f t="shared" si="138"/>
        <v>0</v>
      </c>
      <c r="BS110" s="260">
        <f t="shared" si="138"/>
        <v>0</v>
      </c>
      <c r="BT110" s="260">
        <f t="shared" ref="BT110:DC110" si="139">BT68-BT88</f>
        <v>0</v>
      </c>
      <c r="BU110" s="260">
        <f t="shared" si="139"/>
        <v>0</v>
      </c>
      <c r="BV110" s="260">
        <f t="shared" si="139"/>
        <v>0</v>
      </c>
      <c r="BW110" s="260">
        <f t="shared" si="139"/>
        <v>0</v>
      </c>
      <c r="BX110" s="260">
        <f t="shared" si="139"/>
        <v>0</v>
      </c>
      <c r="BY110" s="260">
        <f t="shared" si="139"/>
        <v>0</v>
      </c>
      <c r="BZ110" s="260">
        <f t="shared" si="139"/>
        <v>0</v>
      </c>
      <c r="CA110" s="260">
        <f t="shared" si="139"/>
        <v>0</v>
      </c>
      <c r="CB110" s="260">
        <f t="shared" si="139"/>
        <v>0</v>
      </c>
      <c r="CC110" s="260">
        <f t="shared" si="139"/>
        <v>0</v>
      </c>
      <c r="CD110" s="260">
        <f t="shared" si="139"/>
        <v>0</v>
      </c>
      <c r="CE110" s="260">
        <f t="shared" si="139"/>
        <v>0</v>
      </c>
      <c r="CF110" s="260">
        <f t="shared" si="139"/>
        <v>0</v>
      </c>
      <c r="CG110" s="260">
        <f t="shared" si="139"/>
        <v>0</v>
      </c>
      <c r="CH110" s="260">
        <f t="shared" si="139"/>
        <v>0</v>
      </c>
      <c r="CI110" s="260">
        <f t="shared" si="139"/>
        <v>0</v>
      </c>
      <c r="CJ110" s="260">
        <f t="shared" si="139"/>
        <v>0</v>
      </c>
      <c r="CK110" s="260">
        <f t="shared" si="139"/>
        <v>0</v>
      </c>
      <c r="CL110" s="260">
        <f t="shared" si="139"/>
        <v>0</v>
      </c>
      <c r="CM110" s="260">
        <f t="shared" si="139"/>
        <v>0</v>
      </c>
      <c r="CN110" s="260">
        <f t="shared" si="139"/>
        <v>0</v>
      </c>
      <c r="CO110" s="260">
        <f t="shared" si="139"/>
        <v>0</v>
      </c>
      <c r="CP110" s="260">
        <f t="shared" si="139"/>
        <v>0</v>
      </c>
      <c r="CQ110" s="260">
        <f t="shared" si="139"/>
        <v>0</v>
      </c>
      <c r="CR110" s="260">
        <f t="shared" si="139"/>
        <v>0</v>
      </c>
      <c r="CS110" s="260">
        <f t="shared" si="139"/>
        <v>0</v>
      </c>
      <c r="CT110" s="260">
        <f t="shared" si="139"/>
        <v>0</v>
      </c>
      <c r="CU110" s="260">
        <f t="shared" si="139"/>
        <v>0</v>
      </c>
      <c r="CV110" s="260">
        <f t="shared" si="139"/>
        <v>0</v>
      </c>
      <c r="CW110" s="260">
        <f t="shared" si="139"/>
        <v>0</v>
      </c>
      <c r="CX110" s="260">
        <f t="shared" si="139"/>
        <v>0</v>
      </c>
      <c r="CY110" s="260">
        <f t="shared" si="139"/>
        <v>0</v>
      </c>
      <c r="CZ110" s="260">
        <f t="shared" si="139"/>
        <v>0</v>
      </c>
      <c r="DA110" s="260">
        <f t="shared" si="139"/>
        <v>0</v>
      </c>
      <c r="DB110" s="260">
        <f t="shared" si="139"/>
        <v>0</v>
      </c>
      <c r="DC110" s="260">
        <f t="shared" si="139"/>
        <v>0</v>
      </c>
    </row>
    <row r="111" spans="2:107" ht="15" hidden="1" customHeight="1" x14ac:dyDescent="0.25">
      <c r="B111" s="247">
        <v>48</v>
      </c>
      <c r="C111" s="269" t="s">
        <v>4240</v>
      </c>
      <c r="D111" s="270">
        <f>'Escolha tarifa'!F24</f>
        <v>976.57534736744981</v>
      </c>
      <c r="E111" s="532" t="s">
        <v>3909</v>
      </c>
      <c r="F111" s="695" t="s">
        <v>4241</v>
      </c>
      <c r="G111" s="271">
        <f t="shared" ref="G111:AL111" si="140">IF(G68=0,0,G110/G68)</f>
        <v>0</v>
      </c>
      <c r="H111" s="267">
        <f t="shared" si="140"/>
        <v>0</v>
      </c>
      <c r="I111" s="267">
        <f t="shared" si="140"/>
        <v>0</v>
      </c>
      <c r="J111" s="267">
        <f t="shared" si="140"/>
        <v>0</v>
      </c>
      <c r="K111" s="267">
        <f t="shared" si="140"/>
        <v>0</v>
      </c>
      <c r="L111" s="267">
        <f t="shared" si="140"/>
        <v>0</v>
      </c>
      <c r="M111" s="267">
        <f t="shared" si="140"/>
        <v>0</v>
      </c>
      <c r="N111" s="267">
        <f t="shared" si="140"/>
        <v>0</v>
      </c>
      <c r="O111" s="267">
        <f t="shared" si="140"/>
        <v>0</v>
      </c>
      <c r="P111" s="267">
        <f t="shared" si="140"/>
        <v>0</v>
      </c>
      <c r="Q111" s="267">
        <f t="shared" si="140"/>
        <v>0</v>
      </c>
      <c r="R111" s="267">
        <f t="shared" si="140"/>
        <v>0</v>
      </c>
      <c r="S111" s="267">
        <f t="shared" si="140"/>
        <v>0</v>
      </c>
      <c r="T111" s="267">
        <f t="shared" si="140"/>
        <v>0</v>
      </c>
      <c r="U111" s="267">
        <f t="shared" si="140"/>
        <v>0</v>
      </c>
      <c r="V111" s="267">
        <f t="shared" si="140"/>
        <v>0</v>
      </c>
      <c r="W111" s="267">
        <f t="shared" si="140"/>
        <v>0</v>
      </c>
      <c r="X111" s="267">
        <f t="shared" si="140"/>
        <v>0</v>
      </c>
      <c r="Y111" s="267">
        <f t="shared" si="140"/>
        <v>0</v>
      </c>
      <c r="Z111" s="267">
        <f t="shared" si="140"/>
        <v>0</v>
      </c>
      <c r="AA111" s="267">
        <f t="shared" si="140"/>
        <v>0</v>
      </c>
      <c r="AB111" s="267">
        <f t="shared" si="140"/>
        <v>0</v>
      </c>
      <c r="AC111" s="267">
        <f t="shared" si="140"/>
        <v>0</v>
      </c>
      <c r="AD111" s="267">
        <f t="shared" si="140"/>
        <v>0</v>
      </c>
      <c r="AE111" s="267">
        <f t="shared" si="140"/>
        <v>0</v>
      </c>
      <c r="AF111" s="267">
        <f t="shared" si="140"/>
        <v>0</v>
      </c>
      <c r="AG111" s="267">
        <f t="shared" si="140"/>
        <v>0</v>
      </c>
      <c r="AH111" s="267">
        <f t="shared" si="140"/>
        <v>0</v>
      </c>
      <c r="AI111" s="267">
        <f t="shared" si="140"/>
        <v>0</v>
      </c>
      <c r="AJ111" s="267">
        <f t="shared" si="140"/>
        <v>0</v>
      </c>
      <c r="AK111" s="267">
        <f t="shared" si="140"/>
        <v>0</v>
      </c>
      <c r="AL111" s="267">
        <f t="shared" si="140"/>
        <v>0</v>
      </c>
      <c r="AM111" s="267">
        <f t="shared" ref="AM111:BR111" si="141">IF(AM68=0,0,AM110/AM68)</f>
        <v>0</v>
      </c>
      <c r="AN111" s="267">
        <f t="shared" si="141"/>
        <v>0</v>
      </c>
      <c r="AO111" s="267">
        <f t="shared" si="141"/>
        <v>0</v>
      </c>
      <c r="AP111" s="267">
        <f t="shared" si="141"/>
        <v>0</v>
      </c>
      <c r="AQ111" s="267">
        <f t="shared" si="141"/>
        <v>0</v>
      </c>
      <c r="AR111" s="267">
        <f t="shared" si="141"/>
        <v>0</v>
      </c>
      <c r="AS111" s="267">
        <f t="shared" si="141"/>
        <v>0</v>
      </c>
      <c r="AT111" s="267">
        <f t="shared" si="141"/>
        <v>0</v>
      </c>
      <c r="AU111" s="267">
        <f t="shared" si="141"/>
        <v>0</v>
      </c>
      <c r="AV111" s="267">
        <f t="shared" si="141"/>
        <v>0</v>
      </c>
      <c r="AW111" s="267">
        <f t="shared" si="141"/>
        <v>0</v>
      </c>
      <c r="AX111" s="267">
        <f t="shared" si="141"/>
        <v>0</v>
      </c>
      <c r="AY111" s="267">
        <f t="shared" si="141"/>
        <v>0</v>
      </c>
      <c r="AZ111" s="267">
        <f t="shared" si="141"/>
        <v>0</v>
      </c>
      <c r="BA111" s="267">
        <f t="shared" si="141"/>
        <v>0</v>
      </c>
      <c r="BB111" s="267">
        <f t="shared" si="141"/>
        <v>0</v>
      </c>
      <c r="BC111" s="267">
        <f t="shared" si="141"/>
        <v>0</v>
      </c>
      <c r="BD111" s="267">
        <f t="shared" si="141"/>
        <v>0</v>
      </c>
      <c r="BE111" s="267">
        <f t="shared" si="141"/>
        <v>0</v>
      </c>
      <c r="BF111" s="267">
        <f t="shared" si="141"/>
        <v>0</v>
      </c>
      <c r="BG111" s="267">
        <f t="shared" si="141"/>
        <v>0</v>
      </c>
      <c r="BH111" s="267">
        <f t="shared" si="141"/>
        <v>0</v>
      </c>
      <c r="BI111" s="267">
        <f t="shared" si="141"/>
        <v>0</v>
      </c>
      <c r="BJ111" s="267">
        <f t="shared" si="141"/>
        <v>0</v>
      </c>
      <c r="BK111" s="267">
        <f t="shared" si="141"/>
        <v>0</v>
      </c>
      <c r="BL111" s="267">
        <f t="shared" si="141"/>
        <v>0</v>
      </c>
      <c r="BM111" s="267">
        <f t="shared" si="141"/>
        <v>0</v>
      </c>
      <c r="BN111" s="267">
        <f t="shared" si="141"/>
        <v>0</v>
      </c>
      <c r="BO111" s="267">
        <f t="shared" si="141"/>
        <v>0</v>
      </c>
      <c r="BP111" s="267">
        <f t="shared" si="141"/>
        <v>0</v>
      </c>
      <c r="BQ111" s="267">
        <f t="shared" si="141"/>
        <v>0</v>
      </c>
      <c r="BR111" s="267">
        <f t="shared" si="141"/>
        <v>0</v>
      </c>
      <c r="BS111" s="267">
        <f t="shared" ref="BS111:CX111" si="142">IF(BS68=0,0,BS110/BS68)</f>
        <v>0</v>
      </c>
      <c r="BT111" s="267">
        <f t="shared" si="142"/>
        <v>0</v>
      </c>
      <c r="BU111" s="267">
        <f t="shared" si="142"/>
        <v>0</v>
      </c>
      <c r="BV111" s="267">
        <f t="shared" si="142"/>
        <v>0</v>
      </c>
      <c r="BW111" s="267">
        <f t="shared" si="142"/>
        <v>0</v>
      </c>
      <c r="BX111" s="267">
        <f t="shared" si="142"/>
        <v>0</v>
      </c>
      <c r="BY111" s="267">
        <f t="shared" si="142"/>
        <v>0</v>
      </c>
      <c r="BZ111" s="267">
        <f t="shared" si="142"/>
        <v>0</v>
      </c>
      <c r="CA111" s="267">
        <f t="shared" si="142"/>
        <v>0</v>
      </c>
      <c r="CB111" s="267">
        <f t="shared" si="142"/>
        <v>0</v>
      </c>
      <c r="CC111" s="267">
        <f t="shared" si="142"/>
        <v>0</v>
      </c>
      <c r="CD111" s="267">
        <f t="shared" si="142"/>
        <v>0</v>
      </c>
      <c r="CE111" s="267">
        <f t="shared" si="142"/>
        <v>0</v>
      </c>
      <c r="CF111" s="267">
        <f t="shared" si="142"/>
        <v>0</v>
      </c>
      <c r="CG111" s="267">
        <f t="shared" si="142"/>
        <v>0</v>
      </c>
      <c r="CH111" s="267">
        <f t="shared" si="142"/>
        <v>0</v>
      </c>
      <c r="CI111" s="267">
        <f t="shared" si="142"/>
        <v>0</v>
      </c>
      <c r="CJ111" s="267">
        <f t="shared" si="142"/>
        <v>0</v>
      </c>
      <c r="CK111" s="267">
        <f t="shared" si="142"/>
        <v>0</v>
      </c>
      <c r="CL111" s="267">
        <f t="shared" si="142"/>
        <v>0</v>
      </c>
      <c r="CM111" s="267">
        <f t="shared" si="142"/>
        <v>0</v>
      </c>
      <c r="CN111" s="267">
        <f t="shared" si="142"/>
        <v>0</v>
      </c>
      <c r="CO111" s="267">
        <f t="shared" si="142"/>
        <v>0</v>
      </c>
      <c r="CP111" s="267">
        <f t="shared" si="142"/>
        <v>0</v>
      </c>
      <c r="CQ111" s="267">
        <f t="shared" si="142"/>
        <v>0</v>
      </c>
      <c r="CR111" s="267">
        <f t="shared" si="142"/>
        <v>0</v>
      </c>
      <c r="CS111" s="267">
        <f t="shared" si="142"/>
        <v>0</v>
      </c>
      <c r="CT111" s="267">
        <f t="shared" si="142"/>
        <v>0</v>
      </c>
      <c r="CU111" s="267">
        <f t="shared" si="142"/>
        <v>0</v>
      </c>
      <c r="CV111" s="267">
        <f t="shared" si="142"/>
        <v>0</v>
      </c>
      <c r="CW111" s="267">
        <f t="shared" si="142"/>
        <v>0</v>
      </c>
      <c r="CX111" s="267">
        <f t="shared" si="142"/>
        <v>0</v>
      </c>
      <c r="CY111" s="267">
        <f t="shared" ref="CY111:DC111" si="143">IF(CY68=0,0,CY110/CY68)</f>
        <v>0</v>
      </c>
      <c r="CZ111" s="267">
        <f t="shared" si="143"/>
        <v>0</v>
      </c>
      <c r="DA111" s="267">
        <f t="shared" si="143"/>
        <v>0</v>
      </c>
      <c r="DB111" s="267">
        <f t="shared" si="143"/>
        <v>0</v>
      </c>
      <c r="DC111" s="267">
        <f t="shared" si="143"/>
        <v>0</v>
      </c>
    </row>
    <row r="112" spans="2:107" ht="15" hidden="1" customHeight="1" x14ac:dyDescent="0.25">
      <c r="B112" s="272"/>
      <c r="C112" s="273" t="s">
        <v>4817</v>
      </c>
      <c r="D112" s="273"/>
      <c r="E112" s="517" t="s">
        <v>3908</v>
      </c>
      <c r="F112" s="274" t="s">
        <v>4810</v>
      </c>
      <c r="G112" s="275">
        <f>SUM(H112:DC112)</f>
        <v>0</v>
      </c>
      <c r="H112" s="276">
        <f>H108*$D$109+H110*$D$111</f>
        <v>0</v>
      </c>
      <c r="I112" s="276">
        <f t="shared" ref="I112:BT112" si="144">I108*$D$109+I110*$D$111</f>
        <v>0</v>
      </c>
      <c r="J112" s="276">
        <f t="shared" si="144"/>
        <v>0</v>
      </c>
      <c r="K112" s="276">
        <f t="shared" si="144"/>
        <v>0</v>
      </c>
      <c r="L112" s="276">
        <f t="shared" si="144"/>
        <v>0</v>
      </c>
      <c r="M112" s="276">
        <f t="shared" si="144"/>
        <v>0</v>
      </c>
      <c r="N112" s="276">
        <f t="shared" si="144"/>
        <v>0</v>
      </c>
      <c r="O112" s="276">
        <f t="shared" si="144"/>
        <v>0</v>
      </c>
      <c r="P112" s="276">
        <f t="shared" si="144"/>
        <v>0</v>
      </c>
      <c r="Q112" s="276">
        <f t="shared" si="144"/>
        <v>0</v>
      </c>
      <c r="R112" s="276">
        <f t="shared" si="144"/>
        <v>0</v>
      </c>
      <c r="S112" s="276">
        <f t="shared" si="144"/>
        <v>0</v>
      </c>
      <c r="T112" s="276">
        <f t="shared" si="144"/>
        <v>0</v>
      </c>
      <c r="U112" s="276">
        <f t="shared" si="144"/>
        <v>0</v>
      </c>
      <c r="V112" s="276">
        <f t="shared" si="144"/>
        <v>0</v>
      </c>
      <c r="W112" s="276">
        <f t="shared" si="144"/>
        <v>0</v>
      </c>
      <c r="X112" s="276">
        <f t="shared" si="144"/>
        <v>0</v>
      </c>
      <c r="Y112" s="276">
        <f t="shared" si="144"/>
        <v>0</v>
      </c>
      <c r="Z112" s="276">
        <f t="shared" si="144"/>
        <v>0</v>
      </c>
      <c r="AA112" s="276">
        <f t="shared" si="144"/>
        <v>0</v>
      </c>
      <c r="AB112" s="276">
        <f t="shared" si="144"/>
        <v>0</v>
      </c>
      <c r="AC112" s="276">
        <f t="shared" si="144"/>
        <v>0</v>
      </c>
      <c r="AD112" s="276">
        <f t="shared" si="144"/>
        <v>0</v>
      </c>
      <c r="AE112" s="276">
        <f t="shared" si="144"/>
        <v>0</v>
      </c>
      <c r="AF112" s="276">
        <f t="shared" si="144"/>
        <v>0</v>
      </c>
      <c r="AG112" s="276">
        <f t="shared" si="144"/>
        <v>0</v>
      </c>
      <c r="AH112" s="276">
        <f t="shared" si="144"/>
        <v>0</v>
      </c>
      <c r="AI112" s="276">
        <f t="shared" si="144"/>
        <v>0</v>
      </c>
      <c r="AJ112" s="276">
        <f t="shared" si="144"/>
        <v>0</v>
      </c>
      <c r="AK112" s="276">
        <f t="shared" si="144"/>
        <v>0</v>
      </c>
      <c r="AL112" s="276">
        <f t="shared" si="144"/>
        <v>0</v>
      </c>
      <c r="AM112" s="276">
        <f t="shared" si="144"/>
        <v>0</v>
      </c>
      <c r="AN112" s="276">
        <f t="shared" si="144"/>
        <v>0</v>
      </c>
      <c r="AO112" s="276">
        <f t="shared" si="144"/>
        <v>0</v>
      </c>
      <c r="AP112" s="276">
        <f t="shared" si="144"/>
        <v>0</v>
      </c>
      <c r="AQ112" s="276">
        <f t="shared" si="144"/>
        <v>0</v>
      </c>
      <c r="AR112" s="276">
        <f t="shared" si="144"/>
        <v>0</v>
      </c>
      <c r="AS112" s="276">
        <f t="shared" si="144"/>
        <v>0</v>
      </c>
      <c r="AT112" s="276">
        <f t="shared" si="144"/>
        <v>0</v>
      </c>
      <c r="AU112" s="276">
        <f t="shared" si="144"/>
        <v>0</v>
      </c>
      <c r="AV112" s="276">
        <f t="shared" si="144"/>
        <v>0</v>
      </c>
      <c r="AW112" s="276">
        <f t="shared" si="144"/>
        <v>0</v>
      </c>
      <c r="AX112" s="276">
        <f t="shared" si="144"/>
        <v>0</v>
      </c>
      <c r="AY112" s="276">
        <f t="shared" si="144"/>
        <v>0</v>
      </c>
      <c r="AZ112" s="276">
        <f t="shared" si="144"/>
        <v>0</v>
      </c>
      <c r="BA112" s="276">
        <f t="shared" si="144"/>
        <v>0</v>
      </c>
      <c r="BB112" s="276">
        <f t="shared" si="144"/>
        <v>0</v>
      </c>
      <c r="BC112" s="276">
        <f t="shared" si="144"/>
        <v>0</v>
      </c>
      <c r="BD112" s="276">
        <f t="shared" si="144"/>
        <v>0</v>
      </c>
      <c r="BE112" s="276">
        <f t="shared" si="144"/>
        <v>0</v>
      </c>
      <c r="BF112" s="276">
        <f t="shared" si="144"/>
        <v>0</v>
      </c>
      <c r="BG112" s="276">
        <f t="shared" si="144"/>
        <v>0</v>
      </c>
      <c r="BH112" s="276">
        <f t="shared" si="144"/>
        <v>0</v>
      </c>
      <c r="BI112" s="276">
        <f t="shared" si="144"/>
        <v>0</v>
      </c>
      <c r="BJ112" s="276">
        <f t="shared" si="144"/>
        <v>0</v>
      </c>
      <c r="BK112" s="276">
        <f t="shared" si="144"/>
        <v>0</v>
      </c>
      <c r="BL112" s="276">
        <f t="shared" si="144"/>
        <v>0</v>
      </c>
      <c r="BM112" s="276">
        <f t="shared" si="144"/>
        <v>0</v>
      </c>
      <c r="BN112" s="276">
        <f t="shared" si="144"/>
        <v>0</v>
      </c>
      <c r="BO112" s="276">
        <f t="shared" si="144"/>
        <v>0</v>
      </c>
      <c r="BP112" s="276">
        <f t="shared" si="144"/>
        <v>0</v>
      </c>
      <c r="BQ112" s="276">
        <f t="shared" si="144"/>
        <v>0</v>
      </c>
      <c r="BR112" s="276">
        <f t="shared" si="144"/>
        <v>0</v>
      </c>
      <c r="BS112" s="276">
        <f t="shared" si="144"/>
        <v>0</v>
      </c>
      <c r="BT112" s="276">
        <f t="shared" si="144"/>
        <v>0</v>
      </c>
      <c r="BU112" s="276">
        <f t="shared" ref="BU112:DC112" si="145">BU108*$D$109+BU110*$D$111</f>
        <v>0</v>
      </c>
      <c r="BV112" s="276">
        <f t="shared" si="145"/>
        <v>0</v>
      </c>
      <c r="BW112" s="276">
        <f t="shared" si="145"/>
        <v>0</v>
      </c>
      <c r="BX112" s="276">
        <f t="shared" si="145"/>
        <v>0</v>
      </c>
      <c r="BY112" s="276">
        <f t="shared" si="145"/>
        <v>0</v>
      </c>
      <c r="BZ112" s="276">
        <f t="shared" si="145"/>
        <v>0</v>
      </c>
      <c r="CA112" s="276">
        <f t="shared" si="145"/>
        <v>0</v>
      </c>
      <c r="CB112" s="276">
        <f t="shared" si="145"/>
        <v>0</v>
      </c>
      <c r="CC112" s="276">
        <f t="shared" si="145"/>
        <v>0</v>
      </c>
      <c r="CD112" s="276">
        <f t="shared" si="145"/>
        <v>0</v>
      </c>
      <c r="CE112" s="276">
        <f t="shared" si="145"/>
        <v>0</v>
      </c>
      <c r="CF112" s="276">
        <f t="shared" si="145"/>
        <v>0</v>
      </c>
      <c r="CG112" s="276">
        <f t="shared" si="145"/>
        <v>0</v>
      </c>
      <c r="CH112" s="276">
        <f t="shared" si="145"/>
        <v>0</v>
      </c>
      <c r="CI112" s="276">
        <f t="shared" si="145"/>
        <v>0</v>
      </c>
      <c r="CJ112" s="276">
        <f t="shared" si="145"/>
        <v>0</v>
      </c>
      <c r="CK112" s="276">
        <f t="shared" si="145"/>
        <v>0</v>
      </c>
      <c r="CL112" s="276">
        <f t="shared" si="145"/>
        <v>0</v>
      </c>
      <c r="CM112" s="276">
        <f t="shared" si="145"/>
        <v>0</v>
      </c>
      <c r="CN112" s="276">
        <f t="shared" si="145"/>
        <v>0</v>
      </c>
      <c r="CO112" s="276">
        <f t="shared" si="145"/>
        <v>0</v>
      </c>
      <c r="CP112" s="276">
        <f t="shared" si="145"/>
        <v>0</v>
      </c>
      <c r="CQ112" s="276">
        <f t="shared" si="145"/>
        <v>0</v>
      </c>
      <c r="CR112" s="276">
        <f t="shared" si="145"/>
        <v>0</v>
      </c>
      <c r="CS112" s="276">
        <f t="shared" si="145"/>
        <v>0</v>
      </c>
      <c r="CT112" s="276">
        <f t="shared" si="145"/>
        <v>0</v>
      </c>
      <c r="CU112" s="276">
        <f t="shared" si="145"/>
        <v>0</v>
      </c>
      <c r="CV112" s="276">
        <f t="shared" si="145"/>
        <v>0</v>
      </c>
      <c r="CW112" s="276">
        <f t="shared" si="145"/>
        <v>0</v>
      </c>
      <c r="CX112" s="276">
        <f t="shared" si="145"/>
        <v>0</v>
      </c>
      <c r="CY112" s="276">
        <f t="shared" si="145"/>
        <v>0</v>
      </c>
      <c r="CZ112" s="276">
        <f t="shared" si="145"/>
        <v>0</v>
      </c>
      <c r="DA112" s="276">
        <f t="shared" si="145"/>
        <v>0</v>
      </c>
      <c r="DB112" s="276">
        <f t="shared" si="145"/>
        <v>0</v>
      </c>
      <c r="DC112" s="276">
        <f t="shared" si="145"/>
        <v>0</v>
      </c>
    </row>
    <row r="113" spans="2:107" ht="15" hidden="1" customHeight="1" x14ac:dyDescent="0.25">
      <c r="B113" s="272"/>
      <c r="C113" s="273" t="s">
        <v>4811</v>
      </c>
      <c r="D113" s="273"/>
      <c r="E113" s="517" t="s">
        <v>3908</v>
      </c>
      <c r="F113" s="274" t="s">
        <v>4812</v>
      </c>
      <c r="G113" s="275">
        <f>G110*D111</f>
        <v>0</v>
      </c>
      <c r="H113" s="276">
        <f>H110*$D$111</f>
        <v>0</v>
      </c>
      <c r="I113" s="276">
        <f t="shared" ref="I113:BT113" si="146">I110*$D$111</f>
        <v>0</v>
      </c>
      <c r="J113" s="276">
        <f t="shared" si="146"/>
        <v>0</v>
      </c>
      <c r="K113" s="276">
        <f t="shared" si="146"/>
        <v>0</v>
      </c>
      <c r="L113" s="276">
        <f t="shared" si="146"/>
        <v>0</v>
      </c>
      <c r="M113" s="276">
        <f t="shared" si="146"/>
        <v>0</v>
      </c>
      <c r="N113" s="276">
        <f t="shared" si="146"/>
        <v>0</v>
      </c>
      <c r="O113" s="276">
        <f t="shared" si="146"/>
        <v>0</v>
      </c>
      <c r="P113" s="276">
        <f t="shared" si="146"/>
        <v>0</v>
      </c>
      <c r="Q113" s="276">
        <f t="shared" si="146"/>
        <v>0</v>
      </c>
      <c r="R113" s="276">
        <f t="shared" si="146"/>
        <v>0</v>
      </c>
      <c r="S113" s="276">
        <f t="shared" si="146"/>
        <v>0</v>
      </c>
      <c r="T113" s="276">
        <f t="shared" si="146"/>
        <v>0</v>
      </c>
      <c r="U113" s="276">
        <f t="shared" si="146"/>
        <v>0</v>
      </c>
      <c r="V113" s="276">
        <f t="shared" si="146"/>
        <v>0</v>
      </c>
      <c r="W113" s="276">
        <f t="shared" si="146"/>
        <v>0</v>
      </c>
      <c r="X113" s="276">
        <f t="shared" si="146"/>
        <v>0</v>
      </c>
      <c r="Y113" s="276">
        <f t="shared" si="146"/>
        <v>0</v>
      </c>
      <c r="Z113" s="276">
        <f t="shared" si="146"/>
        <v>0</v>
      </c>
      <c r="AA113" s="276">
        <f t="shared" si="146"/>
        <v>0</v>
      </c>
      <c r="AB113" s="276">
        <f t="shared" si="146"/>
        <v>0</v>
      </c>
      <c r="AC113" s="276">
        <f t="shared" si="146"/>
        <v>0</v>
      </c>
      <c r="AD113" s="276">
        <f t="shared" si="146"/>
        <v>0</v>
      </c>
      <c r="AE113" s="276">
        <f t="shared" si="146"/>
        <v>0</v>
      </c>
      <c r="AF113" s="276">
        <f t="shared" si="146"/>
        <v>0</v>
      </c>
      <c r="AG113" s="276">
        <f t="shared" si="146"/>
        <v>0</v>
      </c>
      <c r="AH113" s="276">
        <f t="shared" si="146"/>
        <v>0</v>
      </c>
      <c r="AI113" s="276">
        <f t="shared" si="146"/>
        <v>0</v>
      </c>
      <c r="AJ113" s="276">
        <f t="shared" si="146"/>
        <v>0</v>
      </c>
      <c r="AK113" s="276">
        <f t="shared" si="146"/>
        <v>0</v>
      </c>
      <c r="AL113" s="276">
        <f t="shared" si="146"/>
        <v>0</v>
      </c>
      <c r="AM113" s="276">
        <f t="shared" si="146"/>
        <v>0</v>
      </c>
      <c r="AN113" s="276">
        <f t="shared" si="146"/>
        <v>0</v>
      </c>
      <c r="AO113" s="276">
        <f t="shared" si="146"/>
        <v>0</v>
      </c>
      <c r="AP113" s="276">
        <f t="shared" si="146"/>
        <v>0</v>
      </c>
      <c r="AQ113" s="276">
        <f t="shared" si="146"/>
        <v>0</v>
      </c>
      <c r="AR113" s="276">
        <f t="shared" si="146"/>
        <v>0</v>
      </c>
      <c r="AS113" s="276">
        <f t="shared" si="146"/>
        <v>0</v>
      </c>
      <c r="AT113" s="276">
        <f t="shared" si="146"/>
        <v>0</v>
      </c>
      <c r="AU113" s="276">
        <f t="shared" si="146"/>
        <v>0</v>
      </c>
      <c r="AV113" s="276">
        <f t="shared" si="146"/>
        <v>0</v>
      </c>
      <c r="AW113" s="276">
        <f t="shared" si="146"/>
        <v>0</v>
      </c>
      <c r="AX113" s="276">
        <f t="shared" si="146"/>
        <v>0</v>
      </c>
      <c r="AY113" s="276">
        <f t="shared" si="146"/>
        <v>0</v>
      </c>
      <c r="AZ113" s="276">
        <f t="shared" si="146"/>
        <v>0</v>
      </c>
      <c r="BA113" s="276">
        <f t="shared" si="146"/>
        <v>0</v>
      </c>
      <c r="BB113" s="276">
        <f t="shared" si="146"/>
        <v>0</v>
      </c>
      <c r="BC113" s="276">
        <f t="shared" si="146"/>
        <v>0</v>
      </c>
      <c r="BD113" s="276">
        <f t="shared" si="146"/>
        <v>0</v>
      </c>
      <c r="BE113" s="276">
        <f t="shared" si="146"/>
        <v>0</v>
      </c>
      <c r="BF113" s="276">
        <f t="shared" si="146"/>
        <v>0</v>
      </c>
      <c r="BG113" s="276">
        <f t="shared" si="146"/>
        <v>0</v>
      </c>
      <c r="BH113" s="276">
        <f t="shared" si="146"/>
        <v>0</v>
      </c>
      <c r="BI113" s="276">
        <f t="shared" si="146"/>
        <v>0</v>
      </c>
      <c r="BJ113" s="276">
        <f t="shared" si="146"/>
        <v>0</v>
      </c>
      <c r="BK113" s="276">
        <f t="shared" si="146"/>
        <v>0</v>
      </c>
      <c r="BL113" s="276">
        <f t="shared" si="146"/>
        <v>0</v>
      </c>
      <c r="BM113" s="276">
        <f t="shared" si="146"/>
        <v>0</v>
      </c>
      <c r="BN113" s="276">
        <f t="shared" si="146"/>
        <v>0</v>
      </c>
      <c r="BO113" s="276">
        <f t="shared" si="146"/>
        <v>0</v>
      </c>
      <c r="BP113" s="276">
        <f t="shared" si="146"/>
        <v>0</v>
      </c>
      <c r="BQ113" s="276">
        <f t="shared" si="146"/>
        <v>0</v>
      </c>
      <c r="BR113" s="276">
        <f t="shared" si="146"/>
        <v>0</v>
      </c>
      <c r="BS113" s="276">
        <f t="shared" si="146"/>
        <v>0</v>
      </c>
      <c r="BT113" s="276">
        <f t="shared" si="146"/>
        <v>0</v>
      </c>
      <c r="BU113" s="276">
        <f t="shared" ref="BU113:DC113" si="147">BU110*$D$111</f>
        <v>0</v>
      </c>
      <c r="BV113" s="276">
        <f t="shared" si="147"/>
        <v>0</v>
      </c>
      <c r="BW113" s="276">
        <f t="shared" si="147"/>
        <v>0</v>
      </c>
      <c r="BX113" s="276">
        <f t="shared" si="147"/>
        <v>0</v>
      </c>
      <c r="BY113" s="276">
        <f t="shared" si="147"/>
        <v>0</v>
      </c>
      <c r="BZ113" s="276">
        <f t="shared" si="147"/>
        <v>0</v>
      </c>
      <c r="CA113" s="276">
        <f t="shared" si="147"/>
        <v>0</v>
      </c>
      <c r="CB113" s="276">
        <f t="shared" si="147"/>
        <v>0</v>
      </c>
      <c r="CC113" s="276">
        <f t="shared" si="147"/>
        <v>0</v>
      </c>
      <c r="CD113" s="276">
        <f t="shared" si="147"/>
        <v>0</v>
      </c>
      <c r="CE113" s="276">
        <f t="shared" si="147"/>
        <v>0</v>
      </c>
      <c r="CF113" s="276">
        <f t="shared" si="147"/>
        <v>0</v>
      </c>
      <c r="CG113" s="276">
        <f t="shared" si="147"/>
        <v>0</v>
      </c>
      <c r="CH113" s="276">
        <f t="shared" si="147"/>
        <v>0</v>
      </c>
      <c r="CI113" s="276">
        <f t="shared" si="147"/>
        <v>0</v>
      </c>
      <c r="CJ113" s="276">
        <f t="shared" si="147"/>
        <v>0</v>
      </c>
      <c r="CK113" s="276">
        <f t="shared" si="147"/>
        <v>0</v>
      </c>
      <c r="CL113" s="276">
        <f t="shared" si="147"/>
        <v>0</v>
      </c>
      <c r="CM113" s="276">
        <f t="shared" si="147"/>
        <v>0</v>
      </c>
      <c r="CN113" s="276">
        <f t="shared" si="147"/>
        <v>0</v>
      </c>
      <c r="CO113" s="276">
        <f t="shared" si="147"/>
        <v>0</v>
      </c>
      <c r="CP113" s="276">
        <f t="shared" si="147"/>
        <v>0</v>
      </c>
      <c r="CQ113" s="276">
        <f t="shared" si="147"/>
        <v>0</v>
      </c>
      <c r="CR113" s="276">
        <f t="shared" si="147"/>
        <v>0</v>
      </c>
      <c r="CS113" s="276">
        <f t="shared" si="147"/>
        <v>0</v>
      </c>
      <c r="CT113" s="276">
        <f t="shared" si="147"/>
        <v>0</v>
      </c>
      <c r="CU113" s="276">
        <f t="shared" si="147"/>
        <v>0</v>
      </c>
      <c r="CV113" s="276">
        <f t="shared" si="147"/>
        <v>0</v>
      </c>
      <c r="CW113" s="276">
        <f t="shared" si="147"/>
        <v>0</v>
      </c>
      <c r="CX113" s="276">
        <f t="shared" si="147"/>
        <v>0</v>
      </c>
      <c r="CY113" s="276">
        <f t="shared" si="147"/>
        <v>0</v>
      </c>
      <c r="CZ113" s="276">
        <f t="shared" si="147"/>
        <v>0</v>
      </c>
      <c r="DA113" s="276">
        <f t="shared" si="147"/>
        <v>0</v>
      </c>
      <c r="DB113" s="276">
        <f t="shared" si="147"/>
        <v>0</v>
      </c>
      <c r="DC113" s="276">
        <f t="shared" si="147"/>
        <v>0</v>
      </c>
    </row>
    <row r="114" spans="2:107" ht="15" hidden="1" customHeight="1" x14ac:dyDescent="0.25">
      <c r="B114" s="272"/>
      <c r="C114" s="273" t="s">
        <v>4813</v>
      </c>
      <c r="D114" s="273"/>
      <c r="E114" s="517" t="s">
        <v>3908</v>
      </c>
      <c r="F114" s="274" t="s">
        <v>4814</v>
      </c>
      <c r="G114" s="275">
        <f>G108*D109</f>
        <v>0</v>
      </c>
      <c r="H114" s="276">
        <f>H108*$D$109</f>
        <v>0</v>
      </c>
      <c r="I114" s="276">
        <f t="shared" ref="I114:BT114" si="148">I108*$D$109</f>
        <v>0</v>
      </c>
      <c r="J114" s="276">
        <f t="shared" si="148"/>
        <v>0</v>
      </c>
      <c r="K114" s="276">
        <f t="shared" si="148"/>
        <v>0</v>
      </c>
      <c r="L114" s="276">
        <f t="shared" si="148"/>
        <v>0</v>
      </c>
      <c r="M114" s="276">
        <f t="shared" si="148"/>
        <v>0</v>
      </c>
      <c r="N114" s="276">
        <f t="shared" si="148"/>
        <v>0</v>
      </c>
      <c r="O114" s="276">
        <f t="shared" si="148"/>
        <v>0</v>
      </c>
      <c r="P114" s="276">
        <f t="shared" si="148"/>
        <v>0</v>
      </c>
      <c r="Q114" s="276">
        <f t="shared" si="148"/>
        <v>0</v>
      </c>
      <c r="R114" s="276">
        <f t="shared" si="148"/>
        <v>0</v>
      </c>
      <c r="S114" s="276">
        <f t="shared" si="148"/>
        <v>0</v>
      </c>
      <c r="T114" s="276">
        <f t="shared" si="148"/>
        <v>0</v>
      </c>
      <c r="U114" s="276">
        <f t="shared" si="148"/>
        <v>0</v>
      </c>
      <c r="V114" s="276">
        <f t="shared" si="148"/>
        <v>0</v>
      </c>
      <c r="W114" s="276">
        <f t="shared" si="148"/>
        <v>0</v>
      </c>
      <c r="X114" s="276">
        <f t="shared" si="148"/>
        <v>0</v>
      </c>
      <c r="Y114" s="276">
        <f t="shared" si="148"/>
        <v>0</v>
      </c>
      <c r="Z114" s="276">
        <f t="shared" si="148"/>
        <v>0</v>
      </c>
      <c r="AA114" s="276">
        <f t="shared" si="148"/>
        <v>0</v>
      </c>
      <c r="AB114" s="276">
        <f t="shared" si="148"/>
        <v>0</v>
      </c>
      <c r="AC114" s="276">
        <f t="shared" si="148"/>
        <v>0</v>
      </c>
      <c r="AD114" s="276">
        <f t="shared" si="148"/>
        <v>0</v>
      </c>
      <c r="AE114" s="276">
        <f t="shared" si="148"/>
        <v>0</v>
      </c>
      <c r="AF114" s="276">
        <f t="shared" si="148"/>
        <v>0</v>
      </c>
      <c r="AG114" s="276">
        <f t="shared" si="148"/>
        <v>0</v>
      </c>
      <c r="AH114" s="276">
        <f t="shared" si="148"/>
        <v>0</v>
      </c>
      <c r="AI114" s="276">
        <f t="shared" si="148"/>
        <v>0</v>
      </c>
      <c r="AJ114" s="276">
        <f t="shared" si="148"/>
        <v>0</v>
      </c>
      <c r="AK114" s="276">
        <f t="shared" si="148"/>
        <v>0</v>
      </c>
      <c r="AL114" s="276">
        <f t="shared" si="148"/>
        <v>0</v>
      </c>
      <c r="AM114" s="276">
        <f t="shared" si="148"/>
        <v>0</v>
      </c>
      <c r="AN114" s="276">
        <f t="shared" si="148"/>
        <v>0</v>
      </c>
      <c r="AO114" s="276">
        <f t="shared" si="148"/>
        <v>0</v>
      </c>
      <c r="AP114" s="276">
        <f t="shared" si="148"/>
        <v>0</v>
      </c>
      <c r="AQ114" s="276">
        <f t="shared" si="148"/>
        <v>0</v>
      </c>
      <c r="AR114" s="276">
        <f t="shared" si="148"/>
        <v>0</v>
      </c>
      <c r="AS114" s="276">
        <f t="shared" si="148"/>
        <v>0</v>
      </c>
      <c r="AT114" s="276">
        <f t="shared" si="148"/>
        <v>0</v>
      </c>
      <c r="AU114" s="276">
        <f t="shared" si="148"/>
        <v>0</v>
      </c>
      <c r="AV114" s="276">
        <f t="shared" si="148"/>
        <v>0</v>
      </c>
      <c r="AW114" s="276">
        <f t="shared" si="148"/>
        <v>0</v>
      </c>
      <c r="AX114" s="276">
        <f t="shared" si="148"/>
        <v>0</v>
      </c>
      <c r="AY114" s="276">
        <f t="shared" si="148"/>
        <v>0</v>
      </c>
      <c r="AZ114" s="276">
        <f t="shared" si="148"/>
        <v>0</v>
      </c>
      <c r="BA114" s="276">
        <f t="shared" si="148"/>
        <v>0</v>
      </c>
      <c r="BB114" s="276">
        <f t="shared" si="148"/>
        <v>0</v>
      </c>
      <c r="BC114" s="276">
        <f t="shared" si="148"/>
        <v>0</v>
      </c>
      <c r="BD114" s="276">
        <f t="shared" si="148"/>
        <v>0</v>
      </c>
      <c r="BE114" s="276">
        <f t="shared" si="148"/>
        <v>0</v>
      </c>
      <c r="BF114" s="276">
        <f t="shared" si="148"/>
        <v>0</v>
      </c>
      <c r="BG114" s="276">
        <f t="shared" si="148"/>
        <v>0</v>
      </c>
      <c r="BH114" s="276">
        <f t="shared" si="148"/>
        <v>0</v>
      </c>
      <c r="BI114" s="276">
        <f t="shared" si="148"/>
        <v>0</v>
      </c>
      <c r="BJ114" s="276">
        <f t="shared" si="148"/>
        <v>0</v>
      </c>
      <c r="BK114" s="276">
        <f t="shared" si="148"/>
        <v>0</v>
      </c>
      <c r="BL114" s="276">
        <f t="shared" si="148"/>
        <v>0</v>
      </c>
      <c r="BM114" s="276">
        <f t="shared" si="148"/>
        <v>0</v>
      </c>
      <c r="BN114" s="276">
        <f t="shared" si="148"/>
        <v>0</v>
      </c>
      <c r="BO114" s="276">
        <f t="shared" si="148"/>
        <v>0</v>
      </c>
      <c r="BP114" s="276">
        <f t="shared" si="148"/>
        <v>0</v>
      </c>
      <c r="BQ114" s="276">
        <f t="shared" si="148"/>
        <v>0</v>
      </c>
      <c r="BR114" s="276">
        <f t="shared" si="148"/>
        <v>0</v>
      </c>
      <c r="BS114" s="276">
        <f t="shared" si="148"/>
        <v>0</v>
      </c>
      <c r="BT114" s="276">
        <f t="shared" si="148"/>
        <v>0</v>
      </c>
      <c r="BU114" s="276">
        <f t="shared" ref="BU114:DC114" si="149">BU108*$D$109</f>
        <v>0</v>
      </c>
      <c r="BV114" s="276">
        <f t="shared" si="149"/>
        <v>0</v>
      </c>
      <c r="BW114" s="276">
        <f t="shared" si="149"/>
        <v>0</v>
      </c>
      <c r="BX114" s="276">
        <f t="shared" si="149"/>
        <v>0</v>
      </c>
      <c r="BY114" s="276">
        <f t="shared" si="149"/>
        <v>0</v>
      </c>
      <c r="BZ114" s="276">
        <f t="shared" si="149"/>
        <v>0</v>
      </c>
      <c r="CA114" s="276">
        <f t="shared" si="149"/>
        <v>0</v>
      </c>
      <c r="CB114" s="276">
        <f t="shared" si="149"/>
        <v>0</v>
      </c>
      <c r="CC114" s="276">
        <f t="shared" si="149"/>
        <v>0</v>
      </c>
      <c r="CD114" s="276">
        <f t="shared" si="149"/>
        <v>0</v>
      </c>
      <c r="CE114" s="276">
        <f t="shared" si="149"/>
        <v>0</v>
      </c>
      <c r="CF114" s="276">
        <f t="shared" si="149"/>
        <v>0</v>
      </c>
      <c r="CG114" s="276">
        <f t="shared" si="149"/>
        <v>0</v>
      </c>
      <c r="CH114" s="276">
        <f t="shared" si="149"/>
        <v>0</v>
      </c>
      <c r="CI114" s="276">
        <f t="shared" si="149"/>
        <v>0</v>
      </c>
      <c r="CJ114" s="276">
        <f t="shared" si="149"/>
        <v>0</v>
      </c>
      <c r="CK114" s="276">
        <f t="shared" si="149"/>
        <v>0</v>
      </c>
      <c r="CL114" s="276">
        <f t="shared" si="149"/>
        <v>0</v>
      </c>
      <c r="CM114" s="276">
        <f t="shared" si="149"/>
        <v>0</v>
      </c>
      <c r="CN114" s="276">
        <f t="shared" si="149"/>
        <v>0</v>
      </c>
      <c r="CO114" s="276">
        <f t="shared" si="149"/>
        <v>0</v>
      </c>
      <c r="CP114" s="276">
        <f t="shared" si="149"/>
        <v>0</v>
      </c>
      <c r="CQ114" s="276">
        <f t="shared" si="149"/>
        <v>0</v>
      </c>
      <c r="CR114" s="276">
        <f t="shared" si="149"/>
        <v>0</v>
      </c>
      <c r="CS114" s="276">
        <f t="shared" si="149"/>
        <v>0</v>
      </c>
      <c r="CT114" s="276">
        <f t="shared" si="149"/>
        <v>0</v>
      </c>
      <c r="CU114" s="276">
        <f t="shared" si="149"/>
        <v>0</v>
      </c>
      <c r="CV114" s="276">
        <f t="shared" si="149"/>
        <v>0</v>
      </c>
      <c r="CW114" s="276">
        <f t="shared" si="149"/>
        <v>0</v>
      </c>
      <c r="CX114" s="276">
        <f t="shared" si="149"/>
        <v>0</v>
      </c>
      <c r="CY114" s="276">
        <f t="shared" si="149"/>
        <v>0</v>
      </c>
      <c r="CZ114" s="276">
        <f t="shared" si="149"/>
        <v>0</v>
      </c>
      <c r="DA114" s="276">
        <f t="shared" si="149"/>
        <v>0</v>
      </c>
      <c r="DB114" s="276">
        <f t="shared" si="149"/>
        <v>0</v>
      </c>
      <c r="DC114" s="276">
        <f t="shared" si="149"/>
        <v>0</v>
      </c>
    </row>
    <row r="115" spans="2:107" ht="15" hidden="1" customHeight="1" x14ac:dyDescent="0.25">
      <c r="H115" s="277"/>
      <c r="I115" s="277"/>
    </row>
    <row r="116" spans="2:107" ht="15" hidden="1" customHeight="1" x14ac:dyDescent="0.35">
      <c r="E116" s="201" t="s">
        <v>5847</v>
      </c>
      <c r="F116" s="202"/>
      <c r="G116" s="203">
        <f>RCB!G62</f>
        <v>0</v>
      </c>
      <c r="H116" s="277"/>
      <c r="I116" s="201" t="s">
        <v>5848</v>
      </c>
      <c r="J116" s="202"/>
      <c r="K116" s="203">
        <f>RCB!J62</f>
        <v>0</v>
      </c>
    </row>
    <row r="117" spans="2:107" ht="15" hidden="1" customHeight="1" x14ac:dyDescent="0.35">
      <c r="E117" s="201" t="s">
        <v>5841</v>
      </c>
      <c r="F117" s="202"/>
      <c r="G117" s="203">
        <f>RCB!H59</f>
        <v>0</v>
      </c>
      <c r="H117" s="277"/>
      <c r="I117" s="201" t="s">
        <v>5831</v>
      </c>
      <c r="J117" s="202"/>
      <c r="K117" s="203">
        <f>RCB!K59</f>
        <v>0</v>
      </c>
    </row>
    <row r="118" spans="2:107" ht="15" hidden="1" customHeight="1" x14ac:dyDescent="0.25"/>
    <row r="119" spans="2:107" ht="15" hidden="1" customHeight="1" x14ac:dyDescent="0.25"/>
    <row r="120" spans="2:107" ht="15" hidden="1" customHeight="1" x14ac:dyDescent="0.25"/>
    <row r="121" spans="2:107" ht="15" hidden="1" customHeight="1" x14ac:dyDescent="0.25"/>
    <row r="122" spans="2:107" ht="15" hidden="1" customHeight="1" x14ac:dyDescent="0.25"/>
    <row r="123" spans="2:107" ht="15" hidden="1" customHeight="1" x14ac:dyDescent="0.25">
      <c r="B123" s="716"/>
      <c r="C123" s="718" t="s">
        <v>6086</v>
      </c>
      <c r="E123" s="718" t="s">
        <v>5865</v>
      </c>
      <c r="G123" s="684" t="s">
        <v>4970</v>
      </c>
    </row>
    <row r="124" spans="2:107" ht="15" hidden="1" customHeight="1" x14ac:dyDescent="0.25">
      <c r="B124" s="717"/>
      <c r="C124" s="719" t="s">
        <v>5866</v>
      </c>
      <c r="E124"/>
      <c r="G124"/>
      <c r="H124"/>
    </row>
    <row r="125" spans="2:107" ht="15" hidden="1" customHeight="1" x14ac:dyDescent="0.25">
      <c r="B125" s="714">
        <v>1</v>
      </c>
      <c r="C125" s="715" t="s">
        <v>5868</v>
      </c>
      <c r="E125" s="715" t="s">
        <v>5870</v>
      </c>
      <c r="G125" s="707">
        <f t="shared" ref="G125:AL125" si="150">G57</f>
        <v>0</v>
      </c>
      <c r="H125" s="699">
        <f t="shared" si="150"/>
        <v>0</v>
      </c>
      <c r="I125" s="699">
        <f t="shared" si="150"/>
        <v>0</v>
      </c>
      <c r="J125" s="699">
        <f t="shared" si="150"/>
        <v>0</v>
      </c>
      <c r="K125" s="699">
        <f t="shared" si="150"/>
        <v>0</v>
      </c>
      <c r="L125" s="699">
        <f t="shared" si="150"/>
        <v>0</v>
      </c>
      <c r="M125" s="699">
        <f t="shared" si="150"/>
        <v>0</v>
      </c>
      <c r="N125" s="699">
        <f t="shared" si="150"/>
        <v>0</v>
      </c>
      <c r="O125" s="699">
        <f t="shared" si="150"/>
        <v>0</v>
      </c>
      <c r="P125" s="699">
        <f t="shared" si="150"/>
        <v>0</v>
      </c>
      <c r="Q125" s="699">
        <f t="shared" si="150"/>
        <v>0</v>
      </c>
      <c r="R125" s="699">
        <f t="shared" si="150"/>
        <v>0</v>
      </c>
      <c r="S125" s="699">
        <f t="shared" si="150"/>
        <v>0</v>
      </c>
      <c r="T125" s="699">
        <f t="shared" si="150"/>
        <v>0</v>
      </c>
      <c r="U125" s="699">
        <f t="shared" si="150"/>
        <v>0</v>
      </c>
      <c r="V125" s="699">
        <f t="shared" si="150"/>
        <v>0</v>
      </c>
      <c r="W125" s="699">
        <f t="shared" si="150"/>
        <v>0</v>
      </c>
      <c r="X125" s="699">
        <f t="shared" si="150"/>
        <v>0</v>
      </c>
      <c r="Y125" s="699">
        <f t="shared" si="150"/>
        <v>0</v>
      </c>
      <c r="Z125" s="699">
        <f t="shared" si="150"/>
        <v>0</v>
      </c>
      <c r="AA125" s="699">
        <f t="shared" si="150"/>
        <v>0</v>
      </c>
      <c r="AB125" s="699">
        <f t="shared" si="150"/>
        <v>0</v>
      </c>
      <c r="AC125" s="699">
        <f t="shared" si="150"/>
        <v>0</v>
      </c>
      <c r="AD125" s="699">
        <f t="shared" si="150"/>
        <v>0</v>
      </c>
      <c r="AE125" s="699">
        <f t="shared" si="150"/>
        <v>0</v>
      </c>
      <c r="AF125" s="699">
        <f t="shared" si="150"/>
        <v>0</v>
      </c>
      <c r="AG125" s="699">
        <f t="shared" si="150"/>
        <v>0</v>
      </c>
      <c r="AH125" s="699">
        <f t="shared" si="150"/>
        <v>0</v>
      </c>
      <c r="AI125" s="699">
        <f t="shared" si="150"/>
        <v>0</v>
      </c>
      <c r="AJ125" s="699">
        <f t="shared" si="150"/>
        <v>0</v>
      </c>
      <c r="AK125" s="699">
        <f t="shared" si="150"/>
        <v>0</v>
      </c>
      <c r="AL125" s="699">
        <f t="shared" si="150"/>
        <v>0</v>
      </c>
      <c r="AM125" s="699">
        <f t="shared" ref="AM125:BR125" si="151">AM57</f>
        <v>0</v>
      </c>
      <c r="AN125" s="699">
        <f t="shared" si="151"/>
        <v>0</v>
      </c>
      <c r="AO125" s="699">
        <f t="shared" si="151"/>
        <v>0</v>
      </c>
      <c r="AP125" s="699">
        <f t="shared" si="151"/>
        <v>0</v>
      </c>
      <c r="AQ125" s="699">
        <f t="shared" si="151"/>
        <v>0</v>
      </c>
      <c r="AR125" s="699">
        <f t="shared" si="151"/>
        <v>0</v>
      </c>
      <c r="AS125" s="699">
        <f t="shared" si="151"/>
        <v>0</v>
      </c>
      <c r="AT125" s="699">
        <f t="shared" si="151"/>
        <v>0</v>
      </c>
      <c r="AU125" s="699">
        <f t="shared" si="151"/>
        <v>0</v>
      </c>
      <c r="AV125" s="699">
        <f t="shared" si="151"/>
        <v>0</v>
      </c>
      <c r="AW125" s="699">
        <f t="shared" si="151"/>
        <v>0</v>
      </c>
      <c r="AX125" s="699">
        <f t="shared" si="151"/>
        <v>0</v>
      </c>
      <c r="AY125" s="699">
        <f t="shared" si="151"/>
        <v>0</v>
      </c>
      <c r="AZ125" s="699">
        <f t="shared" si="151"/>
        <v>0</v>
      </c>
      <c r="BA125" s="699">
        <f t="shared" si="151"/>
        <v>0</v>
      </c>
      <c r="BB125" s="699">
        <f t="shared" si="151"/>
        <v>0</v>
      </c>
      <c r="BC125" s="699">
        <f t="shared" si="151"/>
        <v>0</v>
      </c>
      <c r="BD125" s="699">
        <f t="shared" si="151"/>
        <v>0</v>
      </c>
      <c r="BE125" s="699">
        <f t="shared" si="151"/>
        <v>0</v>
      </c>
      <c r="BF125" s="699">
        <f t="shared" si="151"/>
        <v>0</v>
      </c>
      <c r="BG125" s="699">
        <f t="shared" si="151"/>
        <v>0</v>
      </c>
      <c r="BH125" s="699">
        <f t="shared" si="151"/>
        <v>0</v>
      </c>
      <c r="BI125" s="699">
        <f t="shared" si="151"/>
        <v>0</v>
      </c>
      <c r="BJ125" s="699">
        <f t="shared" si="151"/>
        <v>0</v>
      </c>
      <c r="BK125" s="699">
        <f t="shared" si="151"/>
        <v>0</v>
      </c>
      <c r="BL125" s="699">
        <f t="shared" si="151"/>
        <v>0</v>
      </c>
      <c r="BM125" s="699">
        <f t="shared" si="151"/>
        <v>0</v>
      </c>
      <c r="BN125" s="699">
        <f t="shared" si="151"/>
        <v>0</v>
      </c>
      <c r="BO125" s="699">
        <f t="shared" si="151"/>
        <v>0</v>
      </c>
      <c r="BP125" s="699">
        <f t="shared" si="151"/>
        <v>0</v>
      </c>
      <c r="BQ125" s="699">
        <f t="shared" si="151"/>
        <v>0</v>
      </c>
      <c r="BR125" s="699">
        <f t="shared" si="151"/>
        <v>0</v>
      </c>
      <c r="BS125" s="699">
        <f t="shared" ref="BS125:DC125" si="152">BS57</f>
        <v>0</v>
      </c>
      <c r="BT125" s="699">
        <f t="shared" si="152"/>
        <v>0</v>
      </c>
      <c r="BU125" s="699">
        <f t="shared" si="152"/>
        <v>0</v>
      </c>
      <c r="BV125" s="699">
        <f t="shared" si="152"/>
        <v>0</v>
      </c>
      <c r="BW125" s="699">
        <f t="shared" si="152"/>
        <v>0</v>
      </c>
      <c r="BX125" s="699">
        <f t="shared" si="152"/>
        <v>0</v>
      </c>
      <c r="BY125" s="699">
        <f t="shared" si="152"/>
        <v>0</v>
      </c>
      <c r="BZ125" s="699">
        <f t="shared" si="152"/>
        <v>0</v>
      </c>
      <c r="CA125" s="699">
        <f t="shared" si="152"/>
        <v>0</v>
      </c>
      <c r="CB125" s="699">
        <f t="shared" si="152"/>
        <v>0</v>
      </c>
      <c r="CC125" s="699">
        <f t="shared" si="152"/>
        <v>0</v>
      </c>
      <c r="CD125" s="699">
        <f t="shared" si="152"/>
        <v>0</v>
      </c>
      <c r="CE125" s="699">
        <f t="shared" si="152"/>
        <v>0</v>
      </c>
      <c r="CF125" s="699">
        <f t="shared" si="152"/>
        <v>0</v>
      </c>
      <c r="CG125" s="699">
        <f t="shared" si="152"/>
        <v>0</v>
      </c>
      <c r="CH125" s="699">
        <f t="shared" si="152"/>
        <v>0</v>
      </c>
      <c r="CI125" s="699">
        <f t="shared" si="152"/>
        <v>0</v>
      </c>
      <c r="CJ125" s="699">
        <f t="shared" si="152"/>
        <v>0</v>
      </c>
      <c r="CK125" s="699">
        <f t="shared" si="152"/>
        <v>0</v>
      </c>
      <c r="CL125" s="699">
        <f t="shared" si="152"/>
        <v>0</v>
      </c>
      <c r="CM125" s="699">
        <f t="shared" si="152"/>
        <v>0</v>
      </c>
      <c r="CN125" s="699">
        <f t="shared" si="152"/>
        <v>0</v>
      </c>
      <c r="CO125" s="699">
        <f t="shared" si="152"/>
        <v>0</v>
      </c>
      <c r="CP125" s="699">
        <f t="shared" si="152"/>
        <v>0</v>
      </c>
      <c r="CQ125" s="699">
        <f t="shared" si="152"/>
        <v>0</v>
      </c>
      <c r="CR125" s="699">
        <f t="shared" si="152"/>
        <v>0</v>
      </c>
      <c r="CS125" s="699">
        <f t="shared" si="152"/>
        <v>0</v>
      </c>
      <c r="CT125" s="699">
        <f t="shared" si="152"/>
        <v>0</v>
      </c>
      <c r="CU125" s="699">
        <f t="shared" si="152"/>
        <v>0</v>
      </c>
      <c r="CV125" s="699">
        <f t="shared" si="152"/>
        <v>0</v>
      </c>
      <c r="CW125" s="699">
        <f t="shared" si="152"/>
        <v>0</v>
      </c>
      <c r="CX125" s="699">
        <f t="shared" si="152"/>
        <v>0</v>
      </c>
      <c r="CY125" s="699">
        <f t="shared" si="152"/>
        <v>0</v>
      </c>
      <c r="CZ125" s="699">
        <f t="shared" si="152"/>
        <v>0</v>
      </c>
      <c r="DA125" s="699">
        <f t="shared" si="152"/>
        <v>0</v>
      </c>
      <c r="DB125" s="699">
        <f t="shared" si="152"/>
        <v>0</v>
      </c>
      <c r="DC125" s="699">
        <f t="shared" si="152"/>
        <v>0</v>
      </c>
    </row>
    <row r="126" spans="2:107" ht="15" hidden="1" customHeight="1" x14ac:dyDescent="0.25">
      <c r="B126" s="94">
        <v>2</v>
      </c>
      <c r="C126" s="715" t="s">
        <v>5871</v>
      </c>
      <c r="E126" s="715" t="s">
        <v>5873</v>
      </c>
      <c r="G126" s="687">
        <f>IFERROR(SUMPRODUCT(H126:DC126,H125:DC125)/SUM(H125:DC125),0)</f>
        <v>0</v>
      </c>
      <c r="H126" s="685">
        <f>IFERROR((H127*10^3)/(H125*H61),0)</f>
        <v>0</v>
      </c>
      <c r="I126" s="685">
        <f t="shared" ref="I126:AM126" si="153">IFERROR((I127*10^3)/(I125*I61),0)</f>
        <v>0</v>
      </c>
      <c r="J126" s="685">
        <f t="shared" si="153"/>
        <v>0</v>
      </c>
      <c r="K126" s="685">
        <f t="shared" si="153"/>
        <v>0</v>
      </c>
      <c r="L126" s="685">
        <f t="shared" si="153"/>
        <v>0</v>
      </c>
      <c r="M126" s="685">
        <f t="shared" si="153"/>
        <v>0</v>
      </c>
      <c r="N126" s="685">
        <f t="shared" si="153"/>
        <v>0</v>
      </c>
      <c r="O126" s="685">
        <f t="shared" si="153"/>
        <v>0</v>
      </c>
      <c r="P126" s="685">
        <f t="shared" si="153"/>
        <v>0</v>
      </c>
      <c r="Q126" s="685">
        <f t="shared" si="153"/>
        <v>0</v>
      </c>
      <c r="R126" s="685">
        <f t="shared" si="153"/>
        <v>0</v>
      </c>
      <c r="S126" s="685">
        <f t="shared" si="153"/>
        <v>0</v>
      </c>
      <c r="T126" s="685">
        <f t="shared" si="153"/>
        <v>0</v>
      </c>
      <c r="U126" s="685">
        <f t="shared" si="153"/>
        <v>0</v>
      </c>
      <c r="V126" s="685">
        <f t="shared" si="153"/>
        <v>0</v>
      </c>
      <c r="W126" s="685">
        <f t="shared" si="153"/>
        <v>0</v>
      </c>
      <c r="X126" s="685">
        <f t="shared" si="153"/>
        <v>0</v>
      </c>
      <c r="Y126" s="685">
        <f t="shared" si="153"/>
        <v>0</v>
      </c>
      <c r="Z126" s="685">
        <f t="shared" si="153"/>
        <v>0</v>
      </c>
      <c r="AA126" s="685">
        <f t="shared" si="153"/>
        <v>0</v>
      </c>
      <c r="AB126" s="685">
        <f t="shared" si="153"/>
        <v>0</v>
      </c>
      <c r="AC126" s="685">
        <f t="shared" si="153"/>
        <v>0</v>
      </c>
      <c r="AD126" s="685">
        <f t="shared" si="153"/>
        <v>0</v>
      </c>
      <c r="AE126" s="685">
        <f t="shared" si="153"/>
        <v>0</v>
      </c>
      <c r="AF126" s="685">
        <f t="shared" si="153"/>
        <v>0</v>
      </c>
      <c r="AG126" s="685">
        <f t="shared" si="153"/>
        <v>0</v>
      </c>
      <c r="AH126" s="685">
        <f t="shared" si="153"/>
        <v>0</v>
      </c>
      <c r="AI126" s="685">
        <f t="shared" si="153"/>
        <v>0</v>
      </c>
      <c r="AJ126" s="685">
        <f t="shared" si="153"/>
        <v>0</v>
      </c>
      <c r="AK126" s="685">
        <f t="shared" si="153"/>
        <v>0</v>
      </c>
      <c r="AL126" s="685">
        <f t="shared" si="153"/>
        <v>0</v>
      </c>
      <c r="AM126" s="685">
        <f t="shared" si="153"/>
        <v>0</v>
      </c>
      <c r="AN126" s="685">
        <f t="shared" ref="AN126:BS126" si="154">IFERROR((AN127*10^3)/(AN125*AN61),0)</f>
        <v>0</v>
      </c>
      <c r="AO126" s="685">
        <f t="shared" si="154"/>
        <v>0</v>
      </c>
      <c r="AP126" s="685">
        <f t="shared" si="154"/>
        <v>0</v>
      </c>
      <c r="AQ126" s="685">
        <f t="shared" si="154"/>
        <v>0</v>
      </c>
      <c r="AR126" s="685">
        <f t="shared" si="154"/>
        <v>0</v>
      </c>
      <c r="AS126" s="685">
        <f t="shared" si="154"/>
        <v>0</v>
      </c>
      <c r="AT126" s="685">
        <f t="shared" si="154"/>
        <v>0</v>
      </c>
      <c r="AU126" s="685">
        <f t="shared" si="154"/>
        <v>0</v>
      </c>
      <c r="AV126" s="685">
        <f t="shared" si="154"/>
        <v>0</v>
      </c>
      <c r="AW126" s="685">
        <f t="shared" si="154"/>
        <v>0</v>
      </c>
      <c r="AX126" s="685">
        <f t="shared" si="154"/>
        <v>0</v>
      </c>
      <c r="AY126" s="685">
        <f t="shared" si="154"/>
        <v>0</v>
      </c>
      <c r="AZ126" s="685">
        <f t="shared" si="154"/>
        <v>0</v>
      </c>
      <c r="BA126" s="685">
        <f t="shared" si="154"/>
        <v>0</v>
      </c>
      <c r="BB126" s="685">
        <f t="shared" si="154"/>
        <v>0</v>
      </c>
      <c r="BC126" s="685">
        <f t="shared" si="154"/>
        <v>0</v>
      </c>
      <c r="BD126" s="685">
        <f t="shared" si="154"/>
        <v>0</v>
      </c>
      <c r="BE126" s="685">
        <f t="shared" si="154"/>
        <v>0</v>
      </c>
      <c r="BF126" s="685">
        <f t="shared" si="154"/>
        <v>0</v>
      </c>
      <c r="BG126" s="685">
        <f t="shared" si="154"/>
        <v>0</v>
      </c>
      <c r="BH126" s="685">
        <f t="shared" si="154"/>
        <v>0</v>
      </c>
      <c r="BI126" s="685">
        <f t="shared" si="154"/>
        <v>0</v>
      </c>
      <c r="BJ126" s="685">
        <f t="shared" si="154"/>
        <v>0</v>
      </c>
      <c r="BK126" s="685">
        <f t="shared" si="154"/>
        <v>0</v>
      </c>
      <c r="BL126" s="685">
        <f t="shared" si="154"/>
        <v>0</v>
      </c>
      <c r="BM126" s="685">
        <f t="shared" si="154"/>
        <v>0</v>
      </c>
      <c r="BN126" s="685">
        <f t="shared" si="154"/>
        <v>0</v>
      </c>
      <c r="BO126" s="685">
        <f t="shared" si="154"/>
        <v>0</v>
      </c>
      <c r="BP126" s="685">
        <f t="shared" si="154"/>
        <v>0</v>
      </c>
      <c r="BQ126" s="685">
        <f t="shared" si="154"/>
        <v>0</v>
      </c>
      <c r="BR126" s="685">
        <f t="shared" si="154"/>
        <v>0</v>
      </c>
      <c r="BS126" s="685">
        <f t="shared" si="154"/>
        <v>0</v>
      </c>
      <c r="BT126" s="685">
        <f t="shared" ref="BT126:CY126" si="155">IFERROR((BT127*10^3)/(BT125*BT61),0)</f>
        <v>0</v>
      </c>
      <c r="BU126" s="685">
        <f t="shared" si="155"/>
        <v>0</v>
      </c>
      <c r="BV126" s="685">
        <f t="shared" si="155"/>
        <v>0</v>
      </c>
      <c r="BW126" s="685">
        <f t="shared" si="155"/>
        <v>0</v>
      </c>
      <c r="BX126" s="685">
        <f t="shared" si="155"/>
        <v>0</v>
      </c>
      <c r="BY126" s="685">
        <f t="shared" si="155"/>
        <v>0</v>
      </c>
      <c r="BZ126" s="685">
        <f t="shared" si="155"/>
        <v>0</v>
      </c>
      <c r="CA126" s="685">
        <f t="shared" si="155"/>
        <v>0</v>
      </c>
      <c r="CB126" s="685">
        <f t="shared" si="155"/>
        <v>0</v>
      </c>
      <c r="CC126" s="685">
        <f t="shared" si="155"/>
        <v>0</v>
      </c>
      <c r="CD126" s="685">
        <f t="shared" si="155"/>
        <v>0</v>
      </c>
      <c r="CE126" s="685">
        <f t="shared" si="155"/>
        <v>0</v>
      </c>
      <c r="CF126" s="685">
        <f t="shared" si="155"/>
        <v>0</v>
      </c>
      <c r="CG126" s="685">
        <f t="shared" si="155"/>
        <v>0</v>
      </c>
      <c r="CH126" s="685">
        <f t="shared" si="155"/>
        <v>0</v>
      </c>
      <c r="CI126" s="685">
        <f t="shared" si="155"/>
        <v>0</v>
      </c>
      <c r="CJ126" s="685">
        <f t="shared" si="155"/>
        <v>0</v>
      </c>
      <c r="CK126" s="685">
        <f t="shared" si="155"/>
        <v>0</v>
      </c>
      <c r="CL126" s="685">
        <f t="shared" si="155"/>
        <v>0</v>
      </c>
      <c r="CM126" s="685">
        <f t="shared" si="155"/>
        <v>0</v>
      </c>
      <c r="CN126" s="685">
        <f t="shared" si="155"/>
        <v>0</v>
      </c>
      <c r="CO126" s="685">
        <f t="shared" si="155"/>
        <v>0</v>
      </c>
      <c r="CP126" s="685">
        <f t="shared" si="155"/>
        <v>0</v>
      </c>
      <c r="CQ126" s="685">
        <f t="shared" si="155"/>
        <v>0</v>
      </c>
      <c r="CR126" s="685">
        <f t="shared" si="155"/>
        <v>0</v>
      </c>
      <c r="CS126" s="685">
        <f t="shared" si="155"/>
        <v>0</v>
      </c>
      <c r="CT126" s="685">
        <f t="shared" si="155"/>
        <v>0</v>
      </c>
      <c r="CU126" s="685">
        <f t="shared" si="155"/>
        <v>0</v>
      </c>
      <c r="CV126" s="685">
        <f t="shared" si="155"/>
        <v>0</v>
      </c>
      <c r="CW126" s="685">
        <f t="shared" si="155"/>
        <v>0</v>
      </c>
      <c r="CX126" s="685">
        <f t="shared" si="155"/>
        <v>0</v>
      </c>
      <c r="CY126" s="685">
        <f t="shared" si="155"/>
        <v>0</v>
      </c>
      <c r="CZ126" s="685">
        <f t="shared" ref="CZ126:DC126" si="156">IFERROR((CZ127*10^3)/(CZ125*CZ61),0)</f>
        <v>0</v>
      </c>
      <c r="DA126" s="685">
        <f t="shared" si="156"/>
        <v>0</v>
      </c>
      <c r="DB126" s="685">
        <f t="shared" si="156"/>
        <v>0</v>
      </c>
      <c r="DC126" s="685">
        <f t="shared" si="156"/>
        <v>0</v>
      </c>
    </row>
    <row r="127" spans="2:107" ht="15" hidden="1" customHeight="1" x14ac:dyDescent="0.25">
      <c r="B127" s="94">
        <v>3</v>
      </c>
      <c r="C127" s="715" t="s">
        <v>5874</v>
      </c>
      <c r="E127" s="715" t="s">
        <v>3852</v>
      </c>
      <c r="G127" s="707">
        <f t="shared" ref="G127:AL127" si="157">G68</f>
        <v>0</v>
      </c>
      <c r="H127" s="699">
        <f>H68</f>
        <v>0</v>
      </c>
      <c r="I127" s="699">
        <f t="shared" si="157"/>
        <v>0</v>
      </c>
      <c r="J127" s="699">
        <f t="shared" si="157"/>
        <v>0</v>
      </c>
      <c r="K127" s="699">
        <f t="shared" si="157"/>
        <v>0</v>
      </c>
      <c r="L127" s="699">
        <f t="shared" si="157"/>
        <v>0</v>
      </c>
      <c r="M127" s="699">
        <f t="shared" si="157"/>
        <v>0</v>
      </c>
      <c r="N127" s="699">
        <f t="shared" si="157"/>
        <v>0</v>
      </c>
      <c r="O127" s="699">
        <f t="shared" si="157"/>
        <v>0</v>
      </c>
      <c r="P127" s="699">
        <f t="shared" si="157"/>
        <v>0</v>
      </c>
      <c r="Q127" s="699">
        <f t="shared" si="157"/>
        <v>0</v>
      </c>
      <c r="R127" s="699">
        <f t="shared" si="157"/>
        <v>0</v>
      </c>
      <c r="S127" s="699">
        <f t="shared" si="157"/>
        <v>0</v>
      </c>
      <c r="T127" s="699">
        <f t="shared" si="157"/>
        <v>0</v>
      </c>
      <c r="U127" s="699">
        <f t="shared" si="157"/>
        <v>0</v>
      </c>
      <c r="V127" s="699">
        <f t="shared" si="157"/>
        <v>0</v>
      </c>
      <c r="W127" s="699">
        <f t="shared" si="157"/>
        <v>0</v>
      </c>
      <c r="X127" s="699">
        <f t="shared" si="157"/>
        <v>0</v>
      </c>
      <c r="Y127" s="699">
        <f t="shared" si="157"/>
        <v>0</v>
      </c>
      <c r="Z127" s="699">
        <f t="shared" si="157"/>
        <v>0</v>
      </c>
      <c r="AA127" s="699">
        <f t="shared" si="157"/>
        <v>0</v>
      </c>
      <c r="AB127" s="699">
        <f t="shared" si="157"/>
        <v>0</v>
      </c>
      <c r="AC127" s="699">
        <f t="shared" si="157"/>
        <v>0</v>
      </c>
      <c r="AD127" s="699">
        <f t="shared" si="157"/>
        <v>0</v>
      </c>
      <c r="AE127" s="699">
        <f t="shared" si="157"/>
        <v>0</v>
      </c>
      <c r="AF127" s="699">
        <f t="shared" si="157"/>
        <v>0</v>
      </c>
      <c r="AG127" s="699">
        <f t="shared" si="157"/>
        <v>0</v>
      </c>
      <c r="AH127" s="699">
        <f t="shared" si="157"/>
        <v>0</v>
      </c>
      <c r="AI127" s="699">
        <f t="shared" si="157"/>
        <v>0</v>
      </c>
      <c r="AJ127" s="699">
        <f t="shared" si="157"/>
        <v>0</v>
      </c>
      <c r="AK127" s="699">
        <f t="shared" si="157"/>
        <v>0</v>
      </c>
      <c r="AL127" s="699">
        <f t="shared" si="157"/>
        <v>0</v>
      </c>
      <c r="AM127" s="699">
        <f t="shared" ref="AM127:BR127" si="158">AM68</f>
        <v>0</v>
      </c>
      <c r="AN127" s="699">
        <f t="shared" si="158"/>
        <v>0</v>
      </c>
      <c r="AO127" s="699">
        <f t="shared" si="158"/>
        <v>0</v>
      </c>
      <c r="AP127" s="699">
        <f t="shared" si="158"/>
        <v>0</v>
      </c>
      <c r="AQ127" s="699">
        <f t="shared" si="158"/>
        <v>0</v>
      </c>
      <c r="AR127" s="699">
        <f t="shared" si="158"/>
        <v>0</v>
      </c>
      <c r="AS127" s="699">
        <f t="shared" si="158"/>
        <v>0</v>
      </c>
      <c r="AT127" s="699">
        <f t="shared" si="158"/>
        <v>0</v>
      </c>
      <c r="AU127" s="699">
        <f t="shared" si="158"/>
        <v>0</v>
      </c>
      <c r="AV127" s="699">
        <f t="shared" si="158"/>
        <v>0</v>
      </c>
      <c r="AW127" s="699">
        <f t="shared" si="158"/>
        <v>0</v>
      </c>
      <c r="AX127" s="699">
        <f t="shared" si="158"/>
        <v>0</v>
      </c>
      <c r="AY127" s="699">
        <f t="shared" si="158"/>
        <v>0</v>
      </c>
      <c r="AZ127" s="699">
        <f t="shared" si="158"/>
        <v>0</v>
      </c>
      <c r="BA127" s="699">
        <f t="shared" si="158"/>
        <v>0</v>
      </c>
      <c r="BB127" s="699">
        <f t="shared" si="158"/>
        <v>0</v>
      </c>
      <c r="BC127" s="699">
        <f t="shared" si="158"/>
        <v>0</v>
      </c>
      <c r="BD127" s="699">
        <f t="shared" si="158"/>
        <v>0</v>
      </c>
      <c r="BE127" s="699">
        <f t="shared" si="158"/>
        <v>0</v>
      </c>
      <c r="BF127" s="699">
        <f t="shared" si="158"/>
        <v>0</v>
      </c>
      <c r="BG127" s="699">
        <f t="shared" si="158"/>
        <v>0</v>
      </c>
      <c r="BH127" s="699">
        <f t="shared" si="158"/>
        <v>0</v>
      </c>
      <c r="BI127" s="699">
        <f t="shared" si="158"/>
        <v>0</v>
      </c>
      <c r="BJ127" s="699">
        <f t="shared" si="158"/>
        <v>0</v>
      </c>
      <c r="BK127" s="699">
        <f t="shared" si="158"/>
        <v>0</v>
      </c>
      <c r="BL127" s="699">
        <f t="shared" si="158"/>
        <v>0</v>
      </c>
      <c r="BM127" s="699">
        <f t="shared" si="158"/>
        <v>0</v>
      </c>
      <c r="BN127" s="699">
        <f t="shared" si="158"/>
        <v>0</v>
      </c>
      <c r="BO127" s="699">
        <f t="shared" si="158"/>
        <v>0</v>
      </c>
      <c r="BP127" s="699">
        <f t="shared" si="158"/>
        <v>0</v>
      </c>
      <c r="BQ127" s="699">
        <f t="shared" si="158"/>
        <v>0</v>
      </c>
      <c r="BR127" s="699">
        <f t="shared" si="158"/>
        <v>0</v>
      </c>
      <c r="BS127" s="699">
        <f t="shared" ref="BS127:DC127" si="159">BS68</f>
        <v>0</v>
      </c>
      <c r="BT127" s="699">
        <f t="shared" si="159"/>
        <v>0</v>
      </c>
      <c r="BU127" s="699">
        <f t="shared" si="159"/>
        <v>0</v>
      </c>
      <c r="BV127" s="699">
        <f t="shared" si="159"/>
        <v>0</v>
      </c>
      <c r="BW127" s="699">
        <f t="shared" si="159"/>
        <v>0</v>
      </c>
      <c r="BX127" s="699">
        <f t="shared" si="159"/>
        <v>0</v>
      </c>
      <c r="BY127" s="699">
        <f t="shared" si="159"/>
        <v>0</v>
      </c>
      <c r="BZ127" s="699">
        <f t="shared" si="159"/>
        <v>0</v>
      </c>
      <c r="CA127" s="699">
        <f t="shared" si="159"/>
        <v>0</v>
      </c>
      <c r="CB127" s="699">
        <f t="shared" si="159"/>
        <v>0</v>
      </c>
      <c r="CC127" s="699">
        <f t="shared" si="159"/>
        <v>0</v>
      </c>
      <c r="CD127" s="699">
        <f t="shared" si="159"/>
        <v>0</v>
      </c>
      <c r="CE127" s="699">
        <f t="shared" si="159"/>
        <v>0</v>
      </c>
      <c r="CF127" s="699">
        <f t="shared" si="159"/>
        <v>0</v>
      </c>
      <c r="CG127" s="699">
        <f t="shared" si="159"/>
        <v>0</v>
      </c>
      <c r="CH127" s="699">
        <f t="shared" si="159"/>
        <v>0</v>
      </c>
      <c r="CI127" s="699">
        <f t="shared" si="159"/>
        <v>0</v>
      </c>
      <c r="CJ127" s="699">
        <f t="shared" si="159"/>
        <v>0</v>
      </c>
      <c r="CK127" s="699">
        <f t="shared" si="159"/>
        <v>0</v>
      </c>
      <c r="CL127" s="699">
        <f t="shared" si="159"/>
        <v>0</v>
      </c>
      <c r="CM127" s="699">
        <f t="shared" si="159"/>
        <v>0</v>
      </c>
      <c r="CN127" s="699">
        <f t="shared" si="159"/>
        <v>0</v>
      </c>
      <c r="CO127" s="699">
        <f t="shared" si="159"/>
        <v>0</v>
      </c>
      <c r="CP127" s="699">
        <f t="shared" si="159"/>
        <v>0</v>
      </c>
      <c r="CQ127" s="699">
        <f t="shared" si="159"/>
        <v>0</v>
      </c>
      <c r="CR127" s="699">
        <f t="shared" si="159"/>
        <v>0</v>
      </c>
      <c r="CS127" s="699">
        <f t="shared" si="159"/>
        <v>0</v>
      </c>
      <c r="CT127" s="699">
        <f t="shared" si="159"/>
        <v>0</v>
      </c>
      <c r="CU127" s="699">
        <f t="shared" si="159"/>
        <v>0</v>
      </c>
      <c r="CV127" s="699">
        <f t="shared" si="159"/>
        <v>0</v>
      </c>
      <c r="CW127" s="699">
        <f t="shared" si="159"/>
        <v>0</v>
      </c>
      <c r="CX127" s="699">
        <f t="shared" si="159"/>
        <v>0</v>
      </c>
      <c r="CY127" s="699">
        <f t="shared" si="159"/>
        <v>0</v>
      </c>
      <c r="CZ127" s="699">
        <f t="shared" si="159"/>
        <v>0</v>
      </c>
      <c r="DA127" s="699">
        <f t="shared" si="159"/>
        <v>0</v>
      </c>
      <c r="DB127" s="699">
        <f t="shared" si="159"/>
        <v>0</v>
      </c>
      <c r="DC127" s="699">
        <f t="shared" si="159"/>
        <v>0</v>
      </c>
    </row>
    <row r="128" spans="2:107" ht="15" hidden="1" customHeight="1" x14ac:dyDescent="0.25">
      <c r="B128" s="714">
        <v>4</v>
      </c>
      <c r="C128" s="715" t="s">
        <v>5876</v>
      </c>
      <c r="E128" s="715" t="s">
        <v>3855</v>
      </c>
      <c r="G128" s="687">
        <f>IFERROR(SUMPRODUCT(H128:DC128,H125:DC125)/SUM(H125:DC125),0)</f>
        <v>0</v>
      </c>
      <c r="H128" s="685">
        <f>IFERROR(H129/H125,0)</f>
        <v>0</v>
      </c>
      <c r="I128" s="685">
        <f t="shared" ref="I128:BK128" si="160">IFERROR(I129/I125,0)</f>
        <v>0</v>
      </c>
      <c r="J128" s="685">
        <f t="shared" si="160"/>
        <v>0</v>
      </c>
      <c r="K128" s="685">
        <f t="shared" si="160"/>
        <v>0</v>
      </c>
      <c r="L128" s="685">
        <f t="shared" si="160"/>
        <v>0</v>
      </c>
      <c r="M128" s="685">
        <f t="shared" si="160"/>
        <v>0</v>
      </c>
      <c r="N128" s="685">
        <f t="shared" si="160"/>
        <v>0</v>
      </c>
      <c r="O128" s="685">
        <f t="shared" si="160"/>
        <v>0</v>
      </c>
      <c r="P128" s="685">
        <f t="shared" si="160"/>
        <v>0</v>
      </c>
      <c r="Q128" s="685">
        <f t="shared" si="160"/>
        <v>0</v>
      </c>
      <c r="R128" s="685">
        <f t="shared" si="160"/>
        <v>0</v>
      </c>
      <c r="S128" s="685">
        <f t="shared" si="160"/>
        <v>0</v>
      </c>
      <c r="T128" s="685">
        <f t="shared" si="160"/>
        <v>0</v>
      </c>
      <c r="U128" s="685">
        <f t="shared" si="160"/>
        <v>0</v>
      </c>
      <c r="V128" s="685">
        <f t="shared" si="160"/>
        <v>0</v>
      </c>
      <c r="W128" s="685">
        <f t="shared" si="160"/>
        <v>0</v>
      </c>
      <c r="X128" s="685">
        <f t="shared" si="160"/>
        <v>0</v>
      </c>
      <c r="Y128" s="685">
        <f t="shared" si="160"/>
        <v>0</v>
      </c>
      <c r="Z128" s="685">
        <f t="shared" si="160"/>
        <v>0</v>
      </c>
      <c r="AA128" s="685">
        <f t="shared" si="160"/>
        <v>0</v>
      </c>
      <c r="AB128" s="685">
        <f t="shared" si="160"/>
        <v>0</v>
      </c>
      <c r="AC128" s="685">
        <f t="shared" si="160"/>
        <v>0</v>
      </c>
      <c r="AD128" s="685">
        <f t="shared" si="160"/>
        <v>0</v>
      </c>
      <c r="AE128" s="685">
        <f t="shared" si="160"/>
        <v>0</v>
      </c>
      <c r="AF128" s="685">
        <f t="shared" si="160"/>
        <v>0</v>
      </c>
      <c r="AG128" s="685">
        <f t="shared" si="160"/>
        <v>0</v>
      </c>
      <c r="AH128" s="685">
        <f t="shared" si="160"/>
        <v>0</v>
      </c>
      <c r="AI128" s="685">
        <f t="shared" si="160"/>
        <v>0</v>
      </c>
      <c r="AJ128" s="685">
        <f t="shared" si="160"/>
        <v>0</v>
      </c>
      <c r="AK128" s="685">
        <f t="shared" si="160"/>
        <v>0</v>
      </c>
      <c r="AL128" s="685">
        <f t="shared" si="160"/>
        <v>0</v>
      </c>
      <c r="AM128" s="685">
        <f t="shared" si="160"/>
        <v>0</v>
      </c>
      <c r="AN128" s="685">
        <f t="shared" si="160"/>
        <v>0</v>
      </c>
      <c r="AO128" s="685">
        <f t="shared" si="160"/>
        <v>0</v>
      </c>
      <c r="AP128" s="685">
        <f t="shared" si="160"/>
        <v>0</v>
      </c>
      <c r="AQ128" s="685">
        <f t="shared" si="160"/>
        <v>0</v>
      </c>
      <c r="AR128" s="685">
        <f t="shared" si="160"/>
        <v>0</v>
      </c>
      <c r="AS128" s="685">
        <f t="shared" si="160"/>
        <v>0</v>
      </c>
      <c r="AT128" s="685">
        <f t="shared" si="160"/>
        <v>0</v>
      </c>
      <c r="AU128" s="685">
        <f t="shared" si="160"/>
        <v>0</v>
      </c>
      <c r="AV128" s="685">
        <f t="shared" si="160"/>
        <v>0</v>
      </c>
      <c r="AW128" s="685">
        <f t="shared" si="160"/>
        <v>0</v>
      </c>
      <c r="AX128" s="685">
        <f t="shared" si="160"/>
        <v>0</v>
      </c>
      <c r="AY128" s="685">
        <f t="shared" si="160"/>
        <v>0</v>
      </c>
      <c r="AZ128" s="685">
        <f t="shared" si="160"/>
        <v>0</v>
      </c>
      <c r="BA128" s="685">
        <f t="shared" si="160"/>
        <v>0</v>
      </c>
      <c r="BB128" s="685">
        <f t="shared" si="160"/>
        <v>0</v>
      </c>
      <c r="BC128" s="685">
        <f t="shared" si="160"/>
        <v>0</v>
      </c>
      <c r="BD128" s="685">
        <f t="shared" si="160"/>
        <v>0</v>
      </c>
      <c r="BE128" s="685">
        <f t="shared" si="160"/>
        <v>0</v>
      </c>
      <c r="BF128" s="685">
        <f t="shared" si="160"/>
        <v>0</v>
      </c>
      <c r="BG128" s="685">
        <f t="shared" si="160"/>
        <v>0</v>
      </c>
      <c r="BH128" s="685">
        <f t="shared" si="160"/>
        <v>0</v>
      </c>
      <c r="BI128" s="685">
        <f t="shared" si="160"/>
        <v>0</v>
      </c>
      <c r="BJ128" s="685">
        <f t="shared" si="160"/>
        <v>0</v>
      </c>
      <c r="BK128" s="685">
        <f t="shared" si="160"/>
        <v>0</v>
      </c>
      <c r="BL128" s="685">
        <f>IFERROR(BL129/BL125,0)</f>
        <v>0</v>
      </c>
      <c r="BM128" s="685">
        <f t="shared" ref="BM128" si="161">IFERROR(BM129/BM125,0)</f>
        <v>0</v>
      </c>
      <c r="BN128" s="685">
        <f t="shared" ref="BN128" si="162">IFERROR(BN129/BN125,0)</f>
        <v>0</v>
      </c>
      <c r="BO128" s="685">
        <f t="shared" ref="BO128" si="163">IFERROR(BO129/BO125,0)</f>
        <v>0</v>
      </c>
      <c r="BP128" s="685">
        <f t="shared" ref="BP128" si="164">IFERROR(BP129/BP125,0)</f>
        <v>0</v>
      </c>
      <c r="BQ128" s="685">
        <f t="shared" ref="BQ128" si="165">IFERROR(BQ129/BQ125,0)</f>
        <v>0</v>
      </c>
      <c r="BR128" s="685">
        <f t="shared" ref="BR128" si="166">IFERROR(BR129/BR125,0)</f>
        <v>0</v>
      </c>
      <c r="BS128" s="685">
        <f t="shared" ref="BS128" si="167">IFERROR(BS129/BS125,0)</f>
        <v>0</v>
      </c>
      <c r="BT128" s="685">
        <f t="shared" ref="BT128" si="168">IFERROR(BT129/BT125,0)</f>
        <v>0</v>
      </c>
      <c r="BU128" s="685">
        <f t="shared" ref="BU128" si="169">IFERROR(BU129/BU125,0)</f>
        <v>0</v>
      </c>
      <c r="BV128" s="685">
        <f t="shared" ref="BV128" si="170">IFERROR(BV129/BV125,0)</f>
        <v>0</v>
      </c>
      <c r="BW128" s="685">
        <f t="shared" ref="BW128" si="171">IFERROR(BW129/BW125,0)</f>
        <v>0</v>
      </c>
      <c r="BX128" s="685">
        <f t="shared" ref="BX128" si="172">IFERROR(BX129/BX125,0)</f>
        <v>0</v>
      </c>
      <c r="BY128" s="685">
        <f t="shared" ref="BY128" si="173">IFERROR(BY129/BY125,0)</f>
        <v>0</v>
      </c>
      <c r="BZ128" s="685">
        <f t="shared" ref="BZ128" si="174">IFERROR(BZ129/BZ125,0)</f>
        <v>0</v>
      </c>
      <c r="CA128" s="685">
        <f t="shared" ref="CA128" si="175">IFERROR(CA129/CA125,0)</f>
        <v>0</v>
      </c>
      <c r="CB128" s="685">
        <f t="shared" ref="CB128" si="176">IFERROR(CB129/CB125,0)</f>
        <v>0</v>
      </c>
      <c r="CC128" s="685">
        <f t="shared" ref="CC128" si="177">IFERROR(CC129/CC125,0)</f>
        <v>0</v>
      </c>
      <c r="CD128" s="685">
        <f t="shared" ref="CD128" si="178">IFERROR(CD129/CD125,0)</f>
        <v>0</v>
      </c>
      <c r="CE128" s="685">
        <f t="shared" ref="CE128" si="179">IFERROR(CE129/CE125,0)</f>
        <v>0</v>
      </c>
      <c r="CF128" s="685">
        <f t="shared" ref="CF128" si="180">IFERROR(CF129/CF125,0)</f>
        <v>0</v>
      </c>
      <c r="CG128" s="685">
        <f t="shared" ref="CG128" si="181">IFERROR(CG129/CG125,0)</f>
        <v>0</v>
      </c>
      <c r="CH128" s="685">
        <f t="shared" ref="CH128" si="182">IFERROR(CH129/CH125,0)</f>
        <v>0</v>
      </c>
      <c r="CI128" s="685">
        <f t="shared" ref="CI128" si="183">IFERROR(CI129/CI125,0)</f>
        <v>0</v>
      </c>
      <c r="CJ128" s="685">
        <f t="shared" ref="CJ128" si="184">IFERROR(CJ129/CJ125,0)</f>
        <v>0</v>
      </c>
      <c r="CK128" s="685">
        <f t="shared" ref="CK128" si="185">IFERROR(CK129/CK125,0)</f>
        <v>0</v>
      </c>
      <c r="CL128" s="685">
        <f t="shared" ref="CL128" si="186">IFERROR(CL129/CL125,0)</f>
        <v>0</v>
      </c>
      <c r="CM128" s="685">
        <f t="shared" ref="CM128" si="187">IFERROR(CM129/CM125,0)</f>
        <v>0</v>
      </c>
      <c r="CN128" s="685">
        <f t="shared" ref="CN128" si="188">IFERROR(CN129/CN125,0)</f>
        <v>0</v>
      </c>
      <c r="CO128" s="685">
        <f t="shared" ref="CO128" si="189">IFERROR(CO129/CO125,0)</f>
        <v>0</v>
      </c>
      <c r="CP128" s="685">
        <f t="shared" ref="CP128" si="190">IFERROR(CP129/CP125,0)</f>
        <v>0</v>
      </c>
      <c r="CQ128" s="685">
        <f t="shared" ref="CQ128" si="191">IFERROR(CQ129/CQ125,0)</f>
        <v>0</v>
      </c>
      <c r="CR128" s="685">
        <f t="shared" ref="CR128" si="192">IFERROR(CR129/CR125,0)</f>
        <v>0</v>
      </c>
      <c r="CS128" s="685">
        <f t="shared" ref="CS128" si="193">IFERROR(CS129/CS125,0)</f>
        <v>0</v>
      </c>
      <c r="CT128" s="685">
        <f t="shared" ref="CT128" si="194">IFERROR(CT129/CT125,0)</f>
        <v>0</v>
      </c>
      <c r="CU128" s="685">
        <f t="shared" ref="CU128" si="195">IFERROR(CU129/CU125,0)</f>
        <v>0</v>
      </c>
      <c r="CV128" s="685">
        <f t="shared" ref="CV128" si="196">IFERROR(CV129/CV125,0)</f>
        <v>0</v>
      </c>
      <c r="CW128" s="685">
        <f t="shared" ref="CW128" si="197">IFERROR(CW129/CW125,0)</f>
        <v>0</v>
      </c>
      <c r="CX128" s="685">
        <f t="shared" ref="CX128" si="198">IFERROR(CX129/CX125,0)</f>
        <v>0</v>
      </c>
      <c r="CY128" s="685">
        <f t="shared" ref="CY128" si="199">IFERROR(CY129/CY125,0)</f>
        <v>0</v>
      </c>
      <c r="CZ128" s="685">
        <f t="shared" ref="CZ128" si="200">IFERROR(CZ129/CZ125,0)</f>
        <v>0</v>
      </c>
      <c r="DA128" s="685">
        <f t="shared" ref="DA128" si="201">IFERROR(DA129/DA125,0)</f>
        <v>0</v>
      </c>
      <c r="DB128" s="685">
        <f t="shared" ref="DB128" si="202">IFERROR(DB129/DB125,0)</f>
        <v>0</v>
      </c>
      <c r="DC128" s="685">
        <f t="shared" ref="DC128" si="203">IFERROR(DC129/DC125,0)</f>
        <v>0</v>
      </c>
    </row>
    <row r="129" spans="2:107" ht="15" hidden="1" customHeight="1" x14ac:dyDescent="0.25">
      <c r="B129" s="94">
        <v>5</v>
      </c>
      <c r="C129" s="715" t="s">
        <v>5878</v>
      </c>
      <c r="E129" s="715" t="s">
        <v>3855</v>
      </c>
      <c r="G129" s="707">
        <f t="shared" ref="G129:AL129" si="204">G70</f>
        <v>0</v>
      </c>
      <c r="H129" s="699">
        <f t="shared" si="204"/>
        <v>0</v>
      </c>
      <c r="I129" s="699">
        <f t="shared" si="204"/>
        <v>0</v>
      </c>
      <c r="J129" s="699">
        <f t="shared" si="204"/>
        <v>0</v>
      </c>
      <c r="K129" s="699">
        <f t="shared" si="204"/>
        <v>0</v>
      </c>
      <c r="L129" s="699">
        <f t="shared" si="204"/>
        <v>0</v>
      </c>
      <c r="M129" s="699">
        <f t="shared" si="204"/>
        <v>0</v>
      </c>
      <c r="N129" s="699">
        <f t="shared" si="204"/>
        <v>0</v>
      </c>
      <c r="O129" s="699">
        <f t="shared" si="204"/>
        <v>0</v>
      </c>
      <c r="P129" s="699">
        <f t="shared" si="204"/>
        <v>0</v>
      </c>
      <c r="Q129" s="699">
        <f t="shared" si="204"/>
        <v>0</v>
      </c>
      <c r="R129" s="699">
        <f t="shared" si="204"/>
        <v>0</v>
      </c>
      <c r="S129" s="699">
        <f t="shared" si="204"/>
        <v>0</v>
      </c>
      <c r="T129" s="699">
        <f t="shared" si="204"/>
        <v>0</v>
      </c>
      <c r="U129" s="699">
        <f t="shared" si="204"/>
        <v>0</v>
      </c>
      <c r="V129" s="699">
        <f t="shared" si="204"/>
        <v>0</v>
      </c>
      <c r="W129" s="699">
        <f t="shared" si="204"/>
        <v>0</v>
      </c>
      <c r="X129" s="699">
        <f t="shared" si="204"/>
        <v>0</v>
      </c>
      <c r="Y129" s="699">
        <f t="shared" si="204"/>
        <v>0</v>
      </c>
      <c r="Z129" s="699">
        <f t="shared" si="204"/>
        <v>0</v>
      </c>
      <c r="AA129" s="699">
        <f t="shared" si="204"/>
        <v>0</v>
      </c>
      <c r="AB129" s="699">
        <f t="shared" si="204"/>
        <v>0</v>
      </c>
      <c r="AC129" s="699">
        <f t="shared" si="204"/>
        <v>0</v>
      </c>
      <c r="AD129" s="699">
        <f t="shared" si="204"/>
        <v>0</v>
      </c>
      <c r="AE129" s="699">
        <f t="shared" si="204"/>
        <v>0</v>
      </c>
      <c r="AF129" s="699">
        <f t="shared" si="204"/>
        <v>0</v>
      </c>
      <c r="AG129" s="699">
        <f t="shared" si="204"/>
        <v>0</v>
      </c>
      <c r="AH129" s="699">
        <f t="shared" si="204"/>
        <v>0</v>
      </c>
      <c r="AI129" s="699">
        <f t="shared" si="204"/>
        <v>0</v>
      </c>
      <c r="AJ129" s="699">
        <f t="shared" si="204"/>
        <v>0</v>
      </c>
      <c r="AK129" s="699">
        <f t="shared" si="204"/>
        <v>0</v>
      </c>
      <c r="AL129" s="699">
        <f t="shared" si="204"/>
        <v>0</v>
      </c>
      <c r="AM129" s="699">
        <f t="shared" ref="AM129:BR129" si="205">AM70</f>
        <v>0</v>
      </c>
      <c r="AN129" s="699">
        <f t="shared" si="205"/>
        <v>0</v>
      </c>
      <c r="AO129" s="699">
        <f t="shared" si="205"/>
        <v>0</v>
      </c>
      <c r="AP129" s="699">
        <f t="shared" si="205"/>
        <v>0</v>
      </c>
      <c r="AQ129" s="699">
        <f t="shared" si="205"/>
        <v>0</v>
      </c>
      <c r="AR129" s="699">
        <f t="shared" si="205"/>
        <v>0</v>
      </c>
      <c r="AS129" s="699">
        <f t="shared" si="205"/>
        <v>0</v>
      </c>
      <c r="AT129" s="699">
        <f t="shared" si="205"/>
        <v>0</v>
      </c>
      <c r="AU129" s="699">
        <f t="shared" si="205"/>
        <v>0</v>
      </c>
      <c r="AV129" s="699">
        <f t="shared" si="205"/>
        <v>0</v>
      </c>
      <c r="AW129" s="699">
        <f t="shared" si="205"/>
        <v>0</v>
      </c>
      <c r="AX129" s="699">
        <f t="shared" si="205"/>
        <v>0</v>
      </c>
      <c r="AY129" s="699">
        <f t="shared" si="205"/>
        <v>0</v>
      </c>
      <c r="AZ129" s="699">
        <f t="shared" si="205"/>
        <v>0</v>
      </c>
      <c r="BA129" s="699">
        <f t="shared" si="205"/>
        <v>0</v>
      </c>
      <c r="BB129" s="699">
        <f t="shared" si="205"/>
        <v>0</v>
      </c>
      <c r="BC129" s="699">
        <f t="shared" si="205"/>
        <v>0</v>
      </c>
      <c r="BD129" s="699">
        <f t="shared" si="205"/>
        <v>0</v>
      </c>
      <c r="BE129" s="699">
        <f t="shared" si="205"/>
        <v>0</v>
      </c>
      <c r="BF129" s="699">
        <f t="shared" si="205"/>
        <v>0</v>
      </c>
      <c r="BG129" s="699">
        <f t="shared" si="205"/>
        <v>0</v>
      </c>
      <c r="BH129" s="699">
        <f t="shared" si="205"/>
        <v>0</v>
      </c>
      <c r="BI129" s="699">
        <f t="shared" si="205"/>
        <v>0</v>
      </c>
      <c r="BJ129" s="699">
        <f t="shared" si="205"/>
        <v>0</v>
      </c>
      <c r="BK129" s="699">
        <f t="shared" si="205"/>
        <v>0</v>
      </c>
      <c r="BL129" s="699">
        <f t="shared" si="205"/>
        <v>0</v>
      </c>
      <c r="BM129" s="699">
        <f t="shared" si="205"/>
        <v>0</v>
      </c>
      <c r="BN129" s="699">
        <f t="shared" si="205"/>
        <v>0</v>
      </c>
      <c r="BO129" s="699">
        <f t="shared" si="205"/>
        <v>0</v>
      </c>
      <c r="BP129" s="699">
        <f t="shared" si="205"/>
        <v>0</v>
      </c>
      <c r="BQ129" s="699">
        <f t="shared" si="205"/>
        <v>0</v>
      </c>
      <c r="BR129" s="699">
        <f t="shared" si="205"/>
        <v>0</v>
      </c>
      <c r="BS129" s="699">
        <f t="shared" ref="BS129:DC129" si="206">BS70</f>
        <v>0</v>
      </c>
      <c r="BT129" s="699">
        <f t="shared" si="206"/>
        <v>0</v>
      </c>
      <c r="BU129" s="699">
        <f t="shared" si="206"/>
        <v>0</v>
      </c>
      <c r="BV129" s="699">
        <f t="shared" si="206"/>
        <v>0</v>
      </c>
      <c r="BW129" s="699">
        <f t="shared" si="206"/>
        <v>0</v>
      </c>
      <c r="BX129" s="699">
        <f t="shared" si="206"/>
        <v>0</v>
      </c>
      <c r="BY129" s="699">
        <f t="shared" si="206"/>
        <v>0</v>
      </c>
      <c r="BZ129" s="699">
        <f t="shared" si="206"/>
        <v>0</v>
      </c>
      <c r="CA129" s="699">
        <f t="shared" si="206"/>
        <v>0</v>
      </c>
      <c r="CB129" s="699">
        <f t="shared" si="206"/>
        <v>0</v>
      </c>
      <c r="CC129" s="699">
        <f t="shared" si="206"/>
        <v>0</v>
      </c>
      <c r="CD129" s="699">
        <f t="shared" si="206"/>
        <v>0</v>
      </c>
      <c r="CE129" s="699">
        <f t="shared" si="206"/>
        <v>0</v>
      </c>
      <c r="CF129" s="699">
        <f t="shared" si="206"/>
        <v>0</v>
      </c>
      <c r="CG129" s="699">
        <f t="shared" si="206"/>
        <v>0</v>
      </c>
      <c r="CH129" s="699">
        <f t="shared" si="206"/>
        <v>0</v>
      </c>
      <c r="CI129" s="699">
        <f t="shared" si="206"/>
        <v>0</v>
      </c>
      <c r="CJ129" s="699">
        <f t="shared" si="206"/>
        <v>0</v>
      </c>
      <c r="CK129" s="699">
        <f t="shared" si="206"/>
        <v>0</v>
      </c>
      <c r="CL129" s="699">
        <f t="shared" si="206"/>
        <v>0</v>
      </c>
      <c r="CM129" s="699">
        <f t="shared" si="206"/>
        <v>0</v>
      </c>
      <c r="CN129" s="699">
        <f t="shared" si="206"/>
        <v>0</v>
      </c>
      <c r="CO129" s="699">
        <f t="shared" si="206"/>
        <v>0</v>
      </c>
      <c r="CP129" s="699">
        <f t="shared" si="206"/>
        <v>0</v>
      </c>
      <c r="CQ129" s="699">
        <f t="shared" si="206"/>
        <v>0</v>
      </c>
      <c r="CR129" s="699">
        <f t="shared" si="206"/>
        <v>0</v>
      </c>
      <c r="CS129" s="699">
        <f t="shared" si="206"/>
        <v>0</v>
      </c>
      <c r="CT129" s="699">
        <f t="shared" si="206"/>
        <v>0</v>
      </c>
      <c r="CU129" s="699">
        <f t="shared" si="206"/>
        <v>0</v>
      </c>
      <c r="CV129" s="699">
        <f t="shared" si="206"/>
        <v>0</v>
      </c>
      <c r="CW129" s="699">
        <f t="shared" si="206"/>
        <v>0</v>
      </c>
      <c r="CX129" s="699">
        <f t="shared" si="206"/>
        <v>0</v>
      </c>
      <c r="CY129" s="699">
        <f t="shared" si="206"/>
        <v>0</v>
      </c>
      <c r="CZ129" s="699">
        <f t="shared" si="206"/>
        <v>0</v>
      </c>
      <c r="DA129" s="699">
        <f t="shared" si="206"/>
        <v>0</v>
      </c>
      <c r="DB129" s="699">
        <f t="shared" si="206"/>
        <v>0</v>
      </c>
      <c r="DC129" s="699">
        <f t="shared" si="206"/>
        <v>0</v>
      </c>
    </row>
    <row r="130" spans="2:107" ht="15" hidden="1" customHeight="1" x14ac:dyDescent="0.25">
      <c r="B130" s="94">
        <v>6</v>
      </c>
      <c r="C130" s="715" t="s">
        <v>5880</v>
      </c>
      <c r="E130" s="715" t="s">
        <v>5870</v>
      </c>
      <c r="G130" s="707">
        <f t="shared" ref="G130:AL130" si="207">G77</f>
        <v>0</v>
      </c>
      <c r="H130" s="699">
        <f t="shared" si="207"/>
        <v>0</v>
      </c>
      <c r="I130" s="699">
        <f t="shared" si="207"/>
        <v>0</v>
      </c>
      <c r="J130" s="699">
        <f t="shared" si="207"/>
        <v>0</v>
      </c>
      <c r="K130" s="699">
        <f t="shared" si="207"/>
        <v>0</v>
      </c>
      <c r="L130" s="699">
        <f t="shared" si="207"/>
        <v>0</v>
      </c>
      <c r="M130" s="699">
        <f t="shared" si="207"/>
        <v>0</v>
      </c>
      <c r="N130" s="699">
        <f t="shared" si="207"/>
        <v>0</v>
      </c>
      <c r="O130" s="699">
        <f t="shared" si="207"/>
        <v>0</v>
      </c>
      <c r="P130" s="699">
        <f t="shared" si="207"/>
        <v>0</v>
      </c>
      <c r="Q130" s="699">
        <f t="shared" si="207"/>
        <v>0</v>
      </c>
      <c r="R130" s="699">
        <f t="shared" si="207"/>
        <v>0</v>
      </c>
      <c r="S130" s="699">
        <f t="shared" si="207"/>
        <v>0</v>
      </c>
      <c r="T130" s="699">
        <f t="shared" si="207"/>
        <v>0</v>
      </c>
      <c r="U130" s="699">
        <f t="shared" si="207"/>
        <v>0</v>
      </c>
      <c r="V130" s="699">
        <f t="shared" si="207"/>
        <v>0</v>
      </c>
      <c r="W130" s="699">
        <f t="shared" si="207"/>
        <v>0</v>
      </c>
      <c r="X130" s="699">
        <f t="shared" si="207"/>
        <v>0</v>
      </c>
      <c r="Y130" s="699">
        <f t="shared" si="207"/>
        <v>0</v>
      </c>
      <c r="Z130" s="699">
        <f t="shared" si="207"/>
        <v>0</v>
      </c>
      <c r="AA130" s="699">
        <f t="shared" si="207"/>
        <v>0</v>
      </c>
      <c r="AB130" s="699">
        <f t="shared" si="207"/>
        <v>0</v>
      </c>
      <c r="AC130" s="699">
        <f t="shared" si="207"/>
        <v>0</v>
      </c>
      <c r="AD130" s="699">
        <f t="shared" si="207"/>
        <v>0</v>
      </c>
      <c r="AE130" s="699">
        <f t="shared" si="207"/>
        <v>0</v>
      </c>
      <c r="AF130" s="699">
        <f t="shared" si="207"/>
        <v>0</v>
      </c>
      <c r="AG130" s="699">
        <f t="shared" si="207"/>
        <v>0</v>
      </c>
      <c r="AH130" s="699">
        <f t="shared" si="207"/>
        <v>0</v>
      </c>
      <c r="AI130" s="699">
        <f t="shared" si="207"/>
        <v>0</v>
      </c>
      <c r="AJ130" s="699">
        <f t="shared" si="207"/>
        <v>0</v>
      </c>
      <c r="AK130" s="699">
        <f t="shared" si="207"/>
        <v>0</v>
      </c>
      <c r="AL130" s="699">
        <f t="shared" si="207"/>
        <v>0</v>
      </c>
      <c r="AM130" s="699">
        <f t="shared" ref="AM130:BR130" si="208">AM77</f>
        <v>0</v>
      </c>
      <c r="AN130" s="699">
        <f t="shared" si="208"/>
        <v>0</v>
      </c>
      <c r="AO130" s="699">
        <f t="shared" si="208"/>
        <v>0</v>
      </c>
      <c r="AP130" s="699">
        <f t="shared" si="208"/>
        <v>0</v>
      </c>
      <c r="AQ130" s="699">
        <f t="shared" si="208"/>
        <v>0</v>
      </c>
      <c r="AR130" s="699">
        <f t="shared" si="208"/>
        <v>0</v>
      </c>
      <c r="AS130" s="699">
        <f t="shared" si="208"/>
        <v>0</v>
      </c>
      <c r="AT130" s="699">
        <f t="shared" si="208"/>
        <v>0</v>
      </c>
      <c r="AU130" s="699">
        <f t="shared" si="208"/>
        <v>0</v>
      </c>
      <c r="AV130" s="699">
        <f t="shared" si="208"/>
        <v>0</v>
      </c>
      <c r="AW130" s="699">
        <f t="shared" si="208"/>
        <v>0</v>
      </c>
      <c r="AX130" s="699">
        <f t="shared" si="208"/>
        <v>0</v>
      </c>
      <c r="AY130" s="699">
        <f t="shared" si="208"/>
        <v>0</v>
      </c>
      <c r="AZ130" s="699">
        <f t="shared" si="208"/>
        <v>0</v>
      </c>
      <c r="BA130" s="699">
        <f t="shared" si="208"/>
        <v>0</v>
      </c>
      <c r="BB130" s="699">
        <f t="shared" si="208"/>
        <v>0</v>
      </c>
      <c r="BC130" s="699">
        <f t="shared" si="208"/>
        <v>0</v>
      </c>
      <c r="BD130" s="699">
        <f t="shared" si="208"/>
        <v>0</v>
      </c>
      <c r="BE130" s="699">
        <f t="shared" si="208"/>
        <v>0</v>
      </c>
      <c r="BF130" s="699">
        <f t="shared" si="208"/>
        <v>0</v>
      </c>
      <c r="BG130" s="699">
        <f t="shared" si="208"/>
        <v>0</v>
      </c>
      <c r="BH130" s="699">
        <f t="shared" si="208"/>
        <v>0</v>
      </c>
      <c r="BI130" s="699">
        <f t="shared" si="208"/>
        <v>0</v>
      </c>
      <c r="BJ130" s="699">
        <f t="shared" si="208"/>
        <v>0</v>
      </c>
      <c r="BK130" s="699">
        <f t="shared" si="208"/>
        <v>0</v>
      </c>
      <c r="BL130" s="699">
        <f t="shared" si="208"/>
        <v>0</v>
      </c>
      <c r="BM130" s="699">
        <f t="shared" si="208"/>
        <v>0</v>
      </c>
      <c r="BN130" s="699">
        <f t="shared" si="208"/>
        <v>0</v>
      </c>
      <c r="BO130" s="699">
        <f t="shared" si="208"/>
        <v>0</v>
      </c>
      <c r="BP130" s="699">
        <f t="shared" si="208"/>
        <v>0</v>
      </c>
      <c r="BQ130" s="699">
        <f t="shared" si="208"/>
        <v>0</v>
      </c>
      <c r="BR130" s="699">
        <f t="shared" si="208"/>
        <v>0</v>
      </c>
      <c r="BS130" s="699">
        <f t="shared" ref="BS130:DC130" si="209">BS77</f>
        <v>0</v>
      </c>
      <c r="BT130" s="699">
        <f t="shared" si="209"/>
        <v>0</v>
      </c>
      <c r="BU130" s="699">
        <f t="shared" si="209"/>
        <v>0</v>
      </c>
      <c r="BV130" s="699">
        <f t="shared" si="209"/>
        <v>0</v>
      </c>
      <c r="BW130" s="699">
        <f t="shared" si="209"/>
        <v>0</v>
      </c>
      <c r="BX130" s="699">
        <f t="shared" si="209"/>
        <v>0</v>
      </c>
      <c r="BY130" s="699">
        <f t="shared" si="209"/>
        <v>0</v>
      </c>
      <c r="BZ130" s="699">
        <f t="shared" si="209"/>
        <v>0</v>
      </c>
      <c r="CA130" s="699">
        <f t="shared" si="209"/>
        <v>0</v>
      </c>
      <c r="CB130" s="699">
        <f t="shared" si="209"/>
        <v>0</v>
      </c>
      <c r="CC130" s="699">
        <f t="shared" si="209"/>
        <v>0</v>
      </c>
      <c r="CD130" s="699">
        <f t="shared" si="209"/>
        <v>0</v>
      </c>
      <c r="CE130" s="699">
        <f t="shared" si="209"/>
        <v>0</v>
      </c>
      <c r="CF130" s="699">
        <f t="shared" si="209"/>
        <v>0</v>
      </c>
      <c r="CG130" s="699">
        <f t="shared" si="209"/>
        <v>0</v>
      </c>
      <c r="CH130" s="699">
        <f t="shared" si="209"/>
        <v>0</v>
      </c>
      <c r="CI130" s="699">
        <f t="shared" si="209"/>
        <v>0</v>
      </c>
      <c r="CJ130" s="699">
        <f t="shared" si="209"/>
        <v>0</v>
      </c>
      <c r="CK130" s="699">
        <f t="shared" si="209"/>
        <v>0</v>
      </c>
      <c r="CL130" s="699">
        <f t="shared" si="209"/>
        <v>0</v>
      </c>
      <c r="CM130" s="699">
        <f t="shared" si="209"/>
        <v>0</v>
      </c>
      <c r="CN130" s="699">
        <f t="shared" si="209"/>
        <v>0</v>
      </c>
      <c r="CO130" s="699">
        <f t="shared" si="209"/>
        <v>0</v>
      </c>
      <c r="CP130" s="699">
        <f t="shared" si="209"/>
        <v>0</v>
      </c>
      <c r="CQ130" s="699">
        <f t="shared" si="209"/>
        <v>0</v>
      </c>
      <c r="CR130" s="699">
        <f t="shared" si="209"/>
        <v>0</v>
      </c>
      <c r="CS130" s="699">
        <f t="shared" si="209"/>
        <v>0</v>
      </c>
      <c r="CT130" s="699">
        <f t="shared" si="209"/>
        <v>0</v>
      </c>
      <c r="CU130" s="699">
        <f t="shared" si="209"/>
        <v>0</v>
      </c>
      <c r="CV130" s="699">
        <f t="shared" si="209"/>
        <v>0</v>
      </c>
      <c r="CW130" s="699">
        <f t="shared" si="209"/>
        <v>0</v>
      </c>
      <c r="CX130" s="699">
        <f t="shared" si="209"/>
        <v>0</v>
      </c>
      <c r="CY130" s="699">
        <f t="shared" si="209"/>
        <v>0</v>
      </c>
      <c r="CZ130" s="699">
        <f t="shared" si="209"/>
        <v>0</v>
      </c>
      <c r="DA130" s="699">
        <f t="shared" si="209"/>
        <v>0</v>
      </c>
      <c r="DB130" s="699">
        <f t="shared" si="209"/>
        <v>0</v>
      </c>
      <c r="DC130" s="699">
        <f t="shared" si="209"/>
        <v>0</v>
      </c>
    </row>
    <row r="131" spans="2:107" ht="15" hidden="1" customHeight="1" x14ac:dyDescent="0.25">
      <c r="B131" s="714">
        <v>7</v>
      </c>
      <c r="C131" s="715" t="s">
        <v>5882</v>
      </c>
      <c r="E131" s="715" t="s">
        <v>5873</v>
      </c>
      <c r="G131" s="687">
        <f>IFERROR(SUMPRODUCT(H131:DC131,H130:DC130)/SUM(H130:DC130),0)</f>
        <v>0</v>
      </c>
      <c r="H131" s="685">
        <f>IFERROR((H132*10^3)/(H130*H81),0)</f>
        <v>0</v>
      </c>
      <c r="I131" s="685">
        <f t="shared" ref="I131:BK131" si="210">IFERROR((I132*10^3)/(I130*I81),0)</f>
        <v>0</v>
      </c>
      <c r="J131" s="685">
        <f t="shared" si="210"/>
        <v>0</v>
      </c>
      <c r="K131" s="685">
        <f t="shared" si="210"/>
        <v>0</v>
      </c>
      <c r="L131" s="685">
        <f t="shared" si="210"/>
        <v>0</v>
      </c>
      <c r="M131" s="685">
        <f t="shared" si="210"/>
        <v>0</v>
      </c>
      <c r="N131" s="685">
        <f t="shared" si="210"/>
        <v>0</v>
      </c>
      <c r="O131" s="685">
        <f t="shared" si="210"/>
        <v>0</v>
      </c>
      <c r="P131" s="685">
        <f t="shared" si="210"/>
        <v>0</v>
      </c>
      <c r="Q131" s="685">
        <f t="shared" si="210"/>
        <v>0</v>
      </c>
      <c r="R131" s="685">
        <f t="shared" si="210"/>
        <v>0</v>
      </c>
      <c r="S131" s="685">
        <f t="shared" si="210"/>
        <v>0</v>
      </c>
      <c r="T131" s="685">
        <f t="shared" si="210"/>
        <v>0</v>
      </c>
      <c r="U131" s="685">
        <f t="shared" si="210"/>
        <v>0</v>
      </c>
      <c r="V131" s="685">
        <f t="shared" si="210"/>
        <v>0</v>
      </c>
      <c r="W131" s="685">
        <f t="shared" si="210"/>
        <v>0</v>
      </c>
      <c r="X131" s="685">
        <f t="shared" si="210"/>
        <v>0</v>
      </c>
      <c r="Y131" s="685">
        <f t="shared" si="210"/>
        <v>0</v>
      </c>
      <c r="Z131" s="685">
        <f t="shared" si="210"/>
        <v>0</v>
      </c>
      <c r="AA131" s="685">
        <f t="shared" si="210"/>
        <v>0</v>
      </c>
      <c r="AB131" s="685">
        <f t="shared" si="210"/>
        <v>0</v>
      </c>
      <c r="AC131" s="685">
        <f t="shared" si="210"/>
        <v>0</v>
      </c>
      <c r="AD131" s="685">
        <f t="shared" si="210"/>
        <v>0</v>
      </c>
      <c r="AE131" s="685">
        <f t="shared" si="210"/>
        <v>0</v>
      </c>
      <c r="AF131" s="685">
        <f t="shared" si="210"/>
        <v>0</v>
      </c>
      <c r="AG131" s="685">
        <f t="shared" si="210"/>
        <v>0</v>
      </c>
      <c r="AH131" s="685">
        <f t="shared" si="210"/>
        <v>0</v>
      </c>
      <c r="AI131" s="685">
        <f t="shared" si="210"/>
        <v>0</v>
      </c>
      <c r="AJ131" s="685">
        <f t="shared" si="210"/>
        <v>0</v>
      </c>
      <c r="AK131" s="685">
        <f t="shared" si="210"/>
        <v>0</v>
      </c>
      <c r="AL131" s="685">
        <f t="shared" si="210"/>
        <v>0</v>
      </c>
      <c r="AM131" s="685">
        <f t="shared" si="210"/>
        <v>0</v>
      </c>
      <c r="AN131" s="685">
        <f t="shared" si="210"/>
        <v>0</v>
      </c>
      <c r="AO131" s="685">
        <f t="shared" si="210"/>
        <v>0</v>
      </c>
      <c r="AP131" s="685">
        <f t="shared" si="210"/>
        <v>0</v>
      </c>
      <c r="AQ131" s="685">
        <f t="shared" si="210"/>
        <v>0</v>
      </c>
      <c r="AR131" s="685">
        <f t="shared" si="210"/>
        <v>0</v>
      </c>
      <c r="AS131" s="685">
        <f t="shared" si="210"/>
        <v>0</v>
      </c>
      <c r="AT131" s="685">
        <f t="shared" si="210"/>
        <v>0</v>
      </c>
      <c r="AU131" s="685">
        <f t="shared" si="210"/>
        <v>0</v>
      </c>
      <c r="AV131" s="685">
        <f t="shared" si="210"/>
        <v>0</v>
      </c>
      <c r="AW131" s="685">
        <f t="shared" si="210"/>
        <v>0</v>
      </c>
      <c r="AX131" s="685">
        <f t="shared" si="210"/>
        <v>0</v>
      </c>
      <c r="AY131" s="685">
        <f t="shared" si="210"/>
        <v>0</v>
      </c>
      <c r="AZ131" s="685">
        <f t="shared" si="210"/>
        <v>0</v>
      </c>
      <c r="BA131" s="685">
        <f t="shared" si="210"/>
        <v>0</v>
      </c>
      <c r="BB131" s="685">
        <f t="shared" si="210"/>
        <v>0</v>
      </c>
      <c r="BC131" s="685">
        <f t="shared" si="210"/>
        <v>0</v>
      </c>
      <c r="BD131" s="685">
        <f t="shared" si="210"/>
        <v>0</v>
      </c>
      <c r="BE131" s="685">
        <f t="shared" si="210"/>
        <v>0</v>
      </c>
      <c r="BF131" s="685">
        <f t="shared" si="210"/>
        <v>0</v>
      </c>
      <c r="BG131" s="685">
        <f t="shared" si="210"/>
        <v>0</v>
      </c>
      <c r="BH131" s="685">
        <f t="shared" si="210"/>
        <v>0</v>
      </c>
      <c r="BI131" s="685">
        <f t="shared" si="210"/>
        <v>0</v>
      </c>
      <c r="BJ131" s="685">
        <f t="shared" si="210"/>
        <v>0</v>
      </c>
      <c r="BK131" s="685">
        <f t="shared" si="210"/>
        <v>0</v>
      </c>
      <c r="BL131" s="685">
        <f>IFERROR((BL132*10^3)/(BL130*BL81),0)</f>
        <v>0</v>
      </c>
      <c r="BM131" s="685">
        <f t="shared" ref="BM131" si="211">IFERROR((BM132*10^3)/(BM130*BM81),0)</f>
        <v>0</v>
      </c>
      <c r="BN131" s="685">
        <f t="shared" ref="BN131" si="212">IFERROR((BN132*10^3)/(BN130*BN81),0)</f>
        <v>0</v>
      </c>
      <c r="BO131" s="685">
        <f t="shared" ref="BO131" si="213">IFERROR((BO132*10^3)/(BO130*BO81),0)</f>
        <v>0</v>
      </c>
      <c r="BP131" s="685">
        <f t="shared" ref="BP131" si="214">IFERROR((BP132*10^3)/(BP130*BP81),0)</f>
        <v>0</v>
      </c>
      <c r="BQ131" s="685">
        <f t="shared" ref="BQ131" si="215">IFERROR((BQ132*10^3)/(BQ130*BQ81),0)</f>
        <v>0</v>
      </c>
      <c r="BR131" s="685">
        <f t="shared" ref="BR131" si="216">IFERROR((BR132*10^3)/(BR130*BR81),0)</f>
        <v>0</v>
      </c>
      <c r="BS131" s="685">
        <f t="shared" ref="BS131" si="217">IFERROR((BS132*10^3)/(BS130*BS81),0)</f>
        <v>0</v>
      </c>
      <c r="BT131" s="685">
        <f t="shared" ref="BT131" si="218">IFERROR((BT132*10^3)/(BT130*BT81),0)</f>
        <v>0</v>
      </c>
      <c r="BU131" s="685">
        <f t="shared" ref="BU131" si="219">IFERROR((BU132*10^3)/(BU130*BU81),0)</f>
        <v>0</v>
      </c>
      <c r="BV131" s="685">
        <f t="shared" ref="BV131" si="220">IFERROR((BV132*10^3)/(BV130*BV81),0)</f>
        <v>0</v>
      </c>
      <c r="BW131" s="685">
        <f t="shared" ref="BW131" si="221">IFERROR((BW132*10^3)/(BW130*BW81),0)</f>
        <v>0</v>
      </c>
      <c r="BX131" s="685">
        <f t="shared" ref="BX131" si="222">IFERROR((BX132*10^3)/(BX130*BX81),0)</f>
        <v>0</v>
      </c>
      <c r="BY131" s="685">
        <f t="shared" ref="BY131" si="223">IFERROR((BY132*10^3)/(BY130*BY81),0)</f>
        <v>0</v>
      </c>
      <c r="BZ131" s="685">
        <f t="shared" ref="BZ131" si="224">IFERROR((BZ132*10^3)/(BZ130*BZ81),0)</f>
        <v>0</v>
      </c>
      <c r="CA131" s="685">
        <f t="shared" ref="CA131" si="225">IFERROR((CA132*10^3)/(CA130*CA81),0)</f>
        <v>0</v>
      </c>
      <c r="CB131" s="685">
        <f t="shared" ref="CB131" si="226">IFERROR((CB132*10^3)/(CB130*CB81),0)</f>
        <v>0</v>
      </c>
      <c r="CC131" s="685">
        <f t="shared" ref="CC131" si="227">IFERROR((CC132*10^3)/(CC130*CC81),0)</f>
        <v>0</v>
      </c>
      <c r="CD131" s="685">
        <f t="shared" ref="CD131" si="228">IFERROR((CD132*10^3)/(CD130*CD81),0)</f>
        <v>0</v>
      </c>
      <c r="CE131" s="685">
        <f t="shared" ref="CE131" si="229">IFERROR((CE132*10^3)/(CE130*CE81),0)</f>
        <v>0</v>
      </c>
      <c r="CF131" s="685">
        <f t="shared" ref="CF131" si="230">IFERROR((CF132*10^3)/(CF130*CF81),0)</f>
        <v>0</v>
      </c>
      <c r="CG131" s="685">
        <f t="shared" ref="CG131" si="231">IFERROR((CG132*10^3)/(CG130*CG81),0)</f>
        <v>0</v>
      </c>
      <c r="CH131" s="685">
        <f t="shared" ref="CH131" si="232">IFERROR((CH132*10^3)/(CH130*CH81),0)</f>
        <v>0</v>
      </c>
      <c r="CI131" s="685">
        <f t="shared" ref="CI131" si="233">IFERROR((CI132*10^3)/(CI130*CI81),0)</f>
        <v>0</v>
      </c>
      <c r="CJ131" s="685">
        <f t="shared" ref="CJ131" si="234">IFERROR((CJ132*10^3)/(CJ130*CJ81),0)</f>
        <v>0</v>
      </c>
      <c r="CK131" s="685">
        <f t="shared" ref="CK131" si="235">IFERROR((CK132*10^3)/(CK130*CK81),0)</f>
        <v>0</v>
      </c>
      <c r="CL131" s="685">
        <f t="shared" ref="CL131" si="236">IFERROR((CL132*10^3)/(CL130*CL81),0)</f>
        <v>0</v>
      </c>
      <c r="CM131" s="685">
        <f t="shared" ref="CM131" si="237">IFERROR((CM132*10^3)/(CM130*CM81),0)</f>
        <v>0</v>
      </c>
      <c r="CN131" s="685">
        <f t="shared" ref="CN131" si="238">IFERROR((CN132*10^3)/(CN130*CN81),0)</f>
        <v>0</v>
      </c>
      <c r="CO131" s="685">
        <f t="shared" ref="CO131" si="239">IFERROR((CO132*10^3)/(CO130*CO81),0)</f>
        <v>0</v>
      </c>
      <c r="CP131" s="685">
        <f t="shared" ref="CP131" si="240">IFERROR((CP132*10^3)/(CP130*CP81),0)</f>
        <v>0</v>
      </c>
      <c r="CQ131" s="685">
        <f t="shared" ref="CQ131" si="241">IFERROR((CQ132*10^3)/(CQ130*CQ81),0)</f>
        <v>0</v>
      </c>
      <c r="CR131" s="685">
        <f t="shared" ref="CR131" si="242">IFERROR((CR132*10^3)/(CR130*CR81),0)</f>
        <v>0</v>
      </c>
      <c r="CS131" s="685">
        <f t="shared" ref="CS131" si="243">IFERROR((CS132*10^3)/(CS130*CS81),0)</f>
        <v>0</v>
      </c>
      <c r="CT131" s="685">
        <f t="shared" ref="CT131" si="244">IFERROR((CT132*10^3)/(CT130*CT81),0)</f>
        <v>0</v>
      </c>
      <c r="CU131" s="685">
        <f t="shared" ref="CU131" si="245">IFERROR((CU132*10^3)/(CU130*CU81),0)</f>
        <v>0</v>
      </c>
      <c r="CV131" s="685">
        <f t="shared" ref="CV131" si="246">IFERROR((CV132*10^3)/(CV130*CV81),0)</f>
        <v>0</v>
      </c>
      <c r="CW131" s="685">
        <f t="shared" ref="CW131" si="247">IFERROR((CW132*10^3)/(CW130*CW81),0)</f>
        <v>0</v>
      </c>
      <c r="CX131" s="685">
        <f t="shared" ref="CX131" si="248">IFERROR((CX132*10^3)/(CX130*CX81),0)</f>
        <v>0</v>
      </c>
      <c r="CY131" s="685">
        <f t="shared" ref="CY131" si="249">IFERROR((CY132*10^3)/(CY130*CY81),0)</f>
        <v>0</v>
      </c>
      <c r="CZ131" s="685">
        <f t="shared" ref="CZ131" si="250">IFERROR((CZ132*10^3)/(CZ130*CZ81),0)</f>
        <v>0</v>
      </c>
      <c r="DA131" s="685">
        <f t="shared" ref="DA131" si="251">IFERROR((DA132*10^3)/(DA130*DA81),0)</f>
        <v>0</v>
      </c>
      <c r="DB131" s="685">
        <f t="shared" ref="DB131" si="252">IFERROR((DB132*10^3)/(DB130*DB81),0)</f>
        <v>0</v>
      </c>
      <c r="DC131" s="685">
        <f t="shared" ref="DC131" si="253">IFERROR((DC132*10^3)/(DC130*DC81),0)</f>
        <v>0</v>
      </c>
    </row>
    <row r="132" spans="2:107" ht="15" hidden="1" customHeight="1" x14ac:dyDescent="0.25">
      <c r="B132" s="94">
        <v>8</v>
      </c>
      <c r="C132" s="715" t="s">
        <v>5884</v>
      </c>
      <c r="E132" s="715" t="s">
        <v>3852</v>
      </c>
      <c r="G132" s="707">
        <f>G88</f>
        <v>0</v>
      </c>
      <c r="H132" s="699">
        <f>H88</f>
        <v>0</v>
      </c>
      <c r="I132" s="699">
        <f t="shared" ref="I132:BK132" si="254">I88</f>
        <v>0</v>
      </c>
      <c r="J132" s="699">
        <f t="shared" si="254"/>
        <v>0</v>
      </c>
      <c r="K132" s="699">
        <f t="shared" si="254"/>
        <v>0</v>
      </c>
      <c r="L132" s="699">
        <f t="shared" si="254"/>
        <v>0</v>
      </c>
      <c r="M132" s="699">
        <f t="shared" si="254"/>
        <v>0</v>
      </c>
      <c r="N132" s="699">
        <f t="shared" si="254"/>
        <v>0</v>
      </c>
      <c r="O132" s="699">
        <f t="shared" si="254"/>
        <v>0</v>
      </c>
      <c r="P132" s="699">
        <f t="shared" si="254"/>
        <v>0</v>
      </c>
      <c r="Q132" s="699">
        <f t="shared" si="254"/>
        <v>0</v>
      </c>
      <c r="R132" s="699">
        <f t="shared" si="254"/>
        <v>0</v>
      </c>
      <c r="S132" s="699">
        <f t="shared" si="254"/>
        <v>0</v>
      </c>
      <c r="T132" s="699">
        <f t="shared" si="254"/>
        <v>0</v>
      </c>
      <c r="U132" s="699">
        <f t="shared" si="254"/>
        <v>0</v>
      </c>
      <c r="V132" s="699">
        <f t="shared" si="254"/>
        <v>0</v>
      </c>
      <c r="W132" s="699">
        <f t="shared" si="254"/>
        <v>0</v>
      </c>
      <c r="X132" s="699">
        <f t="shared" si="254"/>
        <v>0</v>
      </c>
      <c r="Y132" s="699">
        <f t="shared" si="254"/>
        <v>0</v>
      </c>
      <c r="Z132" s="699">
        <f t="shared" si="254"/>
        <v>0</v>
      </c>
      <c r="AA132" s="699">
        <f t="shared" si="254"/>
        <v>0</v>
      </c>
      <c r="AB132" s="699">
        <f t="shared" si="254"/>
        <v>0</v>
      </c>
      <c r="AC132" s="699">
        <f t="shared" si="254"/>
        <v>0</v>
      </c>
      <c r="AD132" s="699">
        <f t="shared" si="254"/>
        <v>0</v>
      </c>
      <c r="AE132" s="699">
        <f t="shared" si="254"/>
        <v>0</v>
      </c>
      <c r="AF132" s="699">
        <f t="shared" si="254"/>
        <v>0</v>
      </c>
      <c r="AG132" s="699">
        <f t="shared" si="254"/>
        <v>0</v>
      </c>
      <c r="AH132" s="699">
        <f t="shared" si="254"/>
        <v>0</v>
      </c>
      <c r="AI132" s="699">
        <f t="shared" si="254"/>
        <v>0</v>
      </c>
      <c r="AJ132" s="699">
        <f t="shared" si="254"/>
        <v>0</v>
      </c>
      <c r="AK132" s="699">
        <f t="shared" si="254"/>
        <v>0</v>
      </c>
      <c r="AL132" s="699">
        <f t="shared" si="254"/>
        <v>0</v>
      </c>
      <c r="AM132" s="699">
        <f t="shared" si="254"/>
        <v>0</v>
      </c>
      <c r="AN132" s="699">
        <f t="shared" si="254"/>
        <v>0</v>
      </c>
      <c r="AO132" s="699">
        <f t="shared" si="254"/>
        <v>0</v>
      </c>
      <c r="AP132" s="699">
        <f t="shared" si="254"/>
        <v>0</v>
      </c>
      <c r="AQ132" s="699">
        <f t="shared" si="254"/>
        <v>0</v>
      </c>
      <c r="AR132" s="699">
        <f t="shared" si="254"/>
        <v>0</v>
      </c>
      <c r="AS132" s="699">
        <f t="shared" si="254"/>
        <v>0</v>
      </c>
      <c r="AT132" s="699">
        <f t="shared" si="254"/>
        <v>0</v>
      </c>
      <c r="AU132" s="699">
        <f t="shared" si="254"/>
        <v>0</v>
      </c>
      <c r="AV132" s="699">
        <f t="shared" si="254"/>
        <v>0</v>
      </c>
      <c r="AW132" s="699">
        <f t="shared" si="254"/>
        <v>0</v>
      </c>
      <c r="AX132" s="699">
        <f t="shared" si="254"/>
        <v>0</v>
      </c>
      <c r="AY132" s="699">
        <f t="shared" si="254"/>
        <v>0</v>
      </c>
      <c r="AZ132" s="699">
        <f t="shared" si="254"/>
        <v>0</v>
      </c>
      <c r="BA132" s="699">
        <f t="shared" si="254"/>
        <v>0</v>
      </c>
      <c r="BB132" s="699">
        <f t="shared" si="254"/>
        <v>0</v>
      </c>
      <c r="BC132" s="699">
        <f t="shared" si="254"/>
        <v>0</v>
      </c>
      <c r="BD132" s="699">
        <f t="shared" si="254"/>
        <v>0</v>
      </c>
      <c r="BE132" s="699">
        <f t="shared" si="254"/>
        <v>0</v>
      </c>
      <c r="BF132" s="699">
        <f t="shared" si="254"/>
        <v>0</v>
      </c>
      <c r="BG132" s="699">
        <f t="shared" si="254"/>
        <v>0</v>
      </c>
      <c r="BH132" s="699">
        <f t="shared" si="254"/>
        <v>0</v>
      </c>
      <c r="BI132" s="699">
        <f t="shared" si="254"/>
        <v>0</v>
      </c>
      <c r="BJ132" s="699">
        <f t="shared" si="254"/>
        <v>0</v>
      </c>
      <c r="BK132" s="699">
        <f t="shared" si="254"/>
        <v>0</v>
      </c>
      <c r="BL132" s="699">
        <f>BL88</f>
        <v>0</v>
      </c>
      <c r="BM132" s="699">
        <f t="shared" ref="BM132:DC132" si="255">BM88</f>
        <v>0</v>
      </c>
      <c r="BN132" s="699">
        <f t="shared" si="255"/>
        <v>0</v>
      </c>
      <c r="BO132" s="699">
        <f t="shared" si="255"/>
        <v>0</v>
      </c>
      <c r="BP132" s="699">
        <f t="shared" si="255"/>
        <v>0</v>
      </c>
      <c r="BQ132" s="699">
        <f t="shared" si="255"/>
        <v>0</v>
      </c>
      <c r="BR132" s="699">
        <f t="shared" si="255"/>
        <v>0</v>
      </c>
      <c r="BS132" s="699">
        <f t="shared" si="255"/>
        <v>0</v>
      </c>
      <c r="BT132" s="699">
        <f t="shared" si="255"/>
        <v>0</v>
      </c>
      <c r="BU132" s="699">
        <f t="shared" si="255"/>
        <v>0</v>
      </c>
      <c r="BV132" s="699">
        <f t="shared" si="255"/>
        <v>0</v>
      </c>
      <c r="BW132" s="699">
        <f t="shared" si="255"/>
        <v>0</v>
      </c>
      <c r="BX132" s="699">
        <f t="shared" si="255"/>
        <v>0</v>
      </c>
      <c r="BY132" s="699">
        <f t="shared" si="255"/>
        <v>0</v>
      </c>
      <c r="BZ132" s="699">
        <f t="shared" si="255"/>
        <v>0</v>
      </c>
      <c r="CA132" s="699">
        <f t="shared" si="255"/>
        <v>0</v>
      </c>
      <c r="CB132" s="699">
        <f t="shared" si="255"/>
        <v>0</v>
      </c>
      <c r="CC132" s="699">
        <f t="shared" si="255"/>
        <v>0</v>
      </c>
      <c r="CD132" s="699">
        <f t="shared" si="255"/>
        <v>0</v>
      </c>
      <c r="CE132" s="699">
        <f t="shared" si="255"/>
        <v>0</v>
      </c>
      <c r="CF132" s="699">
        <f t="shared" si="255"/>
        <v>0</v>
      </c>
      <c r="CG132" s="699">
        <f t="shared" si="255"/>
        <v>0</v>
      </c>
      <c r="CH132" s="699">
        <f t="shared" si="255"/>
        <v>0</v>
      </c>
      <c r="CI132" s="699">
        <f t="shared" si="255"/>
        <v>0</v>
      </c>
      <c r="CJ132" s="699">
        <f t="shared" si="255"/>
        <v>0</v>
      </c>
      <c r="CK132" s="699">
        <f t="shared" si="255"/>
        <v>0</v>
      </c>
      <c r="CL132" s="699">
        <f t="shared" si="255"/>
        <v>0</v>
      </c>
      <c r="CM132" s="699">
        <f t="shared" si="255"/>
        <v>0</v>
      </c>
      <c r="CN132" s="699">
        <f t="shared" si="255"/>
        <v>0</v>
      </c>
      <c r="CO132" s="699">
        <f t="shared" si="255"/>
        <v>0</v>
      </c>
      <c r="CP132" s="699">
        <f t="shared" si="255"/>
        <v>0</v>
      </c>
      <c r="CQ132" s="699">
        <f t="shared" si="255"/>
        <v>0</v>
      </c>
      <c r="CR132" s="699">
        <f t="shared" si="255"/>
        <v>0</v>
      </c>
      <c r="CS132" s="699">
        <f t="shared" si="255"/>
        <v>0</v>
      </c>
      <c r="CT132" s="699">
        <f t="shared" si="255"/>
        <v>0</v>
      </c>
      <c r="CU132" s="699">
        <f t="shared" si="255"/>
        <v>0</v>
      </c>
      <c r="CV132" s="699">
        <f t="shared" si="255"/>
        <v>0</v>
      </c>
      <c r="CW132" s="699">
        <f t="shared" si="255"/>
        <v>0</v>
      </c>
      <c r="CX132" s="699">
        <f t="shared" si="255"/>
        <v>0</v>
      </c>
      <c r="CY132" s="699">
        <f t="shared" si="255"/>
        <v>0</v>
      </c>
      <c r="CZ132" s="699">
        <f t="shared" si="255"/>
        <v>0</v>
      </c>
      <c r="DA132" s="699">
        <f t="shared" si="255"/>
        <v>0</v>
      </c>
      <c r="DB132" s="699">
        <f t="shared" si="255"/>
        <v>0</v>
      </c>
      <c r="DC132" s="699">
        <f t="shared" si="255"/>
        <v>0</v>
      </c>
    </row>
    <row r="133" spans="2:107" ht="15" hidden="1" customHeight="1" x14ac:dyDescent="0.25">
      <c r="B133" s="94">
        <v>9</v>
      </c>
      <c r="C133" s="715" t="s">
        <v>5886</v>
      </c>
      <c r="E133" s="715" t="s">
        <v>3855</v>
      </c>
      <c r="G133" s="687">
        <f>IFERROR(SUMPRODUCT(H133:DC133,H130:DC130)/SUM(H130:DC130),0)</f>
        <v>0</v>
      </c>
      <c r="H133" s="685">
        <f>IFERROR(H134/H130,0)</f>
        <v>0</v>
      </c>
      <c r="I133" s="685">
        <f t="shared" ref="I133:BK133" si="256">IFERROR(I134/I130,0)</f>
        <v>0</v>
      </c>
      <c r="J133" s="685">
        <f t="shared" si="256"/>
        <v>0</v>
      </c>
      <c r="K133" s="685">
        <f t="shared" si="256"/>
        <v>0</v>
      </c>
      <c r="L133" s="685">
        <f t="shared" si="256"/>
        <v>0</v>
      </c>
      <c r="M133" s="685">
        <f t="shared" si="256"/>
        <v>0</v>
      </c>
      <c r="N133" s="685">
        <f t="shared" si="256"/>
        <v>0</v>
      </c>
      <c r="O133" s="685">
        <f t="shared" si="256"/>
        <v>0</v>
      </c>
      <c r="P133" s="685">
        <f t="shared" si="256"/>
        <v>0</v>
      </c>
      <c r="Q133" s="685">
        <f t="shared" si="256"/>
        <v>0</v>
      </c>
      <c r="R133" s="685">
        <f t="shared" si="256"/>
        <v>0</v>
      </c>
      <c r="S133" s="685">
        <f t="shared" si="256"/>
        <v>0</v>
      </c>
      <c r="T133" s="685">
        <f t="shared" si="256"/>
        <v>0</v>
      </c>
      <c r="U133" s="685">
        <f t="shared" si="256"/>
        <v>0</v>
      </c>
      <c r="V133" s="685">
        <f t="shared" si="256"/>
        <v>0</v>
      </c>
      <c r="W133" s="685">
        <f t="shared" si="256"/>
        <v>0</v>
      </c>
      <c r="X133" s="685">
        <f t="shared" si="256"/>
        <v>0</v>
      </c>
      <c r="Y133" s="685">
        <f t="shared" si="256"/>
        <v>0</v>
      </c>
      <c r="Z133" s="685">
        <f t="shared" si="256"/>
        <v>0</v>
      </c>
      <c r="AA133" s="685">
        <f t="shared" si="256"/>
        <v>0</v>
      </c>
      <c r="AB133" s="685">
        <f t="shared" si="256"/>
        <v>0</v>
      </c>
      <c r="AC133" s="685">
        <f t="shared" si="256"/>
        <v>0</v>
      </c>
      <c r="AD133" s="685">
        <f t="shared" si="256"/>
        <v>0</v>
      </c>
      <c r="AE133" s="685">
        <f t="shared" si="256"/>
        <v>0</v>
      </c>
      <c r="AF133" s="685">
        <f t="shared" si="256"/>
        <v>0</v>
      </c>
      <c r="AG133" s="685">
        <f t="shared" si="256"/>
        <v>0</v>
      </c>
      <c r="AH133" s="685">
        <f t="shared" si="256"/>
        <v>0</v>
      </c>
      <c r="AI133" s="685">
        <f t="shared" si="256"/>
        <v>0</v>
      </c>
      <c r="AJ133" s="685">
        <f t="shared" si="256"/>
        <v>0</v>
      </c>
      <c r="AK133" s="685">
        <f t="shared" si="256"/>
        <v>0</v>
      </c>
      <c r="AL133" s="685">
        <f t="shared" si="256"/>
        <v>0</v>
      </c>
      <c r="AM133" s="685">
        <f t="shared" si="256"/>
        <v>0</v>
      </c>
      <c r="AN133" s="685">
        <f t="shared" si="256"/>
        <v>0</v>
      </c>
      <c r="AO133" s="685">
        <f t="shared" si="256"/>
        <v>0</v>
      </c>
      <c r="AP133" s="685">
        <f t="shared" si="256"/>
        <v>0</v>
      </c>
      <c r="AQ133" s="685">
        <f t="shared" si="256"/>
        <v>0</v>
      </c>
      <c r="AR133" s="685">
        <f t="shared" si="256"/>
        <v>0</v>
      </c>
      <c r="AS133" s="685">
        <f t="shared" si="256"/>
        <v>0</v>
      </c>
      <c r="AT133" s="685">
        <f t="shared" si="256"/>
        <v>0</v>
      </c>
      <c r="AU133" s="685">
        <f t="shared" si="256"/>
        <v>0</v>
      </c>
      <c r="AV133" s="685">
        <f t="shared" si="256"/>
        <v>0</v>
      </c>
      <c r="AW133" s="685">
        <f t="shared" si="256"/>
        <v>0</v>
      </c>
      <c r="AX133" s="685">
        <f t="shared" si="256"/>
        <v>0</v>
      </c>
      <c r="AY133" s="685">
        <f t="shared" si="256"/>
        <v>0</v>
      </c>
      <c r="AZ133" s="685">
        <f t="shared" si="256"/>
        <v>0</v>
      </c>
      <c r="BA133" s="685">
        <f t="shared" si="256"/>
        <v>0</v>
      </c>
      <c r="BB133" s="685">
        <f t="shared" si="256"/>
        <v>0</v>
      </c>
      <c r="BC133" s="685">
        <f t="shared" si="256"/>
        <v>0</v>
      </c>
      <c r="BD133" s="685">
        <f t="shared" si="256"/>
        <v>0</v>
      </c>
      <c r="BE133" s="685">
        <f t="shared" si="256"/>
        <v>0</v>
      </c>
      <c r="BF133" s="685">
        <f t="shared" si="256"/>
        <v>0</v>
      </c>
      <c r="BG133" s="685">
        <f t="shared" si="256"/>
        <v>0</v>
      </c>
      <c r="BH133" s="685">
        <f t="shared" si="256"/>
        <v>0</v>
      </c>
      <c r="BI133" s="685">
        <f t="shared" si="256"/>
        <v>0</v>
      </c>
      <c r="BJ133" s="685">
        <f t="shared" si="256"/>
        <v>0</v>
      </c>
      <c r="BK133" s="685">
        <f t="shared" si="256"/>
        <v>0</v>
      </c>
      <c r="BL133" s="685">
        <f>IFERROR(BL134/BL130,0)</f>
        <v>0</v>
      </c>
      <c r="BM133" s="685">
        <f t="shared" ref="BM133" si="257">IFERROR(BM134/BM130,0)</f>
        <v>0</v>
      </c>
      <c r="BN133" s="685">
        <f t="shared" ref="BN133" si="258">IFERROR(BN134/BN130,0)</f>
        <v>0</v>
      </c>
      <c r="BO133" s="685">
        <f t="shared" ref="BO133" si="259">IFERROR(BO134/BO130,0)</f>
        <v>0</v>
      </c>
      <c r="BP133" s="685">
        <f t="shared" ref="BP133" si="260">IFERROR(BP134/BP130,0)</f>
        <v>0</v>
      </c>
      <c r="BQ133" s="685">
        <f t="shared" ref="BQ133" si="261">IFERROR(BQ134/BQ130,0)</f>
        <v>0</v>
      </c>
      <c r="BR133" s="685">
        <f t="shared" ref="BR133" si="262">IFERROR(BR134/BR130,0)</f>
        <v>0</v>
      </c>
      <c r="BS133" s="685">
        <f t="shared" ref="BS133" si="263">IFERROR(BS134/BS130,0)</f>
        <v>0</v>
      </c>
      <c r="BT133" s="685">
        <f t="shared" ref="BT133" si="264">IFERROR(BT134/BT130,0)</f>
        <v>0</v>
      </c>
      <c r="BU133" s="685">
        <f t="shared" ref="BU133" si="265">IFERROR(BU134/BU130,0)</f>
        <v>0</v>
      </c>
      <c r="BV133" s="685">
        <f t="shared" ref="BV133" si="266">IFERROR(BV134/BV130,0)</f>
        <v>0</v>
      </c>
      <c r="BW133" s="685">
        <f t="shared" ref="BW133" si="267">IFERROR(BW134/BW130,0)</f>
        <v>0</v>
      </c>
      <c r="BX133" s="685">
        <f t="shared" ref="BX133" si="268">IFERROR(BX134/BX130,0)</f>
        <v>0</v>
      </c>
      <c r="BY133" s="685">
        <f t="shared" ref="BY133" si="269">IFERROR(BY134/BY130,0)</f>
        <v>0</v>
      </c>
      <c r="BZ133" s="685">
        <f t="shared" ref="BZ133" si="270">IFERROR(BZ134/BZ130,0)</f>
        <v>0</v>
      </c>
      <c r="CA133" s="685">
        <f t="shared" ref="CA133" si="271">IFERROR(CA134/CA130,0)</f>
        <v>0</v>
      </c>
      <c r="CB133" s="685">
        <f t="shared" ref="CB133" si="272">IFERROR(CB134/CB130,0)</f>
        <v>0</v>
      </c>
      <c r="CC133" s="685">
        <f t="shared" ref="CC133" si="273">IFERROR(CC134/CC130,0)</f>
        <v>0</v>
      </c>
      <c r="CD133" s="685">
        <f t="shared" ref="CD133" si="274">IFERROR(CD134/CD130,0)</f>
        <v>0</v>
      </c>
      <c r="CE133" s="685">
        <f t="shared" ref="CE133" si="275">IFERROR(CE134/CE130,0)</f>
        <v>0</v>
      </c>
      <c r="CF133" s="685">
        <f t="shared" ref="CF133" si="276">IFERROR(CF134/CF130,0)</f>
        <v>0</v>
      </c>
      <c r="CG133" s="685">
        <f t="shared" ref="CG133" si="277">IFERROR(CG134/CG130,0)</f>
        <v>0</v>
      </c>
      <c r="CH133" s="685">
        <f t="shared" ref="CH133" si="278">IFERROR(CH134/CH130,0)</f>
        <v>0</v>
      </c>
      <c r="CI133" s="685">
        <f t="shared" ref="CI133" si="279">IFERROR(CI134/CI130,0)</f>
        <v>0</v>
      </c>
      <c r="CJ133" s="685">
        <f t="shared" ref="CJ133" si="280">IFERROR(CJ134/CJ130,0)</f>
        <v>0</v>
      </c>
      <c r="CK133" s="685">
        <f t="shared" ref="CK133" si="281">IFERROR(CK134/CK130,0)</f>
        <v>0</v>
      </c>
      <c r="CL133" s="685">
        <f t="shared" ref="CL133" si="282">IFERROR(CL134/CL130,0)</f>
        <v>0</v>
      </c>
      <c r="CM133" s="685">
        <f t="shared" ref="CM133" si="283">IFERROR(CM134/CM130,0)</f>
        <v>0</v>
      </c>
      <c r="CN133" s="685">
        <f t="shared" ref="CN133" si="284">IFERROR(CN134/CN130,0)</f>
        <v>0</v>
      </c>
      <c r="CO133" s="685">
        <f t="shared" ref="CO133" si="285">IFERROR(CO134/CO130,0)</f>
        <v>0</v>
      </c>
      <c r="CP133" s="685">
        <f t="shared" ref="CP133" si="286">IFERROR(CP134/CP130,0)</f>
        <v>0</v>
      </c>
      <c r="CQ133" s="685">
        <f t="shared" ref="CQ133" si="287">IFERROR(CQ134/CQ130,0)</f>
        <v>0</v>
      </c>
      <c r="CR133" s="685">
        <f t="shared" ref="CR133" si="288">IFERROR(CR134/CR130,0)</f>
        <v>0</v>
      </c>
      <c r="CS133" s="685">
        <f t="shared" ref="CS133" si="289">IFERROR(CS134/CS130,0)</f>
        <v>0</v>
      </c>
      <c r="CT133" s="685">
        <f t="shared" ref="CT133" si="290">IFERROR(CT134/CT130,0)</f>
        <v>0</v>
      </c>
      <c r="CU133" s="685">
        <f t="shared" ref="CU133" si="291">IFERROR(CU134/CU130,0)</f>
        <v>0</v>
      </c>
      <c r="CV133" s="685">
        <f t="shared" ref="CV133" si="292">IFERROR(CV134/CV130,0)</f>
        <v>0</v>
      </c>
      <c r="CW133" s="685">
        <f t="shared" ref="CW133" si="293">IFERROR(CW134/CW130,0)</f>
        <v>0</v>
      </c>
      <c r="CX133" s="685">
        <f t="shared" ref="CX133" si="294">IFERROR(CX134/CX130,0)</f>
        <v>0</v>
      </c>
      <c r="CY133" s="685">
        <f t="shared" ref="CY133" si="295">IFERROR(CY134/CY130,0)</f>
        <v>0</v>
      </c>
      <c r="CZ133" s="685">
        <f t="shared" ref="CZ133" si="296">IFERROR(CZ134/CZ130,0)</f>
        <v>0</v>
      </c>
      <c r="DA133" s="685">
        <f t="shared" ref="DA133" si="297">IFERROR(DA134/DA130,0)</f>
        <v>0</v>
      </c>
      <c r="DB133" s="685">
        <f t="shared" ref="DB133" si="298">IFERROR(DB134/DB130,0)</f>
        <v>0</v>
      </c>
      <c r="DC133" s="685">
        <f t="shared" ref="DC133" si="299">IFERROR(DC134/DC130,0)</f>
        <v>0</v>
      </c>
    </row>
    <row r="134" spans="2:107" ht="15" hidden="1" customHeight="1" x14ac:dyDescent="0.25">
      <c r="B134" s="714">
        <v>10</v>
      </c>
      <c r="C134" s="715" t="s">
        <v>5888</v>
      </c>
      <c r="E134" s="715" t="s">
        <v>3855</v>
      </c>
      <c r="G134" s="688">
        <f t="shared" ref="G134" si="300">G125-G130</f>
        <v>0</v>
      </c>
      <c r="H134" s="699">
        <f>H90</f>
        <v>0</v>
      </c>
      <c r="I134" s="699">
        <f t="shared" ref="I134:BK134" si="301">I90</f>
        <v>0</v>
      </c>
      <c r="J134" s="699">
        <f t="shared" si="301"/>
        <v>0</v>
      </c>
      <c r="K134" s="699">
        <f t="shared" si="301"/>
        <v>0</v>
      </c>
      <c r="L134" s="699">
        <f t="shared" si="301"/>
        <v>0</v>
      </c>
      <c r="M134" s="699">
        <f t="shared" si="301"/>
        <v>0</v>
      </c>
      <c r="N134" s="699">
        <f t="shared" si="301"/>
        <v>0</v>
      </c>
      <c r="O134" s="699">
        <f t="shared" si="301"/>
        <v>0</v>
      </c>
      <c r="P134" s="699">
        <f t="shared" si="301"/>
        <v>0</v>
      </c>
      <c r="Q134" s="699">
        <f t="shared" si="301"/>
        <v>0</v>
      </c>
      <c r="R134" s="699">
        <f t="shared" si="301"/>
        <v>0</v>
      </c>
      <c r="S134" s="699">
        <f t="shared" si="301"/>
        <v>0</v>
      </c>
      <c r="T134" s="699">
        <f t="shared" si="301"/>
        <v>0</v>
      </c>
      <c r="U134" s="699">
        <f t="shared" si="301"/>
        <v>0</v>
      </c>
      <c r="V134" s="699">
        <f t="shared" si="301"/>
        <v>0</v>
      </c>
      <c r="W134" s="699">
        <f t="shared" si="301"/>
        <v>0</v>
      </c>
      <c r="X134" s="699">
        <f t="shared" si="301"/>
        <v>0</v>
      </c>
      <c r="Y134" s="699">
        <f t="shared" si="301"/>
        <v>0</v>
      </c>
      <c r="Z134" s="699">
        <f t="shared" si="301"/>
        <v>0</v>
      </c>
      <c r="AA134" s="699">
        <f t="shared" si="301"/>
        <v>0</v>
      </c>
      <c r="AB134" s="699">
        <f t="shared" si="301"/>
        <v>0</v>
      </c>
      <c r="AC134" s="699">
        <f t="shared" si="301"/>
        <v>0</v>
      </c>
      <c r="AD134" s="699">
        <f t="shared" si="301"/>
        <v>0</v>
      </c>
      <c r="AE134" s="699">
        <f t="shared" si="301"/>
        <v>0</v>
      </c>
      <c r="AF134" s="699">
        <f t="shared" si="301"/>
        <v>0</v>
      </c>
      <c r="AG134" s="699">
        <f t="shared" si="301"/>
        <v>0</v>
      </c>
      <c r="AH134" s="699">
        <f t="shared" si="301"/>
        <v>0</v>
      </c>
      <c r="AI134" s="699">
        <f t="shared" si="301"/>
        <v>0</v>
      </c>
      <c r="AJ134" s="699">
        <f t="shared" si="301"/>
        <v>0</v>
      </c>
      <c r="AK134" s="699">
        <f t="shared" si="301"/>
        <v>0</v>
      </c>
      <c r="AL134" s="699">
        <f t="shared" si="301"/>
        <v>0</v>
      </c>
      <c r="AM134" s="699">
        <f t="shared" si="301"/>
        <v>0</v>
      </c>
      <c r="AN134" s="699">
        <f t="shared" si="301"/>
        <v>0</v>
      </c>
      <c r="AO134" s="699">
        <f t="shared" si="301"/>
        <v>0</v>
      </c>
      <c r="AP134" s="699">
        <f t="shared" si="301"/>
        <v>0</v>
      </c>
      <c r="AQ134" s="699">
        <f t="shared" si="301"/>
        <v>0</v>
      </c>
      <c r="AR134" s="699">
        <f t="shared" si="301"/>
        <v>0</v>
      </c>
      <c r="AS134" s="699">
        <f t="shared" si="301"/>
        <v>0</v>
      </c>
      <c r="AT134" s="699">
        <f t="shared" si="301"/>
        <v>0</v>
      </c>
      <c r="AU134" s="699">
        <f t="shared" si="301"/>
        <v>0</v>
      </c>
      <c r="AV134" s="699">
        <f t="shared" si="301"/>
        <v>0</v>
      </c>
      <c r="AW134" s="699">
        <f t="shared" si="301"/>
        <v>0</v>
      </c>
      <c r="AX134" s="699">
        <f t="shared" si="301"/>
        <v>0</v>
      </c>
      <c r="AY134" s="699">
        <f t="shared" si="301"/>
        <v>0</v>
      </c>
      <c r="AZ134" s="699">
        <f t="shared" si="301"/>
        <v>0</v>
      </c>
      <c r="BA134" s="699">
        <f t="shared" si="301"/>
        <v>0</v>
      </c>
      <c r="BB134" s="699">
        <f t="shared" si="301"/>
        <v>0</v>
      </c>
      <c r="BC134" s="699">
        <f t="shared" si="301"/>
        <v>0</v>
      </c>
      <c r="BD134" s="699">
        <f t="shared" si="301"/>
        <v>0</v>
      </c>
      <c r="BE134" s="699">
        <f t="shared" si="301"/>
        <v>0</v>
      </c>
      <c r="BF134" s="699">
        <f t="shared" si="301"/>
        <v>0</v>
      </c>
      <c r="BG134" s="699">
        <f t="shared" si="301"/>
        <v>0</v>
      </c>
      <c r="BH134" s="699">
        <f t="shared" si="301"/>
        <v>0</v>
      </c>
      <c r="BI134" s="699">
        <f t="shared" si="301"/>
        <v>0</v>
      </c>
      <c r="BJ134" s="699">
        <f t="shared" si="301"/>
        <v>0</v>
      </c>
      <c r="BK134" s="699">
        <f t="shared" si="301"/>
        <v>0</v>
      </c>
      <c r="BL134" s="699">
        <f>BL90</f>
        <v>0</v>
      </c>
      <c r="BM134" s="699">
        <f t="shared" ref="BM134:DC134" si="302">BM90</f>
        <v>0</v>
      </c>
      <c r="BN134" s="699">
        <f t="shared" si="302"/>
        <v>0</v>
      </c>
      <c r="BO134" s="699">
        <f t="shared" si="302"/>
        <v>0</v>
      </c>
      <c r="BP134" s="699">
        <f t="shared" si="302"/>
        <v>0</v>
      </c>
      <c r="BQ134" s="699">
        <f t="shared" si="302"/>
        <v>0</v>
      </c>
      <c r="BR134" s="699">
        <f t="shared" si="302"/>
        <v>0</v>
      </c>
      <c r="BS134" s="699">
        <f t="shared" si="302"/>
        <v>0</v>
      </c>
      <c r="BT134" s="699">
        <f t="shared" si="302"/>
        <v>0</v>
      </c>
      <c r="BU134" s="699">
        <f t="shared" si="302"/>
        <v>0</v>
      </c>
      <c r="BV134" s="699">
        <f t="shared" si="302"/>
        <v>0</v>
      </c>
      <c r="BW134" s="699">
        <f t="shared" si="302"/>
        <v>0</v>
      </c>
      <c r="BX134" s="699">
        <f t="shared" si="302"/>
        <v>0</v>
      </c>
      <c r="BY134" s="699">
        <f t="shared" si="302"/>
        <v>0</v>
      </c>
      <c r="BZ134" s="699">
        <f t="shared" si="302"/>
        <v>0</v>
      </c>
      <c r="CA134" s="699">
        <f t="shared" si="302"/>
        <v>0</v>
      </c>
      <c r="CB134" s="699">
        <f t="shared" si="302"/>
        <v>0</v>
      </c>
      <c r="CC134" s="699">
        <f t="shared" si="302"/>
        <v>0</v>
      </c>
      <c r="CD134" s="699">
        <f t="shared" si="302"/>
        <v>0</v>
      </c>
      <c r="CE134" s="699">
        <f t="shared" si="302"/>
        <v>0</v>
      </c>
      <c r="CF134" s="699">
        <f t="shared" si="302"/>
        <v>0</v>
      </c>
      <c r="CG134" s="699">
        <f t="shared" si="302"/>
        <v>0</v>
      </c>
      <c r="CH134" s="699">
        <f t="shared" si="302"/>
        <v>0</v>
      </c>
      <c r="CI134" s="699">
        <f t="shared" si="302"/>
        <v>0</v>
      </c>
      <c r="CJ134" s="699">
        <f t="shared" si="302"/>
        <v>0</v>
      </c>
      <c r="CK134" s="699">
        <f t="shared" si="302"/>
        <v>0</v>
      </c>
      <c r="CL134" s="699">
        <f t="shared" si="302"/>
        <v>0</v>
      </c>
      <c r="CM134" s="699">
        <f t="shared" si="302"/>
        <v>0</v>
      </c>
      <c r="CN134" s="699">
        <f t="shared" si="302"/>
        <v>0</v>
      </c>
      <c r="CO134" s="699">
        <f t="shared" si="302"/>
        <v>0</v>
      </c>
      <c r="CP134" s="699">
        <f t="shared" si="302"/>
        <v>0</v>
      </c>
      <c r="CQ134" s="699">
        <f t="shared" si="302"/>
        <v>0</v>
      </c>
      <c r="CR134" s="699">
        <f t="shared" si="302"/>
        <v>0</v>
      </c>
      <c r="CS134" s="699">
        <f t="shared" si="302"/>
        <v>0</v>
      </c>
      <c r="CT134" s="699">
        <f t="shared" si="302"/>
        <v>0</v>
      </c>
      <c r="CU134" s="699">
        <f t="shared" si="302"/>
        <v>0</v>
      </c>
      <c r="CV134" s="699">
        <f t="shared" si="302"/>
        <v>0</v>
      </c>
      <c r="CW134" s="699">
        <f t="shared" si="302"/>
        <v>0</v>
      </c>
      <c r="CX134" s="699">
        <f t="shared" si="302"/>
        <v>0</v>
      </c>
      <c r="CY134" s="699">
        <f t="shared" si="302"/>
        <v>0</v>
      </c>
      <c r="CZ134" s="699">
        <f t="shared" si="302"/>
        <v>0</v>
      </c>
      <c r="DA134" s="699">
        <f t="shared" si="302"/>
        <v>0</v>
      </c>
      <c r="DB134" s="699">
        <f t="shared" si="302"/>
        <v>0</v>
      </c>
      <c r="DC134" s="699">
        <f t="shared" si="302"/>
        <v>0</v>
      </c>
    </row>
    <row r="135" spans="2:107" ht="15" hidden="1" customHeight="1" x14ac:dyDescent="0.25">
      <c r="B135" s="94">
        <v>11</v>
      </c>
      <c r="C135" s="715" t="s">
        <v>5890</v>
      </c>
      <c r="E135" s="715" t="s">
        <v>5873</v>
      </c>
      <c r="G135" s="707">
        <f>IFERROR((SUMPRODUCT(H125:DC125,H127:DC127)/G125)-(SUMPRODUCT(H130:DC130,H131:DC131)/G130),0)</f>
        <v>0</v>
      </c>
      <c r="H135" s="772">
        <f>H126-H131</f>
        <v>0</v>
      </c>
      <c r="I135" s="699">
        <f t="shared" ref="I135:BT135" si="303">I126-I131</f>
        <v>0</v>
      </c>
      <c r="J135" s="699">
        <f t="shared" si="303"/>
        <v>0</v>
      </c>
      <c r="K135" s="699">
        <f t="shared" si="303"/>
        <v>0</v>
      </c>
      <c r="L135" s="699">
        <f t="shared" si="303"/>
        <v>0</v>
      </c>
      <c r="M135" s="699">
        <f t="shared" si="303"/>
        <v>0</v>
      </c>
      <c r="N135" s="699">
        <f t="shared" si="303"/>
        <v>0</v>
      </c>
      <c r="O135" s="699">
        <f t="shared" si="303"/>
        <v>0</v>
      </c>
      <c r="P135" s="699">
        <f t="shared" si="303"/>
        <v>0</v>
      </c>
      <c r="Q135" s="699">
        <f t="shared" si="303"/>
        <v>0</v>
      </c>
      <c r="R135" s="699">
        <f t="shared" si="303"/>
        <v>0</v>
      </c>
      <c r="S135" s="699">
        <f t="shared" si="303"/>
        <v>0</v>
      </c>
      <c r="T135" s="699">
        <f t="shared" si="303"/>
        <v>0</v>
      </c>
      <c r="U135" s="699">
        <f t="shared" si="303"/>
        <v>0</v>
      </c>
      <c r="V135" s="699">
        <f t="shared" si="303"/>
        <v>0</v>
      </c>
      <c r="W135" s="699">
        <f t="shared" si="303"/>
        <v>0</v>
      </c>
      <c r="X135" s="699">
        <f t="shared" si="303"/>
        <v>0</v>
      </c>
      <c r="Y135" s="699">
        <f t="shared" si="303"/>
        <v>0</v>
      </c>
      <c r="Z135" s="699">
        <f t="shared" si="303"/>
        <v>0</v>
      </c>
      <c r="AA135" s="699">
        <f t="shared" si="303"/>
        <v>0</v>
      </c>
      <c r="AB135" s="699">
        <f t="shared" si="303"/>
        <v>0</v>
      </c>
      <c r="AC135" s="699">
        <f t="shared" si="303"/>
        <v>0</v>
      </c>
      <c r="AD135" s="699">
        <f t="shared" si="303"/>
        <v>0</v>
      </c>
      <c r="AE135" s="699">
        <f t="shared" si="303"/>
        <v>0</v>
      </c>
      <c r="AF135" s="699">
        <f t="shared" si="303"/>
        <v>0</v>
      </c>
      <c r="AG135" s="699">
        <f t="shared" si="303"/>
        <v>0</v>
      </c>
      <c r="AH135" s="699">
        <f t="shared" si="303"/>
        <v>0</v>
      </c>
      <c r="AI135" s="699">
        <f t="shared" si="303"/>
        <v>0</v>
      </c>
      <c r="AJ135" s="699">
        <f t="shared" si="303"/>
        <v>0</v>
      </c>
      <c r="AK135" s="699">
        <f t="shared" si="303"/>
        <v>0</v>
      </c>
      <c r="AL135" s="699">
        <f t="shared" si="303"/>
        <v>0</v>
      </c>
      <c r="AM135" s="699">
        <f t="shared" si="303"/>
        <v>0</v>
      </c>
      <c r="AN135" s="699">
        <f t="shared" si="303"/>
        <v>0</v>
      </c>
      <c r="AO135" s="699">
        <f t="shared" si="303"/>
        <v>0</v>
      </c>
      <c r="AP135" s="699">
        <f t="shared" si="303"/>
        <v>0</v>
      </c>
      <c r="AQ135" s="699">
        <f t="shared" si="303"/>
        <v>0</v>
      </c>
      <c r="AR135" s="699">
        <f t="shared" si="303"/>
        <v>0</v>
      </c>
      <c r="AS135" s="699">
        <f t="shared" si="303"/>
        <v>0</v>
      </c>
      <c r="AT135" s="699">
        <f t="shared" si="303"/>
        <v>0</v>
      </c>
      <c r="AU135" s="699">
        <f t="shared" si="303"/>
        <v>0</v>
      </c>
      <c r="AV135" s="699">
        <f t="shared" si="303"/>
        <v>0</v>
      </c>
      <c r="AW135" s="699">
        <f t="shared" si="303"/>
        <v>0</v>
      </c>
      <c r="AX135" s="699">
        <f t="shared" si="303"/>
        <v>0</v>
      </c>
      <c r="AY135" s="699">
        <f t="shared" si="303"/>
        <v>0</v>
      </c>
      <c r="AZ135" s="699">
        <f t="shared" si="303"/>
        <v>0</v>
      </c>
      <c r="BA135" s="699">
        <f t="shared" si="303"/>
        <v>0</v>
      </c>
      <c r="BB135" s="699">
        <f t="shared" si="303"/>
        <v>0</v>
      </c>
      <c r="BC135" s="699">
        <f t="shared" si="303"/>
        <v>0</v>
      </c>
      <c r="BD135" s="699">
        <f t="shared" si="303"/>
        <v>0</v>
      </c>
      <c r="BE135" s="699">
        <f t="shared" si="303"/>
        <v>0</v>
      </c>
      <c r="BF135" s="699">
        <f t="shared" si="303"/>
        <v>0</v>
      </c>
      <c r="BG135" s="699">
        <f t="shared" si="303"/>
        <v>0</v>
      </c>
      <c r="BH135" s="699">
        <f t="shared" si="303"/>
        <v>0</v>
      </c>
      <c r="BI135" s="699">
        <f t="shared" si="303"/>
        <v>0</v>
      </c>
      <c r="BJ135" s="699">
        <f t="shared" si="303"/>
        <v>0</v>
      </c>
      <c r="BK135" s="699">
        <f t="shared" si="303"/>
        <v>0</v>
      </c>
      <c r="BL135" s="699">
        <f t="shared" si="303"/>
        <v>0</v>
      </c>
      <c r="BM135" s="699">
        <f t="shared" si="303"/>
        <v>0</v>
      </c>
      <c r="BN135" s="699">
        <f t="shared" si="303"/>
        <v>0</v>
      </c>
      <c r="BO135" s="699">
        <f t="shared" si="303"/>
        <v>0</v>
      </c>
      <c r="BP135" s="699">
        <f t="shared" si="303"/>
        <v>0</v>
      </c>
      <c r="BQ135" s="699">
        <f t="shared" si="303"/>
        <v>0</v>
      </c>
      <c r="BR135" s="699">
        <f t="shared" si="303"/>
        <v>0</v>
      </c>
      <c r="BS135" s="699">
        <f t="shared" si="303"/>
        <v>0</v>
      </c>
      <c r="BT135" s="699">
        <f t="shared" si="303"/>
        <v>0</v>
      </c>
      <c r="BU135" s="699">
        <f t="shared" ref="BU135:DC135" si="304">BU126-BU131</f>
        <v>0</v>
      </c>
      <c r="BV135" s="699">
        <f t="shared" si="304"/>
        <v>0</v>
      </c>
      <c r="BW135" s="699">
        <f t="shared" si="304"/>
        <v>0</v>
      </c>
      <c r="BX135" s="699">
        <f t="shared" si="304"/>
        <v>0</v>
      </c>
      <c r="BY135" s="699">
        <f t="shared" si="304"/>
        <v>0</v>
      </c>
      <c r="BZ135" s="699">
        <f t="shared" si="304"/>
        <v>0</v>
      </c>
      <c r="CA135" s="699">
        <f t="shared" si="304"/>
        <v>0</v>
      </c>
      <c r="CB135" s="699">
        <f t="shared" si="304"/>
        <v>0</v>
      </c>
      <c r="CC135" s="699">
        <f t="shared" si="304"/>
        <v>0</v>
      </c>
      <c r="CD135" s="699">
        <f t="shared" si="304"/>
        <v>0</v>
      </c>
      <c r="CE135" s="699">
        <f t="shared" si="304"/>
        <v>0</v>
      </c>
      <c r="CF135" s="699">
        <f t="shared" si="304"/>
        <v>0</v>
      </c>
      <c r="CG135" s="699">
        <f t="shared" si="304"/>
        <v>0</v>
      </c>
      <c r="CH135" s="699">
        <f t="shared" si="304"/>
        <v>0</v>
      </c>
      <c r="CI135" s="699">
        <f t="shared" si="304"/>
        <v>0</v>
      </c>
      <c r="CJ135" s="699">
        <f t="shared" si="304"/>
        <v>0</v>
      </c>
      <c r="CK135" s="699">
        <f t="shared" si="304"/>
        <v>0</v>
      </c>
      <c r="CL135" s="699">
        <f t="shared" si="304"/>
        <v>0</v>
      </c>
      <c r="CM135" s="699">
        <f t="shared" si="304"/>
        <v>0</v>
      </c>
      <c r="CN135" s="699">
        <f t="shared" si="304"/>
        <v>0</v>
      </c>
      <c r="CO135" s="699">
        <f t="shared" si="304"/>
        <v>0</v>
      </c>
      <c r="CP135" s="699">
        <f t="shared" si="304"/>
        <v>0</v>
      </c>
      <c r="CQ135" s="699">
        <f t="shared" si="304"/>
        <v>0</v>
      </c>
      <c r="CR135" s="699">
        <f t="shared" si="304"/>
        <v>0</v>
      </c>
      <c r="CS135" s="699">
        <f t="shared" si="304"/>
        <v>0</v>
      </c>
      <c r="CT135" s="699">
        <f t="shared" si="304"/>
        <v>0</v>
      </c>
      <c r="CU135" s="699">
        <f t="shared" si="304"/>
        <v>0</v>
      </c>
      <c r="CV135" s="699">
        <f t="shared" si="304"/>
        <v>0</v>
      </c>
      <c r="CW135" s="699">
        <f t="shared" si="304"/>
        <v>0</v>
      </c>
      <c r="CX135" s="699">
        <f t="shared" si="304"/>
        <v>0</v>
      </c>
      <c r="CY135" s="699">
        <f t="shared" si="304"/>
        <v>0</v>
      </c>
      <c r="CZ135" s="699">
        <f t="shared" si="304"/>
        <v>0</v>
      </c>
      <c r="DA135" s="699">
        <f t="shared" si="304"/>
        <v>0</v>
      </c>
      <c r="DB135" s="699">
        <f t="shared" si="304"/>
        <v>0</v>
      </c>
      <c r="DC135" s="699">
        <f t="shared" si="304"/>
        <v>0</v>
      </c>
    </row>
    <row r="136" spans="2:107" ht="15" hidden="1" customHeight="1" x14ac:dyDescent="0.25">
      <c r="B136" s="94">
        <v>12</v>
      </c>
      <c r="C136" s="715" t="s">
        <v>5892</v>
      </c>
      <c r="E136" s="715" t="s">
        <v>3852</v>
      </c>
      <c r="G136" s="680">
        <f>G127-G132</f>
        <v>0</v>
      </c>
      <c r="H136" s="680">
        <f>H127-H132</f>
        <v>0</v>
      </c>
      <c r="I136" s="680">
        <f t="shared" ref="I136:BK136" si="305">I127-I132</f>
        <v>0</v>
      </c>
      <c r="J136" s="680">
        <f t="shared" si="305"/>
        <v>0</v>
      </c>
      <c r="K136" s="680">
        <f t="shared" si="305"/>
        <v>0</v>
      </c>
      <c r="L136" s="680">
        <f t="shared" si="305"/>
        <v>0</v>
      </c>
      <c r="M136" s="680">
        <f t="shared" si="305"/>
        <v>0</v>
      </c>
      <c r="N136" s="680">
        <f t="shared" si="305"/>
        <v>0</v>
      </c>
      <c r="O136" s="680">
        <f t="shared" si="305"/>
        <v>0</v>
      </c>
      <c r="P136" s="680">
        <f t="shared" si="305"/>
        <v>0</v>
      </c>
      <c r="Q136" s="680">
        <f t="shared" si="305"/>
        <v>0</v>
      </c>
      <c r="R136" s="680">
        <f t="shared" si="305"/>
        <v>0</v>
      </c>
      <c r="S136" s="680">
        <f t="shared" si="305"/>
        <v>0</v>
      </c>
      <c r="T136" s="680">
        <f t="shared" si="305"/>
        <v>0</v>
      </c>
      <c r="U136" s="680">
        <f t="shared" si="305"/>
        <v>0</v>
      </c>
      <c r="V136" s="680">
        <f t="shared" si="305"/>
        <v>0</v>
      </c>
      <c r="W136" s="680">
        <f t="shared" si="305"/>
        <v>0</v>
      </c>
      <c r="X136" s="680">
        <f t="shared" si="305"/>
        <v>0</v>
      </c>
      <c r="Y136" s="680">
        <f t="shared" si="305"/>
        <v>0</v>
      </c>
      <c r="Z136" s="680">
        <f t="shared" si="305"/>
        <v>0</v>
      </c>
      <c r="AA136" s="680">
        <f t="shared" si="305"/>
        <v>0</v>
      </c>
      <c r="AB136" s="680">
        <f t="shared" si="305"/>
        <v>0</v>
      </c>
      <c r="AC136" s="680">
        <f t="shared" si="305"/>
        <v>0</v>
      </c>
      <c r="AD136" s="680">
        <f t="shared" si="305"/>
        <v>0</v>
      </c>
      <c r="AE136" s="680">
        <f t="shared" si="305"/>
        <v>0</v>
      </c>
      <c r="AF136" s="680">
        <f t="shared" si="305"/>
        <v>0</v>
      </c>
      <c r="AG136" s="680">
        <f t="shared" si="305"/>
        <v>0</v>
      </c>
      <c r="AH136" s="680">
        <f t="shared" si="305"/>
        <v>0</v>
      </c>
      <c r="AI136" s="680">
        <f t="shared" si="305"/>
        <v>0</v>
      </c>
      <c r="AJ136" s="680">
        <f t="shared" si="305"/>
        <v>0</v>
      </c>
      <c r="AK136" s="680">
        <f t="shared" si="305"/>
        <v>0</v>
      </c>
      <c r="AL136" s="680">
        <f t="shared" si="305"/>
        <v>0</v>
      </c>
      <c r="AM136" s="680">
        <f t="shared" si="305"/>
        <v>0</v>
      </c>
      <c r="AN136" s="680">
        <f t="shared" si="305"/>
        <v>0</v>
      </c>
      <c r="AO136" s="680">
        <f t="shared" si="305"/>
        <v>0</v>
      </c>
      <c r="AP136" s="680">
        <f t="shared" si="305"/>
        <v>0</v>
      </c>
      <c r="AQ136" s="680">
        <f t="shared" si="305"/>
        <v>0</v>
      </c>
      <c r="AR136" s="680">
        <f t="shared" si="305"/>
        <v>0</v>
      </c>
      <c r="AS136" s="680">
        <f t="shared" si="305"/>
        <v>0</v>
      </c>
      <c r="AT136" s="680">
        <f t="shared" si="305"/>
        <v>0</v>
      </c>
      <c r="AU136" s="680">
        <f t="shared" si="305"/>
        <v>0</v>
      </c>
      <c r="AV136" s="680">
        <f t="shared" si="305"/>
        <v>0</v>
      </c>
      <c r="AW136" s="680">
        <f t="shared" si="305"/>
        <v>0</v>
      </c>
      <c r="AX136" s="680">
        <f t="shared" si="305"/>
        <v>0</v>
      </c>
      <c r="AY136" s="680">
        <f t="shared" si="305"/>
        <v>0</v>
      </c>
      <c r="AZ136" s="680">
        <f t="shared" si="305"/>
        <v>0</v>
      </c>
      <c r="BA136" s="680">
        <f t="shared" si="305"/>
        <v>0</v>
      </c>
      <c r="BB136" s="680">
        <f t="shared" si="305"/>
        <v>0</v>
      </c>
      <c r="BC136" s="680">
        <f t="shared" si="305"/>
        <v>0</v>
      </c>
      <c r="BD136" s="680">
        <f t="shared" si="305"/>
        <v>0</v>
      </c>
      <c r="BE136" s="680">
        <f t="shared" si="305"/>
        <v>0</v>
      </c>
      <c r="BF136" s="680">
        <f t="shared" si="305"/>
        <v>0</v>
      </c>
      <c r="BG136" s="680">
        <f t="shared" si="305"/>
        <v>0</v>
      </c>
      <c r="BH136" s="680">
        <f t="shared" si="305"/>
        <v>0</v>
      </c>
      <c r="BI136" s="680">
        <f t="shared" si="305"/>
        <v>0</v>
      </c>
      <c r="BJ136" s="680">
        <f t="shared" si="305"/>
        <v>0</v>
      </c>
      <c r="BK136" s="680">
        <f t="shared" si="305"/>
        <v>0</v>
      </c>
      <c r="BL136" s="680">
        <f>BL127-BL132</f>
        <v>0</v>
      </c>
      <c r="BM136" s="680">
        <f t="shared" ref="BM136:DC136" si="306">BM127-BM132</f>
        <v>0</v>
      </c>
      <c r="BN136" s="680">
        <f t="shared" si="306"/>
        <v>0</v>
      </c>
      <c r="BO136" s="680">
        <f t="shared" si="306"/>
        <v>0</v>
      </c>
      <c r="BP136" s="680">
        <f t="shared" si="306"/>
        <v>0</v>
      </c>
      <c r="BQ136" s="680">
        <f t="shared" si="306"/>
        <v>0</v>
      </c>
      <c r="BR136" s="680">
        <f t="shared" si="306"/>
        <v>0</v>
      </c>
      <c r="BS136" s="680">
        <f t="shared" si="306"/>
        <v>0</v>
      </c>
      <c r="BT136" s="680">
        <f t="shared" si="306"/>
        <v>0</v>
      </c>
      <c r="BU136" s="680">
        <f t="shared" si="306"/>
        <v>0</v>
      </c>
      <c r="BV136" s="680">
        <f t="shared" si="306"/>
        <v>0</v>
      </c>
      <c r="BW136" s="680">
        <f t="shared" si="306"/>
        <v>0</v>
      </c>
      <c r="BX136" s="680">
        <f t="shared" si="306"/>
        <v>0</v>
      </c>
      <c r="BY136" s="680">
        <f t="shared" si="306"/>
        <v>0</v>
      </c>
      <c r="BZ136" s="680">
        <f t="shared" si="306"/>
        <v>0</v>
      </c>
      <c r="CA136" s="680">
        <f t="shared" si="306"/>
        <v>0</v>
      </c>
      <c r="CB136" s="680">
        <f t="shared" si="306"/>
        <v>0</v>
      </c>
      <c r="CC136" s="680">
        <f t="shared" si="306"/>
        <v>0</v>
      </c>
      <c r="CD136" s="680">
        <f t="shared" si="306"/>
        <v>0</v>
      </c>
      <c r="CE136" s="680">
        <f t="shared" si="306"/>
        <v>0</v>
      </c>
      <c r="CF136" s="680">
        <f t="shared" si="306"/>
        <v>0</v>
      </c>
      <c r="CG136" s="680">
        <f t="shared" si="306"/>
        <v>0</v>
      </c>
      <c r="CH136" s="680">
        <f t="shared" si="306"/>
        <v>0</v>
      </c>
      <c r="CI136" s="680">
        <f t="shared" si="306"/>
        <v>0</v>
      </c>
      <c r="CJ136" s="680">
        <f t="shared" si="306"/>
        <v>0</v>
      </c>
      <c r="CK136" s="680">
        <f t="shared" si="306"/>
        <v>0</v>
      </c>
      <c r="CL136" s="680">
        <f t="shared" si="306"/>
        <v>0</v>
      </c>
      <c r="CM136" s="680">
        <f t="shared" si="306"/>
        <v>0</v>
      </c>
      <c r="CN136" s="680">
        <f t="shared" si="306"/>
        <v>0</v>
      </c>
      <c r="CO136" s="680">
        <f t="shared" si="306"/>
        <v>0</v>
      </c>
      <c r="CP136" s="680">
        <f t="shared" si="306"/>
        <v>0</v>
      </c>
      <c r="CQ136" s="680">
        <f t="shared" si="306"/>
        <v>0</v>
      </c>
      <c r="CR136" s="680">
        <f t="shared" si="306"/>
        <v>0</v>
      </c>
      <c r="CS136" s="680">
        <f t="shared" si="306"/>
        <v>0</v>
      </c>
      <c r="CT136" s="680">
        <f t="shared" si="306"/>
        <v>0</v>
      </c>
      <c r="CU136" s="680">
        <f t="shared" si="306"/>
        <v>0</v>
      </c>
      <c r="CV136" s="680">
        <f t="shared" si="306"/>
        <v>0</v>
      </c>
      <c r="CW136" s="680">
        <f t="shared" si="306"/>
        <v>0</v>
      </c>
      <c r="CX136" s="680">
        <f t="shared" si="306"/>
        <v>0</v>
      </c>
      <c r="CY136" s="680">
        <f t="shared" si="306"/>
        <v>0</v>
      </c>
      <c r="CZ136" s="680">
        <f t="shared" si="306"/>
        <v>0</v>
      </c>
      <c r="DA136" s="680">
        <f t="shared" si="306"/>
        <v>0</v>
      </c>
      <c r="DB136" s="680">
        <f t="shared" si="306"/>
        <v>0</v>
      </c>
      <c r="DC136" s="680">
        <f t="shared" si="306"/>
        <v>0</v>
      </c>
    </row>
    <row r="137" spans="2:107" ht="15" hidden="1" customHeight="1" x14ac:dyDescent="0.25">
      <c r="B137" s="714">
        <v>13</v>
      </c>
      <c r="C137" s="715" t="s">
        <v>5894</v>
      </c>
      <c r="E137" s="715" t="s">
        <v>3855</v>
      </c>
      <c r="G137" s="681">
        <f t="shared" ref="G137" si="307">G128-G133</f>
        <v>0</v>
      </c>
      <c r="H137" s="753">
        <f>H128-H133</f>
        <v>0</v>
      </c>
      <c r="I137" s="680">
        <f t="shared" ref="I137:BT137" si="308">I128-I133</f>
        <v>0</v>
      </c>
      <c r="J137" s="680">
        <f t="shared" si="308"/>
        <v>0</v>
      </c>
      <c r="K137" s="680">
        <f t="shared" si="308"/>
        <v>0</v>
      </c>
      <c r="L137" s="680">
        <f t="shared" si="308"/>
        <v>0</v>
      </c>
      <c r="M137" s="680">
        <f t="shared" si="308"/>
        <v>0</v>
      </c>
      <c r="N137" s="680">
        <f t="shared" si="308"/>
        <v>0</v>
      </c>
      <c r="O137" s="680">
        <f t="shared" si="308"/>
        <v>0</v>
      </c>
      <c r="P137" s="680">
        <f t="shared" si="308"/>
        <v>0</v>
      </c>
      <c r="Q137" s="680">
        <f t="shared" si="308"/>
        <v>0</v>
      </c>
      <c r="R137" s="680">
        <f t="shared" si="308"/>
        <v>0</v>
      </c>
      <c r="S137" s="680">
        <f t="shared" si="308"/>
        <v>0</v>
      </c>
      <c r="T137" s="680">
        <f t="shared" si="308"/>
        <v>0</v>
      </c>
      <c r="U137" s="680">
        <f t="shared" si="308"/>
        <v>0</v>
      </c>
      <c r="V137" s="680">
        <f t="shared" si="308"/>
        <v>0</v>
      </c>
      <c r="W137" s="680">
        <f t="shared" si="308"/>
        <v>0</v>
      </c>
      <c r="X137" s="680">
        <f t="shared" si="308"/>
        <v>0</v>
      </c>
      <c r="Y137" s="680">
        <f t="shared" si="308"/>
        <v>0</v>
      </c>
      <c r="Z137" s="680">
        <f t="shared" si="308"/>
        <v>0</v>
      </c>
      <c r="AA137" s="680">
        <f t="shared" si="308"/>
        <v>0</v>
      </c>
      <c r="AB137" s="680">
        <f t="shared" si="308"/>
        <v>0</v>
      </c>
      <c r="AC137" s="680">
        <f t="shared" si="308"/>
        <v>0</v>
      </c>
      <c r="AD137" s="680">
        <f t="shared" si="308"/>
        <v>0</v>
      </c>
      <c r="AE137" s="680">
        <f t="shared" si="308"/>
        <v>0</v>
      </c>
      <c r="AF137" s="680">
        <f t="shared" si="308"/>
        <v>0</v>
      </c>
      <c r="AG137" s="680">
        <f t="shared" si="308"/>
        <v>0</v>
      </c>
      <c r="AH137" s="680">
        <f t="shared" si="308"/>
        <v>0</v>
      </c>
      <c r="AI137" s="680">
        <f t="shared" si="308"/>
        <v>0</v>
      </c>
      <c r="AJ137" s="680">
        <f t="shared" si="308"/>
        <v>0</v>
      </c>
      <c r="AK137" s="680">
        <f t="shared" si="308"/>
        <v>0</v>
      </c>
      <c r="AL137" s="680">
        <f t="shared" si="308"/>
        <v>0</v>
      </c>
      <c r="AM137" s="680">
        <f t="shared" si="308"/>
        <v>0</v>
      </c>
      <c r="AN137" s="680">
        <f t="shared" si="308"/>
        <v>0</v>
      </c>
      <c r="AO137" s="680">
        <f t="shared" si="308"/>
        <v>0</v>
      </c>
      <c r="AP137" s="680">
        <f t="shared" si="308"/>
        <v>0</v>
      </c>
      <c r="AQ137" s="680">
        <f t="shared" si="308"/>
        <v>0</v>
      </c>
      <c r="AR137" s="680">
        <f t="shared" si="308"/>
        <v>0</v>
      </c>
      <c r="AS137" s="680">
        <f t="shared" si="308"/>
        <v>0</v>
      </c>
      <c r="AT137" s="680">
        <f t="shared" si="308"/>
        <v>0</v>
      </c>
      <c r="AU137" s="680">
        <f t="shared" si="308"/>
        <v>0</v>
      </c>
      <c r="AV137" s="680">
        <f t="shared" si="308"/>
        <v>0</v>
      </c>
      <c r="AW137" s="680">
        <f t="shared" si="308"/>
        <v>0</v>
      </c>
      <c r="AX137" s="680">
        <f t="shared" si="308"/>
        <v>0</v>
      </c>
      <c r="AY137" s="680">
        <f t="shared" si="308"/>
        <v>0</v>
      </c>
      <c r="AZ137" s="680">
        <f t="shared" si="308"/>
        <v>0</v>
      </c>
      <c r="BA137" s="680">
        <f t="shared" si="308"/>
        <v>0</v>
      </c>
      <c r="BB137" s="680">
        <f t="shared" si="308"/>
        <v>0</v>
      </c>
      <c r="BC137" s="680">
        <f t="shared" si="308"/>
        <v>0</v>
      </c>
      <c r="BD137" s="680">
        <f t="shared" si="308"/>
        <v>0</v>
      </c>
      <c r="BE137" s="680">
        <f t="shared" si="308"/>
        <v>0</v>
      </c>
      <c r="BF137" s="680">
        <f t="shared" si="308"/>
        <v>0</v>
      </c>
      <c r="BG137" s="680">
        <f t="shared" si="308"/>
        <v>0</v>
      </c>
      <c r="BH137" s="680">
        <f t="shared" si="308"/>
        <v>0</v>
      </c>
      <c r="BI137" s="680">
        <f t="shared" si="308"/>
        <v>0</v>
      </c>
      <c r="BJ137" s="680">
        <f t="shared" si="308"/>
        <v>0</v>
      </c>
      <c r="BK137" s="680">
        <f t="shared" si="308"/>
        <v>0</v>
      </c>
      <c r="BL137" s="680">
        <f t="shared" si="308"/>
        <v>0</v>
      </c>
      <c r="BM137" s="680">
        <f t="shared" si="308"/>
        <v>0</v>
      </c>
      <c r="BN137" s="680">
        <f t="shared" si="308"/>
        <v>0</v>
      </c>
      <c r="BO137" s="680">
        <f t="shared" si="308"/>
        <v>0</v>
      </c>
      <c r="BP137" s="680">
        <f t="shared" si="308"/>
        <v>0</v>
      </c>
      <c r="BQ137" s="680">
        <f t="shared" si="308"/>
        <v>0</v>
      </c>
      <c r="BR137" s="680">
        <f t="shared" si="308"/>
        <v>0</v>
      </c>
      <c r="BS137" s="680">
        <f t="shared" si="308"/>
        <v>0</v>
      </c>
      <c r="BT137" s="680">
        <f t="shared" si="308"/>
        <v>0</v>
      </c>
      <c r="BU137" s="680">
        <f t="shared" ref="BU137:DC137" si="309">BU128-BU133</f>
        <v>0</v>
      </c>
      <c r="BV137" s="680">
        <f t="shared" si="309"/>
        <v>0</v>
      </c>
      <c r="BW137" s="680">
        <f t="shared" si="309"/>
        <v>0</v>
      </c>
      <c r="BX137" s="680">
        <f t="shared" si="309"/>
        <v>0</v>
      </c>
      <c r="BY137" s="680">
        <f t="shared" si="309"/>
        <v>0</v>
      </c>
      <c r="BZ137" s="680">
        <f t="shared" si="309"/>
        <v>0</v>
      </c>
      <c r="CA137" s="680">
        <f t="shared" si="309"/>
        <v>0</v>
      </c>
      <c r="CB137" s="680">
        <f t="shared" si="309"/>
        <v>0</v>
      </c>
      <c r="CC137" s="680">
        <f t="shared" si="309"/>
        <v>0</v>
      </c>
      <c r="CD137" s="680">
        <f t="shared" si="309"/>
        <v>0</v>
      </c>
      <c r="CE137" s="680">
        <f t="shared" si="309"/>
        <v>0</v>
      </c>
      <c r="CF137" s="680">
        <f t="shared" si="309"/>
        <v>0</v>
      </c>
      <c r="CG137" s="680">
        <f t="shared" si="309"/>
        <v>0</v>
      </c>
      <c r="CH137" s="680">
        <f t="shared" si="309"/>
        <v>0</v>
      </c>
      <c r="CI137" s="680">
        <f t="shared" si="309"/>
        <v>0</v>
      </c>
      <c r="CJ137" s="680">
        <f t="shared" si="309"/>
        <v>0</v>
      </c>
      <c r="CK137" s="680">
        <f t="shared" si="309"/>
        <v>0</v>
      </c>
      <c r="CL137" s="680">
        <f t="shared" si="309"/>
        <v>0</v>
      </c>
      <c r="CM137" s="680">
        <f t="shared" si="309"/>
        <v>0</v>
      </c>
      <c r="CN137" s="680">
        <f t="shared" si="309"/>
        <v>0</v>
      </c>
      <c r="CO137" s="680">
        <f t="shared" si="309"/>
        <v>0</v>
      </c>
      <c r="CP137" s="680">
        <f t="shared" si="309"/>
        <v>0</v>
      </c>
      <c r="CQ137" s="680">
        <f t="shared" si="309"/>
        <v>0</v>
      </c>
      <c r="CR137" s="680">
        <f t="shared" si="309"/>
        <v>0</v>
      </c>
      <c r="CS137" s="680">
        <f t="shared" si="309"/>
        <v>0</v>
      </c>
      <c r="CT137" s="680">
        <f t="shared" si="309"/>
        <v>0</v>
      </c>
      <c r="CU137" s="680">
        <f t="shared" si="309"/>
        <v>0</v>
      </c>
      <c r="CV137" s="680">
        <f t="shared" si="309"/>
        <v>0</v>
      </c>
      <c r="CW137" s="680">
        <f t="shared" si="309"/>
        <v>0</v>
      </c>
      <c r="CX137" s="680">
        <f t="shared" si="309"/>
        <v>0</v>
      </c>
      <c r="CY137" s="680">
        <f t="shared" si="309"/>
        <v>0</v>
      </c>
      <c r="CZ137" s="680">
        <f t="shared" si="309"/>
        <v>0</v>
      </c>
      <c r="DA137" s="680">
        <f t="shared" si="309"/>
        <v>0</v>
      </c>
      <c r="DB137" s="680">
        <f t="shared" si="309"/>
        <v>0</v>
      </c>
      <c r="DC137" s="680">
        <f t="shared" si="309"/>
        <v>0</v>
      </c>
    </row>
    <row r="138" spans="2:107" ht="15" hidden="1" customHeight="1" x14ac:dyDescent="0.25">
      <c r="B138" s="94">
        <v>14</v>
      </c>
      <c r="C138" s="715" t="s">
        <v>5896</v>
      </c>
      <c r="E138" s="715" t="s">
        <v>3855</v>
      </c>
      <c r="G138" s="707">
        <f>G129-G134</f>
        <v>0</v>
      </c>
      <c r="H138" s="699">
        <f>H129-H134</f>
        <v>0</v>
      </c>
      <c r="I138" s="699">
        <f t="shared" ref="I138:BK138" si="310">I129-I134</f>
        <v>0</v>
      </c>
      <c r="J138" s="699">
        <f t="shared" si="310"/>
        <v>0</v>
      </c>
      <c r="K138" s="699">
        <f t="shared" si="310"/>
        <v>0</v>
      </c>
      <c r="L138" s="699">
        <f t="shared" si="310"/>
        <v>0</v>
      </c>
      <c r="M138" s="699">
        <f t="shared" si="310"/>
        <v>0</v>
      </c>
      <c r="N138" s="699">
        <f t="shared" si="310"/>
        <v>0</v>
      </c>
      <c r="O138" s="699">
        <f t="shared" si="310"/>
        <v>0</v>
      </c>
      <c r="P138" s="699">
        <f t="shared" si="310"/>
        <v>0</v>
      </c>
      <c r="Q138" s="699">
        <f t="shared" si="310"/>
        <v>0</v>
      </c>
      <c r="R138" s="699">
        <f t="shared" si="310"/>
        <v>0</v>
      </c>
      <c r="S138" s="699">
        <f t="shared" si="310"/>
        <v>0</v>
      </c>
      <c r="T138" s="699">
        <f t="shared" si="310"/>
        <v>0</v>
      </c>
      <c r="U138" s="699">
        <f t="shared" si="310"/>
        <v>0</v>
      </c>
      <c r="V138" s="699">
        <f t="shared" si="310"/>
        <v>0</v>
      </c>
      <c r="W138" s="699">
        <f t="shared" si="310"/>
        <v>0</v>
      </c>
      <c r="X138" s="699">
        <f t="shared" si="310"/>
        <v>0</v>
      </c>
      <c r="Y138" s="699">
        <f t="shared" si="310"/>
        <v>0</v>
      </c>
      <c r="Z138" s="699">
        <f t="shared" si="310"/>
        <v>0</v>
      </c>
      <c r="AA138" s="699">
        <f t="shared" si="310"/>
        <v>0</v>
      </c>
      <c r="AB138" s="699">
        <f t="shared" si="310"/>
        <v>0</v>
      </c>
      <c r="AC138" s="699">
        <f t="shared" si="310"/>
        <v>0</v>
      </c>
      <c r="AD138" s="699">
        <f t="shared" si="310"/>
        <v>0</v>
      </c>
      <c r="AE138" s="699">
        <f t="shared" si="310"/>
        <v>0</v>
      </c>
      <c r="AF138" s="699">
        <f t="shared" si="310"/>
        <v>0</v>
      </c>
      <c r="AG138" s="699">
        <f t="shared" si="310"/>
        <v>0</v>
      </c>
      <c r="AH138" s="699">
        <f t="shared" si="310"/>
        <v>0</v>
      </c>
      <c r="AI138" s="699">
        <f t="shared" si="310"/>
        <v>0</v>
      </c>
      <c r="AJ138" s="699">
        <f t="shared" si="310"/>
        <v>0</v>
      </c>
      <c r="AK138" s="699">
        <f t="shared" si="310"/>
        <v>0</v>
      </c>
      <c r="AL138" s="699">
        <f t="shared" si="310"/>
        <v>0</v>
      </c>
      <c r="AM138" s="699">
        <f t="shared" si="310"/>
        <v>0</v>
      </c>
      <c r="AN138" s="699">
        <f t="shared" si="310"/>
        <v>0</v>
      </c>
      <c r="AO138" s="699">
        <f t="shared" si="310"/>
        <v>0</v>
      </c>
      <c r="AP138" s="699">
        <f t="shared" si="310"/>
        <v>0</v>
      </c>
      <c r="AQ138" s="699">
        <f t="shared" si="310"/>
        <v>0</v>
      </c>
      <c r="AR138" s="699">
        <f t="shared" si="310"/>
        <v>0</v>
      </c>
      <c r="AS138" s="699">
        <f t="shared" si="310"/>
        <v>0</v>
      </c>
      <c r="AT138" s="699">
        <f t="shared" si="310"/>
        <v>0</v>
      </c>
      <c r="AU138" s="699">
        <f t="shared" si="310"/>
        <v>0</v>
      </c>
      <c r="AV138" s="699">
        <f t="shared" si="310"/>
        <v>0</v>
      </c>
      <c r="AW138" s="699">
        <f t="shared" si="310"/>
        <v>0</v>
      </c>
      <c r="AX138" s="699">
        <f t="shared" si="310"/>
        <v>0</v>
      </c>
      <c r="AY138" s="699">
        <f t="shared" si="310"/>
        <v>0</v>
      </c>
      <c r="AZ138" s="699">
        <f t="shared" si="310"/>
        <v>0</v>
      </c>
      <c r="BA138" s="699">
        <f t="shared" si="310"/>
        <v>0</v>
      </c>
      <c r="BB138" s="699">
        <f t="shared" si="310"/>
        <v>0</v>
      </c>
      <c r="BC138" s="699">
        <f t="shared" si="310"/>
        <v>0</v>
      </c>
      <c r="BD138" s="699">
        <f t="shared" si="310"/>
        <v>0</v>
      </c>
      <c r="BE138" s="699">
        <f t="shared" si="310"/>
        <v>0</v>
      </c>
      <c r="BF138" s="699">
        <f t="shared" si="310"/>
        <v>0</v>
      </c>
      <c r="BG138" s="699">
        <f t="shared" si="310"/>
        <v>0</v>
      </c>
      <c r="BH138" s="699">
        <f t="shared" si="310"/>
        <v>0</v>
      </c>
      <c r="BI138" s="699">
        <f t="shared" si="310"/>
        <v>0</v>
      </c>
      <c r="BJ138" s="699">
        <f t="shared" si="310"/>
        <v>0</v>
      </c>
      <c r="BK138" s="699">
        <f t="shared" si="310"/>
        <v>0</v>
      </c>
      <c r="BL138" s="699">
        <f>BL129-BL134</f>
        <v>0</v>
      </c>
      <c r="BM138" s="699">
        <f t="shared" ref="BM138:DC138" si="311">BM129-BM134</f>
        <v>0</v>
      </c>
      <c r="BN138" s="699">
        <f t="shared" si="311"/>
        <v>0</v>
      </c>
      <c r="BO138" s="699">
        <f t="shared" si="311"/>
        <v>0</v>
      </c>
      <c r="BP138" s="699">
        <f t="shared" si="311"/>
        <v>0</v>
      </c>
      <c r="BQ138" s="699">
        <f t="shared" si="311"/>
        <v>0</v>
      </c>
      <c r="BR138" s="699">
        <f t="shared" si="311"/>
        <v>0</v>
      </c>
      <c r="BS138" s="699">
        <f t="shared" si="311"/>
        <v>0</v>
      </c>
      <c r="BT138" s="699">
        <f t="shared" si="311"/>
        <v>0</v>
      </c>
      <c r="BU138" s="699">
        <f t="shared" si="311"/>
        <v>0</v>
      </c>
      <c r="BV138" s="699">
        <f t="shared" si="311"/>
        <v>0</v>
      </c>
      <c r="BW138" s="699">
        <f t="shared" si="311"/>
        <v>0</v>
      </c>
      <c r="BX138" s="699">
        <f t="shared" si="311"/>
        <v>0</v>
      </c>
      <c r="BY138" s="699">
        <f t="shared" si="311"/>
        <v>0</v>
      </c>
      <c r="BZ138" s="699">
        <f t="shared" si="311"/>
        <v>0</v>
      </c>
      <c r="CA138" s="699">
        <f t="shared" si="311"/>
        <v>0</v>
      </c>
      <c r="CB138" s="699">
        <f t="shared" si="311"/>
        <v>0</v>
      </c>
      <c r="CC138" s="699">
        <f t="shared" si="311"/>
        <v>0</v>
      </c>
      <c r="CD138" s="699">
        <f t="shared" si="311"/>
        <v>0</v>
      </c>
      <c r="CE138" s="699">
        <f t="shared" si="311"/>
        <v>0</v>
      </c>
      <c r="CF138" s="699">
        <f t="shared" si="311"/>
        <v>0</v>
      </c>
      <c r="CG138" s="699">
        <f t="shared" si="311"/>
        <v>0</v>
      </c>
      <c r="CH138" s="699">
        <f t="shared" si="311"/>
        <v>0</v>
      </c>
      <c r="CI138" s="699">
        <f t="shared" si="311"/>
        <v>0</v>
      </c>
      <c r="CJ138" s="699">
        <f t="shared" si="311"/>
        <v>0</v>
      </c>
      <c r="CK138" s="699">
        <f t="shared" si="311"/>
        <v>0</v>
      </c>
      <c r="CL138" s="699">
        <f t="shared" si="311"/>
        <v>0</v>
      </c>
      <c r="CM138" s="699">
        <f t="shared" si="311"/>
        <v>0</v>
      </c>
      <c r="CN138" s="699">
        <f t="shared" si="311"/>
        <v>0</v>
      </c>
      <c r="CO138" s="699">
        <f t="shared" si="311"/>
        <v>0</v>
      </c>
      <c r="CP138" s="699">
        <f t="shared" si="311"/>
        <v>0</v>
      </c>
      <c r="CQ138" s="699">
        <f t="shared" si="311"/>
        <v>0</v>
      </c>
      <c r="CR138" s="699">
        <f t="shared" si="311"/>
        <v>0</v>
      </c>
      <c r="CS138" s="699">
        <f t="shared" si="311"/>
        <v>0</v>
      </c>
      <c r="CT138" s="699">
        <f t="shared" si="311"/>
        <v>0</v>
      </c>
      <c r="CU138" s="699">
        <f t="shared" si="311"/>
        <v>0</v>
      </c>
      <c r="CV138" s="699">
        <f t="shared" si="311"/>
        <v>0</v>
      </c>
      <c r="CW138" s="699">
        <f t="shared" si="311"/>
        <v>0</v>
      </c>
      <c r="CX138" s="699">
        <f t="shared" si="311"/>
        <v>0</v>
      </c>
      <c r="CY138" s="699">
        <f t="shared" si="311"/>
        <v>0</v>
      </c>
      <c r="CZ138" s="699">
        <f t="shared" si="311"/>
        <v>0</v>
      </c>
      <c r="DA138" s="699">
        <f t="shared" si="311"/>
        <v>0</v>
      </c>
      <c r="DB138" s="699">
        <f t="shared" si="311"/>
        <v>0</v>
      </c>
      <c r="DC138" s="699">
        <f t="shared" si="311"/>
        <v>0</v>
      </c>
    </row>
    <row r="139" spans="2:107" ht="15" hidden="1" customHeight="1" x14ac:dyDescent="0.25">
      <c r="B139"/>
      <c r="C139" s="673"/>
      <c r="E139" s="673"/>
      <c r="H139" s="674"/>
    </row>
    <row r="140" spans="2:107" ht="15" hidden="1" customHeight="1" x14ac:dyDescent="0.25">
      <c r="B140" s="716"/>
      <c r="C140" s="718" t="s">
        <v>6087</v>
      </c>
      <c r="E140"/>
      <c r="H140" s="650"/>
    </row>
    <row r="141" spans="2:107" ht="15" hidden="1" customHeight="1" x14ac:dyDescent="0.25">
      <c r="B141" s="717"/>
      <c r="C141" s="719" t="s">
        <v>5866</v>
      </c>
      <c r="E141"/>
      <c r="H141" s="650"/>
    </row>
    <row r="142" spans="2:107" ht="15" hidden="1" customHeight="1" x14ac:dyDescent="0.25">
      <c r="B142" s="714">
        <v>15</v>
      </c>
      <c r="C142" s="715" t="s">
        <v>5899</v>
      </c>
      <c r="E142" s="715" t="s">
        <v>5901</v>
      </c>
      <c r="G142" s="707">
        <f>G100</f>
        <v>0</v>
      </c>
      <c r="H142" s="699">
        <f>H100</f>
        <v>0</v>
      </c>
      <c r="I142" s="699">
        <f t="shared" ref="I142:BT142" si="312">I100</f>
        <v>0</v>
      </c>
      <c r="J142" s="699">
        <f t="shared" si="312"/>
        <v>0</v>
      </c>
      <c r="K142" s="699">
        <f t="shared" si="312"/>
        <v>0</v>
      </c>
      <c r="L142" s="699">
        <f t="shared" si="312"/>
        <v>0</v>
      </c>
      <c r="M142" s="699">
        <f t="shared" si="312"/>
        <v>0</v>
      </c>
      <c r="N142" s="699">
        <f t="shared" si="312"/>
        <v>0</v>
      </c>
      <c r="O142" s="699">
        <f t="shared" si="312"/>
        <v>0</v>
      </c>
      <c r="P142" s="699">
        <f t="shared" si="312"/>
        <v>0</v>
      </c>
      <c r="Q142" s="699">
        <f t="shared" si="312"/>
        <v>0</v>
      </c>
      <c r="R142" s="699">
        <f t="shared" si="312"/>
        <v>0</v>
      </c>
      <c r="S142" s="699">
        <f t="shared" si="312"/>
        <v>0</v>
      </c>
      <c r="T142" s="699">
        <f t="shared" si="312"/>
        <v>0</v>
      </c>
      <c r="U142" s="699">
        <f t="shared" si="312"/>
        <v>0</v>
      </c>
      <c r="V142" s="699">
        <f t="shared" si="312"/>
        <v>0</v>
      </c>
      <c r="W142" s="699">
        <f t="shared" si="312"/>
        <v>0</v>
      </c>
      <c r="X142" s="699">
        <f t="shared" si="312"/>
        <v>0</v>
      </c>
      <c r="Y142" s="699">
        <f t="shared" si="312"/>
        <v>0</v>
      </c>
      <c r="Z142" s="699">
        <f t="shared" si="312"/>
        <v>0</v>
      </c>
      <c r="AA142" s="699">
        <f t="shared" si="312"/>
        <v>0</v>
      </c>
      <c r="AB142" s="699">
        <f t="shared" si="312"/>
        <v>0</v>
      </c>
      <c r="AC142" s="699">
        <f t="shared" si="312"/>
        <v>0</v>
      </c>
      <c r="AD142" s="699">
        <f t="shared" si="312"/>
        <v>0</v>
      </c>
      <c r="AE142" s="699">
        <f t="shared" si="312"/>
        <v>0</v>
      </c>
      <c r="AF142" s="699">
        <f t="shared" si="312"/>
        <v>0</v>
      </c>
      <c r="AG142" s="699">
        <f t="shared" si="312"/>
        <v>0</v>
      </c>
      <c r="AH142" s="699">
        <f t="shared" si="312"/>
        <v>0</v>
      </c>
      <c r="AI142" s="699">
        <f t="shared" si="312"/>
        <v>0</v>
      </c>
      <c r="AJ142" s="699">
        <f t="shared" si="312"/>
        <v>0</v>
      </c>
      <c r="AK142" s="699">
        <f t="shared" si="312"/>
        <v>0</v>
      </c>
      <c r="AL142" s="699">
        <f t="shared" si="312"/>
        <v>0</v>
      </c>
      <c r="AM142" s="699">
        <f t="shared" si="312"/>
        <v>0</v>
      </c>
      <c r="AN142" s="699">
        <f t="shared" si="312"/>
        <v>0</v>
      </c>
      <c r="AO142" s="699">
        <f t="shared" si="312"/>
        <v>0</v>
      </c>
      <c r="AP142" s="699">
        <f t="shared" si="312"/>
        <v>0</v>
      </c>
      <c r="AQ142" s="699">
        <f t="shared" si="312"/>
        <v>0</v>
      </c>
      <c r="AR142" s="699">
        <f t="shared" si="312"/>
        <v>0</v>
      </c>
      <c r="AS142" s="699">
        <f t="shared" si="312"/>
        <v>0</v>
      </c>
      <c r="AT142" s="699">
        <f t="shared" si="312"/>
        <v>0</v>
      </c>
      <c r="AU142" s="699">
        <f t="shared" si="312"/>
        <v>0</v>
      </c>
      <c r="AV142" s="699">
        <f t="shared" si="312"/>
        <v>0</v>
      </c>
      <c r="AW142" s="699">
        <f t="shared" si="312"/>
        <v>0</v>
      </c>
      <c r="AX142" s="699">
        <f t="shared" si="312"/>
        <v>0</v>
      </c>
      <c r="AY142" s="699">
        <f t="shared" si="312"/>
        <v>0</v>
      </c>
      <c r="AZ142" s="699">
        <f t="shared" si="312"/>
        <v>0</v>
      </c>
      <c r="BA142" s="699">
        <f t="shared" si="312"/>
        <v>0</v>
      </c>
      <c r="BB142" s="699">
        <f t="shared" si="312"/>
        <v>0</v>
      </c>
      <c r="BC142" s="699">
        <f t="shared" si="312"/>
        <v>0</v>
      </c>
      <c r="BD142" s="699">
        <f t="shared" si="312"/>
        <v>0</v>
      </c>
      <c r="BE142" s="699">
        <f t="shared" si="312"/>
        <v>0</v>
      </c>
      <c r="BF142" s="699">
        <f t="shared" si="312"/>
        <v>0</v>
      </c>
      <c r="BG142" s="699">
        <f t="shared" si="312"/>
        <v>0</v>
      </c>
      <c r="BH142" s="699">
        <f t="shared" si="312"/>
        <v>0</v>
      </c>
      <c r="BI142" s="699">
        <f t="shared" si="312"/>
        <v>0</v>
      </c>
      <c r="BJ142" s="699">
        <f t="shared" si="312"/>
        <v>0</v>
      </c>
      <c r="BK142" s="699">
        <f t="shared" si="312"/>
        <v>0</v>
      </c>
      <c r="BL142" s="699">
        <f t="shared" si="312"/>
        <v>0</v>
      </c>
      <c r="BM142" s="699">
        <f t="shared" si="312"/>
        <v>0</v>
      </c>
      <c r="BN142" s="699">
        <f t="shared" si="312"/>
        <v>0</v>
      </c>
      <c r="BO142" s="699">
        <f t="shared" si="312"/>
        <v>0</v>
      </c>
      <c r="BP142" s="699">
        <f t="shared" si="312"/>
        <v>0</v>
      </c>
      <c r="BQ142" s="699">
        <f t="shared" si="312"/>
        <v>0</v>
      </c>
      <c r="BR142" s="699">
        <f t="shared" si="312"/>
        <v>0</v>
      </c>
      <c r="BS142" s="699">
        <f t="shared" si="312"/>
        <v>0</v>
      </c>
      <c r="BT142" s="699">
        <f t="shared" si="312"/>
        <v>0</v>
      </c>
      <c r="BU142" s="699">
        <f t="shared" ref="BU142:DC142" si="313">BU100</f>
        <v>0</v>
      </c>
      <c r="BV142" s="699">
        <f t="shared" si="313"/>
        <v>0</v>
      </c>
      <c r="BW142" s="699">
        <f t="shared" si="313"/>
        <v>0</v>
      </c>
      <c r="BX142" s="699">
        <f t="shared" si="313"/>
        <v>0</v>
      </c>
      <c r="BY142" s="699">
        <f t="shared" si="313"/>
        <v>0</v>
      </c>
      <c r="BZ142" s="699">
        <f t="shared" si="313"/>
        <v>0</v>
      </c>
      <c r="CA142" s="699">
        <f t="shared" si="313"/>
        <v>0</v>
      </c>
      <c r="CB142" s="699">
        <f t="shared" si="313"/>
        <v>0</v>
      </c>
      <c r="CC142" s="699">
        <f t="shared" si="313"/>
        <v>0</v>
      </c>
      <c r="CD142" s="699">
        <f t="shared" si="313"/>
        <v>0</v>
      </c>
      <c r="CE142" s="699">
        <f t="shared" si="313"/>
        <v>0</v>
      </c>
      <c r="CF142" s="699">
        <f t="shared" si="313"/>
        <v>0</v>
      </c>
      <c r="CG142" s="699">
        <f t="shared" si="313"/>
        <v>0</v>
      </c>
      <c r="CH142" s="699">
        <f t="shared" si="313"/>
        <v>0</v>
      </c>
      <c r="CI142" s="699">
        <f t="shared" si="313"/>
        <v>0</v>
      </c>
      <c r="CJ142" s="699">
        <f t="shared" si="313"/>
        <v>0</v>
      </c>
      <c r="CK142" s="699">
        <f t="shared" si="313"/>
        <v>0</v>
      </c>
      <c r="CL142" s="699">
        <f t="shared" si="313"/>
        <v>0</v>
      </c>
      <c r="CM142" s="699">
        <f t="shared" si="313"/>
        <v>0</v>
      </c>
      <c r="CN142" s="699">
        <f t="shared" si="313"/>
        <v>0</v>
      </c>
      <c r="CO142" s="699">
        <f t="shared" si="313"/>
        <v>0</v>
      </c>
      <c r="CP142" s="699">
        <f t="shared" si="313"/>
        <v>0</v>
      </c>
      <c r="CQ142" s="699">
        <f t="shared" si="313"/>
        <v>0</v>
      </c>
      <c r="CR142" s="699">
        <f t="shared" si="313"/>
        <v>0</v>
      </c>
      <c r="CS142" s="699">
        <f t="shared" si="313"/>
        <v>0</v>
      </c>
      <c r="CT142" s="699">
        <f t="shared" si="313"/>
        <v>0</v>
      </c>
      <c r="CU142" s="699">
        <f t="shared" si="313"/>
        <v>0</v>
      </c>
      <c r="CV142" s="699">
        <f t="shared" si="313"/>
        <v>0</v>
      </c>
      <c r="CW142" s="699">
        <f t="shared" si="313"/>
        <v>0</v>
      </c>
      <c r="CX142" s="699">
        <f t="shared" si="313"/>
        <v>0</v>
      </c>
      <c r="CY142" s="699">
        <f t="shared" si="313"/>
        <v>0</v>
      </c>
      <c r="CZ142" s="699">
        <f t="shared" si="313"/>
        <v>0</v>
      </c>
      <c r="DA142" s="699">
        <f t="shared" si="313"/>
        <v>0</v>
      </c>
      <c r="DB142" s="699">
        <f t="shared" si="313"/>
        <v>0</v>
      </c>
      <c r="DC142" s="699">
        <f t="shared" si="313"/>
        <v>0</v>
      </c>
    </row>
    <row r="143" spans="2:107" ht="15" hidden="1" customHeight="1" x14ac:dyDescent="0.25">
      <c r="B143" s="714">
        <v>16</v>
      </c>
      <c r="C143" s="715" t="s">
        <v>5902</v>
      </c>
      <c r="E143" s="715" t="s">
        <v>5901</v>
      </c>
      <c r="G143" s="680">
        <f>G101</f>
        <v>0</v>
      </c>
      <c r="H143" s="680">
        <f>H101</f>
        <v>0</v>
      </c>
      <c r="I143" s="680">
        <f t="shared" ref="I143:BT143" si="314">I101</f>
        <v>0</v>
      </c>
      <c r="J143" s="680">
        <f t="shared" si="314"/>
        <v>0</v>
      </c>
      <c r="K143" s="680">
        <f t="shared" si="314"/>
        <v>0</v>
      </c>
      <c r="L143" s="680">
        <f t="shared" si="314"/>
        <v>0</v>
      </c>
      <c r="M143" s="680">
        <f t="shared" si="314"/>
        <v>0</v>
      </c>
      <c r="N143" s="680">
        <f t="shared" si="314"/>
        <v>0</v>
      </c>
      <c r="O143" s="680">
        <f t="shared" si="314"/>
        <v>0</v>
      </c>
      <c r="P143" s="680">
        <f t="shared" si="314"/>
        <v>0</v>
      </c>
      <c r="Q143" s="680">
        <f t="shared" si="314"/>
        <v>0</v>
      </c>
      <c r="R143" s="680">
        <f t="shared" si="314"/>
        <v>0</v>
      </c>
      <c r="S143" s="680">
        <f t="shared" si="314"/>
        <v>0</v>
      </c>
      <c r="T143" s="680">
        <f t="shared" si="314"/>
        <v>0</v>
      </c>
      <c r="U143" s="680">
        <f t="shared" si="314"/>
        <v>0</v>
      </c>
      <c r="V143" s="680">
        <f t="shared" si="314"/>
        <v>0</v>
      </c>
      <c r="W143" s="680">
        <f t="shared" si="314"/>
        <v>0</v>
      </c>
      <c r="X143" s="680">
        <f t="shared" si="314"/>
        <v>0</v>
      </c>
      <c r="Y143" s="680">
        <f t="shared" si="314"/>
        <v>0</v>
      </c>
      <c r="Z143" s="680">
        <f t="shared" si="314"/>
        <v>0</v>
      </c>
      <c r="AA143" s="680">
        <f t="shared" si="314"/>
        <v>0</v>
      </c>
      <c r="AB143" s="680">
        <f t="shared" si="314"/>
        <v>0</v>
      </c>
      <c r="AC143" s="680">
        <f t="shared" si="314"/>
        <v>0</v>
      </c>
      <c r="AD143" s="680">
        <f t="shared" si="314"/>
        <v>0</v>
      </c>
      <c r="AE143" s="680">
        <f t="shared" si="314"/>
        <v>0</v>
      </c>
      <c r="AF143" s="680">
        <f t="shared" si="314"/>
        <v>0</v>
      </c>
      <c r="AG143" s="680">
        <f t="shared" si="314"/>
        <v>0</v>
      </c>
      <c r="AH143" s="680">
        <f t="shared" si="314"/>
        <v>0</v>
      </c>
      <c r="AI143" s="680">
        <f t="shared" si="314"/>
        <v>0</v>
      </c>
      <c r="AJ143" s="680">
        <f t="shared" si="314"/>
        <v>0</v>
      </c>
      <c r="AK143" s="680">
        <f t="shared" si="314"/>
        <v>0</v>
      </c>
      <c r="AL143" s="680">
        <f t="shared" si="314"/>
        <v>0</v>
      </c>
      <c r="AM143" s="680">
        <f t="shared" si="314"/>
        <v>0</v>
      </c>
      <c r="AN143" s="680">
        <f t="shared" si="314"/>
        <v>0</v>
      </c>
      <c r="AO143" s="680">
        <f t="shared" si="314"/>
        <v>0</v>
      </c>
      <c r="AP143" s="680">
        <f t="shared" si="314"/>
        <v>0</v>
      </c>
      <c r="AQ143" s="680">
        <f t="shared" si="314"/>
        <v>0</v>
      </c>
      <c r="AR143" s="680">
        <f t="shared" si="314"/>
        <v>0</v>
      </c>
      <c r="AS143" s="680">
        <f t="shared" si="314"/>
        <v>0</v>
      </c>
      <c r="AT143" s="680">
        <f t="shared" si="314"/>
        <v>0</v>
      </c>
      <c r="AU143" s="680">
        <f t="shared" si="314"/>
        <v>0</v>
      </c>
      <c r="AV143" s="680">
        <f t="shared" si="314"/>
        <v>0</v>
      </c>
      <c r="AW143" s="680">
        <f t="shared" si="314"/>
        <v>0</v>
      </c>
      <c r="AX143" s="680">
        <f t="shared" si="314"/>
        <v>0</v>
      </c>
      <c r="AY143" s="680">
        <f t="shared" si="314"/>
        <v>0</v>
      </c>
      <c r="AZ143" s="680">
        <f t="shared" si="314"/>
        <v>0</v>
      </c>
      <c r="BA143" s="680">
        <f t="shared" si="314"/>
        <v>0</v>
      </c>
      <c r="BB143" s="680">
        <f t="shared" si="314"/>
        <v>0</v>
      </c>
      <c r="BC143" s="680">
        <f t="shared" si="314"/>
        <v>0</v>
      </c>
      <c r="BD143" s="680">
        <f t="shared" si="314"/>
        <v>0</v>
      </c>
      <c r="BE143" s="680">
        <f t="shared" si="314"/>
        <v>0</v>
      </c>
      <c r="BF143" s="680">
        <f t="shared" si="314"/>
        <v>0</v>
      </c>
      <c r="BG143" s="680">
        <f t="shared" si="314"/>
        <v>0</v>
      </c>
      <c r="BH143" s="680">
        <f t="shared" si="314"/>
        <v>0</v>
      </c>
      <c r="BI143" s="680">
        <f t="shared" si="314"/>
        <v>0</v>
      </c>
      <c r="BJ143" s="680">
        <f t="shared" si="314"/>
        <v>0</v>
      </c>
      <c r="BK143" s="680">
        <f t="shared" si="314"/>
        <v>0</v>
      </c>
      <c r="BL143" s="680">
        <f t="shared" si="314"/>
        <v>0</v>
      </c>
      <c r="BM143" s="680">
        <f t="shared" si="314"/>
        <v>0</v>
      </c>
      <c r="BN143" s="680">
        <f t="shared" si="314"/>
        <v>0</v>
      </c>
      <c r="BO143" s="680">
        <f t="shared" si="314"/>
        <v>0</v>
      </c>
      <c r="BP143" s="680">
        <f t="shared" si="314"/>
        <v>0</v>
      </c>
      <c r="BQ143" s="680">
        <f t="shared" si="314"/>
        <v>0</v>
      </c>
      <c r="BR143" s="680">
        <f t="shared" si="314"/>
        <v>0</v>
      </c>
      <c r="BS143" s="680">
        <f t="shared" si="314"/>
        <v>0</v>
      </c>
      <c r="BT143" s="680">
        <f t="shared" si="314"/>
        <v>0</v>
      </c>
      <c r="BU143" s="680">
        <f t="shared" ref="BU143:DC143" si="315">BU101</f>
        <v>0</v>
      </c>
      <c r="BV143" s="680">
        <f t="shared" si="315"/>
        <v>0</v>
      </c>
      <c r="BW143" s="680">
        <f t="shared" si="315"/>
        <v>0</v>
      </c>
      <c r="BX143" s="680">
        <f t="shared" si="315"/>
        <v>0</v>
      </c>
      <c r="BY143" s="680">
        <f t="shared" si="315"/>
        <v>0</v>
      </c>
      <c r="BZ143" s="680">
        <f t="shared" si="315"/>
        <v>0</v>
      </c>
      <c r="CA143" s="680">
        <f t="shared" si="315"/>
        <v>0</v>
      </c>
      <c r="CB143" s="680">
        <f t="shared" si="315"/>
        <v>0</v>
      </c>
      <c r="CC143" s="680">
        <f t="shared" si="315"/>
        <v>0</v>
      </c>
      <c r="CD143" s="680">
        <f t="shared" si="315"/>
        <v>0</v>
      </c>
      <c r="CE143" s="680">
        <f t="shared" si="315"/>
        <v>0</v>
      </c>
      <c r="CF143" s="680">
        <f t="shared" si="315"/>
        <v>0</v>
      </c>
      <c r="CG143" s="680">
        <f t="shared" si="315"/>
        <v>0</v>
      </c>
      <c r="CH143" s="680">
        <f t="shared" si="315"/>
        <v>0</v>
      </c>
      <c r="CI143" s="680">
        <f t="shared" si="315"/>
        <v>0</v>
      </c>
      <c r="CJ143" s="680">
        <f t="shared" si="315"/>
        <v>0</v>
      </c>
      <c r="CK143" s="680">
        <f t="shared" si="315"/>
        <v>0</v>
      </c>
      <c r="CL143" s="680">
        <f t="shared" si="315"/>
        <v>0</v>
      </c>
      <c r="CM143" s="680">
        <f t="shared" si="315"/>
        <v>0</v>
      </c>
      <c r="CN143" s="680">
        <f t="shared" si="315"/>
        <v>0</v>
      </c>
      <c r="CO143" s="680">
        <f t="shared" si="315"/>
        <v>0</v>
      </c>
      <c r="CP143" s="680">
        <f t="shared" si="315"/>
        <v>0</v>
      </c>
      <c r="CQ143" s="680">
        <f t="shared" si="315"/>
        <v>0</v>
      </c>
      <c r="CR143" s="680">
        <f t="shared" si="315"/>
        <v>0</v>
      </c>
      <c r="CS143" s="680">
        <f t="shared" si="315"/>
        <v>0</v>
      </c>
      <c r="CT143" s="680">
        <f t="shared" si="315"/>
        <v>0</v>
      </c>
      <c r="CU143" s="680">
        <f t="shared" si="315"/>
        <v>0</v>
      </c>
      <c r="CV143" s="680">
        <f t="shared" si="315"/>
        <v>0</v>
      </c>
      <c r="CW143" s="680">
        <f t="shared" si="315"/>
        <v>0</v>
      </c>
      <c r="CX143" s="680">
        <f t="shared" si="315"/>
        <v>0</v>
      </c>
      <c r="CY143" s="680">
        <f t="shared" si="315"/>
        <v>0</v>
      </c>
      <c r="CZ143" s="680">
        <f t="shared" si="315"/>
        <v>0</v>
      </c>
      <c r="DA143" s="680">
        <f t="shared" si="315"/>
        <v>0</v>
      </c>
      <c r="DB143" s="680">
        <f t="shared" si="315"/>
        <v>0</v>
      </c>
      <c r="DC143" s="680">
        <f t="shared" si="315"/>
        <v>0</v>
      </c>
    </row>
    <row r="144" spans="2:107" ht="15" hidden="1" customHeight="1" x14ac:dyDescent="0.25">
      <c r="B144" s="714">
        <v>17</v>
      </c>
      <c r="C144" s="715" t="s">
        <v>5904</v>
      </c>
      <c r="E144" s="715" t="s">
        <v>5901</v>
      </c>
      <c r="G144" s="707">
        <f>SUM(G142:G143)</f>
        <v>0</v>
      </c>
      <c r="H144" s="699">
        <f>SUM(H142:H143)</f>
        <v>0</v>
      </c>
      <c r="I144" s="699">
        <f t="shared" ref="I144:BT144" si="316">SUM(I142:I143)</f>
        <v>0</v>
      </c>
      <c r="J144" s="699">
        <f t="shared" si="316"/>
        <v>0</v>
      </c>
      <c r="K144" s="699">
        <f t="shared" si="316"/>
        <v>0</v>
      </c>
      <c r="L144" s="699">
        <f t="shared" si="316"/>
        <v>0</v>
      </c>
      <c r="M144" s="699">
        <f t="shared" si="316"/>
        <v>0</v>
      </c>
      <c r="N144" s="699">
        <f t="shared" si="316"/>
        <v>0</v>
      </c>
      <c r="O144" s="699">
        <f t="shared" si="316"/>
        <v>0</v>
      </c>
      <c r="P144" s="699">
        <f t="shared" si="316"/>
        <v>0</v>
      </c>
      <c r="Q144" s="699">
        <f t="shared" si="316"/>
        <v>0</v>
      </c>
      <c r="R144" s="699">
        <f t="shared" si="316"/>
        <v>0</v>
      </c>
      <c r="S144" s="699">
        <f t="shared" si="316"/>
        <v>0</v>
      </c>
      <c r="T144" s="699">
        <f t="shared" si="316"/>
        <v>0</v>
      </c>
      <c r="U144" s="699">
        <f t="shared" si="316"/>
        <v>0</v>
      </c>
      <c r="V144" s="699">
        <f t="shared" si="316"/>
        <v>0</v>
      </c>
      <c r="W144" s="699">
        <f t="shared" si="316"/>
        <v>0</v>
      </c>
      <c r="X144" s="699">
        <f t="shared" si="316"/>
        <v>0</v>
      </c>
      <c r="Y144" s="699">
        <f t="shared" si="316"/>
        <v>0</v>
      </c>
      <c r="Z144" s="699">
        <f t="shared" si="316"/>
        <v>0</v>
      </c>
      <c r="AA144" s="699">
        <f t="shared" si="316"/>
        <v>0</v>
      </c>
      <c r="AB144" s="699">
        <f t="shared" si="316"/>
        <v>0</v>
      </c>
      <c r="AC144" s="699">
        <f t="shared" si="316"/>
        <v>0</v>
      </c>
      <c r="AD144" s="699">
        <f t="shared" si="316"/>
        <v>0</v>
      </c>
      <c r="AE144" s="699">
        <f t="shared" si="316"/>
        <v>0</v>
      </c>
      <c r="AF144" s="699">
        <f t="shared" si="316"/>
        <v>0</v>
      </c>
      <c r="AG144" s="699">
        <f t="shared" si="316"/>
        <v>0</v>
      </c>
      <c r="AH144" s="699">
        <f t="shared" si="316"/>
        <v>0</v>
      </c>
      <c r="AI144" s="699">
        <f t="shared" si="316"/>
        <v>0</v>
      </c>
      <c r="AJ144" s="699">
        <f t="shared" si="316"/>
        <v>0</v>
      </c>
      <c r="AK144" s="699">
        <f t="shared" si="316"/>
        <v>0</v>
      </c>
      <c r="AL144" s="699">
        <f t="shared" si="316"/>
        <v>0</v>
      </c>
      <c r="AM144" s="699">
        <f t="shared" si="316"/>
        <v>0</v>
      </c>
      <c r="AN144" s="699">
        <f t="shared" si="316"/>
        <v>0</v>
      </c>
      <c r="AO144" s="699">
        <f t="shared" si="316"/>
        <v>0</v>
      </c>
      <c r="AP144" s="699">
        <f t="shared" si="316"/>
        <v>0</v>
      </c>
      <c r="AQ144" s="699">
        <f t="shared" si="316"/>
        <v>0</v>
      </c>
      <c r="AR144" s="699">
        <f t="shared" si="316"/>
        <v>0</v>
      </c>
      <c r="AS144" s="699">
        <f t="shared" si="316"/>
        <v>0</v>
      </c>
      <c r="AT144" s="699">
        <f t="shared" si="316"/>
        <v>0</v>
      </c>
      <c r="AU144" s="699">
        <f t="shared" si="316"/>
        <v>0</v>
      </c>
      <c r="AV144" s="699">
        <f t="shared" si="316"/>
        <v>0</v>
      </c>
      <c r="AW144" s="699">
        <f t="shared" si="316"/>
        <v>0</v>
      </c>
      <c r="AX144" s="699">
        <f t="shared" si="316"/>
        <v>0</v>
      </c>
      <c r="AY144" s="699">
        <f t="shared" si="316"/>
        <v>0</v>
      </c>
      <c r="AZ144" s="699">
        <f t="shared" si="316"/>
        <v>0</v>
      </c>
      <c r="BA144" s="699">
        <f t="shared" si="316"/>
        <v>0</v>
      </c>
      <c r="BB144" s="699">
        <f t="shared" si="316"/>
        <v>0</v>
      </c>
      <c r="BC144" s="699">
        <f t="shared" si="316"/>
        <v>0</v>
      </c>
      <c r="BD144" s="699">
        <f t="shared" si="316"/>
        <v>0</v>
      </c>
      <c r="BE144" s="699">
        <f t="shared" si="316"/>
        <v>0</v>
      </c>
      <c r="BF144" s="699">
        <f t="shared" si="316"/>
        <v>0</v>
      </c>
      <c r="BG144" s="699">
        <f t="shared" si="316"/>
        <v>0</v>
      </c>
      <c r="BH144" s="699">
        <f t="shared" si="316"/>
        <v>0</v>
      </c>
      <c r="BI144" s="699">
        <f t="shared" si="316"/>
        <v>0</v>
      </c>
      <c r="BJ144" s="699">
        <f t="shared" si="316"/>
        <v>0</v>
      </c>
      <c r="BK144" s="699">
        <f t="shared" si="316"/>
        <v>0</v>
      </c>
      <c r="BL144" s="699">
        <f t="shared" si="316"/>
        <v>0</v>
      </c>
      <c r="BM144" s="699">
        <f t="shared" si="316"/>
        <v>0</v>
      </c>
      <c r="BN144" s="699">
        <f t="shared" si="316"/>
        <v>0</v>
      </c>
      <c r="BO144" s="699">
        <f t="shared" si="316"/>
        <v>0</v>
      </c>
      <c r="BP144" s="699">
        <f t="shared" si="316"/>
        <v>0</v>
      </c>
      <c r="BQ144" s="699">
        <f t="shared" si="316"/>
        <v>0</v>
      </c>
      <c r="BR144" s="699">
        <f t="shared" si="316"/>
        <v>0</v>
      </c>
      <c r="BS144" s="699">
        <f t="shared" si="316"/>
        <v>0</v>
      </c>
      <c r="BT144" s="699">
        <f t="shared" si="316"/>
        <v>0</v>
      </c>
      <c r="BU144" s="699">
        <f t="shared" ref="BU144:DC144" si="317">SUM(BU142:BU143)</f>
        <v>0</v>
      </c>
      <c r="BV144" s="699">
        <f t="shared" si="317"/>
        <v>0</v>
      </c>
      <c r="BW144" s="699">
        <f t="shared" si="317"/>
        <v>0</v>
      </c>
      <c r="BX144" s="699">
        <f t="shared" si="317"/>
        <v>0</v>
      </c>
      <c r="BY144" s="699">
        <f t="shared" si="317"/>
        <v>0</v>
      </c>
      <c r="BZ144" s="699">
        <f t="shared" si="317"/>
        <v>0</v>
      </c>
      <c r="CA144" s="699">
        <f t="shared" si="317"/>
        <v>0</v>
      </c>
      <c r="CB144" s="699">
        <f t="shared" si="317"/>
        <v>0</v>
      </c>
      <c r="CC144" s="699">
        <f t="shared" si="317"/>
        <v>0</v>
      </c>
      <c r="CD144" s="699">
        <f t="shared" si="317"/>
        <v>0</v>
      </c>
      <c r="CE144" s="699">
        <f t="shared" si="317"/>
        <v>0</v>
      </c>
      <c r="CF144" s="699">
        <f t="shared" si="317"/>
        <v>0</v>
      </c>
      <c r="CG144" s="699">
        <f t="shared" si="317"/>
        <v>0</v>
      </c>
      <c r="CH144" s="699">
        <f t="shared" si="317"/>
        <v>0</v>
      </c>
      <c r="CI144" s="699">
        <f t="shared" si="317"/>
        <v>0</v>
      </c>
      <c r="CJ144" s="699">
        <f t="shared" si="317"/>
        <v>0</v>
      </c>
      <c r="CK144" s="699">
        <f t="shared" si="317"/>
        <v>0</v>
      </c>
      <c r="CL144" s="699">
        <f t="shared" si="317"/>
        <v>0</v>
      </c>
      <c r="CM144" s="699">
        <f t="shared" si="317"/>
        <v>0</v>
      </c>
      <c r="CN144" s="699">
        <f t="shared" si="317"/>
        <v>0</v>
      </c>
      <c r="CO144" s="699">
        <f t="shared" si="317"/>
        <v>0</v>
      </c>
      <c r="CP144" s="699">
        <f t="shared" si="317"/>
        <v>0</v>
      </c>
      <c r="CQ144" s="699">
        <f t="shared" si="317"/>
        <v>0</v>
      </c>
      <c r="CR144" s="699">
        <f t="shared" si="317"/>
        <v>0</v>
      </c>
      <c r="CS144" s="699">
        <f t="shared" si="317"/>
        <v>0</v>
      </c>
      <c r="CT144" s="699">
        <f t="shared" si="317"/>
        <v>0</v>
      </c>
      <c r="CU144" s="699">
        <f t="shared" si="317"/>
        <v>0</v>
      </c>
      <c r="CV144" s="699">
        <f t="shared" si="317"/>
        <v>0</v>
      </c>
      <c r="CW144" s="699">
        <f t="shared" si="317"/>
        <v>0</v>
      </c>
      <c r="CX144" s="699">
        <f t="shared" si="317"/>
        <v>0</v>
      </c>
      <c r="CY144" s="699">
        <f t="shared" si="317"/>
        <v>0</v>
      </c>
      <c r="CZ144" s="699">
        <f t="shared" si="317"/>
        <v>0</v>
      </c>
      <c r="DA144" s="699">
        <f t="shared" si="317"/>
        <v>0</v>
      </c>
      <c r="DB144" s="699">
        <f t="shared" si="317"/>
        <v>0</v>
      </c>
      <c r="DC144" s="699">
        <f t="shared" si="317"/>
        <v>0</v>
      </c>
    </row>
    <row r="145" spans="2:108" ht="15" hidden="1" customHeight="1" x14ac:dyDescent="0.25">
      <c r="B145" s="714">
        <v>18</v>
      </c>
      <c r="C145" s="715" t="s">
        <v>5906</v>
      </c>
      <c r="E145" s="715" t="s">
        <v>5901</v>
      </c>
      <c r="G145" s="680">
        <f>G113</f>
        <v>0</v>
      </c>
      <c r="H145" s="680">
        <f>H113</f>
        <v>0</v>
      </c>
      <c r="I145" s="680">
        <f t="shared" ref="I145:BT145" si="318">I113</f>
        <v>0</v>
      </c>
      <c r="J145" s="680">
        <f t="shared" si="318"/>
        <v>0</v>
      </c>
      <c r="K145" s="680">
        <f t="shared" si="318"/>
        <v>0</v>
      </c>
      <c r="L145" s="680">
        <f t="shared" si="318"/>
        <v>0</v>
      </c>
      <c r="M145" s="680">
        <f t="shared" si="318"/>
        <v>0</v>
      </c>
      <c r="N145" s="680">
        <f t="shared" si="318"/>
        <v>0</v>
      </c>
      <c r="O145" s="680">
        <f t="shared" si="318"/>
        <v>0</v>
      </c>
      <c r="P145" s="680">
        <f t="shared" si="318"/>
        <v>0</v>
      </c>
      <c r="Q145" s="680">
        <f t="shared" si="318"/>
        <v>0</v>
      </c>
      <c r="R145" s="680">
        <f t="shared" si="318"/>
        <v>0</v>
      </c>
      <c r="S145" s="680">
        <f t="shared" si="318"/>
        <v>0</v>
      </c>
      <c r="T145" s="680">
        <f t="shared" si="318"/>
        <v>0</v>
      </c>
      <c r="U145" s="680">
        <f t="shared" si="318"/>
        <v>0</v>
      </c>
      <c r="V145" s="680">
        <f t="shared" si="318"/>
        <v>0</v>
      </c>
      <c r="W145" s="680">
        <f t="shared" si="318"/>
        <v>0</v>
      </c>
      <c r="X145" s="680">
        <f t="shared" si="318"/>
        <v>0</v>
      </c>
      <c r="Y145" s="680">
        <f t="shared" si="318"/>
        <v>0</v>
      </c>
      <c r="Z145" s="680">
        <f t="shared" si="318"/>
        <v>0</v>
      </c>
      <c r="AA145" s="680">
        <f t="shared" si="318"/>
        <v>0</v>
      </c>
      <c r="AB145" s="680">
        <f t="shared" si="318"/>
        <v>0</v>
      </c>
      <c r="AC145" s="680">
        <f t="shared" si="318"/>
        <v>0</v>
      </c>
      <c r="AD145" s="680">
        <f t="shared" si="318"/>
        <v>0</v>
      </c>
      <c r="AE145" s="680">
        <f t="shared" si="318"/>
        <v>0</v>
      </c>
      <c r="AF145" s="680">
        <f t="shared" si="318"/>
        <v>0</v>
      </c>
      <c r="AG145" s="680">
        <f t="shared" si="318"/>
        <v>0</v>
      </c>
      <c r="AH145" s="680">
        <f t="shared" si="318"/>
        <v>0</v>
      </c>
      <c r="AI145" s="680">
        <f t="shared" si="318"/>
        <v>0</v>
      </c>
      <c r="AJ145" s="680">
        <f t="shared" si="318"/>
        <v>0</v>
      </c>
      <c r="AK145" s="680">
        <f t="shared" si="318"/>
        <v>0</v>
      </c>
      <c r="AL145" s="680">
        <f t="shared" si="318"/>
        <v>0</v>
      </c>
      <c r="AM145" s="680">
        <f t="shared" si="318"/>
        <v>0</v>
      </c>
      <c r="AN145" s="680">
        <f t="shared" si="318"/>
        <v>0</v>
      </c>
      <c r="AO145" s="680">
        <f t="shared" si="318"/>
        <v>0</v>
      </c>
      <c r="AP145" s="680">
        <f t="shared" si="318"/>
        <v>0</v>
      </c>
      <c r="AQ145" s="680">
        <f t="shared" si="318"/>
        <v>0</v>
      </c>
      <c r="AR145" s="680">
        <f t="shared" si="318"/>
        <v>0</v>
      </c>
      <c r="AS145" s="680">
        <f t="shared" si="318"/>
        <v>0</v>
      </c>
      <c r="AT145" s="680">
        <f t="shared" si="318"/>
        <v>0</v>
      </c>
      <c r="AU145" s="680">
        <f t="shared" si="318"/>
        <v>0</v>
      </c>
      <c r="AV145" s="680">
        <f t="shared" si="318"/>
        <v>0</v>
      </c>
      <c r="AW145" s="680">
        <f t="shared" si="318"/>
        <v>0</v>
      </c>
      <c r="AX145" s="680">
        <f t="shared" si="318"/>
        <v>0</v>
      </c>
      <c r="AY145" s="680">
        <f t="shared" si="318"/>
        <v>0</v>
      </c>
      <c r="AZ145" s="680">
        <f t="shared" si="318"/>
        <v>0</v>
      </c>
      <c r="BA145" s="680">
        <f t="shared" si="318"/>
        <v>0</v>
      </c>
      <c r="BB145" s="680">
        <f t="shared" si="318"/>
        <v>0</v>
      </c>
      <c r="BC145" s="680">
        <f t="shared" si="318"/>
        <v>0</v>
      </c>
      <c r="BD145" s="680">
        <f t="shared" si="318"/>
        <v>0</v>
      </c>
      <c r="BE145" s="680">
        <f t="shared" si="318"/>
        <v>0</v>
      </c>
      <c r="BF145" s="680">
        <f t="shared" si="318"/>
        <v>0</v>
      </c>
      <c r="BG145" s="680">
        <f t="shared" si="318"/>
        <v>0</v>
      </c>
      <c r="BH145" s="680">
        <f t="shared" si="318"/>
        <v>0</v>
      </c>
      <c r="BI145" s="680">
        <f t="shared" si="318"/>
        <v>0</v>
      </c>
      <c r="BJ145" s="680">
        <f t="shared" si="318"/>
        <v>0</v>
      </c>
      <c r="BK145" s="680">
        <f t="shared" si="318"/>
        <v>0</v>
      </c>
      <c r="BL145" s="680">
        <f t="shared" si="318"/>
        <v>0</v>
      </c>
      <c r="BM145" s="680">
        <f t="shared" si="318"/>
        <v>0</v>
      </c>
      <c r="BN145" s="680">
        <f t="shared" si="318"/>
        <v>0</v>
      </c>
      <c r="BO145" s="680">
        <f t="shared" si="318"/>
        <v>0</v>
      </c>
      <c r="BP145" s="680">
        <f t="shared" si="318"/>
        <v>0</v>
      </c>
      <c r="BQ145" s="680">
        <f t="shared" si="318"/>
        <v>0</v>
      </c>
      <c r="BR145" s="680">
        <f t="shared" si="318"/>
        <v>0</v>
      </c>
      <c r="BS145" s="680">
        <f t="shared" si="318"/>
        <v>0</v>
      </c>
      <c r="BT145" s="680">
        <f t="shared" si="318"/>
        <v>0</v>
      </c>
      <c r="BU145" s="680">
        <f t="shared" ref="BU145:DC145" si="319">BU113</f>
        <v>0</v>
      </c>
      <c r="BV145" s="680">
        <f t="shared" si="319"/>
        <v>0</v>
      </c>
      <c r="BW145" s="680">
        <f t="shared" si="319"/>
        <v>0</v>
      </c>
      <c r="BX145" s="680">
        <f t="shared" si="319"/>
        <v>0</v>
      </c>
      <c r="BY145" s="680">
        <f t="shared" si="319"/>
        <v>0</v>
      </c>
      <c r="BZ145" s="680">
        <f t="shared" si="319"/>
        <v>0</v>
      </c>
      <c r="CA145" s="680">
        <f t="shared" si="319"/>
        <v>0</v>
      </c>
      <c r="CB145" s="680">
        <f t="shared" si="319"/>
        <v>0</v>
      </c>
      <c r="CC145" s="680">
        <f t="shared" si="319"/>
        <v>0</v>
      </c>
      <c r="CD145" s="680">
        <f t="shared" si="319"/>
        <v>0</v>
      </c>
      <c r="CE145" s="680">
        <f t="shared" si="319"/>
        <v>0</v>
      </c>
      <c r="CF145" s="680">
        <f t="shared" si="319"/>
        <v>0</v>
      </c>
      <c r="CG145" s="680">
        <f t="shared" si="319"/>
        <v>0</v>
      </c>
      <c r="CH145" s="680">
        <f t="shared" si="319"/>
        <v>0</v>
      </c>
      <c r="CI145" s="680">
        <f t="shared" si="319"/>
        <v>0</v>
      </c>
      <c r="CJ145" s="680">
        <f t="shared" si="319"/>
        <v>0</v>
      </c>
      <c r="CK145" s="680">
        <f t="shared" si="319"/>
        <v>0</v>
      </c>
      <c r="CL145" s="680">
        <f t="shared" si="319"/>
        <v>0</v>
      </c>
      <c r="CM145" s="680">
        <f t="shared" si="319"/>
        <v>0</v>
      </c>
      <c r="CN145" s="680">
        <f t="shared" si="319"/>
        <v>0</v>
      </c>
      <c r="CO145" s="680">
        <f t="shared" si="319"/>
        <v>0</v>
      </c>
      <c r="CP145" s="680">
        <f t="shared" si="319"/>
        <v>0</v>
      </c>
      <c r="CQ145" s="680">
        <f t="shared" si="319"/>
        <v>0</v>
      </c>
      <c r="CR145" s="680">
        <f t="shared" si="319"/>
        <v>0</v>
      </c>
      <c r="CS145" s="680">
        <f t="shared" si="319"/>
        <v>0</v>
      </c>
      <c r="CT145" s="680">
        <f t="shared" si="319"/>
        <v>0</v>
      </c>
      <c r="CU145" s="680">
        <f t="shared" si="319"/>
        <v>0</v>
      </c>
      <c r="CV145" s="680">
        <f t="shared" si="319"/>
        <v>0</v>
      </c>
      <c r="CW145" s="680">
        <f t="shared" si="319"/>
        <v>0</v>
      </c>
      <c r="CX145" s="680">
        <f t="shared" si="319"/>
        <v>0</v>
      </c>
      <c r="CY145" s="680">
        <f t="shared" si="319"/>
        <v>0</v>
      </c>
      <c r="CZ145" s="680">
        <f t="shared" si="319"/>
        <v>0</v>
      </c>
      <c r="DA145" s="680">
        <f t="shared" si="319"/>
        <v>0</v>
      </c>
      <c r="DB145" s="680">
        <f t="shared" si="319"/>
        <v>0</v>
      </c>
      <c r="DC145" s="680">
        <f t="shared" si="319"/>
        <v>0</v>
      </c>
    </row>
    <row r="146" spans="2:108" ht="15" hidden="1" customHeight="1" x14ac:dyDescent="0.25">
      <c r="B146" s="714">
        <v>19</v>
      </c>
      <c r="C146" s="715" t="s">
        <v>5908</v>
      </c>
      <c r="E146" s="715" t="s">
        <v>5901</v>
      </c>
      <c r="G146" s="680">
        <f>G114</f>
        <v>0</v>
      </c>
      <c r="H146" s="680">
        <f>H114</f>
        <v>0</v>
      </c>
      <c r="I146" s="680">
        <f>I114</f>
        <v>0</v>
      </c>
      <c r="J146" s="680">
        <f t="shared" ref="J146:BT146" si="320">J114</f>
        <v>0</v>
      </c>
      <c r="K146" s="680">
        <f t="shared" si="320"/>
        <v>0</v>
      </c>
      <c r="L146" s="680">
        <f t="shared" si="320"/>
        <v>0</v>
      </c>
      <c r="M146" s="680">
        <f t="shared" si="320"/>
        <v>0</v>
      </c>
      <c r="N146" s="680">
        <f t="shared" si="320"/>
        <v>0</v>
      </c>
      <c r="O146" s="680">
        <f t="shared" si="320"/>
        <v>0</v>
      </c>
      <c r="P146" s="680">
        <f t="shared" si="320"/>
        <v>0</v>
      </c>
      <c r="Q146" s="680">
        <f t="shared" si="320"/>
        <v>0</v>
      </c>
      <c r="R146" s="680">
        <f t="shared" si="320"/>
        <v>0</v>
      </c>
      <c r="S146" s="680">
        <f t="shared" si="320"/>
        <v>0</v>
      </c>
      <c r="T146" s="680">
        <f t="shared" si="320"/>
        <v>0</v>
      </c>
      <c r="U146" s="680">
        <f t="shared" si="320"/>
        <v>0</v>
      </c>
      <c r="V146" s="680">
        <f t="shared" si="320"/>
        <v>0</v>
      </c>
      <c r="W146" s="680">
        <f t="shared" si="320"/>
        <v>0</v>
      </c>
      <c r="X146" s="680">
        <f t="shared" si="320"/>
        <v>0</v>
      </c>
      <c r="Y146" s="680">
        <f t="shared" si="320"/>
        <v>0</v>
      </c>
      <c r="Z146" s="680">
        <f t="shared" si="320"/>
        <v>0</v>
      </c>
      <c r="AA146" s="680">
        <f t="shared" si="320"/>
        <v>0</v>
      </c>
      <c r="AB146" s="680">
        <f t="shared" si="320"/>
        <v>0</v>
      </c>
      <c r="AC146" s="680">
        <f t="shared" si="320"/>
        <v>0</v>
      </c>
      <c r="AD146" s="680">
        <f t="shared" si="320"/>
        <v>0</v>
      </c>
      <c r="AE146" s="680">
        <f t="shared" si="320"/>
        <v>0</v>
      </c>
      <c r="AF146" s="680">
        <f t="shared" si="320"/>
        <v>0</v>
      </c>
      <c r="AG146" s="680">
        <f t="shared" si="320"/>
        <v>0</v>
      </c>
      <c r="AH146" s="680">
        <f t="shared" si="320"/>
        <v>0</v>
      </c>
      <c r="AI146" s="680">
        <f t="shared" si="320"/>
        <v>0</v>
      </c>
      <c r="AJ146" s="680">
        <f t="shared" si="320"/>
        <v>0</v>
      </c>
      <c r="AK146" s="680">
        <f t="shared" si="320"/>
        <v>0</v>
      </c>
      <c r="AL146" s="680">
        <f t="shared" si="320"/>
        <v>0</v>
      </c>
      <c r="AM146" s="680">
        <f t="shared" si="320"/>
        <v>0</v>
      </c>
      <c r="AN146" s="680">
        <f t="shared" si="320"/>
        <v>0</v>
      </c>
      <c r="AO146" s="680">
        <f t="shared" si="320"/>
        <v>0</v>
      </c>
      <c r="AP146" s="680">
        <f t="shared" si="320"/>
        <v>0</v>
      </c>
      <c r="AQ146" s="680">
        <f t="shared" si="320"/>
        <v>0</v>
      </c>
      <c r="AR146" s="680">
        <f t="shared" si="320"/>
        <v>0</v>
      </c>
      <c r="AS146" s="680">
        <f t="shared" si="320"/>
        <v>0</v>
      </c>
      <c r="AT146" s="680">
        <f t="shared" si="320"/>
        <v>0</v>
      </c>
      <c r="AU146" s="680">
        <f t="shared" si="320"/>
        <v>0</v>
      </c>
      <c r="AV146" s="680">
        <f t="shared" si="320"/>
        <v>0</v>
      </c>
      <c r="AW146" s="680">
        <f t="shared" si="320"/>
        <v>0</v>
      </c>
      <c r="AX146" s="680">
        <f t="shared" si="320"/>
        <v>0</v>
      </c>
      <c r="AY146" s="680">
        <f t="shared" si="320"/>
        <v>0</v>
      </c>
      <c r="AZ146" s="680">
        <f t="shared" si="320"/>
        <v>0</v>
      </c>
      <c r="BA146" s="680">
        <f t="shared" si="320"/>
        <v>0</v>
      </c>
      <c r="BB146" s="680">
        <f t="shared" si="320"/>
        <v>0</v>
      </c>
      <c r="BC146" s="680">
        <f t="shared" si="320"/>
        <v>0</v>
      </c>
      <c r="BD146" s="680">
        <f t="shared" si="320"/>
        <v>0</v>
      </c>
      <c r="BE146" s="680">
        <f t="shared" si="320"/>
        <v>0</v>
      </c>
      <c r="BF146" s="680">
        <f t="shared" si="320"/>
        <v>0</v>
      </c>
      <c r="BG146" s="680">
        <f t="shared" si="320"/>
        <v>0</v>
      </c>
      <c r="BH146" s="680">
        <f t="shared" si="320"/>
        <v>0</v>
      </c>
      <c r="BI146" s="680">
        <f t="shared" si="320"/>
        <v>0</v>
      </c>
      <c r="BJ146" s="680">
        <f t="shared" si="320"/>
        <v>0</v>
      </c>
      <c r="BK146" s="680">
        <f t="shared" si="320"/>
        <v>0</v>
      </c>
      <c r="BL146" s="680">
        <f t="shared" si="320"/>
        <v>0</v>
      </c>
      <c r="BM146" s="680">
        <f t="shared" si="320"/>
        <v>0</v>
      </c>
      <c r="BN146" s="680">
        <f t="shared" si="320"/>
        <v>0</v>
      </c>
      <c r="BO146" s="680">
        <f t="shared" si="320"/>
        <v>0</v>
      </c>
      <c r="BP146" s="680">
        <f t="shared" si="320"/>
        <v>0</v>
      </c>
      <c r="BQ146" s="680">
        <f t="shared" si="320"/>
        <v>0</v>
      </c>
      <c r="BR146" s="680">
        <f t="shared" si="320"/>
        <v>0</v>
      </c>
      <c r="BS146" s="680">
        <f t="shared" si="320"/>
        <v>0</v>
      </c>
      <c r="BT146" s="680">
        <f t="shared" si="320"/>
        <v>0</v>
      </c>
      <c r="BU146" s="680">
        <f t="shared" ref="BU146:DC146" si="321">BU114</f>
        <v>0</v>
      </c>
      <c r="BV146" s="680">
        <f t="shared" si="321"/>
        <v>0</v>
      </c>
      <c r="BW146" s="680">
        <f t="shared" si="321"/>
        <v>0</v>
      </c>
      <c r="BX146" s="680">
        <f t="shared" si="321"/>
        <v>0</v>
      </c>
      <c r="BY146" s="680">
        <f t="shared" si="321"/>
        <v>0</v>
      </c>
      <c r="BZ146" s="680">
        <f t="shared" si="321"/>
        <v>0</v>
      </c>
      <c r="CA146" s="680">
        <f t="shared" si="321"/>
        <v>0</v>
      </c>
      <c r="CB146" s="680">
        <f t="shared" si="321"/>
        <v>0</v>
      </c>
      <c r="CC146" s="680">
        <f t="shared" si="321"/>
        <v>0</v>
      </c>
      <c r="CD146" s="680">
        <f t="shared" si="321"/>
        <v>0</v>
      </c>
      <c r="CE146" s="680">
        <f t="shared" si="321"/>
        <v>0</v>
      </c>
      <c r="CF146" s="680">
        <f t="shared" si="321"/>
        <v>0</v>
      </c>
      <c r="CG146" s="680">
        <f t="shared" si="321"/>
        <v>0</v>
      </c>
      <c r="CH146" s="680">
        <f t="shared" si="321"/>
        <v>0</v>
      </c>
      <c r="CI146" s="680">
        <f t="shared" si="321"/>
        <v>0</v>
      </c>
      <c r="CJ146" s="680">
        <f t="shared" si="321"/>
        <v>0</v>
      </c>
      <c r="CK146" s="680">
        <f t="shared" si="321"/>
        <v>0</v>
      </c>
      <c r="CL146" s="680">
        <f t="shared" si="321"/>
        <v>0</v>
      </c>
      <c r="CM146" s="680">
        <f t="shared" si="321"/>
        <v>0</v>
      </c>
      <c r="CN146" s="680">
        <f t="shared" si="321"/>
        <v>0</v>
      </c>
      <c r="CO146" s="680">
        <f t="shared" si="321"/>
        <v>0</v>
      </c>
      <c r="CP146" s="680">
        <f t="shared" si="321"/>
        <v>0</v>
      </c>
      <c r="CQ146" s="680">
        <f t="shared" si="321"/>
        <v>0</v>
      </c>
      <c r="CR146" s="680">
        <f t="shared" si="321"/>
        <v>0</v>
      </c>
      <c r="CS146" s="680">
        <f t="shared" si="321"/>
        <v>0</v>
      </c>
      <c r="CT146" s="680">
        <f t="shared" si="321"/>
        <v>0</v>
      </c>
      <c r="CU146" s="680">
        <f t="shared" si="321"/>
        <v>0</v>
      </c>
      <c r="CV146" s="680">
        <f t="shared" si="321"/>
        <v>0</v>
      </c>
      <c r="CW146" s="680">
        <f t="shared" si="321"/>
        <v>0</v>
      </c>
      <c r="CX146" s="680">
        <f t="shared" si="321"/>
        <v>0</v>
      </c>
      <c r="CY146" s="680">
        <f t="shared" si="321"/>
        <v>0</v>
      </c>
      <c r="CZ146" s="680">
        <f t="shared" si="321"/>
        <v>0</v>
      </c>
      <c r="DA146" s="680">
        <f t="shared" si="321"/>
        <v>0</v>
      </c>
      <c r="DB146" s="680">
        <f t="shared" si="321"/>
        <v>0</v>
      </c>
      <c r="DC146" s="680">
        <f t="shared" si="321"/>
        <v>0</v>
      </c>
    </row>
    <row r="147" spans="2:108" ht="15" hidden="1" customHeight="1" x14ac:dyDescent="0.25">
      <c r="B147" s="714">
        <v>20</v>
      </c>
      <c r="C147" s="715" t="s">
        <v>5910</v>
      </c>
      <c r="E147" s="715" t="s">
        <v>5901</v>
      </c>
      <c r="G147" s="707">
        <f>SUM(G145:G146)</f>
        <v>0</v>
      </c>
      <c r="H147" s="699">
        <f>SUM(H145:H146)</f>
        <v>0</v>
      </c>
      <c r="I147" s="699">
        <f>SUM(I145:I146)</f>
        <v>0</v>
      </c>
      <c r="J147" s="699">
        <f t="shared" ref="J147:BT147" si="322">SUM(J145:J146)</f>
        <v>0</v>
      </c>
      <c r="K147" s="699">
        <f t="shared" si="322"/>
        <v>0</v>
      </c>
      <c r="L147" s="699">
        <f t="shared" si="322"/>
        <v>0</v>
      </c>
      <c r="M147" s="699">
        <f t="shared" si="322"/>
        <v>0</v>
      </c>
      <c r="N147" s="699">
        <f t="shared" si="322"/>
        <v>0</v>
      </c>
      <c r="O147" s="699">
        <f t="shared" si="322"/>
        <v>0</v>
      </c>
      <c r="P147" s="699">
        <f t="shared" si="322"/>
        <v>0</v>
      </c>
      <c r="Q147" s="699">
        <f t="shared" si="322"/>
        <v>0</v>
      </c>
      <c r="R147" s="699">
        <f t="shared" si="322"/>
        <v>0</v>
      </c>
      <c r="S147" s="699">
        <f t="shared" si="322"/>
        <v>0</v>
      </c>
      <c r="T147" s="699">
        <f t="shared" si="322"/>
        <v>0</v>
      </c>
      <c r="U147" s="699">
        <f t="shared" si="322"/>
        <v>0</v>
      </c>
      <c r="V147" s="699">
        <f t="shared" si="322"/>
        <v>0</v>
      </c>
      <c r="W147" s="699">
        <f t="shared" si="322"/>
        <v>0</v>
      </c>
      <c r="X147" s="699">
        <f t="shared" si="322"/>
        <v>0</v>
      </c>
      <c r="Y147" s="699">
        <f t="shared" si="322"/>
        <v>0</v>
      </c>
      <c r="Z147" s="699">
        <f t="shared" si="322"/>
        <v>0</v>
      </c>
      <c r="AA147" s="699">
        <f t="shared" si="322"/>
        <v>0</v>
      </c>
      <c r="AB147" s="699">
        <f t="shared" si="322"/>
        <v>0</v>
      </c>
      <c r="AC147" s="699">
        <f t="shared" si="322"/>
        <v>0</v>
      </c>
      <c r="AD147" s="699">
        <f t="shared" si="322"/>
        <v>0</v>
      </c>
      <c r="AE147" s="699">
        <f t="shared" si="322"/>
        <v>0</v>
      </c>
      <c r="AF147" s="699">
        <f t="shared" si="322"/>
        <v>0</v>
      </c>
      <c r="AG147" s="699">
        <f t="shared" si="322"/>
        <v>0</v>
      </c>
      <c r="AH147" s="699">
        <f t="shared" si="322"/>
        <v>0</v>
      </c>
      <c r="AI147" s="699">
        <f t="shared" si="322"/>
        <v>0</v>
      </c>
      <c r="AJ147" s="699">
        <f t="shared" si="322"/>
        <v>0</v>
      </c>
      <c r="AK147" s="699">
        <f t="shared" si="322"/>
        <v>0</v>
      </c>
      <c r="AL147" s="699">
        <f t="shared" si="322"/>
        <v>0</v>
      </c>
      <c r="AM147" s="699">
        <f t="shared" si="322"/>
        <v>0</v>
      </c>
      <c r="AN147" s="699">
        <f t="shared" si="322"/>
        <v>0</v>
      </c>
      <c r="AO147" s="699">
        <f t="shared" si="322"/>
        <v>0</v>
      </c>
      <c r="AP147" s="699">
        <f t="shared" si="322"/>
        <v>0</v>
      </c>
      <c r="AQ147" s="699">
        <f t="shared" si="322"/>
        <v>0</v>
      </c>
      <c r="AR147" s="699">
        <f t="shared" si="322"/>
        <v>0</v>
      </c>
      <c r="AS147" s="699">
        <f t="shared" si="322"/>
        <v>0</v>
      </c>
      <c r="AT147" s="699">
        <f t="shared" si="322"/>
        <v>0</v>
      </c>
      <c r="AU147" s="699">
        <f t="shared" si="322"/>
        <v>0</v>
      </c>
      <c r="AV147" s="699">
        <f t="shared" si="322"/>
        <v>0</v>
      </c>
      <c r="AW147" s="699">
        <f t="shared" si="322"/>
        <v>0</v>
      </c>
      <c r="AX147" s="699">
        <f t="shared" si="322"/>
        <v>0</v>
      </c>
      <c r="AY147" s="699">
        <f t="shared" si="322"/>
        <v>0</v>
      </c>
      <c r="AZ147" s="699">
        <f t="shared" si="322"/>
        <v>0</v>
      </c>
      <c r="BA147" s="699">
        <f t="shared" si="322"/>
        <v>0</v>
      </c>
      <c r="BB147" s="699">
        <f t="shared" si="322"/>
        <v>0</v>
      </c>
      <c r="BC147" s="699">
        <f t="shared" si="322"/>
        <v>0</v>
      </c>
      <c r="BD147" s="699">
        <f t="shared" si="322"/>
        <v>0</v>
      </c>
      <c r="BE147" s="699">
        <f t="shared" si="322"/>
        <v>0</v>
      </c>
      <c r="BF147" s="699">
        <f t="shared" si="322"/>
        <v>0</v>
      </c>
      <c r="BG147" s="699">
        <f t="shared" si="322"/>
        <v>0</v>
      </c>
      <c r="BH147" s="699">
        <f t="shared" si="322"/>
        <v>0</v>
      </c>
      <c r="BI147" s="699">
        <f t="shared" si="322"/>
        <v>0</v>
      </c>
      <c r="BJ147" s="699">
        <f t="shared" si="322"/>
        <v>0</v>
      </c>
      <c r="BK147" s="699">
        <f t="shared" si="322"/>
        <v>0</v>
      </c>
      <c r="BL147" s="699">
        <f t="shared" si="322"/>
        <v>0</v>
      </c>
      <c r="BM147" s="699">
        <f t="shared" si="322"/>
        <v>0</v>
      </c>
      <c r="BN147" s="699">
        <f t="shared" si="322"/>
        <v>0</v>
      </c>
      <c r="BO147" s="699">
        <f t="shared" si="322"/>
        <v>0</v>
      </c>
      <c r="BP147" s="699">
        <f t="shared" si="322"/>
        <v>0</v>
      </c>
      <c r="BQ147" s="699">
        <f t="shared" si="322"/>
        <v>0</v>
      </c>
      <c r="BR147" s="699">
        <f t="shared" si="322"/>
        <v>0</v>
      </c>
      <c r="BS147" s="699">
        <f t="shared" si="322"/>
        <v>0</v>
      </c>
      <c r="BT147" s="699">
        <f t="shared" si="322"/>
        <v>0</v>
      </c>
      <c r="BU147" s="699">
        <f t="shared" ref="BU147:DC147" si="323">SUM(BU145:BU146)</f>
        <v>0</v>
      </c>
      <c r="BV147" s="699">
        <f t="shared" si="323"/>
        <v>0</v>
      </c>
      <c r="BW147" s="699">
        <f t="shared" si="323"/>
        <v>0</v>
      </c>
      <c r="BX147" s="699">
        <f t="shared" si="323"/>
        <v>0</v>
      </c>
      <c r="BY147" s="699">
        <f t="shared" si="323"/>
        <v>0</v>
      </c>
      <c r="BZ147" s="699">
        <f t="shared" si="323"/>
        <v>0</v>
      </c>
      <c r="CA147" s="699">
        <f t="shared" si="323"/>
        <v>0</v>
      </c>
      <c r="CB147" s="699">
        <f t="shared" si="323"/>
        <v>0</v>
      </c>
      <c r="CC147" s="699">
        <f t="shared" si="323"/>
        <v>0</v>
      </c>
      <c r="CD147" s="699">
        <f t="shared" si="323"/>
        <v>0</v>
      </c>
      <c r="CE147" s="699">
        <f t="shared" si="323"/>
        <v>0</v>
      </c>
      <c r="CF147" s="699">
        <f t="shared" si="323"/>
        <v>0</v>
      </c>
      <c r="CG147" s="699">
        <f t="shared" si="323"/>
        <v>0</v>
      </c>
      <c r="CH147" s="699">
        <f t="shared" si="323"/>
        <v>0</v>
      </c>
      <c r="CI147" s="699">
        <f t="shared" si="323"/>
        <v>0</v>
      </c>
      <c r="CJ147" s="699">
        <f t="shared" si="323"/>
        <v>0</v>
      </c>
      <c r="CK147" s="699">
        <f t="shared" si="323"/>
        <v>0</v>
      </c>
      <c r="CL147" s="699">
        <f t="shared" si="323"/>
        <v>0</v>
      </c>
      <c r="CM147" s="699">
        <f t="shared" si="323"/>
        <v>0</v>
      </c>
      <c r="CN147" s="699">
        <f t="shared" si="323"/>
        <v>0</v>
      </c>
      <c r="CO147" s="699">
        <f t="shared" si="323"/>
        <v>0</v>
      </c>
      <c r="CP147" s="699">
        <f t="shared" si="323"/>
        <v>0</v>
      </c>
      <c r="CQ147" s="699">
        <f t="shared" si="323"/>
        <v>0</v>
      </c>
      <c r="CR147" s="699">
        <f t="shared" si="323"/>
        <v>0</v>
      </c>
      <c r="CS147" s="699">
        <f t="shared" si="323"/>
        <v>0</v>
      </c>
      <c r="CT147" s="699">
        <f t="shared" si="323"/>
        <v>0</v>
      </c>
      <c r="CU147" s="699">
        <f t="shared" si="323"/>
        <v>0</v>
      </c>
      <c r="CV147" s="699">
        <f t="shared" si="323"/>
        <v>0</v>
      </c>
      <c r="CW147" s="699">
        <f t="shared" si="323"/>
        <v>0</v>
      </c>
      <c r="CX147" s="699">
        <f t="shared" si="323"/>
        <v>0</v>
      </c>
      <c r="CY147" s="699">
        <f t="shared" si="323"/>
        <v>0</v>
      </c>
      <c r="CZ147" s="699">
        <f t="shared" si="323"/>
        <v>0</v>
      </c>
      <c r="DA147" s="699">
        <f t="shared" si="323"/>
        <v>0</v>
      </c>
      <c r="DB147" s="699">
        <f t="shared" si="323"/>
        <v>0</v>
      </c>
      <c r="DC147" s="699">
        <f t="shared" si="323"/>
        <v>0</v>
      </c>
    </row>
    <row r="148" spans="2:108" ht="15" hidden="1" customHeight="1" x14ac:dyDescent="0.25">
      <c r="B148" s="714">
        <v>21</v>
      </c>
      <c r="C148" s="715" t="s">
        <v>5912</v>
      </c>
      <c r="E148" s="715" t="s">
        <v>3908</v>
      </c>
      <c r="G148" s="688">
        <f>IFERROR(RefrigCusto!Y86*CustoContabil!C54/RCB!I38,0)</f>
        <v>0</v>
      </c>
    </row>
    <row r="149" spans="2:108" ht="15" hidden="1" customHeight="1" x14ac:dyDescent="0.25">
      <c r="B149" s="714">
        <v>22</v>
      </c>
      <c r="C149" s="715" t="s">
        <v>5913</v>
      </c>
      <c r="E149" s="715" t="s">
        <v>5901</v>
      </c>
      <c r="G149" s="683">
        <f>RefrigCusto!Y86</f>
        <v>0</v>
      </c>
    </row>
    <row r="150" spans="2:108" ht="15" hidden="1" customHeight="1" x14ac:dyDescent="0.25">
      <c r="B150" s="714">
        <v>23</v>
      </c>
      <c r="C150" s="715" t="s">
        <v>5915</v>
      </c>
      <c r="E150" s="715" t="s">
        <v>3908</v>
      </c>
      <c r="G150" s="683">
        <f>IFERROR(RefrigCusto!X86*CustoContabil!E54/RCB!E38,0)</f>
        <v>0</v>
      </c>
    </row>
    <row r="151" spans="2:108" ht="15" hidden="1" customHeight="1" x14ac:dyDescent="0.25">
      <c r="B151" s="714">
        <v>24</v>
      </c>
      <c r="C151" s="715" t="s">
        <v>5916</v>
      </c>
      <c r="E151" s="715" t="s">
        <v>5901</v>
      </c>
      <c r="G151" s="688">
        <f>RefrigCusto!X86</f>
        <v>0</v>
      </c>
    </row>
    <row r="152" spans="2:108" ht="15" hidden="1" customHeight="1" x14ac:dyDescent="0.25">
      <c r="B152" s="714">
        <v>25</v>
      </c>
      <c r="C152" s="715" t="s">
        <v>5919</v>
      </c>
      <c r="E152" s="715" t="s">
        <v>5870</v>
      </c>
      <c r="G152" s="688">
        <f>IFERROR(G149/G144,0)</f>
        <v>0</v>
      </c>
    </row>
    <row r="153" spans="2:108" ht="15" hidden="1" customHeight="1" x14ac:dyDescent="0.25">
      <c r="B153" s="714">
        <v>26</v>
      </c>
      <c r="C153" s="715" t="s">
        <v>5921</v>
      </c>
      <c r="E153" s="715" t="s">
        <v>5870</v>
      </c>
      <c r="G153" s="683">
        <f>IFERROR(G151/G144,0)</f>
        <v>0</v>
      </c>
    </row>
    <row r="154" spans="2:108" ht="15" hidden="1" customHeight="1" x14ac:dyDescent="0.25">
      <c r="B154" s="714">
        <v>27</v>
      </c>
      <c r="C154" s="715" t="s">
        <v>5923</v>
      </c>
      <c r="E154" s="715" t="s">
        <v>5870</v>
      </c>
      <c r="G154" s="683">
        <f>IFERROR(G149/G147,0)</f>
        <v>0</v>
      </c>
    </row>
    <row r="155" spans="2:108" ht="15" hidden="1" customHeight="1" x14ac:dyDescent="0.25">
      <c r="B155" s="714">
        <v>28</v>
      </c>
      <c r="C155" s="715" t="s">
        <v>5925</v>
      </c>
      <c r="E155" s="715" t="s">
        <v>5870</v>
      </c>
      <c r="G155" s="688">
        <f>IFERROR(G151/G147,0)</f>
        <v>0</v>
      </c>
    </row>
    <row r="156" spans="2:108" ht="15" hidden="1" customHeight="1" x14ac:dyDescent="0.25">
      <c r="B156" s="714">
        <v>29</v>
      </c>
      <c r="C156" s="715" t="s">
        <v>4054</v>
      </c>
      <c r="E156" s="715" t="s">
        <v>3947</v>
      </c>
      <c r="G156" s="688">
        <f>IFERROR(SUMPRODUCT(RefrigCusto!H65:H84,RefrigCusto!I65:I84)/SUM(RefrigCusto!I65:I84),0)</f>
        <v>0</v>
      </c>
    </row>
    <row r="157" spans="2:108" ht="15" hidden="1" customHeight="1" x14ac:dyDescent="0.25">
      <c r="B157"/>
      <c r="E157"/>
      <c r="H157"/>
    </row>
    <row r="158" spans="2:108" ht="15" hidden="1" customHeight="1" x14ac:dyDescent="0.25">
      <c r="B158" s="716"/>
      <c r="C158" s="718" t="s">
        <v>6085</v>
      </c>
      <c r="E158"/>
      <c r="H158"/>
    </row>
    <row r="159" spans="2:108" ht="15" hidden="1" customHeight="1" x14ac:dyDescent="0.25">
      <c r="B159" s="717"/>
      <c r="C159" s="719" t="s">
        <v>5866</v>
      </c>
      <c r="E159"/>
      <c r="H159"/>
    </row>
    <row r="160" spans="2:108" ht="15" hidden="1" customHeight="1" x14ac:dyDescent="0.25">
      <c r="B160" s="714">
        <v>30</v>
      </c>
      <c r="C160" s="715" t="s">
        <v>5871</v>
      </c>
      <c r="E160" s="715" t="s">
        <v>5930</v>
      </c>
      <c r="G160" s="688">
        <f>IFERROR(G127/G125,0)</f>
        <v>0</v>
      </c>
      <c r="H160" s="677">
        <f>H126*(H61/10^3)</f>
        <v>0</v>
      </c>
      <c r="I160" s="677">
        <f t="shared" ref="I160:AM160" si="324">I126*(I61/10^3)</f>
        <v>0</v>
      </c>
      <c r="J160" s="677">
        <f t="shared" si="324"/>
        <v>0</v>
      </c>
      <c r="K160" s="677">
        <f t="shared" si="324"/>
        <v>0</v>
      </c>
      <c r="L160" s="677">
        <f t="shared" si="324"/>
        <v>0</v>
      </c>
      <c r="M160" s="677">
        <f t="shared" si="324"/>
        <v>0</v>
      </c>
      <c r="N160" s="677">
        <f t="shared" si="324"/>
        <v>0</v>
      </c>
      <c r="O160" s="677">
        <f t="shared" si="324"/>
        <v>0</v>
      </c>
      <c r="P160" s="677">
        <f t="shared" si="324"/>
        <v>0</v>
      </c>
      <c r="Q160" s="677">
        <f t="shared" si="324"/>
        <v>0</v>
      </c>
      <c r="R160" s="677">
        <f t="shared" si="324"/>
        <v>0</v>
      </c>
      <c r="S160" s="677">
        <f t="shared" si="324"/>
        <v>0</v>
      </c>
      <c r="T160" s="677">
        <f t="shared" si="324"/>
        <v>0</v>
      </c>
      <c r="U160" s="677">
        <f t="shared" si="324"/>
        <v>0</v>
      </c>
      <c r="V160" s="677">
        <f t="shared" si="324"/>
        <v>0</v>
      </c>
      <c r="W160" s="677">
        <f t="shared" si="324"/>
        <v>0</v>
      </c>
      <c r="X160" s="677">
        <f t="shared" si="324"/>
        <v>0</v>
      </c>
      <c r="Y160" s="677">
        <f t="shared" si="324"/>
        <v>0</v>
      </c>
      <c r="Z160" s="677">
        <f t="shared" si="324"/>
        <v>0</v>
      </c>
      <c r="AA160" s="677">
        <f t="shared" si="324"/>
        <v>0</v>
      </c>
      <c r="AB160" s="677">
        <f t="shared" si="324"/>
        <v>0</v>
      </c>
      <c r="AC160" s="677">
        <f t="shared" si="324"/>
        <v>0</v>
      </c>
      <c r="AD160" s="677">
        <f t="shared" si="324"/>
        <v>0</v>
      </c>
      <c r="AE160" s="677">
        <f t="shared" si="324"/>
        <v>0</v>
      </c>
      <c r="AF160" s="677">
        <f t="shared" si="324"/>
        <v>0</v>
      </c>
      <c r="AG160" s="677">
        <f t="shared" si="324"/>
        <v>0</v>
      </c>
      <c r="AH160" s="677">
        <f t="shared" si="324"/>
        <v>0</v>
      </c>
      <c r="AI160" s="677">
        <f t="shared" si="324"/>
        <v>0</v>
      </c>
      <c r="AJ160" s="677">
        <f t="shared" si="324"/>
        <v>0</v>
      </c>
      <c r="AK160" s="677">
        <f t="shared" si="324"/>
        <v>0</v>
      </c>
      <c r="AL160" s="677">
        <f t="shared" si="324"/>
        <v>0</v>
      </c>
      <c r="AM160" s="677">
        <f t="shared" si="324"/>
        <v>0</v>
      </c>
      <c r="AN160" s="677">
        <f t="shared" ref="AN160:BS160" si="325">AN126*(AN61/10^3)</f>
        <v>0</v>
      </c>
      <c r="AO160" s="677">
        <f t="shared" si="325"/>
        <v>0</v>
      </c>
      <c r="AP160" s="677">
        <f t="shared" si="325"/>
        <v>0</v>
      </c>
      <c r="AQ160" s="677">
        <f t="shared" si="325"/>
        <v>0</v>
      </c>
      <c r="AR160" s="677">
        <f t="shared" si="325"/>
        <v>0</v>
      </c>
      <c r="AS160" s="677">
        <f t="shared" si="325"/>
        <v>0</v>
      </c>
      <c r="AT160" s="677">
        <f t="shared" si="325"/>
        <v>0</v>
      </c>
      <c r="AU160" s="677">
        <f t="shared" si="325"/>
        <v>0</v>
      </c>
      <c r="AV160" s="677">
        <f t="shared" si="325"/>
        <v>0</v>
      </c>
      <c r="AW160" s="677">
        <f t="shared" si="325"/>
        <v>0</v>
      </c>
      <c r="AX160" s="677">
        <f t="shared" si="325"/>
        <v>0</v>
      </c>
      <c r="AY160" s="677">
        <f t="shared" si="325"/>
        <v>0</v>
      </c>
      <c r="AZ160" s="677">
        <f t="shared" si="325"/>
        <v>0</v>
      </c>
      <c r="BA160" s="677">
        <f t="shared" si="325"/>
        <v>0</v>
      </c>
      <c r="BB160" s="677">
        <f t="shared" si="325"/>
        <v>0</v>
      </c>
      <c r="BC160" s="677">
        <f t="shared" si="325"/>
        <v>0</v>
      </c>
      <c r="BD160" s="677">
        <f t="shared" si="325"/>
        <v>0</v>
      </c>
      <c r="BE160" s="677">
        <f t="shared" si="325"/>
        <v>0</v>
      </c>
      <c r="BF160" s="677">
        <f t="shared" si="325"/>
        <v>0</v>
      </c>
      <c r="BG160" s="677">
        <f t="shared" si="325"/>
        <v>0</v>
      </c>
      <c r="BH160" s="677">
        <f t="shared" si="325"/>
        <v>0</v>
      </c>
      <c r="BI160" s="677">
        <f t="shared" si="325"/>
        <v>0</v>
      </c>
      <c r="BJ160" s="677">
        <f t="shared" si="325"/>
        <v>0</v>
      </c>
      <c r="BK160" s="677">
        <f t="shared" si="325"/>
        <v>0</v>
      </c>
      <c r="BL160" s="677">
        <f t="shared" si="325"/>
        <v>0</v>
      </c>
      <c r="BM160" s="677">
        <f t="shared" si="325"/>
        <v>0</v>
      </c>
      <c r="BN160" s="677">
        <f t="shared" si="325"/>
        <v>0</v>
      </c>
      <c r="BO160" s="677">
        <f t="shared" si="325"/>
        <v>0</v>
      </c>
      <c r="BP160" s="677">
        <f t="shared" si="325"/>
        <v>0</v>
      </c>
      <c r="BQ160" s="677">
        <f t="shared" si="325"/>
        <v>0</v>
      </c>
      <c r="BR160" s="677">
        <f t="shared" si="325"/>
        <v>0</v>
      </c>
      <c r="BS160" s="677">
        <f t="shared" si="325"/>
        <v>0</v>
      </c>
      <c r="BT160" s="677">
        <f t="shared" ref="BT160:DC160" si="326">BT126*(BT61/10^3)</f>
        <v>0</v>
      </c>
      <c r="BU160" s="677">
        <f t="shared" si="326"/>
        <v>0</v>
      </c>
      <c r="BV160" s="677">
        <f t="shared" si="326"/>
        <v>0</v>
      </c>
      <c r="BW160" s="677">
        <f t="shared" si="326"/>
        <v>0</v>
      </c>
      <c r="BX160" s="677">
        <f t="shared" si="326"/>
        <v>0</v>
      </c>
      <c r="BY160" s="677">
        <f t="shared" si="326"/>
        <v>0</v>
      </c>
      <c r="BZ160" s="677">
        <f t="shared" si="326"/>
        <v>0</v>
      </c>
      <c r="CA160" s="677">
        <f t="shared" si="326"/>
        <v>0</v>
      </c>
      <c r="CB160" s="677">
        <f t="shared" si="326"/>
        <v>0</v>
      </c>
      <c r="CC160" s="677">
        <f t="shared" si="326"/>
        <v>0</v>
      </c>
      <c r="CD160" s="677">
        <f t="shared" si="326"/>
        <v>0</v>
      </c>
      <c r="CE160" s="677">
        <f t="shared" si="326"/>
        <v>0</v>
      </c>
      <c r="CF160" s="677">
        <f t="shared" si="326"/>
        <v>0</v>
      </c>
      <c r="CG160" s="677">
        <f t="shared" si="326"/>
        <v>0</v>
      </c>
      <c r="CH160" s="677">
        <f t="shared" si="326"/>
        <v>0</v>
      </c>
      <c r="CI160" s="677">
        <f t="shared" si="326"/>
        <v>0</v>
      </c>
      <c r="CJ160" s="677">
        <f t="shared" si="326"/>
        <v>0</v>
      </c>
      <c r="CK160" s="677">
        <f t="shared" si="326"/>
        <v>0</v>
      </c>
      <c r="CL160" s="677">
        <f t="shared" si="326"/>
        <v>0</v>
      </c>
      <c r="CM160" s="677">
        <f t="shared" si="326"/>
        <v>0</v>
      </c>
      <c r="CN160" s="677">
        <f t="shared" si="326"/>
        <v>0</v>
      </c>
      <c r="CO160" s="677">
        <f t="shared" si="326"/>
        <v>0</v>
      </c>
      <c r="CP160" s="677">
        <f t="shared" si="326"/>
        <v>0</v>
      </c>
      <c r="CQ160" s="677">
        <f t="shared" si="326"/>
        <v>0</v>
      </c>
      <c r="CR160" s="677">
        <f t="shared" si="326"/>
        <v>0</v>
      </c>
      <c r="CS160" s="677">
        <f t="shared" si="326"/>
        <v>0</v>
      </c>
      <c r="CT160" s="677">
        <f t="shared" si="326"/>
        <v>0</v>
      </c>
      <c r="CU160" s="677">
        <f t="shared" si="326"/>
        <v>0</v>
      </c>
      <c r="CV160" s="677">
        <f t="shared" si="326"/>
        <v>0</v>
      </c>
      <c r="CW160" s="677">
        <f t="shared" si="326"/>
        <v>0</v>
      </c>
      <c r="CX160" s="677">
        <f t="shared" si="326"/>
        <v>0</v>
      </c>
      <c r="CY160" s="677">
        <f t="shared" si="326"/>
        <v>0</v>
      </c>
      <c r="CZ160" s="677">
        <f t="shared" si="326"/>
        <v>0</v>
      </c>
      <c r="DA160" s="677">
        <f t="shared" si="326"/>
        <v>0</v>
      </c>
      <c r="DB160" s="677">
        <f t="shared" si="326"/>
        <v>0</v>
      </c>
      <c r="DC160" s="677">
        <f t="shared" si="326"/>
        <v>0</v>
      </c>
      <c r="DD160" s="674"/>
    </row>
    <row r="161" spans="2:108" ht="15" hidden="1" customHeight="1" x14ac:dyDescent="0.25">
      <c r="B161" s="714">
        <v>31</v>
      </c>
      <c r="C161" s="715" t="s">
        <v>5876</v>
      </c>
      <c r="E161" s="715" t="s">
        <v>5932</v>
      </c>
      <c r="G161" s="681">
        <f>G128</f>
        <v>0</v>
      </c>
      <c r="H161" s="681">
        <f>H128</f>
        <v>0</v>
      </c>
      <c r="I161" s="681">
        <f t="shared" ref="I161:BT161" si="327">I128</f>
        <v>0</v>
      </c>
      <c r="J161" s="681">
        <f t="shared" si="327"/>
        <v>0</v>
      </c>
      <c r="K161" s="681">
        <f t="shared" si="327"/>
        <v>0</v>
      </c>
      <c r="L161" s="681">
        <f t="shared" si="327"/>
        <v>0</v>
      </c>
      <c r="M161" s="681">
        <f t="shared" si="327"/>
        <v>0</v>
      </c>
      <c r="N161" s="681">
        <f t="shared" si="327"/>
        <v>0</v>
      </c>
      <c r="O161" s="681">
        <f t="shared" si="327"/>
        <v>0</v>
      </c>
      <c r="P161" s="681">
        <f t="shared" si="327"/>
        <v>0</v>
      </c>
      <c r="Q161" s="681">
        <f t="shared" si="327"/>
        <v>0</v>
      </c>
      <c r="R161" s="681">
        <f t="shared" si="327"/>
        <v>0</v>
      </c>
      <c r="S161" s="681">
        <f t="shared" si="327"/>
        <v>0</v>
      </c>
      <c r="T161" s="681">
        <f t="shared" si="327"/>
        <v>0</v>
      </c>
      <c r="U161" s="681">
        <f t="shared" si="327"/>
        <v>0</v>
      </c>
      <c r="V161" s="681">
        <f t="shared" si="327"/>
        <v>0</v>
      </c>
      <c r="W161" s="681">
        <f t="shared" si="327"/>
        <v>0</v>
      </c>
      <c r="X161" s="681">
        <f t="shared" si="327"/>
        <v>0</v>
      </c>
      <c r="Y161" s="681">
        <f t="shared" si="327"/>
        <v>0</v>
      </c>
      <c r="Z161" s="681">
        <f t="shared" si="327"/>
        <v>0</v>
      </c>
      <c r="AA161" s="681">
        <f t="shared" si="327"/>
        <v>0</v>
      </c>
      <c r="AB161" s="681">
        <f t="shared" si="327"/>
        <v>0</v>
      </c>
      <c r="AC161" s="681">
        <f t="shared" si="327"/>
        <v>0</v>
      </c>
      <c r="AD161" s="681">
        <f t="shared" si="327"/>
        <v>0</v>
      </c>
      <c r="AE161" s="681">
        <f t="shared" si="327"/>
        <v>0</v>
      </c>
      <c r="AF161" s="681">
        <f t="shared" si="327"/>
        <v>0</v>
      </c>
      <c r="AG161" s="681">
        <f t="shared" si="327"/>
        <v>0</v>
      </c>
      <c r="AH161" s="681">
        <f t="shared" si="327"/>
        <v>0</v>
      </c>
      <c r="AI161" s="681">
        <f t="shared" si="327"/>
        <v>0</v>
      </c>
      <c r="AJ161" s="681">
        <f t="shared" si="327"/>
        <v>0</v>
      </c>
      <c r="AK161" s="681">
        <f t="shared" si="327"/>
        <v>0</v>
      </c>
      <c r="AL161" s="681">
        <f t="shared" si="327"/>
        <v>0</v>
      </c>
      <c r="AM161" s="681">
        <f t="shared" si="327"/>
        <v>0</v>
      </c>
      <c r="AN161" s="681">
        <f t="shared" si="327"/>
        <v>0</v>
      </c>
      <c r="AO161" s="681">
        <f t="shared" si="327"/>
        <v>0</v>
      </c>
      <c r="AP161" s="681">
        <f t="shared" si="327"/>
        <v>0</v>
      </c>
      <c r="AQ161" s="681">
        <f t="shared" si="327"/>
        <v>0</v>
      </c>
      <c r="AR161" s="681">
        <f t="shared" si="327"/>
        <v>0</v>
      </c>
      <c r="AS161" s="681">
        <f t="shared" si="327"/>
        <v>0</v>
      </c>
      <c r="AT161" s="681">
        <f t="shared" si="327"/>
        <v>0</v>
      </c>
      <c r="AU161" s="681">
        <f t="shared" si="327"/>
        <v>0</v>
      </c>
      <c r="AV161" s="681">
        <f t="shared" si="327"/>
        <v>0</v>
      </c>
      <c r="AW161" s="681">
        <f t="shared" si="327"/>
        <v>0</v>
      </c>
      <c r="AX161" s="681">
        <f t="shared" si="327"/>
        <v>0</v>
      </c>
      <c r="AY161" s="681">
        <f t="shared" si="327"/>
        <v>0</v>
      </c>
      <c r="AZ161" s="681">
        <f t="shared" si="327"/>
        <v>0</v>
      </c>
      <c r="BA161" s="681">
        <f t="shared" si="327"/>
        <v>0</v>
      </c>
      <c r="BB161" s="681">
        <f t="shared" si="327"/>
        <v>0</v>
      </c>
      <c r="BC161" s="681">
        <f t="shared" si="327"/>
        <v>0</v>
      </c>
      <c r="BD161" s="681">
        <f t="shared" si="327"/>
        <v>0</v>
      </c>
      <c r="BE161" s="681">
        <f t="shared" si="327"/>
        <v>0</v>
      </c>
      <c r="BF161" s="681">
        <f t="shared" si="327"/>
        <v>0</v>
      </c>
      <c r="BG161" s="681">
        <f t="shared" si="327"/>
        <v>0</v>
      </c>
      <c r="BH161" s="681">
        <f t="shared" si="327"/>
        <v>0</v>
      </c>
      <c r="BI161" s="681">
        <f t="shared" si="327"/>
        <v>0</v>
      </c>
      <c r="BJ161" s="681">
        <f t="shared" si="327"/>
        <v>0</v>
      </c>
      <c r="BK161" s="681">
        <f t="shared" si="327"/>
        <v>0</v>
      </c>
      <c r="BL161" s="681">
        <f t="shared" si="327"/>
        <v>0</v>
      </c>
      <c r="BM161" s="681">
        <f t="shared" si="327"/>
        <v>0</v>
      </c>
      <c r="BN161" s="681">
        <f t="shared" si="327"/>
        <v>0</v>
      </c>
      <c r="BO161" s="681">
        <f t="shared" si="327"/>
        <v>0</v>
      </c>
      <c r="BP161" s="681">
        <f t="shared" si="327"/>
        <v>0</v>
      </c>
      <c r="BQ161" s="681">
        <f t="shared" si="327"/>
        <v>0</v>
      </c>
      <c r="BR161" s="681">
        <f t="shared" si="327"/>
        <v>0</v>
      </c>
      <c r="BS161" s="681">
        <f t="shared" si="327"/>
        <v>0</v>
      </c>
      <c r="BT161" s="681">
        <f t="shared" si="327"/>
        <v>0</v>
      </c>
      <c r="BU161" s="681">
        <f t="shared" ref="BU161:DC161" si="328">BU128</f>
        <v>0</v>
      </c>
      <c r="BV161" s="681">
        <f t="shared" si="328"/>
        <v>0</v>
      </c>
      <c r="BW161" s="681">
        <f t="shared" si="328"/>
        <v>0</v>
      </c>
      <c r="BX161" s="681">
        <f t="shared" si="328"/>
        <v>0</v>
      </c>
      <c r="BY161" s="681">
        <f t="shared" si="328"/>
        <v>0</v>
      </c>
      <c r="BZ161" s="681">
        <f t="shared" si="328"/>
        <v>0</v>
      </c>
      <c r="CA161" s="681">
        <f t="shared" si="328"/>
        <v>0</v>
      </c>
      <c r="CB161" s="681">
        <f t="shared" si="328"/>
        <v>0</v>
      </c>
      <c r="CC161" s="681">
        <f t="shared" si="328"/>
        <v>0</v>
      </c>
      <c r="CD161" s="681">
        <f t="shared" si="328"/>
        <v>0</v>
      </c>
      <c r="CE161" s="681">
        <f t="shared" si="328"/>
        <v>0</v>
      </c>
      <c r="CF161" s="681">
        <f t="shared" si="328"/>
        <v>0</v>
      </c>
      <c r="CG161" s="681">
        <f t="shared" si="328"/>
        <v>0</v>
      </c>
      <c r="CH161" s="681">
        <f t="shared" si="328"/>
        <v>0</v>
      </c>
      <c r="CI161" s="681">
        <f t="shared" si="328"/>
        <v>0</v>
      </c>
      <c r="CJ161" s="681">
        <f t="shared" si="328"/>
        <v>0</v>
      </c>
      <c r="CK161" s="681">
        <f t="shared" si="328"/>
        <v>0</v>
      </c>
      <c r="CL161" s="681">
        <f t="shared" si="328"/>
        <v>0</v>
      </c>
      <c r="CM161" s="681">
        <f t="shared" si="328"/>
        <v>0</v>
      </c>
      <c r="CN161" s="681">
        <f t="shared" si="328"/>
        <v>0</v>
      </c>
      <c r="CO161" s="681">
        <f t="shared" si="328"/>
        <v>0</v>
      </c>
      <c r="CP161" s="681">
        <f t="shared" si="328"/>
        <v>0</v>
      </c>
      <c r="CQ161" s="681">
        <f t="shared" si="328"/>
        <v>0</v>
      </c>
      <c r="CR161" s="681">
        <f t="shared" si="328"/>
        <v>0</v>
      </c>
      <c r="CS161" s="681">
        <f t="shared" si="328"/>
        <v>0</v>
      </c>
      <c r="CT161" s="681">
        <f t="shared" si="328"/>
        <v>0</v>
      </c>
      <c r="CU161" s="681">
        <f t="shared" si="328"/>
        <v>0</v>
      </c>
      <c r="CV161" s="681">
        <f t="shared" si="328"/>
        <v>0</v>
      </c>
      <c r="CW161" s="681">
        <f t="shared" si="328"/>
        <v>0</v>
      </c>
      <c r="CX161" s="681">
        <f t="shared" si="328"/>
        <v>0</v>
      </c>
      <c r="CY161" s="681">
        <f t="shared" si="328"/>
        <v>0</v>
      </c>
      <c r="CZ161" s="681">
        <f t="shared" si="328"/>
        <v>0</v>
      </c>
      <c r="DA161" s="681">
        <f t="shared" si="328"/>
        <v>0</v>
      </c>
      <c r="DB161" s="681">
        <f t="shared" si="328"/>
        <v>0</v>
      </c>
      <c r="DC161" s="681">
        <f t="shared" si="328"/>
        <v>0</v>
      </c>
      <c r="DD161" s="674"/>
    </row>
    <row r="162" spans="2:108" ht="15" hidden="1" customHeight="1" x14ac:dyDescent="0.25">
      <c r="B162" s="714">
        <v>32</v>
      </c>
      <c r="C162" s="715" t="s">
        <v>5882</v>
      </c>
      <c r="E162" s="715" t="s">
        <v>5930</v>
      </c>
      <c r="G162" s="688">
        <f>IFERROR(G132/G130,0)</f>
        <v>0</v>
      </c>
      <c r="H162" s="677">
        <f>H131*(H81/10^3)</f>
        <v>0</v>
      </c>
      <c r="I162" s="677">
        <f t="shared" ref="I162:BT162" si="329">I131*(I81/10^3)</f>
        <v>0</v>
      </c>
      <c r="J162" s="677">
        <f t="shared" si="329"/>
        <v>0</v>
      </c>
      <c r="K162" s="677">
        <f t="shared" si="329"/>
        <v>0</v>
      </c>
      <c r="L162" s="677">
        <f t="shared" si="329"/>
        <v>0</v>
      </c>
      <c r="M162" s="677">
        <f t="shared" si="329"/>
        <v>0</v>
      </c>
      <c r="N162" s="677">
        <f t="shared" si="329"/>
        <v>0</v>
      </c>
      <c r="O162" s="677">
        <f t="shared" si="329"/>
        <v>0</v>
      </c>
      <c r="P162" s="677">
        <f t="shared" si="329"/>
        <v>0</v>
      </c>
      <c r="Q162" s="677">
        <f t="shared" si="329"/>
        <v>0</v>
      </c>
      <c r="R162" s="677">
        <f t="shared" si="329"/>
        <v>0</v>
      </c>
      <c r="S162" s="677">
        <f t="shared" si="329"/>
        <v>0</v>
      </c>
      <c r="T162" s="677">
        <f t="shared" si="329"/>
        <v>0</v>
      </c>
      <c r="U162" s="677">
        <f t="shared" si="329"/>
        <v>0</v>
      </c>
      <c r="V162" s="677">
        <f t="shared" si="329"/>
        <v>0</v>
      </c>
      <c r="W162" s="677">
        <f t="shared" si="329"/>
        <v>0</v>
      </c>
      <c r="X162" s="677">
        <f t="shared" si="329"/>
        <v>0</v>
      </c>
      <c r="Y162" s="677">
        <f t="shared" si="329"/>
        <v>0</v>
      </c>
      <c r="Z162" s="677">
        <f t="shared" si="329"/>
        <v>0</v>
      </c>
      <c r="AA162" s="677">
        <f t="shared" si="329"/>
        <v>0</v>
      </c>
      <c r="AB162" s="677">
        <f t="shared" si="329"/>
        <v>0</v>
      </c>
      <c r="AC162" s="677">
        <f t="shared" si="329"/>
        <v>0</v>
      </c>
      <c r="AD162" s="677">
        <f t="shared" si="329"/>
        <v>0</v>
      </c>
      <c r="AE162" s="677">
        <f t="shared" si="329"/>
        <v>0</v>
      </c>
      <c r="AF162" s="677">
        <f t="shared" si="329"/>
        <v>0</v>
      </c>
      <c r="AG162" s="677">
        <f t="shared" si="329"/>
        <v>0</v>
      </c>
      <c r="AH162" s="677">
        <f t="shared" si="329"/>
        <v>0</v>
      </c>
      <c r="AI162" s="677">
        <f t="shared" si="329"/>
        <v>0</v>
      </c>
      <c r="AJ162" s="677">
        <f t="shared" si="329"/>
        <v>0</v>
      </c>
      <c r="AK162" s="677">
        <f t="shared" si="329"/>
        <v>0</v>
      </c>
      <c r="AL162" s="677">
        <f t="shared" si="329"/>
        <v>0</v>
      </c>
      <c r="AM162" s="677">
        <f t="shared" si="329"/>
        <v>0</v>
      </c>
      <c r="AN162" s="677">
        <f t="shared" si="329"/>
        <v>0</v>
      </c>
      <c r="AO162" s="677">
        <f t="shared" si="329"/>
        <v>0</v>
      </c>
      <c r="AP162" s="677">
        <f t="shared" si="329"/>
        <v>0</v>
      </c>
      <c r="AQ162" s="677">
        <f t="shared" si="329"/>
        <v>0</v>
      </c>
      <c r="AR162" s="677">
        <f t="shared" si="329"/>
        <v>0</v>
      </c>
      <c r="AS162" s="677">
        <f t="shared" si="329"/>
        <v>0</v>
      </c>
      <c r="AT162" s="677">
        <f t="shared" si="329"/>
        <v>0</v>
      </c>
      <c r="AU162" s="677">
        <f t="shared" si="329"/>
        <v>0</v>
      </c>
      <c r="AV162" s="677">
        <f t="shared" si="329"/>
        <v>0</v>
      </c>
      <c r="AW162" s="677">
        <f t="shared" si="329"/>
        <v>0</v>
      </c>
      <c r="AX162" s="677">
        <f t="shared" si="329"/>
        <v>0</v>
      </c>
      <c r="AY162" s="677">
        <f t="shared" si="329"/>
        <v>0</v>
      </c>
      <c r="AZ162" s="677">
        <f t="shared" si="329"/>
        <v>0</v>
      </c>
      <c r="BA162" s="677">
        <f t="shared" si="329"/>
        <v>0</v>
      </c>
      <c r="BB162" s="677">
        <f t="shared" si="329"/>
        <v>0</v>
      </c>
      <c r="BC162" s="677">
        <f t="shared" si="329"/>
        <v>0</v>
      </c>
      <c r="BD162" s="677">
        <f t="shared" si="329"/>
        <v>0</v>
      </c>
      <c r="BE162" s="677">
        <f t="shared" si="329"/>
        <v>0</v>
      </c>
      <c r="BF162" s="677">
        <f t="shared" si="329"/>
        <v>0</v>
      </c>
      <c r="BG162" s="677">
        <f t="shared" si="329"/>
        <v>0</v>
      </c>
      <c r="BH162" s="677">
        <f t="shared" si="329"/>
        <v>0</v>
      </c>
      <c r="BI162" s="677">
        <f t="shared" si="329"/>
        <v>0</v>
      </c>
      <c r="BJ162" s="677">
        <f t="shared" si="329"/>
        <v>0</v>
      </c>
      <c r="BK162" s="677">
        <f t="shared" si="329"/>
        <v>0</v>
      </c>
      <c r="BL162" s="677">
        <f t="shared" si="329"/>
        <v>0</v>
      </c>
      <c r="BM162" s="677">
        <f t="shared" si="329"/>
        <v>0</v>
      </c>
      <c r="BN162" s="677">
        <f t="shared" si="329"/>
        <v>0</v>
      </c>
      <c r="BO162" s="677">
        <f t="shared" si="329"/>
        <v>0</v>
      </c>
      <c r="BP162" s="677">
        <f t="shared" si="329"/>
        <v>0</v>
      </c>
      <c r="BQ162" s="677">
        <f t="shared" si="329"/>
        <v>0</v>
      </c>
      <c r="BR162" s="677">
        <f t="shared" si="329"/>
        <v>0</v>
      </c>
      <c r="BS162" s="677">
        <f t="shared" si="329"/>
        <v>0</v>
      </c>
      <c r="BT162" s="677">
        <f t="shared" si="329"/>
        <v>0</v>
      </c>
      <c r="BU162" s="677">
        <f t="shared" ref="BU162:DC162" si="330">BU131*(BU81/10^3)</f>
        <v>0</v>
      </c>
      <c r="BV162" s="677">
        <f t="shared" si="330"/>
        <v>0</v>
      </c>
      <c r="BW162" s="677">
        <f t="shared" si="330"/>
        <v>0</v>
      </c>
      <c r="BX162" s="677">
        <f t="shared" si="330"/>
        <v>0</v>
      </c>
      <c r="BY162" s="677">
        <f t="shared" si="330"/>
        <v>0</v>
      </c>
      <c r="BZ162" s="677">
        <f t="shared" si="330"/>
        <v>0</v>
      </c>
      <c r="CA162" s="677">
        <f t="shared" si="330"/>
        <v>0</v>
      </c>
      <c r="CB162" s="677">
        <f t="shared" si="330"/>
        <v>0</v>
      </c>
      <c r="CC162" s="677">
        <f t="shared" si="330"/>
        <v>0</v>
      </c>
      <c r="CD162" s="677">
        <f t="shared" si="330"/>
        <v>0</v>
      </c>
      <c r="CE162" s="677">
        <f t="shared" si="330"/>
        <v>0</v>
      </c>
      <c r="CF162" s="677">
        <f t="shared" si="330"/>
        <v>0</v>
      </c>
      <c r="CG162" s="677">
        <f t="shared" si="330"/>
        <v>0</v>
      </c>
      <c r="CH162" s="677">
        <f t="shared" si="330"/>
        <v>0</v>
      </c>
      <c r="CI162" s="677">
        <f t="shared" si="330"/>
        <v>0</v>
      </c>
      <c r="CJ162" s="677">
        <f t="shared" si="330"/>
        <v>0</v>
      </c>
      <c r="CK162" s="677">
        <f t="shared" si="330"/>
        <v>0</v>
      </c>
      <c r="CL162" s="677">
        <f t="shared" si="330"/>
        <v>0</v>
      </c>
      <c r="CM162" s="677">
        <f t="shared" si="330"/>
        <v>0</v>
      </c>
      <c r="CN162" s="677">
        <f t="shared" si="330"/>
        <v>0</v>
      </c>
      <c r="CO162" s="677">
        <f t="shared" si="330"/>
        <v>0</v>
      </c>
      <c r="CP162" s="677">
        <f t="shared" si="330"/>
        <v>0</v>
      </c>
      <c r="CQ162" s="677">
        <f t="shared" si="330"/>
        <v>0</v>
      </c>
      <c r="CR162" s="677">
        <f t="shared" si="330"/>
        <v>0</v>
      </c>
      <c r="CS162" s="677">
        <f t="shared" si="330"/>
        <v>0</v>
      </c>
      <c r="CT162" s="677">
        <f t="shared" si="330"/>
        <v>0</v>
      </c>
      <c r="CU162" s="677">
        <f t="shared" si="330"/>
        <v>0</v>
      </c>
      <c r="CV162" s="677">
        <f t="shared" si="330"/>
        <v>0</v>
      </c>
      <c r="CW162" s="677">
        <f t="shared" si="330"/>
        <v>0</v>
      </c>
      <c r="CX162" s="677">
        <f t="shared" si="330"/>
        <v>0</v>
      </c>
      <c r="CY162" s="677">
        <f t="shared" si="330"/>
        <v>0</v>
      </c>
      <c r="CZ162" s="677">
        <f t="shared" si="330"/>
        <v>0</v>
      </c>
      <c r="DA162" s="677">
        <f t="shared" si="330"/>
        <v>0</v>
      </c>
      <c r="DB162" s="677">
        <f t="shared" si="330"/>
        <v>0</v>
      </c>
      <c r="DC162" s="677">
        <f t="shared" si="330"/>
        <v>0</v>
      </c>
      <c r="DD162" s="674"/>
    </row>
    <row r="163" spans="2:108" ht="15" hidden="1" customHeight="1" x14ac:dyDescent="0.25">
      <c r="B163" s="714">
        <v>33</v>
      </c>
      <c r="C163" s="715" t="s">
        <v>5886</v>
      </c>
      <c r="E163" s="715" t="s">
        <v>5932</v>
      </c>
      <c r="G163" s="681">
        <f>G133</f>
        <v>0</v>
      </c>
      <c r="H163" s="681">
        <f>H133</f>
        <v>0</v>
      </c>
      <c r="I163" s="681">
        <f t="shared" ref="I163:BT163" si="331">I133</f>
        <v>0</v>
      </c>
      <c r="J163" s="681">
        <f t="shared" si="331"/>
        <v>0</v>
      </c>
      <c r="K163" s="681">
        <f t="shared" si="331"/>
        <v>0</v>
      </c>
      <c r="L163" s="681">
        <f t="shared" si="331"/>
        <v>0</v>
      </c>
      <c r="M163" s="681">
        <f t="shared" si="331"/>
        <v>0</v>
      </c>
      <c r="N163" s="681">
        <f t="shared" si="331"/>
        <v>0</v>
      </c>
      <c r="O163" s="681">
        <f t="shared" si="331"/>
        <v>0</v>
      </c>
      <c r="P163" s="681">
        <f t="shared" si="331"/>
        <v>0</v>
      </c>
      <c r="Q163" s="681">
        <f t="shared" si="331"/>
        <v>0</v>
      </c>
      <c r="R163" s="681">
        <f t="shared" si="331"/>
        <v>0</v>
      </c>
      <c r="S163" s="681">
        <f t="shared" si="331"/>
        <v>0</v>
      </c>
      <c r="T163" s="681">
        <f t="shared" si="331"/>
        <v>0</v>
      </c>
      <c r="U163" s="681">
        <f t="shared" si="331"/>
        <v>0</v>
      </c>
      <c r="V163" s="681">
        <f t="shared" si="331"/>
        <v>0</v>
      </c>
      <c r="W163" s="681">
        <f t="shared" si="331"/>
        <v>0</v>
      </c>
      <c r="X163" s="681">
        <f t="shared" si="331"/>
        <v>0</v>
      </c>
      <c r="Y163" s="681">
        <f t="shared" si="331"/>
        <v>0</v>
      </c>
      <c r="Z163" s="681">
        <f t="shared" si="331"/>
        <v>0</v>
      </c>
      <c r="AA163" s="681">
        <f t="shared" si="331"/>
        <v>0</v>
      </c>
      <c r="AB163" s="681">
        <f t="shared" si="331"/>
        <v>0</v>
      </c>
      <c r="AC163" s="681">
        <f t="shared" si="331"/>
        <v>0</v>
      </c>
      <c r="AD163" s="681">
        <f t="shared" si="331"/>
        <v>0</v>
      </c>
      <c r="AE163" s="681">
        <f t="shared" si="331"/>
        <v>0</v>
      </c>
      <c r="AF163" s="681">
        <f t="shared" si="331"/>
        <v>0</v>
      </c>
      <c r="AG163" s="681">
        <f t="shared" si="331"/>
        <v>0</v>
      </c>
      <c r="AH163" s="681">
        <f t="shared" si="331"/>
        <v>0</v>
      </c>
      <c r="AI163" s="681">
        <f t="shared" si="331"/>
        <v>0</v>
      </c>
      <c r="AJ163" s="681">
        <f t="shared" si="331"/>
        <v>0</v>
      </c>
      <c r="AK163" s="681">
        <f t="shared" si="331"/>
        <v>0</v>
      </c>
      <c r="AL163" s="681">
        <f t="shared" si="331"/>
        <v>0</v>
      </c>
      <c r="AM163" s="681">
        <f t="shared" si="331"/>
        <v>0</v>
      </c>
      <c r="AN163" s="681">
        <f t="shared" si="331"/>
        <v>0</v>
      </c>
      <c r="AO163" s="681">
        <f t="shared" si="331"/>
        <v>0</v>
      </c>
      <c r="AP163" s="681">
        <f t="shared" si="331"/>
        <v>0</v>
      </c>
      <c r="AQ163" s="681">
        <f t="shared" si="331"/>
        <v>0</v>
      </c>
      <c r="AR163" s="681">
        <f t="shared" si="331"/>
        <v>0</v>
      </c>
      <c r="AS163" s="681">
        <f t="shared" si="331"/>
        <v>0</v>
      </c>
      <c r="AT163" s="681">
        <f t="shared" si="331"/>
        <v>0</v>
      </c>
      <c r="AU163" s="681">
        <f t="shared" si="331"/>
        <v>0</v>
      </c>
      <c r="AV163" s="681">
        <f t="shared" si="331"/>
        <v>0</v>
      </c>
      <c r="AW163" s="681">
        <f t="shared" si="331"/>
        <v>0</v>
      </c>
      <c r="AX163" s="681">
        <f t="shared" si="331"/>
        <v>0</v>
      </c>
      <c r="AY163" s="681">
        <f t="shared" si="331"/>
        <v>0</v>
      </c>
      <c r="AZ163" s="681">
        <f t="shared" si="331"/>
        <v>0</v>
      </c>
      <c r="BA163" s="681">
        <f t="shared" si="331"/>
        <v>0</v>
      </c>
      <c r="BB163" s="681">
        <f t="shared" si="331"/>
        <v>0</v>
      </c>
      <c r="BC163" s="681">
        <f t="shared" si="331"/>
        <v>0</v>
      </c>
      <c r="BD163" s="681">
        <f t="shared" si="331"/>
        <v>0</v>
      </c>
      <c r="BE163" s="681">
        <f t="shared" si="331"/>
        <v>0</v>
      </c>
      <c r="BF163" s="681">
        <f t="shared" si="331"/>
        <v>0</v>
      </c>
      <c r="BG163" s="681">
        <f t="shared" si="331"/>
        <v>0</v>
      </c>
      <c r="BH163" s="681">
        <f t="shared" si="331"/>
        <v>0</v>
      </c>
      <c r="BI163" s="681">
        <f t="shared" si="331"/>
        <v>0</v>
      </c>
      <c r="BJ163" s="681">
        <f t="shared" si="331"/>
        <v>0</v>
      </c>
      <c r="BK163" s="681">
        <f t="shared" si="331"/>
        <v>0</v>
      </c>
      <c r="BL163" s="681">
        <f t="shared" si="331"/>
        <v>0</v>
      </c>
      <c r="BM163" s="681">
        <f t="shared" si="331"/>
        <v>0</v>
      </c>
      <c r="BN163" s="681">
        <f t="shared" si="331"/>
        <v>0</v>
      </c>
      <c r="BO163" s="681">
        <f t="shared" si="331"/>
        <v>0</v>
      </c>
      <c r="BP163" s="681">
        <f t="shared" si="331"/>
        <v>0</v>
      </c>
      <c r="BQ163" s="681">
        <f t="shared" si="331"/>
        <v>0</v>
      </c>
      <c r="BR163" s="681">
        <f t="shared" si="331"/>
        <v>0</v>
      </c>
      <c r="BS163" s="681">
        <f t="shared" si="331"/>
        <v>0</v>
      </c>
      <c r="BT163" s="681">
        <f t="shared" si="331"/>
        <v>0</v>
      </c>
      <c r="BU163" s="681">
        <f t="shared" ref="BU163:DC163" si="332">BU133</f>
        <v>0</v>
      </c>
      <c r="BV163" s="681">
        <f t="shared" si="332"/>
        <v>0</v>
      </c>
      <c r="BW163" s="681">
        <f t="shared" si="332"/>
        <v>0</v>
      </c>
      <c r="BX163" s="681">
        <f t="shared" si="332"/>
        <v>0</v>
      </c>
      <c r="BY163" s="681">
        <f t="shared" si="332"/>
        <v>0</v>
      </c>
      <c r="BZ163" s="681">
        <f t="shared" si="332"/>
        <v>0</v>
      </c>
      <c r="CA163" s="681">
        <f t="shared" si="332"/>
        <v>0</v>
      </c>
      <c r="CB163" s="681">
        <f t="shared" si="332"/>
        <v>0</v>
      </c>
      <c r="CC163" s="681">
        <f t="shared" si="332"/>
        <v>0</v>
      </c>
      <c r="CD163" s="681">
        <f t="shared" si="332"/>
        <v>0</v>
      </c>
      <c r="CE163" s="681">
        <f t="shared" si="332"/>
        <v>0</v>
      </c>
      <c r="CF163" s="681">
        <f t="shared" si="332"/>
        <v>0</v>
      </c>
      <c r="CG163" s="681">
        <f t="shared" si="332"/>
        <v>0</v>
      </c>
      <c r="CH163" s="681">
        <f t="shared" si="332"/>
        <v>0</v>
      </c>
      <c r="CI163" s="681">
        <f t="shared" si="332"/>
        <v>0</v>
      </c>
      <c r="CJ163" s="681">
        <f t="shared" si="332"/>
        <v>0</v>
      </c>
      <c r="CK163" s="681">
        <f t="shared" si="332"/>
        <v>0</v>
      </c>
      <c r="CL163" s="681">
        <f t="shared" si="332"/>
        <v>0</v>
      </c>
      <c r="CM163" s="681">
        <f t="shared" si="332"/>
        <v>0</v>
      </c>
      <c r="CN163" s="681">
        <f t="shared" si="332"/>
        <v>0</v>
      </c>
      <c r="CO163" s="681">
        <f t="shared" si="332"/>
        <v>0</v>
      </c>
      <c r="CP163" s="681">
        <f t="shared" si="332"/>
        <v>0</v>
      </c>
      <c r="CQ163" s="681">
        <f t="shared" si="332"/>
        <v>0</v>
      </c>
      <c r="CR163" s="681">
        <f t="shared" si="332"/>
        <v>0</v>
      </c>
      <c r="CS163" s="681">
        <f t="shared" si="332"/>
        <v>0</v>
      </c>
      <c r="CT163" s="681">
        <f t="shared" si="332"/>
        <v>0</v>
      </c>
      <c r="CU163" s="681">
        <f t="shared" si="332"/>
        <v>0</v>
      </c>
      <c r="CV163" s="681">
        <f t="shared" si="332"/>
        <v>0</v>
      </c>
      <c r="CW163" s="681">
        <f t="shared" si="332"/>
        <v>0</v>
      </c>
      <c r="CX163" s="681">
        <f t="shared" si="332"/>
        <v>0</v>
      </c>
      <c r="CY163" s="681">
        <f t="shared" si="332"/>
        <v>0</v>
      </c>
      <c r="CZ163" s="681">
        <f t="shared" si="332"/>
        <v>0</v>
      </c>
      <c r="DA163" s="681">
        <f t="shared" si="332"/>
        <v>0</v>
      </c>
      <c r="DB163" s="681">
        <f t="shared" si="332"/>
        <v>0</v>
      </c>
      <c r="DC163" s="681">
        <f t="shared" si="332"/>
        <v>0</v>
      </c>
      <c r="DD163" s="674"/>
    </row>
    <row r="164" spans="2:108" ht="15" hidden="1" customHeight="1" x14ac:dyDescent="0.25">
      <c r="B164" s="714">
        <v>34</v>
      </c>
      <c r="C164" s="715" t="s">
        <v>5890</v>
      </c>
      <c r="E164" s="715" t="s">
        <v>5930</v>
      </c>
      <c r="G164" s="688">
        <f>G135/10^3</f>
        <v>0</v>
      </c>
      <c r="H164" s="677">
        <f>H135*(H81/10^3)</f>
        <v>0</v>
      </c>
      <c r="I164" s="677">
        <f t="shared" ref="I164:BT164" si="333">I135*(I81/10^3)</f>
        <v>0</v>
      </c>
      <c r="J164" s="677">
        <f t="shared" si="333"/>
        <v>0</v>
      </c>
      <c r="K164" s="677">
        <f t="shared" si="333"/>
        <v>0</v>
      </c>
      <c r="L164" s="677">
        <f t="shared" si="333"/>
        <v>0</v>
      </c>
      <c r="M164" s="677">
        <f t="shared" si="333"/>
        <v>0</v>
      </c>
      <c r="N164" s="677">
        <f t="shared" si="333"/>
        <v>0</v>
      </c>
      <c r="O164" s="677">
        <f t="shared" si="333"/>
        <v>0</v>
      </c>
      <c r="P164" s="677">
        <f t="shared" si="333"/>
        <v>0</v>
      </c>
      <c r="Q164" s="677">
        <f t="shared" si="333"/>
        <v>0</v>
      </c>
      <c r="R164" s="677">
        <f t="shared" si="333"/>
        <v>0</v>
      </c>
      <c r="S164" s="677">
        <f t="shared" si="333"/>
        <v>0</v>
      </c>
      <c r="T164" s="677">
        <f t="shared" si="333"/>
        <v>0</v>
      </c>
      <c r="U164" s="677">
        <f t="shared" si="333"/>
        <v>0</v>
      </c>
      <c r="V164" s="677">
        <f t="shared" si="333"/>
        <v>0</v>
      </c>
      <c r="W164" s="677">
        <f t="shared" si="333"/>
        <v>0</v>
      </c>
      <c r="X164" s="677">
        <f t="shared" si="333"/>
        <v>0</v>
      </c>
      <c r="Y164" s="677">
        <f t="shared" si="333"/>
        <v>0</v>
      </c>
      <c r="Z164" s="677">
        <f t="shared" si="333"/>
        <v>0</v>
      </c>
      <c r="AA164" s="677">
        <f t="shared" si="333"/>
        <v>0</v>
      </c>
      <c r="AB164" s="677">
        <f t="shared" si="333"/>
        <v>0</v>
      </c>
      <c r="AC164" s="677">
        <f t="shared" si="333"/>
        <v>0</v>
      </c>
      <c r="AD164" s="677">
        <f t="shared" si="333"/>
        <v>0</v>
      </c>
      <c r="AE164" s="677">
        <f t="shared" si="333"/>
        <v>0</v>
      </c>
      <c r="AF164" s="677">
        <f t="shared" si="333"/>
        <v>0</v>
      </c>
      <c r="AG164" s="677">
        <f t="shared" si="333"/>
        <v>0</v>
      </c>
      <c r="AH164" s="677">
        <f t="shared" si="333"/>
        <v>0</v>
      </c>
      <c r="AI164" s="677">
        <f t="shared" si="333"/>
        <v>0</v>
      </c>
      <c r="AJ164" s="677">
        <f t="shared" si="333"/>
        <v>0</v>
      </c>
      <c r="AK164" s="677">
        <f t="shared" si="333"/>
        <v>0</v>
      </c>
      <c r="AL164" s="677">
        <f t="shared" si="333"/>
        <v>0</v>
      </c>
      <c r="AM164" s="677">
        <f t="shared" si="333"/>
        <v>0</v>
      </c>
      <c r="AN164" s="677">
        <f t="shared" si="333"/>
        <v>0</v>
      </c>
      <c r="AO164" s="677">
        <f t="shared" si="333"/>
        <v>0</v>
      </c>
      <c r="AP164" s="677">
        <f t="shared" si="333"/>
        <v>0</v>
      </c>
      <c r="AQ164" s="677">
        <f t="shared" si="333"/>
        <v>0</v>
      </c>
      <c r="AR164" s="677">
        <f t="shared" si="333"/>
        <v>0</v>
      </c>
      <c r="AS164" s="677">
        <f t="shared" si="333"/>
        <v>0</v>
      </c>
      <c r="AT164" s="677">
        <f t="shared" si="333"/>
        <v>0</v>
      </c>
      <c r="AU164" s="677">
        <f t="shared" si="333"/>
        <v>0</v>
      </c>
      <c r="AV164" s="677">
        <f t="shared" si="333"/>
        <v>0</v>
      </c>
      <c r="AW164" s="677">
        <f t="shared" si="333"/>
        <v>0</v>
      </c>
      <c r="AX164" s="677">
        <f t="shared" si="333"/>
        <v>0</v>
      </c>
      <c r="AY164" s="677">
        <f t="shared" si="333"/>
        <v>0</v>
      </c>
      <c r="AZ164" s="677">
        <f t="shared" si="333"/>
        <v>0</v>
      </c>
      <c r="BA164" s="677">
        <f t="shared" si="333"/>
        <v>0</v>
      </c>
      <c r="BB164" s="677">
        <f t="shared" si="333"/>
        <v>0</v>
      </c>
      <c r="BC164" s="677">
        <f t="shared" si="333"/>
        <v>0</v>
      </c>
      <c r="BD164" s="677">
        <f t="shared" si="333"/>
        <v>0</v>
      </c>
      <c r="BE164" s="677">
        <f t="shared" si="333"/>
        <v>0</v>
      </c>
      <c r="BF164" s="677">
        <f t="shared" si="333"/>
        <v>0</v>
      </c>
      <c r="BG164" s="677">
        <f t="shared" si="333"/>
        <v>0</v>
      </c>
      <c r="BH164" s="677">
        <f t="shared" si="333"/>
        <v>0</v>
      </c>
      <c r="BI164" s="677">
        <f t="shared" si="333"/>
        <v>0</v>
      </c>
      <c r="BJ164" s="677">
        <f t="shared" si="333"/>
        <v>0</v>
      </c>
      <c r="BK164" s="677">
        <f t="shared" si="333"/>
        <v>0</v>
      </c>
      <c r="BL164" s="677">
        <f t="shared" si="333"/>
        <v>0</v>
      </c>
      <c r="BM164" s="677">
        <f t="shared" si="333"/>
        <v>0</v>
      </c>
      <c r="BN164" s="677">
        <f t="shared" si="333"/>
        <v>0</v>
      </c>
      <c r="BO164" s="677">
        <f t="shared" si="333"/>
        <v>0</v>
      </c>
      <c r="BP164" s="677">
        <f t="shared" si="333"/>
        <v>0</v>
      </c>
      <c r="BQ164" s="677">
        <f t="shared" si="333"/>
        <v>0</v>
      </c>
      <c r="BR164" s="677">
        <f t="shared" si="333"/>
        <v>0</v>
      </c>
      <c r="BS164" s="677">
        <f t="shared" si="333"/>
        <v>0</v>
      </c>
      <c r="BT164" s="677">
        <f t="shared" si="333"/>
        <v>0</v>
      </c>
      <c r="BU164" s="677">
        <f t="shared" ref="BU164:DC164" si="334">BU135*(BU81/10^3)</f>
        <v>0</v>
      </c>
      <c r="BV164" s="677">
        <f t="shared" si="334"/>
        <v>0</v>
      </c>
      <c r="BW164" s="677">
        <f t="shared" si="334"/>
        <v>0</v>
      </c>
      <c r="BX164" s="677">
        <f t="shared" si="334"/>
        <v>0</v>
      </c>
      <c r="BY164" s="677">
        <f t="shared" si="334"/>
        <v>0</v>
      </c>
      <c r="BZ164" s="677">
        <f t="shared" si="334"/>
        <v>0</v>
      </c>
      <c r="CA164" s="677">
        <f t="shared" si="334"/>
        <v>0</v>
      </c>
      <c r="CB164" s="677">
        <f t="shared" si="334"/>
        <v>0</v>
      </c>
      <c r="CC164" s="677">
        <f t="shared" si="334"/>
        <v>0</v>
      </c>
      <c r="CD164" s="677">
        <f t="shared" si="334"/>
        <v>0</v>
      </c>
      <c r="CE164" s="677">
        <f t="shared" si="334"/>
        <v>0</v>
      </c>
      <c r="CF164" s="677">
        <f t="shared" si="334"/>
        <v>0</v>
      </c>
      <c r="CG164" s="677">
        <f t="shared" si="334"/>
        <v>0</v>
      </c>
      <c r="CH164" s="677">
        <f t="shared" si="334"/>
        <v>0</v>
      </c>
      <c r="CI164" s="677">
        <f t="shared" si="334"/>
        <v>0</v>
      </c>
      <c r="CJ164" s="677">
        <f t="shared" si="334"/>
        <v>0</v>
      </c>
      <c r="CK164" s="677">
        <f t="shared" si="334"/>
        <v>0</v>
      </c>
      <c r="CL164" s="677">
        <f t="shared" si="334"/>
        <v>0</v>
      </c>
      <c r="CM164" s="677">
        <f t="shared" si="334"/>
        <v>0</v>
      </c>
      <c r="CN164" s="677">
        <f t="shared" si="334"/>
        <v>0</v>
      </c>
      <c r="CO164" s="677">
        <f t="shared" si="334"/>
        <v>0</v>
      </c>
      <c r="CP164" s="677">
        <f t="shared" si="334"/>
        <v>0</v>
      </c>
      <c r="CQ164" s="677">
        <f t="shared" si="334"/>
        <v>0</v>
      </c>
      <c r="CR164" s="677">
        <f t="shared" si="334"/>
        <v>0</v>
      </c>
      <c r="CS164" s="677">
        <f t="shared" si="334"/>
        <v>0</v>
      </c>
      <c r="CT164" s="677">
        <f t="shared" si="334"/>
        <v>0</v>
      </c>
      <c r="CU164" s="677">
        <f t="shared" si="334"/>
        <v>0</v>
      </c>
      <c r="CV164" s="677">
        <f t="shared" si="334"/>
        <v>0</v>
      </c>
      <c r="CW164" s="677">
        <f t="shared" si="334"/>
        <v>0</v>
      </c>
      <c r="CX164" s="677">
        <f t="shared" si="334"/>
        <v>0</v>
      </c>
      <c r="CY164" s="677">
        <f t="shared" si="334"/>
        <v>0</v>
      </c>
      <c r="CZ164" s="677">
        <f t="shared" si="334"/>
        <v>0</v>
      </c>
      <c r="DA164" s="677">
        <f t="shared" si="334"/>
        <v>0</v>
      </c>
      <c r="DB164" s="677">
        <f t="shared" si="334"/>
        <v>0</v>
      </c>
      <c r="DC164" s="677">
        <f t="shared" si="334"/>
        <v>0</v>
      </c>
      <c r="DD164" s="674"/>
    </row>
    <row r="165" spans="2:108" ht="15" hidden="1" customHeight="1" x14ac:dyDescent="0.25">
      <c r="B165" s="714">
        <v>35</v>
      </c>
      <c r="C165" s="715" t="s">
        <v>5999</v>
      </c>
      <c r="E165" s="715" t="s">
        <v>5932</v>
      </c>
      <c r="G165" s="688">
        <f>G137</f>
        <v>0</v>
      </c>
      <c r="H165" s="677">
        <f>H137</f>
        <v>0</v>
      </c>
      <c r="I165" s="677">
        <f t="shared" ref="I165:BT165" si="335">I137</f>
        <v>0</v>
      </c>
      <c r="J165" s="677">
        <f t="shared" si="335"/>
        <v>0</v>
      </c>
      <c r="K165" s="677">
        <f t="shared" si="335"/>
        <v>0</v>
      </c>
      <c r="L165" s="677">
        <f t="shared" si="335"/>
        <v>0</v>
      </c>
      <c r="M165" s="677">
        <f t="shared" si="335"/>
        <v>0</v>
      </c>
      <c r="N165" s="677">
        <f t="shared" si="335"/>
        <v>0</v>
      </c>
      <c r="O165" s="677">
        <f t="shared" si="335"/>
        <v>0</v>
      </c>
      <c r="P165" s="677">
        <f t="shared" si="335"/>
        <v>0</v>
      </c>
      <c r="Q165" s="677">
        <f t="shared" si="335"/>
        <v>0</v>
      </c>
      <c r="R165" s="677">
        <f t="shared" si="335"/>
        <v>0</v>
      </c>
      <c r="S165" s="677">
        <f t="shared" si="335"/>
        <v>0</v>
      </c>
      <c r="T165" s="677">
        <f t="shared" si="335"/>
        <v>0</v>
      </c>
      <c r="U165" s="677">
        <f t="shared" si="335"/>
        <v>0</v>
      </c>
      <c r="V165" s="677">
        <f t="shared" si="335"/>
        <v>0</v>
      </c>
      <c r="W165" s="677">
        <f t="shared" si="335"/>
        <v>0</v>
      </c>
      <c r="X165" s="677">
        <f t="shared" si="335"/>
        <v>0</v>
      </c>
      <c r="Y165" s="677">
        <f t="shared" si="335"/>
        <v>0</v>
      </c>
      <c r="Z165" s="677">
        <f t="shared" si="335"/>
        <v>0</v>
      </c>
      <c r="AA165" s="677">
        <f t="shared" si="335"/>
        <v>0</v>
      </c>
      <c r="AB165" s="677">
        <f t="shared" si="335"/>
        <v>0</v>
      </c>
      <c r="AC165" s="677">
        <f t="shared" si="335"/>
        <v>0</v>
      </c>
      <c r="AD165" s="677">
        <f t="shared" si="335"/>
        <v>0</v>
      </c>
      <c r="AE165" s="677">
        <f t="shared" si="335"/>
        <v>0</v>
      </c>
      <c r="AF165" s="677">
        <f t="shared" si="335"/>
        <v>0</v>
      </c>
      <c r="AG165" s="677">
        <f t="shared" si="335"/>
        <v>0</v>
      </c>
      <c r="AH165" s="677">
        <f t="shared" si="335"/>
        <v>0</v>
      </c>
      <c r="AI165" s="677">
        <f t="shared" si="335"/>
        <v>0</v>
      </c>
      <c r="AJ165" s="677">
        <f t="shared" si="335"/>
        <v>0</v>
      </c>
      <c r="AK165" s="677">
        <f t="shared" si="335"/>
        <v>0</v>
      </c>
      <c r="AL165" s="677">
        <f t="shared" si="335"/>
        <v>0</v>
      </c>
      <c r="AM165" s="677">
        <f t="shared" si="335"/>
        <v>0</v>
      </c>
      <c r="AN165" s="677">
        <f t="shared" si="335"/>
        <v>0</v>
      </c>
      <c r="AO165" s="677">
        <f t="shared" si="335"/>
        <v>0</v>
      </c>
      <c r="AP165" s="677">
        <f t="shared" si="335"/>
        <v>0</v>
      </c>
      <c r="AQ165" s="677">
        <f t="shared" si="335"/>
        <v>0</v>
      </c>
      <c r="AR165" s="677">
        <f t="shared" si="335"/>
        <v>0</v>
      </c>
      <c r="AS165" s="677">
        <f t="shared" si="335"/>
        <v>0</v>
      </c>
      <c r="AT165" s="677">
        <f t="shared" si="335"/>
        <v>0</v>
      </c>
      <c r="AU165" s="677">
        <f t="shared" si="335"/>
        <v>0</v>
      </c>
      <c r="AV165" s="677">
        <f t="shared" si="335"/>
        <v>0</v>
      </c>
      <c r="AW165" s="677">
        <f t="shared" si="335"/>
        <v>0</v>
      </c>
      <c r="AX165" s="677">
        <f t="shared" si="335"/>
        <v>0</v>
      </c>
      <c r="AY165" s="677">
        <f t="shared" si="335"/>
        <v>0</v>
      </c>
      <c r="AZ165" s="677">
        <f t="shared" si="335"/>
        <v>0</v>
      </c>
      <c r="BA165" s="677">
        <f t="shared" si="335"/>
        <v>0</v>
      </c>
      <c r="BB165" s="677">
        <f t="shared" si="335"/>
        <v>0</v>
      </c>
      <c r="BC165" s="677">
        <f t="shared" si="335"/>
        <v>0</v>
      </c>
      <c r="BD165" s="677">
        <f t="shared" si="335"/>
        <v>0</v>
      </c>
      <c r="BE165" s="677">
        <f t="shared" si="335"/>
        <v>0</v>
      </c>
      <c r="BF165" s="677">
        <f t="shared" si="335"/>
        <v>0</v>
      </c>
      <c r="BG165" s="677">
        <f t="shared" si="335"/>
        <v>0</v>
      </c>
      <c r="BH165" s="677">
        <f t="shared" si="335"/>
        <v>0</v>
      </c>
      <c r="BI165" s="677">
        <f t="shared" si="335"/>
        <v>0</v>
      </c>
      <c r="BJ165" s="677">
        <f t="shared" si="335"/>
        <v>0</v>
      </c>
      <c r="BK165" s="677">
        <f t="shared" si="335"/>
        <v>0</v>
      </c>
      <c r="BL165" s="677">
        <f t="shared" si="335"/>
        <v>0</v>
      </c>
      <c r="BM165" s="677">
        <f t="shared" si="335"/>
        <v>0</v>
      </c>
      <c r="BN165" s="677">
        <f t="shared" si="335"/>
        <v>0</v>
      </c>
      <c r="BO165" s="677">
        <f t="shared" si="335"/>
        <v>0</v>
      </c>
      <c r="BP165" s="677">
        <f t="shared" si="335"/>
        <v>0</v>
      </c>
      <c r="BQ165" s="677">
        <f t="shared" si="335"/>
        <v>0</v>
      </c>
      <c r="BR165" s="677">
        <f t="shared" si="335"/>
        <v>0</v>
      </c>
      <c r="BS165" s="677">
        <f t="shared" si="335"/>
        <v>0</v>
      </c>
      <c r="BT165" s="677">
        <f t="shared" si="335"/>
        <v>0</v>
      </c>
      <c r="BU165" s="677">
        <f t="shared" ref="BU165:DC165" si="336">BU137</f>
        <v>0</v>
      </c>
      <c r="BV165" s="677">
        <f t="shared" si="336"/>
        <v>0</v>
      </c>
      <c r="BW165" s="677">
        <f t="shared" si="336"/>
        <v>0</v>
      </c>
      <c r="BX165" s="677">
        <f t="shared" si="336"/>
        <v>0</v>
      </c>
      <c r="BY165" s="677">
        <f t="shared" si="336"/>
        <v>0</v>
      </c>
      <c r="BZ165" s="677">
        <f t="shared" si="336"/>
        <v>0</v>
      </c>
      <c r="CA165" s="677">
        <f t="shared" si="336"/>
        <v>0</v>
      </c>
      <c r="CB165" s="677">
        <f t="shared" si="336"/>
        <v>0</v>
      </c>
      <c r="CC165" s="677">
        <f t="shared" si="336"/>
        <v>0</v>
      </c>
      <c r="CD165" s="677">
        <f t="shared" si="336"/>
        <v>0</v>
      </c>
      <c r="CE165" s="677">
        <f t="shared" si="336"/>
        <v>0</v>
      </c>
      <c r="CF165" s="677">
        <f t="shared" si="336"/>
        <v>0</v>
      </c>
      <c r="CG165" s="677">
        <f t="shared" si="336"/>
        <v>0</v>
      </c>
      <c r="CH165" s="677">
        <f t="shared" si="336"/>
        <v>0</v>
      </c>
      <c r="CI165" s="677">
        <f t="shared" si="336"/>
        <v>0</v>
      </c>
      <c r="CJ165" s="677">
        <f t="shared" si="336"/>
        <v>0</v>
      </c>
      <c r="CK165" s="677">
        <f t="shared" si="336"/>
        <v>0</v>
      </c>
      <c r="CL165" s="677">
        <f t="shared" si="336"/>
        <v>0</v>
      </c>
      <c r="CM165" s="677">
        <f t="shared" si="336"/>
        <v>0</v>
      </c>
      <c r="CN165" s="677">
        <f t="shared" si="336"/>
        <v>0</v>
      </c>
      <c r="CO165" s="677">
        <f t="shared" si="336"/>
        <v>0</v>
      </c>
      <c r="CP165" s="677">
        <f t="shared" si="336"/>
        <v>0</v>
      </c>
      <c r="CQ165" s="677">
        <f t="shared" si="336"/>
        <v>0</v>
      </c>
      <c r="CR165" s="677">
        <f t="shared" si="336"/>
        <v>0</v>
      </c>
      <c r="CS165" s="677">
        <f t="shared" si="336"/>
        <v>0</v>
      </c>
      <c r="CT165" s="677">
        <f t="shared" si="336"/>
        <v>0</v>
      </c>
      <c r="CU165" s="677">
        <f t="shared" si="336"/>
        <v>0</v>
      </c>
      <c r="CV165" s="677">
        <f t="shared" si="336"/>
        <v>0</v>
      </c>
      <c r="CW165" s="677">
        <f t="shared" si="336"/>
        <v>0</v>
      </c>
      <c r="CX165" s="677">
        <f t="shared" si="336"/>
        <v>0</v>
      </c>
      <c r="CY165" s="677">
        <f t="shared" si="336"/>
        <v>0</v>
      </c>
      <c r="CZ165" s="677">
        <f t="shared" si="336"/>
        <v>0</v>
      </c>
      <c r="DA165" s="677">
        <f t="shared" si="336"/>
        <v>0</v>
      </c>
      <c r="DB165" s="677">
        <f t="shared" si="336"/>
        <v>0</v>
      </c>
      <c r="DC165" s="677">
        <f t="shared" si="336"/>
        <v>0</v>
      </c>
      <c r="DD165" s="674"/>
    </row>
    <row r="166" spans="2:108" ht="15" hidden="1" customHeight="1" x14ac:dyDescent="0.25">
      <c r="B166" s="714">
        <v>36</v>
      </c>
      <c r="C166" s="715" t="s">
        <v>5937</v>
      </c>
      <c r="E166" s="715" t="s">
        <v>5939</v>
      </c>
      <c r="G166" s="681">
        <f>IFERROR(G142/G130,0)</f>
        <v>0</v>
      </c>
      <c r="H166" s="681">
        <f>IFERROR(H142/H130,0)</f>
        <v>0</v>
      </c>
      <c r="I166" s="681">
        <f t="shared" ref="I166:BT166" si="337">IFERROR(I142/I130,0)</f>
        <v>0</v>
      </c>
      <c r="J166" s="681">
        <f t="shared" si="337"/>
        <v>0</v>
      </c>
      <c r="K166" s="681">
        <f t="shared" si="337"/>
        <v>0</v>
      </c>
      <c r="L166" s="681">
        <f t="shared" si="337"/>
        <v>0</v>
      </c>
      <c r="M166" s="681">
        <f t="shared" si="337"/>
        <v>0</v>
      </c>
      <c r="N166" s="681">
        <f t="shared" si="337"/>
        <v>0</v>
      </c>
      <c r="O166" s="681">
        <f t="shared" si="337"/>
        <v>0</v>
      </c>
      <c r="P166" s="681">
        <f t="shared" si="337"/>
        <v>0</v>
      </c>
      <c r="Q166" s="681">
        <f t="shared" si="337"/>
        <v>0</v>
      </c>
      <c r="R166" s="681">
        <f t="shared" si="337"/>
        <v>0</v>
      </c>
      <c r="S166" s="681">
        <f t="shared" si="337"/>
        <v>0</v>
      </c>
      <c r="T166" s="681">
        <f t="shared" si="337"/>
        <v>0</v>
      </c>
      <c r="U166" s="681">
        <f t="shared" si="337"/>
        <v>0</v>
      </c>
      <c r="V166" s="681">
        <f t="shared" si="337"/>
        <v>0</v>
      </c>
      <c r="W166" s="681">
        <f t="shared" si="337"/>
        <v>0</v>
      </c>
      <c r="X166" s="681">
        <f t="shared" si="337"/>
        <v>0</v>
      </c>
      <c r="Y166" s="681">
        <f t="shared" si="337"/>
        <v>0</v>
      </c>
      <c r="Z166" s="681">
        <f t="shared" si="337"/>
        <v>0</v>
      </c>
      <c r="AA166" s="681">
        <f t="shared" si="337"/>
        <v>0</v>
      </c>
      <c r="AB166" s="681">
        <f t="shared" si="337"/>
        <v>0</v>
      </c>
      <c r="AC166" s="681">
        <f t="shared" si="337"/>
        <v>0</v>
      </c>
      <c r="AD166" s="681">
        <f t="shared" si="337"/>
        <v>0</v>
      </c>
      <c r="AE166" s="681">
        <f t="shared" si="337"/>
        <v>0</v>
      </c>
      <c r="AF166" s="681">
        <f t="shared" si="337"/>
        <v>0</v>
      </c>
      <c r="AG166" s="681">
        <f t="shared" si="337"/>
        <v>0</v>
      </c>
      <c r="AH166" s="681">
        <f t="shared" si="337"/>
        <v>0</v>
      </c>
      <c r="AI166" s="681">
        <f t="shared" si="337"/>
        <v>0</v>
      </c>
      <c r="AJ166" s="681">
        <f t="shared" si="337"/>
        <v>0</v>
      </c>
      <c r="AK166" s="681">
        <f t="shared" si="337"/>
        <v>0</v>
      </c>
      <c r="AL166" s="681">
        <f t="shared" si="337"/>
        <v>0</v>
      </c>
      <c r="AM166" s="681">
        <f t="shared" si="337"/>
        <v>0</v>
      </c>
      <c r="AN166" s="681">
        <f t="shared" si="337"/>
        <v>0</v>
      </c>
      <c r="AO166" s="681">
        <f t="shared" si="337"/>
        <v>0</v>
      </c>
      <c r="AP166" s="681">
        <f t="shared" si="337"/>
        <v>0</v>
      </c>
      <c r="AQ166" s="681">
        <f t="shared" si="337"/>
        <v>0</v>
      </c>
      <c r="AR166" s="681">
        <f t="shared" si="337"/>
        <v>0</v>
      </c>
      <c r="AS166" s="681">
        <f t="shared" si="337"/>
        <v>0</v>
      </c>
      <c r="AT166" s="681">
        <f t="shared" si="337"/>
        <v>0</v>
      </c>
      <c r="AU166" s="681">
        <f t="shared" si="337"/>
        <v>0</v>
      </c>
      <c r="AV166" s="681">
        <f t="shared" si="337"/>
        <v>0</v>
      </c>
      <c r="AW166" s="681">
        <f t="shared" si="337"/>
        <v>0</v>
      </c>
      <c r="AX166" s="681">
        <f t="shared" si="337"/>
        <v>0</v>
      </c>
      <c r="AY166" s="681">
        <f t="shared" si="337"/>
        <v>0</v>
      </c>
      <c r="AZ166" s="681">
        <f t="shared" si="337"/>
        <v>0</v>
      </c>
      <c r="BA166" s="681">
        <f t="shared" si="337"/>
        <v>0</v>
      </c>
      <c r="BB166" s="681">
        <f t="shared" si="337"/>
        <v>0</v>
      </c>
      <c r="BC166" s="681">
        <f t="shared" si="337"/>
        <v>0</v>
      </c>
      <c r="BD166" s="681">
        <f t="shared" si="337"/>
        <v>0</v>
      </c>
      <c r="BE166" s="681">
        <f t="shared" si="337"/>
        <v>0</v>
      </c>
      <c r="BF166" s="681">
        <f t="shared" si="337"/>
        <v>0</v>
      </c>
      <c r="BG166" s="681">
        <f t="shared" si="337"/>
        <v>0</v>
      </c>
      <c r="BH166" s="681">
        <f t="shared" si="337"/>
        <v>0</v>
      </c>
      <c r="BI166" s="681">
        <f t="shared" si="337"/>
        <v>0</v>
      </c>
      <c r="BJ166" s="681">
        <f t="shared" si="337"/>
        <v>0</v>
      </c>
      <c r="BK166" s="681">
        <f t="shared" si="337"/>
        <v>0</v>
      </c>
      <c r="BL166" s="681">
        <f t="shared" si="337"/>
        <v>0</v>
      </c>
      <c r="BM166" s="681">
        <f t="shared" si="337"/>
        <v>0</v>
      </c>
      <c r="BN166" s="681">
        <f t="shared" si="337"/>
        <v>0</v>
      </c>
      <c r="BO166" s="681">
        <f t="shared" si="337"/>
        <v>0</v>
      </c>
      <c r="BP166" s="681">
        <f t="shared" si="337"/>
        <v>0</v>
      </c>
      <c r="BQ166" s="681">
        <f t="shared" si="337"/>
        <v>0</v>
      </c>
      <c r="BR166" s="681">
        <f t="shared" si="337"/>
        <v>0</v>
      </c>
      <c r="BS166" s="681">
        <f t="shared" si="337"/>
        <v>0</v>
      </c>
      <c r="BT166" s="681">
        <f t="shared" si="337"/>
        <v>0</v>
      </c>
      <c r="BU166" s="681">
        <f t="shared" ref="BU166:DC166" si="338">IFERROR(BU142/BU130,0)</f>
        <v>0</v>
      </c>
      <c r="BV166" s="681">
        <f t="shared" si="338"/>
        <v>0</v>
      </c>
      <c r="BW166" s="681">
        <f t="shared" si="338"/>
        <v>0</v>
      </c>
      <c r="BX166" s="681">
        <f t="shared" si="338"/>
        <v>0</v>
      </c>
      <c r="BY166" s="681">
        <f t="shared" si="338"/>
        <v>0</v>
      </c>
      <c r="BZ166" s="681">
        <f t="shared" si="338"/>
        <v>0</v>
      </c>
      <c r="CA166" s="681">
        <f t="shared" si="338"/>
        <v>0</v>
      </c>
      <c r="CB166" s="681">
        <f t="shared" si="338"/>
        <v>0</v>
      </c>
      <c r="CC166" s="681">
        <f t="shared" si="338"/>
        <v>0</v>
      </c>
      <c r="CD166" s="681">
        <f t="shared" si="338"/>
        <v>0</v>
      </c>
      <c r="CE166" s="681">
        <f t="shared" si="338"/>
        <v>0</v>
      </c>
      <c r="CF166" s="681">
        <f t="shared" si="338"/>
        <v>0</v>
      </c>
      <c r="CG166" s="681">
        <f t="shared" si="338"/>
        <v>0</v>
      </c>
      <c r="CH166" s="681">
        <f t="shared" si="338"/>
        <v>0</v>
      </c>
      <c r="CI166" s="681">
        <f t="shared" si="338"/>
        <v>0</v>
      </c>
      <c r="CJ166" s="681">
        <f t="shared" si="338"/>
        <v>0</v>
      </c>
      <c r="CK166" s="681">
        <f t="shared" si="338"/>
        <v>0</v>
      </c>
      <c r="CL166" s="681">
        <f t="shared" si="338"/>
        <v>0</v>
      </c>
      <c r="CM166" s="681">
        <f t="shared" si="338"/>
        <v>0</v>
      </c>
      <c r="CN166" s="681">
        <f t="shared" si="338"/>
        <v>0</v>
      </c>
      <c r="CO166" s="681">
        <f t="shared" si="338"/>
        <v>0</v>
      </c>
      <c r="CP166" s="681">
        <f t="shared" si="338"/>
        <v>0</v>
      </c>
      <c r="CQ166" s="681">
        <f t="shared" si="338"/>
        <v>0</v>
      </c>
      <c r="CR166" s="681">
        <f t="shared" si="338"/>
        <v>0</v>
      </c>
      <c r="CS166" s="681">
        <f t="shared" si="338"/>
        <v>0</v>
      </c>
      <c r="CT166" s="681">
        <f t="shared" si="338"/>
        <v>0</v>
      </c>
      <c r="CU166" s="681">
        <f t="shared" si="338"/>
        <v>0</v>
      </c>
      <c r="CV166" s="681">
        <f t="shared" si="338"/>
        <v>0</v>
      </c>
      <c r="CW166" s="681">
        <f t="shared" si="338"/>
        <v>0</v>
      </c>
      <c r="CX166" s="681">
        <f t="shared" si="338"/>
        <v>0</v>
      </c>
      <c r="CY166" s="681">
        <f t="shared" si="338"/>
        <v>0</v>
      </c>
      <c r="CZ166" s="681">
        <f t="shared" si="338"/>
        <v>0</v>
      </c>
      <c r="DA166" s="681">
        <f t="shared" si="338"/>
        <v>0</v>
      </c>
      <c r="DB166" s="681">
        <f t="shared" si="338"/>
        <v>0</v>
      </c>
      <c r="DC166" s="681">
        <f t="shared" si="338"/>
        <v>0</v>
      </c>
      <c r="DD166" s="674"/>
    </row>
    <row r="167" spans="2:108" ht="15" hidden="1" customHeight="1" x14ac:dyDescent="0.25">
      <c r="B167" s="714">
        <v>37</v>
      </c>
      <c r="C167" s="715" t="s">
        <v>5940</v>
      </c>
      <c r="E167" s="715" t="s">
        <v>5939</v>
      </c>
      <c r="G167" s="681">
        <f>IFERROR(G143/G130,0)</f>
        <v>0</v>
      </c>
      <c r="H167" s="681">
        <f>IFERROR(H143/H130,0)</f>
        <v>0</v>
      </c>
      <c r="I167" s="681">
        <f t="shared" ref="I167:BT167" si="339">IFERROR(I143/I130,0)</f>
        <v>0</v>
      </c>
      <c r="J167" s="681">
        <f t="shared" si="339"/>
        <v>0</v>
      </c>
      <c r="K167" s="681">
        <f t="shared" si="339"/>
        <v>0</v>
      </c>
      <c r="L167" s="681">
        <f t="shared" si="339"/>
        <v>0</v>
      </c>
      <c r="M167" s="681">
        <f t="shared" si="339"/>
        <v>0</v>
      </c>
      <c r="N167" s="681">
        <f t="shared" si="339"/>
        <v>0</v>
      </c>
      <c r="O167" s="681">
        <f t="shared" si="339"/>
        <v>0</v>
      </c>
      <c r="P167" s="681">
        <f t="shared" si="339"/>
        <v>0</v>
      </c>
      <c r="Q167" s="681">
        <f t="shared" si="339"/>
        <v>0</v>
      </c>
      <c r="R167" s="681">
        <f t="shared" si="339"/>
        <v>0</v>
      </c>
      <c r="S167" s="681">
        <f t="shared" si="339"/>
        <v>0</v>
      </c>
      <c r="T167" s="681">
        <f t="shared" si="339"/>
        <v>0</v>
      </c>
      <c r="U167" s="681">
        <f t="shared" si="339"/>
        <v>0</v>
      </c>
      <c r="V167" s="681">
        <f t="shared" si="339"/>
        <v>0</v>
      </c>
      <c r="W167" s="681">
        <f t="shared" si="339"/>
        <v>0</v>
      </c>
      <c r="X167" s="681">
        <f t="shared" si="339"/>
        <v>0</v>
      </c>
      <c r="Y167" s="681">
        <f t="shared" si="339"/>
        <v>0</v>
      </c>
      <c r="Z167" s="681">
        <f t="shared" si="339"/>
        <v>0</v>
      </c>
      <c r="AA167" s="681">
        <f t="shared" si="339"/>
        <v>0</v>
      </c>
      <c r="AB167" s="681">
        <f t="shared" si="339"/>
        <v>0</v>
      </c>
      <c r="AC167" s="681">
        <f t="shared" si="339"/>
        <v>0</v>
      </c>
      <c r="AD167" s="681">
        <f t="shared" si="339"/>
        <v>0</v>
      </c>
      <c r="AE167" s="681">
        <f t="shared" si="339"/>
        <v>0</v>
      </c>
      <c r="AF167" s="681">
        <f t="shared" si="339"/>
        <v>0</v>
      </c>
      <c r="AG167" s="681">
        <f t="shared" si="339"/>
        <v>0</v>
      </c>
      <c r="AH167" s="681">
        <f t="shared" si="339"/>
        <v>0</v>
      </c>
      <c r="AI167" s="681">
        <f t="shared" si="339"/>
        <v>0</v>
      </c>
      <c r="AJ167" s="681">
        <f t="shared" si="339"/>
        <v>0</v>
      </c>
      <c r="AK167" s="681">
        <f t="shared" si="339"/>
        <v>0</v>
      </c>
      <c r="AL167" s="681">
        <f t="shared" si="339"/>
        <v>0</v>
      </c>
      <c r="AM167" s="681">
        <f t="shared" si="339"/>
        <v>0</v>
      </c>
      <c r="AN167" s="681">
        <f t="shared" si="339"/>
        <v>0</v>
      </c>
      <c r="AO167" s="681">
        <f t="shared" si="339"/>
        <v>0</v>
      </c>
      <c r="AP167" s="681">
        <f t="shared" si="339"/>
        <v>0</v>
      </c>
      <c r="AQ167" s="681">
        <f t="shared" si="339"/>
        <v>0</v>
      </c>
      <c r="AR167" s="681">
        <f t="shared" si="339"/>
        <v>0</v>
      </c>
      <c r="AS167" s="681">
        <f t="shared" si="339"/>
        <v>0</v>
      </c>
      <c r="AT167" s="681">
        <f t="shared" si="339"/>
        <v>0</v>
      </c>
      <c r="AU167" s="681">
        <f t="shared" si="339"/>
        <v>0</v>
      </c>
      <c r="AV167" s="681">
        <f t="shared" si="339"/>
        <v>0</v>
      </c>
      <c r="AW167" s="681">
        <f t="shared" si="339"/>
        <v>0</v>
      </c>
      <c r="AX167" s="681">
        <f t="shared" si="339"/>
        <v>0</v>
      </c>
      <c r="AY167" s="681">
        <f t="shared" si="339"/>
        <v>0</v>
      </c>
      <c r="AZ167" s="681">
        <f t="shared" si="339"/>
        <v>0</v>
      </c>
      <c r="BA167" s="681">
        <f t="shared" si="339"/>
        <v>0</v>
      </c>
      <c r="BB167" s="681">
        <f t="shared" si="339"/>
        <v>0</v>
      </c>
      <c r="BC167" s="681">
        <f t="shared" si="339"/>
        <v>0</v>
      </c>
      <c r="BD167" s="681">
        <f t="shared" si="339"/>
        <v>0</v>
      </c>
      <c r="BE167" s="681">
        <f t="shared" si="339"/>
        <v>0</v>
      </c>
      <c r="BF167" s="681">
        <f t="shared" si="339"/>
        <v>0</v>
      </c>
      <c r="BG167" s="681">
        <f t="shared" si="339"/>
        <v>0</v>
      </c>
      <c r="BH167" s="681">
        <f t="shared" si="339"/>
        <v>0</v>
      </c>
      <c r="BI167" s="681">
        <f t="shared" si="339"/>
        <v>0</v>
      </c>
      <c r="BJ167" s="681">
        <f t="shared" si="339"/>
        <v>0</v>
      </c>
      <c r="BK167" s="681">
        <f t="shared" si="339"/>
        <v>0</v>
      </c>
      <c r="BL167" s="681">
        <f t="shared" si="339"/>
        <v>0</v>
      </c>
      <c r="BM167" s="681">
        <f t="shared" si="339"/>
        <v>0</v>
      </c>
      <c r="BN167" s="681">
        <f t="shared" si="339"/>
        <v>0</v>
      </c>
      <c r="BO167" s="681">
        <f t="shared" si="339"/>
        <v>0</v>
      </c>
      <c r="BP167" s="681">
        <f t="shared" si="339"/>
        <v>0</v>
      </c>
      <c r="BQ167" s="681">
        <f t="shared" si="339"/>
        <v>0</v>
      </c>
      <c r="BR167" s="681">
        <f t="shared" si="339"/>
        <v>0</v>
      </c>
      <c r="BS167" s="681">
        <f t="shared" si="339"/>
        <v>0</v>
      </c>
      <c r="BT167" s="681">
        <f t="shared" si="339"/>
        <v>0</v>
      </c>
      <c r="BU167" s="681">
        <f t="shared" ref="BU167:DC167" si="340">IFERROR(BU143/BU130,0)</f>
        <v>0</v>
      </c>
      <c r="BV167" s="681">
        <f t="shared" si="340"/>
        <v>0</v>
      </c>
      <c r="BW167" s="681">
        <f t="shared" si="340"/>
        <v>0</v>
      </c>
      <c r="BX167" s="681">
        <f t="shared" si="340"/>
        <v>0</v>
      </c>
      <c r="BY167" s="681">
        <f t="shared" si="340"/>
        <v>0</v>
      </c>
      <c r="BZ167" s="681">
        <f t="shared" si="340"/>
        <v>0</v>
      </c>
      <c r="CA167" s="681">
        <f t="shared" si="340"/>
        <v>0</v>
      </c>
      <c r="CB167" s="681">
        <f t="shared" si="340"/>
        <v>0</v>
      </c>
      <c r="CC167" s="681">
        <f t="shared" si="340"/>
        <v>0</v>
      </c>
      <c r="CD167" s="681">
        <f t="shared" si="340"/>
        <v>0</v>
      </c>
      <c r="CE167" s="681">
        <f t="shared" si="340"/>
        <v>0</v>
      </c>
      <c r="CF167" s="681">
        <f t="shared" si="340"/>
        <v>0</v>
      </c>
      <c r="CG167" s="681">
        <f t="shared" si="340"/>
        <v>0</v>
      </c>
      <c r="CH167" s="681">
        <f t="shared" si="340"/>
        <v>0</v>
      </c>
      <c r="CI167" s="681">
        <f t="shared" si="340"/>
        <v>0</v>
      </c>
      <c r="CJ167" s="681">
        <f t="shared" si="340"/>
        <v>0</v>
      </c>
      <c r="CK167" s="681">
        <f t="shared" si="340"/>
        <v>0</v>
      </c>
      <c r="CL167" s="681">
        <f t="shared" si="340"/>
        <v>0</v>
      </c>
      <c r="CM167" s="681">
        <f t="shared" si="340"/>
        <v>0</v>
      </c>
      <c r="CN167" s="681">
        <f t="shared" si="340"/>
        <v>0</v>
      </c>
      <c r="CO167" s="681">
        <f t="shared" si="340"/>
        <v>0</v>
      </c>
      <c r="CP167" s="681">
        <f t="shared" si="340"/>
        <v>0</v>
      </c>
      <c r="CQ167" s="681">
        <f t="shared" si="340"/>
        <v>0</v>
      </c>
      <c r="CR167" s="681">
        <f t="shared" si="340"/>
        <v>0</v>
      </c>
      <c r="CS167" s="681">
        <f t="shared" si="340"/>
        <v>0</v>
      </c>
      <c r="CT167" s="681">
        <f t="shared" si="340"/>
        <v>0</v>
      </c>
      <c r="CU167" s="681">
        <f t="shared" si="340"/>
        <v>0</v>
      </c>
      <c r="CV167" s="681">
        <f t="shared" si="340"/>
        <v>0</v>
      </c>
      <c r="CW167" s="681">
        <f t="shared" si="340"/>
        <v>0</v>
      </c>
      <c r="CX167" s="681">
        <f t="shared" si="340"/>
        <v>0</v>
      </c>
      <c r="CY167" s="681">
        <f t="shared" si="340"/>
        <v>0</v>
      </c>
      <c r="CZ167" s="681">
        <f t="shared" si="340"/>
        <v>0</v>
      </c>
      <c r="DA167" s="681">
        <f t="shared" si="340"/>
        <v>0</v>
      </c>
      <c r="DB167" s="681">
        <f t="shared" si="340"/>
        <v>0</v>
      </c>
      <c r="DC167" s="681">
        <f t="shared" si="340"/>
        <v>0</v>
      </c>
      <c r="DD167" s="674"/>
    </row>
    <row r="168" spans="2:108" ht="15" hidden="1" customHeight="1" x14ac:dyDescent="0.25">
      <c r="B168" s="714">
        <v>38</v>
      </c>
      <c r="C168" s="715" t="s">
        <v>5942</v>
      </c>
      <c r="E168" s="715" t="s">
        <v>5939</v>
      </c>
      <c r="G168" s="677">
        <f>SUM(G166:G167)</f>
        <v>0</v>
      </c>
      <c r="H168" s="677">
        <f>SUM(H166:H167)</f>
        <v>0</v>
      </c>
      <c r="I168" s="677">
        <f t="shared" ref="I168:BT168" si="341">SUM(I166:I167)</f>
        <v>0</v>
      </c>
      <c r="J168" s="677">
        <f t="shared" si="341"/>
        <v>0</v>
      </c>
      <c r="K168" s="677">
        <f t="shared" si="341"/>
        <v>0</v>
      </c>
      <c r="L168" s="677">
        <f t="shared" si="341"/>
        <v>0</v>
      </c>
      <c r="M168" s="677">
        <f t="shared" si="341"/>
        <v>0</v>
      </c>
      <c r="N168" s="677">
        <f t="shared" si="341"/>
        <v>0</v>
      </c>
      <c r="O168" s="677">
        <f t="shared" si="341"/>
        <v>0</v>
      </c>
      <c r="P168" s="677">
        <f t="shared" si="341"/>
        <v>0</v>
      </c>
      <c r="Q168" s="677">
        <f t="shared" si="341"/>
        <v>0</v>
      </c>
      <c r="R168" s="677">
        <f t="shared" si="341"/>
        <v>0</v>
      </c>
      <c r="S168" s="677">
        <f t="shared" si="341"/>
        <v>0</v>
      </c>
      <c r="T168" s="677">
        <f t="shared" si="341"/>
        <v>0</v>
      </c>
      <c r="U168" s="677">
        <f t="shared" si="341"/>
        <v>0</v>
      </c>
      <c r="V168" s="677">
        <f t="shared" si="341"/>
        <v>0</v>
      </c>
      <c r="W168" s="677">
        <f t="shared" si="341"/>
        <v>0</v>
      </c>
      <c r="X168" s="677">
        <f t="shared" si="341"/>
        <v>0</v>
      </c>
      <c r="Y168" s="677">
        <f t="shared" si="341"/>
        <v>0</v>
      </c>
      <c r="Z168" s="677">
        <f t="shared" si="341"/>
        <v>0</v>
      </c>
      <c r="AA168" s="677">
        <f t="shared" si="341"/>
        <v>0</v>
      </c>
      <c r="AB168" s="677">
        <f t="shared" si="341"/>
        <v>0</v>
      </c>
      <c r="AC168" s="677">
        <f t="shared" si="341"/>
        <v>0</v>
      </c>
      <c r="AD168" s="677">
        <f t="shared" si="341"/>
        <v>0</v>
      </c>
      <c r="AE168" s="677">
        <f t="shared" si="341"/>
        <v>0</v>
      </c>
      <c r="AF168" s="677">
        <f t="shared" si="341"/>
        <v>0</v>
      </c>
      <c r="AG168" s="677">
        <f t="shared" si="341"/>
        <v>0</v>
      </c>
      <c r="AH168" s="677">
        <f t="shared" si="341"/>
        <v>0</v>
      </c>
      <c r="AI168" s="677">
        <f t="shared" si="341"/>
        <v>0</v>
      </c>
      <c r="AJ168" s="677">
        <f t="shared" si="341"/>
        <v>0</v>
      </c>
      <c r="AK168" s="677">
        <f t="shared" si="341"/>
        <v>0</v>
      </c>
      <c r="AL168" s="677">
        <f t="shared" si="341"/>
        <v>0</v>
      </c>
      <c r="AM168" s="677">
        <f t="shared" si="341"/>
        <v>0</v>
      </c>
      <c r="AN168" s="677">
        <f t="shared" si="341"/>
        <v>0</v>
      </c>
      <c r="AO168" s="677">
        <f t="shared" si="341"/>
        <v>0</v>
      </c>
      <c r="AP168" s="677">
        <f t="shared" si="341"/>
        <v>0</v>
      </c>
      <c r="AQ168" s="677">
        <f t="shared" si="341"/>
        <v>0</v>
      </c>
      <c r="AR168" s="677">
        <f t="shared" si="341"/>
        <v>0</v>
      </c>
      <c r="AS168" s="677">
        <f t="shared" si="341"/>
        <v>0</v>
      </c>
      <c r="AT168" s="677">
        <f t="shared" si="341"/>
        <v>0</v>
      </c>
      <c r="AU168" s="677">
        <f t="shared" si="341"/>
        <v>0</v>
      </c>
      <c r="AV168" s="677">
        <f t="shared" si="341"/>
        <v>0</v>
      </c>
      <c r="AW168" s="677">
        <f t="shared" si="341"/>
        <v>0</v>
      </c>
      <c r="AX168" s="677">
        <f t="shared" si="341"/>
        <v>0</v>
      </c>
      <c r="AY168" s="677">
        <f t="shared" si="341"/>
        <v>0</v>
      </c>
      <c r="AZ168" s="677">
        <f t="shared" si="341"/>
        <v>0</v>
      </c>
      <c r="BA168" s="677">
        <f t="shared" si="341"/>
        <v>0</v>
      </c>
      <c r="BB168" s="677">
        <f t="shared" si="341"/>
        <v>0</v>
      </c>
      <c r="BC168" s="677">
        <f t="shared" si="341"/>
        <v>0</v>
      </c>
      <c r="BD168" s="677">
        <f t="shared" si="341"/>
        <v>0</v>
      </c>
      <c r="BE168" s="677">
        <f t="shared" si="341"/>
        <v>0</v>
      </c>
      <c r="BF168" s="677">
        <f t="shared" si="341"/>
        <v>0</v>
      </c>
      <c r="BG168" s="677">
        <f t="shared" si="341"/>
        <v>0</v>
      </c>
      <c r="BH168" s="677">
        <f t="shared" si="341"/>
        <v>0</v>
      </c>
      <c r="BI168" s="677">
        <f t="shared" si="341"/>
        <v>0</v>
      </c>
      <c r="BJ168" s="677">
        <f t="shared" si="341"/>
        <v>0</v>
      </c>
      <c r="BK168" s="677">
        <f t="shared" si="341"/>
        <v>0</v>
      </c>
      <c r="BL168" s="677">
        <f t="shared" si="341"/>
        <v>0</v>
      </c>
      <c r="BM168" s="677">
        <f t="shared" si="341"/>
        <v>0</v>
      </c>
      <c r="BN168" s="677">
        <f t="shared" si="341"/>
        <v>0</v>
      </c>
      <c r="BO168" s="677">
        <f t="shared" si="341"/>
        <v>0</v>
      </c>
      <c r="BP168" s="677">
        <f t="shared" si="341"/>
        <v>0</v>
      </c>
      <c r="BQ168" s="677">
        <f t="shared" si="341"/>
        <v>0</v>
      </c>
      <c r="BR168" s="677">
        <f t="shared" si="341"/>
        <v>0</v>
      </c>
      <c r="BS168" s="677">
        <f t="shared" si="341"/>
        <v>0</v>
      </c>
      <c r="BT168" s="677">
        <f t="shared" si="341"/>
        <v>0</v>
      </c>
      <c r="BU168" s="677">
        <f t="shared" ref="BU168:DC168" si="342">SUM(BU166:BU167)</f>
        <v>0</v>
      </c>
      <c r="BV168" s="677">
        <f t="shared" si="342"/>
        <v>0</v>
      </c>
      <c r="BW168" s="677">
        <f t="shared" si="342"/>
        <v>0</v>
      </c>
      <c r="BX168" s="677">
        <f t="shared" si="342"/>
        <v>0</v>
      </c>
      <c r="BY168" s="677">
        <f t="shared" si="342"/>
        <v>0</v>
      </c>
      <c r="BZ168" s="677">
        <f t="shared" si="342"/>
        <v>0</v>
      </c>
      <c r="CA168" s="677">
        <f t="shared" si="342"/>
        <v>0</v>
      </c>
      <c r="CB168" s="677">
        <f t="shared" si="342"/>
        <v>0</v>
      </c>
      <c r="CC168" s="677">
        <f t="shared" si="342"/>
        <v>0</v>
      </c>
      <c r="CD168" s="677">
        <f t="shared" si="342"/>
        <v>0</v>
      </c>
      <c r="CE168" s="677">
        <f t="shared" si="342"/>
        <v>0</v>
      </c>
      <c r="CF168" s="677">
        <f t="shared" si="342"/>
        <v>0</v>
      </c>
      <c r="CG168" s="677">
        <f t="shared" si="342"/>
        <v>0</v>
      </c>
      <c r="CH168" s="677">
        <f t="shared" si="342"/>
        <v>0</v>
      </c>
      <c r="CI168" s="677">
        <f t="shared" si="342"/>
        <v>0</v>
      </c>
      <c r="CJ168" s="677">
        <f t="shared" si="342"/>
        <v>0</v>
      </c>
      <c r="CK168" s="677">
        <f t="shared" si="342"/>
        <v>0</v>
      </c>
      <c r="CL168" s="677">
        <f t="shared" si="342"/>
        <v>0</v>
      </c>
      <c r="CM168" s="677">
        <f t="shared" si="342"/>
        <v>0</v>
      </c>
      <c r="CN168" s="677">
        <f t="shared" si="342"/>
        <v>0</v>
      </c>
      <c r="CO168" s="677">
        <f t="shared" si="342"/>
        <v>0</v>
      </c>
      <c r="CP168" s="677">
        <f t="shared" si="342"/>
        <v>0</v>
      </c>
      <c r="CQ168" s="677">
        <f t="shared" si="342"/>
        <v>0</v>
      </c>
      <c r="CR168" s="677">
        <f t="shared" si="342"/>
        <v>0</v>
      </c>
      <c r="CS168" s="677">
        <f t="shared" si="342"/>
        <v>0</v>
      </c>
      <c r="CT168" s="677">
        <f t="shared" si="342"/>
        <v>0</v>
      </c>
      <c r="CU168" s="677">
        <f t="shared" si="342"/>
        <v>0</v>
      </c>
      <c r="CV168" s="677">
        <f t="shared" si="342"/>
        <v>0</v>
      </c>
      <c r="CW168" s="677">
        <f t="shared" si="342"/>
        <v>0</v>
      </c>
      <c r="CX168" s="677">
        <f t="shared" si="342"/>
        <v>0</v>
      </c>
      <c r="CY168" s="677">
        <f t="shared" si="342"/>
        <v>0</v>
      </c>
      <c r="CZ168" s="677">
        <f t="shared" si="342"/>
        <v>0</v>
      </c>
      <c r="DA168" s="677">
        <f t="shared" si="342"/>
        <v>0</v>
      </c>
      <c r="DB168" s="677">
        <f t="shared" si="342"/>
        <v>0</v>
      </c>
      <c r="DC168" s="677">
        <f t="shared" si="342"/>
        <v>0</v>
      </c>
      <c r="DD168" s="674"/>
    </row>
    <row r="169" spans="2:108" ht="15" hidden="1" customHeight="1" x14ac:dyDescent="0.25">
      <c r="B169" s="714">
        <v>39</v>
      </c>
      <c r="C169" s="715" t="s">
        <v>5944</v>
      </c>
      <c r="E169" s="715" t="s">
        <v>5939</v>
      </c>
      <c r="G169" s="681">
        <f>IFERROR(G145/G130,0)</f>
        <v>0</v>
      </c>
      <c r="H169" s="681">
        <f>IFERROR(H145/H130,0)</f>
        <v>0</v>
      </c>
      <c r="I169" s="681">
        <f t="shared" ref="I169:BT169" si="343">IFERROR(I145/I130,0)</f>
        <v>0</v>
      </c>
      <c r="J169" s="681">
        <f t="shared" si="343"/>
        <v>0</v>
      </c>
      <c r="K169" s="681">
        <f t="shared" si="343"/>
        <v>0</v>
      </c>
      <c r="L169" s="681">
        <f t="shared" si="343"/>
        <v>0</v>
      </c>
      <c r="M169" s="681">
        <f t="shared" si="343"/>
        <v>0</v>
      </c>
      <c r="N169" s="681">
        <f t="shared" si="343"/>
        <v>0</v>
      </c>
      <c r="O169" s="681">
        <f t="shared" si="343"/>
        <v>0</v>
      </c>
      <c r="P169" s="681">
        <f t="shared" si="343"/>
        <v>0</v>
      </c>
      <c r="Q169" s="681">
        <f t="shared" si="343"/>
        <v>0</v>
      </c>
      <c r="R169" s="681">
        <f t="shared" si="343"/>
        <v>0</v>
      </c>
      <c r="S169" s="681">
        <f t="shared" si="343"/>
        <v>0</v>
      </c>
      <c r="T169" s="681">
        <f t="shared" si="343"/>
        <v>0</v>
      </c>
      <c r="U169" s="681">
        <f t="shared" si="343"/>
        <v>0</v>
      </c>
      <c r="V169" s="681">
        <f t="shared" si="343"/>
        <v>0</v>
      </c>
      <c r="W169" s="681">
        <f t="shared" si="343"/>
        <v>0</v>
      </c>
      <c r="X169" s="681">
        <f t="shared" si="343"/>
        <v>0</v>
      </c>
      <c r="Y169" s="681">
        <f t="shared" si="343"/>
        <v>0</v>
      </c>
      <c r="Z169" s="681">
        <f t="shared" si="343"/>
        <v>0</v>
      </c>
      <c r="AA169" s="681">
        <f t="shared" si="343"/>
        <v>0</v>
      </c>
      <c r="AB169" s="681">
        <f t="shared" si="343"/>
        <v>0</v>
      </c>
      <c r="AC169" s="681">
        <f t="shared" si="343"/>
        <v>0</v>
      </c>
      <c r="AD169" s="681">
        <f t="shared" si="343"/>
        <v>0</v>
      </c>
      <c r="AE169" s="681">
        <f t="shared" si="343"/>
        <v>0</v>
      </c>
      <c r="AF169" s="681">
        <f t="shared" si="343"/>
        <v>0</v>
      </c>
      <c r="AG169" s="681">
        <f t="shared" si="343"/>
        <v>0</v>
      </c>
      <c r="AH169" s="681">
        <f t="shared" si="343"/>
        <v>0</v>
      </c>
      <c r="AI169" s="681">
        <f t="shared" si="343"/>
        <v>0</v>
      </c>
      <c r="AJ169" s="681">
        <f t="shared" si="343"/>
        <v>0</v>
      </c>
      <c r="AK169" s="681">
        <f t="shared" si="343"/>
        <v>0</v>
      </c>
      <c r="AL169" s="681">
        <f t="shared" si="343"/>
        <v>0</v>
      </c>
      <c r="AM169" s="681">
        <f t="shared" si="343"/>
        <v>0</v>
      </c>
      <c r="AN169" s="681">
        <f t="shared" si="343"/>
        <v>0</v>
      </c>
      <c r="AO169" s="681">
        <f t="shared" si="343"/>
        <v>0</v>
      </c>
      <c r="AP169" s="681">
        <f t="shared" si="343"/>
        <v>0</v>
      </c>
      <c r="AQ169" s="681">
        <f t="shared" si="343"/>
        <v>0</v>
      </c>
      <c r="AR169" s="681">
        <f t="shared" si="343"/>
        <v>0</v>
      </c>
      <c r="AS169" s="681">
        <f t="shared" si="343"/>
        <v>0</v>
      </c>
      <c r="AT169" s="681">
        <f t="shared" si="343"/>
        <v>0</v>
      </c>
      <c r="AU169" s="681">
        <f t="shared" si="343"/>
        <v>0</v>
      </c>
      <c r="AV169" s="681">
        <f t="shared" si="343"/>
        <v>0</v>
      </c>
      <c r="AW169" s="681">
        <f t="shared" si="343"/>
        <v>0</v>
      </c>
      <c r="AX169" s="681">
        <f t="shared" si="343"/>
        <v>0</v>
      </c>
      <c r="AY169" s="681">
        <f t="shared" si="343"/>
        <v>0</v>
      </c>
      <c r="AZ169" s="681">
        <f t="shared" si="343"/>
        <v>0</v>
      </c>
      <c r="BA169" s="681">
        <f t="shared" si="343"/>
        <v>0</v>
      </c>
      <c r="BB169" s="681">
        <f t="shared" si="343"/>
        <v>0</v>
      </c>
      <c r="BC169" s="681">
        <f t="shared" si="343"/>
        <v>0</v>
      </c>
      <c r="BD169" s="681">
        <f t="shared" si="343"/>
        <v>0</v>
      </c>
      <c r="BE169" s="681">
        <f t="shared" si="343"/>
        <v>0</v>
      </c>
      <c r="BF169" s="681">
        <f t="shared" si="343"/>
        <v>0</v>
      </c>
      <c r="BG169" s="681">
        <f t="shared" si="343"/>
        <v>0</v>
      </c>
      <c r="BH169" s="681">
        <f t="shared" si="343"/>
        <v>0</v>
      </c>
      <c r="BI169" s="681">
        <f t="shared" si="343"/>
        <v>0</v>
      </c>
      <c r="BJ169" s="681">
        <f t="shared" si="343"/>
        <v>0</v>
      </c>
      <c r="BK169" s="681">
        <f t="shared" si="343"/>
        <v>0</v>
      </c>
      <c r="BL169" s="681">
        <f t="shared" si="343"/>
        <v>0</v>
      </c>
      <c r="BM169" s="681">
        <f t="shared" si="343"/>
        <v>0</v>
      </c>
      <c r="BN169" s="681">
        <f t="shared" si="343"/>
        <v>0</v>
      </c>
      <c r="BO169" s="681">
        <f t="shared" si="343"/>
        <v>0</v>
      </c>
      <c r="BP169" s="681">
        <f t="shared" si="343"/>
        <v>0</v>
      </c>
      <c r="BQ169" s="681">
        <f t="shared" si="343"/>
        <v>0</v>
      </c>
      <c r="BR169" s="681">
        <f t="shared" si="343"/>
        <v>0</v>
      </c>
      <c r="BS169" s="681">
        <f t="shared" si="343"/>
        <v>0</v>
      </c>
      <c r="BT169" s="681">
        <f t="shared" si="343"/>
        <v>0</v>
      </c>
      <c r="BU169" s="681">
        <f t="shared" ref="BU169:DC169" si="344">IFERROR(BU145/BU130,0)</f>
        <v>0</v>
      </c>
      <c r="BV169" s="681">
        <f t="shared" si="344"/>
        <v>0</v>
      </c>
      <c r="BW169" s="681">
        <f t="shared" si="344"/>
        <v>0</v>
      </c>
      <c r="BX169" s="681">
        <f t="shared" si="344"/>
        <v>0</v>
      </c>
      <c r="BY169" s="681">
        <f t="shared" si="344"/>
        <v>0</v>
      </c>
      <c r="BZ169" s="681">
        <f t="shared" si="344"/>
        <v>0</v>
      </c>
      <c r="CA169" s="681">
        <f t="shared" si="344"/>
        <v>0</v>
      </c>
      <c r="CB169" s="681">
        <f t="shared" si="344"/>
        <v>0</v>
      </c>
      <c r="CC169" s="681">
        <f t="shared" si="344"/>
        <v>0</v>
      </c>
      <c r="CD169" s="681">
        <f t="shared" si="344"/>
        <v>0</v>
      </c>
      <c r="CE169" s="681">
        <f t="shared" si="344"/>
        <v>0</v>
      </c>
      <c r="CF169" s="681">
        <f t="shared" si="344"/>
        <v>0</v>
      </c>
      <c r="CG169" s="681">
        <f t="shared" si="344"/>
        <v>0</v>
      </c>
      <c r="CH169" s="681">
        <f t="shared" si="344"/>
        <v>0</v>
      </c>
      <c r="CI169" s="681">
        <f t="shared" si="344"/>
        <v>0</v>
      </c>
      <c r="CJ169" s="681">
        <f t="shared" si="344"/>
        <v>0</v>
      </c>
      <c r="CK169" s="681">
        <f t="shared" si="344"/>
        <v>0</v>
      </c>
      <c r="CL169" s="681">
        <f t="shared" si="344"/>
        <v>0</v>
      </c>
      <c r="CM169" s="681">
        <f t="shared" si="344"/>
        <v>0</v>
      </c>
      <c r="CN169" s="681">
        <f t="shared" si="344"/>
        <v>0</v>
      </c>
      <c r="CO169" s="681">
        <f t="shared" si="344"/>
        <v>0</v>
      </c>
      <c r="CP169" s="681">
        <f t="shared" si="344"/>
        <v>0</v>
      </c>
      <c r="CQ169" s="681">
        <f t="shared" si="344"/>
        <v>0</v>
      </c>
      <c r="CR169" s="681">
        <f t="shared" si="344"/>
        <v>0</v>
      </c>
      <c r="CS169" s="681">
        <f t="shared" si="344"/>
        <v>0</v>
      </c>
      <c r="CT169" s="681">
        <f t="shared" si="344"/>
        <v>0</v>
      </c>
      <c r="CU169" s="681">
        <f t="shared" si="344"/>
        <v>0</v>
      </c>
      <c r="CV169" s="681">
        <f t="shared" si="344"/>
        <v>0</v>
      </c>
      <c r="CW169" s="681">
        <f t="shared" si="344"/>
        <v>0</v>
      </c>
      <c r="CX169" s="681">
        <f t="shared" si="344"/>
        <v>0</v>
      </c>
      <c r="CY169" s="681">
        <f t="shared" si="344"/>
        <v>0</v>
      </c>
      <c r="CZ169" s="681">
        <f t="shared" si="344"/>
        <v>0</v>
      </c>
      <c r="DA169" s="681">
        <f t="shared" si="344"/>
        <v>0</v>
      </c>
      <c r="DB169" s="681">
        <f t="shared" si="344"/>
        <v>0</v>
      </c>
      <c r="DC169" s="681">
        <f t="shared" si="344"/>
        <v>0</v>
      </c>
      <c r="DD169" s="674"/>
    </row>
    <row r="170" spans="2:108" ht="15" hidden="1" customHeight="1" x14ac:dyDescent="0.25">
      <c r="B170" s="714">
        <v>40</v>
      </c>
      <c r="C170" s="715" t="s">
        <v>5946</v>
      </c>
      <c r="E170" s="715" t="s">
        <v>5939</v>
      </c>
      <c r="G170" s="681">
        <f>IFERROR(G146/G130,0)</f>
        <v>0</v>
      </c>
      <c r="H170" s="681">
        <f>IFERROR(H146/H130,0)</f>
        <v>0</v>
      </c>
      <c r="I170" s="681">
        <f t="shared" ref="I170:BT170" si="345">IFERROR(I146/I130,0)</f>
        <v>0</v>
      </c>
      <c r="J170" s="681">
        <f t="shared" si="345"/>
        <v>0</v>
      </c>
      <c r="K170" s="681">
        <f t="shared" si="345"/>
        <v>0</v>
      </c>
      <c r="L170" s="681">
        <f t="shared" si="345"/>
        <v>0</v>
      </c>
      <c r="M170" s="681">
        <f t="shared" si="345"/>
        <v>0</v>
      </c>
      <c r="N170" s="681">
        <f t="shared" si="345"/>
        <v>0</v>
      </c>
      <c r="O170" s="681">
        <f t="shared" si="345"/>
        <v>0</v>
      </c>
      <c r="P170" s="681">
        <f t="shared" si="345"/>
        <v>0</v>
      </c>
      <c r="Q170" s="681">
        <f t="shared" si="345"/>
        <v>0</v>
      </c>
      <c r="R170" s="681">
        <f t="shared" si="345"/>
        <v>0</v>
      </c>
      <c r="S170" s="681">
        <f t="shared" si="345"/>
        <v>0</v>
      </c>
      <c r="T170" s="681">
        <f t="shared" si="345"/>
        <v>0</v>
      </c>
      <c r="U170" s="681">
        <f t="shared" si="345"/>
        <v>0</v>
      </c>
      <c r="V170" s="681">
        <f t="shared" si="345"/>
        <v>0</v>
      </c>
      <c r="W170" s="681">
        <f t="shared" si="345"/>
        <v>0</v>
      </c>
      <c r="X170" s="681">
        <f t="shared" si="345"/>
        <v>0</v>
      </c>
      <c r="Y170" s="681">
        <f t="shared" si="345"/>
        <v>0</v>
      </c>
      <c r="Z170" s="681">
        <f t="shared" si="345"/>
        <v>0</v>
      </c>
      <c r="AA170" s="681">
        <f t="shared" si="345"/>
        <v>0</v>
      </c>
      <c r="AB170" s="681">
        <f t="shared" si="345"/>
        <v>0</v>
      </c>
      <c r="AC170" s="681">
        <f t="shared" si="345"/>
        <v>0</v>
      </c>
      <c r="AD170" s="681">
        <f t="shared" si="345"/>
        <v>0</v>
      </c>
      <c r="AE170" s="681">
        <f t="shared" si="345"/>
        <v>0</v>
      </c>
      <c r="AF170" s="681">
        <f t="shared" si="345"/>
        <v>0</v>
      </c>
      <c r="AG170" s="681">
        <f t="shared" si="345"/>
        <v>0</v>
      </c>
      <c r="AH170" s="681">
        <f t="shared" si="345"/>
        <v>0</v>
      </c>
      <c r="AI170" s="681">
        <f t="shared" si="345"/>
        <v>0</v>
      </c>
      <c r="AJ170" s="681">
        <f t="shared" si="345"/>
        <v>0</v>
      </c>
      <c r="AK170" s="681">
        <f t="shared" si="345"/>
        <v>0</v>
      </c>
      <c r="AL170" s="681">
        <f t="shared" si="345"/>
        <v>0</v>
      </c>
      <c r="AM170" s="681">
        <f t="shared" si="345"/>
        <v>0</v>
      </c>
      <c r="AN170" s="681">
        <f t="shared" si="345"/>
        <v>0</v>
      </c>
      <c r="AO170" s="681">
        <f t="shared" si="345"/>
        <v>0</v>
      </c>
      <c r="AP170" s="681">
        <f t="shared" si="345"/>
        <v>0</v>
      </c>
      <c r="AQ170" s="681">
        <f t="shared" si="345"/>
        <v>0</v>
      </c>
      <c r="AR170" s="681">
        <f t="shared" si="345"/>
        <v>0</v>
      </c>
      <c r="AS170" s="681">
        <f t="shared" si="345"/>
        <v>0</v>
      </c>
      <c r="AT170" s="681">
        <f t="shared" si="345"/>
        <v>0</v>
      </c>
      <c r="AU170" s="681">
        <f t="shared" si="345"/>
        <v>0</v>
      </c>
      <c r="AV170" s="681">
        <f t="shared" si="345"/>
        <v>0</v>
      </c>
      <c r="AW170" s="681">
        <f t="shared" si="345"/>
        <v>0</v>
      </c>
      <c r="AX170" s="681">
        <f t="shared" si="345"/>
        <v>0</v>
      </c>
      <c r="AY170" s="681">
        <f t="shared" si="345"/>
        <v>0</v>
      </c>
      <c r="AZ170" s="681">
        <f t="shared" si="345"/>
        <v>0</v>
      </c>
      <c r="BA170" s="681">
        <f t="shared" si="345"/>
        <v>0</v>
      </c>
      <c r="BB170" s="681">
        <f t="shared" si="345"/>
        <v>0</v>
      </c>
      <c r="BC170" s="681">
        <f t="shared" si="345"/>
        <v>0</v>
      </c>
      <c r="BD170" s="681">
        <f t="shared" si="345"/>
        <v>0</v>
      </c>
      <c r="BE170" s="681">
        <f t="shared" si="345"/>
        <v>0</v>
      </c>
      <c r="BF170" s="681">
        <f t="shared" si="345"/>
        <v>0</v>
      </c>
      <c r="BG170" s="681">
        <f t="shared" si="345"/>
        <v>0</v>
      </c>
      <c r="BH170" s="681">
        <f t="shared" si="345"/>
        <v>0</v>
      </c>
      <c r="BI170" s="681">
        <f t="shared" si="345"/>
        <v>0</v>
      </c>
      <c r="BJ170" s="681">
        <f t="shared" si="345"/>
        <v>0</v>
      </c>
      <c r="BK170" s="681">
        <f t="shared" si="345"/>
        <v>0</v>
      </c>
      <c r="BL170" s="681">
        <f t="shared" si="345"/>
        <v>0</v>
      </c>
      <c r="BM170" s="681">
        <f t="shared" si="345"/>
        <v>0</v>
      </c>
      <c r="BN170" s="681">
        <f t="shared" si="345"/>
        <v>0</v>
      </c>
      <c r="BO170" s="681">
        <f t="shared" si="345"/>
        <v>0</v>
      </c>
      <c r="BP170" s="681">
        <f t="shared" si="345"/>
        <v>0</v>
      </c>
      <c r="BQ170" s="681">
        <f t="shared" si="345"/>
        <v>0</v>
      </c>
      <c r="BR170" s="681">
        <f t="shared" si="345"/>
        <v>0</v>
      </c>
      <c r="BS170" s="681">
        <f t="shared" si="345"/>
        <v>0</v>
      </c>
      <c r="BT170" s="681">
        <f t="shared" si="345"/>
        <v>0</v>
      </c>
      <c r="BU170" s="681">
        <f t="shared" ref="BU170:DC170" si="346">IFERROR(BU146/BU130,0)</f>
        <v>0</v>
      </c>
      <c r="BV170" s="681">
        <f t="shared" si="346"/>
        <v>0</v>
      </c>
      <c r="BW170" s="681">
        <f t="shared" si="346"/>
        <v>0</v>
      </c>
      <c r="BX170" s="681">
        <f t="shared" si="346"/>
        <v>0</v>
      </c>
      <c r="BY170" s="681">
        <f t="shared" si="346"/>
        <v>0</v>
      </c>
      <c r="BZ170" s="681">
        <f t="shared" si="346"/>
        <v>0</v>
      </c>
      <c r="CA170" s="681">
        <f t="shared" si="346"/>
        <v>0</v>
      </c>
      <c r="CB170" s="681">
        <f t="shared" si="346"/>
        <v>0</v>
      </c>
      <c r="CC170" s="681">
        <f t="shared" si="346"/>
        <v>0</v>
      </c>
      <c r="CD170" s="681">
        <f t="shared" si="346"/>
        <v>0</v>
      </c>
      <c r="CE170" s="681">
        <f t="shared" si="346"/>
        <v>0</v>
      </c>
      <c r="CF170" s="681">
        <f t="shared" si="346"/>
        <v>0</v>
      </c>
      <c r="CG170" s="681">
        <f t="shared" si="346"/>
        <v>0</v>
      </c>
      <c r="CH170" s="681">
        <f t="shared" si="346"/>
        <v>0</v>
      </c>
      <c r="CI170" s="681">
        <f t="shared" si="346"/>
        <v>0</v>
      </c>
      <c r="CJ170" s="681">
        <f t="shared" si="346"/>
        <v>0</v>
      </c>
      <c r="CK170" s="681">
        <f t="shared" si="346"/>
        <v>0</v>
      </c>
      <c r="CL170" s="681">
        <f t="shared" si="346"/>
        <v>0</v>
      </c>
      <c r="CM170" s="681">
        <f t="shared" si="346"/>
        <v>0</v>
      </c>
      <c r="CN170" s="681">
        <f t="shared" si="346"/>
        <v>0</v>
      </c>
      <c r="CO170" s="681">
        <f t="shared" si="346"/>
        <v>0</v>
      </c>
      <c r="CP170" s="681">
        <f t="shared" si="346"/>
        <v>0</v>
      </c>
      <c r="CQ170" s="681">
        <f t="shared" si="346"/>
        <v>0</v>
      </c>
      <c r="CR170" s="681">
        <f t="shared" si="346"/>
        <v>0</v>
      </c>
      <c r="CS170" s="681">
        <f t="shared" si="346"/>
        <v>0</v>
      </c>
      <c r="CT170" s="681">
        <f t="shared" si="346"/>
        <v>0</v>
      </c>
      <c r="CU170" s="681">
        <f t="shared" si="346"/>
        <v>0</v>
      </c>
      <c r="CV170" s="681">
        <f t="shared" si="346"/>
        <v>0</v>
      </c>
      <c r="CW170" s="681">
        <f t="shared" si="346"/>
        <v>0</v>
      </c>
      <c r="CX170" s="681">
        <f t="shared" si="346"/>
        <v>0</v>
      </c>
      <c r="CY170" s="681">
        <f t="shared" si="346"/>
        <v>0</v>
      </c>
      <c r="CZ170" s="681">
        <f t="shared" si="346"/>
        <v>0</v>
      </c>
      <c r="DA170" s="681">
        <f t="shared" si="346"/>
        <v>0</v>
      </c>
      <c r="DB170" s="681">
        <f t="shared" si="346"/>
        <v>0</v>
      </c>
      <c r="DC170" s="681">
        <f t="shared" si="346"/>
        <v>0</v>
      </c>
      <c r="DD170" s="674"/>
    </row>
    <row r="171" spans="2:108" ht="15" hidden="1" customHeight="1" x14ac:dyDescent="0.25">
      <c r="B171" s="714">
        <v>41</v>
      </c>
      <c r="C171" s="715" t="s">
        <v>5948</v>
      </c>
      <c r="E171" s="715" t="s">
        <v>5939</v>
      </c>
      <c r="G171" s="677">
        <f>SUM(G169:G170)</f>
        <v>0</v>
      </c>
      <c r="H171" s="677">
        <f>SUM(H169:H170)</f>
        <v>0</v>
      </c>
      <c r="I171" s="677">
        <f t="shared" ref="I171:BT171" si="347">SUM(I169:I170)</f>
        <v>0</v>
      </c>
      <c r="J171" s="677">
        <f t="shared" si="347"/>
        <v>0</v>
      </c>
      <c r="K171" s="677">
        <f t="shared" si="347"/>
        <v>0</v>
      </c>
      <c r="L171" s="677">
        <f t="shared" si="347"/>
        <v>0</v>
      </c>
      <c r="M171" s="677">
        <f t="shared" si="347"/>
        <v>0</v>
      </c>
      <c r="N171" s="677">
        <f t="shared" si="347"/>
        <v>0</v>
      </c>
      <c r="O171" s="677">
        <f t="shared" si="347"/>
        <v>0</v>
      </c>
      <c r="P171" s="677">
        <f t="shared" si="347"/>
        <v>0</v>
      </c>
      <c r="Q171" s="677">
        <f t="shared" si="347"/>
        <v>0</v>
      </c>
      <c r="R171" s="677">
        <f t="shared" si="347"/>
        <v>0</v>
      </c>
      <c r="S171" s="677">
        <f t="shared" si="347"/>
        <v>0</v>
      </c>
      <c r="T171" s="677">
        <f t="shared" si="347"/>
        <v>0</v>
      </c>
      <c r="U171" s="677">
        <f t="shared" si="347"/>
        <v>0</v>
      </c>
      <c r="V171" s="677">
        <f t="shared" si="347"/>
        <v>0</v>
      </c>
      <c r="W171" s="677">
        <f t="shared" si="347"/>
        <v>0</v>
      </c>
      <c r="X171" s="677">
        <f t="shared" si="347"/>
        <v>0</v>
      </c>
      <c r="Y171" s="677">
        <f t="shared" si="347"/>
        <v>0</v>
      </c>
      <c r="Z171" s="677">
        <f t="shared" si="347"/>
        <v>0</v>
      </c>
      <c r="AA171" s="677">
        <f t="shared" si="347"/>
        <v>0</v>
      </c>
      <c r="AB171" s="677">
        <f t="shared" si="347"/>
        <v>0</v>
      </c>
      <c r="AC171" s="677">
        <f t="shared" si="347"/>
        <v>0</v>
      </c>
      <c r="AD171" s="677">
        <f t="shared" si="347"/>
        <v>0</v>
      </c>
      <c r="AE171" s="677">
        <f t="shared" si="347"/>
        <v>0</v>
      </c>
      <c r="AF171" s="677">
        <f t="shared" si="347"/>
        <v>0</v>
      </c>
      <c r="AG171" s="677">
        <f t="shared" si="347"/>
        <v>0</v>
      </c>
      <c r="AH171" s="677">
        <f t="shared" si="347"/>
        <v>0</v>
      </c>
      <c r="AI171" s="677">
        <f t="shared" si="347"/>
        <v>0</v>
      </c>
      <c r="AJ171" s="677">
        <f t="shared" si="347"/>
        <v>0</v>
      </c>
      <c r="AK171" s="677">
        <f t="shared" si="347"/>
        <v>0</v>
      </c>
      <c r="AL171" s="677">
        <f t="shared" si="347"/>
        <v>0</v>
      </c>
      <c r="AM171" s="677">
        <f t="shared" si="347"/>
        <v>0</v>
      </c>
      <c r="AN171" s="677">
        <f t="shared" si="347"/>
        <v>0</v>
      </c>
      <c r="AO171" s="677">
        <f t="shared" si="347"/>
        <v>0</v>
      </c>
      <c r="AP171" s="677">
        <f t="shared" si="347"/>
        <v>0</v>
      </c>
      <c r="AQ171" s="677">
        <f t="shared" si="347"/>
        <v>0</v>
      </c>
      <c r="AR171" s="677">
        <f t="shared" si="347"/>
        <v>0</v>
      </c>
      <c r="AS171" s="677">
        <f t="shared" si="347"/>
        <v>0</v>
      </c>
      <c r="AT171" s="677">
        <f t="shared" si="347"/>
        <v>0</v>
      </c>
      <c r="AU171" s="677">
        <f t="shared" si="347"/>
        <v>0</v>
      </c>
      <c r="AV171" s="677">
        <f t="shared" si="347"/>
        <v>0</v>
      </c>
      <c r="AW171" s="677">
        <f t="shared" si="347"/>
        <v>0</v>
      </c>
      <c r="AX171" s="677">
        <f t="shared" si="347"/>
        <v>0</v>
      </c>
      <c r="AY171" s="677">
        <f t="shared" si="347"/>
        <v>0</v>
      </c>
      <c r="AZ171" s="677">
        <f t="shared" si="347"/>
        <v>0</v>
      </c>
      <c r="BA171" s="677">
        <f t="shared" si="347"/>
        <v>0</v>
      </c>
      <c r="BB171" s="677">
        <f t="shared" si="347"/>
        <v>0</v>
      </c>
      <c r="BC171" s="677">
        <f t="shared" si="347"/>
        <v>0</v>
      </c>
      <c r="BD171" s="677">
        <f t="shared" si="347"/>
        <v>0</v>
      </c>
      <c r="BE171" s="677">
        <f t="shared" si="347"/>
        <v>0</v>
      </c>
      <c r="BF171" s="677">
        <f t="shared" si="347"/>
        <v>0</v>
      </c>
      <c r="BG171" s="677">
        <f t="shared" si="347"/>
        <v>0</v>
      </c>
      <c r="BH171" s="677">
        <f t="shared" si="347"/>
        <v>0</v>
      </c>
      <c r="BI171" s="677">
        <f t="shared" si="347"/>
        <v>0</v>
      </c>
      <c r="BJ171" s="677">
        <f t="shared" si="347"/>
        <v>0</v>
      </c>
      <c r="BK171" s="677">
        <f t="shared" si="347"/>
        <v>0</v>
      </c>
      <c r="BL171" s="677">
        <f t="shared" si="347"/>
        <v>0</v>
      </c>
      <c r="BM171" s="677">
        <f t="shared" si="347"/>
        <v>0</v>
      </c>
      <c r="BN171" s="677">
        <f t="shared" si="347"/>
        <v>0</v>
      </c>
      <c r="BO171" s="677">
        <f t="shared" si="347"/>
        <v>0</v>
      </c>
      <c r="BP171" s="677">
        <f t="shared" si="347"/>
        <v>0</v>
      </c>
      <c r="BQ171" s="677">
        <f t="shared" si="347"/>
        <v>0</v>
      </c>
      <c r="BR171" s="677">
        <f t="shared" si="347"/>
        <v>0</v>
      </c>
      <c r="BS171" s="677">
        <f t="shared" si="347"/>
        <v>0</v>
      </c>
      <c r="BT171" s="677">
        <f t="shared" si="347"/>
        <v>0</v>
      </c>
      <c r="BU171" s="677">
        <f t="shared" ref="BU171:DC171" si="348">SUM(BU169:BU170)</f>
        <v>0</v>
      </c>
      <c r="BV171" s="677">
        <f t="shared" si="348"/>
        <v>0</v>
      </c>
      <c r="BW171" s="677">
        <f t="shared" si="348"/>
        <v>0</v>
      </c>
      <c r="BX171" s="677">
        <f t="shared" si="348"/>
        <v>0</v>
      </c>
      <c r="BY171" s="677">
        <f t="shared" si="348"/>
        <v>0</v>
      </c>
      <c r="BZ171" s="677">
        <f t="shared" si="348"/>
        <v>0</v>
      </c>
      <c r="CA171" s="677">
        <f t="shared" si="348"/>
        <v>0</v>
      </c>
      <c r="CB171" s="677">
        <f t="shared" si="348"/>
        <v>0</v>
      </c>
      <c r="CC171" s="677">
        <f t="shared" si="348"/>
        <v>0</v>
      </c>
      <c r="CD171" s="677">
        <f t="shared" si="348"/>
        <v>0</v>
      </c>
      <c r="CE171" s="677">
        <f t="shared" si="348"/>
        <v>0</v>
      </c>
      <c r="CF171" s="677">
        <f t="shared" si="348"/>
        <v>0</v>
      </c>
      <c r="CG171" s="677">
        <f t="shared" si="348"/>
        <v>0</v>
      </c>
      <c r="CH171" s="677">
        <f t="shared" si="348"/>
        <v>0</v>
      </c>
      <c r="CI171" s="677">
        <f t="shared" si="348"/>
        <v>0</v>
      </c>
      <c r="CJ171" s="677">
        <f t="shared" si="348"/>
        <v>0</v>
      </c>
      <c r="CK171" s="677">
        <f t="shared" si="348"/>
        <v>0</v>
      </c>
      <c r="CL171" s="677">
        <f t="shared" si="348"/>
        <v>0</v>
      </c>
      <c r="CM171" s="677">
        <f t="shared" si="348"/>
        <v>0</v>
      </c>
      <c r="CN171" s="677">
        <f t="shared" si="348"/>
        <v>0</v>
      </c>
      <c r="CO171" s="677">
        <f t="shared" si="348"/>
        <v>0</v>
      </c>
      <c r="CP171" s="677">
        <f t="shared" si="348"/>
        <v>0</v>
      </c>
      <c r="CQ171" s="677">
        <f t="shared" si="348"/>
        <v>0</v>
      </c>
      <c r="CR171" s="677">
        <f t="shared" si="348"/>
        <v>0</v>
      </c>
      <c r="CS171" s="677">
        <f t="shared" si="348"/>
        <v>0</v>
      </c>
      <c r="CT171" s="677">
        <f t="shared" si="348"/>
        <v>0</v>
      </c>
      <c r="CU171" s="677">
        <f t="shared" si="348"/>
        <v>0</v>
      </c>
      <c r="CV171" s="677">
        <f t="shared" si="348"/>
        <v>0</v>
      </c>
      <c r="CW171" s="677">
        <f t="shared" si="348"/>
        <v>0</v>
      </c>
      <c r="CX171" s="677">
        <f t="shared" si="348"/>
        <v>0</v>
      </c>
      <c r="CY171" s="677">
        <f t="shared" si="348"/>
        <v>0</v>
      </c>
      <c r="CZ171" s="677">
        <f t="shared" si="348"/>
        <v>0</v>
      </c>
      <c r="DA171" s="677">
        <f t="shared" si="348"/>
        <v>0</v>
      </c>
      <c r="DB171" s="677">
        <f t="shared" si="348"/>
        <v>0</v>
      </c>
      <c r="DC171" s="677">
        <f t="shared" si="348"/>
        <v>0</v>
      </c>
      <c r="DD171" s="674"/>
    </row>
    <row r="172" spans="2:108" ht="15" hidden="1" customHeight="1" x14ac:dyDescent="0.25">
      <c r="B172" s="714">
        <v>42</v>
      </c>
      <c r="C172" s="715" t="s">
        <v>5950</v>
      </c>
      <c r="E172" s="715" t="s">
        <v>5952</v>
      </c>
      <c r="G172" s="688">
        <f>IFERROR(G148/G130,0)</f>
        <v>0</v>
      </c>
    </row>
    <row r="173" spans="2:108" ht="15" hidden="1" customHeight="1" x14ac:dyDescent="0.25">
      <c r="B173" s="714">
        <v>43</v>
      </c>
      <c r="C173" s="715" t="s">
        <v>5953</v>
      </c>
      <c r="E173" s="715" t="s">
        <v>5952</v>
      </c>
      <c r="G173" s="688">
        <f>IFERROR(G150/G130,0)</f>
        <v>0</v>
      </c>
    </row>
    <row r="174" spans="2:108" ht="15" hidden="1" customHeight="1" x14ac:dyDescent="0.25">
      <c r="B174"/>
      <c r="C174" s="673"/>
      <c r="E174" s="673"/>
      <c r="H174" s="674"/>
    </row>
    <row r="175" spans="2:108" ht="15" hidden="1" customHeight="1" x14ac:dyDescent="0.25">
      <c r="B175" s="716"/>
      <c r="C175" s="718" t="s">
        <v>6084</v>
      </c>
      <c r="E175"/>
      <c r="H175" s="650"/>
    </row>
    <row r="176" spans="2:108" ht="15" hidden="1" customHeight="1" x14ac:dyDescent="0.25">
      <c r="B176" s="717"/>
      <c r="C176" s="719" t="s">
        <v>5866</v>
      </c>
      <c r="E176"/>
      <c r="H176" s="650"/>
    </row>
    <row r="177" spans="2:107" ht="15" hidden="1" customHeight="1" x14ac:dyDescent="0.25">
      <c r="B177" s="714">
        <v>44</v>
      </c>
      <c r="C177" s="715" t="s">
        <v>5956</v>
      </c>
      <c r="E177"/>
      <c r="H177" s="650"/>
    </row>
    <row r="178" spans="2:107" ht="15" hidden="1" customHeight="1" x14ac:dyDescent="0.25">
      <c r="B178" s="714">
        <v>45</v>
      </c>
      <c r="C178" s="715" t="s">
        <v>5958</v>
      </c>
      <c r="E178" s="715" t="s">
        <v>5960</v>
      </c>
      <c r="F178" s="751"/>
      <c r="G178" s="688">
        <f>IFERROR(SUMPRODUCT(H57:DC57,H58:DC58)/G57,0)</f>
        <v>0</v>
      </c>
      <c r="H178" s="677">
        <f>H58</f>
        <v>0</v>
      </c>
      <c r="I178" s="677">
        <f t="shared" ref="I178:AM178" si="349">I58</f>
        <v>0</v>
      </c>
      <c r="J178" s="677">
        <f t="shared" si="349"/>
        <v>0</v>
      </c>
      <c r="K178" s="677">
        <f t="shared" si="349"/>
        <v>0</v>
      </c>
      <c r="L178" s="677">
        <f t="shared" si="349"/>
        <v>0</v>
      </c>
      <c r="M178" s="677">
        <f t="shared" si="349"/>
        <v>0</v>
      </c>
      <c r="N178" s="677">
        <f t="shared" si="349"/>
        <v>0</v>
      </c>
      <c r="O178" s="677">
        <f t="shared" si="349"/>
        <v>0</v>
      </c>
      <c r="P178" s="677">
        <f t="shared" si="349"/>
        <v>0</v>
      </c>
      <c r="Q178" s="677">
        <f t="shared" si="349"/>
        <v>0</v>
      </c>
      <c r="R178" s="677">
        <f t="shared" si="349"/>
        <v>0</v>
      </c>
      <c r="S178" s="677">
        <f t="shared" si="349"/>
        <v>0</v>
      </c>
      <c r="T178" s="677">
        <f t="shared" si="349"/>
        <v>0</v>
      </c>
      <c r="U178" s="677">
        <f t="shared" si="349"/>
        <v>0</v>
      </c>
      <c r="V178" s="677">
        <f t="shared" si="349"/>
        <v>0</v>
      </c>
      <c r="W178" s="677">
        <f t="shared" si="349"/>
        <v>0</v>
      </c>
      <c r="X178" s="677">
        <f t="shared" si="349"/>
        <v>0</v>
      </c>
      <c r="Y178" s="677">
        <f t="shared" si="349"/>
        <v>0</v>
      </c>
      <c r="Z178" s="677">
        <f t="shared" si="349"/>
        <v>0</v>
      </c>
      <c r="AA178" s="677">
        <f t="shared" si="349"/>
        <v>0</v>
      </c>
      <c r="AB178" s="677">
        <f t="shared" si="349"/>
        <v>0</v>
      </c>
      <c r="AC178" s="677">
        <f t="shared" si="349"/>
        <v>0</v>
      </c>
      <c r="AD178" s="677">
        <f t="shared" si="349"/>
        <v>0</v>
      </c>
      <c r="AE178" s="677">
        <f t="shared" si="349"/>
        <v>0</v>
      </c>
      <c r="AF178" s="677">
        <f t="shared" si="349"/>
        <v>0</v>
      </c>
      <c r="AG178" s="677">
        <f t="shared" si="349"/>
        <v>0</v>
      </c>
      <c r="AH178" s="677">
        <f t="shared" si="349"/>
        <v>0</v>
      </c>
      <c r="AI178" s="677">
        <f t="shared" si="349"/>
        <v>0</v>
      </c>
      <c r="AJ178" s="677">
        <f t="shared" si="349"/>
        <v>0</v>
      </c>
      <c r="AK178" s="677">
        <f t="shared" si="349"/>
        <v>0</v>
      </c>
      <c r="AL178" s="677">
        <f t="shared" si="349"/>
        <v>0</v>
      </c>
      <c r="AM178" s="677">
        <f t="shared" si="349"/>
        <v>0</v>
      </c>
      <c r="AN178" s="677">
        <f t="shared" ref="AN178:BS178" si="350">AN58</f>
        <v>0</v>
      </c>
      <c r="AO178" s="677">
        <f t="shared" si="350"/>
        <v>0</v>
      </c>
      <c r="AP178" s="677">
        <f t="shared" si="350"/>
        <v>0</v>
      </c>
      <c r="AQ178" s="677">
        <f t="shared" si="350"/>
        <v>0</v>
      </c>
      <c r="AR178" s="677">
        <f t="shared" si="350"/>
        <v>0</v>
      </c>
      <c r="AS178" s="677">
        <f t="shared" si="350"/>
        <v>0</v>
      </c>
      <c r="AT178" s="677">
        <f t="shared" si="350"/>
        <v>0</v>
      </c>
      <c r="AU178" s="677">
        <f t="shared" si="350"/>
        <v>0</v>
      </c>
      <c r="AV178" s="677">
        <f t="shared" si="350"/>
        <v>0</v>
      </c>
      <c r="AW178" s="677">
        <f t="shared" si="350"/>
        <v>0</v>
      </c>
      <c r="AX178" s="677">
        <f t="shared" si="350"/>
        <v>0</v>
      </c>
      <c r="AY178" s="677">
        <f t="shared" si="350"/>
        <v>0</v>
      </c>
      <c r="AZ178" s="677">
        <f t="shared" si="350"/>
        <v>0</v>
      </c>
      <c r="BA178" s="677">
        <f t="shared" si="350"/>
        <v>0</v>
      </c>
      <c r="BB178" s="677">
        <f t="shared" si="350"/>
        <v>0</v>
      </c>
      <c r="BC178" s="677">
        <f t="shared" si="350"/>
        <v>0</v>
      </c>
      <c r="BD178" s="677">
        <f t="shared" si="350"/>
        <v>0</v>
      </c>
      <c r="BE178" s="677">
        <f t="shared" si="350"/>
        <v>0</v>
      </c>
      <c r="BF178" s="677">
        <f t="shared" si="350"/>
        <v>0</v>
      </c>
      <c r="BG178" s="677">
        <f t="shared" si="350"/>
        <v>0</v>
      </c>
      <c r="BH178" s="677">
        <f t="shared" si="350"/>
        <v>0</v>
      </c>
      <c r="BI178" s="677">
        <f t="shared" si="350"/>
        <v>0</v>
      </c>
      <c r="BJ178" s="677">
        <f t="shared" si="350"/>
        <v>0</v>
      </c>
      <c r="BK178" s="677">
        <f t="shared" si="350"/>
        <v>0</v>
      </c>
      <c r="BL178" s="677">
        <f t="shared" si="350"/>
        <v>0</v>
      </c>
      <c r="BM178" s="677">
        <f t="shared" si="350"/>
        <v>0</v>
      </c>
      <c r="BN178" s="677">
        <f t="shared" si="350"/>
        <v>0</v>
      </c>
      <c r="BO178" s="677">
        <f t="shared" si="350"/>
        <v>0</v>
      </c>
      <c r="BP178" s="677">
        <f t="shared" si="350"/>
        <v>0</v>
      </c>
      <c r="BQ178" s="677">
        <f t="shared" si="350"/>
        <v>0</v>
      </c>
      <c r="BR178" s="677">
        <f t="shared" si="350"/>
        <v>0</v>
      </c>
      <c r="BS178" s="677">
        <f t="shared" si="350"/>
        <v>0</v>
      </c>
      <c r="BT178" s="677">
        <f t="shared" ref="BT178:DC178" si="351">BT58</f>
        <v>0</v>
      </c>
      <c r="BU178" s="677">
        <f t="shared" si="351"/>
        <v>0</v>
      </c>
      <c r="BV178" s="677">
        <f t="shared" si="351"/>
        <v>0</v>
      </c>
      <c r="BW178" s="677">
        <f t="shared" si="351"/>
        <v>0</v>
      </c>
      <c r="BX178" s="677">
        <f t="shared" si="351"/>
        <v>0</v>
      </c>
      <c r="BY178" s="677">
        <f t="shared" si="351"/>
        <v>0</v>
      </c>
      <c r="BZ178" s="677">
        <f t="shared" si="351"/>
        <v>0</v>
      </c>
      <c r="CA178" s="677">
        <f t="shared" si="351"/>
        <v>0</v>
      </c>
      <c r="CB178" s="677">
        <f t="shared" si="351"/>
        <v>0</v>
      </c>
      <c r="CC178" s="677">
        <f t="shared" si="351"/>
        <v>0</v>
      </c>
      <c r="CD178" s="677">
        <f t="shared" si="351"/>
        <v>0</v>
      </c>
      <c r="CE178" s="677">
        <f t="shared" si="351"/>
        <v>0</v>
      </c>
      <c r="CF178" s="677">
        <f t="shared" si="351"/>
        <v>0</v>
      </c>
      <c r="CG178" s="677">
        <f t="shared" si="351"/>
        <v>0</v>
      </c>
      <c r="CH178" s="677">
        <f t="shared" si="351"/>
        <v>0</v>
      </c>
      <c r="CI178" s="677">
        <f t="shared" si="351"/>
        <v>0</v>
      </c>
      <c r="CJ178" s="677">
        <f t="shared" si="351"/>
        <v>0</v>
      </c>
      <c r="CK178" s="677">
        <f t="shared" si="351"/>
        <v>0</v>
      </c>
      <c r="CL178" s="677">
        <f t="shared" si="351"/>
        <v>0</v>
      </c>
      <c r="CM178" s="677">
        <f t="shared" si="351"/>
        <v>0</v>
      </c>
      <c r="CN178" s="677">
        <f t="shared" si="351"/>
        <v>0</v>
      </c>
      <c r="CO178" s="677">
        <f t="shared" si="351"/>
        <v>0</v>
      </c>
      <c r="CP178" s="677">
        <f t="shared" si="351"/>
        <v>0</v>
      </c>
      <c r="CQ178" s="677">
        <f t="shared" si="351"/>
        <v>0</v>
      </c>
      <c r="CR178" s="677">
        <f t="shared" si="351"/>
        <v>0</v>
      </c>
      <c r="CS178" s="677">
        <f t="shared" si="351"/>
        <v>0</v>
      </c>
      <c r="CT178" s="677">
        <f t="shared" si="351"/>
        <v>0</v>
      </c>
      <c r="CU178" s="677">
        <f t="shared" si="351"/>
        <v>0</v>
      </c>
      <c r="CV178" s="677">
        <f t="shared" si="351"/>
        <v>0</v>
      </c>
      <c r="CW178" s="677">
        <f t="shared" si="351"/>
        <v>0</v>
      </c>
      <c r="CX178" s="677">
        <f t="shared" si="351"/>
        <v>0</v>
      </c>
      <c r="CY178" s="677">
        <f t="shared" si="351"/>
        <v>0</v>
      </c>
      <c r="CZ178" s="677">
        <f t="shared" si="351"/>
        <v>0</v>
      </c>
      <c r="DA178" s="677">
        <f t="shared" si="351"/>
        <v>0</v>
      </c>
      <c r="DB178" s="677">
        <f t="shared" si="351"/>
        <v>0</v>
      </c>
      <c r="DC178" s="677">
        <f t="shared" si="351"/>
        <v>0</v>
      </c>
    </row>
    <row r="179" spans="2:107" ht="15" hidden="1" customHeight="1" x14ac:dyDescent="0.25">
      <c r="B179" s="714">
        <v>46</v>
      </c>
      <c r="C179" s="715" t="s">
        <v>5961</v>
      </c>
      <c r="E179" s="715" t="s">
        <v>5960</v>
      </c>
      <c r="F179" s="751"/>
      <c r="G179" s="774">
        <f>IFERROR(SUMPRODUCT(H77:DC77,H78:DC78)/G77,0)</f>
        <v>0</v>
      </c>
      <c r="H179" s="677">
        <f t="shared" ref="H179:AM179" si="352">H78</f>
        <v>0</v>
      </c>
      <c r="I179" s="677">
        <f t="shared" si="352"/>
        <v>0</v>
      </c>
      <c r="J179" s="677">
        <f t="shared" si="352"/>
        <v>0</v>
      </c>
      <c r="K179" s="677">
        <f t="shared" si="352"/>
        <v>0</v>
      </c>
      <c r="L179" s="677">
        <f t="shared" si="352"/>
        <v>0</v>
      </c>
      <c r="M179" s="677">
        <f t="shared" si="352"/>
        <v>0</v>
      </c>
      <c r="N179" s="677">
        <f t="shared" si="352"/>
        <v>0</v>
      </c>
      <c r="O179" s="677">
        <f t="shared" si="352"/>
        <v>0</v>
      </c>
      <c r="P179" s="677">
        <f t="shared" si="352"/>
        <v>0</v>
      </c>
      <c r="Q179" s="677">
        <f t="shared" si="352"/>
        <v>0</v>
      </c>
      <c r="R179" s="677">
        <f t="shared" si="352"/>
        <v>0</v>
      </c>
      <c r="S179" s="677">
        <f t="shared" si="352"/>
        <v>0</v>
      </c>
      <c r="T179" s="677">
        <f t="shared" si="352"/>
        <v>0</v>
      </c>
      <c r="U179" s="677">
        <f t="shared" si="352"/>
        <v>0</v>
      </c>
      <c r="V179" s="677">
        <f t="shared" si="352"/>
        <v>0</v>
      </c>
      <c r="W179" s="677">
        <f t="shared" si="352"/>
        <v>0</v>
      </c>
      <c r="X179" s="677">
        <f t="shared" si="352"/>
        <v>0</v>
      </c>
      <c r="Y179" s="677">
        <f t="shared" si="352"/>
        <v>0</v>
      </c>
      <c r="Z179" s="677">
        <f t="shared" si="352"/>
        <v>0</v>
      </c>
      <c r="AA179" s="677">
        <f t="shared" si="352"/>
        <v>0</v>
      </c>
      <c r="AB179" s="677">
        <f t="shared" si="352"/>
        <v>0</v>
      </c>
      <c r="AC179" s="677">
        <f t="shared" si="352"/>
        <v>0</v>
      </c>
      <c r="AD179" s="677">
        <f t="shared" si="352"/>
        <v>0</v>
      </c>
      <c r="AE179" s="677">
        <f t="shared" si="352"/>
        <v>0</v>
      </c>
      <c r="AF179" s="677">
        <f t="shared" si="352"/>
        <v>0</v>
      </c>
      <c r="AG179" s="677">
        <f t="shared" si="352"/>
        <v>0</v>
      </c>
      <c r="AH179" s="677">
        <f t="shared" si="352"/>
        <v>0</v>
      </c>
      <c r="AI179" s="677">
        <f t="shared" si="352"/>
        <v>0</v>
      </c>
      <c r="AJ179" s="677">
        <f t="shared" si="352"/>
        <v>0</v>
      </c>
      <c r="AK179" s="677">
        <f t="shared" si="352"/>
        <v>0</v>
      </c>
      <c r="AL179" s="677">
        <f t="shared" si="352"/>
        <v>0</v>
      </c>
      <c r="AM179" s="677">
        <f t="shared" si="352"/>
        <v>0</v>
      </c>
      <c r="AN179" s="677">
        <f t="shared" ref="AN179:BS179" si="353">AN78</f>
        <v>0</v>
      </c>
      <c r="AO179" s="677">
        <f t="shared" si="353"/>
        <v>0</v>
      </c>
      <c r="AP179" s="677">
        <f t="shared" si="353"/>
        <v>0</v>
      </c>
      <c r="AQ179" s="677">
        <f t="shared" si="353"/>
        <v>0</v>
      </c>
      <c r="AR179" s="677">
        <f t="shared" si="353"/>
        <v>0</v>
      </c>
      <c r="AS179" s="677">
        <f t="shared" si="353"/>
        <v>0</v>
      </c>
      <c r="AT179" s="677">
        <f t="shared" si="353"/>
        <v>0</v>
      </c>
      <c r="AU179" s="677">
        <f t="shared" si="353"/>
        <v>0</v>
      </c>
      <c r="AV179" s="677">
        <f t="shared" si="353"/>
        <v>0</v>
      </c>
      <c r="AW179" s="677">
        <f t="shared" si="353"/>
        <v>0</v>
      </c>
      <c r="AX179" s="677">
        <f t="shared" si="353"/>
        <v>0</v>
      </c>
      <c r="AY179" s="677">
        <f t="shared" si="353"/>
        <v>0</v>
      </c>
      <c r="AZ179" s="677">
        <f t="shared" si="353"/>
        <v>0</v>
      </c>
      <c r="BA179" s="677">
        <f t="shared" si="353"/>
        <v>0</v>
      </c>
      <c r="BB179" s="677">
        <f t="shared" si="353"/>
        <v>0</v>
      </c>
      <c r="BC179" s="677">
        <f t="shared" si="353"/>
        <v>0</v>
      </c>
      <c r="BD179" s="677">
        <f t="shared" si="353"/>
        <v>0</v>
      </c>
      <c r="BE179" s="677">
        <f t="shared" si="353"/>
        <v>0</v>
      </c>
      <c r="BF179" s="677">
        <f t="shared" si="353"/>
        <v>0</v>
      </c>
      <c r="BG179" s="677">
        <f t="shared" si="353"/>
        <v>0</v>
      </c>
      <c r="BH179" s="677">
        <f t="shared" si="353"/>
        <v>0</v>
      </c>
      <c r="BI179" s="677">
        <f t="shared" si="353"/>
        <v>0</v>
      </c>
      <c r="BJ179" s="677">
        <f t="shared" si="353"/>
        <v>0</v>
      </c>
      <c r="BK179" s="677">
        <f t="shared" si="353"/>
        <v>0</v>
      </c>
      <c r="BL179" s="677">
        <f t="shared" si="353"/>
        <v>0</v>
      </c>
      <c r="BM179" s="677">
        <f t="shared" si="353"/>
        <v>0</v>
      </c>
      <c r="BN179" s="677">
        <f t="shared" si="353"/>
        <v>0</v>
      </c>
      <c r="BO179" s="677">
        <f t="shared" si="353"/>
        <v>0</v>
      </c>
      <c r="BP179" s="677">
        <f t="shared" si="353"/>
        <v>0</v>
      </c>
      <c r="BQ179" s="677">
        <f t="shared" si="353"/>
        <v>0</v>
      </c>
      <c r="BR179" s="677">
        <f t="shared" si="353"/>
        <v>0</v>
      </c>
      <c r="BS179" s="677">
        <f t="shared" si="353"/>
        <v>0</v>
      </c>
      <c r="BT179" s="677">
        <f t="shared" ref="BT179:DC179" si="354">BT78</f>
        <v>0</v>
      </c>
      <c r="BU179" s="677">
        <f t="shared" si="354"/>
        <v>0</v>
      </c>
      <c r="BV179" s="677">
        <f t="shared" si="354"/>
        <v>0</v>
      </c>
      <c r="BW179" s="677">
        <f t="shared" si="354"/>
        <v>0</v>
      </c>
      <c r="BX179" s="677">
        <f t="shared" si="354"/>
        <v>0</v>
      </c>
      <c r="BY179" s="677">
        <f t="shared" si="354"/>
        <v>0</v>
      </c>
      <c r="BZ179" s="677">
        <f t="shared" si="354"/>
        <v>0</v>
      </c>
      <c r="CA179" s="677">
        <f t="shared" si="354"/>
        <v>0</v>
      </c>
      <c r="CB179" s="677">
        <f t="shared" si="354"/>
        <v>0</v>
      </c>
      <c r="CC179" s="677">
        <f t="shared" si="354"/>
        <v>0</v>
      </c>
      <c r="CD179" s="677">
        <f t="shared" si="354"/>
        <v>0</v>
      </c>
      <c r="CE179" s="677">
        <f t="shared" si="354"/>
        <v>0</v>
      </c>
      <c r="CF179" s="677">
        <f t="shared" si="354"/>
        <v>0</v>
      </c>
      <c r="CG179" s="677">
        <f t="shared" si="354"/>
        <v>0</v>
      </c>
      <c r="CH179" s="677">
        <f t="shared" si="354"/>
        <v>0</v>
      </c>
      <c r="CI179" s="677">
        <f t="shared" si="354"/>
        <v>0</v>
      </c>
      <c r="CJ179" s="677">
        <f t="shared" si="354"/>
        <v>0</v>
      </c>
      <c r="CK179" s="677">
        <f t="shared" si="354"/>
        <v>0</v>
      </c>
      <c r="CL179" s="677">
        <f t="shared" si="354"/>
        <v>0</v>
      </c>
      <c r="CM179" s="677">
        <f t="shared" si="354"/>
        <v>0</v>
      </c>
      <c r="CN179" s="677">
        <f t="shared" si="354"/>
        <v>0</v>
      </c>
      <c r="CO179" s="677">
        <f t="shared" si="354"/>
        <v>0</v>
      </c>
      <c r="CP179" s="677">
        <f t="shared" si="354"/>
        <v>0</v>
      </c>
      <c r="CQ179" s="677">
        <f t="shared" si="354"/>
        <v>0</v>
      </c>
      <c r="CR179" s="677">
        <f t="shared" si="354"/>
        <v>0</v>
      </c>
      <c r="CS179" s="677">
        <f t="shared" si="354"/>
        <v>0</v>
      </c>
      <c r="CT179" s="677">
        <f t="shared" si="354"/>
        <v>0</v>
      </c>
      <c r="CU179" s="677">
        <f t="shared" si="354"/>
        <v>0</v>
      </c>
      <c r="CV179" s="677">
        <f t="shared" si="354"/>
        <v>0</v>
      </c>
      <c r="CW179" s="677">
        <f t="shared" si="354"/>
        <v>0</v>
      </c>
      <c r="CX179" s="677">
        <f t="shared" si="354"/>
        <v>0</v>
      </c>
      <c r="CY179" s="677">
        <f t="shared" si="354"/>
        <v>0</v>
      </c>
      <c r="CZ179" s="677">
        <f t="shared" si="354"/>
        <v>0</v>
      </c>
      <c r="DA179" s="677">
        <f t="shared" si="354"/>
        <v>0</v>
      </c>
      <c r="DB179" s="677">
        <f t="shared" si="354"/>
        <v>0</v>
      </c>
      <c r="DC179" s="677">
        <f t="shared" si="354"/>
        <v>0</v>
      </c>
    </row>
    <row r="180" spans="2:107" ht="15" hidden="1" customHeight="1" x14ac:dyDescent="0.25">
      <c r="B180" s="714">
        <v>47</v>
      </c>
      <c r="C180" s="715" t="s">
        <v>5962</v>
      </c>
      <c r="E180" s="715" t="s">
        <v>6134</v>
      </c>
      <c r="F180" s="751"/>
      <c r="G180" s="775">
        <f>IFERROR(G160,0)</f>
        <v>0</v>
      </c>
      <c r="H180" s="773">
        <f>IFERROR(H160,0)</f>
        <v>0</v>
      </c>
      <c r="I180" s="680">
        <f t="shared" ref="I180:BT180" si="355">IFERROR(I127/I178,0)</f>
        <v>0</v>
      </c>
      <c r="J180" s="680">
        <f t="shared" si="355"/>
        <v>0</v>
      </c>
      <c r="K180" s="680">
        <f t="shared" si="355"/>
        <v>0</v>
      </c>
      <c r="L180" s="680">
        <f t="shared" si="355"/>
        <v>0</v>
      </c>
      <c r="M180" s="680">
        <f t="shared" si="355"/>
        <v>0</v>
      </c>
      <c r="N180" s="680">
        <f t="shared" si="355"/>
        <v>0</v>
      </c>
      <c r="O180" s="680">
        <f t="shared" si="355"/>
        <v>0</v>
      </c>
      <c r="P180" s="680">
        <f t="shared" si="355"/>
        <v>0</v>
      </c>
      <c r="Q180" s="680">
        <f t="shared" si="355"/>
        <v>0</v>
      </c>
      <c r="R180" s="680">
        <f t="shared" si="355"/>
        <v>0</v>
      </c>
      <c r="S180" s="680">
        <f t="shared" si="355"/>
        <v>0</v>
      </c>
      <c r="T180" s="680">
        <f t="shared" si="355"/>
        <v>0</v>
      </c>
      <c r="U180" s="680">
        <f t="shared" si="355"/>
        <v>0</v>
      </c>
      <c r="V180" s="680">
        <f t="shared" si="355"/>
        <v>0</v>
      </c>
      <c r="W180" s="680">
        <f t="shared" si="355"/>
        <v>0</v>
      </c>
      <c r="X180" s="680">
        <f t="shared" si="355"/>
        <v>0</v>
      </c>
      <c r="Y180" s="680">
        <f t="shared" si="355"/>
        <v>0</v>
      </c>
      <c r="Z180" s="680">
        <f t="shared" si="355"/>
        <v>0</v>
      </c>
      <c r="AA180" s="680">
        <f t="shared" si="355"/>
        <v>0</v>
      </c>
      <c r="AB180" s="680">
        <f t="shared" si="355"/>
        <v>0</v>
      </c>
      <c r="AC180" s="680">
        <f t="shared" si="355"/>
        <v>0</v>
      </c>
      <c r="AD180" s="680">
        <f t="shared" si="355"/>
        <v>0</v>
      </c>
      <c r="AE180" s="680">
        <f t="shared" si="355"/>
        <v>0</v>
      </c>
      <c r="AF180" s="680">
        <f t="shared" si="355"/>
        <v>0</v>
      </c>
      <c r="AG180" s="680">
        <f t="shared" si="355"/>
        <v>0</v>
      </c>
      <c r="AH180" s="680">
        <f t="shared" si="355"/>
        <v>0</v>
      </c>
      <c r="AI180" s="680">
        <f t="shared" si="355"/>
        <v>0</v>
      </c>
      <c r="AJ180" s="680">
        <f t="shared" si="355"/>
        <v>0</v>
      </c>
      <c r="AK180" s="680">
        <f t="shared" si="355"/>
        <v>0</v>
      </c>
      <c r="AL180" s="680">
        <f t="shared" si="355"/>
        <v>0</v>
      </c>
      <c r="AM180" s="680">
        <f t="shared" si="355"/>
        <v>0</v>
      </c>
      <c r="AN180" s="680">
        <f t="shared" si="355"/>
        <v>0</v>
      </c>
      <c r="AO180" s="680">
        <f t="shared" si="355"/>
        <v>0</v>
      </c>
      <c r="AP180" s="680">
        <f t="shared" si="355"/>
        <v>0</v>
      </c>
      <c r="AQ180" s="680">
        <f t="shared" si="355"/>
        <v>0</v>
      </c>
      <c r="AR180" s="680">
        <f t="shared" si="355"/>
        <v>0</v>
      </c>
      <c r="AS180" s="680">
        <f t="shared" si="355"/>
        <v>0</v>
      </c>
      <c r="AT180" s="680">
        <f t="shared" si="355"/>
        <v>0</v>
      </c>
      <c r="AU180" s="680">
        <f t="shared" si="355"/>
        <v>0</v>
      </c>
      <c r="AV180" s="680">
        <f t="shared" si="355"/>
        <v>0</v>
      </c>
      <c r="AW180" s="680">
        <f t="shared" si="355"/>
        <v>0</v>
      </c>
      <c r="AX180" s="680">
        <f t="shared" si="355"/>
        <v>0</v>
      </c>
      <c r="AY180" s="680">
        <f t="shared" si="355"/>
        <v>0</v>
      </c>
      <c r="AZ180" s="680">
        <f t="shared" si="355"/>
        <v>0</v>
      </c>
      <c r="BA180" s="680">
        <f t="shared" si="355"/>
        <v>0</v>
      </c>
      <c r="BB180" s="680">
        <f t="shared" si="355"/>
        <v>0</v>
      </c>
      <c r="BC180" s="680">
        <f t="shared" si="355"/>
        <v>0</v>
      </c>
      <c r="BD180" s="680">
        <f t="shared" si="355"/>
        <v>0</v>
      </c>
      <c r="BE180" s="680">
        <f t="shared" si="355"/>
        <v>0</v>
      </c>
      <c r="BF180" s="680">
        <f t="shared" si="355"/>
        <v>0</v>
      </c>
      <c r="BG180" s="680">
        <f t="shared" si="355"/>
        <v>0</v>
      </c>
      <c r="BH180" s="680">
        <f t="shared" si="355"/>
        <v>0</v>
      </c>
      <c r="BI180" s="680">
        <f t="shared" si="355"/>
        <v>0</v>
      </c>
      <c r="BJ180" s="680">
        <f t="shared" si="355"/>
        <v>0</v>
      </c>
      <c r="BK180" s="680">
        <f t="shared" si="355"/>
        <v>0</v>
      </c>
      <c r="BL180" s="680">
        <f t="shared" si="355"/>
        <v>0</v>
      </c>
      <c r="BM180" s="680">
        <f t="shared" si="355"/>
        <v>0</v>
      </c>
      <c r="BN180" s="680">
        <f t="shared" si="355"/>
        <v>0</v>
      </c>
      <c r="BO180" s="680">
        <f t="shared" si="355"/>
        <v>0</v>
      </c>
      <c r="BP180" s="680">
        <f t="shared" si="355"/>
        <v>0</v>
      </c>
      <c r="BQ180" s="680">
        <f t="shared" si="355"/>
        <v>0</v>
      </c>
      <c r="BR180" s="680">
        <f t="shared" si="355"/>
        <v>0</v>
      </c>
      <c r="BS180" s="680">
        <f t="shared" si="355"/>
        <v>0</v>
      </c>
      <c r="BT180" s="680">
        <f t="shared" si="355"/>
        <v>0</v>
      </c>
      <c r="BU180" s="680">
        <f t="shared" ref="BU180:DC180" si="356">IFERROR(BU127/BU178,0)</f>
        <v>0</v>
      </c>
      <c r="BV180" s="680">
        <f t="shared" si="356"/>
        <v>0</v>
      </c>
      <c r="BW180" s="680">
        <f t="shared" si="356"/>
        <v>0</v>
      </c>
      <c r="BX180" s="680">
        <f t="shared" si="356"/>
        <v>0</v>
      </c>
      <c r="BY180" s="680">
        <f t="shared" si="356"/>
        <v>0</v>
      </c>
      <c r="BZ180" s="680">
        <f t="shared" si="356"/>
        <v>0</v>
      </c>
      <c r="CA180" s="680">
        <f t="shared" si="356"/>
        <v>0</v>
      </c>
      <c r="CB180" s="680">
        <f t="shared" si="356"/>
        <v>0</v>
      </c>
      <c r="CC180" s="680">
        <f t="shared" si="356"/>
        <v>0</v>
      </c>
      <c r="CD180" s="680">
        <f t="shared" si="356"/>
        <v>0</v>
      </c>
      <c r="CE180" s="680">
        <f t="shared" si="356"/>
        <v>0</v>
      </c>
      <c r="CF180" s="680">
        <f t="shared" si="356"/>
        <v>0</v>
      </c>
      <c r="CG180" s="680">
        <f t="shared" si="356"/>
        <v>0</v>
      </c>
      <c r="CH180" s="680">
        <f t="shared" si="356"/>
        <v>0</v>
      </c>
      <c r="CI180" s="680">
        <f t="shared" si="356"/>
        <v>0</v>
      </c>
      <c r="CJ180" s="680">
        <f t="shared" si="356"/>
        <v>0</v>
      </c>
      <c r="CK180" s="680">
        <f t="shared" si="356"/>
        <v>0</v>
      </c>
      <c r="CL180" s="680">
        <f t="shared" si="356"/>
        <v>0</v>
      </c>
      <c r="CM180" s="680">
        <f t="shared" si="356"/>
        <v>0</v>
      </c>
      <c r="CN180" s="680">
        <f t="shared" si="356"/>
        <v>0</v>
      </c>
      <c r="CO180" s="680">
        <f t="shared" si="356"/>
        <v>0</v>
      </c>
      <c r="CP180" s="680">
        <f t="shared" si="356"/>
        <v>0</v>
      </c>
      <c r="CQ180" s="680">
        <f t="shared" si="356"/>
        <v>0</v>
      </c>
      <c r="CR180" s="680">
        <f t="shared" si="356"/>
        <v>0</v>
      </c>
      <c r="CS180" s="680">
        <f t="shared" si="356"/>
        <v>0</v>
      </c>
      <c r="CT180" s="680">
        <f t="shared" si="356"/>
        <v>0</v>
      </c>
      <c r="CU180" s="680">
        <f t="shared" si="356"/>
        <v>0</v>
      </c>
      <c r="CV180" s="680">
        <f t="shared" si="356"/>
        <v>0</v>
      </c>
      <c r="CW180" s="680">
        <f t="shared" si="356"/>
        <v>0</v>
      </c>
      <c r="CX180" s="680">
        <f t="shared" si="356"/>
        <v>0</v>
      </c>
      <c r="CY180" s="680">
        <f t="shared" si="356"/>
        <v>0</v>
      </c>
      <c r="CZ180" s="680">
        <f t="shared" si="356"/>
        <v>0</v>
      </c>
      <c r="DA180" s="680">
        <f t="shared" si="356"/>
        <v>0</v>
      </c>
      <c r="DB180" s="680">
        <f t="shared" si="356"/>
        <v>0</v>
      </c>
      <c r="DC180" s="680">
        <f t="shared" si="356"/>
        <v>0</v>
      </c>
    </row>
    <row r="181" spans="2:107" ht="15" hidden="1" customHeight="1" x14ac:dyDescent="0.25">
      <c r="B181" s="714">
        <v>48</v>
      </c>
      <c r="C181" s="715" t="s">
        <v>5965</v>
      </c>
      <c r="E181" s="715" t="s">
        <v>6135</v>
      </c>
      <c r="F181" s="751"/>
      <c r="G181" s="735">
        <f t="shared" ref="G181:G183" si="357">IFERROR(G161,0)</f>
        <v>0</v>
      </c>
      <c r="H181" s="773">
        <f>IFERROR(H161,0)</f>
        <v>0</v>
      </c>
      <c r="I181" s="680">
        <f t="shared" ref="I181:BT181" si="358">IFERROR(I129/I178,0)</f>
        <v>0</v>
      </c>
      <c r="J181" s="680">
        <f t="shared" si="358"/>
        <v>0</v>
      </c>
      <c r="K181" s="680">
        <f t="shared" si="358"/>
        <v>0</v>
      </c>
      <c r="L181" s="680">
        <f t="shared" si="358"/>
        <v>0</v>
      </c>
      <c r="M181" s="680">
        <f t="shared" si="358"/>
        <v>0</v>
      </c>
      <c r="N181" s="680">
        <f t="shared" si="358"/>
        <v>0</v>
      </c>
      <c r="O181" s="680">
        <f t="shared" si="358"/>
        <v>0</v>
      </c>
      <c r="P181" s="680">
        <f t="shared" si="358"/>
        <v>0</v>
      </c>
      <c r="Q181" s="680">
        <f t="shared" si="358"/>
        <v>0</v>
      </c>
      <c r="R181" s="680">
        <f t="shared" si="358"/>
        <v>0</v>
      </c>
      <c r="S181" s="680">
        <f t="shared" si="358"/>
        <v>0</v>
      </c>
      <c r="T181" s="680">
        <f t="shared" si="358"/>
        <v>0</v>
      </c>
      <c r="U181" s="680">
        <f t="shared" si="358"/>
        <v>0</v>
      </c>
      <c r="V181" s="680">
        <f t="shared" si="358"/>
        <v>0</v>
      </c>
      <c r="W181" s="680">
        <f t="shared" si="358"/>
        <v>0</v>
      </c>
      <c r="X181" s="680">
        <f t="shared" si="358"/>
        <v>0</v>
      </c>
      <c r="Y181" s="680">
        <f t="shared" si="358"/>
        <v>0</v>
      </c>
      <c r="Z181" s="680">
        <f t="shared" si="358"/>
        <v>0</v>
      </c>
      <c r="AA181" s="680">
        <f t="shared" si="358"/>
        <v>0</v>
      </c>
      <c r="AB181" s="680">
        <f t="shared" si="358"/>
        <v>0</v>
      </c>
      <c r="AC181" s="680">
        <f t="shared" si="358"/>
        <v>0</v>
      </c>
      <c r="AD181" s="680">
        <f t="shared" si="358"/>
        <v>0</v>
      </c>
      <c r="AE181" s="680">
        <f t="shared" si="358"/>
        <v>0</v>
      </c>
      <c r="AF181" s="680">
        <f t="shared" si="358"/>
        <v>0</v>
      </c>
      <c r="AG181" s="680">
        <f t="shared" si="358"/>
        <v>0</v>
      </c>
      <c r="AH181" s="680">
        <f t="shared" si="358"/>
        <v>0</v>
      </c>
      <c r="AI181" s="680">
        <f t="shared" si="358"/>
        <v>0</v>
      </c>
      <c r="AJ181" s="680">
        <f t="shared" si="358"/>
        <v>0</v>
      </c>
      <c r="AK181" s="680">
        <f t="shared" si="358"/>
        <v>0</v>
      </c>
      <c r="AL181" s="680">
        <f t="shared" si="358"/>
        <v>0</v>
      </c>
      <c r="AM181" s="680">
        <f t="shared" si="358"/>
        <v>0</v>
      </c>
      <c r="AN181" s="680">
        <f t="shared" si="358"/>
        <v>0</v>
      </c>
      <c r="AO181" s="680">
        <f t="shared" si="358"/>
        <v>0</v>
      </c>
      <c r="AP181" s="680">
        <f t="shared" si="358"/>
        <v>0</v>
      </c>
      <c r="AQ181" s="680">
        <f t="shared" si="358"/>
        <v>0</v>
      </c>
      <c r="AR181" s="680">
        <f t="shared" si="358"/>
        <v>0</v>
      </c>
      <c r="AS181" s="680">
        <f t="shared" si="358"/>
        <v>0</v>
      </c>
      <c r="AT181" s="680">
        <f t="shared" si="358"/>
        <v>0</v>
      </c>
      <c r="AU181" s="680">
        <f t="shared" si="358"/>
        <v>0</v>
      </c>
      <c r="AV181" s="680">
        <f t="shared" si="358"/>
        <v>0</v>
      </c>
      <c r="AW181" s="680">
        <f t="shared" si="358"/>
        <v>0</v>
      </c>
      <c r="AX181" s="680">
        <f t="shared" si="358"/>
        <v>0</v>
      </c>
      <c r="AY181" s="680">
        <f t="shared" si="358"/>
        <v>0</v>
      </c>
      <c r="AZ181" s="680">
        <f t="shared" si="358"/>
        <v>0</v>
      </c>
      <c r="BA181" s="680">
        <f t="shared" si="358"/>
        <v>0</v>
      </c>
      <c r="BB181" s="680">
        <f t="shared" si="358"/>
        <v>0</v>
      </c>
      <c r="BC181" s="680">
        <f t="shared" si="358"/>
        <v>0</v>
      </c>
      <c r="BD181" s="680">
        <f t="shared" si="358"/>
        <v>0</v>
      </c>
      <c r="BE181" s="680">
        <f t="shared" si="358"/>
        <v>0</v>
      </c>
      <c r="BF181" s="680">
        <f t="shared" si="358"/>
        <v>0</v>
      </c>
      <c r="BG181" s="680">
        <f t="shared" si="358"/>
        <v>0</v>
      </c>
      <c r="BH181" s="680">
        <f t="shared" si="358"/>
        <v>0</v>
      </c>
      <c r="BI181" s="680">
        <f t="shared" si="358"/>
        <v>0</v>
      </c>
      <c r="BJ181" s="680">
        <f t="shared" si="358"/>
        <v>0</v>
      </c>
      <c r="BK181" s="680">
        <f t="shared" si="358"/>
        <v>0</v>
      </c>
      <c r="BL181" s="680">
        <f t="shared" si="358"/>
        <v>0</v>
      </c>
      <c r="BM181" s="680">
        <f t="shared" si="358"/>
        <v>0</v>
      </c>
      <c r="BN181" s="680">
        <f t="shared" si="358"/>
        <v>0</v>
      </c>
      <c r="BO181" s="680">
        <f t="shared" si="358"/>
        <v>0</v>
      </c>
      <c r="BP181" s="680">
        <f t="shared" si="358"/>
        <v>0</v>
      </c>
      <c r="BQ181" s="680">
        <f t="shared" si="358"/>
        <v>0</v>
      </c>
      <c r="BR181" s="680">
        <f t="shared" si="358"/>
        <v>0</v>
      </c>
      <c r="BS181" s="680">
        <f t="shared" si="358"/>
        <v>0</v>
      </c>
      <c r="BT181" s="680">
        <f t="shared" si="358"/>
        <v>0</v>
      </c>
      <c r="BU181" s="680">
        <f t="shared" ref="BU181:DC181" si="359">IFERROR(BU129/BU178,0)</f>
        <v>0</v>
      </c>
      <c r="BV181" s="680">
        <f t="shared" si="359"/>
        <v>0</v>
      </c>
      <c r="BW181" s="680">
        <f t="shared" si="359"/>
        <v>0</v>
      </c>
      <c r="BX181" s="680">
        <f t="shared" si="359"/>
        <v>0</v>
      </c>
      <c r="BY181" s="680">
        <f t="shared" si="359"/>
        <v>0</v>
      </c>
      <c r="BZ181" s="680">
        <f t="shared" si="359"/>
        <v>0</v>
      </c>
      <c r="CA181" s="680">
        <f t="shared" si="359"/>
        <v>0</v>
      </c>
      <c r="CB181" s="680">
        <f t="shared" si="359"/>
        <v>0</v>
      </c>
      <c r="CC181" s="680">
        <f t="shared" si="359"/>
        <v>0</v>
      </c>
      <c r="CD181" s="680">
        <f t="shared" si="359"/>
        <v>0</v>
      </c>
      <c r="CE181" s="680">
        <f t="shared" si="359"/>
        <v>0</v>
      </c>
      <c r="CF181" s="680">
        <f t="shared" si="359"/>
        <v>0</v>
      </c>
      <c r="CG181" s="680">
        <f t="shared" si="359"/>
        <v>0</v>
      </c>
      <c r="CH181" s="680">
        <f t="shared" si="359"/>
        <v>0</v>
      </c>
      <c r="CI181" s="680">
        <f t="shared" si="359"/>
        <v>0</v>
      </c>
      <c r="CJ181" s="680">
        <f t="shared" si="359"/>
        <v>0</v>
      </c>
      <c r="CK181" s="680">
        <f t="shared" si="359"/>
        <v>0</v>
      </c>
      <c r="CL181" s="680">
        <f t="shared" si="359"/>
        <v>0</v>
      </c>
      <c r="CM181" s="680">
        <f t="shared" si="359"/>
        <v>0</v>
      </c>
      <c r="CN181" s="680">
        <f t="shared" si="359"/>
        <v>0</v>
      </c>
      <c r="CO181" s="680">
        <f t="shared" si="359"/>
        <v>0</v>
      </c>
      <c r="CP181" s="680">
        <f t="shared" si="359"/>
        <v>0</v>
      </c>
      <c r="CQ181" s="680">
        <f t="shared" si="359"/>
        <v>0</v>
      </c>
      <c r="CR181" s="680">
        <f t="shared" si="359"/>
        <v>0</v>
      </c>
      <c r="CS181" s="680">
        <f t="shared" si="359"/>
        <v>0</v>
      </c>
      <c r="CT181" s="680">
        <f t="shared" si="359"/>
        <v>0</v>
      </c>
      <c r="CU181" s="680">
        <f t="shared" si="359"/>
        <v>0</v>
      </c>
      <c r="CV181" s="680">
        <f t="shared" si="359"/>
        <v>0</v>
      </c>
      <c r="CW181" s="680">
        <f t="shared" si="359"/>
        <v>0</v>
      </c>
      <c r="CX181" s="680">
        <f t="shared" si="359"/>
        <v>0</v>
      </c>
      <c r="CY181" s="680">
        <f t="shared" si="359"/>
        <v>0</v>
      </c>
      <c r="CZ181" s="680">
        <f t="shared" si="359"/>
        <v>0</v>
      </c>
      <c r="DA181" s="680">
        <f t="shared" si="359"/>
        <v>0</v>
      </c>
      <c r="DB181" s="680">
        <f t="shared" si="359"/>
        <v>0</v>
      </c>
      <c r="DC181" s="680">
        <f t="shared" si="359"/>
        <v>0</v>
      </c>
    </row>
    <row r="182" spans="2:107" ht="15" hidden="1" customHeight="1" x14ac:dyDescent="0.25">
      <c r="B182" s="714">
        <v>49</v>
      </c>
      <c r="C182" s="715" t="s">
        <v>5968</v>
      </c>
      <c r="E182" s="715" t="s">
        <v>6134</v>
      </c>
      <c r="F182" s="751"/>
      <c r="G182" s="735">
        <f t="shared" si="357"/>
        <v>0</v>
      </c>
      <c r="H182" s="773">
        <f>IFERROR(H162,0)</f>
        <v>0</v>
      </c>
      <c r="I182" s="680">
        <f t="shared" ref="I182:BT182" si="360">IFERROR(I132/I179,0)</f>
        <v>0</v>
      </c>
      <c r="J182" s="680">
        <f t="shared" si="360"/>
        <v>0</v>
      </c>
      <c r="K182" s="680">
        <f t="shared" si="360"/>
        <v>0</v>
      </c>
      <c r="L182" s="680">
        <f t="shared" si="360"/>
        <v>0</v>
      </c>
      <c r="M182" s="680">
        <f t="shared" si="360"/>
        <v>0</v>
      </c>
      <c r="N182" s="680">
        <f t="shared" si="360"/>
        <v>0</v>
      </c>
      <c r="O182" s="680">
        <f t="shared" si="360"/>
        <v>0</v>
      </c>
      <c r="P182" s="680">
        <f t="shared" si="360"/>
        <v>0</v>
      </c>
      <c r="Q182" s="680">
        <f t="shared" si="360"/>
        <v>0</v>
      </c>
      <c r="R182" s="680">
        <f t="shared" si="360"/>
        <v>0</v>
      </c>
      <c r="S182" s="680">
        <f t="shared" si="360"/>
        <v>0</v>
      </c>
      <c r="T182" s="680">
        <f t="shared" si="360"/>
        <v>0</v>
      </c>
      <c r="U182" s="680">
        <f t="shared" si="360"/>
        <v>0</v>
      </c>
      <c r="V182" s="680">
        <f t="shared" si="360"/>
        <v>0</v>
      </c>
      <c r="W182" s="680">
        <f t="shared" si="360"/>
        <v>0</v>
      </c>
      <c r="X182" s="680">
        <f t="shared" si="360"/>
        <v>0</v>
      </c>
      <c r="Y182" s="680">
        <f t="shared" si="360"/>
        <v>0</v>
      </c>
      <c r="Z182" s="680">
        <f t="shared" si="360"/>
        <v>0</v>
      </c>
      <c r="AA182" s="680">
        <f t="shared" si="360"/>
        <v>0</v>
      </c>
      <c r="AB182" s="680">
        <f t="shared" si="360"/>
        <v>0</v>
      </c>
      <c r="AC182" s="680">
        <f t="shared" si="360"/>
        <v>0</v>
      </c>
      <c r="AD182" s="680">
        <f t="shared" si="360"/>
        <v>0</v>
      </c>
      <c r="AE182" s="680">
        <f t="shared" si="360"/>
        <v>0</v>
      </c>
      <c r="AF182" s="680">
        <f t="shared" si="360"/>
        <v>0</v>
      </c>
      <c r="AG182" s="680">
        <f t="shared" si="360"/>
        <v>0</v>
      </c>
      <c r="AH182" s="680">
        <f t="shared" si="360"/>
        <v>0</v>
      </c>
      <c r="AI182" s="680">
        <f t="shared" si="360"/>
        <v>0</v>
      </c>
      <c r="AJ182" s="680">
        <f t="shared" si="360"/>
        <v>0</v>
      </c>
      <c r="AK182" s="680">
        <f t="shared" si="360"/>
        <v>0</v>
      </c>
      <c r="AL182" s="680">
        <f t="shared" si="360"/>
        <v>0</v>
      </c>
      <c r="AM182" s="680">
        <f t="shared" si="360"/>
        <v>0</v>
      </c>
      <c r="AN182" s="680">
        <f t="shared" si="360"/>
        <v>0</v>
      </c>
      <c r="AO182" s="680">
        <f t="shared" si="360"/>
        <v>0</v>
      </c>
      <c r="AP182" s="680">
        <f t="shared" si="360"/>
        <v>0</v>
      </c>
      <c r="AQ182" s="680">
        <f t="shared" si="360"/>
        <v>0</v>
      </c>
      <c r="AR182" s="680">
        <f t="shared" si="360"/>
        <v>0</v>
      </c>
      <c r="AS182" s="680">
        <f t="shared" si="360"/>
        <v>0</v>
      </c>
      <c r="AT182" s="680">
        <f t="shared" si="360"/>
        <v>0</v>
      </c>
      <c r="AU182" s="680">
        <f t="shared" si="360"/>
        <v>0</v>
      </c>
      <c r="AV182" s="680">
        <f t="shared" si="360"/>
        <v>0</v>
      </c>
      <c r="AW182" s="680">
        <f t="shared" si="360"/>
        <v>0</v>
      </c>
      <c r="AX182" s="680">
        <f t="shared" si="360"/>
        <v>0</v>
      </c>
      <c r="AY182" s="680">
        <f t="shared" si="360"/>
        <v>0</v>
      </c>
      <c r="AZ182" s="680">
        <f t="shared" si="360"/>
        <v>0</v>
      </c>
      <c r="BA182" s="680">
        <f t="shared" si="360"/>
        <v>0</v>
      </c>
      <c r="BB182" s="680">
        <f t="shared" si="360"/>
        <v>0</v>
      </c>
      <c r="BC182" s="680">
        <f t="shared" si="360"/>
        <v>0</v>
      </c>
      <c r="BD182" s="680">
        <f t="shared" si="360"/>
        <v>0</v>
      </c>
      <c r="BE182" s="680">
        <f t="shared" si="360"/>
        <v>0</v>
      </c>
      <c r="BF182" s="680">
        <f t="shared" si="360"/>
        <v>0</v>
      </c>
      <c r="BG182" s="680">
        <f t="shared" si="360"/>
        <v>0</v>
      </c>
      <c r="BH182" s="680">
        <f t="shared" si="360"/>
        <v>0</v>
      </c>
      <c r="BI182" s="680">
        <f t="shared" si="360"/>
        <v>0</v>
      </c>
      <c r="BJ182" s="680">
        <f t="shared" si="360"/>
        <v>0</v>
      </c>
      <c r="BK182" s="680">
        <f t="shared" si="360"/>
        <v>0</v>
      </c>
      <c r="BL182" s="680">
        <f t="shared" si="360"/>
        <v>0</v>
      </c>
      <c r="BM182" s="680">
        <f t="shared" si="360"/>
        <v>0</v>
      </c>
      <c r="BN182" s="680">
        <f t="shared" si="360"/>
        <v>0</v>
      </c>
      <c r="BO182" s="680">
        <f t="shared" si="360"/>
        <v>0</v>
      </c>
      <c r="BP182" s="680">
        <f t="shared" si="360"/>
        <v>0</v>
      </c>
      <c r="BQ182" s="680">
        <f t="shared" si="360"/>
        <v>0</v>
      </c>
      <c r="BR182" s="680">
        <f t="shared" si="360"/>
        <v>0</v>
      </c>
      <c r="BS182" s="680">
        <f t="shared" si="360"/>
        <v>0</v>
      </c>
      <c r="BT182" s="680">
        <f t="shared" si="360"/>
        <v>0</v>
      </c>
      <c r="BU182" s="680">
        <f t="shared" ref="BU182:DC182" si="361">IFERROR(BU132/BU179,0)</f>
        <v>0</v>
      </c>
      <c r="BV182" s="680">
        <f t="shared" si="361"/>
        <v>0</v>
      </c>
      <c r="BW182" s="680">
        <f t="shared" si="361"/>
        <v>0</v>
      </c>
      <c r="BX182" s="680">
        <f t="shared" si="361"/>
        <v>0</v>
      </c>
      <c r="BY182" s="680">
        <f t="shared" si="361"/>
        <v>0</v>
      </c>
      <c r="BZ182" s="680">
        <f t="shared" si="361"/>
        <v>0</v>
      </c>
      <c r="CA182" s="680">
        <f t="shared" si="361"/>
        <v>0</v>
      </c>
      <c r="CB182" s="680">
        <f t="shared" si="361"/>
        <v>0</v>
      </c>
      <c r="CC182" s="680">
        <f t="shared" si="361"/>
        <v>0</v>
      </c>
      <c r="CD182" s="680">
        <f t="shared" si="361"/>
        <v>0</v>
      </c>
      <c r="CE182" s="680">
        <f t="shared" si="361"/>
        <v>0</v>
      </c>
      <c r="CF182" s="680">
        <f t="shared" si="361"/>
        <v>0</v>
      </c>
      <c r="CG182" s="680">
        <f t="shared" si="361"/>
        <v>0</v>
      </c>
      <c r="CH182" s="680">
        <f t="shared" si="361"/>
        <v>0</v>
      </c>
      <c r="CI182" s="680">
        <f t="shared" si="361"/>
        <v>0</v>
      </c>
      <c r="CJ182" s="680">
        <f t="shared" si="361"/>
        <v>0</v>
      </c>
      <c r="CK182" s="680">
        <f t="shared" si="361"/>
        <v>0</v>
      </c>
      <c r="CL182" s="680">
        <f t="shared" si="361"/>
        <v>0</v>
      </c>
      <c r="CM182" s="680">
        <f t="shared" si="361"/>
        <v>0</v>
      </c>
      <c r="CN182" s="680">
        <f t="shared" si="361"/>
        <v>0</v>
      </c>
      <c r="CO182" s="680">
        <f t="shared" si="361"/>
        <v>0</v>
      </c>
      <c r="CP182" s="680">
        <f t="shared" si="361"/>
        <v>0</v>
      </c>
      <c r="CQ182" s="680">
        <f t="shared" si="361"/>
        <v>0</v>
      </c>
      <c r="CR182" s="680">
        <f t="shared" si="361"/>
        <v>0</v>
      </c>
      <c r="CS182" s="680">
        <f t="shared" si="361"/>
        <v>0</v>
      </c>
      <c r="CT182" s="680">
        <f t="shared" si="361"/>
        <v>0</v>
      </c>
      <c r="CU182" s="680">
        <f t="shared" si="361"/>
        <v>0</v>
      </c>
      <c r="CV182" s="680">
        <f t="shared" si="361"/>
        <v>0</v>
      </c>
      <c r="CW182" s="680">
        <f t="shared" si="361"/>
        <v>0</v>
      </c>
      <c r="CX182" s="680">
        <f t="shared" si="361"/>
        <v>0</v>
      </c>
      <c r="CY182" s="680">
        <f t="shared" si="361"/>
        <v>0</v>
      </c>
      <c r="CZ182" s="680">
        <f t="shared" si="361"/>
        <v>0</v>
      </c>
      <c r="DA182" s="680">
        <f t="shared" si="361"/>
        <v>0</v>
      </c>
      <c r="DB182" s="680">
        <f t="shared" si="361"/>
        <v>0</v>
      </c>
      <c r="DC182" s="680">
        <f t="shared" si="361"/>
        <v>0</v>
      </c>
    </row>
    <row r="183" spans="2:107" ht="15" hidden="1" customHeight="1" x14ac:dyDescent="0.25">
      <c r="B183" s="714">
        <v>50</v>
      </c>
      <c r="C183" s="715" t="s">
        <v>5970</v>
      </c>
      <c r="E183" s="715" t="s">
        <v>6135</v>
      </c>
      <c r="F183" s="751"/>
      <c r="G183" s="776">
        <f t="shared" si="357"/>
        <v>0</v>
      </c>
      <c r="H183" s="773">
        <f>IFERROR(H163,0)</f>
        <v>0</v>
      </c>
      <c r="I183" s="680">
        <f t="shared" ref="I183:BT183" si="362">IFERROR(I134/I179,0)</f>
        <v>0</v>
      </c>
      <c r="J183" s="680">
        <f t="shared" si="362"/>
        <v>0</v>
      </c>
      <c r="K183" s="680">
        <f t="shared" si="362"/>
        <v>0</v>
      </c>
      <c r="L183" s="680">
        <f t="shared" si="362"/>
        <v>0</v>
      </c>
      <c r="M183" s="680">
        <f t="shared" si="362"/>
        <v>0</v>
      </c>
      <c r="N183" s="680">
        <f t="shared" si="362"/>
        <v>0</v>
      </c>
      <c r="O183" s="680">
        <f t="shared" si="362"/>
        <v>0</v>
      </c>
      <c r="P183" s="680">
        <f t="shared" si="362"/>
        <v>0</v>
      </c>
      <c r="Q183" s="680">
        <f t="shared" si="362"/>
        <v>0</v>
      </c>
      <c r="R183" s="680">
        <f t="shared" si="362"/>
        <v>0</v>
      </c>
      <c r="S183" s="680">
        <f t="shared" si="362"/>
        <v>0</v>
      </c>
      <c r="T183" s="680">
        <f t="shared" si="362"/>
        <v>0</v>
      </c>
      <c r="U183" s="680">
        <f t="shared" si="362"/>
        <v>0</v>
      </c>
      <c r="V183" s="680">
        <f t="shared" si="362"/>
        <v>0</v>
      </c>
      <c r="W183" s="680">
        <f t="shared" si="362"/>
        <v>0</v>
      </c>
      <c r="X183" s="680">
        <f t="shared" si="362"/>
        <v>0</v>
      </c>
      <c r="Y183" s="680">
        <f t="shared" si="362"/>
        <v>0</v>
      </c>
      <c r="Z183" s="680">
        <f t="shared" si="362"/>
        <v>0</v>
      </c>
      <c r="AA183" s="680">
        <f t="shared" si="362"/>
        <v>0</v>
      </c>
      <c r="AB183" s="680">
        <f t="shared" si="362"/>
        <v>0</v>
      </c>
      <c r="AC183" s="680">
        <f t="shared" si="362"/>
        <v>0</v>
      </c>
      <c r="AD183" s="680">
        <f t="shared" si="362"/>
        <v>0</v>
      </c>
      <c r="AE183" s="680">
        <f t="shared" si="362"/>
        <v>0</v>
      </c>
      <c r="AF183" s="680">
        <f t="shared" si="362"/>
        <v>0</v>
      </c>
      <c r="AG183" s="680">
        <f t="shared" si="362"/>
        <v>0</v>
      </c>
      <c r="AH183" s="680">
        <f t="shared" si="362"/>
        <v>0</v>
      </c>
      <c r="AI183" s="680">
        <f t="shared" si="362"/>
        <v>0</v>
      </c>
      <c r="AJ183" s="680">
        <f t="shared" si="362"/>
        <v>0</v>
      </c>
      <c r="AK183" s="680">
        <f t="shared" si="362"/>
        <v>0</v>
      </c>
      <c r="AL183" s="680">
        <f t="shared" si="362"/>
        <v>0</v>
      </c>
      <c r="AM183" s="680">
        <f t="shared" si="362"/>
        <v>0</v>
      </c>
      <c r="AN183" s="680">
        <f t="shared" si="362"/>
        <v>0</v>
      </c>
      <c r="AO183" s="680">
        <f t="shared" si="362"/>
        <v>0</v>
      </c>
      <c r="AP183" s="680">
        <f t="shared" si="362"/>
        <v>0</v>
      </c>
      <c r="AQ183" s="680">
        <f t="shared" si="362"/>
        <v>0</v>
      </c>
      <c r="AR183" s="680">
        <f t="shared" si="362"/>
        <v>0</v>
      </c>
      <c r="AS183" s="680">
        <f t="shared" si="362"/>
        <v>0</v>
      </c>
      <c r="AT183" s="680">
        <f t="shared" si="362"/>
        <v>0</v>
      </c>
      <c r="AU183" s="680">
        <f t="shared" si="362"/>
        <v>0</v>
      </c>
      <c r="AV183" s="680">
        <f t="shared" si="362"/>
        <v>0</v>
      </c>
      <c r="AW183" s="680">
        <f t="shared" si="362"/>
        <v>0</v>
      </c>
      <c r="AX183" s="680">
        <f t="shared" si="362"/>
        <v>0</v>
      </c>
      <c r="AY183" s="680">
        <f t="shared" si="362"/>
        <v>0</v>
      </c>
      <c r="AZ183" s="680">
        <f t="shared" si="362"/>
        <v>0</v>
      </c>
      <c r="BA183" s="680">
        <f t="shared" si="362"/>
        <v>0</v>
      </c>
      <c r="BB183" s="680">
        <f t="shared" si="362"/>
        <v>0</v>
      </c>
      <c r="BC183" s="680">
        <f t="shared" si="362"/>
        <v>0</v>
      </c>
      <c r="BD183" s="680">
        <f t="shared" si="362"/>
        <v>0</v>
      </c>
      <c r="BE183" s="680">
        <f t="shared" si="362"/>
        <v>0</v>
      </c>
      <c r="BF183" s="680">
        <f t="shared" si="362"/>
        <v>0</v>
      </c>
      <c r="BG183" s="680">
        <f t="shared" si="362"/>
        <v>0</v>
      </c>
      <c r="BH183" s="680">
        <f t="shared" si="362"/>
        <v>0</v>
      </c>
      <c r="BI183" s="680">
        <f t="shared" si="362"/>
        <v>0</v>
      </c>
      <c r="BJ183" s="680">
        <f t="shared" si="362"/>
        <v>0</v>
      </c>
      <c r="BK183" s="680">
        <f t="shared" si="362"/>
        <v>0</v>
      </c>
      <c r="BL183" s="680">
        <f t="shared" si="362"/>
        <v>0</v>
      </c>
      <c r="BM183" s="680">
        <f t="shared" si="362"/>
        <v>0</v>
      </c>
      <c r="BN183" s="680">
        <f t="shared" si="362"/>
        <v>0</v>
      </c>
      <c r="BO183" s="680">
        <f t="shared" si="362"/>
        <v>0</v>
      </c>
      <c r="BP183" s="680">
        <f t="shared" si="362"/>
        <v>0</v>
      </c>
      <c r="BQ183" s="680">
        <f t="shared" si="362"/>
        <v>0</v>
      </c>
      <c r="BR183" s="680">
        <f t="shared" si="362"/>
        <v>0</v>
      </c>
      <c r="BS183" s="680">
        <f t="shared" si="362"/>
        <v>0</v>
      </c>
      <c r="BT183" s="680">
        <f t="shared" si="362"/>
        <v>0</v>
      </c>
      <c r="BU183" s="680">
        <f t="shared" ref="BU183:DC183" si="363">IFERROR(BU134/BU179,0)</f>
        <v>0</v>
      </c>
      <c r="BV183" s="680">
        <f t="shared" si="363"/>
        <v>0</v>
      </c>
      <c r="BW183" s="680">
        <f t="shared" si="363"/>
        <v>0</v>
      </c>
      <c r="BX183" s="680">
        <f t="shared" si="363"/>
        <v>0</v>
      </c>
      <c r="BY183" s="680">
        <f t="shared" si="363"/>
        <v>0</v>
      </c>
      <c r="BZ183" s="680">
        <f t="shared" si="363"/>
        <v>0</v>
      </c>
      <c r="CA183" s="680">
        <f t="shared" si="363"/>
        <v>0</v>
      </c>
      <c r="CB183" s="680">
        <f t="shared" si="363"/>
        <v>0</v>
      </c>
      <c r="CC183" s="680">
        <f t="shared" si="363"/>
        <v>0</v>
      </c>
      <c r="CD183" s="680">
        <f t="shared" si="363"/>
        <v>0</v>
      </c>
      <c r="CE183" s="680">
        <f t="shared" si="363"/>
        <v>0</v>
      </c>
      <c r="CF183" s="680">
        <f t="shared" si="363"/>
        <v>0</v>
      </c>
      <c r="CG183" s="680">
        <f t="shared" si="363"/>
        <v>0</v>
      </c>
      <c r="CH183" s="680">
        <f t="shared" si="363"/>
        <v>0</v>
      </c>
      <c r="CI183" s="680">
        <f t="shared" si="363"/>
        <v>0</v>
      </c>
      <c r="CJ183" s="680">
        <f t="shared" si="363"/>
        <v>0</v>
      </c>
      <c r="CK183" s="680">
        <f t="shared" si="363"/>
        <v>0</v>
      </c>
      <c r="CL183" s="680">
        <f t="shared" si="363"/>
        <v>0</v>
      </c>
      <c r="CM183" s="680">
        <f t="shared" si="363"/>
        <v>0</v>
      </c>
      <c r="CN183" s="680">
        <f t="shared" si="363"/>
        <v>0</v>
      </c>
      <c r="CO183" s="680">
        <f t="shared" si="363"/>
        <v>0</v>
      </c>
      <c r="CP183" s="680">
        <f t="shared" si="363"/>
        <v>0</v>
      </c>
      <c r="CQ183" s="680">
        <f t="shared" si="363"/>
        <v>0</v>
      </c>
      <c r="CR183" s="680">
        <f t="shared" si="363"/>
        <v>0</v>
      </c>
      <c r="CS183" s="680">
        <f t="shared" si="363"/>
        <v>0</v>
      </c>
      <c r="CT183" s="680">
        <f t="shared" si="363"/>
        <v>0</v>
      </c>
      <c r="CU183" s="680">
        <f t="shared" si="363"/>
        <v>0</v>
      </c>
      <c r="CV183" s="680">
        <f t="shared" si="363"/>
        <v>0</v>
      </c>
      <c r="CW183" s="680">
        <f t="shared" si="363"/>
        <v>0</v>
      </c>
      <c r="CX183" s="680">
        <f t="shared" si="363"/>
        <v>0</v>
      </c>
      <c r="CY183" s="680">
        <f t="shared" si="363"/>
        <v>0</v>
      </c>
      <c r="CZ183" s="680">
        <f t="shared" si="363"/>
        <v>0</v>
      </c>
      <c r="DA183" s="680">
        <f t="shared" si="363"/>
        <v>0</v>
      </c>
      <c r="DB183" s="680">
        <f t="shared" si="363"/>
        <v>0</v>
      </c>
      <c r="DC183" s="680">
        <f t="shared" si="363"/>
        <v>0</v>
      </c>
    </row>
    <row r="184" spans="2:107" ht="15" hidden="1" customHeight="1" x14ac:dyDescent="0.25">
      <c r="B184" s="714">
        <v>51</v>
      </c>
      <c r="C184" s="715" t="s">
        <v>5972</v>
      </c>
      <c r="E184" s="715" t="s">
        <v>6134</v>
      </c>
      <c r="F184" s="751"/>
      <c r="G184" s="777">
        <f>G180-G182</f>
        <v>0</v>
      </c>
      <c r="H184" s="756">
        <f>H180-H182</f>
        <v>0</v>
      </c>
      <c r="I184" s="699">
        <f t="shared" ref="I184:BT184" si="364">I180-I182</f>
        <v>0</v>
      </c>
      <c r="J184" s="699">
        <f t="shared" si="364"/>
        <v>0</v>
      </c>
      <c r="K184" s="699">
        <f t="shared" si="364"/>
        <v>0</v>
      </c>
      <c r="L184" s="699">
        <f t="shared" si="364"/>
        <v>0</v>
      </c>
      <c r="M184" s="699">
        <f t="shared" si="364"/>
        <v>0</v>
      </c>
      <c r="N184" s="699">
        <f t="shared" si="364"/>
        <v>0</v>
      </c>
      <c r="O184" s="699">
        <f t="shared" si="364"/>
        <v>0</v>
      </c>
      <c r="P184" s="699">
        <f t="shared" si="364"/>
        <v>0</v>
      </c>
      <c r="Q184" s="699">
        <f t="shared" si="364"/>
        <v>0</v>
      </c>
      <c r="R184" s="699">
        <f t="shared" si="364"/>
        <v>0</v>
      </c>
      <c r="S184" s="699">
        <f t="shared" si="364"/>
        <v>0</v>
      </c>
      <c r="T184" s="699">
        <f t="shared" si="364"/>
        <v>0</v>
      </c>
      <c r="U184" s="699">
        <f t="shared" si="364"/>
        <v>0</v>
      </c>
      <c r="V184" s="699">
        <f t="shared" si="364"/>
        <v>0</v>
      </c>
      <c r="W184" s="699">
        <f t="shared" si="364"/>
        <v>0</v>
      </c>
      <c r="X184" s="699">
        <f t="shared" si="364"/>
        <v>0</v>
      </c>
      <c r="Y184" s="699">
        <f t="shared" si="364"/>
        <v>0</v>
      </c>
      <c r="Z184" s="699">
        <f t="shared" si="364"/>
        <v>0</v>
      </c>
      <c r="AA184" s="699">
        <f t="shared" si="364"/>
        <v>0</v>
      </c>
      <c r="AB184" s="699">
        <f t="shared" si="364"/>
        <v>0</v>
      </c>
      <c r="AC184" s="699">
        <f t="shared" si="364"/>
        <v>0</v>
      </c>
      <c r="AD184" s="699">
        <f t="shared" si="364"/>
        <v>0</v>
      </c>
      <c r="AE184" s="699">
        <f t="shared" si="364"/>
        <v>0</v>
      </c>
      <c r="AF184" s="699">
        <f t="shared" si="364"/>
        <v>0</v>
      </c>
      <c r="AG184" s="699">
        <f t="shared" si="364"/>
        <v>0</v>
      </c>
      <c r="AH184" s="699">
        <f t="shared" si="364"/>
        <v>0</v>
      </c>
      <c r="AI184" s="699">
        <f t="shared" si="364"/>
        <v>0</v>
      </c>
      <c r="AJ184" s="699">
        <f t="shared" si="364"/>
        <v>0</v>
      </c>
      <c r="AK184" s="699">
        <f t="shared" si="364"/>
        <v>0</v>
      </c>
      <c r="AL184" s="699">
        <f t="shared" si="364"/>
        <v>0</v>
      </c>
      <c r="AM184" s="699">
        <f t="shared" si="364"/>
        <v>0</v>
      </c>
      <c r="AN184" s="699">
        <f t="shared" si="364"/>
        <v>0</v>
      </c>
      <c r="AO184" s="699">
        <f t="shared" si="364"/>
        <v>0</v>
      </c>
      <c r="AP184" s="699">
        <f t="shared" si="364"/>
        <v>0</v>
      </c>
      <c r="AQ184" s="699">
        <f t="shared" si="364"/>
        <v>0</v>
      </c>
      <c r="AR184" s="699">
        <f t="shared" si="364"/>
        <v>0</v>
      </c>
      <c r="AS184" s="699">
        <f t="shared" si="364"/>
        <v>0</v>
      </c>
      <c r="AT184" s="699">
        <f t="shared" si="364"/>
        <v>0</v>
      </c>
      <c r="AU184" s="699">
        <f t="shared" si="364"/>
        <v>0</v>
      </c>
      <c r="AV184" s="699">
        <f t="shared" si="364"/>
        <v>0</v>
      </c>
      <c r="AW184" s="699">
        <f t="shared" si="364"/>
        <v>0</v>
      </c>
      <c r="AX184" s="699">
        <f t="shared" si="364"/>
        <v>0</v>
      </c>
      <c r="AY184" s="699">
        <f t="shared" si="364"/>
        <v>0</v>
      </c>
      <c r="AZ184" s="699">
        <f t="shared" si="364"/>
        <v>0</v>
      </c>
      <c r="BA184" s="699">
        <f t="shared" si="364"/>
        <v>0</v>
      </c>
      <c r="BB184" s="699">
        <f t="shared" si="364"/>
        <v>0</v>
      </c>
      <c r="BC184" s="699">
        <f t="shared" si="364"/>
        <v>0</v>
      </c>
      <c r="BD184" s="699">
        <f t="shared" si="364"/>
        <v>0</v>
      </c>
      <c r="BE184" s="699">
        <f t="shared" si="364"/>
        <v>0</v>
      </c>
      <c r="BF184" s="699">
        <f t="shared" si="364"/>
        <v>0</v>
      </c>
      <c r="BG184" s="699">
        <f t="shared" si="364"/>
        <v>0</v>
      </c>
      <c r="BH184" s="699">
        <f t="shared" si="364"/>
        <v>0</v>
      </c>
      <c r="BI184" s="699">
        <f t="shared" si="364"/>
        <v>0</v>
      </c>
      <c r="BJ184" s="699">
        <f t="shared" si="364"/>
        <v>0</v>
      </c>
      <c r="BK184" s="699">
        <f t="shared" si="364"/>
        <v>0</v>
      </c>
      <c r="BL184" s="699">
        <f t="shared" si="364"/>
        <v>0</v>
      </c>
      <c r="BM184" s="699">
        <f t="shared" si="364"/>
        <v>0</v>
      </c>
      <c r="BN184" s="699">
        <f t="shared" si="364"/>
        <v>0</v>
      </c>
      <c r="BO184" s="699">
        <f t="shared" si="364"/>
        <v>0</v>
      </c>
      <c r="BP184" s="699">
        <f t="shared" si="364"/>
        <v>0</v>
      </c>
      <c r="BQ184" s="699">
        <f t="shared" si="364"/>
        <v>0</v>
      </c>
      <c r="BR184" s="699">
        <f t="shared" si="364"/>
        <v>0</v>
      </c>
      <c r="BS184" s="699">
        <f t="shared" si="364"/>
        <v>0</v>
      </c>
      <c r="BT184" s="699">
        <f t="shared" si="364"/>
        <v>0</v>
      </c>
      <c r="BU184" s="699">
        <f t="shared" ref="BU184:DC184" si="365">BU180-BU182</f>
        <v>0</v>
      </c>
      <c r="BV184" s="699">
        <f t="shared" si="365"/>
        <v>0</v>
      </c>
      <c r="BW184" s="699">
        <f t="shared" si="365"/>
        <v>0</v>
      </c>
      <c r="BX184" s="699">
        <f t="shared" si="365"/>
        <v>0</v>
      </c>
      <c r="BY184" s="699">
        <f t="shared" si="365"/>
        <v>0</v>
      </c>
      <c r="BZ184" s="699">
        <f t="shared" si="365"/>
        <v>0</v>
      </c>
      <c r="CA184" s="699">
        <f t="shared" si="365"/>
        <v>0</v>
      </c>
      <c r="CB184" s="699">
        <f t="shared" si="365"/>
        <v>0</v>
      </c>
      <c r="CC184" s="699">
        <f t="shared" si="365"/>
        <v>0</v>
      </c>
      <c r="CD184" s="699">
        <f t="shared" si="365"/>
        <v>0</v>
      </c>
      <c r="CE184" s="699">
        <f t="shared" si="365"/>
        <v>0</v>
      </c>
      <c r="CF184" s="699">
        <f t="shared" si="365"/>
        <v>0</v>
      </c>
      <c r="CG184" s="699">
        <f t="shared" si="365"/>
        <v>0</v>
      </c>
      <c r="CH184" s="699">
        <f t="shared" si="365"/>
        <v>0</v>
      </c>
      <c r="CI184" s="699">
        <f t="shared" si="365"/>
        <v>0</v>
      </c>
      <c r="CJ184" s="699">
        <f t="shared" si="365"/>
        <v>0</v>
      </c>
      <c r="CK184" s="699">
        <f t="shared" si="365"/>
        <v>0</v>
      </c>
      <c r="CL184" s="699">
        <f t="shared" si="365"/>
        <v>0</v>
      </c>
      <c r="CM184" s="699">
        <f t="shared" si="365"/>
        <v>0</v>
      </c>
      <c r="CN184" s="699">
        <f t="shared" si="365"/>
        <v>0</v>
      </c>
      <c r="CO184" s="699">
        <f t="shared" si="365"/>
        <v>0</v>
      </c>
      <c r="CP184" s="699">
        <f t="shared" si="365"/>
        <v>0</v>
      </c>
      <c r="CQ184" s="699">
        <f t="shared" si="365"/>
        <v>0</v>
      </c>
      <c r="CR184" s="699">
        <f t="shared" si="365"/>
        <v>0</v>
      </c>
      <c r="CS184" s="699">
        <f t="shared" si="365"/>
        <v>0</v>
      </c>
      <c r="CT184" s="699">
        <f t="shared" si="365"/>
        <v>0</v>
      </c>
      <c r="CU184" s="699">
        <f t="shared" si="365"/>
        <v>0</v>
      </c>
      <c r="CV184" s="699">
        <f t="shared" si="365"/>
        <v>0</v>
      </c>
      <c r="CW184" s="699">
        <f t="shared" si="365"/>
        <v>0</v>
      </c>
      <c r="CX184" s="699">
        <f t="shared" si="365"/>
        <v>0</v>
      </c>
      <c r="CY184" s="699">
        <f t="shared" si="365"/>
        <v>0</v>
      </c>
      <c r="CZ184" s="699">
        <f t="shared" si="365"/>
        <v>0</v>
      </c>
      <c r="DA184" s="699">
        <f t="shared" si="365"/>
        <v>0</v>
      </c>
      <c r="DB184" s="699">
        <f t="shared" si="365"/>
        <v>0</v>
      </c>
      <c r="DC184" s="699">
        <f t="shared" si="365"/>
        <v>0</v>
      </c>
    </row>
    <row r="185" spans="2:107" ht="15" hidden="1" customHeight="1" x14ac:dyDescent="0.25">
      <c r="B185" s="714">
        <v>52</v>
      </c>
      <c r="C185" s="715" t="s">
        <v>5974</v>
      </c>
      <c r="E185" s="715" t="s">
        <v>6135</v>
      </c>
      <c r="F185" s="751"/>
      <c r="G185" s="778">
        <f>G181-G183</f>
        <v>0</v>
      </c>
      <c r="H185" s="756">
        <f>H181-H183</f>
        <v>0</v>
      </c>
      <c r="I185" s="699">
        <f t="shared" ref="I185:BT185" si="366">I181-I183</f>
        <v>0</v>
      </c>
      <c r="J185" s="699">
        <f t="shared" si="366"/>
        <v>0</v>
      </c>
      <c r="K185" s="699">
        <f t="shared" si="366"/>
        <v>0</v>
      </c>
      <c r="L185" s="699">
        <f t="shared" si="366"/>
        <v>0</v>
      </c>
      <c r="M185" s="699">
        <f t="shared" si="366"/>
        <v>0</v>
      </c>
      <c r="N185" s="699">
        <f t="shared" si="366"/>
        <v>0</v>
      </c>
      <c r="O185" s="699">
        <f t="shared" si="366"/>
        <v>0</v>
      </c>
      <c r="P185" s="699">
        <f t="shared" si="366"/>
        <v>0</v>
      </c>
      <c r="Q185" s="699">
        <f t="shared" si="366"/>
        <v>0</v>
      </c>
      <c r="R185" s="699">
        <f t="shared" si="366"/>
        <v>0</v>
      </c>
      <c r="S185" s="699">
        <f t="shared" si="366"/>
        <v>0</v>
      </c>
      <c r="T185" s="699">
        <f t="shared" si="366"/>
        <v>0</v>
      </c>
      <c r="U185" s="699">
        <f t="shared" si="366"/>
        <v>0</v>
      </c>
      <c r="V185" s="699">
        <f t="shared" si="366"/>
        <v>0</v>
      </c>
      <c r="W185" s="699">
        <f t="shared" si="366"/>
        <v>0</v>
      </c>
      <c r="X185" s="699">
        <f t="shared" si="366"/>
        <v>0</v>
      </c>
      <c r="Y185" s="699">
        <f t="shared" si="366"/>
        <v>0</v>
      </c>
      <c r="Z185" s="699">
        <f t="shared" si="366"/>
        <v>0</v>
      </c>
      <c r="AA185" s="699">
        <f t="shared" si="366"/>
        <v>0</v>
      </c>
      <c r="AB185" s="699">
        <f t="shared" si="366"/>
        <v>0</v>
      </c>
      <c r="AC185" s="699">
        <f t="shared" si="366"/>
        <v>0</v>
      </c>
      <c r="AD185" s="699">
        <f t="shared" si="366"/>
        <v>0</v>
      </c>
      <c r="AE185" s="699">
        <f t="shared" si="366"/>
        <v>0</v>
      </c>
      <c r="AF185" s="699">
        <f t="shared" si="366"/>
        <v>0</v>
      </c>
      <c r="AG185" s="699">
        <f t="shared" si="366"/>
        <v>0</v>
      </c>
      <c r="AH185" s="699">
        <f t="shared" si="366"/>
        <v>0</v>
      </c>
      <c r="AI185" s="699">
        <f t="shared" si="366"/>
        <v>0</v>
      </c>
      <c r="AJ185" s="699">
        <f t="shared" si="366"/>
        <v>0</v>
      </c>
      <c r="AK185" s="699">
        <f t="shared" si="366"/>
        <v>0</v>
      </c>
      <c r="AL185" s="699">
        <f t="shared" si="366"/>
        <v>0</v>
      </c>
      <c r="AM185" s="699">
        <f t="shared" si="366"/>
        <v>0</v>
      </c>
      <c r="AN185" s="699">
        <f t="shared" si="366"/>
        <v>0</v>
      </c>
      <c r="AO185" s="699">
        <f t="shared" si="366"/>
        <v>0</v>
      </c>
      <c r="AP185" s="699">
        <f t="shared" si="366"/>
        <v>0</v>
      </c>
      <c r="AQ185" s="699">
        <f t="shared" si="366"/>
        <v>0</v>
      </c>
      <c r="AR185" s="699">
        <f t="shared" si="366"/>
        <v>0</v>
      </c>
      <c r="AS185" s="699">
        <f t="shared" si="366"/>
        <v>0</v>
      </c>
      <c r="AT185" s="699">
        <f t="shared" si="366"/>
        <v>0</v>
      </c>
      <c r="AU185" s="699">
        <f t="shared" si="366"/>
        <v>0</v>
      </c>
      <c r="AV185" s="699">
        <f t="shared" si="366"/>
        <v>0</v>
      </c>
      <c r="AW185" s="699">
        <f t="shared" si="366"/>
        <v>0</v>
      </c>
      <c r="AX185" s="699">
        <f t="shared" si="366"/>
        <v>0</v>
      </c>
      <c r="AY185" s="699">
        <f t="shared" si="366"/>
        <v>0</v>
      </c>
      <c r="AZ185" s="699">
        <f t="shared" si="366"/>
        <v>0</v>
      </c>
      <c r="BA185" s="699">
        <f t="shared" si="366"/>
        <v>0</v>
      </c>
      <c r="BB185" s="699">
        <f t="shared" si="366"/>
        <v>0</v>
      </c>
      <c r="BC185" s="699">
        <f t="shared" si="366"/>
        <v>0</v>
      </c>
      <c r="BD185" s="699">
        <f t="shared" si="366"/>
        <v>0</v>
      </c>
      <c r="BE185" s="699">
        <f t="shared" si="366"/>
        <v>0</v>
      </c>
      <c r="BF185" s="699">
        <f t="shared" si="366"/>
        <v>0</v>
      </c>
      <c r="BG185" s="699">
        <f t="shared" si="366"/>
        <v>0</v>
      </c>
      <c r="BH185" s="699">
        <f t="shared" si="366"/>
        <v>0</v>
      </c>
      <c r="BI185" s="699">
        <f t="shared" si="366"/>
        <v>0</v>
      </c>
      <c r="BJ185" s="699">
        <f t="shared" si="366"/>
        <v>0</v>
      </c>
      <c r="BK185" s="699">
        <f t="shared" si="366"/>
        <v>0</v>
      </c>
      <c r="BL185" s="699">
        <f t="shared" si="366"/>
        <v>0</v>
      </c>
      <c r="BM185" s="699">
        <f t="shared" si="366"/>
        <v>0</v>
      </c>
      <c r="BN185" s="699">
        <f t="shared" si="366"/>
        <v>0</v>
      </c>
      <c r="BO185" s="699">
        <f t="shared" si="366"/>
        <v>0</v>
      </c>
      <c r="BP185" s="699">
        <f t="shared" si="366"/>
        <v>0</v>
      </c>
      <c r="BQ185" s="699">
        <f t="shared" si="366"/>
        <v>0</v>
      </c>
      <c r="BR185" s="699">
        <f t="shared" si="366"/>
        <v>0</v>
      </c>
      <c r="BS185" s="699">
        <f t="shared" si="366"/>
        <v>0</v>
      </c>
      <c r="BT185" s="699">
        <f t="shared" si="366"/>
        <v>0</v>
      </c>
      <c r="BU185" s="699">
        <f t="shared" ref="BU185:DC185" si="367">BU181-BU183</f>
        <v>0</v>
      </c>
      <c r="BV185" s="699">
        <f t="shared" si="367"/>
        <v>0</v>
      </c>
      <c r="BW185" s="699">
        <f t="shared" si="367"/>
        <v>0</v>
      </c>
      <c r="BX185" s="699">
        <f t="shared" si="367"/>
        <v>0</v>
      </c>
      <c r="BY185" s="699">
        <f t="shared" si="367"/>
        <v>0</v>
      </c>
      <c r="BZ185" s="699">
        <f t="shared" si="367"/>
        <v>0</v>
      </c>
      <c r="CA185" s="699">
        <f t="shared" si="367"/>
        <v>0</v>
      </c>
      <c r="CB185" s="699">
        <f t="shared" si="367"/>
        <v>0</v>
      </c>
      <c r="CC185" s="699">
        <f t="shared" si="367"/>
        <v>0</v>
      </c>
      <c r="CD185" s="699">
        <f t="shared" si="367"/>
        <v>0</v>
      </c>
      <c r="CE185" s="699">
        <f t="shared" si="367"/>
        <v>0</v>
      </c>
      <c r="CF185" s="699">
        <f t="shared" si="367"/>
        <v>0</v>
      </c>
      <c r="CG185" s="699">
        <f t="shared" si="367"/>
        <v>0</v>
      </c>
      <c r="CH185" s="699">
        <f t="shared" si="367"/>
        <v>0</v>
      </c>
      <c r="CI185" s="699">
        <f t="shared" si="367"/>
        <v>0</v>
      </c>
      <c r="CJ185" s="699">
        <f t="shared" si="367"/>
        <v>0</v>
      </c>
      <c r="CK185" s="699">
        <f t="shared" si="367"/>
        <v>0</v>
      </c>
      <c r="CL185" s="699">
        <f t="shared" si="367"/>
        <v>0</v>
      </c>
      <c r="CM185" s="699">
        <f t="shared" si="367"/>
        <v>0</v>
      </c>
      <c r="CN185" s="699">
        <f t="shared" si="367"/>
        <v>0</v>
      </c>
      <c r="CO185" s="699">
        <f t="shared" si="367"/>
        <v>0</v>
      </c>
      <c r="CP185" s="699">
        <f t="shared" si="367"/>
        <v>0</v>
      </c>
      <c r="CQ185" s="699">
        <f t="shared" si="367"/>
        <v>0</v>
      </c>
      <c r="CR185" s="699">
        <f t="shared" si="367"/>
        <v>0</v>
      </c>
      <c r="CS185" s="699">
        <f t="shared" si="367"/>
        <v>0</v>
      </c>
      <c r="CT185" s="699">
        <f t="shared" si="367"/>
        <v>0</v>
      </c>
      <c r="CU185" s="699">
        <f t="shared" si="367"/>
        <v>0</v>
      </c>
      <c r="CV185" s="699">
        <f t="shared" si="367"/>
        <v>0</v>
      </c>
      <c r="CW185" s="699">
        <f t="shared" si="367"/>
        <v>0</v>
      </c>
      <c r="CX185" s="699">
        <f t="shared" si="367"/>
        <v>0</v>
      </c>
      <c r="CY185" s="699">
        <f t="shared" si="367"/>
        <v>0</v>
      </c>
      <c r="CZ185" s="699">
        <f t="shared" si="367"/>
        <v>0</v>
      </c>
      <c r="DA185" s="699">
        <f t="shared" si="367"/>
        <v>0</v>
      </c>
      <c r="DB185" s="699">
        <f t="shared" si="367"/>
        <v>0</v>
      </c>
      <c r="DC185" s="699">
        <f t="shared" si="367"/>
        <v>0</v>
      </c>
    </row>
    <row r="186" spans="2:107" ht="15" hidden="1" customHeight="1" x14ac:dyDescent="0.25">
      <c r="B186" s="714">
        <v>53</v>
      </c>
      <c r="C186" s="715" t="s">
        <v>5976</v>
      </c>
      <c r="E186" s="715" t="s">
        <v>6136</v>
      </c>
      <c r="G186" s="753">
        <f>G184*$D$98</f>
        <v>0</v>
      </c>
      <c r="H186" s="680">
        <f>H184*$D$98</f>
        <v>0</v>
      </c>
      <c r="I186" s="680">
        <f t="shared" ref="I186:BT186" si="368">I184*$D$98</f>
        <v>0</v>
      </c>
      <c r="J186" s="680">
        <f t="shared" si="368"/>
        <v>0</v>
      </c>
      <c r="K186" s="680">
        <f t="shared" si="368"/>
        <v>0</v>
      </c>
      <c r="L186" s="680">
        <f t="shared" si="368"/>
        <v>0</v>
      </c>
      <c r="M186" s="680">
        <f t="shared" si="368"/>
        <v>0</v>
      </c>
      <c r="N186" s="680">
        <f t="shared" si="368"/>
        <v>0</v>
      </c>
      <c r="O186" s="680">
        <f t="shared" si="368"/>
        <v>0</v>
      </c>
      <c r="P186" s="680">
        <f t="shared" si="368"/>
        <v>0</v>
      </c>
      <c r="Q186" s="680">
        <f t="shared" si="368"/>
        <v>0</v>
      </c>
      <c r="R186" s="680">
        <f t="shared" si="368"/>
        <v>0</v>
      </c>
      <c r="S186" s="680">
        <f t="shared" si="368"/>
        <v>0</v>
      </c>
      <c r="T186" s="680">
        <f t="shared" si="368"/>
        <v>0</v>
      </c>
      <c r="U186" s="680">
        <f t="shared" si="368"/>
        <v>0</v>
      </c>
      <c r="V186" s="680">
        <f t="shared" si="368"/>
        <v>0</v>
      </c>
      <c r="W186" s="680">
        <f t="shared" si="368"/>
        <v>0</v>
      </c>
      <c r="X186" s="680">
        <f t="shared" si="368"/>
        <v>0</v>
      </c>
      <c r="Y186" s="680">
        <f t="shared" si="368"/>
        <v>0</v>
      </c>
      <c r="Z186" s="680">
        <f t="shared" si="368"/>
        <v>0</v>
      </c>
      <c r="AA186" s="680">
        <f t="shared" si="368"/>
        <v>0</v>
      </c>
      <c r="AB186" s="680">
        <f t="shared" si="368"/>
        <v>0</v>
      </c>
      <c r="AC186" s="680">
        <f t="shared" si="368"/>
        <v>0</v>
      </c>
      <c r="AD186" s="680">
        <f t="shared" si="368"/>
        <v>0</v>
      </c>
      <c r="AE186" s="680">
        <f t="shared" si="368"/>
        <v>0</v>
      </c>
      <c r="AF186" s="680">
        <f t="shared" si="368"/>
        <v>0</v>
      </c>
      <c r="AG186" s="680">
        <f t="shared" si="368"/>
        <v>0</v>
      </c>
      <c r="AH186" s="680">
        <f t="shared" si="368"/>
        <v>0</v>
      </c>
      <c r="AI186" s="680">
        <f t="shared" si="368"/>
        <v>0</v>
      </c>
      <c r="AJ186" s="680">
        <f t="shared" si="368"/>
        <v>0</v>
      </c>
      <c r="AK186" s="680">
        <f t="shared" si="368"/>
        <v>0</v>
      </c>
      <c r="AL186" s="680">
        <f t="shared" si="368"/>
        <v>0</v>
      </c>
      <c r="AM186" s="680">
        <f t="shared" si="368"/>
        <v>0</v>
      </c>
      <c r="AN186" s="680">
        <f t="shared" si="368"/>
        <v>0</v>
      </c>
      <c r="AO186" s="680">
        <f t="shared" si="368"/>
        <v>0</v>
      </c>
      <c r="AP186" s="680">
        <f t="shared" si="368"/>
        <v>0</v>
      </c>
      <c r="AQ186" s="680">
        <f t="shared" si="368"/>
        <v>0</v>
      </c>
      <c r="AR186" s="680">
        <f t="shared" si="368"/>
        <v>0</v>
      </c>
      <c r="AS186" s="680">
        <f t="shared" si="368"/>
        <v>0</v>
      </c>
      <c r="AT186" s="680">
        <f t="shared" si="368"/>
        <v>0</v>
      </c>
      <c r="AU186" s="680">
        <f t="shared" si="368"/>
        <v>0</v>
      </c>
      <c r="AV186" s="680">
        <f t="shared" si="368"/>
        <v>0</v>
      </c>
      <c r="AW186" s="680">
        <f t="shared" si="368"/>
        <v>0</v>
      </c>
      <c r="AX186" s="680">
        <f t="shared" si="368"/>
        <v>0</v>
      </c>
      <c r="AY186" s="680">
        <f t="shared" si="368"/>
        <v>0</v>
      </c>
      <c r="AZ186" s="680">
        <f t="shared" si="368"/>
        <v>0</v>
      </c>
      <c r="BA186" s="680">
        <f t="shared" si="368"/>
        <v>0</v>
      </c>
      <c r="BB186" s="680">
        <f t="shared" si="368"/>
        <v>0</v>
      </c>
      <c r="BC186" s="680">
        <f t="shared" si="368"/>
        <v>0</v>
      </c>
      <c r="BD186" s="680">
        <f t="shared" si="368"/>
        <v>0</v>
      </c>
      <c r="BE186" s="680">
        <f t="shared" si="368"/>
        <v>0</v>
      </c>
      <c r="BF186" s="680">
        <f t="shared" si="368"/>
        <v>0</v>
      </c>
      <c r="BG186" s="680">
        <f t="shared" si="368"/>
        <v>0</v>
      </c>
      <c r="BH186" s="680">
        <f t="shared" si="368"/>
        <v>0</v>
      </c>
      <c r="BI186" s="680">
        <f t="shared" si="368"/>
        <v>0</v>
      </c>
      <c r="BJ186" s="680">
        <f t="shared" si="368"/>
        <v>0</v>
      </c>
      <c r="BK186" s="680">
        <f t="shared" si="368"/>
        <v>0</v>
      </c>
      <c r="BL186" s="680">
        <f t="shared" si="368"/>
        <v>0</v>
      </c>
      <c r="BM186" s="680">
        <f t="shared" si="368"/>
        <v>0</v>
      </c>
      <c r="BN186" s="680">
        <f t="shared" si="368"/>
        <v>0</v>
      </c>
      <c r="BO186" s="680">
        <f t="shared" si="368"/>
        <v>0</v>
      </c>
      <c r="BP186" s="680">
        <f t="shared" si="368"/>
        <v>0</v>
      </c>
      <c r="BQ186" s="680">
        <f t="shared" si="368"/>
        <v>0</v>
      </c>
      <c r="BR186" s="680">
        <f t="shared" si="368"/>
        <v>0</v>
      </c>
      <c r="BS186" s="680">
        <f t="shared" si="368"/>
        <v>0</v>
      </c>
      <c r="BT186" s="680">
        <f t="shared" si="368"/>
        <v>0</v>
      </c>
      <c r="BU186" s="680">
        <f t="shared" ref="BU186:DC186" si="369">BU184*$D$98</f>
        <v>0</v>
      </c>
      <c r="BV186" s="680">
        <f t="shared" si="369"/>
        <v>0</v>
      </c>
      <c r="BW186" s="680">
        <f t="shared" si="369"/>
        <v>0</v>
      </c>
      <c r="BX186" s="680">
        <f t="shared" si="369"/>
        <v>0</v>
      </c>
      <c r="BY186" s="680">
        <f t="shared" si="369"/>
        <v>0</v>
      </c>
      <c r="BZ186" s="680">
        <f t="shared" si="369"/>
        <v>0</v>
      </c>
      <c r="CA186" s="680">
        <f t="shared" si="369"/>
        <v>0</v>
      </c>
      <c r="CB186" s="680">
        <f t="shared" si="369"/>
        <v>0</v>
      </c>
      <c r="CC186" s="680">
        <f t="shared" si="369"/>
        <v>0</v>
      </c>
      <c r="CD186" s="680">
        <f t="shared" si="369"/>
        <v>0</v>
      </c>
      <c r="CE186" s="680">
        <f t="shared" si="369"/>
        <v>0</v>
      </c>
      <c r="CF186" s="680">
        <f t="shared" si="369"/>
        <v>0</v>
      </c>
      <c r="CG186" s="680">
        <f t="shared" si="369"/>
        <v>0</v>
      </c>
      <c r="CH186" s="680">
        <f t="shared" si="369"/>
        <v>0</v>
      </c>
      <c r="CI186" s="680">
        <f t="shared" si="369"/>
        <v>0</v>
      </c>
      <c r="CJ186" s="680">
        <f t="shared" si="369"/>
        <v>0</v>
      </c>
      <c r="CK186" s="680">
        <f t="shared" si="369"/>
        <v>0</v>
      </c>
      <c r="CL186" s="680">
        <f t="shared" si="369"/>
        <v>0</v>
      </c>
      <c r="CM186" s="680">
        <f t="shared" si="369"/>
        <v>0</v>
      </c>
      <c r="CN186" s="680">
        <f t="shared" si="369"/>
        <v>0</v>
      </c>
      <c r="CO186" s="680">
        <f t="shared" si="369"/>
        <v>0</v>
      </c>
      <c r="CP186" s="680">
        <f t="shared" si="369"/>
        <v>0</v>
      </c>
      <c r="CQ186" s="680">
        <f t="shared" si="369"/>
        <v>0</v>
      </c>
      <c r="CR186" s="680">
        <f t="shared" si="369"/>
        <v>0</v>
      </c>
      <c r="CS186" s="680">
        <f t="shared" si="369"/>
        <v>0</v>
      </c>
      <c r="CT186" s="680">
        <f t="shared" si="369"/>
        <v>0</v>
      </c>
      <c r="CU186" s="680">
        <f t="shared" si="369"/>
        <v>0</v>
      </c>
      <c r="CV186" s="680">
        <f t="shared" si="369"/>
        <v>0</v>
      </c>
      <c r="CW186" s="680">
        <f t="shared" si="369"/>
        <v>0</v>
      </c>
      <c r="CX186" s="680">
        <f t="shared" si="369"/>
        <v>0</v>
      </c>
      <c r="CY186" s="680">
        <f t="shared" si="369"/>
        <v>0</v>
      </c>
      <c r="CZ186" s="680">
        <f t="shared" si="369"/>
        <v>0</v>
      </c>
      <c r="DA186" s="680">
        <f t="shared" si="369"/>
        <v>0</v>
      </c>
      <c r="DB186" s="680">
        <f t="shared" si="369"/>
        <v>0</v>
      </c>
      <c r="DC186" s="680">
        <f t="shared" si="369"/>
        <v>0</v>
      </c>
    </row>
    <row r="187" spans="2:107" ht="15" hidden="1" customHeight="1" x14ac:dyDescent="0.25">
      <c r="B187" s="714">
        <v>54</v>
      </c>
      <c r="C187" s="715" t="s">
        <v>5979</v>
      </c>
      <c r="E187" s="715" t="s">
        <v>6136</v>
      </c>
      <c r="G187" s="779">
        <f>G185*$D$96</f>
        <v>0</v>
      </c>
      <c r="H187" s="680">
        <f>H185*$D$96</f>
        <v>0</v>
      </c>
      <c r="I187" s="680">
        <f t="shared" ref="I187:BT187" si="370">I185*$D$96</f>
        <v>0</v>
      </c>
      <c r="J187" s="680">
        <f t="shared" si="370"/>
        <v>0</v>
      </c>
      <c r="K187" s="680">
        <f t="shared" si="370"/>
        <v>0</v>
      </c>
      <c r="L187" s="680">
        <f t="shared" si="370"/>
        <v>0</v>
      </c>
      <c r="M187" s="680">
        <f t="shared" si="370"/>
        <v>0</v>
      </c>
      <c r="N187" s="680">
        <f t="shared" si="370"/>
        <v>0</v>
      </c>
      <c r="O187" s="680">
        <f t="shared" si="370"/>
        <v>0</v>
      </c>
      <c r="P187" s="680">
        <f t="shared" si="370"/>
        <v>0</v>
      </c>
      <c r="Q187" s="680">
        <f t="shared" si="370"/>
        <v>0</v>
      </c>
      <c r="R187" s="680">
        <f t="shared" si="370"/>
        <v>0</v>
      </c>
      <c r="S187" s="680">
        <f t="shared" si="370"/>
        <v>0</v>
      </c>
      <c r="T187" s="680">
        <f t="shared" si="370"/>
        <v>0</v>
      </c>
      <c r="U187" s="680">
        <f t="shared" si="370"/>
        <v>0</v>
      </c>
      <c r="V187" s="680">
        <f t="shared" si="370"/>
        <v>0</v>
      </c>
      <c r="W187" s="680">
        <f t="shared" si="370"/>
        <v>0</v>
      </c>
      <c r="X187" s="680">
        <f t="shared" si="370"/>
        <v>0</v>
      </c>
      <c r="Y187" s="680">
        <f t="shared" si="370"/>
        <v>0</v>
      </c>
      <c r="Z187" s="680">
        <f t="shared" si="370"/>
        <v>0</v>
      </c>
      <c r="AA187" s="680">
        <f t="shared" si="370"/>
        <v>0</v>
      </c>
      <c r="AB187" s="680">
        <f t="shared" si="370"/>
        <v>0</v>
      </c>
      <c r="AC187" s="680">
        <f t="shared" si="370"/>
        <v>0</v>
      </c>
      <c r="AD187" s="680">
        <f t="shared" si="370"/>
        <v>0</v>
      </c>
      <c r="AE187" s="680">
        <f t="shared" si="370"/>
        <v>0</v>
      </c>
      <c r="AF187" s="680">
        <f t="shared" si="370"/>
        <v>0</v>
      </c>
      <c r="AG187" s="680">
        <f t="shared" si="370"/>
        <v>0</v>
      </c>
      <c r="AH187" s="680">
        <f t="shared" si="370"/>
        <v>0</v>
      </c>
      <c r="AI187" s="680">
        <f t="shared" si="370"/>
        <v>0</v>
      </c>
      <c r="AJ187" s="680">
        <f t="shared" si="370"/>
        <v>0</v>
      </c>
      <c r="AK187" s="680">
        <f t="shared" si="370"/>
        <v>0</v>
      </c>
      <c r="AL187" s="680">
        <f t="shared" si="370"/>
        <v>0</v>
      </c>
      <c r="AM187" s="680">
        <f t="shared" si="370"/>
        <v>0</v>
      </c>
      <c r="AN187" s="680">
        <f t="shared" si="370"/>
        <v>0</v>
      </c>
      <c r="AO187" s="680">
        <f t="shared" si="370"/>
        <v>0</v>
      </c>
      <c r="AP187" s="680">
        <f t="shared" si="370"/>
        <v>0</v>
      </c>
      <c r="AQ187" s="680">
        <f t="shared" si="370"/>
        <v>0</v>
      </c>
      <c r="AR187" s="680">
        <f t="shared" si="370"/>
        <v>0</v>
      </c>
      <c r="AS187" s="680">
        <f t="shared" si="370"/>
        <v>0</v>
      </c>
      <c r="AT187" s="680">
        <f t="shared" si="370"/>
        <v>0</v>
      </c>
      <c r="AU187" s="680">
        <f t="shared" si="370"/>
        <v>0</v>
      </c>
      <c r="AV187" s="680">
        <f t="shared" si="370"/>
        <v>0</v>
      </c>
      <c r="AW187" s="680">
        <f t="shared" si="370"/>
        <v>0</v>
      </c>
      <c r="AX187" s="680">
        <f t="shared" si="370"/>
        <v>0</v>
      </c>
      <c r="AY187" s="680">
        <f t="shared" si="370"/>
        <v>0</v>
      </c>
      <c r="AZ187" s="680">
        <f t="shared" si="370"/>
        <v>0</v>
      </c>
      <c r="BA187" s="680">
        <f t="shared" si="370"/>
        <v>0</v>
      </c>
      <c r="BB187" s="680">
        <f t="shared" si="370"/>
        <v>0</v>
      </c>
      <c r="BC187" s="680">
        <f t="shared" si="370"/>
        <v>0</v>
      </c>
      <c r="BD187" s="680">
        <f t="shared" si="370"/>
        <v>0</v>
      </c>
      <c r="BE187" s="680">
        <f t="shared" si="370"/>
        <v>0</v>
      </c>
      <c r="BF187" s="680">
        <f t="shared" si="370"/>
        <v>0</v>
      </c>
      <c r="BG187" s="680">
        <f t="shared" si="370"/>
        <v>0</v>
      </c>
      <c r="BH187" s="680">
        <f t="shared" si="370"/>
        <v>0</v>
      </c>
      <c r="BI187" s="680">
        <f t="shared" si="370"/>
        <v>0</v>
      </c>
      <c r="BJ187" s="680">
        <f t="shared" si="370"/>
        <v>0</v>
      </c>
      <c r="BK187" s="680">
        <f t="shared" si="370"/>
        <v>0</v>
      </c>
      <c r="BL187" s="680">
        <f t="shared" si="370"/>
        <v>0</v>
      </c>
      <c r="BM187" s="680">
        <f t="shared" si="370"/>
        <v>0</v>
      </c>
      <c r="BN187" s="680">
        <f t="shared" si="370"/>
        <v>0</v>
      </c>
      <c r="BO187" s="680">
        <f t="shared" si="370"/>
        <v>0</v>
      </c>
      <c r="BP187" s="680">
        <f t="shared" si="370"/>
        <v>0</v>
      </c>
      <c r="BQ187" s="680">
        <f t="shared" si="370"/>
        <v>0</v>
      </c>
      <c r="BR187" s="680">
        <f t="shared" si="370"/>
        <v>0</v>
      </c>
      <c r="BS187" s="680">
        <f t="shared" si="370"/>
        <v>0</v>
      </c>
      <c r="BT187" s="680">
        <f t="shared" si="370"/>
        <v>0</v>
      </c>
      <c r="BU187" s="680">
        <f t="shared" ref="BU187:DC187" si="371">BU185*$D$96</f>
        <v>0</v>
      </c>
      <c r="BV187" s="680">
        <f t="shared" si="371"/>
        <v>0</v>
      </c>
      <c r="BW187" s="680">
        <f t="shared" si="371"/>
        <v>0</v>
      </c>
      <c r="BX187" s="680">
        <f t="shared" si="371"/>
        <v>0</v>
      </c>
      <c r="BY187" s="680">
        <f t="shared" si="371"/>
        <v>0</v>
      </c>
      <c r="BZ187" s="680">
        <f t="shared" si="371"/>
        <v>0</v>
      </c>
      <c r="CA187" s="680">
        <f t="shared" si="371"/>
        <v>0</v>
      </c>
      <c r="CB187" s="680">
        <f t="shared" si="371"/>
        <v>0</v>
      </c>
      <c r="CC187" s="680">
        <f t="shared" si="371"/>
        <v>0</v>
      </c>
      <c r="CD187" s="680">
        <f t="shared" si="371"/>
        <v>0</v>
      </c>
      <c r="CE187" s="680">
        <f t="shared" si="371"/>
        <v>0</v>
      </c>
      <c r="CF187" s="680">
        <f t="shared" si="371"/>
        <v>0</v>
      </c>
      <c r="CG187" s="680">
        <f t="shared" si="371"/>
        <v>0</v>
      </c>
      <c r="CH187" s="680">
        <f t="shared" si="371"/>
        <v>0</v>
      </c>
      <c r="CI187" s="680">
        <f t="shared" si="371"/>
        <v>0</v>
      </c>
      <c r="CJ187" s="680">
        <f t="shared" si="371"/>
        <v>0</v>
      </c>
      <c r="CK187" s="680">
        <f t="shared" si="371"/>
        <v>0</v>
      </c>
      <c r="CL187" s="680">
        <f t="shared" si="371"/>
        <v>0</v>
      </c>
      <c r="CM187" s="680">
        <f t="shared" si="371"/>
        <v>0</v>
      </c>
      <c r="CN187" s="680">
        <f t="shared" si="371"/>
        <v>0</v>
      </c>
      <c r="CO187" s="680">
        <f t="shared" si="371"/>
        <v>0</v>
      </c>
      <c r="CP187" s="680">
        <f t="shared" si="371"/>
        <v>0</v>
      </c>
      <c r="CQ187" s="680">
        <f t="shared" si="371"/>
        <v>0</v>
      </c>
      <c r="CR187" s="680">
        <f t="shared" si="371"/>
        <v>0</v>
      </c>
      <c r="CS187" s="680">
        <f t="shared" si="371"/>
        <v>0</v>
      </c>
      <c r="CT187" s="680">
        <f t="shared" si="371"/>
        <v>0</v>
      </c>
      <c r="CU187" s="680">
        <f t="shared" si="371"/>
        <v>0</v>
      </c>
      <c r="CV187" s="680">
        <f t="shared" si="371"/>
        <v>0</v>
      </c>
      <c r="CW187" s="680">
        <f t="shared" si="371"/>
        <v>0</v>
      </c>
      <c r="CX187" s="680">
        <f t="shared" si="371"/>
        <v>0</v>
      </c>
      <c r="CY187" s="680">
        <f t="shared" si="371"/>
        <v>0</v>
      </c>
      <c r="CZ187" s="680">
        <f t="shared" si="371"/>
        <v>0</v>
      </c>
      <c r="DA187" s="680">
        <f t="shared" si="371"/>
        <v>0</v>
      </c>
      <c r="DB187" s="680">
        <f t="shared" si="371"/>
        <v>0</v>
      </c>
      <c r="DC187" s="680">
        <f t="shared" si="371"/>
        <v>0</v>
      </c>
    </row>
    <row r="188" spans="2:107" ht="15" hidden="1" customHeight="1" x14ac:dyDescent="0.25">
      <c r="B188" s="714">
        <v>55</v>
      </c>
      <c r="C188" s="715" t="s">
        <v>5981</v>
      </c>
      <c r="E188" s="715" t="s">
        <v>6136</v>
      </c>
      <c r="G188" s="778">
        <f>SUM(G186:G187)</f>
        <v>0</v>
      </c>
      <c r="H188" s="699">
        <f>SUM(H186:H187)</f>
        <v>0</v>
      </c>
      <c r="I188" s="699">
        <f t="shared" ref="I188:BT188" si="372">SUM(I186:I187)</f>
        <v>0</v>
      </c>
      <c r="J188" s="699">
        <f t="shared" si="372"/>
        <v>0</v>
      </c>
      <c r="K188" s="699">
        <f t="shared" si="372"/>
        <v>0</v>
      </c>
      <c r="L188" s="699">
        <f t="shared" si="372"/>
        <v>0</v>
      </c>
      <c r="M188" s="699">
        <f t="shared" si="372"/>
        <v>0</v>
      </c>
      <c r="N188" s="699">
        <f t="shared" si="372"/>
        <v>0</v>
      </c>
      <c r="O188" s="699">
        <f t="shared" si="372"/>
        <v>0</v>
      </c>
      <c r="P188" s="699">
        <f t="shared" si="372"/>
        <v>0</v>
      </c>
      <c r="Q188" s="699">
        <f t="shared" si="372"/>
        <v>0</v>
      </c>
      <c r="R188" s="699">
        <f t="shared" si="372"/>
        <v>0</v>
      </c>
      <c r="S188" s="699">
        <f t="shared" si="372"/>
        <v>0</v>
      </c>
      <c r="T188" s="699">
        <f t="shared" si="372"/>
        <v>0</v>
      </c>
      <c r="U188" s="699">
        <f t="shared" si="372"/>
        <v>0</v>
      </c>
      <c r="V188" s="699">
        <f t="shared" si="372"/>
        <v>0</v>
      </c>
      <c r="W188" s="699">
        <f t="shared" si="372"/>
        <v>0</v>
      </c>
      <c r="X188" s="699">
        <f t="shared" si="372"/>
        <v>0</v>
      </c>
      <c r="Y188" s="699">
        <f t="shared" si="372"/>
        <v>0</v>
      </c>
      <c r="Z188" s="699">
        <f t="shared" si="372"/>
        <v>0</v>
      </c>
      <c r="AA188" s="699">
        <f t="shared" si="372"/>
        <v>0</v>
      </c>
      <c r="AB188" s="699">
        <f t="shared" si="372"/>
        <v>0</v>
      </c>
      <c r="AC188" s="699">
        <f t="shared" si="372"/>
        <v>0</v>
      </c>
      <c r="AD188" s="699">
        <f t="shared" si="372"/>
        <v>0</v>
      </c>
      <c r="AE188" s="699">
        <f t="shared" si="372"/>
        <v>0</v>
      </c>
      <c r="AF188" s="699">
        <f t="shared" si="372"/>
        <v>0</v>
      </c>
      <c r="AG188" s="699">
        <f t="shared" si="372"/>
        <v>0</v>
      </c>
      <c r="AH188" s="699">
        <f t="shared" si="372"/>
        <v>0</v>
      </c>
      <c r="AI188" s="699">
        <f t="shared" si="372"/>
        <v>0</v>
      </c>
      <c r="AJ188" s="699">
        <f t="shared" si="372"/>
        <v>0</v>
      </c>
      <c r="AK188" s="699">
        <f t="shared" si="372"/>
        <v>0</v>
      </c>
      <c r="AL188" s="699">
        <f t="shared" si="372"/>
        <v>0</v>
      </c>
      <c r="AM188" s="699">
        <f t="shared" si="372"/>
        <v>0</v>
      </c>
      <c r="AN188" s="699">
        <f t="shared" si="372"/>
        <v>0</v>
      </c>
      <c r="AO188" s="699">
        <f t="shared" si="372"/>
        <v>0</v>
      </c>
      <c r="AP188" s="699">
        <f t="shared" si="372"/>
        <v>0</v>
      </c>
      <c r="AQ188" s="699">
        <f t="shared" si="372"/>
        <v>0</v>
      </c>
      <c r="AR188" s="699">
        <f t="shared" si="372"/>
        <v>0</v>
      </c>
      <c r="AS188" s="699">
        <f t="shared" si="372"/>
        <v>0</v>
      </c>
      <c r="AT188" s="699">
        <f t="shared" si="372"/>
        <v>0</v>
      </c>
      <c r="AU188" s="699">
        <f t="shared" si="372"/>
        <v>0</v>
      </c>
      <c r="AV188" s="699">
        <f t="shared" si="372"/>
        <v>0</v>
      </c>
      <c r="AW188" s="699">
        <f t="shared" si="372"/>
        <v>0</v>
      </c>
      <c r="AX188" s="699">
        <f t="shared" si="372"/>
        <v>0</v>
      </c>
      <c r="AY188" s="699">
        <f t="shared" si="372"/>
        <v>0</v>
      </c>
      <c r="AZ188" s="699">
        <f t="shared" si="372"/>
        <v>0</v>
      </c>
      <c r="BA188" s="699">
        <f t="shared" si="372"/>
        <v>0</v>
      </c>
      <c r="BB188" s="699">
        <f t="shared" si="372"/>
        <v>0</v>
      </c>
      <c r="BC188" s="699">
        <f t="shared" si="372"/>
        <v>0</v>
      </c>
      <c r="BD188" s="699">
        <f t="shared" si="372"/>
        <v>0</v>
      </c>
      <c r="BE188" s="699">
        <f t="shared" si="372"/>
        <v>0</v>
      </c>
      <c r="BF188" s="699">
        <f t="shared" si="372"/>
        <v>0</v>
      </c>
      <c r="BG188" s="699">
        <f t="shared" si="372"/>
        <v>0</v>
      </c>
      <c r="BH188" s="699">
        <f t="shared" si="372"/>
        <v>0</v>
      </c>
      <c r="BI188" s="699">
        <f t="shared" si="372"/>
        <v>0</v>
      </c>
      <c r="BJ188" s="699">
        <f t="shared" si="372"/>
        <v>0</v>
      </c>
      <c r="BK188" s="699">
        <f t="shared" si="372"/>
        <v>0</v>
      </c>
      <c r="BL188" s="699">
        <f t="shared" si="372"/>
        <v>0</v>
      </c>
      <c r="BM188" s="699">
        <f t="shared" si="372"/>
        <v>0</v>
      </c>
      <c r="BN188" s="699">
        <f t="shared" si="372"/>
        <v>0</v>
      </c>
      <c r="BO188" s="699">
        <f t="shared" si="372"/>
        <v>0</v>
      </c>
      <c r="BP188" s="699">
        <f t="shared" si="372"/>
        <v>0</v>
      </c>
      <c r="BQ188" s="699">
        <f t="shared" si="372"/>
        <v>0</v>
      </c>
      <c r="BR188" s="699">
        <f t="shared" si="372"/>
        <v>0</v>
      </c>
      <c r="BS188" s="699">
        <f t="shared" si="372"/>
        <v>0</v>
      </c>
      <c r="BT188" s="699">
        <f t="shared" si="372"/>
        <v>0</v>
      </c>
      <c r="BU188" s="699">
        <f t="shared" ref="BU188:DC188" si="373">SUM(BU186:BU187)</f>
        <v>0</v>
      </c>
      <c r="BV188" s="699">
        <f t="shared" si="373"/>
        <v>0</v>
      </c>
      <c r="BW188" s="699">
        <f t="shared" si="373"/>
        <v>0</v>
      </c>
      <c r="BX188" s="699">
        <f t="shared" si="373"/>
        <v>0</v>
      </c>
      <c r="BY188" s="699">
        <f t="shared" si="373"/>
        <v>0</v>
      </c>
      <c r="BZ188" s="699">
        <f t="shared" si="373"/>
        <v>0</v>
      </c>
      <c r="CA188" s="699">
        <f t="shared" si="373"/>
        <v>0</v>
      </c>
      <c r="CB188" s="699">
        <f t="shared" si="373"/>
        <v>0</v>
      </c>
      <c r="CC188" s="699">
        <f t="shared" si="373"/>
        <v>0</v>
      </c>
      <c r="CD188" s="699">
        <f t="shared" si="373"/>
        <v>0</v>
      </c>
      <c r="CE188" s="699">
        <f t="shared" si="373"/>
        <v>0</v>
      </c>
      <c r="CF188" s="699">
        <f t="shared" si="373"/>
        <v>0</v>
      </c>
      <c r="CG188" s="699">
        <f t="shared" si="373"/>
        <v>0</v>
      </c>
      <c r="CH188" s="699">
        <f t="shared" si="373"/>
        <v>0</v>
      </c>
      <c r="CI188" s="699">
        <f t="shared" si="373"/>
        <v>0</v>
      </c>
      <c r="CJ188" s="699">
        <f t="shared" si="373"/>
        <v>0</v>
      </c>
      <c r="CK188" s="699">
        <f t="shared" si="373"/>
        <v>0</v>
      </c>
      <c r="CL188" s="699">
        <f t="shared" si="373"/>
        <v>0</v>
      </c>
      <c r="CM188" s="699">
        <f t="shared" si="373"/>
        <v>0</v>
      </c>
      <c r="CN188" s="699">
        <f t="shared" si="373"/>
        <v>0</v>
      </c>
      <c r="CO188" s="699">
        <f t="shared" si="373"/>
        <v>0</v>
      </c>
      <c r="CP188" s="699">
        <f t="shared" si="373"/>
        <v>0</v>
      </c>
      <c r="CQ188" s="699">
        <f t="shared" si="373"/>
        <v>0</v>
      </c>
      <c r="CR188" s="699">
        <f t="shared" si="373"/>
        <v>0</v>
      </c>
      <c r="CS188" s="699">
        <f t="shared" si="373"/>
        <v>0</v>
      </c>
      <c r="CT188" s="699">
        <f t="shared" si="373"/>
        <v>0</v>
      </c>
      <c r="CU188" s="699">
        <f t="shared" si="373"/>
        <v>0</v>
      </c>
      <c r="CV188" s="699">
        <f t="shared" si="373"/>
        <v>0</v>
      </c>
      <c r="CW188" s="699">
        <f t="shared" si="373"/>
        <v>0</v>
      </c>
      <c r="CX188" s="699">
        <f t="shared" si="373"/>
        <v>0</v>
      </c>
      <c r="CY188" s="699">
        <f t="shared" si="373"/>
        <v>0</v>
      </c>
      <c r="CZ188" s="699">
        <f t="shared" si="373"/>
        <v>0</v>
      </c>
      <c r="DA188" s="699">
        <f t="shared" si="373"/>
        <v>0</v>
      </c>
      <c r="DB188" s="699">
        <f t="shared" si="373"/>
        <v>0</v>
      </c>
      <c r="DC188" s="699">
        <f t="shared" si="373"/>
        <v>0</v>
      </c>
    </row>
    <row r="189" spans="2:107" ht="15" hidden="1" customHeight="1" x14ac:dyDescent="0.25">
      <c r="B189" s="714">
        <v>56</v>
      </c>
      <c r="C189" s="715" t="s">
        <v>5983</v>
      </c>
      <c r="E189" s="715" t="s">
        <v>6136</v>
      </c>
      <c r="G189" s="753">
        <f>G184*$D$111</f>
        <v>0</v>
      </c>
      <c r="H189" s="680">
        <f>H184*$D$111</f>
        <v>0</v>
      </c>
      <c r="I189" s="680">
        <f t="shared" ref="I189:BT189" si="374">I184*$D$111</f>
        <v>0</v>
      </c>
      <c r="J189" s="680">
        <f t="shared" si="374"/>
        <v>0</v>
      </c>
      <c r="K189" s="680">
        <f t="shared" si="374"/>
        <v>0</v>
      </c>
      <c r="L189" s="680">
        <f t="shared" si="374"/>
        <v>0</v>
      </c>
      <c r="M189" s="680">
        <f t="shared" si="374"/>
        <v>0</v>
      </c>
      <c r="N189" s="680">
        <f t="shared" si="374"/>
        <v>0</v>
      </c>
      <c r="O189" s="680">
        <f t="shared" si="374"/>
        <v>0</v>
      </c>
      <c r="P189" s="680">
        <f t="shared" si="374"/>
        <v>0</v>
      </c>
      <c r="Q189" s="680">
        <f t="shared" si="374"/>
        <v>0</v>
      </c>
      <c r="R189" s="680">
        <f t="shared" si="374"/>
        <v>0</v>
      </c>
      <c r="S189" s="680">
        <f t="shared" si="374"/>
        <v>0</v>
      </c>
      <c r="T189" s="680">
        <f t="shared" si="374"/>
        <v>0</v>
      </c>
      <c r="U189" s="680">
        <f t="shared" si="374"/>
        <v>0</v>
      </c>
      <c r="V189" s="680">
        <f t="shared" si="374"/>
        <v>0</v>
      </c>
      <c r="W189" s="680">
        <f t="shared" si="374"/>
        <v>0</v>
      </c>
      <c r="X189" s="680">
        <f t="shared" si="374"/>
        <v>0</v>
      </c>
      <c r="Y189" s="680">
        <f t="shared" si="374"/>
        <v>0</v>
      </c>
      <c r="Z189" s="680">
        <f t="shared" si="374"/>
        <v>0</v>
      </c>
      <c r="AA189" s="680">
        <f t="shared" si="374"/>
        <v>0</v>
      </c>
      <c r="AB189" s="680">
        <f t="shared" si="374"/>
        <v>0</v>
      </c>
      <c r="AC189" s="680">
        <f t="shared" si="374"/>
        <v>0</v>
      </c>
      <c r="AD189" s="680">
        <f t="shared" si="374"/>
        <v>0</v>
      </c>
      <c r="AE189" s="680">
        <f t="shared" si="374"/>
        <v>0</v>
      </c>
      <c r="AF189" s="680">
        <f t="shared" si="374"/>
        <v>0</v>
      </c>
      <c r="AG189" s="680">
        <f t="shared" si="374"/>
        <v>0</v>
      </c>
      <c r="AH189" s="680">
        <f t="shared" si="374"/>
        <v>0</v>
      </c>
      <c r="AI189" s="680">
        <f t="shared" si="374"/>
        <v>0</v>
      </c>
      <c r="AJ189" s="680">
        <f t="shared" si="374"/>
        <v>0</v>
      </c>
      <c r="AK189" s="680">
        <f t="shared" si="374"/>
        <v>0</v>
      </c>
      <c r="AL189" s="680">
        <f t="shared" si="374"/>
        <v>0</v>
      </c>
      <c r="AM189" s="680">
        <f t="shared" si="374"/>
        <v>0</v>
      </c>
      <c r="AN189" s="680">
        <f t="shared" si="374"/>
        <v>0</v>
      </c>
      <c r="AO189" s="680">
        <f t="shared" si="374"/>
        <v>0</v>
      </c>
      <c r="AP189" s="680">
        <f t="shared" si="374"/>
        <v>0</v>
      </c>
      <c r="AQ189" s="680">
        <f t="shared" si="374"/>
        <v>0</v>
      </c>
      <c r="AR189" s="680">
        <f t="shared" si="374"/>
        <v>0</v>
      </c>
      <c r="AS189" s="680">
        <f t="shared" si="374"/>
        <v>0</v>
      </c>
      <c r="AT189" s="680">
        <f t="shared" si="374"/>
        <v>0</v>
      </c>
      <c r="AU189" s="680">
        <f t="shared" si="374"/>
        <v>0</v>
      </c>
      <c r="AV189" s="680">
        <f t="shared" si="374"/>
        <v>0</v>
      </c>
      <c r="AW189" s="680">
        <f t="shared" si="374"/>
        <v>0</v>
      </c>
      <c r="AX189" s="680">
        <f t="shared" si="374"/>
        <v>0</v>
      </c>
      <c r="AY189" s="680">
        <f t="shared" si="374"/>
        <v>0</v>
      </c>
      <c r="AZ189" s="680">
        <f t="shared" si="374"/>
        <v>0</v>
      </c>
      <c r="BA189" s="680">
        <f t="shared" si="374"/>
        <v>0</v>
      </c>
      <c r="BB189" s="680">
        <f t="shared" si="374"/>
        <v>0</v>
      </c>
      <c r="BC189" s="680">
        <f t="shared" si="374"/>
        <v>0</v>
      </c>
      <c r="BD189" s="680">
        <f t="shared" si="374"/>
        <v>0</v>
      </c>
      <c r="BE189" s="680">
        <f t="shared" si="374"/>
        <v>0</v>
      </c>
      <c r="BF189" s="680">
        <f t="shared" si="374"/>
        <v>0</v>
      </c>
      <c r="BG189" s="680">
        <f t="shared" si="374"/>
        <v>0</v>
      </c>
      <c r="BH189" s="680">
        <f t="shared" si="374"/>
        <v>0</v>
      </c>
      <c r="BI189" s="680">
        <f t="shared" si="374"/>
        <v>0</v>
      </c>
      <c r="BJ189" s="680">
        <f t="shared" si="374"/>
        <v>0</v>
      </c>
      <c r="BK189" s="680">
        <f t="shared" si="374"/>
        <v>0</v>
      </c>
      <c r="BL189" s="680">
        <f t="shared" si="374"/>
        <v>0</v>
      </c>
      <c r="BM189" s="680">
        <f t="shared" si="374"/>
        <v>0</v>
      </c>
      <c r="BN189" s="680">
        <f t="shared" si="374"/>
        <v>0</v>
      </c>
      <c r="BO189" s="680">
        <f t="shared" si="374"/>
        <v>0</v>
      </c>
      <c r="BP189" s="680">
        <f t="shared" si="374"/>
        <v>0</v>
      </c>
      <c r="BQ189" s="680">
        <f t="shared" si="374"/>
        <v>0</v>
      </c>
      <c r="BR189" s="680">
        <f t="shared" si="374"/>
        <v>0</v>
      </c>
      <c r="BS189" s="680">
        <f t="shared" si="374"/>
        <v>0</v>
      </c>
      <c r="BT189" s="680">
        <f t="shared" si="374"/>
        <v>0</v>
      </c>
      <c r="BU189" s="680">
        <f t="shared" ref="BU189:DC189" si="375">BU184*$D$111</f>
        <v>0</v>
      </c>
      <c r="BV189" s="680">
        <f t="shared" si="375"/>
        <v>0</v>
      </c>
      <c r="BW189" s="680">
        <f t="shared" si="375"/>
        <v>0</v>
      </c>
      <c r="BX189" s="680">
        <f t="shared" si="375"/>
        <v>0</v>
      </c>
      <c r="BY189" s="680">
        <f t="shared" si="375"/>
        <v>0</v>
      </c>
      <c r="BZ189" s="680">
        <f t="shared" si="375"/>
        <v>0</v>
      </c>
      <c r="CA189" s="680">
        <f t="shared" si="375"/>
        <v>0</v>
      </c>
      <c r="CB189" s="680">
        <f t="shared" si="375"/>
        <v>0</v>
      </c>
      <c r="CC189" s="680">
        <f t="shared" si="375"/>
        <v>0</v>
      </c>
      <c r="CD189" s="680">
        <f t="shared" si="375"/>
        <v>0</v>
      </c>
      <c r="CE189" s="680">
        <f t="shared" si="375"/>
        <v>0</v>
      </c>
      <c r="CF189" s="680">
        <f t="shared" si="375"/>
        <v>0</v>
      </c>
      <c r="CG189" s="680">
        <f t="shared" si="375"/>
        <v>0</v>
      </c>
      <c r="CH189" s="680">
        <f t="shared" si="375"/>
        <v>0</v>
      </c>
      <c r="CI189" s="680">
        <f t="shared" si="375"/>
        <v>0</v>
      </c>
      <c r="CJ189" s="680">
        <f t="shared" si="375"/>
        <v>0</v>
      </c>
      <c r="CK189" s="680">
        <f t="shared" si="375"/>
        <v>0</v>
      </c>
      <c r="CL189" s="680">
        <f t="shared" si="375"/>
        <v>0</v>
      </c>
      <c r="CM189" s="680">
        <f t="shared" si="375"/>
        <v>0</v>
      </c>
      <c r="CN189" s="680">
        <f t="shared" si="375"/>
        <v>0</v>
      </c>
      <c r="CO189" s="680">
        <f t="shared" si="375"/>
        <v>0</v>
      </c>
      <c r="CP189" s="680">
        <f t="shared" si="375"/>
        <v>0</v>
      </c>
      <c r="CQ189" s="680">
        <f t="shared" si="375"/>
        <v>0</v>
      </c>
      <c r="CR189" s="680">
        <f t="shared" si="375"/>
        <v>0</v>
      </c>
      <c r="CS189" s="680">
        <f t="shared" si="375"/>
        <v>0</v>
      </c>
      <c r="CT189" s="680">
        <f t="shared" si="375"/>
        <v>0</v>
      </c>
      <c r="CU189" s="680">
        <f t="shared" si="375"/>
        <v>0</v>
      </c>
      <c r="CV189" s="680">
        <f t="shared" si="375"/>
        <v>0</v>
      </c>
      <c r="CW189" s="680">
        <f t="shared" si="375"/>
        <v>0</v>
      </c>
      <c r="CX189" s="680">
        <f t="shared" si="375"/>
        <v>0</v>
      </c>
      <c r="CY189" s="680">
        <f t="shared" si="375"/>
        <v>0</v>
      </c>
      <c r="CZ189" s="680">
        <f t="shared" si="375"/>
        <v>0</v>
      </c>
      <c r="DA189" s="680">
        <f t="shared" si="375"/>
        <v>0</v>
      </c>
      <c r="DB189" s="680">
        <f t="shared" si="375"/>
        <v>0</v>
      </c>
      <c r="DC189" s="680">
        <f t="shared" si="375"/>
        <v>0</v>
      </c>
    </row>
    <row r="190" spans="2:107" ht="15" hidden="1" customHeight="1" x14ac:dyDescent="0.25">
      <c r="B190" s="714">
        <v>57</v>
      </c>
      <c r="C190" s="715" t="s">
        <v>5985</v>
      </c>
      <c r="E190" s="715" t="s">
        <v>6136</v>
      </c>
      <c r="G190" s="753">
        <f>G185*$D$109</f>
        <v>0</v>
      </c>
      <c r="H190" s="680">
        <f>H185*$D$109</f>
        <v>0</v>
      </c>
      <c r="I190" s="680">
        <f t="shared" ref="I190:BT190" si="376">I185*$D$109</f>
        <v>0</v>
      </c>
      <c r="J190" s="680">
        <f t="shared" si="376"/>
        <v>0</v>
      </c>
      <c r="K190" s="680">
        <f t="shared" si="376"/>
        <v>0</v>
      </c>
      <c r="L190" s="680">
        <f t="shared" si="376"/>
        <v>0</v>
      </c>
      <c r="M190" s="680">
        <f t="shared" si="376"/>
        <v>0</v>
      </c>
      <c r="N190" s="680">
        <f t="shared" si="376"/>
        <v>0</v>
      </c>
      <c r="O190" s="680">
        <f t="shared" si="376"/>
        <v>0</v>
      </c>
      <c r="P190" s="680">
        <f t="shared" si="376"/>
        <v>0</v>
      </c>
      <c r="Q190" s="680">
        <f t="shared" si="376"/>
        <v>0</v>
      </c>
      <c r="R190" s="680">
        <f t="shared" si="376"/>
        <v>0</v>
      </c>
      <c r="S190" s="680">
        <f t="shared" si="376"/>
        <v>0</v>
      </c>
      <c r="T190" s="680">
        <f t="shared" si="376"/>
        <v>0</v>
      </c>
      <c r="U190" s="680">
        <f t="shared" si="376"/>
        <v>0</v>
      </c>
      <c r="V190" s="680">
        <f t="shared" si="376"/>
        <v>0</v>
      </c>
      <c r="W190" s="680">
        <f t="shared" si="376"/>
        <v>0</v>
      </c>
      <c r="X190" s="680">
        <f t="shared" si="376"/>
        <v>0</v>
      </c>
      <c r="Y190" s="680">
        <f t="shared" si="376"/>
        <v>0</v>
      </c>
      <c r="Z190" s="680">
        <f t="shared" si="376"/>
        <v>0</v>
      </c>
      <c r="AA190" s="680">
        <f t="shared" si="376"/>
        <v>0</v>
      </c>
      <c r="AB190" s="680">
        <f t="shared" si="376"/>
        <v>0</v>
      </c>
      <c r="AC190" s="680">
        <f t="shared" si="376"/>
        <v>0</v>
      </c>
      <c r="AD190" s="680">
        <f t="shared" si="376"/>
        <v>0</v>
      </c>
      <c r="AE190" s="680">
        <f t="shared" si="376"/>
        <v>0</v>
      </c>
      <c r="AF190" s="680">
        <f t="shared" si="376"/>
        <v>0</v>
      </c>
      <c r="AG190" s="680">
        <f t="shared" si="376"/>
        <v>0</v>
      </c>
      <c r="AH190" s="680">
        <f t="shared" si="376"/>
        <v>0</v>
      </c>
      <c r="AI190" s="680">
        <f t="shared" si="376"/>
        <v>0</v>
      </c>
      <c r="AJ190" s="680">
        <f t="shared" si="376"/>
        <v>0</v>
      </c>
      <c r="AK190" s="680">
        <f t="shared" si="376"/>
        <v>0</v>
      </c>
      <c r="AL190" s="680">
        <f t="shared" si="376"/>
        <v>0</v>
      </c>
      <c r="AM190" s="680">
        <f t="shared" si="376"/>
        <v>0</v>
      </c>
      <c r="AN190" s="680">
        <f t="shared" si="376"/>
        <v>0</v>
      </c>
      <c r="AO190" s="680">
        <f t="shared" si="376"/>
        <v>0</v>
      </c>
      <c r="AP190" s="680">
        <f t="shared" si="376"/>
        <v>0</v>
      </c>
      <c r="AQ190" s="680">
        <f t="shared" si="376"/>
        <v>0</v>
      </c>
      <c r="AR190" s="680">
        <f t="shared" si="376"/>
        <v>0</v>
      </c>
      <c r="AS190" s="680">
        <f t="shared" si="376"/>
        <v>0</v>
      </c>
      <c r="AT190" s="680">
        <f t="shared" si="376"/>
        <v>0</v>
      </c>
      <c r="AU190" s="680">
        <f t="shared" si="376"/>
        <v>0</v>
      </c>
      <c r="AV190" s="680">
        <f t="shared" si="376"/>
        <v>0</v>
      </c>
      <c r="AW190" s="680">
        <f t="shared" si="376"/>
        <v>0</v>
      </c>
      <c r="AX190" s="680">
        <f t="shared" si="376"/>
        <v>0</v>
      </c>
      <c r="AY190" s="680">
        <f t="shared" si="376"/>
        <v>0</v>
      </c>
      <c r="AZ190" s="680">
        <f t="shared" si="376"/>
        <v>0</v>
      </c>
      <c r="BA190" s="680">
        <f t="shared" si="376"/>
        <v>0</v>
      </c>
      <c r="BB190" s="680">
        <f t="shared" si="376"/>
        <v>0</v>
      </c>
      <c r="BC190" s="680">
        <f t="shared" si="376"/>
        <v>0</v>
      </c>
      <c r="BD190" s="680">
        <f t="shared" si="376"/>
        <v>0</v>
      </c>
      <c r="BE190" s="680">
        <f t="shared" si="376"/>
        <v>0</v>
      </c>
      <c r="BF190" s="680">
        <f t="shared" si="376"/>
        <v>0</v>
      </c>
      <c r="BG190" s="680">
        <f t="shared" si="376"/>
        <v>0</v>
      </c>
      <c r="BH190" s="680">
        <f t="shared" si="376"/>
        <v>0</v>
      </c>
      <c r="BI190" s="680">
        <f t="shared" si="376"/>
        <v>0</v>
      </c>
      <c r="BJ190" s="680">
        <f t="shared" si="376"/>
        <v>0</v>
      </c>
      <c r="BK190" s="680">
        <f t="shared" si="376"/>
        <v>0</v>
      </c>
      <c r="BL190" s="680">
        <f t="shared" si="376"/>
        <v>0</v>
      </c>
      <c r="BM190" s="680">
        <f t="shared" si="376"/>
        <v>0</v>
      </c>
      <c r="BN190" s="680">
        <f t="shared" si="376"/>
        <v>0</v>
      </c>
      <c r="BO190" s="680">
        <f t="shared" si="376"/>
        <v>0</v>
      </c>
      <c r="BP190" s="680">
        <f t="shared" si="376"/>
        <v>0</v>
      </c>
      <c r="BQ190" s="680">
        <f t="shared" si="376"/>
        <v>0</v>
      </c>
      <c r="BR190" s="680">
        <f t="shared" si="376"/>
        <v>0</v>
      </c>
      <c r="BS190" s="680">
        <f t="shared" si="376"/>
        <v>0</v>
      </c>
      <c r="BT190" s="680">
        <f t="shared" si="376"/>
        <v>0</v>
      </c>
      <c r="BU190" s="680">
        <f t="shared" ref="BU190:DC190" si="377">BU185*$D$109</f>
        <v>0</v>
      </c>
      <c r="BV190" s="680">
        <f t="shared" si="377"/>
        <v>0</v>
      </c>
      <c r="BW190" s="680">
        <f t="shared" si="377"/>
        <v>0</v>
      </c>
      <c r="BX190" s="680">
        <f t="shared" si="377"/>
        <v>0</v>
      </c>
      <c r="BY190" s="680">
        <f t="shared" si="377"/>
        <v>0</v>
      </c>
      <c r="BZ190" s="680">
        <f t="shared" si="377"/>
        <v>0</v>
      </c>
      <c r="CA190" s="680">
        <f t="shared" si="377"/>
        <v>0</v>
      </c>
      <c r="CB190" s="680">
        <f t="shared" si="377"/>
        <v>0</v>
      </c>
      <c r="CC190" s="680">
        <f t="shared" si="377"/>
        <v>0</v>
      </c>
      <c r="CD190" s="680">
        <f t="shared" si="377"/>
        <v>0</v>
      </c>
      <c r="CE190" s="680">
        <f t="shared" si="377"/>
        <v>0</v>
      </c>
      <c r="CF190" s="680">
        <f t="shared" si="377"/>
        <v>0</v>
      </c>
      <c r="CG190" s="680">
        <f t="shared" si="377"/>
        <v>0</v>
      </c>
      <c r="CH190" s="680">
        <f t="shared" si="377"/>
        <v>0</v>
      </c>
      <c r="CI190" s="680">
        <f t="shared" si="377"/>
        <v>0</v>
      </c>
      <c r="CJ190" s="680">
        <f t="shared" si="377"/>
        <v>0</v>
      </c>
      <c r="CK190" s="680">
        <f t="shared" si="377"/>
        <v>0</v>
      </c>
      <c r="CL190" s="680">
        <f t="shared" si="377"/>
        <v>0</v>
      </c>
      <c r="CM190" s="680">
        <f t="shared" si="377"/>
        <v>0</v>
      </c>
      <c r="CN190" s="680">
        <f t="shared" si="377"/>
        <v>0</v>
      </c>
      <c r="CO190" s="680">
        <f t="shared" si="377"/>
        <v>0</v>
      </c>
      <c r="CP190" s="680">
        <f t="shared" si="377"/>
        <v>0</v>
      </c>
      <c r="CQ190" s="680">
        <f t="shared" si="377"/>
        <v>0</v>
      </c>
      <c r="CR190" s="680">
        <f t="shared" si="377"/>
        <v>0</v>
      </c>
      <c r="CS190" s="680">
        <f t="shared" si="377"/>
        <v>0</v>
      </c>
      <c r="CT190" s="680">
        <f t="shared" si="377"/>
        <v>0</v>
      </c>
      <c r="CU190" s="680">
        <f t="shared" si="377"/>
        <v>0</v>
      </c>
      <c r="CV190" s="680">
        <f t="shared" si="377"/>
        <v>0</v>
      </c>
      <c r="CW190" s="680">
        <f t="shared" si="377"/>
        <v>0</v>
      </c>
      <c r="CX190" s="680">
        <f t="shared" si="377"/>
        <v>0</v>
      </c>
      <c r="CY190" s="680">
        <f t="shared" si="377"/>
        <v>0</v>
      </c>
      <c r="CZ190" s="680">
        <f t="shared" si="377"/>
        <v>0</v>
      </c>
      <c r="DA190" s="680">
        <f t="shared" si="377"/>
        <v>0</v>
      </c>
      <c r="DB190" s="680">
        <f t="shared" si="377"/>
        <v>0</v>
      </c>
      <c r="DC190" s="680">
        <f t="shared" si="377"/>
        <v>0</v>
      </c>
    </row>
    <row r="191" spans="2:107" ht="15" hidden="1" customHeight="1" x14ac:dyDescent="0.25">
      <c r="B191" s="714">
        <v>58</v>
      </c>
      <c r="C191" s="715" t="s">
        <v>5987</v>
      </c>
      <c r="E191" s="715" t="s">
        <v>6136</v>
      </c>
      <c r="G191" s="778">
        <f>SUM(G189:G190)</f>
        <v>0</v>
      </c>
      <c r="H191" s="699">
        <f>SUM(H189:H190)</f>
        <v>0</v>
      </c>
      <c r="I191" s="699">
        <f t="shared" ref="I191:BT191" si="378">SUM(I189:I190)</f>
        <v>0</v>
      </c>
      <c r="J191" s="699">
        <f t="shared" si="378"/>
        <v>0</v>
      </c>
      <c r="K191" s="699">
        <f t="shared" si="378"/>
        <v>0</v>
      </c>
      <c r="L191" s="699">
        <f t="shared" si="378"/>
        <v>0</v>
      </c>
      <c r="M191" s="699">
        <f t="shared" si="378"/>
        <v>0</v>
      </c>
      <c r="N191" s="699">
        <f t="shared" si="378"/>
        <v>0</v>
      </c>
      <c r="O191" s="699">
        <f t="shared" si="378"/>
        <v>0</v>
      </c>
      <c r="P191" s="699">
        <f t="shared" si="378"/>
        <v>0</v>
      </c>
      <c r="Q191" s="699">
        <f t="shared" si="378"/>
        <v>0</v>
      </c>
      <c r="R191" s="699">
        <f t="shared" si="378"/>
        <v>0</v>
      </c>
      <c r="S191" s="699">
        <f t="shared" si="378"/>
        <v>0</v>
      </c>
      <c r="T191" s="699">
        <f t="shared" si="378"/>
        <v>0</v>
      </c>
      <c r="U191" s="699">
        <f t="shared" si="378"/>
        <v>0</v>
      </c>
      <c r="V191" s="699">
        <f t="shared" si="378"/>
        <v>0</v>
      </c>
      <c r="W191" s="699">
        <f t="shared" si="378"/>
        <v>0</v>
      </c>
      <c r="X191" s="699">
        <f t="shared" si="378"/>
        <v>0</v>
      </c>
      <c r="Y191" s="699">
        <f t="shared" si="378"/>
        <v>0</v>
      </c>
      <c r="Z191" s="699">
        <f t="shared" si="378"/>
        <v>0</v>
      </c>
      <c r="AA191" s="699">
        <f t="shared" si="378"/>
        <v>0</v>
      </c>
      <c r="AB191" s="699">
        <f t="shared" si="378"/>
        <v>0</v>
      </c>
      <c r="AC191" s="699">
        <f t="shared" si="378"/>
        <v>0</v>
      </c>
      <c r="AD191" s="699">
        <f t="shared" si="378"/>
        <v>0</v>
      </c>
      <c r="AE191" s="699">
        <f t="shared" si="378"/>
        <v>0</v>
      </c>
      <c r="AF191" s="699">
        <f t="shared" si="378"/>
        <v>0</v>
      </c>
      <c r="AG191" s="699">
        <f t="shared" si="378"/>
        <v>0</v>
      </c>
      <c r="AH191" s="699">
        <f t="shared" si="378"/>
        <v>0</v>
      </c>
      <c r="AI191" s="699">
        <f t="shared" si="378"/>
        <v>0</v>
      </c>
      <c r="AJ191" s="699">
        <f t="shared" si="378"/>
        <v>0</v>
      </c>
      <c r="AK191" s="699">
        <f t="shared" si="378"/>
        <v>0</v>
      </c>
      <c r="AL191" s="699">
        <f t="shared" si="378"/>
        <v>0</v>
      </c>
      <c r="AM191" s="699">
        <f t="shared" si="378"/>
        <v>0</v>
      </c>
      <c r="AN191" s="699">
        <f t="shared" si="378"/>
        <v>0</v>
      </c>
      <c r="AO191" s="699">
        <f t="shared" si="378"/>
        <v>0</v>
      </c>
      <c r="AP191" s="699">
        <f t="shared" si="378"/>
        <v>0</v>
      </c>
      <c r="AQ191" s="699">
        <f t="shared" si="378"/>
        <v>0</v>
      </c>
      <c r="AR191" s="699">
        <f t="shared" si="378"/>
        <v>0</v>
      </c>
      <c r="AS191" s="699">
        <f t="shared" si="378"/>
        <v>0</v>
      </c>
      <c r="AT191" s="699">
        <f t="shared" si="378"/>
        <v>0</v>
      </c>
      <c r="AU191" s="699">
        <f t="shared" si="378"/>
        <v>0</v>
      </c>
      <c r="AV191" s="699">
        <f t="shared" si="378"/>
        <v>0</v>
      </c>
      <c r="AW191" s="699">
        <f t="shared" si="378"/>
        <v>0</v>
      </c>
      <c r="AX191" s="699">
        <f t="shared" si="378"/>
        <v>0</v>
      </c>
      <c r="AY191" s="699">
        <f t="shared" si="378"/>
        <v>0</v>
      </c>
      <c r="AZ191" s="699">
        <f t="shared" si="378"/>
        <v>0</v>
      </c>
      <c r="BA191" s="699">
        <f t="shared" si="378"/>
        <v>0</v>
      </c>
      <c r="BB191" s="699">
        <f t="shared" si="378"/>
        <v>0</v>
      </c>
      <c r="BC191" s="699">
        <f t="shared" si="378"/>
        <v>0</v>
      </c>
      <c r="BD191" s="699">
        <f t="shared" si="378"/>
        <v>0</v>
      </c>
      <c r="BE191" s="699">
        <f t="shared" si="378"/>
        <v>0</v>
      </c>
      <c r="BF191" s="699">
        <f t="shared" si="378"/>
        <v>0</v>
      </c>
      <c r="BG191" s="699">
        <f t="shared" si="378"/>
        <v>0</v>
      </c>
      <c r="BH191" s="699">
        <f t="shared" si="378"/>
        <v>0</v>
      </c>
      <c r="BI191" s="699">
        <f t="shared" si="378"/>
        <v>0</v>
      </c>
      <c r="BJ191" s="699">
        <f t="shared" si="378"/>
        <v>0</v>
      </c>
      <c r="BK191" s="699">
        <f t="shared" si="378"/>
        <v>0</v>
      </c>
      <c r="BL191" s="699">
        <f t="shared" si="378"/>
        <v>0</v>
      </c>
      <c r="BM191" s="699">
        <f t="shared" si="378"/>
        <v>0</v>
      </c>
      <c r="BN191" s="699">
        <f t="shared" si="378"/>
        <v>0</v>
      </c>
      <c r="BO191" s="699">
        <f t="shared" si="378"/>
        <v>0</v>
      </c>
      <c r="BP191" s="699">
        <f t="shared" si="378"/>
        <v>0</v>
      </c>
      <c r="BQ191" s="699">
        <f t="shared" si="378"/>
        <v>0</v>
      </c>
      <c r="BR191" s="699">
        <f t="shared" si="378"/>
        <v>0</v>
      </c>
      <c r="BS191" s="699">
        <f t="shared" si="378"/>
        <v>0</v>
      </c>
      <c r="BT191" s="699">
        <f t="shared" si="378"/>
        <v>0</v>
      </c>
      <c r="BU191" s="699">
        <f t="shared" ref="BU191:DC191" si="379">SUM(BU189:BU190)</f>
        <v>0</v>
      </c>
      <c r="BV191" s="699">
        <f t="shared" si="379"/>
        <v>0</v>
      </c>
      <c r="BW191" s="699">
        <f t="shared" si="379"/>
        <v>0</v>
      </c>
      <c r="BX191" s="699">
        <f t="shared" si="379"/>
        <v>0</v>
      </c>
      <c r="BY191" s="699">
        <f t="shared" si="379"/>
        <v>0</v>
      </c>
      <c r="BZ191" s="699">
        <f t="shared" si="379"/>
        <v>0</v>
      </c>
      <c r="CA191" s="699">
        <f t="shared" si="379"/>
        <v>0</v>
      </c>
      <c r="CB191" s="699">
        <f t="shared" si="379"/>
        <v>0</v>
      </c>
      <c r="CC191" s="699">
        <f t="shared" si="379"/>
        <v>0</v>
      </c>
      <c r="CD191" s="699">
        <f t="shared" si="379"/>
        <v>0</v>
      </c>
      <c r="CE191" s="699">
        <f t="shared" si="379"/>
        <v>0</v>
      </c>
      <c r="CF191" s="699">
        <f t="shared" si="379"/>
        <v>0</v>
      </c>
      <c r="CG191" s="699">
        <f t="shared" si="379"/>
        <v>0</v>
      </c>
      <c r="CH191" s="699">
        <f t="shared" si="379"/>
        <v>0</v>
      </c>
      <c r="CI191" s="699">
        <f t="shared" si="379"/>
        <v>0</v>
      </c>
      <c r="CJ191" s="699">
        <f t="shared" si="379"/>
        <v>0</v>
      </c>
      <c r="CK191" s="699">
        <f t="shared" si="379"/>
        <v>0</v>
      </c>
      <c r="CL191" s="699">
        <f t="shared" si="379"/>
        <v>0</v>
      </c>
      <c r="CM191" s="699">
        <f t="shared" si="379"/>
        <v>0</v>
      </c>
      <c r="CN191" s="699">
        <f t="shared" si="379"/>
        <v>0</v>
      </c>
      <c r="CO191" s="699">
        <f t="shared" si="379"/>
        <v>0</v>
      </c>
      <c r="CP191" s="699">
        <f t="shared" si="379"/>
        <v>0</v>
      </c>
      <c r="CQ191" s="699">
        <f t="shared" si="379"/>
        <v>0</v>
      </c>
      <c r="CR191" s="699">
        <f t="shared" si="379"/>
        <v>0</v>
      </c>
      <c r="CS191" s="699">
        <f t="shared" si="379"/>
        <v>0</v>
      </c>
      <c r="CT191" s="699">
        <f t="shared" si="379"/>
        <v>0</v>
      </c>
      <c r="CU191" s="699">
        <f t="shared" si="379"/>
        <v>0</v>
      </c>
      <c r="CV191" s="699">
        <f t="shared" si="379"/>
        <v>0</v>
      </c>
      <c r="CW191" s="699">
        <f t="shared" si="379"/>
        <v>0</v>
      </c>
      <c r="CX191" s="699">
        <f t="shared" si="379"/>
        <v>0</v>
      </c>
      <c r="CY191" s="699">
        <f t="shared" si="379"/>
        <v>0</v>
      </c>
      <c r="CZ191" s="699">
        <f t="shared" si="379"/>
        <v>0</v>
      </c>
      <c r="DA191" s="699">
        <f t="shared" si="379"/>
        <v>0</v>
      </c>
      <c r="DB191" s="699">
        <f t="shared" si="379"/>
        <v>0</v>
      </c>
      <c r="DC191" s="699">
        <f t="shared" si="379"/>
        <v>0</v>
      </c>
    </row>
    <row r="192" spans="2:107" ht="15" hidden="1" customHeight="1" x14ac:dyDescent="0.25">
      <c r="B192" s="714">
        <v>59</v>
      </c>
      <c r="C192" s="715" t="s">
        <v>5989</v>
      </c>
      <c r="E192" s="715" t="s">
        <v>6137</v>
      </c>
      <c r="G192" s="688">
        <f>G172</f>
        <v>0</v>
      </c>
    </row>
    <row r="193" spans="2:7" ht="15" hidden="1" customHeight="1" x14ac:dyDescent="0.25">
      <c r="B193" s="714">
        <v>60</v>
      </c>
      <c r="C193" s="715" t="s">
        <v>5992</v>
      </c>
      <c r="E193" s="715" t="s">
        <v>6137</v>
      </c>
      <c r="G193" s="688">
        <f>G173</f>
        <v>0</v>
      </c>
    </row>
  </sheetData>
  <sheetProtection algorithmName="SHA-512" hashValue="u5FQOPgmciGLTMCAnDOBAjNp62yIsApIpaTfMlkQk8a2xl1OuNr5P2lsZHkXiO8SuFiRKhq0Bn/l1mtPgwKOTg==" saltValue="jbiLtbiYzXhzK3Q4s9MUIg==" spinCount="100000" sheet="1" objects="1" scenarios="1"/>
  <mergeCells count="17">
    <mergeCell ref="B83:B87"/>
    <mergeCell ref="B78:B79"/>
    <mergeCell ref="B7:B8"/>
    <mergeCell ref="B26:B27"/>
    <mergeCell ref="B58:B59"/>
    <mergeCell ref="B73:F73"/>
    <mergeCell ref="B80:B82"/>
    <mergeCell ref="B32:B36"/>
    <mergeCell ref="B40:F40"/>
    <mergeCell ref="B53:F53"/>
    <mergeCell ref="B60:B62"/>
    <mergeCell ref="B63:B67"/>
    <mergeCell ref="B2:F2"/>
    <mergeCell ref="B10:B12"/>
    <mergeCell ref="B13:B17"/>
    <mergeCell ref="B21:F21"/>
    <mergeCell ref="B29:B31"/>
  </mergeCells>
  <phoneticPr fontId="21" type="noConversion"/>
  <conditionalFormatting sqref="G5:G19 G24:G38">
    <cfRule type="expression" dxfId="49" priority="21">
      <formula>G5="ERRO"</formula>
    </cfRule>
  </conditionalFormatting>
  <conditionalFormatting sqref="G42:G48">
    <cfRule type="expression" dxfId="48" priority="8">
      <formula>G42="ERRO"</formula>
    </cfRule>
  </conditionalFormatting>
  <conditionalFormatting sqref="G55:G71">
    <cfRule type="expression" dxfId="47" priority="4">
      <formula>G55="ERRO"</formula>
    </cfRule>
  </conditionalFormatting>
  <conditionalFormatting sqref="G75:G91">
    <cfRule type="expression" dxfId="46" priority="2">
      <formula>G75="ERRO"</formula>
    </cfRule>
  </conditionalFormatting>
  <conditionalFormatting sqref="G95:G101">
    <cfRule type="expression" dxfId="45" priority="7">
      <formula>G95="ERRO"</formula>
    </cfRule>
  </conditionalFormatting>
  <conditionalFormatting sqref="G108:G114">
    <cfRule type="expression" dxfId="44" priority="5">
      <formula>G108="ERRO"</formula>
    </cfRule>
  </conditionalFormatting>
  <conditionalFormatting sqref="H7:DC7 H26:DC26 H36:DC36 H67:DC67 H87:DC87">
    <cfRule type="expression" dxfId="43" priority="14">
      <formula>OR(H7&gt;1,H7&lt;0)</formula>
    </cfRule>
  </conditionalFormatting>
  <conditionalFormatting sqref="H10:DC11 H60:DC61 H80:DC81">
    <cfRule type="expression" dxfId="42" priority="19">
      <formula>OR(H10&gt;365,H10&lt;0)</formula>
    </cfRule>
  </conditionalFormatting>
  <conditionalFormatting sqref="H12:DC12 H31:DC31">
    <cfRule type="expression" dxfId="41" priority="15">
      <formula>OR(H12&gt;8760,H12&lt;0)</formula>
    </cfRule>
  </conditionalFormatting>
  <conditionalFormatting sqref="H13:DC14">
    <cfRule type="expression" dxfId="40" priority="17">
      <formula>OR(H13&gt;22,H13&lt;0)</formula>
    </cfRule>
  </conditionalFormatting>
  <conditionalFormatting sqref="H15:DC15">
    <cfRule type="expression" dxfId="39" priority="16">
      <formula>OR(H15&gt;12,H15&lt;0)</formula>
    </cfRule>
  </conditionalFormatting>
  <conditionalFormatting sqref="H29:DC30">
    <cfRule type="expression" dxfId="38" priority="20">
      <formula>OR(H29&gt;365,H29&lt;0)</formula>
    </cfRule>
  </conditionalFormatting>
  <conditionalFormatting sqref="H32:DC34">
    <cfRule type="expression" dxfId="37" priority="18">
      <formula>OR(H32&gt;22,H32&lt;0)</formula>
    </cfRule>
  </conditionalFormatting>
  <conditionalFormatting sqref="H62:DC66">
    <cfRule type="expression" dxfId="36" priority="3">
      <formula>OR(H62&gt;8760,H62&lt;0)</formula>
    </cfRule>
  </conditionalFormatting>
  <conditionalFormatting sqref="H82:DC86">
    <cfRule type="expression" dxfId="35" priority="1">
      <formula>OR(H82&gt;8760,H82&lt;0)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ignoredErrors>
    <ignoredError sqref="DC1:IV1 A8:F8 E43:F43 A49:F54 E45:F45 E96:F96 E98:F98 DC49:IV53 A46:F46 I13:Z15 H27:Z27 I9:Z11 H12:Z12 H35:Z46 H8:Z8 A102:Z102 DD24:IV46 DD2:IV3 A1:Z3 C5:G6 A5:A7 C7:F7 A11:F12 A9:A10 C9:F10 A14:F17 A13 C13:F13 A20:F22 A18:A19 C18:F19 A27:F27 A24:A26 C24:F26 A30:F41 A28:A29 C28:F29 DD5:IV22 H16:Z22 A42:A45 C42:F42 C43 C44:F44 C45 H29:DC30 H32:DC34 A104:Z105 A103:F103 H103:Z103 A94:F94 A93 D93:F93 DC102:IV105 DD94:IV99 DC92:IV93 DD86:IV91 DC72:IV73 DD66:IV71 A99:G99 A118:Z122 A106:A117 DC118:IV124 DD106:IV117 H96:Z96 I95:Z95 H98:Z98 I97:Z97 A194:Z65540 I123:Z124 I139:Z141 DC139:IV141 DD125:IV138 I148:Z159 DC148:IV159 DD142:IV147 I172:Z177 DC172:IV177 DE160:IV171 I192:Z193 DC192:IV65540 DD178:IV191 A59:F59 A57:A58 C57:F58 A61:F62 A60 C60:F60 A72:F74 A66:A71 A79:F79 A77:A78 C77:F78 A81:F82 A80 C80:F80 A92:F92 A86:A91 A95:A98 C95:F95 C96 C97:F97 C98 C67:F71 H49:Z50 DD57:IV62 DD77:IV82 H72:Z75 C87:F91 H92:Z94 H69 A123:A193 H71 H59:Z59 I57:Z58 H62:Z62 I60:Z61 H52:Z55 H51:L51 N51:Z51 H79:Z79 I77:Z78 H82:Z82 I80:Z81 DD54:IV55 C55:F55 A55 DD74:IV75 C75:F75 A75 D86:F86 D66:F66 I7:Z7 I5:Z6 I24:Z26 I28:Z28" unlockedFormula="1"/>
    <ignoredError sqref="G86:G98 G24:G41 G43 G45 G7:G22 H31:Z31 G57:G62 G77:G82 G49:G55 G66:G75" formula="1" unlockedFormula="1"/>
    <ignoredError sqref="AA31:BU31 BV31:DC31 G111 G109 H128 H133 I128:DC134 I136:DC136 G135 H187 H189:H190" formula="1"/>
    <ignoredError sqref="G156" formulaRange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1B00-000000000000}">
          <x14:formula1>
            <xm:f>'Referencias UC'!$A$2:$A$21</xm:f>
          </x14:formula1>
          <xm:sqref>H4:AA4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18"/>
  <dimension ref="B2:Z121"/>
  <sheetViews>
    <sheetView zoomScaleNormal="100" workbookViewId="0">
      <selection activeCell="I54" sqref="I54:J54"/>
    </sheetView>
  </sheetViews>
  <sheetFormatPr defaultColWidth="9.140625" defaultRowHeight="15" customHeight="1" x14ac:dyDescent="0.25"/>
  <cols>
    <col min="1" max="1" width="3.7109375" style="48" customWidth="1"/>
    <col min="2" max="2" width="4.42578125" style="48" bestFit="1" customWidth="1"/>
    <col min="3" max="7" width="10.7109375" style="48" customWidth="1"/>
    <col min="8" max="9" width="11.42578125" style="48" bestFit="1" customWidth="1"/>
    <col min="10" max="10" width="13.5703125" style="48" bestFit="1" customWidth="1"/>
    <col min="11" max="11" width="18.85546875" style="48" bestFit="1" customWidth="1"/>
    <col min="12" max="12" width="20.28515625" style="48" customWidth="1"/>
    <col min="13" max="13" width="18" style="48" bestFit="1" customWidth="1"/>
    <col min="14" max="14" width="18.85546875" style="48" bestFit="1" customWidth="1"/>
    <col min="15" max="15" width="3.7109375" style="48" customWidth="1"/>
    <col min="16" max="16" width="12.5703125" style="48" bestFit="1" customWidth="1"/>
    <col min="17" max="17" width="10.7109375" style="48" customWidth="1"/>
    <col min="18" max="18" width="7.140625" style="48" bestFit="1" customWidth="1"/>
    <col min="19" max="19" width="10.7109375" style="48" customWidth="1"/>
    <col min="20" max="20" width="14.42578125" style="48" bestFit="1" customWidth="1"/>
    <col min="21" max="21" width="10.7109375" style="48" customWidth="1"/>
    <col min="22" max="22" width="8.42578125" style="48" bestFit="1" customWidth="1"/>
    <col min="23" max="23" width="10.140625" style="48" bestFit="1" customWidth="1"/>
    <col min="24" max="25" width="17.7109375" style="48" bestFit="1" customWidth="1"/>
    <col min="26" max="16384" width="9.140625" style="48"/>
  </cols>
  <sheetData>
    <row r="2" spans="2:26" ht="15" customHeight="1" x14ac:dyDescent="0.25">
      <c r="B2" s="893" t="s">
        <v>4017</v>
      </c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894"/>
      <c r="N2" s="895"/>
      <c r="P2" s="1027" t="str">
        <f>B2</f>
        <v>OUTROS - EX ANTE</v>
      </c>
      <c r="Q2" s="1027"/>
      <c r="R2" s="1027"/>
      <c r="S2" s="1027"/>
      <c r="T2" s="1027"/>
      <c r="U2" s="1027"/>
      <c r="V2" s="1027"/>
      <c r="W2" s="1027"/>
      <c r="X2" s="1027"/>
      <c r="Y2" s="1027"/>
    </row>
    <row r="3" spans="2:26" ht="15" customHeight="1" x14ac:dyDescent="0.25">
      <c r="B3" s="893" t="s">
        <v>3915</v>
      </c>
      <c r="C3" s="894"/>
      <c r="D3" s="894"/>
      <c r="E3" s="894"/>
      <c r="F3" s="894"/>
      <c r="G3" s="894"/>
      <c r="H3" s="894"/>
      <c r="I3" s="894"/>
      <c r="J3" s="894"/>
      <c r="K3" s="894"/>
      <c r="L3" s="894"/>
      <c r="M3" s="894"/>
      <c r="N3" s="895"/>
      <c r="P3" s="1027" t="s">
        <v>4050</v>
      </c>
      <c r="Q3" s="1027"/>
      <c r="R3" s="1027"/>
      <c r="S3" s="1027"/>
      <c r="T3" s="1027"/>
      <c r="U3" s="1027"/>
      <c r="V3" s="1027"/>
      <c r="W3" s="1027"/>
      <c r="X3" s="1027"/>
      <c r="Y3" s="1027"/>
    </row>
    <row r="4" spans="2:26" ht="15" customHeight="1" x14ac:dyDescent="0.25">
      <c r="B4" s="1152" t="s">
        <v>4051</v>
      </c>
      <c r="C4" s="1153"/>
      <c r="D4" s="1153"/>
      <c r="E4" s="1153"/>
      <c r="F4" s="1153"/>
      <c r="G4" s="1153"/>
      <c r="H4" s="1153"/>
      <c r="I4" s="1153"/>
      <c r="J4" s="1153"/>
      <c r="K4" s="1080" t="s">
        <v>3906</v>
      </c>
      <c r="L4" s="1080"/>
      <c r="M4" s="1080"/>
      <c r="N4" s="1080"/>
      <c r="P4" s="1152" t="s">
        <v>4052</v>
      </c>
      <c r="Q4" s="1153"/>
      <c r="R4" s="1153"/>
      <c r="S4" s="1153"/>
      <c r="T4" s="1153"/>
      <c r="U4" s="1153"/>
      <c r="V4" s="1153"/>
      <c r="W4" s="1153"/>
      <c r="X4" s="1157"/>
      <c r="Y4" s="506" t="s">
        <v>4053</v>
      </c>
    </row>
    <row r="5" spans="2:26" ht="15" customHeight="1" x14ac:dyDescent="0.25">
      <c r="B5" s="1158" t="s">
        <v>3916</v>
      </c>
      <c r="C5" s="1158"/>
      <c r="D5" s="1158"/>
      <c r="E5" s="1159"/>
      <c r="F5" s="1159"/>
      <c r="G5" s="1159"/>
      <c r="H5" s="515" t="s">
        <v>4054</v>
      </c>
      <c r="I5" s="515" t="s">
        <v>3976</v>
      </c>
      <c r="J5" s="515" t="s">
        <v>3977</v>
      </c>
      <c r="K5" s="155" t="s">
        <v>3978</v>
      </c>
      <c r="L5" s="127" t="s">
        <v>4055</v>
      </c>
      <c r="M5" s="127" t="s">
        <v>4056</v>
      </c>
      <c r="N5" s="128" t="s">
        <v>4057</v>
      </c>
      <c r="P5" s="1158" t="str">
        <f>B5</f>
        <v>Materiais e equipamentos</v>
      </c>
      <c r="Q5" s="1158"/>
      <c r="R5" s="1158"/>
      <c r="S5" s="1159"/>
      <c r="T5" s="1159"/>
      <c r="U5" s="1159"/>
      <c r="V5" s="515" t="s">
        <v>4054</v>
      </c>
      <c r="W5" s="155" t="s">
        <v>4058</v>
      </c>
      <c r="X5" s="155" t="s">
        <v>4059</v>
      </c>
      <c r="Y5" s="128" t="s">
        <v>4060</v>
      </c>
    </row>
    <row r="6" spans="2:26" ht="15" customHeight="1" x14ac:dyDescent="0.25">
      <c r="B6" s="156">
        <v>1</v>
      </c>
      <c r="C6" s="1105"/>
      <c r="D6" s="1151"/>
      <c r="E6" s="1151"/>
      <c r="F6" s="1151"/>
      <c r="G6" s="1151"/>
      <c r="H6" s="18"/>
      <c r="I6" s="2"/>
      <c r="J6" s="1"/>
      <c r="K6" s="133">
        <f>N6-L6-M6</f>
        <v>0</v>
      </c>
      <c r="L6" s="1"/>
      <c r="M6" s="1"/>
      <c r="N6" s="133">
        <f>I6*J6</f>
        <v>0</v>
      </c>
      <c r="P6" s="156">
        <f>B6</f>
        <v>1</v>
      </c>
      <c r="Q6" s="1097" t="str">
        <f>IF(OR(C6=0,C6=""),"",C6)</f>
        <v/>
      </c>
      <c r="R6" s="1097"/>
      <c r="S6" s="1097"/>
      <c r="T6" s="1097"/>
      <c r="U6" s="1098"/>
      <c r="V6" s="159" t="str">
        <f>IF(N6=0,"",H6)</f>
        <v/>
      </c>
      <c r="W6" s="160">
        <f>IF(OR(V6="",V6=0),0,(Projeto!$AD$8*((1+Projeto!$AD$8)^V6))/(((1+Projeto!$AD$8)^V6)-1))</f>
        <v>0</v>
      </c>
      <c r="X6" s="161">
        <f>IF(AND(K6&gt;0,CustoContabil!$E$6&gt;0),K6*(CustoContabil!$E$20/CustoContabil!$E$6)*W6,0)</f>
        <v>0</v>
      </c>
      <c r="Y6" s="161">
        <f>IF(AND(N6&gt;0,CustoContabil!$C$6&gt;0),N6*(CustoContabil!$C$20/CustoContabil!$C$6)*W6,0)</f>
        <v>0</v>
      </c>
      <c r="Z6" s="162"/>
    </row>
    <row r="7" spans="2:26" ht="15" customHeight="1" x14ac:dyDescent="0.25">
      <c r="B7" s="156">
        <v>2</v>
      </c>
      <c r="C7" s="1105"/>
      <c r="D7" s="1151"/>
      <c r="E7" s="1151"/>
      <c r="F7" s="1151"/>
      <c r="G7" s="1151"/>
      <c r="H7" s="18"/>
      <c r="I7" s="2"/>
      <c r="J7" s="1"/>
      <c r="K7" s="133">
        <f t="shared" ref="K7:K25" si="0">N7-L7-M7</f>
        <v>0</v>
      </c>
      <c r="L7" s="1"/>
      <c r="M7" s="1"/>
      <c r="N7" s="133">
        <f t="shared" ref="N7:N25" si="1">I7*J7</f>
        <v>0</v>
      </c>
      <c r="P7" s="156">
        <f t="shared" ref="P7:P25" si="2">B7</f>
        <v>2</v>
      </c>
      <c r="Q7" s="1097" t="str">
        <f t="shared" ref="Q7:Q25" si="3">IF(OR(C7=0,C7=""),"",C7)</f>
        <v/>
      </c>
      <c r="R7" s="1097"/>
      <c r="S7" s="1097"/>
      <c r="T7" s="1097"/>
      <c r="U7" s="1098"/>
      <c r="V7" s="159" t="str">
        <f t="shared" ref="V7:V25" si="4">IF(N7=0,"",H7)</f>
        <v/>
      </c>
      <c r="W7" s="160">
        <f>IF(OR(V7="",V7=0),0,(Projeto!$AD$8*((1+Projeto!$AD$8)^V7))/(((1+Projeto!$AD$8)^V7)-1))</f>
        <v>0</v>
      </c>
      <c r="X7" s="161">
        <f>IF(AND(K7&gt;0,CustoContabil!$E$6&gt;0),K7*(CustoContabil!$E$20/CustoContabil!$E$6)*W7,0)</f>
        <v>0</v>
      </c>
      <c r="Y7" s="161">
        <f>IF(AND(N7&gt;0,CustoContabil!$C$6&gt;0),N7*(CustoContabil!$C$20/CustoContabil!$C$6)*W7,0)</f>
        <v>0</v>
      </c>
      <c r="Z7" s="162"/>
    </row>
    <row r="8" spans="2:26" ht="15" customHeight="1" x14ac:dyDescent="0.25">
      <c r="B8" s="156">
        <v>3</v>
      </c>
      <c r="C8" s="1105"/>
      <c r="D8" s="1151"/>
      <c r="E8" s="1151"/>
      <c r="F8" s="1151"/>
      <c r="G8" s="1151"/>
      <c r="H8" s="18"/>
      <c r="I8" s="2"/>
      <c r="J8" s="1"/>
      <c r="K8" s="133">
        <f t="shared" si="0"/>
        <v>0</v>
      </c>
      <c r="L8" s="1"/>
      <c r="M8" s="1"/>
      <c r="N8" s="133">
        <f t="shared" si="1"/>
        <v>0</v>
      </c>
      <c r="P8" s="156">
        <f t="shared" si="2"/>
        <v>3</v>
      </c>
      <c r="Q8" s="1097" t="str">
        <f t="shared" si="3"/>
        <v/>
      </c>
      <c r="R8" s="1097"/>
      <c r="S8" s="1097"/>
      <c r="T8" s="1097"/>
      <c r="U8" s="1098"/>
      <c r="V8" s="159" t="str">
        <f t="shared" si="4"/>
        <v/>
      </c>
      <c r="W8" s="160">
        <f>IF(OR(V8="",V8=0),0,(Projeto!$AD$8*((1+Projeto!$AD$8)^V8))/(((1+Projeto!$AD$8)^V8)-1))</f>
        <v>0</v>
      </c>
      <c r="X8" s="161">
        <f>IF(AND(K8&gt;0,CustoContabil!$E$6&gt;0),K8*(CustoContabil!$E$20/CustoContabil!$E$6)*W8,0)</f>
        <v>0</v>
      </c>
      <c r="Y8" s="161">
        <f>IF(AND(N8&gt;0,CustoContabil!$C$6&gt;0),N8*(CustoContabil!$C$20/CustoContabil!$C$6)*W8,0)</f>
        <v>0</v>
      </c>
      <c r="Z8" s="162"/>
    </row>
    <row r="9" spans="2:26" ht="15" customHeight="1" x14ac:dyDescent="0.25">
      <c r="B9" s="156">
        <v>4</v>
      </c>
      <c r="C9" s="1105"/>
      <c r="D9" s="1151"/>
      <c r="E9" s="1151"/>
      <c r="F9" s="1151"/>
      <c r="G9" s="1151"/>
      <c r="H9" s="18"/>
      <c r="I9" s="2"/>
      <c r="J9" s="1"/>
      <c r="K9" s="133">
        <f t="shared" si="0"/>
        <v>0</v>
      </c>
      <c r="L9" s="1"/>
      <c r="M9" s="1"/>
      <c r="N9" s="133">
        <f t="shared" si="1"/>
        <v>0</v>
      </c>
      <c r="P9" s="156">
        <f t="shared" si="2"/>
        <v>4</v>
      </c>
      <c r="Q9" s="1097" t="str">
        <f t="shared" si="3"/>
        <v/>
      </c>
      <c r="R9" s="1097"/>
      <c r="S9" s="1097"/>
      <c r="T9" s="1097"/>
      <c r="U9" s="1098"/>
      <c r="V9" s="159" t="str">
        <f t="shared" si="4"/>
        <v/>
      </c>
      <c r="W9" s="160">
        <f>IF(OR(V9="",V9=0),0,(Projeto!$AD$8*((1+Projeto!$AD$8)^V9))/(((1+Projeto!$AD$8)^V9)-1))</f>
        <v>0</v>
      </c>
      <c r="X9" s="161">
        <f>IF(AND(K9&gt;0,CustoContabil!$E$6&gt;0),K9*(CustoContabil!$E$20/CustoContabil!$E$6)*W9,0)</f>
        <v>0</v>
      </c>
      <c r="Y9" s="161">
        <f>IF(AND(N9&gt;0,CustoContabil!$C$6&gt;0),N9*(CustoContabil!$C$20/CustoContabil!$C$6)*W9,0)</f>
        <v>0</v>
      </c>
      <c r="Z9" s="162"/>
    </row>
    <row r="10" spans="2:26" ht="15" customHeight="1" x14ac:dyDescent="0.25">
      <c r="B10" s="156">
        <v>5</v>
      </c>
      <c r="C10" s="1105"/>
      <c r="D10" s="1151"/>
      <c r="E10" s="1151"/>
      <c r="F10" s="1151"/>
      <c r="G10" s="1151"/>
      <c r="H10" s="18"/>
      <c r="I10" s="2"/>
      <c r="J10" s="1"/>
      <c r="K10" s="133">
        <f t="shared" si="0"/>
        <v>0</v>
      </c>
      <c r="L10" s="1"/>
      <c r="M10" s="1"/>
      <c r="N10" s="133">
        <f t="shared" si="1"/>
        <v>0</v>
      </c>
      <c r="P10" s="156">
        <f t="shared" si="2"/>
        <v>5</v>
      </c>
      <c r="Q10" s="1097" t="str">
        <f t="shared" si="3"/>
        <v/>
      </c>
      <c r="R10" s="1097"/>
      <c r="S10" s="1097"/>
      <c r="T10" s="1097"/>
      <c r="U10" s="1098"/>
      <c r="V10" s="159" t="str">
        <f t="shared" si="4"/>
        <v/>
      </c>
      <c r="W10" s="160">
        <f>IF(OR(V10="",V10=0),0,(Projeto!$AD$8*((1+Projeto!$AD$8)^V10))/(((1+Projeto!$AD$8)^V10)-1))</f>
        <v>0</v>
      </c>
      <c r="X10" s="161">
        <f>IF(AND(K10&gt;0,CustoContabil!$E$6&gt;0),K10*(CustoContabil!$E$20/CustoContabil!$E$6)*W10,0)</f>
        <v>0</v>
      </c>
      <c r="Y10" s="161">
        <f>IF(AND(N10&gt;0,CustoContabil!$C$6&gt;0),N10*(CustoContabil!$C$20/CustoContabil!$C$6)*W10,0)</f>
        <v>0</v>
      </c>
      <c r="Z10" s="162"/>
    </row>
    <row r="11" spans="2:26" ht="15" customHeight="1" x14ac:dyDescent="0.25">
      <c r="B11" s="156">
        <v>6</v>
      </c>
      <c r="C11" s="1105"/>
      <c r="D11" s="1151"/>
      <c r="E11" s="1151"/>
      <c r="F11" s="1151"/>
      <c r="G11" s="1151"/>
      <c r="H11" s="18"/>
      <c r="I11" s="2"/>
      <c r="J11" s="1"/>
      <c r="K11" s="133">
        <f t="shared" si="0"/>
        <v>0</v>
      </c>
      <c r="L11" s="1"/>
      <c r="M11" s="1"/>
      <c r="N11" s="133">
        <f>I11*J11</f>
        <v>0</v>
      </c>
      <c r="P11" s="156">
        <f t="shared" si="2"/>
        <v>6</v>
      </c>
      <c r="Q11" s="1097" t="str">
        <f t="shared" si="3"/>
        <v/>
      </c>
      <c r="R11" s="1097"/>
      <c r="S11" s="1097"/>
      <c r="T11" s="1097"/>
      <c r="U11" s="1098"/>
      <c r="V11" s="159" t="str">
        <f t="shared" si="4"/>
        <v/>
      </c>
      <c r="W11" s="160">
        <f>IF(OR(V11="",V11=0),0,(Projeto!$AD$8*((1+Projeto!$AD$8)^V11))/(((1+Projeto!$AD$8)^V11)-1))</f>
        <v>0</v>
      </c>
      <c r="X11" s="161">
        <f>IF(AND(K11&gt;0,CustoContabil!$E$6&gt;0),K11*(CustoContabil!$E$20/CustoContabil!$E$6)*W11,0)</f>
        <v>0</v>
      </c>
      <c r="Y11" s="161">
        <f>IF(AND(N11&gt;0,CustoContabil!$C$6&gt;0),N11*(CustoContabil!$C$20/CustoContabil!$C$6)*W11,0)</f>
        <v>0</v>
      </c>
      <c r="Z11" s="162"/>
    </row>
    <row r="12" spans="2:26" ht="15" customHeight="1" x14ac:dyDescent="0.25">
      <c r="B12" s="156">
        <v>7</v>
      </c>
      <c r="C12" s="1105"/>
      <c r="D12" s="1151"/>
      <c r="E12" s="1151"/>
      <c r="F12" s="1151"/>
      <c r="G12" s="1151"/>
      <c r="H12" s="18"/>
      <c r="I12" s="2"/>
      <c r="J12" s="1"/>
      <c r="K12" s="133">
        <f t="shared" si="0"/>
        <v>0</v>
      </c>
      <c r="L12" s="1"/>
      <c r="M12" s="1"/>
      <c r="N12" s="133">
        <f t="shared" si="1"/>
        <v>0</v>
      </c>
      <c r="P12" s="156">
        <f t="shared" si="2"/>
        <v>7</v>
      </c>
      <c r="Q12" s="1097" t="str">
        <f t="shared" si="3"/>
        <v/>
      </c>
      <c r="R12" s="1097"/>
      <c r="S12" s="1097"/>
      <c r="T12" s="1097"/>
      <c r="U12" s="1098"/>
      <c r="V12" s="159" t="str">
        <f t="shared" si="4"/>
        <v/>
      </c>
      <c r="W12" s="160">
        <f>IF(OR(V12="",V12=0),0,(Projeto!$AD$8*((1+Projeto!$AD$8)^V12))/(((1+Projeto!$AD$8)^V12)-1))</f>
        <v>0</v>
      </c>
      <c r="X12" s="161">
        <f>IF(AND(K12&gt;0,CustoContabil!$E$6&gt;0),K12*(CustoContabil!$E$20/CustoContabil!$E$6)*W12,0)</f>
        <v>0</v>
      </c>
      <c r="Y12" s="161">
        <f>IF(AND(N12&gt;0,CustoContabil!$C$6&gt;0),N12*(CustoContabil!$C$20/CustoContabil!$C$6)*W12,0)</f>
        <v>0</v>
      </c>
      <c r="Z12" s="162"/>
    </row>
    <row r="13" spans="2:26" ht="15" customHeight="1" x14ac:dyDescent="0.25">
      <c r="B13" s="156">
        <v>8</v>
      </c>
      <c r="C13" s="1105"/>
      <c r="D13" s="1151"/>
      <c r="E13" s="1151"/>
      <c r="F13" s="1151"/>
      <c r="G13" s="1151"/>
      <c r="H13" s="18"/>
      <c r="I13" s="2"/>
      <c r="J13" s="1"/>
      <c r="K13" s="133">
        <f t="shared" si="0"/>
        <v>0</v>
      </c>
      <c r="L13" s="1"/>
      <c r="M13" s="1"/>
      <c r="N13" s="133">
        <f t="shared" si="1"/>
        <v>0</v>
      </c>
      <c r="P13" s="156">
        <f t="shared" si="2"/>
        <v>8</v>
      </c>
      <c r="Q13" s="1097" t="str">
        <f t="shared" si="3"/>
        <v/>
      </c>
      <c r="R13" s="1097"/>
      <c r="S13" s="1097"/>
      <c r="T13" s="1097"/>
      <c r="U13" s="1098"/>
      <c r="V13" s="159" t="str">
        <f t="shared" si="4"/>
        <v/>
      </c>
      <c r="W13" s="160">
        <f>IF(OR(V13="",V13=0),0,(Projeto!$AD$8*((1+Projeto!$AD$8)^V13))/(((1+Projeto!$AD$8)^V13)-1))</f>
        <v>0</v>
      </c>
      <c r="X13" s="161">
        <f>IF(AND(K13&gt;0,CustoContabil!$E$6&gt;0),K13*(CustoContabil!$E$20/CustoContabil!$E$6)*W13,0)</f>
        <v>0</v>
      </c>
      <c r="Y13" s="161">
        <f>IF(AND(N13&gt;0,CustoContabil!$C$6&gt;0),N13*(CustoContabil!$C$20/CustoContabil!$C$6)*W13,0)</f>
        <v>0</v>
      </c>
      <c r="Z13" s="162"/>
    </row>
    <row r="14" spans="2:26" ht="15" customHeight="1" x14ac:dyDescent="0.25">
      <c r="B14" s="156">
        <v>9</v>
      </c>
      <c r="C14" s="1105"/>
      <c r="D14" s="1151"/>
      <c r="E14" s="1151"/>
      <c r="F14" s="1151"/>
      <c r="G14" s="1151"/>
      <c r="H14" s="18"/>
      <c r="I14" s="2"/>
      <c r="J14" s="1"/>
      <c r="K14" s="133">
        <f t="shared" si="0"/>
        <v>0</v>
      </c>
      <c r="L14" s="1"/>
      <c r="M14" s="1"/>
      <c r="N14" s="133">
        <f t="shared" si="1"/>
        <v>0</v>
      </c>
      <c r="P14" s="156">
        <f t="shared" si="2"/>
        <v>9</v>
      </c>
      <c r="Q14" s="1097" t="str">
        <f t="shared" si="3"/>
        <v/>
      </c>
      <c r="R14" s="1097"/>
      <c r="S14" s="1097"/>
      <c r="T14" s="1097"/>
      <c r="U14" s="1098"/>
      <c r="V14" s="159" t="str">
        <f t="shared" si="4"/>
        <v/>
      </c>
      <c r="W14" s="160">
        <f>IF(OR(V14="",V14=0),0,(Projeto!$AD$8*((1+Projeto!$AD$8)^V14))/(((1+Projeto!$AD$8)^V14)-1))</f>
        <v>0</v>
      </c>
      <c r="X14" s="161">
        <f>IF(AND(K14&gt;0,CustoContabil!$E$6&gt;0),K14*(CustoContabil!$E$20/CustoContabil!$E$6)*W14,0)</f>
        <v>0</v>
      </c>
      <c r="Y14" s="161">
        <f>IF(AND(N14&gt;0,CustoContabil!$C$6&gt;0),N14*(CustoContabil!$C$20/CustoContabil!$C$6)*W14,0)</f>
        <v>0</v>
      </c>
      <c r="Z14" s="162"/>
    </row>
    <row r="15" spans="2:26" ht="15" customHeight="1" x14ac:dyDescent="0.25">
      <c r="B15" s="156">
        <v>10</v>
      </c>
      <c r="C15" s="1105"/>
      <c r="D15" s="1151"/>
      <c r="E15" s="1151"/>
      <c r="F15" s="1151"/>
      <c r="G15" s="1151"/>
      <c r="H15" s="18"/>
      <c r="I15" s="2"/>
      <c r="J15" s="1"/>
      <c r="K15" s="133">
        <f t="shared" si="0"/>
        <v>0</v>
      </c>
      <c r="L15" s="1"/>
      <c r="M15" s="1"/>
      <c r="N15" s="133">
        <f t="shared" si="1"/>
        <v>0</v>
      </c>
      <c r="P15" s="156">
        <f t="shared" si="2"/>
        <v>10</v>
      </c>
      <c r="Q15" s="1097" t="str">
        <f t="shared" si="3"/>
        <v/>
      </c>
      <c r="R15" s="1097"/>
      <c r="S15" s="1097"/>
      <c r="T15" s="1097"/>
      <c r="U15" s="1098"/>
      <c r="V15" s="159" t="str">
        <f t="shared" si="4"/>
        <v/>
      </c>
      <c r="W15" s="160">
        <f>IF(OR(V15="",V15=0),0,(Projeto!$AD$8*((1+Projeto!$AD$8)^V15))/(((1+Projeto!$AD$8)^V15)-1))</f>
        <v>0</v>
      </c>
      <c r="X15" s="161">
        <f>IF(AND(K15&gt;0,CustoContabil!$E$6&gt;0),K15*(CustoContabil!$E$20/CustoContabil!$E$6)*W15,0)</f>
        <v>0</v>
      </c>
      <c r="Y15" s="161">
        <f>IF(AND(N15&gt;0,CustoContabil!$C$6&gt;0),N15*(CustoContabil!$C$20/CustoContabil!$C$6)*W15,0)</f>
        <v>0</v>
      </c>
      <c r="Z15" s="162"/>
    </row>
    <row r="16" spans="2:26" ht="15" customHeight="1" x14ac:dyDescent="0.25">
      <c r="B16" s="156">
        <v>11</v>
      </c>
      <c r="C16" s="1105"/>
      <c r="D16" s="1151"/>
      <c r="E16" s="1151"/>
      <c r="F16" s="1151"/>
      <c r="G16" s="1151"/>
      <c r="H16" s="18"/>
      <c r="I16" s="2"/>
      <c r="J16" s="1"/>
      <c r="K16" s="133">
        <f t="shared" si="0"/>
        <v>0</v>
      </c>
      <c r="L16" s="1"/>
      <c r="M16" s="1"/>
      <c r="N16" s="133">
        <f t="shared" si="1"/>
        <v>0</v>
      </c>
      <c r="P16" s="156">
        <f t="shared" si="2"/>
        <v>11</v>
      </c>
      <c r="Q16" s="1097" t="str">
        <f t="shared" si="3"/>
        <v/>
      </c>
      <c r="R16" s="1097"/>
      <c r="S16" s="1097"/>
      <c r="T16" s="1097"/>
      <c r="U16" s="1098"/>
      <c r="V16" s="159" t="str">
        <f t="shared" si="4"/>
        <v/>
      </c>
      <c r="W16" s="160">
        <f>IF(OR(V16="",V16=0),0,(Projeto!$AD$8*((1+Projeto!$AD$8)^V16))/(((1+Projeto!$AD$8)^V16)-1))</f>
        <v>0</v>
      </c>
      <c r="X16" s="161">
        <f>IF(AND(K16&gt;0,CustoContabil!$E$6&gt;0),K16*(CustoContabil!$E$20/CustoContabil!$E$6)*W16,0)</f>
        <v>0</v>
      </c>
      <c r="Y16" s="161">
        <f>IF(AND(N16&gt;0,CustoContabil!$C$6&gt;0),N16*(CustoContabil!$C$20/CustoContabil!$C$6)*W16,0)</f>
        <v>0</v>
      </c>
      <c r="Z16" s="162"/>
    </row>
    <row r="17" spans="2:26" ht="15" customHeight="1" x14ac:dyDescent="0.25">
      <c r="B17" s="156">
        <v>12</v>
      </c>
      <c r="C17" s="1105"/>
      <c r="D17" s="1151"/>
      <c r="E17" s="1151"/>
      <c r="F17" s="1151"/>
      <c r="G17" s="1151"/>
      <c r="H17" s="18"/>
      <c r="I17" s="2"/>
      <c r="J17" s="1"/>
      <c r="K17" s="133">
        <f t="shared" si="0"/>
        <v>0</v>
      </c>
      <c r="L17" s="1"/>
      <c r="M17" s="1"/>
      <c r="N17" s="133">
        <f t="shared" si="1"/>
        <v>0</v>
      </c>
      <c r="P17" s="156">
        <f t="shared" si="2"/>
        <v>12</v>
      </c>
      <c r="Q17" s="1097" t="str">
        <f t="shared" si="3"/>
        <v/>
      </c>
      <c r="R17" s="1097"/>
      <c r="S17" s="1097"/>
      <c r="T17" s="1097"/>
      <c r="U17" s="1098"/>
      <c r="V17" s="159" t="str">
        <f t="shared" si="4"/>
        <v/>
      </c>
      <c r="W17" s="160">
        <f>IF(OR(V17="",V17=0),0,(Projeto!$AD$8*((1+Projeto!$AD$8)^V17))/(((1+Projeto!$AD$8)^V17)-1))</f>
        <v>0</v>
      </c>
      <c r="X17" s="161">
        <f>IF(AND(K17&gt;0,CustoContabil!$E$6&gt;0),K17*(CustoContabil!$E$20/CustoContabil!$E$6)*W17,0)</f>
        <v>0</v>
      </c>
      <c r="Y17" s="161">
        <f>IF(AND(N17&gt;0,CustoContabil!$C$6&gt;0),N17*(CustoContabil!$C$20/CustoContabil!$C$6)*W17,0)</f>
        <v>0</v>
      </c>
      <c r="Z17" s="162"/>
    </row>
    <row r="18" spans="2:26" ht="15" customHeight="1" x14ac:dyDescent="0.25">
      <c r="B18" s="156">
        <v>13</v>
      </c>
      <c r="C18" s="1105"/>
      <c r="D18" s="1151"/>
      <c r="E18" s="1151"/>
      <c r="F18" s="1151"/>
      <c r="G18" s="1151"/>
      <c r="H18" s="18"/>
      <c r="I18" s="2"/>
      <c r="J18" s="1"/>
      <c r="K18" s="133">
        <f t="shared" si="0"/>
        <v>0</v>
      </c>
      <c r="L18" s="1"/>
      <c r="M18" s="1"/>
      <c r="N18" s="133">
        <f t="shared" si="1"/>
        <v>0</v>
      </c>
      <c r="P18" s="156">
        <f t="shared" si="2"/>
        <v>13</v>
      </c>
      <c r="Q18" s="1097" t="str">
        <f t="shared" si="3"/>
        <v/>
      </c>
      <c r="R18" s="1097"/>
      <c r="S18" s="1097"/>
      <c r="T18" s="1097"/>
      <c r="U18" s="1098"/>
      <c r="V18" s="159" t="str">
        <f t="shared" si="4"/>
        <v/>
      </c>
      <c r="W18" s="160">
        <f>IF(OR(V18="",V18=0),0,(Projeto!$AD$8*((1+Projeto!$AD$8)^V18))/(((1+Projeto!$AD$8)^V18)-1))</f>
        <v>0</v>
      </c>
      <c r="X18" s="161">
        <f>IF(AND(K18&gt;0,CustoContabil!$E$6&gt;0),K18*(CustoContabil!$E$20/CustoContabil!$E$6)*W18,0)</f>
        <v>0</v>
      </c>
      <c r="Y18" s="161">
        <f>IF(AND(N18&gt;0,CustoContabil!$C$6&gt;0),N18*(CustoContabil!$C$20/CustoContabil!$C$6)*W18,0)</f>
        <v>0</v>
      </c>
      <c r="Z18" s="162"/>
    </row>
    <row r="19" spans="2:26" ht="15" customHeight="1" x14ac:dyDescent="0.25">
      <c r="B19" s="156">
        <v>14</v>
      </c>
      <c r="C19" s="1105"/>
      <c r="D19" s="1151"/>
      <c r="E19" s="1151"/>
      <c r="F19" s="1151"/>
      <c r="G19" s="1151"/>
      <c r="H19" s="18"/>
      <c r="I19" s="2"/>
      <c r="J19" s="1"/>
      <c r="K19" s="133">
        <f t="shared" si="0"/>
        <v>0</v>
      </c>
      <c r="L19" s="1"/>
      <c r="M19" s="1"/>
      <c r="N19" s="133">
        <f t="shared" si="1"/>
        <v>0</v>
      </c>
      <c r="P19" s="156">
        <f t="shared" si="2"/>
        <v>14</v>
      </c>
      <c r="Q19" s="1097" t="str">
        <f t="shared" si="3"/>
        <v/>
      </c>
      <c r="R19" s="1097"/>
      <c r="S19" s="1097"/>
      <c r="T19" s="1097"/>
      <c r="U19" s="1098"/>
      <c r="V19" s="159" t="str">
        <f t="shared" si="4"/>
        <v/>
      </c>
      <c r="W19" s="160">
        <f>IF(OR(V19="",V19=0),0,(Projeto!$AD$8*((1+Projeto!$AD$8)^V19))/(((1+Projeto!$AD$8)^V19)-1))</f>
        <v>0</v>
      </c>
      <c r="X19" s="161">
        <f>IF(AND(K19&gt;0,CustoContabil!$E$6&gt;0),K19*(CustoContabil!$E$20/CustoContabil!$E$6)*W19,0)</f>
        <v>0</v>
      </c>
      <c r="Y19" s="161">
        <f>IF(AND(N19&gt;0,CustoContabil!$C$6&gt;0),N19*(CustoContabil!$C$20/CustoContabil!$C$6)*W19,0)</f>
        <v>0</v>
      </c>
      <c r="Z19" s="162"/>
    </row>
    <row r="20" spans="2:26" ht="15" customHeight="1" x14ac:dyDescent="0.25">
      <c r="B20" s="156">
        <v>15</v>
      </c>
      <c r="C20" s="1105"/>
      <c r="D20" s="1151"/>
      <c r="E20" s="1151"/>
      <c r="F20" s="1151"/>
      <c r="G20" s="1151"/>
      <c r="H20" s="18"/>
      <c r="I20" s="2"/>
      <c r="J20" s="1"/>
      <c r="K20" s="133">
        <f t="shared" si="0"/>
        <v>0</v>
      </c>
      <c r="L20" s="1"/>
      <c r="M20" s="1"/>
      <c r="N20" s="133">
        <f t="shared" si="1"/>
        <v>0</v>
      </c>
      <c r="P20" s="156">
        <f t="shared" si="2"/>
        <v>15</v>
      </c>
      <c r="Q20" s="1097" t="str">
        <f t="shared" si="3"/>
        <v/>
      </c>
      <c r="R20" s="1097"/>
      <c r="S20" s="1097"/>
      <c r="T20" s="1097"/>
      <c r="U20" s="1098"/>
      <c r="V20" s="159" t="str">
        <f t="shared" si="4"/>
        <v/>
      </c>
      <c r="W20" s="160">
        <f>IF(OR(V20="",V20=0),0,(Projeto!$AD$8*((1+Projeto!$AD$8)^V20))/(((1+Projeto!$AD$8)^V20)-1))</f>
        <v>0</v>
      </c>
      <c r="X20" s="161">
        <f>IF(AND(K20&gt;0,CustoContabil!$E$6&gt;0),K20*(CustoContabil!$E$20/CustoContabil!$E$6)*W20,0)</f>
        <v>0</v>
      </c>
      <c r="Y20" s="161">
        <f>IF(AND(N20&gt;0,CustoContabil!$C$6&gt;0),N20*(CustoContabil!$C$20/CustoContabil!$C$6)*W20,0)</f>
        <v>0</v>
      </c>
      <c r="Z20" s="162"/>
    </row>
    <row r="21" spans="2:26" ht="15" customHeight="1" x14ac:dyDescent="0.25">
      <c r="B21" s="156">
        <v>16</v>
      </c>
      <c r="C21" s="1105"/>
      <c r="D21" s="1151"/>
      <c r="E21" s="1151"/>
      <c r="F21" s="1151"/>
      <c r="G21" s="1151"/>
      <c r="H21" s="18"/>
      <c r="I21" s="2"/>
      <c r="J21" s="1"/>
      <c r="K21" s="133">
        <f t="shared" si="0"/>
        <v>0</v>
      </c>
      <c r="L21" s="1"/>
      <c r="M21" s="1"/>
      <c r="N21" s="133">
        <f t="shared" si="1"/>
        <v>0</v>
      </c>
      <c r="P21" s="156">
        <f t="shared" si="2"/>
        <v>16</v>
      </c>
      <c r="Q21" s="1097" t="str">
        <f t="shared" si="3"/>
        <v/>
      </c>
      <c r="R21" s="1097"/>
      <c r="S21" s="1097"/>
      <c r="T21" s="1097"/>
      <c r="U21" s="1098"/>
      <c r="V21" s="159" t="str">
        <f t="shared" si="4"/>
        <v/>
      </c>
      <c r="W21" s="160">
        <f>IF(OR(V21="",V21=0),0,(Projeto!$AD$8*((1+Projeto!$AD$8)^V21))/(((1+Projeto!$AD$8)^V21)-1))</f>
        <v>0</v>
      </c>
      <c r="X21" s="161">
        <f>IF(AND(K21&gt;0,CustoContabil!$E$6&gt;0),K21*(CustoContabil!$E$20/CustoContabil!$E$6)*W21,0)</f>
        <v>0</v>
      </c>
      <c r="Y21" s="161">
        <f>IF(AND(N21&gt;0,CustoContabil!$C$6&gt;0),N21*(CustoContabil!$C$20/CustoContabil!$C$6)*W21,0)</f>
        <v>0</v>
      </c>
      <c r="Z21" s="162"/>
    </row>
    <row r="22" spans="2:26" ht="15" customHeight="1" x14ac:dyDescent="0.25">
      <c r="B22" s="156">
        <v>17</v>
      </c>
      <c r="C22" s="1105"/>
      <c r="D22" s="1151"/>
      <c r="E22" s="1151"/>
      <c r="F22" s="1151"/>
      <c r="G22" s="1151"/>
      <c r="H22" s="18"/>
      <c r="I22" s="2"/>
      <c r="J22" s="1"/>
      <c r="K22" s="133">
        <f t="shared" si="0"/>
        <v>0</v>
      </c>
      <c r="L22" s="1"/>
      <c r="M22" s="1"/>
      <c r="N22" s="133">
        <f t="shared" si="1"/>
        <v>0</v>
      </c>
      <c r="P22" s="156">
        <f t="shared" si="2"/>
        <v>17</v>
      </c>
      <c r="Q22" s="1097" t="str">
        <f t="shared" si="3"/>
        <v/>
      </c>
      <c r="R22" s="1097"/>
      <c r="S22" s="1097"/>
      <c r="T22" s="1097"/>
      <c r="U22" s="1098"/>
      <c r="V22" s="159" t="str">
        <f t="shared" si="4"/>
        <v/>
      </c>
      <c r="W22" s="160">
        <f>IF(OR(V22="",V22=0),0,(Projeto!$AD$8*((1+Projeto!$AD$8)^V22))/(((1+Projeto!$AD$8)^V22)-1))</f>
        <v>0</v>
      </c>
      <c r="X22" s="161">
        <f>IF(AND(K22&gt;0,CustoContabil!$E$6&gt;0),K22*(CustoContabil!$E$20/CustoContabil!$E$6)*W22,0)</f>
        <v>0</v>
      </c>
      <c r="Y22" s="161">
        <f>IF(AND(N22&gt;0,CustoContabil!$C$6&gt;0),N22*(CustoContabil!$C$20/CustoContabil!$C$6)*W22,0)</f>
        <v>0</v>
      </c>
      <c r="Z22" s="162"/>
    </row>
    <row r="23" spans="2:26" ht="15" customHeight="1" x14ac:dyDescent="0.25">
      <c r="B23" s="156">
        <v>18</v>
      </c>
      <c r="C23" s="1105"/>
      <c r="D23" s="1151"/>
      <c r="E23" s="1151"/>
      <c r="F23" s="1151"/>
      <c r="G23" s="1151"/>
      <c r="H23" s="18"/>
      <c r="I23" s="2"/>
      <c r="J23" s="1"/>
      <c r="K23" s="133">
        <f t="shared" si="0"/>
        <v>0</v>
      </c>
      <c r="L23" s="1"/>
      <c r="M23" s="1"/>
      <c r="N23" s="133">
        <f t="shared" si="1"/>
        <v>0</v>
      </c>
      <c r="P23" s="156">
        <f t="shared" si="2"/>
        <v>18</v>
      </c>
      <c r="Q23" s="1097" t="str">
        <f t="shared" si="3"/>
        <v/>
      </c>
      <c r="R23" s="1097"/>
      <c r="S23" s="1097"/>
      <c r="T23" s="1097"/>
      <c r="U23" s="1098"/>
      <c r="V23" s="159" t="str">
        <f t="shared" si="4"/>
        <v/>
      </c>
      <c r="W23" s="160">
        <f>IF(OR(V23="",V23=0),0,(Projeto!$AD$8*((1+Projeto!$AD$8)^V23))/(((1+Projeto!$AD$8)^V23)-1))</f>
        <v>0</v>
      </c>
      <c r="X23" s="161">
        <f>IF(AND(K23&gt;0,CustoContabil!$E$6&gt;0),K23*(CustoContabil!$E$20/CustoContabil!$E$6)*W23,0)</f>
        <v>0</v>
      </c>
      <c r="Y23" s="161">
        <f>IF(AND(N23&gt;0,CustoContabil!$C$6&gt;0),N23*(CustoContabil!$C$20/CustoContabil!$C$6)*W23,0)</f>
        <v>0</v>
      </c>
      <c r="Z23" s="162"/>
    </row>
    <row r="24" spans="2:26" ht="15" customHeight="1" x14ac:dyDescent="0.25">
      <c r="B24" s="156">
        <v>19</v>
      </c>
      <c r="C24" s="1105"/>
      <c r="D24" s="1151"/>
      <c r="E24" s="1151"/>
      <c r="F24" s="1151"/>
      <c r="G24" s="1151"/>
      <c r="H24" s="18"/>
      <c r="I24" s="2"/>
      <c r="J24" s="1"/>
      <c r="K24" s="133">
        <f t="shared" si="0"/>
        <v>0</v>
      </c>
      <c r="L24" s="1"/>
      <c r="M24" s="1"/>
      <c r="N24" s="133">
        <f t="shared" si="1"/>
        <v>0</v>
      </c>
      <c r="P24" s="156">
        <f t="shared" si="2"/>
        <v>19</v>
      </c>
      <c r="Q24" s="1097" t="str">
        <f t="shared" si="3"/>
        <v/>
      </c>
      <c r="R24" s="1097"/>
      <c r="S24" s="1097"/>
      <c r="T24" s="1097"/>
      <c r="U24" s="1098"/>
      <c r="V24" s="159" t="str">
        <f t="shared" si="4"/>
        <v/>
      </c>
      <c r="W24" s="160">
        <f>IF(OR(V24="",V24=0),0,(Projeto!$AD$8*((1+Projeto!$AD$8)^V24))/(((1+Projeto!$AD$8)^V24)-1))</f>
        <v>0</v>
      </c>
      <c r="X24" s="161">
        <f>IF(AND(K24&gt;0,CustoContabil!$E$6&gt;0),K24*(CustoContabil!$E$20/CustoContabil!$E$6)*W24,0)</f>
        <v>0</v>
      </c>
      <c r="Y24" s="161">
        <f>IF(AND(N24&gt;0,CustoContabil!$C$6&gt;0),N24*(CustoContabil!$C$20/CustoContabil!$C$6)*W24,0)</f>
        <v>0</v>
      </c>
      <c r="Z24" s="162"/>
    </row>
    <row r="25" spans="2:26" ht="15" customHeight="1" x14ac:dyDescent="0.25">
      <c r="B25" s="156">
        <v>20</v>
      </c>
      <c r="C25" s="1105"/>
      <c r="D25" s="1151"/>
      <c r="E25" s="1151"/>
      <c r="F25" s="1151"/>
      <c r="G25" s="1151"/>
      <c r="H25" s="18"/>
      <c r="I25" s="2"/>
      <c r="J25" s="1"/>
      <c r="K25" s="133">
        <f t="shared" si="0"/>
        <v>0</v>
      </c>
      <c r="L25" s="1"/>
      <c r="M25" s="1"/>
      <c r="N25" s="133">
        <f t="shared" si="1"/>
        <v>0</v>
      </c>
      <c r="P25" s="156">
        <f t="shared" si="2"/>
        <v>20</v>
      </c>
      <c r="Q25" s="1097" t="str">
        <f t="shared" si="3"/>
        <v/>
      </c>
      <c r="R25" s="1097"/>
      <c r="S25" s="1097"/>
      <c r="T25" s="1097"/>
      <c r="U25" s="1098"/>
      <c r="V25" s="159" t="str">
        <f t="shared" si="4"/>
        <v/>
      </c>
      <c r="W25" s="160">
        <f>IF(OR(V25="",V25=0),0,(Projeto!$AD$8*((1+Projeto!$AD$8)^V25))/(((1+Projeto!$AD$8)^V25)-1))</f>
        <v>0</v>
      </c>
      <c r="X25" s="161">
        <f>IF(AND(K25&gt;0,CustoContabil!$E$6&gt;0),K25*(CustoContabil!$E$20/CustoContabil!$E$6)*W25,0)</f>
        <v>0</v>
      </c>
      <c r="Y25" s="161">
        <f>IF(AND(N25&gt;0,CustoContabil!$C$6&gt;0),N25*(CustoContabil!$C$20/CustoContabil!$C$6)*W25,0)</f>
        <v>0</v>
      </c>
      <c r="Z25" s="162"/>
    </row>
    <row r="26" spans="2:26" ht="15" customHeight="1" x14ac:dyDescent="0.25">
      <c r="B26" s="156"/>
      <c r="C26" s="1130" t="s">
        <v>4061</v>
      </c>
      <c r="D26" s="1131"/>
      <c r="E26" s="1131"/>
      <c r="F26" s="1131"/>
      <c r="G26" s="1131"/>
      <c r="H26" s="167">
        <v>20</v>
      </c>
      <c r="I26" s="3"/>
      <c r="J26" s="1"/>
      <c r="K26" s="133">
        <f>N26-L26-M26</f>
        <v>0</v>
      </c>
      <c r="L26" s="1"/>
      <c r="M26" s="1"/>
      <c r="N26" s="133">
        <f>I26*J26</f>
        <v>0</v>
      </c>
      <c r="P26" s="156"/>
      <c r="Q26" s="1097" t="str">
        <f>IF(OR(C26=0,C26=""),"",C26)</f>
        <v>Acessórios</v>
      </c>
      <c r="R26" s="1097"/>
      <c r="S26" s="1097"/>
      <c r="T26" s="1097"/>
      <c r="U26" s="1098"/>
      <c r="V26" s="159" t="str">
        <f>IF(N26=0,"",H26)</f>
        <v/>
      </c>
      <c r="W26" s="160">
        <f>IF(OR(V26="",V26=0),0,(Projeto!$AD$8*((1+Projeto!$AD$8)^V26))/(((1+Projeto!$AD$8)^V26)-1))</f>
        <v>0</v>
      </c>
      <c r="X26" s="161">
        <f>IF(AND(K26&gt;0,CustoContabil!$E$6&gt;0),K26*(CustoContabil!$E$20/CustoContabil!$E$6)*W26,0)</f>
        <v>0</v>
      </c>
      <c r="Y26" s="161">
        <f>IF(AND(N26&gt;0,CustoContabil!$C$6&gt;0),N26*(CustoContabil!$C$20/CustoContabil!$C$6)*W26,0)</f>
        <v>0</v>
      </c>
    </row>
    <row r="27" spans="2:26" ht="15" customHeight="1" x14ac:dyDescent="0.25">
      <c r="B27" s="168"/>
      <c r="C27" s="1117" t="s">
        <v>4818</v>
      </c>
      <c r="D27" s="1117"/>
      <c r="E27" s="1117"/>
      <c r="F27" s="1117"/>
      <c r="G27" s="1117"/>
      <c r="H27" s="1117"/>
      <c r="I27" s="1117"/>
      <c r="J27" s="1118"/>
      <c r="K27" s="169">
        <f>SUM(K6:K26)</f>
        <v>0</v>
      </c>
      <c r="L27" s="169">
        <f>SUM(L6:L26)</f>
        <v>0</v>
      </c>
      <c r="M27" s="169">
        <f>SUM(M6:M26)</f>
        <v>0</v>
      </c>
      <c r="N27" s="169">
        <f>SUM(N6:N26)</f>
        <v>0</v>
      </c>
      <c r="P27" s="1124" t="s">
        <v>4819</v>
      </c>
      <c r="Q27" s="1125"/>
      <c r="R27" s="1125"/>
      <c r="S27" s="1125"/>
      <c r="T27" s="1125"/>
      <c r="U27" s="1125"/>
      <c r="V27" s="1126"/>
      <c r="W27" s="170" t="s">
        <v>4820</v>
      </c>
      <c r="X27" s="171">
        <f>SUM(X6:X26)</f>
        <v>0</v>
      </c>
      <c r="Y27" s="171">
        <f>SUM(Y6:Y26)</f>
        <v>0</v>
      </c>
    </row>
    <row r="28" spans="2:26" ht="15" customHeight="1" x14ac:dyDescent="0.25">
      <c r="B28" s="1127" t="s">
        <v>4065</v>
      </c>
      <c r="C28" s="1128"/>
      <c r="D28" s="1128"/>
      <c r="E28" s="1128"/>
      <c r="F28" s="1128"/>
      <c r="G28" s="1128"/>
      <c r="H28" s="1128"/>
      <c r="I28" s="1128"/>
      <c r="J28" s="1129"/>
      <c r="K28" s="1127" t="s">
        <v>3906</v>
      </c>
      <c r="L28" s="1128"/>
      <c r="M28" s="1128"/>
      <c r="N28" s="1129"/>
      <c r="P28" s="172"/>
      <c r="Q28" s="172"/>
      <c r="R28" s="173"/>
      <c r="S28" s="174"/>
      <c r="T28" s="174"/>
      <c r="U28" s="174"/>
      <c r="V28" s="175"/>
      <c r="W28" s="176"/>
    </row>
    <row r="29" spans="2:26" ht="15" customHeight="1" x14ac:dyDescent="0.35">
      <c r="B29" s="820"/>
      <c r="C29" s="793" t="s">
        <v>12</v>
      </c>
      <c r="D29" s="793"/>
      <c r="E29" s="793"/>
      <c r="F29" s="793"/>
      <c r="G29" s="793"/>
      <c r="H29" s="793"/>
      <c r="I29" s="793"/>
      <c r="J29" s="806"/>
      <c r="K29" s="804">
        <f>IFERROR(CustoContabil!E7*K27/CustoContabil!E6,0)</f>
        <v>0</v>
      </c>
      <c r="L29" s="804">
        <v>0</v>
      </c>
      <c r="M29" s="804">
        <v>0</v>
      </c>
      <c r="N29" s="804">
        <f>K29</f>
        <v>0</v>
      </c>
      <c r="P29" s="177" t="s">
        <v>4821</v>
      </c>
      <c r="Q29" s="178"/>
      <c r="R29" s="179">
        <f>RCB!$G$13</f>
        <v>0</v>
      </c>
      <c r="T29" s="177" t="s">
        <v>4822</v>
      </c>
      <c r="U29" s="178"/>
      <c r="V29" s="179">
        <f>RCB!$J$13</f>
        <v>0</v>
      </c>
    </row>
    <row r="30" spans="2:26" ht="15" customHeight="1" x14ac:dyDescent="0.35">
      <c r="B30" s="1110" t="s">
        <v>3917</v>
      </c>
      <c r="C30" s="1166"/>
      <c r="D30" s="1166"/>
      <c r="E30" s="1166"/>
      <c r="F30" s="1166"/>
      <c r="G30" s="1167"/>
      <c r="H30" s="127" t="s">
        <v>3976</v>
      </c>
      <c r="I30" s="515" t="s">
        <v>695</v>
      </c>
      <c r="J30" s="515" t="s">
        <v>4068</v>
      </c>
      <c r="K30" s="155" t="s">
        <v>3978</v>
      </c>
      <c r="L30" s="127" t="s">
        <v>4055</v>
      </c>
      <c r="M30" s="127" t="s">
        <v>4056</v>
      </c>
      <c r="N30" s="128" t="s">
        <v>4057</v>
      </c>
      <c r="P30" s="177" t="s">
        <v>4069</v>
      </c>
      <c r="Q30" s="178"/>
      <c r="R30" s="179">
        <f>RCB!$H$7</f>
        <v>0</v>
      </c>
      <c r="T30" s="177" t="s">
        <v>4070</v>
      </c>
      <c r="U30" s="178"/>
      <c r="V30" s="179">
        <f>RCB!$K$7</f>
        <v>0</v>
      </c>
    </row>
    <row r="31" spans="2:26" ht="15" customHeight="1" x14ac:dyDescent="0.25">
      <c r="B31" s="156">
        <v>1</v>
      </c>
      <c r="C31" s="1122" t="s">
        <v>4071</v>
      </c>
      <c r="D31" s="1122"/>
      <c r="E31" s="1122"/>
      <c r="F31" s="1122"/>
      <c r="G31" s="1123"/>
      <c r="H31" s="19"/>
      <c r="I31" s="2"/>
      <c r="J31" s="441"/>
      <c r="K31" s="133">
        <f t="shared" ref="K31:K37" si="5">N31-L31-M31</f>
        <v>0</v>
      </c>
      <c r="L31" s="133">
        <v>0</v>
      </c>
      <c r="M31" s="133">
        <v>0</v>
      </c>
      <c r="N31" s="133">
        <f>H31*I31*J31</f>
        <v>0</v>
      </c>
    </row>
    <row r="32" spans="2:26" ht="15" customHeight="1" x14ac:dyDescent="0.25">
      <c r="B32" s="163">
        <v>2</v>
      </c>
      <c r="C32" s="1122" t="s">
        <v>4072</v>
      </c>
      <c r="D32" s="1122"/>
      <c r="E32" s="1122"/>
      <c r="F32" s="1122"/>
      <c r="G32" s="1123"/>
      <c r="H32" s="6"/>
      <c r="I32" s="3"/>
      <c r="J32" s="1"/>
      <c r="K32" s="133">
        <f t="shared" si="5"/>
        <v>0</v>
      </c>
      <c r="L32" s="133">
        <v>0</v>
      </c>
      <c r="M32" s="133">
        <v>0</v>
      </c>
      <c r="N32" s="133">
        <f t="shared" ref="N32:N37" si="6">H32*I32*J32</f>
        <v>0</v>
      </c>
    </row>
    <row r="33" spans="2:16" ht="15" customHeight="1" x14ac:dyDescent="0.25">
      <c r="B33" s="156">
        <v>3</v>
      </c>
      <c r="C33" s="1122" t="s">
        <v>4073</v>
      </c>
      <c r="D33" s="1122"/>
      <c r="E33" s="1122"/>
      <c r="F33" s="1122"/>
      <c r="G33" s="1123"/>
      <c r="H33" s="6"/>
      <c r="I33" s="3"/>
      <c r="J33" s="441"/>
      <c r="K33" s="133">
        <f t="shared" si="5"/>
        <v>0</v>
      </c>
      <c r="L33" s="133">
        <v>0</v>
      </c>
      <c r="M33" s="133">
        <v>0</v>
      </c>
      <c r="N33" s="133">
        <f>H33*I33*J33</f>
        <v>0</v>
      </c>
    </row>
    <row r="34" spans="2:16" ht="15" customHeight="1" x14ac:dyDescent="0.25">
      <c r="B34" s="163">
        <v>4</v>
      </c>
      <c r="C34" s="1228"/>
      <c r="D34" s="1228"/>
      <c r="E34" s="1228"/>
      <c r="F34" s="1228"/>
      <c r="G34" s="1229"/>
      <c r="H34" s="6"/>
      <c r="I34" s="3"/>
      <c r="J34" s="1"/>
      <c r="K34" s="133">
        <f t="shared" si="5"/>
        <v>0</v>
      </c>
      <c r="L34" s="133">
        <v>0</v>
      </c>
      <c r="M34" s="133">
        <v>0</v>
      </c>
      <c r="N34" s="133">
        <f t="shared" si="6"/>
        <v>0</v>
      </c>
    </row>
    <row r="35" spans="2:16" ht="15" customHeight="1" x14ac:dyDescent="0.25">
      <c r="B35" s="156">
        <v>5</v>
      </c>
      <c r="C35" s="1228"/>
      <c r="D35" s="1228"/>
      <c r="E35" s="1228"/>
      <c r="F35" s="1228"/>
      <c r="G35" s="1229"/>
      <c r="H35" s="6"/>
      <c r="I35" s="3"/>
      <c r="J35" s="1"/>
      <c r="K35" s="133">
        <f t="shared" si="5"/>
        <v>0</v>
      </c>
      <c r="L35" s="133">
        <v>0</v>
      </c>
      <c r="M35" s="133">
        <v>0</v>
      </c>
      <c r="N35" s="133">
        <f t="shared" si="6"/>
        <v>0</v>
      </c>
    </row>
    <row r="36" spans="2:16" ht="15" customHeight="1" x14ac:dyDescent="0.25">
      <c r="B36" s="163">
        <v>6</v>
      </c>
      <c r="C36" s="1104"/>
      <c r="D36" s="1104"/>
      <c r="E36" s="1104"/>
      <c r="F36" s="1104"/>
      <c r="G36" s="1105"/>
      <c r="H36" s="6"/>
      <c r="I36" s="3"/>
      <c r="J36" s="1"/>
      <c r="K36" s="133">
        <f t="shared" si="5"/>
        <v>0</v>
      </c>
      <c r="L36" s="133">
        <v>0</v>
      </c>
      <c r="M36" s="133">
        <v>0</v>
      </c>
      <c r="N36" s="133">
        <f t="shared" si="6"/>
        <v>0</v>
      </c>
    </row>
    <row r="37" spans="2:16" ht="15" customHeight="1" x14ac:dyDescent="0.25">
      <c r="B37" s="156">
        <v>7</v>
      </c>
      <c r="C37" s="1104"/>
      <c r="D37" s="1104"/>
      <c r="E37" s="1104"/>
      <c r="F37" s="1104"/>
      <c r="G37" s="1105"/>
      <c r="H37" s="6"/>
      <c r="I37" s="3"/>
      <c r="J37" s="1"/>
      <c r="K37" s="133">
        <f t="shared" si="5"/>
        <v>0</v>
      </c>
      <c r="L37" s="133">
        <v>0</v>
      </c>
      <c r="M37" s="133">
        <v>0</v>
      </c>
      <c r="N37" s="133">
        <f t="shared" si="6"/>
        <v>0</v>
      </c>
    </row>
    <row r="38" spans="2:16" ht="15" customHeight="1" x14ac:dyDescent="0.25">
      <c r="B38" s="183"/>
      <c r="C38" s="1115" t="s">
        <v>4823</v>
      </c>
      <c r="D38" s="1115"/>
      <c r="E38" s="1115"/>
      <c r="F38" s="1115"/>
      <c r="G38" s="1115"/>
      <c r="H38" s="1115"/>
      <c r="I38" s="1115"/>
      <c r="J38" s="1116"/>
      <c r="K38" s="133">
        <f>SUM(K31:K37)</f>
        <v>0</v>
      </c>
      <c r="L38" s="133">
        <f>SUM(L31:L37)</f>
        <v>0</v>
      </c>
      <c r="M38" s="133">
        <f>SUM(M31:M37)</f>
        <v>0</v>
      </c>
      <c r="N38" s="133">
        <f>SUM(N31:N37)</f>
        <v>0</v>
      </c>
    </row>
    <row r="39" spans="2:16" ht="15" customHeight="1" x14ac:dyDescent="0.25">
      <c r="B39" s="183"/>
      <c r="C39" s="792" t="s">
        <v>14</v>
      </c>
      <c r="D39" s="792"/>
      <c r="E39" s="792"/>
      <c r="F39" s="792"/>
      <c r="G39" s="792"/>
      <c r="H39" s="792"/>
      <c r="I39" s="792"/>
      <c r="J39" s="520"/>
      <c r="K39" s="133">
        <f>IFERROR(CustoContabil!E9*K27/CustoContabil!E6,0)</f>
        <v>0</v>
      </c>
      <c r="L39" s="133">
        <v>0</v>
      </c>
      <c r="M39" s="133">
        <v>0</v>
      </c>
      <c r="N39" s="133">
        <f>K39</f>
        <v>0</v>
      </c>
    </row>
    <row r="40" spans="2:16" x14ac:dyDescent="0.25">
      <c r="B40" s="168"/>
      <c r="C40" s="1117" t="s">
        <v>4824</v>
      </c>
      <c r="D40" s="1117"/>
      <c r="E40" s="1117"/>
      <c r="F40" s="1117"/>
      <c r="G40" s="1117"/>
      <c r="H40" s="1117"/>
      <c r="I40" s="1117"/>
      <c r="J40" s="1118"/>
      <c r="K40" s="169">
        <f>SUM(K27,K29,K38,K39)</f>
        <v>0</v>
      </c>
      <c r="L40" s="169">
        <f t="shared" ref="L40:N40" si="7">SUM(L27,L29,L38,L39)</f>
        <v>0</v>
      </c>
      <c r="M40" s="169">
        <f t="shared" si="7"/>
        <v>0</v>
      </c>
      <c r="N40" s="169">
        <f t="shared" si="7"/>
        <v>0</v>
      </c>
    </row>
    <row r="41" spans="2:16" ht="15" customHeight="1" x14ac:dyDescent="0.25">
      <c r="B41" s="893" t="s">
        <v>3919</v>
      </c>
      <c r="C41" s="894"/>
      <c r="D41" s="894"/>
      <c r="E41" s="894"/>
      <c r="F41" s="894"/>
      <c r="G41" s="894"/>
      <c r="H41" s="894"/>
      <c r="I41" s="894"/>
      <c r="J41" s="894"/>
      <c r="K41" s="894"/>
      <c r="L41" s="894"/>
      <c r="M41" s="894"/>
      <c r="N41" s="895"/>
    </row>
    <row r="42" spans="2:16" ht="15" customHeight="1" x14ac:dyDescent="0.25">
      <c r="B42" s="1152" t="s">
        <v>4076</v>
      </c>
      <c r="C42" s="1153"/>
      <c r="D42" s="1153"/>
      <c r="E42" s="1153"/>
      <c r="F42" s="1153"/>
      <c r="G42" s="1153"/>
      <c r="H42" s="1153"/>
      <c r="I42" s="1153"/>
      <c r="J42" s="1153"/>
      <c r="K42" s="1080" t="s">
        <v>3906</v>
      </c>
      <c r="L42" s="1080"/>
      <c r="M42" s="1080"/>
      <c r="N42" s="1080"/>
    </row>
    <row r="43" spans="2:16" ht="15" customHeight="1" x14ac:dyDescent="0.25">
      <c r="B43" s="163"/>
      <c r="C43" s="1113" t="s">
        <v>3921</v>
      </c>
      <c r="D43" s="1113"/>
      <c r="E43" s="1113"/>
      <c r="F43" s="1113"/>
      <c r="G43" s="1113"/>
      <c r="H43" s="1113"/>
      <c r="I43" s="1113"/>
      <c r="J43" s="1114"/>
      <c r="K43" s="803">
        <f>IFERROR(CustoContabil!E13*K27/CustoContabil!E6,0)</f>
        <v>0</v>
      </c>
      <c r="L43" s="804">
        <v>0</v>
      </c>
      <c r="M43" s="804">
        <v>0</v>
      </c>
      <c r="N43" s="804">
        <f>K43</f>
        <v>0</v>
      </c>
    </row>
    <row r="44" spans="2:16" ht="15" customHeight="1" x14ac:dyDescent="0.25">
      <c r="B44" s="163"/>
      <c r="C44" s="793" t="s">
        <v>3920</v>
      </c>
      <c r="D44" s="793"/>
      <c r="E44" s="793"/>
      <c r="F44" s="793"/>
      <c r="G44" s="793"/>
      <c r="H44" s="793"/>
      <c r="I44" s="807"/>
      <c r="J44" s="808"/>
      <c r="K44" s="803">
        <f>IFERROR(CustoContabil!E12*K27/CustoContabil!E6,0)</f>
        <v>0</v>
      </c>
      <c r="L44" s="804">
        <v>0</v>
      </c>
      <c r="M44" s="804">
        <v>0</v>
      </c>
      <c r="N44" s="804">
        <f t="shared" ref="N44:N45" si="8">K44</f>
        <v>0</v>
      </c>
    </row>
    <row r="45" spans="2:16" ht="15" customHeight="1" x14ac:dyDescent="0.25">
      <c r="B45" s="163"/>
      <c r="C45" s="1113" t="s">
        <v>5003</v>
      </c>
      <c r="D45" s="1113"/>
      <c r="E45" s="1113"/>
      <c r="F45" s="1113"/>
      <c r="G45" s="1113"/>
      <c r="H45" s="1113"/>
      <c r="I45" s="1113"/>
      <c r="J45" s="1114"/>
      <c r="K45" s="803">
        <f>IFERROR(CustoContabil!E17*K27/CustoContabil!E6,0)</f>
        <v>0</v>
      </c>
      <c r="L45" s="804">
        <v>0</v>
      </c>
      <c r="M45" s="804">
        <v>0</v>
      </c>
      <c r="N45" s="804">
        <f t="shared" si="8"/>
        <v>0</v>
      </c>
    </row>
    <row r="46" spans="2:16" ht="15" customHeight="1" x14ac:dyDescent="0.25">
      <c r="B46" s="1110" t="s">
        <v>3922</v>
      </c>
      <c r="C46" s="1111"/>
      <c r="D46" s="1111"/>
      <c r="E46" s="1111"/>
      <c r="F46" s="1111"/>
      <c r="G46" s="1111"/>
      <c r="H46" s="1112"/>
      <c r="I46" s="515" t="s">
        <v>3976</v>
      </c>
      <c r="J46" s="515" t="s">
        <v>3977</v>
      </c>
      <c r="K46" s="155" t="s">
        <v>3978</v>
      </c>
      <c r="L46" s="127" t="s">
        <v>4055</v>
      </c>
      <c r="M46" s="127" t="s">
        <v>4056</v>
      </c>
      <c r="N46" s="128" t="s">
        <v>4057</v>
      </c>
      <c r="P46" s="68"/>
    </row>
    <row r="47" spans="2:16" ht="15" customHeight="1" x14ac:dyDescent="0.25">
      <c r="B47" s="184">
        <v>1</v>
      </c>
      <c r="C47" s="1106"/>
      <c r="D47" s="1106"/>
      <c r="E47" s="1106"/>
      <c r="F47" s="1106"/>
      <c r="G47" s="1106"/>
      <c r="H47" s="1107"/>
      <c r="I47" s="3"/>
      <c r="J47" s="1"/>
      <c r="K47" s="133">
        <f>N47-L47-M47</f>
        <v>0</v>
      </c>
      <c r="L47" s="133">
        <v>0</v>
      </c>
      <c r="M47" s="133">
        <v>0</v>
      </c>
      <c r="N47" s="133">
        <f>I47*J47</f>
        <v>0</v>
      </c>
    </row>
    <row r="48" spans="2:16" ht="15" customHeight="1" x14ac:dyDescent="0.25">
      <c r="B48" s="184">
        <v>2</v>
      </c>
      <c r="C48" s="1106"/>
      <c r="D48" s="1106"/>
      <c r="E48" s="1106"/>
      <c r="F48" s="1106"/>
      <c r="G48" s="1106"/>
      <c r="H48" s="1107"/>
      <c r="I48" s="3"/>
      <c r="J48" s="1"/>
      <c r="K48" s="133">
        <f>N48-L48-M48</f>
        <v>0</v>
      </c>
      <c r="L48" s="133">
        <v>0</v>
      </c>
      <c r="M48" s="133">
        <v>0</v>
      </c>
      <c r="N48" s="133">
        <f>I48*J48</f>
        <v>0</v>
      </c>
    </row>
    <row r="49" spans="2:25" ht="15" customHeight="1" x14ac:dyDescent="0.25">
      <c r="B49" s="184">
        <v>3</v>
      </c>
      <c r="C49" s="1106"/>
      <c r="D49" s="1106"/>
      <c r="E49" s="1106"/>
      <c r="F49" s="1106"/>
      <c r="G49" s="1106"/>
      <c r="H49" s="1107"/>
      <c r="I49" s="3"/>
      <c r="J49" s="1"/>
      <c r="K49" s="133">
        <f>N49-L49-M49</f>
        <v>0</v>
      </c>
      <c r="L49" s="133">
        <v>0</v>
      </c>
      <c r="M49" s="133">
        <v>0</v>
      </c>
      <c r="N49" s="133">
        <f>I49*J49</f>
        <v>0</v>
      </c>
    </row>
    <row r="50" spans="2:25" ht="15" customHeight="1" x14ac:dyDescent="0.25">
      <c r="B50" s="183"/>
      <c r="C50" s="1108" t="s">
        <v>3922</v>
      </c>
      <c r="D50" s="1108"/>
      <c r="E50" s="1108"/>
      <c r="F50" s="1108"/>
      <c r="G50" s="1108"/>
      <c r="H50" s="1108"/>
      <c r="I50" s="1108"/>
      <c r="J50" s="1109"/>
      <c r="K50" s="133">
        <f>SUM(K47:K49)</f>
        <v>0</v>
      </c>
      <c r="L50" s="133">
        <f>SUM(L47:L49)</f>
        <v>0</v>
      </c>
      <c r="M50" s="133">
        <f>SUM(M47:M49)</f>
        <v>0</v>
      </c>
      <c r="N50" s="133">
        <f>SUM(N47:N49)</f>
        <v>0</v>
      </c>
    </row>
    <row r="51" spans="2:25" ht="15" customHeight="1" x14ac:dyDescent="0.25">
      <c r="B51" s="183"/>
      <c r="C51" s="1108" t="s">
        <v>3923</v>
      </c>
      <c r="D51" s="1108"/>
      <c r="E51" s="1108"/>
      <c r="F51" s="1108"/>
      <c r="G51" s="1108"/>
      <c r="H51" s="1108"/>
      <c r="I51" s="1108"/>
      <c r="J51" s="1109"/>
      <c r="K51" s="133">
        <f>Descarte!K93</f>
        <v>0</v>
      </c>
      <c r="L51" s="133">
        <v>0</v>
      </c>
      <c r="M51" s="133">
        <v>0</v>
      </c>
      <c r="N51" s="133">
        <f>Descarte!L93</f>
        <v>0</v>
      </c>
    </row>
    <row r="52" spans="2:25" ht="15" customHeight="1" x14ac:dyDescent="0.25">
      <c r="B52" s="183"/>
      <c r="C52" s="1108" t="s">
        <v>3924</v>
      </c>
      <c r="D52" s="1108"/>
      <c r="E52" s="1108"/>
      <c r="F52" s="1108"/>
      <c r="G52" s="1108"/>
      <c r="H52" s="1108"/>
      <c r="I52" s="1108"/>
      <c r="J52" s="1109"/>
      <c r="K52" s="133">
        <f>'M&amp;V'!M416</f>
        <v>0</v>
      </c>
      <c r="L52" s="133">
        <v>0</v>
      </c>
      <c r="M52" s="133">
        <v>0</v>
      </c>
      <c r="N52" s="133">
        <f>'M&amp;V'!N416</f>
        <v>0</v>
      </c>
    </row>
    <row r="53" spans="2:25" ht="15" customHeight="1" x14ac:dyDescent="0.25">
      <c r="B53" s="1110" t="s">
        <v>3926</v>
      </c>
      <c r="C53" s="1111"/>
      <c r="D53" s="1111"/>
      <c r="E53" s="1111"/>
      <c r="F53" s="1111"/>
      <c r="G53" s="1111"/>
      <c r="H53" s="1112"/>
      <c r="I53" s="515" t="s">
        <v>3976</v>
      </c>
      <c r="J53" s="515" t="s">
        <v>3977</v>
      </c>
      <c r="K53" s="155" t="s">
        <v>3978</v>
      </c>
      <c r="L53" s="127" t="s">
        <v>4055</v>
      </c>
      <c r="M53" s="127" t="s">
        <v>4056</v>
      </c>
      <c r="N53" s="128" t="s">
        <v>4057</v>
      </c>
      <c r="P53" s="68"/>
    </row>
    <row r="54" spans="2:25" ht="15" customHeight="1" x14ac:dyDescent="0.25">
      <c r="B54" s="184">
        <v>1</v>
      </c>
      <c r="C54" s="1106"/>
      <c r="D54" s="1106"/>
      <c r="E54" s="1106"/>
      <c r="F54" s="1106"/>
      <c r="G54" s="1106"/>
      <c r="H54" s="1107"/>
      <c r="I54" s="3"/>
      <c r="J54" s="1"/>
      <c r="K54" s="133">
        <f>N54-L54-M54</f>
        <v>0</v>
      </c>
      <c r="L54" s="133">
        <v>0</v>
      </c>
      <c r="M54" s="133">
        <v>0</v>
      </c>
      <c r="N54" s="133">
        <f>I54*J54</f>
        <v>0</v>
      </c>
    </row>
    <row r="55" spans="2:25" ht="15" customHeight="1" x14ac:dyDescent="0.25">
      <c r="B55" s="184">
        <v>2</v>
      </c>
      <c r="C55" s="1106"/>
      <c r="D55" s="1106"/>
      <c r="E55" s="1106"/>
      <c r="F55" s="1106"/>
      <c r="G55" s="1106"/>
      <c r="H55" s="1107"/>
      <c r="I55" s="3"/>
      <c r="J55" s="1"/>
      <c r="K55" s="133">
        <f>N55-L55-M55</f>
        <v>0</v>
      </c>
      <c r="L55" s="133">
        <v>0</v>
      </c>
      <c r="M55" s="133">
        <v>0</v>
      </c>
      <c r="N55" s="133">
        <f>I55*J55</f>
        <v>0</v>
      </c>
    </row>
    <row r="56" spans="2:25" ht="15" customHeight="1" x14ac:dyDescent="0.25">
      <c r="B56" s="184">
        <v>3</v>
      </c>
      <c r="C56" s="1106"/>
      <c r="D56" s="1106"/>
      <c r="E56" s="1106"/>
      <c r="F56" s="1106"/>
      <c r="G56" s="1106"/>
      <c r="H56" s="1107"/>
      <c r="I56" s="3"/>
      <c r="J56" s="1"/>
      <c r="K56" s="133">
        <f>N56-L56-M56</f>
        <v>0</v>
      </c>
      <c r="L56" s="133">
        <v>0</v>
      </c>
      <c r="M56" s="133">
        <v>0</v>
      </c>
      <c r="N56" s="133">
        <f>I56*J56</f>
        <v>0</v>
      </c>
    </row>
    <row r="57" spans="2:25" ht="15" customHeight="1" x14ac:dyDescent="0.25">
      <c r="B57" s="183"/>
      <c r="C57" s="1108" t="s">
        <v>3926</v>
      </c>
      <c r="D57" s="1108"/>
      <c r="E57" s="1108"/>
      <c r="F57" s="1108"/>
      <c r="G57" s="1108"/>
      <c r="H57" s="1108"/>
      <c r="I57" s="1108"/>
      <c r="J57" s="1109"/>
      <c r="K57" s="133">
        <f>SUM(K54:K56)</f>
        <v>0</v>
      </c>
      <c r="L57" s="133">
        <f>SUM(L54:L56)</f>
        <v>0</v>
      </c>
      <c r="M57" s="133">
        <f>SUM(M54:M56)</f>
        <v>0</v>
      </c>
      <c r="N57" s="133">
        <f>SUM(N54:N56)</f>
        <v>0</v>
      </c>
    </row>
    <row r="58" spans="2:25" ht="15" customHeight="1" x14ac:dyDescent="0.25">
      <c r="B58" s="185"/>
      <c r="C58" s="1102" t="s">
        <v>4825</v>
      </c>
      <c r="D58" s="1102"/>
      <c r="E58" s="1102"/>
      <c r="F58" s="1102"/>
      <c r="G58" s="1102"/>
      <c r="H58" s="1102"/>
      <c r="I58" s="1102"/>
      <c r="J58" s="1103"/>
      <c r="K58" s="138">
        <f>SUM(K43,K44,K45,K50:K52,K57)</f>
        <v>0</v>
      </c>
      <c r="L58" s="138">
        <f t="shared" ref="L58:N58" si="9">SUM(L43,L44,L45,L50:L52,L57)</f>
        <v>0</v>
      </c>
      <c r="M58" s="138">
        <f t="shared" si="9"/>
        <v>0</v>
      </c>
      <c r="N58" s="138">
        <f t="shared" si="9"/>
        <v>0</v>
      </c>
    </row>
    <row r="59" spans="2:25" ht="15" customHeight="1" x14ac:dyDescent="0.25">
      <c r="B59" s="186"/>
      <c r="C59" s="1085" t="s">
        <v>4826</v>
      </c>
      <c r="D59" s="1085"/>
      <c r="E59" s="1085"/>
      <c r="F59" s="1085"/>
      <c r="G59" s="1085"/>
      <c r="H59" s="1085"/>
      <c r="I59" s="1085"/>
      <c r="J59" s="1086"/>
      <c r="K59" s="171">
        <f>SUM(K40,K58)</f>
        <v>0</v>
      </c>
      <c r="L59" s="171">
        <f>SUM(L40,L58)</f>
        <v>0</v>
      </c>
      <c r="M59" s="171">
        <f>SUM(M40,M58)</f>
        <v>0</v>
      </c>
      <c r="N59" s="171">
        <f>SUM(N40,N58)</f>
        <v>0</v>
      </c>
    </row>
    <row r="60" spans="2:25" ht="15" customHeight="1" x14ac:dyDescent="0.25">
      <c r="I60" s="187"/>
      <c r="K60" s="162"/>
      <c r="N60" s="162"/>
    </row>
    <row r="61" spans="2:25" ht="15" hidden="1" customHeight="1" x14ac:dyDescent="0.25">
      <c r="B61" s="1032" t="s">
        <v>4034</v>
      </c>
      <c r="C61" s="1033"/>
      <c r="D61" s="1033"/>
      <c r="E61" s="1033"/>
      <c r="F61" s="1033"/>
      <c r="G61" s="1033"/>
      <c r="H61" s="1033"/>
      <c r="I61" s="1033"/>
      <c r="J61" s="1033"/>
      <c r="K61" s="1033"/>
      <c r="L61" s="1033"/>
      <c r="M61" s="1033"/>
      <c r="N61" s="1034"/>
      <c r="P61" s="1031" t="str">
        <f>B61</f>
        <v>OUTROS - EX POST</v>
      </c>
      <c r="Q61" s="1031"/>
      <c r="R61" s="1031"/>
      <c r="S61" s="1031"/>
      <c r="T61" s="1031"/>
      <c r="U61" s="1031"/>
      <c r="V61" s="1031"/>
      <c r="W61" s="1031"/>
      <c r="X61" s="1031"/>
      <c r="Y61" s="1031"/>
    </row>
    <row r="62" spans="2:25" ht="15" hidden="1" customHeight="1" x14ac:dyDescent="0.25">
      <c r="B62" s="1032" t="s">
        <v>3929</v>
      </c>
      <c r="C62" s="1033"/>
      <c r="D62" s="1033"/>
      <c r="E62" s="1033"/>
      <c r="F62" s="1033"/>
      <c r="G62" s="1033"/>
      <c r="H62" s="1033"/>
      <c r="I62" s="1033"/>
      <c r="J62" s="1033"/>
      <c r="K62" s="1033"/>
      <c r="L62" s="1033"/>
      <c r="M62" s="1033"/>
      <c r="N62" s="1034"/>
      <c r="P62" s="1031" t="s">
        <v>4080</v>
      </c>
      <c r="Q62" s="1031"/>
      <c r="R62" s="1031"/>
      <c r="S62" s="1031"/>
      <c r="T62" s="1031"/>
      <c r="U62" s="1031"/>
      <c r="V62" s="1031"/>
      <c r="W62" s="1031"/>
      <c r="X62" s="1031"/>
      <c r="Y62" s="1031"/>
    </row>
    <row r="63" spans="2:25" ht="15" hidden="1" customHeight="1" x14ac:dyDescent="0.25">
      <c r="B63" s="1099" t="s">
        <v>4051</v>
      </c>
      <c r="C63" s="1100"/>
      <c r="D63" s="1100"/>
      <c r="E63" s="1100"/>
      <c r="F63" s="1100"/>
      <c r="G63" s="1100"/>
      <c r="H63" s="1100"/>
      <c r="I63" s="1100"/>
      <c r="J63" s="1100"/>
      <c r="K63" s="1154" t="s">
        <v>3906</v>
      </c>
      <c r="L63" s="1154"/>
      <c r="M63" s="1154"/>
      <c r="N63" s="1154"/>
      <c r="P63" s="1099" t="s">
        <v>4052</v>
      </c>
      <c r="Q63" s="1100"/>
      <c r="R63" s="1100"/>
      <c r="S63" s="1100"/>
      <c r="T63" s="1100"/>
      <c r="U63" s="1100"/>
      <c r="V63" s="1100"/>
      <c r="W63" s="1100"/>
      <c r="X63" s="1101"/>
      <c r="Y63" s="504" t="s">
        <v>4053</v>
      </c>
    </row>
    <row r="64" spans="2:25" ht="15" hidden="1" customHeight="1" x14ac:dyDescent="0.25">
      <c r="B64" s="1091" t="s">
        <v>3916</v>
      </c>
      <c r="C64" s="1091"/>
      <c r="D64" s="1091"/>
      <c r="E64" s="1092"/>
      <c r="F64" s="1092"/>
      <c r="G64" s="1092"/>
      <c r="H64" s="523" t="s">
        <v>4054</v>
      </c>
      <c r="I64" s="523" t="s">
        <v>3976</v>
      </c>
      <c r="J64" s="523" t="s">
        <v>3977</v>
      </c>
      <c r="K64" s="188" t="s">
        <v>3978</v>
      </c>
      <c r="L64" s="141" t="s">
        <v>4081</v>
      </c>
      <c r="M64" s="141" t="s">
        <v>4082</v>
      </c>
      <c r="N64" s="142" t="s">
        <v>4057</v>
      </c>
      <c r="P64" s="1091" t="str">
        <f>B64</f>
        <v>Materiais e equipamentos</v>
      </c>
      <c r="Q64" s="1091"/>
      <c r="R64" s="1091"/>
      <c r="S64" s="1092"/>
      <c r="T64" s="1092"/>
      <c r="U64" s="1092"/>
      <c r="V64" s="523" t="s">
        <v>4054</v>
      </c>
      <c r="W64" s="188" t="s">
        <v>4058</v>
      </c>
      <c r="X64" s="142" t="s">
        <v>4059</v>
      </c>
      <c r="Y64" s="142" t="s">
        <v>4060</v>
      </c>
    </row>
    <row r="65" spans="2:25" ht="15" hidden="1" customHeight="1" x14ac:dyDescent="0.25">
      <c r="B65" s="189">
        <v>1</v>
      </c>
      <c r="C65" s="1095"/>
      <c r="D65" s="1096"/>
      <c r="E65" s="1096"/>
      <c r="F65" s="1096"/>
      <c r="G65" s="1096"/>
      <c r="H65" s="157"/>
      <c r="I65" s="158"/>
      <c r="J65" s="132"/>
      <c r="K65" s="146">
        <f>N65-L65-M65</f>
        <v>0</v>
      </c>
      <c r="L65" s="132"/>
      <c r="M65" s="132"/>
      <c r="N65" s="146">
        <f>I65*J65</f>
        <v>0</v>
      </c>
      <c r="P65" s="189">
        <f>B65</f>
        <v>1</v>
      </c>
      <c r="Q65" s="1093" t="str">
        <f>IF(OR(C65=0,C65=""),"",C65)</f>
        <v/>
      </c>
      <c r="R65" s="1093"/>
      <c r="S65" s="1093"/>
      <c r="T65" s="1093"/>
      <c r="U65" s="1094"/>
      <c r="V65" s="190" t="str">
        <f>IF(N65=0,"",H65)</f>
        <v/>
      </c>
      <c r="W65" s="191">
        <f>IF(OR(V65="",V65=0),0,(Projeto!$AD$8*((1+Projeto!$AD$8)^V65))/(((1+Projeto!$AD$8)^V65)-1))</f>
        <v>0</v>
      </c>
      <c r="X65" s="192">
        <f>IF(AND(K65&gt;0,CustoContabil!$E$54&gt;0),K65*(CustoContabil!$E$54/CustoContabil!$E$40)*W65,0)</f>
        <v>0</v>
      </c>
      <c r="Y65" s="192">
        <f>IF(AND(N65&gt;0,CustoContabil!$C$54&gt;0),N65*(CustoContabil!$C$54/CustoContabil!$C$40)*W65,0)</f>
        <v>0</v>
      </c>
    </row>
    <row r="66" spans="2:25" ht="15" hidden="1" customHeight="1" x14ac:dyDescent="0.25">
      <c r="B66" s="533">
        <v>2</v>
      </c>
      <c r="C66" s="1095"/>
      <c r="D66" s="1096"/>
      <c r="E66" s="1096"/>
      <c r="F66" s="1096"/>
      <c r="G66" s="1096"/>
      <c r="H66" s="164"/>
      <c r="I66" s="165"/>
      <c r="J66" s="132"/>
      <c r="K66" s="146">
        <f t="shared" ref="K66:K85" si="10">N66-L66-M66</f>
        <v>0</v>
      </c>
      <c r="L66" s="132"/>
      <c r="M66" s="132"/>
      <c r="N66" s="146">
        <f t="shared" ref="N66:N85" si="11">I66*J66</f>
        <v>0</v>
      </c>
      <c r="P66" s="189">
        <f t="shared" ref="P66:P84" si="12">B66</f>
        <v>2</v>
      </c>
      <c r="Q66" s="1093" t="str">
        <f t="shared" ref="Q66:Q85" si="13">IF(OR(C66=0,C66=""),"",C66)</f>
        <v/>
      </c>
      <c r="R66" s="1093"/>
      <c r="S66" s="1093"/>
      <c r="T66" s="1093"/>
      <c r="U66" s="1094"/>
      <c r="V66" s="190" t="str">
        <f t="shared" ref="V66:V85" si="14">IF(N66=0,"",H66)</f>
        <v/>
      </c>
      <c r="W66" s="191">
        <f>IF(OR(V66="",V66=0),0,(#REF!*((1+#REF!)^V66))/(((1+#REF!)^V66)-1))</f>
        <v>0</v>
      </c>
      <c r="X66" s="192">
        <f>IF(AND(K66&gt;0,CustoContabil!$E$54&gt;0),K66*(CustoContabil!$E$54/CustoContabil!$E$40)*W66,0)</f>
        <v>0</v>
      </c>
      <c r="Y66" s="192">
        <f>IF(AND(N66&gt;0,CustoContabil!$C$54&gt;0),N66*(CustoContabil!$C$54/CustoContabil!$C$40)*W66,0)</f>
        <v>0</v>
      </c>
    </row>
    <row r="67" spans="2:25" ht="15" hidden="1" customHeight="1" x14ac:dyDescent="0.25">
      <c r="B67" s="189">
        <v>3</v>
      </c>
      <c r="C67" s="1095"/>
      <c r="D67" s="1096"/>
      <c r="E67" s="1096"/>
      <c r="F67" s="1096"/>
      <c r="G67" s="1096"/>
      <c r="H67" s="164"/>
      <c r="I67" s="165"/>
      <c r="J67" s="132"/>
      <c r="K67" s="146">
        <f t="shared" si="10"/>
        <v>0</v>
      </c>
      <c r="L67" s="132"/>
      <c r="M67" s="132"/>
      <c r="N67" s="146">
        <f t="shared" si="11"/>
        <v>0</v>
      </c>
      <c r="P67" s="189">
        <f t="shared" si="12"/>
        <v>3</v>
      </c>
      <c r="Q67" s="1093" t="str">
        <f t="shared" si="13"/>
        <v/>
      </c>
      <c r="R67" s="1093"/>
      <c r="S67" s="1093"/>
      <c r="T67" s="1093"/>
      <c r="U67" s="1094"/>
      <c r="V67" s="190" t="str">
        <f t="shared" si="14"/>
        <v/>
      </c>
      <c r="W67" s="191">
        <f>IF(OR(V67="",V67=0),0,(#REF!*((1+#REF!)^V67))/(((1+#REF!)^V67)-1))</f>
        <v>0</v>
      </c>
      <c r="X67" s="192">
        <f>IF(AND(K67&gt;0,CustoContabil!$E$54&gt;0),K67*(CustoContabil!$E$54/CustoContabil!$E$40)*W67,0)</f>
        <v>0</v>
      </c>
      <c r="Y67" s="192">
        <f>IF(AND(N67&gt;0,CustoContabil!$C$54&gt;0),N67*(CustoContabil!$C$54/CustoContabil!$C$40)*W67,0)</f>
        <v>0</v>
      </c>
    </row>
    <row r="68" spans="2:25" ht="15" hidden="1" customHeight="1" x14ac:dyDescent="0.25">
      <c r="B68" s="533">
        <v>4</v>
      </c>
      <c r="C68" s="1095"/>
      <c r="D68" s="1096"/>
      <c r="E68" s="1096"/>
      <c r="F68" s="1096"/>
      <c r="G68" s="1096"/>
      <c r="H68" s="164"/>
      <c r="I68" s="165"/>
      <c r="J68" s="132"/>
      <c r="K68" s="146">
        <f t="shared" si="10"/>
        <v>0</v>
      </c>
      <c r="L68" s="132"/>
      <c r="M68" s="132"/>
      <c r="N68" s="146">
        <f t="shared" si="11"/>
        <v>0</v>
      </c>
      <c r="P68" s="189">
        <f t="shared" si="12"/>
        <v>4</v>
      </c>
      <c r="Q68" s="1093" t="str">
        <f t="shared" si="13"/>
        <v/>
      </c>
      <c r="R68" s="1093"/>
      <c r="S68" s="1093"/>
      <c r="T68" s="1093"/>
      <c r="U68" s="1094"/>
      <c r="V68" s="190" t="str">
        <f t="shared" si="14"/>
        <v/>
      </c>
      <c r="W68" s="191">
        <f>IF(OR(V68="",V68=0),0,(#REF!*((1+#REF!)^V68))/(((1+#REF!)^V68)-1))</f>
        <v>0</v>
      </c>
      <c r="X68" s="192">
        <f>IF(AND(K68&gt;0,CustoContabil!$E$54&gt;0),K68*(CustoContabil!$E$54/CustoContabil!$E$40)*W68,0)</f>
        <v>0</v>
      </c>
      <c r="Y68" s="192">
        <f>IF(AND(N68&gt;0,CustoContabil!$C$54&gt;0),N68*(CustoContabil!$C$54/CustoContabil!$C$40)*W68,0)</f>
        <v>0</v>
      </c>
    </row>
    <row r="69" spans="2:25" ht="15" hidden="1" customHeight="1" x14ac:dyDescent="0.25">
      <c r="B69" s="189">
        <v>5</v>
      </c>
      <c r="C69" s="1095"/>
      <c r="D69" s="1096"/>
      <c r="E69" s="1096"/>
      <c r="F69" s="1096"/>
      <c r="G69" s="1096"/>
      <c r="H69" s="164"/>
      <c r="I69" s="165"/>
      <c r="J69" s="132"/>
      <c r="K69" s="146">
        <f t="shared" si="10"/>
        <v>0</v>
      </c>
      <c r="L69" s="132"/>
      <c r="M69" s="132"/>
      <c r="N69" s="146">
        <f t="shared" si="11"/>
        <v>0</v>
      </c>
      <c r="P69" s="189">
        <f t="shared" si="12"/>
        <v>5</v>
      </c>
      <c r="Q69" s="1093" t="str">
        <f t="shared" si="13"/>
        <v/>
      </c>
      <c r="R69" s="1093"/>
      <c r="S69" s="1093"/>
      <c r="T69" s="1093"/>
      <c r="U69" s="1094"/>
      <c r="V69" s="190" t="str">
        <f t="shared" si="14"/>
        <v/>
      </c>
      <c r="W69" s="191">
        <f>IF(OR(V69="",V69=0),0,(#REF!*((1+#REF!)^V69))/(((1+#REF!)^V69)-1))</f>
        <v>0</v>
      </c>
      <c r="X69" s="192">
        <f>IF(AND(K69&gt;0,CustoContabil!$E$54&gt;0),K69*(CustoContabil!$E$54/CustoContabil!$E$40)*W69,0)</f>
        <v>0</v>
      </c>
      <c r="Y69" s="192">
        <f>IF(AND(N69&gt;0,CustoContabil!$C$54&gt;0),N69*(CustoContabil!$C$54/CustoContabil!$C$40)*W69,0)</f>
        <v>0</v>
      </c>
    </row>
    <row r="70" spans="2:25" ht="15" hidden="1" customHeight="1" x14ac:dyDescent="0.25">
      <c r="B70" s="533">
        <v>6</v>
      </c>
      <c r="C70" s="1095"/>
      <c r="D70" s="1096"/>
      <c r="E70" s="1096"/>
      <c r="F70" s="1096"/>
      <c r="G70" s="1096"/>
      <c r="H70" s="164"/>
      <c r="I70" s="165"/>
      <c r="J70" s="132"/>
      <c r="K70" s="146">
        <f t="shared" si="10"/>
        <v>0</v>
      </c>
      <c r="L70" s="132"/>
      <c r="M70" s="132"/>
      <c r="N70" s="146">
        <f t="shared" si="11"/>
        <v>0</v>
      </c>
      <c r="P70" s="189">
        <f t="shared" si="12"/>
        <v>6</v>
      </c>
      <c r="Q70" s="1093" t="str">
        <f t="shared" si="13"/>
        <v/>
      </c>
      <c r="R70" s="1093"/>
      <c r="S70" s="1093"/>
      <c r="T70" s="1093"/>
      <c r="U70" s="1094"/>
      <c r="V70" s="190" t="str">
        <f t="shared" si="14"/>
        <v/>
      </c>
      <c r="W70" s="191">
        <f>IF(OR(V70="",V70=0),0,(#REF!*((1+#REF!)^V70))/(((1+#REF!)^V70)-1))</f>
        <v>0</v>
      </c>
      <c r="X70" s="192">
        <f>IF(AND(K70&gt;0,CustoContabil!$E$54&gt;0),K70*(CustoContabil!$E$54/CustoContabil!$E$40)*W70,0)</f>
        <v>0</v>
      </c>
      <c r="Y70" s="192">
        <f>IF(AND(N70&gt;0,CustoContabil!$C$54&gt;0),N70*(CustoContabil!$C$54/CustoContabil!$C$40)*W70,0)</f>
        <v>0</v>
      </c>
    </row>
    <row r="71" spans="2:25" ht="15" hidden="1" customHeight="1" x14ac:dyDescent="0.25">
      <c r="B71" s="189">
        <v>7</v>
      </c>
      <c r="C71" s="1095"/>
      <c r="D71" s="1096"/>
      <c r="E71" s="1096"/>
      <c r="F71" s="1096"/>
      <c r="G71" s="1096"/>
      <c r="H71" s="164"/>
      <c r="I71" s="165"/>
      <c r="J71" s="132"/>
      <c r="K71" s="146">
        <f t="shared" si="10"/>
        <v>0</v>
      </c>
      <c r="L71" s="132"/>
      <c r="M71" s="132"/>
      <c r="N71" s="146">
        <f t="shared" si="11"/>
        <v>0</v>
      </c>
      <c r="P71" s="189">
        <f t="shared" si="12"/>
        <v>7</v>
      </c>
      <c r="Q71" s="1093" t="str">
        <f t="shared" si="13"/>
        <v/>
      </c>
      <c r="R71" s="1093"/>
      <c r="S71" s="1093"/>
      <c r="T71" s="1093"/>
      <c r="U71" s="1094"/>
      <c r="V71" s="190" t="str">
        <f t="shared" si="14"/>
        <v/>
      </c>
      <c r="W71" s="191">
        <f>IF(OR(V71="",V71=0),0,(#REF!*((1+#REF!)^V71))/(((1+#REF!)^V71)-1))</f>
        <v>0</v>
      </c>
      <c r="X71" s="192">
        <f>IF(AND(K71&gt;0,CustoContabil!$E$54&gt;0),K71*(CustoContabil!$E$54/CustoContabil!$E$40)*W71,0)</f>
        <v>0</v>
      </c>
      <c r="Y71" s="192">
        <f>IF(AND(N71&gt;0,CustoContabil!$C$54&gt;0),N71*(CustoContabil!$C$54/CustoContabil!$C$40)*W71,0)</f>
        <v>0</v>
      </c>
    </row>
    <row r="72" spans="2:25" ht="15" hidden="1" customHeight="1" x14ac:dyDescent="0.25">
      <c r="B72" s="533">
        <v>8</v>
      </c>
      <c r="C72" s="1095"/>
      <c r="D72" s="1096"/>
      <c r="E72" s="1096"/>
      <c r="F72" s="1096"/>
      <c r="G72" s="1096"/>
      <c r="H72" s="164"/>
      <c r="I72" s="165"/>
      <c r="J72" s="132"/>
      <c r="K72" s="146">
        <f t="shared" si="10"/>
        <v>0</v>
      </c>
      <c r="L72" s="132"/>
      <c r="M72" s="132"/>
      <c r="N72" s="146">
        <f t="shared" si="11"/>
        <v>0</v>
      </c>
      <c r="P72" s="189">
        <f t="shared" si="12"/>
        <v>8</v>
      </c>
      <c r="Q72" s="1093" t="str">
        <f t="shared" si="13"/>
        <v/>
      </c>
      <c r="R72" s="1093"/>
      <c r="S72" s="1093"/>
      <c r="T72" s="1093"/>
      <c r="U72" s="1094"/>
      <c r="V72" s="190" t="str">
        <f t="shared" si="14"/>
        <v/>
      </c>
      <c r="W72" s="191">
        <f>IF(OR(V72="",V72=0),0,(#REF!*((1+#REF!)^V72))/(((1+#REF!)^V72)-1))</f>
        <v>0</v>
      </c>
      <c r="X72" s="192">
        <f>IF(AND(K72&gt;0,CustoContabil!$E$54&gt;0),K72*(CustoContabil!$E$54/CustoContabil!$E$40)*W72,0)</f>
        <v>0</v>
      </c>
      <c r="Y72" s="192">
        <f>IF(AND(N72&gt;0,CustoContabil!$C$54&gt;0),N72*(CustoContabil!$C$54/CustoContabil!$C$40)*W72,0)</f>
        <v>0</v>
      </c>
    </row>
    <row r="73" spans="2:25" ht="15" hidden="1" customHeight="1" x14ac:dyDescent="0.25">
      <c r="B73" s="189">
        <v>9</v>
      </c>
      <c r="C73" s="1095"/>
      <c r="D73" s="1096"/>
      <c r="E73" s="1096"/>
      <c r="F73" s="1096"/>
      <c r="G73" s="1096"/>
      <c r="H73" s="164"/>
      <c r="I73" s="165"/>
      <c r="J73" s="132"/>
      <c r="K73" s="146">
        <f t="shared" si="10"/>
        <v>0</v>
      </c>
      <c r="L73" s="132"/>
      <c r="M73" s="132"/>
      <c r="N73" s="146">
        <f t="shared" si="11"/>
        <v>0</v>
      </c>
      <c r="P73" s="189">
        <f t="shared" si="12"/>
        <v>9</v>
      </c>
      <c r="Q73" s="1093" t="str">
        <f t="shared" si="13"/>
        <v/>
      </c>
      <c r="R73" s="1093"/>
      <c r="S73" s="1093"/>
      <c r="T73" s="1093"/>
      <c r="U73" s="1094"/>
      <c r="V73" s="190" t="str">
        <f t="shared" si="14"/>
        <v/>
      </c>
      <c r="W73" s="191">
        <f>IF(OR(V73="",V73=0),0,(#REF!*((1+#REF!)^V73))/(((1+#REF!)^V73)-1))</f>
        <v>0</v>
      </c>
      <c r="X73" s="192">
        <f>IF(AND(K73&gt;0,CustoContabil!$E$54&gt;0),K73*(CustoContabil!$E$54/CustoContabil!$E$40)*W73,0)</f>
        <v>0</v>
      </c>
      <c r="Y73" s="192">
        <f>IF(AND(N73&gt;0,CustoContabil!$C$54&gt;0),N73*(CustoContabil!$C$54/CustoContabil!$C$40)*W73,0)</f>
        <v>0</v>
      </c>
    </row>
    <row r="74" spans="2:25" ht="15" hidden="1" customHeight="1" x14ac:dyDescent="0.25">
      <c r="B74" s="533">
        <v>10</v>
      </c>
      <c r="C74" s="1095"/>
      <c r="D74" s="1096"/>
      <c r="E74" s="1096"/>
      <c r="F74" s="1096"/>
      <c r="G74" s="1096"/>
      <c r="H74" s="166"/>
      <c r="I74" s="165"/>
      <c r="J74" s="132"/>
      <c r="K74" s="146">
        <f t="shared" si="10"/>
        <v>0</v>
      </c>
      <c r="L74" s="132"/>
      <c r="M74" s="132"/>
      <c r="N74" s="146">
        <f t="shared" si="11"/>
        <v>0</v>
      </c>
      <c r="P74" s="189">
        <f t="shared" si="12"/>
        <v>10</v>
      </c>
      <c r="Q74" s="1093" t="str">
        <f t="shared" si="13"/>
        <v/>
      </c>
      <c r="R74" s="1093"/>
      <c r="S74" s="1093"/>
      <c r="T74" s="1093"/>
      <c r="U74" s="1094"/>
      <c r="V74" s="190" t="str">
        <f t="shared" si="14"/>
        <v/>
      </c>
      <c r="W74" s="191">
        <f>IF(OR(V74="",V74=0),0,(#REF!*((1+#REF!)^V74))/(((1+#REF!)^V74)-1))</f>
        <v>0</v>
      </c>
      <c r="X74" s="192">
        <f>IF(AND(K74&gt;0,CustoContabil!$E$54&gt;0),K74*(CustoContabil!$E$54/CustoContabil!$E$40)*W74,0)</f>
        <v>0</v>
      </c>
      <c r="Y74" s="192">
        <f>IF(AND(N74&gt;0,CustoContabil!$C$54&gt;0),N74*(CustoContabil!$C$54/CustoContabil!$C$40)*W74,0)</f>
        <v>0</v>
      </c>
    </row>
    <row r="75" spans="2:25" ht="15" hidden="1" customHeight="1" x14ac:dyDescent="0.25">
      <c r="B75" s="189">
        <v>11</v>
      </c>
      <c r="C75" s="1095"/>
      <c r="D75" s="1096"/>
      <c r="E75" s="1096"/>
      <c r="F75" s="1096"/>
      <c r="G75" s="1096"/>
      <c r="H75" s="164"/>
      <c r="I75" s="165"/>
      <c r="J75" s="132"/>
      <c r="K75" s="146">
        <f t="shared" si="10"/>
        <v>0</v>
      </c>
      <c r="L75" s="132"/>
      <c r="M75" s="132"/>
      <c r="N75" s="146">
        <f t="shared" si="11"/>
        <v>0</v>
      </c>
      <c r="P75" s="189">
        <f t="shared" si="12"/>
        <v>11</v>
      </c>
      <c r="Q75" s="1093" t="str">
        <f t="shared" si="13"/>
        <v/>
      </c>
      <c r="R75" s="1093"/>
      <c r="S75" s="1093"/>
      <c r="T75" s="1093"/>
      <c r="U75" s="1094"/>
      <c r="V75" s="190" t="str">
        <f t="shared" si="14"/>
        <v/>
      </c>
      <c r="W75" s="191">
        <f>IF(OR(V75="",V75=0),0,(#REF!*((1+#REF!)^V75))/(((1+#REF!)^V75)-1))</f>
        <v>0</v>
      </c>
      <c r="X75" s="192">
        <f>IF(AND(K75&gt;0,CustoContabil!$E$54&gt;0),K75*(CustoContabil!$E$54/CustoContabil!$E$40)*W75,0)</f>
        <v>0</v>
      </c>
      <c r="Y75" s="192">
        <f>IF(AND(N75&gt;0,CustoContabil!$C$54&gt;0),N75*(CustoContabil!$C$54/CustoContabil!$C$40)*W75,0)</f>
        <v>0</v>
      </c>
    </row>
    <row r="76" spans="2:25" ht="15" hidden="1" customHeight="1" x14ac:dyDescent="0.25">
      <c r="B76" s="533">
        <v>12</v>
      </c>
      <c r="C76" s="1095"/>
      <c r="D76" s="1096"/>
      <c r="E76" s="1096"/>
      <c r="F76" s="1096"/>
      <c r="G76" s="1096"/>
      <c r="H76" s="164"/>
      <c r="I76" s="165"/>
      <c r="J76" s="132"/>
      <c r="K76" s="146">
        <f t="shared" si="10"/>
        <v>0</v>
      </c>
      <c r="L76" s="132"/>
      <c r="M76" s="132"/>
      <c r="N76" s="146">
        <f t="shared" si="11"/>
        <v>0</v>
      </c>
      <c r="P76" s="189">
        <f t="shared" si="12"/>
        <v>12</v>
      </c>
      <c r="Q76" s="1093" t="str">
        <f t="shared" si="13"/>
        <v/>
      </c>
      <c r="R76" s="1093"/>
      <c r="S76" s="1093"/>
      <c r="T76" s="1093"/>
      <c r="U76" s="1094"/>
      <c r="V76" s="190" t="str">
        <f t="shared" si="14"/>
        <v/>
      </c>
      <c r="W76" s="191">
        <f>IF(OR(V76="",V76=0),0,(#REF!*((1+#REF!)^V76))/(((1+#REF!)^V76)-1))</f>
        <v>0</v>
      </c>
      <c r="X76" s="192">
        <f>IF(AND(K76&gt;0,CustoContabil!$E$54&gt;0),K76*(CustoContabil!$E$54/CustoContabil!$E$40)*W76,0)</f>
        <v>0</v>
      </c>
      <c r="Y76" s="192">
        <f>IF(AND(N76&gt;0,CustoContabil!$C$54&gt;0),N76*(CustoContabil!$C$54/CustoContabil!$C$40)*W76,0)</f>
        <v>0</v>
      </c>
    </row>
    <row r="77" spans="2:25" ht="15" hidden="1" customHeight="1" x14ac:dyDescent="0.25">
      <c r="B77" s="189">
        <v>13</v>
      </c>
      <c r="C77" s="1095"/>
      <c r="D77" s="1096"/>
      <c r="E77" s="1096"/>
      <c r="F77" s="1096"/>
      <c r="G77" s="1096"/>
      <c r="H77" s="166"/>
      <c r="I77" s="165"/>
      <c r="J77" s="132"/>
      <c r="K77" s="146">
        <f t="shared" si="10"/>
        <v>0</v>
      </c>
      <c r="L77" s="132"/>
      <c r="M77" s="132"/>
      <c r="N77" s="146">
        <f t="shared" si="11"/>
        <v>0</v>
      </c>
      <c r="P77" s="189">
        <f t="shared" si="12"/>
        <v>13</v>
      </c>
      <c r="Q77" s="1093" t="str">
        <f t="shared" si="13"/>
        <v/>
      </c>
      <c r="R77" s="1093"/>
      <c r="S77" s="1093"/>
      <c r="T77" s="1093"/>
      <c r="U77" s="1094"/>
      <c r="V77" s="190" t="str">
        <f t="shared" si="14"/>
        <v/>
      </c>
      <c r="W77" s="191">
        <f>IF(OR(V77="",V77=0),0,(#REF!*((1+#REF!)^V77))/(((1+#REF!)^V77)-1))</f>
        <v>0</v>
      </c>
      <c r="X77" s="192">
        <f>IF(AND(K77&gt;0,CustoContabil!$E$54&gt;0),K77*(CustoContabil!$E$54/CustoContabil!$E$40)*W77,0)</f>
        <v>0</v>
      </c>
      <c r="Y77" s="192">
        <f>IF(AND(N77&gt;0,CustoContabil!$C$54&gt;0),N77*(CustoContabil!$C$54/CustoContabil!$C$40)*W77,0)</f>
        <v>0</v>
      </c>
    </row>
    <row r="78" spans="2:25" ht="15" hidden="1" customHeight="1" x14ac:dyDescent="0.25">
      <c r="B78" s="533">
        <v>14</v>
      </c>
      <c r="C78" s="1095"/>
      <c r="D78" s="1096"/>
      <c r="E78" s="1096"/>
      <c r="F78" s="1096"/>
      <c r="G78" s="1096"/>
      <c r="H78" s="164"/>
      <c r="I78" s="165"/>
      <c r="J78" s="132"/>
      <c r="K78" s="146">
        <f t="shared" si="10"/>
        <v>0</v>
      </c>
      <c r="L78" s="132"/>
      <c r="M78" s="132"/>
      <c r="N78" s="146">
        <f t="shared" si="11"/>
        <v>0</v>
      </c>
      <c r="P78" s="189">
        <f t="shared" si="12"/>
        <v>14</v>
      </c>
      <c r="Q78" s="1093" t="str">
        <f t="shared" si="13"/>
        <v/>
      </c>
      <c r="R78" s="1093"/>
      <c r="S78" s="1093"/>
      <c r="T78" s="1093"/>
      <c r="U78" s="1094"/>
      <c r="V78" s="190" t="str">
        <f t="shared" si="14"/>
        <v/>
      </c>
      <c r="W78" s="191">
        <f>IF(OR(V78="",V78=0),0,(#REF!*((1+#REF!)^V78))/(((1+#REF!)^V78)-1))</f>
        <v>0</v>
      </c>
      <c r="X78" s="192">
        <f>IF(AND(K78&gt;0,CustoContabil!$E$54&gt;0),K78*(CustoContabil!$E$54/CustoContabil!$E$40)*W78,0)</f>
        <v>0</v>
      </c>
      <c r="Y78" s="192">
        <f>IF(AND(N78&gt;0,CustoContabil!$C$54&gt;0),N78*(CustoContabil!$C$54/CustoContabil!$C$40)*W78,0)</f>
        <v>0</v>
      </c>
    </row>
    <row r="79" spans="2:25" ht="15" hidden="1" customHeight="1" x14ac:dyDescent="0.25">
      <c r="B79" s="189">
        <v>15</v>
      </c>
      <c r="C79" s="1095"/>
      <c r="D79" s="1096"/>
      <c r="E79" s="1096"/>
      <c r="F79" s="1096"/>
      <c r="G79" s="1096"/>
      <c r="H79" s="164"/>
      <c r="I79" s="165"/>
      <c r="J79" s="132"/>
      <c r="K79" s="146">
        <f t="shared" si="10"/>
        <v>0</v>
      </c>
      <c r="L79" s="132"/>
      <c r="M79" s="132"/>
      <c r="N79" s="146">
        <f t="shared" si="11"/>
        <v>0</v>
      </c>
      <c r="P79" s="189">
        <f t="shared" si="12"/>
        <v>15</v>
      </c>
      <c r="Q79" s="1093" t="str">
        <f t="shared" si="13"/>
        <v/>
      </c>
      <c r="R79" s="1093"/>
      <c r="S79" s="1093"/>
      <c r="T79" s="1093"/>
      <c r="U79" s="1094"/>
      <c r="V79" s="190" t="str">
        <f t="shared" si="14"/>
        <v/>
      </c>
      <c r="W79" s="191">
        <f>IF(OR(V79="",V79=0),0,(#REF!*((1+#REF!)^V79))/(((1+#REF!)^V79)-1))</f>
        <v>0</v>
      </c>
      <c r="X79" s="192">
        <f>IF(AND(K79&gt;0,CustoContabil!$E$54&gt;0),K79*(CustoContabil!$E$54/CustoContabil!$E$40)*W79,0)</f>
        <v>0</v>
      </c>
      <c r="Y79" s="192">
        <f>IF(AND(N79&gt;0,CustoContabil!$C$54&gt;0),N79*(CustoContabil!$C$54/CustoContabil!$C$40)*W79,0)</f>
        <v>0</v>
      </c>
    </row>
    <row r="80" spans="2:25" ht="15" hidden="1" customHeight="1" x14ac:dyDescent="0.25">
      <c r="B80" s="533">
        <v>16</v>
      </c>
      <c r="C80" s="1095"/>
      <c r="D80" s="1096"/>
      <c r="E80" s="1096"/>
      <c r="F80" s="1096"/>
      <c r="G80" s="1096"/>
      <c r="H80" s="164"/>
      <c r="I80" s="165"/>
      <c r="J80" s="132"/>
      <c r="K80" s="146">
        <f t="shared" si="10"/>
        <v>0</v>
      </c>
      <c r="L80" s="132"/>
      <c r="M80" s="132"/>
      <c r="N80" s="146">
        <f t="shared" si="11"/>
        <v>0</v>
      </c>
      <c r="P80" s="189">
        <f t="shared" si="12"/>
        <v>16</v>
      </c>
      <c r="Q80" s="1093" t="str">
        <f t="shared" si="13"/>
        <v/>
      </c>
      <c r="R80" s="1093"/>
      <c r="S80" s="1093"/>
      <c r="T80" s="1093"/>
      <c r="U80" s="1094"/>
      <c r="V80" s="190" t="str">
        <f t="shared" si="14"/>
        <v/>
      </c>
      <c r="W80" s="191">
        <f>IF(OR(V80="",V80=0),0,(#REF!*((1+#REF!)^V80))/(((1+#REF!)^V80)-1))</f>
        <v>0</v>
      </c>
      <c r="X80" s="192">
        <f>IF(AND(K80&gt;0,CustoContabil!$E$54&gt;0),K80*(CustoContabil!$E$54/CustoContabil!$E$40)*W80,0)</f>
        <v>0</v>
      </c>
      <c r="Y80" s="192">
        <f>IF(AND(N80&gt;0,CustoContabil!$C$54&gt;0),N80*(CustoContabil!$C$54/CustoContabil!$C$40)*W80,0)</f>
        <v>0</v>
      </c>
    </row>
    <row r="81" spans="2:25" ht="15" hidden="1" customHeight="1" x14ac:dyDescent="0.25">
      <c r="B81" s="189">
        <v>17</v>
      </c>
      <c r="C81" s="1095"/>
      <c r="D81" s="1096"/>
      <c r="E81" s="1096"/>
      <c r="F81" s="1096"/>
      <c r="G81" s="1096"/>
      <c r="H81" s="164"/>
      <c r="I81" s="165"/>
      <c r="J81" s="132"/>
      <c r="K81" s="146">
        <f t="shared" si="10"/>
        <v>0</v>
      </c>
      <c r="L81" s="132"/>
      <c r="M81" s="132"/>
      <c r="N81" s="146">
        <f t="shared" si="11"/>
        <v>0</v>
      </c>
      <c r="P81" s="189">
        <f t="shared" si="12"/>
        <v>17</v>
      </c>
      <c r="Q81" s="1093" t="str">
        <f t="shared" si="13"/>
        <v/>
      </c>
      <c r="R81" s="1093"/>
      <c r="S81" s="1093"/>
      <c r="T81" s="1093"/>
      <c r="U81" s="1094"/>
      <c r="V81" s="190" t="str">
        <f t="shared" si="14"/>
        <v/>
      </c>
      <c r="W81" s="191">
        <f>IF(OR(V81="",V81=0),0,(#REF!*((1+#REF!)^V81))/(((1+#REF!)^V81)-1))</f>
        <v>0</v>
      </c>
      <c r="X81" s="192">
        <f>IF(AND(K81&gt;0,CustoContabil!$E$54&gt;0),K81*(CustoContabil!$E$54/CustoContabil!$E$40)*W81,0)</f>
        <v>0</v>
      </c>
      <c r="Y81" s="192">
        <f>IF(AND(N81&gt;0,CustoContabil!$C$54&gt;0),N81*(CustoContabil!$C$54/CustoContabil!$C$40)*W81,0)</f>
        <v>0</v>
      </c>
    </row>
    <row r="82" spans="2:25" ht="15" hidden="1" customHeight="1" x14ac:dyDescent="0.25">
      <c r="B82" s="533">
        <v>18</v>
      </c>
      <c r="C82" s="1095"/>
      <c r="D82" s="1096"/>
      <c r="E82" s="1096"/>
      <c r="F82" s="1096"/>
      <c r="G82" s="1096"/>
      <c r="H82" s="164"/>
      <c r="I82" s="165"/>
      <c r="J82" s="132"/>
      <c r="K82" s="146">
        <f t="shared" si="10"/>
        <v>0</v>
      </c>
      <c r="L82" s="132"/>
      <c r="M82" s="132"/>
      <c r="N82" s="146">
        <f t="shared" si="11"/>
        <v>0</v>
      </c>
      <c r="P82" s="189">
        <f t="shared" si="12"/>
        <v>18</v>
      </c>
      <c r="Q82" s="1093" t="str">
        <f t="shared" si="13"/>
        <v/>
      </c>
      <c r="R82" s="1093"/>
      <c r="S82" s="1093"/>
      <c r="T82" s="1093"/>
      <c r="U82" s="1094"/>
      <c r="V82" s="190" t="str">
        <f t="shared" si="14"/>
        <v/>
      </c>
      <c r="W82" s="191">
        <f>IF(OR(V82="",V82=0),0,(#REF!*((1+#REF!)^V82))/(((1+#REF!)^V82)-1))</f>
        <v>0</v>
      </c>
      <c r="X82" s="192">
        <f>IF(AND(K82&gt;0,CustoContabil!$E$54&gt;0),K82*(CustoContabil!$E$54/CustoContabil!$E$40)*W82,0)</f>
        <v>0</v>
      </c>
      <c r="Y82" s="192">
        <f>IF(AND(N82&gt;0,CustoContabil!$C$54&gt;0),N82*(CustoContabil!$C$54/CustoContabil!$C$40)*W82,0)</f>
        <v>0</v>
      </c>
    </row>
    <row r="83" spans="2:25" ht="15" hidden="1" customHeight="1" x14ac:dyDescent="0.25">
      <c r="B83" s="189">
        <v>19</v>
      </c>
      <c r="C83" s="1095"/>
      <c r="D83" s="1096"/>
      <c r="E83" s="1096"/>
      <c r="F83" s="1096"/>
      <c r="G83" s="1096"/>
      <c r="H83" s="164"/>
      <c r="I83" s="165"/>
      <c r="J83" s="132"/>
      <c r="K83" s="146">
        <f t="shared" si="10"/>
        <v>0</v>
      </c>
      <c r="L83" s="132"/>
      <c r="M83" s="132"/>
      <c r="N83" s="146">
        <f t="shared" si="11"/>
        <v>0</v>
      </c>
      <c r="P83" s="189">
        <f t="shared" si="12"/>
        <v>19</v>
      </c>
      <c r="Q83" s="1093" t="str">
        <f t="shared" si="13"/>
        <v/>
      </c>
      <c r="R83" s="1093"/>
      <c r="S83" s="1093"/>
      <c r="T83" s="1093"/>
      <c r="U83" s="1094"/>
      <c r="V83" s="190" t="str">
        <f t="shared" si="14"/>
        <v/>
      </c>
      <c r="W83" s="191">
        <f>IF(OR(V83="",V83=0),0,(#REF!*((1+#REF!)^V83))/(((1+#REF!)^V83)-1))</f>
        <v>0</v>
      </c>
      <c r="X83" s="192">
        <f>IF(AND(K83&gt;0,CustoContabil!$E$54&gt;0),K83*(CustoContabil!$E$54/CustoContabil!$E$40)*W83,0)</f>
        <v>0</v>
      </c>
      <c r="Y83" s="192">
        <f>IF(AND(N83&gt;0,CustoContabil!$C$54&gt;0),N83*(CustoContabil!$C$54/CustoContabil!$C$40)*W83,0)</f>
        <v>0</v>
      </c>
    </row>
    <row r="84" spans="2:25" ht="15" hidden="1" customHeight="1" x14ac:dyDescent="0.25">
      <c r="B84" s="189">
        <v>20</v>
      </c>
      <c r="C84" s="1095"/>
      <c r="D84" s="1096"/>
      <c r="E84" s="1096"/>
      <c r="F84" s="1096"/>
      <c r="G84" s="1096"/>
      <c r="H84" s="164"/>
      <c r="I84" s="165"/>
      <c r="J84" s="132"/>
      <c r="K84" s="146">
        <f t="shared" si="10"/>
        <v>0</v>
      </c>
      <c r="L84" s="132"/>
      <c r="M84" s="132"/>
      <c r="N84" s="146">
        <f t="shared" si="11"/>
        <v>0</v>
      </c>
      <c r="P84" s="189">
        <f t="shared" si="12"/>
        <v>20</v>
      </c>
      <c r="Q84" s="1093" t="str">
        <f t="shared" si="13"/>
        <v/>
      </c>
      <c r="R84" s="1093"/>
      <c r="S84" s="1093"/>
      <c r="T84" s="1093"/>
      <c r="U84" s="1094"/>
      <c r="V84" s="190" t="str">
        <f t="shared" si="14"/>
        <v/>
      </c>
      <c r="W84" s="191">
        <f>IF(OR(V84="",V84=0),0,(#REF!*((1+#REF!)^V84))/(((1+#REF!)^V84)-1))</f>
        <v>0</v>
      </c>
      <c r="X84" s="192">
        <f>IF(AND(K84&gt;0,CustoContabil!$E$54&gt;0),K84*(CustoContabil!$E$54/CustoContabil!$E$40)*W84,0)</f>
        <v>0</v>
      </c>
      <c r="Y84" s="192">
        <f>IF(AND(N84&gt;0,CustoContabil!$C$54&gt;0),N84*(CustoContabil!$C$54/CustoContabil!$C$40)*W84,0)</f>
        <v>0</v>
      </c>
    </row>
    <row r="85" spans="2:25" ht="15" hidden="1" customHeight="1" x14ac:dyDescent="0.25">
      <c r="B85" s="189"/>
      <c r="C85" s="1141" t="s">
        <v>4061</v>
      </c>
      <c r="D85" s="1142"/>
      <c r="E85" s="1142"/>
      <c r="F85" s="1142"/>
      <c r="G85" s="1142"/>
      <c r="H85" s="193">
        <v>20</v>
      </c>
      <c r="I85" s="165"/>
      <c r="J85" s="132"/>
      <c r="K85" s="146">
        <f t="shared" si="10"/>
        <v>0</v>
      </c>
      <c r="L85" s="132"/>
      <c r="M85" s="132"/>
      <c r="N85" s="146">
        <f t="shared" si="11"/>
        <v>0</v>
      </c>
      <c r="P85" s="189"/>
      <c r="Q85" s="1093" t="str">
        <f t="shared" si="13"/>
        <v>Acessórios</v>
      </c>
      <c r="R85" s="1093"/>
      <c r="S85" s="1093"/>
      <c r="T85" s="1093"/>
      <c r="U85" s="1094"/>
      <c r="V85" s="190" t="str">
        <f t="shared" si="14"/>
        <v/>
      </c>
      <c r="W85" s="191">
        <f>IF(OR(V85="",V85=0),0,(#REF!*((1+#REF!)^V85))/(((1+#REF!)^V85)-1))</f>
        <v>0</v>
      </c>
      <c r="X85" s="192">
        <f>IF(AND(K85&gt;0,CustoContabil!$E$54&gt;0),K85*(CustoContabil!$E$54/CustoContabil!$E$40)*W85,0)</f>
        <v>0</v>
      </c>
      <c r="Y85" s="192">
        <f>IF(AND(N85&gt;0,CustoContabil!$C$54&gt;0),N85*(CustoContabil!$C$54/CustoContabil!$C$40)*W85,0)</f>
        <v>0</v>
      </c>
    </row>
    <row r="86" spans="2:25" ht="15" hidden="1" customHeight="1" x14ac:dyDescent="0.25">
      <c r="B86" s="194"/>
      <c r="C86" s="1136" t="s">
        <v>4818</v>
      </c>
      <c r="D86" s="1136"/>
      <c r="E86" s="1136"/>
      <c r="F86" s="1136"/>
      <c r="G86" s="1136"/>
      <c r="H86" s="1136"/>
      <c r="I86" s="1136"/>
      <c r="J86" s="1137"/>
      <c r="K86" s="195">
        <f>SUM(K65:K85)</f>
        <v>0</v>
      </c>
      <c r="L86" s="195">
        <f>SUM(L65:L85)</f>
        <v>0</v>
      </c>
      <c r="M86" s="195">
        <f>SUM(M65:M85)</f>
        <v>0</v>
      </c>
      <c r="N86" s="195">
        <f>SUM(N65:N85)</f>
        <v>0</v>
      </c>
      <c r="P86" s="1144" t="s">
        <v>4827</v>
      </c>
      <c r="Q86" s="1145"/>
      <c r="R86" s="1145"/>
      <c r="S86" s="1145"/>
      <c r="T86" s="1145"/>
      <c r="U86" s="1145"/>
      <c r="V86" s="1146"/>
      <c r="W86" s="196" t="s">
        <v>4820</v>
      </c>
      <c r="X86" s="197">
        <f>SUM(X65:X85)</f>
        <v>0</v>
      </c>
      <c r="Y86" s="197">
        <f>SUM(Y65:Y85)</f>
        <v>0</v>
      </c>
    </row>
    <row r="87" spans="2:25" ht="15" hidden="1" customHeight="1" x14ac:dyDescent="0.25">
      <c r="B87" s="1099" t="s">
        <v>4065</v>
      </c>
      <c r="C87" s="1100"/>
      <c r="D87" s="1100"/>
      <c r="E87" s="1100"/>
      <c r="F87" s="1100"/>
      <c r="G87" s="1100"/>
      <c r="H87" s="1100"/>
      <c r="I87" s="1100"/>
      <c r="J87" s="1100"/>
      <c r="K87" s="1154" t="s">
        <v>3906</v>
      </c>
      <c r="L87" s="1154"/>
      <c r="M87" s="1154"/>
      <c r="N87" s="1154"/>
      <c r="P87" s="172"/>
      <c r="Q87" s="172"/>
      <c r="R87" s="173"/>
      <c r="S87" s="174"/>
      <c r="T87" s="174"/>
      <c r="U87" s="174"/>
      <c r="V87" s="175"/>
      <c r="W87" s="176"/>
    </row>
    <row r="88" spans="2:25" ht="15" hidden="1" customHeight="1" x14ac:dyDescent="0.35">
      <c r="B88" s="198"/>
      <c r="C88" s="1132" t="s">
        <v>12</v>
      </c>
      <c r="D88" s="1132"/>
      <c r="E88" s="1132"/>
      <c r="F88" s="1132"/>
      <c r="G88" s="1132"/>
      <c r="H88" s="1132"/>
      <c r="I88" s="1132"/>
      <c r="J88" s="1133"/>
      <c r="K88" s="146">
        <v>0</v>
      </c>
      <c r="L88" s="199"/>
      <c r="M88" s="200"/>
      <c r="N88" s="146">
        <f>K88</f>
        <v>0</v>
      </c>
      <c r="P88" s="201" t="s">
        <v>4821</v>
      </c>
      <c r="Q88" s="202"/>
      <c r="R88" s="203">
        <f>[1]RCB!$G$35</f>
        <v>0</v>
      </c>
      <c r="T88" s="201" t="s">
        <v>4821</v>
      </c>
      <c r="U88" s="202"/>
      <c r="V88" s="203">
        <f>[1]RCB!$J$35</f>
        <v>0</v>
      </c>
    </row>
    <row r="89" spans="2:25" ht="15" hidden="1" customHeight="1" x14ac:dyDescent="0.35">
      <c r="B89" s="1138" t="s">
        <v>3917</v>
      </c>
      <c r="C89" s="1155"/>
      <c r="D89" s="1155"/>
      <c r="E89" s="1155"/>
      <c r="F89" s="1155"/>
      <c r="G89" s="1156"/>
      <c r="H89" s="141" t="s">
        <v>3976</v>
      </c>
      <c r="I89" s="523" t="s">
        <v>695</v>
      </c>
      <c r="J89" s="523" t="s">
        <v>4068</v>
      </c>
      <c r="K89" s="188" t="s">
        <v>3978</v>
      </c>
      <c r="L89" s="141" t="s">
        <v>4081</v>
      </c>
      <c r="M89" s="141" t="s">
        <v>4082</v>
      </c>
      <c r="N89" s="142" t="s">
        <v>4057</v>
      </c>
      <c r="P89" s="201" t="s">
        <v>4069</v>
      </c>
      <c r="Q89" s="202"/>
      <c r="R89" s="203">
        <f>[1]RCB!$H$29</f>
        <v>0</v>
      </c>
      <c r="T89" s="201" t="s">
        <v>4070</v>
      </c>
      <c r="U89" s="202"/>
      <c r="V89" s="203">
        <f>[1]RCB!$K$29</f>
        <v>0</v>
      </c>
    </row>
    <row r="90" spans="2:25" ht="15" hidden="1" customHeight="1" x14ac:dyDescent="0.25">
      <c r="B90" s="189">
        <v>1</v>
      </c>
      <c r="C90" s="1143"/>
      <c r="D90" s="1143"/>
      <c r="E90" s="1143"/>
      <c r="F90" s="1143"/>
      <c r="G90" s="1095"/>
      <c r="H90" s="180"/>
      <c r="I90" s="158"/>
      <c r="J90" s="132"/>
      <c r="K90" s="146">
        <f>N90-L90-M90</f>
        <v>0</v>
      </c>
      <c r="L90" s="132"/>
      <c r="M90" s="132"/>
      <c r="N90" s="146">
        <f>H90*I90*J90</f>
        <v>0</v>
      </c>
    </row>
    <row r="91" spans="2:25" ht="15" hidden="1" customHeight="1" x14ac:dyDescent="0.25">
      <c r="B91" s="533">
        <v>2</v>
      </c>
      <c r="C91" s="1143"/>
      <c r="D91" s="1143"/>
      <c r="E91" s="1143"/>
      <c r="F91" s="1143"/>
      <c r="G91" s="1095"/>
      <c r="H91" s="181"/>
      <c r="I91" s="165"/>
      <c r="J91" s="132"/>
      <c r="K91" s="146">
        <f>N91-L91-M91</f>
        <v>0</v>
      </c>
      <c r="L91" s="132"/>
      <c r="M91" s="132"/>
      <c r="N91" s="146">
        <f>H91*I91*J91</f>
        <v>0</v>
      </c>
    </row>
    <row r="92" spans="2:25" ht="15" hidden="1" customHeight="1" x14ac:dyDescent="0.25">
      <c r="B92" s="189">
        <v>3</v>
      </c>
      <c r="C92" s="1143"/>
      <c r="D92" s="1143"/>
      <c r="E92" s="1143"/>
      <c r="F92" s="1143"/>
      <c r="G92" s="1095"/>
      <c r="H92" s="181"/>
      <c r="I92" s="165"/>
      <c r="J92" s="132"/>
      <c r="K92" s="146">
        <f>N92-L92-M92</f>
        <v>0</v>
      </c>
      <c r="L92" s="132"/>
      <c r="M92" s="132"/>
      <c r="N92" s="146">
        <f>H92*I92*J92</f>
        <v>0</v>
      </c>
    </row>
    <row r="93" spans="2:25" ht="15" hidden="1" customHeight="1" x14ac:dyDescent="0.25">
      <c r="B93" s="533">
        <v>4</v>
      </c>
      <c r="C93" s="1143"/>
      <c r="D93" s="1143"/>
      <c r="E93" s="1143"/>
      <c r="F93" s="1143"/>
      <c r="G93" s="1095"/>
      <c r="H93" s="181"/>
      <c r="I93" s="165"/>
      <c r="J93" s="132"/>
      <c r="K93" s="146">
        <f>N93-L93-M93</f>
        <v>0</v>
      </c>
      <c r="L93" s="132"/>
      <c r="M93" s="132"/>
      <c r="N93" s="146">
        <f>H93*I93*J93</f>
        <v>0</v>
      </c>
    </row>
    <row r="94" spans="2:25" ht="15" hidden="1" customHeight="1" x14ac:dyDescent="0.25">
      <c r="B94" s="189">
        <v>5</v>
      </c>
      <c r="C94" s="1143"/>
      <c r="D94" s="1143"/>
      <c r="E94" s="1143"/>
      <c r="F94" s="1143"/>
      <c r="G94" s="1095"/>
      <c r="H94" s="181"/>
      <c r="I94" s="165"/>
      <c r="J94" s="132"/>
      <c r="K94" s="146">
        <f>N94-L94-M94</f>
        <v>0</v>
      </c>
      <c r="L94" s="132"/>
      <c r="M94" s="132"/>
      <c r="N94" s="146">
        <f>H94*I94*J94</f>
        <v>0</v>
      </c>
    </row>
    <row r="95" spans="2:25" ht="15" hidden="1" customHeight="1" x14ac:dyDescent="0.25">
      <c r="B95" s="198"/>
      <c r="C95" s="1147" t="s">
        <v>4823</v>
      </c>
      <c r="D95" s="1147"/>
      <c r="E95" s="1147"/>
      <c r="F95" s="1147"/>
      <c r="G95" s="1147"/>
      <c r="H95" s="1147"/>
      <c r="I95" s="1147"/>
      <c r="J95" s="1148"/>
      <c r="K95" s="146">
        <f>SUM(K90:K94)</f>
        <v>0</v>
      </c>
      <c r="L95" s="146">
        <f>SUM(L90:L94)</f>
        <v>0</v>
      </c>
      <c r="M95" s="146">
        <f>SUM(M90:M94)</f>
        <v>0</v>
      </c>
      <c r="N95" s="146">
        <f>SUM(N90:N94)</f>
        <v>0</v>
      </c>
    </row>
    <row r="96" spans="2:25" ht="15" hidden="1" customHeight="1" x14ac:dyDescent="0.25">
      <c r="B96" s="194"/>
      <c r="C96" s="1136" t="s">
        <v>4828</v>
      </c>
      <c r="D96" s="1136"/>
      <c r="E96" s="1136"/>
      <c r="F96" s="1136"/>
      <c r="G96" s="1136"/>
      <c r="H96" s="1136"/>
      <c r="I96" s="1136"/>
      <c r="J96" s="1137"/>
      <c r="K96" s="195">
        <f>SUM(K88,K95)</f>
        <v>0</v>
      </c>
      <c r="L96" s="195">
        <f>SUM(L88,L95)</f>
        <v>0</v>
      </c>
      <c r="M96" s="195">
        <f>SUM(M88,M95)</f>
        <v>0</v>
      </c>
      <c r="N96" s="195">
        <f>SUM(N88,N95)</f>
        <v>0</v>
      </c>
    </row>
    <row r="97" spans="2:16" ht="15" hidden="1" customHeight="1" x14ac:dyDescent="0.25">
      <c r="B97" s="198"/>
      <c r="C97" s="1132" t="s">
        <v>14</v>
      </c>
      <c r="D97" s="1132"/>
      <c r="E97" s="1132"/>
      <c r="F97" s="1132"/>
      <c r="G97" s="1132"/>
      <c r="H97" s="1132"/>
      <c r="I97" s="1132"/>
      <c r="J97" s="1133"/>
      <c r="K97" s="146">
        <v>0</v>
      </c>
      <c r="L97" s="278"/>
      <c r="M97" s="279"/>
      <c r="N97" s="146">
        <f>K97</f>
        <v>0</v>
      </c>
    </row>
    <row r="98" spans="2:16" ht="15" hidden="1" customHeight="1" x14ac:dyDescent="0.25">
      <c r="B98" s="205"/>
      <c r="C98" s="1149" t="s">
        <v>4824</v>
      </c>
      <c r="D98" s="1149"/>
      <c r="E98" s="1149"/>
      <c r="F98" s="1149"/>
      <c r="G98" s="1149"/>
      <c r="H98" s="1149"/>
      <c r="I98" s="1149"/>
      <c r="J98" s="1150"/>
      <c r="K98" s="152">
        <f>SUM(K86,K96,K97)</f>
        <v>0</v>
      </c>
      <c r="L98" s="152">
        <f t="shared" ref="L98:N98" si="15">SUM(L86,L96,L97)</f>
        <v>0</v>
      </c>
      <c r="M98" s="152">
        <f t="shared" si="15"/>
        <v>0</v>
      </c>
      <c r="N98" s="152">
        <f t="shared" si="15"/>
        <v>0</v>
      </c>
    </row>
    <row r="99" spans="2:16" ht="15" hidden="1" customHeight="1" x14ac:dyDescent="0.25">
      <c r="B99" s="1032" t="s">
        <v>3930</v>
      </c>
      <c r="C99" s="1033"/>
      <c r="D99" s="1033"/>
      <c r="E99" s="1033"/>
      <c r="F99" s="1033"/>
      <c r="G99" s="1033"/>
      <c r="H99" s="1033"/>
      <c r="I99" s="1033"/>
      <c r="J99" s="1033"/>
      <c r="K99" s="1033"/>
      <c r="L99" s="1033"/>
      <c r="M99" s="1033"/>
      <c r="N99" s="1034"/>
    </row>
    <row r="100" spans="2:16" ht="15" hidden="1" customHeight="1" x14ac:dyDescent="0.25">
      <c r="B100" s="1099" t="s">
        <v>4076</v>
      </c>
      <c r="C100" s="1100"/>
      <c r="D100" s="1100"/>
      <c r="E100" s="1100"/>
      <c r="F100" s="1100"/>
      <c r="G100" s="1100"/>
      <c r="H100" s="1100"/>
      <c r="I100" s="1100"/>
      <c r="J100" s="1100"/>
      <c r="K100" s="1154" t="s">
        <v>3906</v>
      </c>
      <c r="L100" s="1154"/>
      <c r="M100" s="1154"/>
      <c r="N100" s="1154"/>
    </row>
    <row r="101" spans="2:16" ht="15" hidden="1" customHeight="1" x14ac:dyDescent="0.25">
      <c r="B101" s="198"/>
      <c r="C101" s="1132" t="s">
        <v>3931</v>
      </c>
      <c r="D101" s="1132"/>
      <c r="E101" s="1132"/>
      <c r="F101" s="1132"/>
      <c r="G101" s="1132"/>
      <c r="H101" s="1132"/>
      <c r="I101" s="1132"/>
      <c r="J101" s="1133"/>
      <c r="K101" s="146">
        <v>0</v>
      </c>
      <c r="L101" s="278"/>
      <c r="M101" s="279"/>
      <c r="N101" s="146">
        <f>K101</f>
        <v>0</v>
      </c>
    </row>
    <row r="102" spans="2:16" ht="15" hidden="1" customHeight="1" x14ac:dyDescent="0.25">
      <c r="B102" s="1138" t="s">
        <v>3920</v>
      </c>
      <c r="C102" s="1139"/>
      <c r="D102" s="1139"/>
      <c r="E102" s="1139"/>
      <c r="F102" s="1139"/>
      <c r="G102" s="1139"/>
      <c r="H102" s="1140"/>
      <c r="I102" s="523" t="s">
        <v>3976</v>
      </c>
      <c r="J102" s="523" t="s">
        <v>3977</v>
      </c>
      <c r="K102" s="188" t="s">
        <v>3978</v>
      </c>
      <c r="L102" s="141" t="s">
        <v>4081</v>
      </c>
      <c r="M102" s="141" t="s">
        <v>4082</v>
      </c>
      <c r="N102" s="142" t="s">
        <v>4057</v>
      </c>
      <c r="P102" s="68"/>
    </row>
    <row r="103" spans="2:16" ht="15" hidden="1" customHeight="1" x14ac:dyDescent="0.25">
      <c r="B103" s="204">
        <v>1</v>
      </c>
      <c r="C103" s="1134"/>
      <c r="D103" s="1134"/>
      <c r="E103" s="1134"/>
      <c r="F103" s="1134"/>
      <c r="G103" s="1134"/>
      <c r="H103" s="1135"/>
      <c r="I103" s="165"/>
      <c r="J103" s="132"/>
      <c r="K103" s="146">
        <f>N103-L103-M103</f>
        <v>0</v>
      </c>
      <c r="L103" s="132"/>
      <c r="M103" s="132"/>
      <c r="N103" s="146">
        <f>I103*J103</f>
        <v>0</v>
      </c>
    </row>
    <row r="104" spans="2:16" ht="15" hidden="1" customHeight="1" x14ac:dyDescent="0.25">
      <c r="B104" s="204">
        <v>2</v>
      </c>
      <c r="C104" s="1134"/>
      <c r="D104" s="1134"/>
      <c r="E104" s="1134"/>
      <c r="F104" s="1134"/>
      <c r="G104" s="1134"/>
      <c r="H104" s="1135"/>
      <c r="I104" s="165"/>
      <c r="J104" s="132"/>
      <c r="K104" s="146">
        <f>N104-L104-M104</f>
        <v>0</v>
      </c>
      <c r="L104" s="132"/>
      <c r="M104" s="132"/>
      <c r="N104" s="146">
        <f>I104*J104</f>
        <v>0</v>
      </c>
    </row>
    <row r="105" spans="2:16" ht="15" hidden="1" customHeight="1" x14ac:dyDescent="0.25">
      <c r="B105" s="204">
        <v>3</v>
      </c>
      <c r="C105" s="1134"/>
      <c r="D105" s="1134"/>
      <c r="E105" s="1134"/>
      <c r="F105" s="1134"/>
      <c r="G105" s="1134"/>
      <c r="H105" s="1135"/>
      <c r="I105" s="165"/>
      <c r="J105" s="132"/>
      <c r="K105" s="146">
        <f>N105-L105-M105</f>
        <v>0</v>
      </c>
      <c r="L105" s="132"/>
      <c r="M105" s="132"/>
      <c r="N105" s="146">
        <f>I105*J105</f>
        <v>0</v>
      </c>
    </row>
    <row r="106" spans="2:16" ht="15" hidden="1" customHeight="1" x14ac:dyDescent="0.25">
      <c r="B106" s="198"/>
      <c r="C106" s="1132" t="s">
        <v>3920</v>
      </c>
      <c r="D106" s="1132"/>
      <c r="E106" s="1132"/>
      <c r="F106" s="1132"/>
      <c r="G106" s="1132"/>
      <c r="H106" s="1132"/>
      <c r="I106" s="1132"/>
      <c r="J106" s="1133"/>
      <c r="K106" s="146">
        <f>SUM(K103:K105)</f>
        <v>0</v>
      </c>
      <c r="L106" s="146">
        <f>SUM(L103:L105)</f>
        <v>0</v>
      </c>
      <c r="M106" s="146">
        <f>SUM(M103:M105)</f>
        <v>0</v>
      </c>
      <c r="N106" s="146">
        <f>SUM(N103:N105)</f>
        <v>0</v>
      </c>
    </row>
    <row r="107" spans="2:16" ht="15" hidden="1" customHeight="1" x14ac:dyDescent="0.25">
      <c r="B107" s="1138" t="s">
        <v>3922</v>
      </c>
      <c r="C107" s="1139"/>
      <c r="D107" s="1139"/>
      <c r="E107" s="1139"/>
      <c r="F107" s="1139"/>
      <c r="G107" s="1139"/>
      <c r="H107" s="1140"/>
      <c r="I107" s="523" t="s">
        <v>3976</v>
      </c>
      <c r="J107" s="523" t="s">
        <v>3977</v>
      </c>
      <c r="K107" s="188" t="s">
        <v>3978</v>
      </c>
      <c r="L107" s="141" t="s">
        <v>4081</v>
      </c>
      <c r="M107" s="141" t="s">
        <v>4082</v>
      </c>
      <c r="N107" s="142" t="s">
        <v>4057</v>
      </c>
      <c r="P107" s="68"/>
    </row>
    <row r="108" spans="2:16" ht="15" hidden="1" customHeight="1" x14ac:dyDescent="0.25">
      <c r="B108" s="204">
        <v>1</v>
      </c>
      <c r="C108" s="1134"/>
      <c r="D108" s="1134"/>
      <c r="E108" s="1134"/>
      <c r="F108" s="1134"/>
      <c r="G108" s="1134"/>
      <c r="H108" s="1135"/>
      <c r="I108" s="165"/>
      <c r="J108" s="132"/>
      <c r="K108" s="146">
        <f>N108-L108-M108</f>
        <v>0</v>
      </c>
      <c r="L108" s="132"/>
      <c r="M108" s="132"/>
      <c r="N108" s="146">
        <f>I108*J108</f>
        <v>0</v>
      </c>
    </row>
    <row r="109" spans="2:16" ht="15" hidden="1" customHeight="1" x14ac:dyDescent="0.25">
      <c r="B109" s="204">
        <v>2</v>
      </c>
      <c r="C109" s="1134"/>
      <c r="D109" s="1134"/>
      <c r="E109" s="1134"/>
      <c r="F109" s="1134"/>
      <c r="G109" s="1134"/>
      <c r="H109" s="1135"/>
      <c r="I109" s="165"/>
      <c r="J109" s="132"/>
      <c r="K109" s="146">
        <f>N109-L109-M109</f>
        <v>0</v>
      </c>
      <c r="L109" s="132"/>
      <c r="M109" s="132"/>
      <c r="N109" s="146">
        <f>I109*J109</f>
        <v>0</v>
      </c>
    </row>
    <row r="110" spans="2:16" ht="15" hidden="1" customHeight="1" x14ac:dyDescent="0.25">
      <c r="B110" s="204">
        <v>3</v>
      </c>
      <c r="C110" s="1134"/>
      <c r="D110" s="1134"/>
      <c r="E110" s="1134"/>
      <c r="F110" s="1134"/>
      <c r="G110" s="1134"/>
      <c r="H110" s="1135"/>
      <c r="I110" s="165"/>
      <c r="J110" s="132"/>
      <c r="K110" s="146">
        <f>N110-L110-M110</f>
        <v>0</v>
      </c>
      <c r="L110" s="132"/>
      <c r="M110" s="132"/>
      <c r="N110" s="146">
        <f>I110*J110</f>
        <v>0</v>
      </c>
    </row>
    <row r="111" spans="2:16" ht="15" hidden="1" customHeight="1" x14ac:dyDescent="0.25">
      <c r="B111" s="198"/>
      <c r="C111" s="1132" t="s">
        <v>3922</v>
      </c>
      <c r="D111" s="1132"/>
      <c r="E111" s="1132"/>
      <c r="F111" s="1132"/>
      <c r="G111" s="1132"/>
      <c r="H111" s="1132"/>
      <c r="I111" s="1132"/>
      <c r="J111" s="1133"/>
      <c r="K111" s="146">
        <f>SUM(K108:K110)</f>
        <v>0</v>
      </c>
      <c r="L111" s="146">
        <f>SUM(L108:L110)</f>
        <v>0</v>
      </c>
      <c r="M111" s="146">
        <f>SUM(M108:M110)</f>
        <v>0</v>
      </c>
      <c r="N111" s="146">
        <f>SUM(N108:N110)</f>
        <v>0</v>
      </c>
    </row>
    <row r="112" spans="2:16" ht="15" hidden="1" customHeight="1" x14ac:dyDescent="0.25">
      <c r="B112" s="198"/>
      <c r="C112" s="1132" t="s">
        <v>3923</v>
      </c>
      <c r="D112" s="1132"/>
      <c r="E112" s="1132"/>
      <c r="F112" s="1132"/>
      <c r="G112" s="1132"/>
      <c r="H112" s="1132"/>
      <c r="I112" s="1132"/>
      <c r="J112" s="1133"/>
      <c r="K112" s="146">
        <f>[1]Descarte!K187</f>
        <v>0</v>
      </c>
      <c r="L112" s="146">
        <v>0</v>
      </c>
      <c r="M112" s="146">
        <v>0</v>
      </c>
      <c r="N112" s="146">
        <f>[1]Descarte!N187</f>
        <v>0</v>
      </c>
    </row>
    <row r="113" spans="2:16" ht="15" hidden="1" customHeight="1" x14ac:dyDescent="0.25">
      <c r="B113" s="198"/>
      <c r="C113" s="1132" t="s">
        <v>3924</v>
      </c>
      <c r="D113" s="1132"/>
      <c r="E113" s="1132"/>
      <c r="F113" s="1132"/>
      <c r="G113" s="1132"/>
      <c r="H113" s="1132"/>
      <c r="I113" s="1132"/>
      <c r="J113" s="1133"/>
      <c r="K113" s="146">
        <f>'M&amp;V'!M667</f>
        <v>0</v>
      </c>
      <c r="L113" s="146">
        <v>0</v>
      </c>
      <c r="M113" s="146">
        <v>0</v>
      </c>
      <c r="N113" s="146">
        <f>'M&amp;V'!N667</f>
        <v>0</v>
      </c>
    </row>
    <row r="114" spans="2:16" ht="15" hidden="1" customHeight="1" x14ac:dyDescent="0.25">
      <c r="B114" s="1138" t="s">
        <v>3926</v>
      </c>
      <c r="C114" s="1139"/>
      <c r="D114" s="1139"/>
      <c r="E114" s="1139"/>
      <c r="F114" s="1139"/>
      <c r="G114" s="1139"/>
      <c r="H114" s="1140"/>
      <c r="I114" s="523" t="s">
        <v>3976</v>
      </c>
      <c r="J114" s="523" t="s">
        <v>3977</v>
      </c>
      <c r="K114" s="188" t="s">
        <v>3978</v>
      </c>
      <c r="L114" s="141" t="s">
        <v>4081</v>
      </c>
      <c r="M114" s="141" t="s">
        <v>4082</v>
      </c>
      <c r="N114" s="142" t="s">
        <v>4057</v>
      </c>
      <c r="P114" s="68"/>
    </row>
    <row r="115" spans="2:16" hidden="1" x14ac:dyDescent="0.25">
      <c r="B115" s="204">
        <v>1</v>
      </c>
      <c r="C115" s="1134"/>
      <c r="D115" s="1134"/>
      <c r="E115" s="1134"/>
      <c r="F115" s="1134"/>
      <c r="G115" s="1134"/>
      <c r="H115" s="1135"/>
      <c r="I115" s="165"/>
      <c r="J115" s="132"/>
      <c r="K115" s="146">
        <f>N115-L115-M115</f>
        <v>0</v>
      </c>
      <c r="L115" s="132"/>
      <c r="M115" s="132"/>
      <c r="N115" s="146">
        <f>I115*J115</f>
        <v>0</v>
      </c>
    </row>
    <row r="116" spans="2:16" hidden="1" x14ac:dyDescent="0.25">
      <c r="B116" s="204">
        <v>2</v>
      </c>
      <c r="C116" s="1134"/>
      <c r="D116" s="1134"/>
      <c r="E116" s="1134"/>
      <c r="F116" s="1134"/>
      <c r="G116" s="1134"/>
      <c r="H116" s="1135"/>
      <c r="I116" s="165"/>
      <c r="J116" s="132"/>
      <c r="K116" s="146">
        <f>N116-L116-M116</f>
        <v>0</v>
      </c>
      <c r="L116" s="132"/>
      <c r="M116" s="132"/>
      <c r="N116" s="146">
        <f>I116*J116</f>
        <v>0</v>
      </c>
    </row>
    <row r="117" spans="2:16" hidden="1" x14ac:dyDescent="0.25">
      <c r="B117" s="204">
        <v>3</v>
      </c>
      <c r="C117" s="1134"/>
      <c r="D117" s="1134"/>
      <c r="E117" s="1134"/>
      <c r="F117" s="1134"/>
      <c r="G117" s="1134"/>
      <c r="H117" s="1135"/>
      <c r="I117" s="165"/>
      <c r="J117" s="132"/>
      <c r="K117" s="146">
        <f>N117-L117-M117</f>
        <v>0</v>
      </c>
      <c r="L117" s="132"/>
      <c r="M117" s="132"/>
      <c r="N117" s="146">
        <f>I117*J117</f>
        <v>0</v>
      </c>
    </row>
    <row r="118" spans="2:16" hidden="1" x14ac:dyDescent="0.25">
      <c r="B118" s="198"/>
      <c r="C118" s="1132" t="s">
        <v>3926</v>
      </c>
      <c r="D118" s="1132"/>
      <c r="E118" s="1132"/>
      <c r="F118" s="1132"/>
      <c r="G118" s="1132"/>
      <c r="H118" s="1132"/>
      <c r="I118" s="1132"/>
      <c r="J118" s="1133"/>
      <c r="K118" s="146">
        <f>SUM(K115:K117)</f>
        <v>0</v>
      </c>
      <c r="L118" s="146">
        <f>SUM(L115:L117)</f>
        <v>0</v>
      </c>
      <c r="M118" s="146">
        <f>SUM(M115:M117)</f>
        <v>0</v>
      </c>
      <c r="N118" s="146">
        <f>SUM(N115:N117)</f>
        <v>0</v>
      </c>
    </row>
    <row r="119" spans="2:16" hidden="1" x14ac:dyDescent="0.25">
      <c r="B119" s="198"/>
      <c r="C119" s="1132" t="s">
        <v>5003</v>
      </c>
      <c r="D119" s="1132"/>
      <c r="E119" s="1132"/>
      <c r="F119" s="1132"/>
      <c r="G119" s="1132"/>
      <c r="H119" s="1132"/>
      <c r="I119" s="1132"/>
      <c r="J119" s="1133"/>
      <c r="K119" s="146">
        <v>0</v>
      </c>
      <c r="L119" s="146"/>
      <c r="M119" s="146"/>
      <c r="N119" s="146">
        <f>K119</f>
        <v>0</v>
      </c>
    </row>
    <row r="120" spans="2:16" hidden="1" x14ac:dyDescent="0.25">
      <c r="B120" s="205"/>
      <c r="C120" s="1149" t="s">
        <v>4825</v>
      </c>
      <c r="D120" s="1149"/>
      <c r="E120" s="1149"/>
      <c r="F120" s="1149"/>
      <c r="G120" s="1149"/>
      <c r="H120" s="1149"/>
      <c r="I120" s="1149"/>
      <c r="J120" s="1150"/>
      <c r="K120" s="152">
        <f>SUM(K101,K106,K111:K113,K118,K119)</f>
        <v>0</v>
      </c>
      <c r="L120" s="152">
        <f t="shared" ref="L120:N120" si="16">SUM(L101,L106,L111:L113,L118,L119)</f>
        <v>0</v>
      </c>
      <c r="M120" s="152">
        <f t="shared" si="16"/>
        <v>0</v>
      </c>
      <c r="N120" s="152">
        <f t="shared" si="16"/>
        <v>0</v>
      </c>
    </row>
    <row r="121" spans="2:16" hidden="1" x14ac:dyDescent="0.25">
      <c r="B121" s="206"/>
      <c r="C121" s="1087" t="s">
        <v>4829</v>
      </c>
      <c r="D121" s="1087"/>
      <c r="E121" s="1087"/>
      <c r="F121" s="1087"/>
      <c r="G121" s="1087"/>
      <c r="H121" s="1087"/>
      <c r="I121" s="1087"/>
      <c r="J121" s="1088"/>
      <c r="K121" s="197">
        <f>SUM(K98,K120)</f>
        <v>0</v>
      </c>
      <c r="L121" s="197">
        <f>SUM(L98,L120)</f>
        <v>0</v>
      </c>
      <c r="M121" s="197">
        <f>SUM(M98,M120)</f>
        <v>0</v>
      </c>
      <c r="N121" s="197">
        <f>SUM(N98,N120)</f>
        <v>0</v>
      </c>
    </row>
  </sheetData>
  <sheetProtection algorithmName="SHA-512" hashValue="Er64Jm0iuwNT4EvdrFR0nLnymeiF7Zo8UxYHSeGPx5988hOuH//G3ImLDFa3ptAumS+QaW5w5iX9jKjYk2Q1aA==" saltValue="otnE7O+57kFl8klY+GhXow==" spinCount="100000" sheet="1" objects="1" scenarios="1"/>
  <mergeCells count="174">
    <mergeCell ref="C117:H117"/>
    <mergeCell ref="C118:J118"/>
    <mergeCell ref="C120:J120"/>
    <mergeCell ref="C121:J121"/>
    <mergeCell ref="C111:J111"/>
    <mergeCell ref="C112:J112"/>
    <mergeCell ref="C113:J113"/>
    <mergeCell ref="B114:H114"/>
    <mergeCell ref="C115:H115"/>
    <mergeCell ref="C116:H116"/>
    <mergeCell ref="C119:J119"/>
    <mergeCell ref="C92:G92"/>
    <mergeCell ref="C108:H108"/>
    <mergeCell ref="C109:H109"/>
    <mergeCell ref="C110:H110"/>
    <mergeCell ref="C96:J96"/>
    <mergeCell ref="C97:J97"/>
    <mergeCell ref="C98:J98"/>
    <mergeCell ref="B99:N99"/>
    <mergeCell ref="B100:J100"/>
    <mergeCell ref="K100:N100"/>
    <mergeCell ref="C101:J101"/>
    <mergeCell ref="B102:H102"/>
    <mergeCell ref="C103:H103"/>
    <mergeCell ref="C104:H104"/>
    <mergeCell ref="C105:H105"/>
    <mergeCell ref="C106:J106"/>
    <mergeCell ref="B107:H107"/>
    <mergeCell ref="Q78:U78"/>
    <mergeCell ref="C93:G93"/>
    <mergeCell ref="C94:G94"/>
    <mergeCell ref="C95:J95"/>
    <mergeCell ref="C80:G80"/>
    <mergeCell ref="Q80:U80"/>
    <mergeCell ref="C81:G81"/>
    <mergeCell ref="Q81:U81"/>
    <mergeCell ref="C82:G82"/>
    <mergeCell ref="Q82:U82"/>
    <mergeCell ref="C83:G83"/>
    <mergeCell ref="Q83:U83"/>
    <mergeCell ref="C84:G84"/>
    <mergeCell ref="Q84:U84"/>
    <mergeCell ref="C85:G85"/>
    <mergeCell ref="Q85:U85"/>
    <mergeCell ref="C86:J86"/>
    <mergeCell ref="P86:V86"/>
    <mergeCell ref="B87:J87"/>
    <mergeCell ref="K87:N87"/>
    <mergeCell ref="C88:J88"/>
    <mergeCell ref="B89:G89"/>
    <mergeCell ref="C90:G90"/>
    <mergeCell ref="C91:G91"/>
    <mergeCell ref="Q65:U65"/>
    <mergeCell ref="C79:G79"/>
    <mergeCell ref="Q79:U79"/>
    <mergeCell ref="C68:G68"/>
    <mergeCell ref="Q68:U68"/>
    <mergeCell ref="C69:G69"/>
    <mergeCell ref="Q69:U69"/>
    <mergeCell ref="C70:G70"/>
    <mergeCell ref="Q70:U70"/>
    <mergeCell ref="C71:G71"/>
    <mergeCell ref="Q71:U71"/>
    <mergeCell ref="C72:G72"/>
    <mergeCell ref="Q72:U72"/>
    <mergeCell ref="C73:G73"/>
    <mergeCell ref="Q73:U73"/>
    <mergeCell ref="C74:G74"/>
    <mergeCell ref="Q74:U74"/>
    <mergeCell ref="C75:G75"/>
    <mergeCell ref="Q75:U75"/>
    <mergeCell ref="C76:G76"/>
    <mergeCell ref="Q76:U76"/>
    <mergeCell ref="C77:G77"/>
    <mergeCell ref="Q77:U77"/>
    <mergeCell ref="C78:G78"/>
    <mergeCell ref="C66:G66"/>
    <mergeCell ref="Q66:U66"/>
    <mergeCell ref="C67:G67"/>
    <mergeCell ref="Q67:U67"/>
    <mergeCell ref="C50:J50"/>
    <mergeCell ref="C51:J51"/>
    <mergeCell ref="C52:J52"/>
    <mergeCell ref="B53:H53"/>
    <mergeCell ref="C54:H54"/>
    <mergeCell ref="C55:H55"/>
    <mergeCell ref="C56:H56"/>
    <mergeCell ref="C57:J57"/>
    <mergeCell ref="C58:J58"/>
    <mergeCell ref="C59:J59"/>
    <mergeCell ref="B61:N61"/>
    <mergeCell ref="P61:Y61"/>
    <mergeCell ref="B62:N62"/>
    <mergeCell ref="P62:Y62"/>
    <mergeCell ref="B63:J63"/>
    <mergeCell ref="K63:N63"/>
    <mergeCell ref="P63:X63"/>
    <mergeCell ref="B64:G64"/>
    <mergeCell ref="P64:U64"/>
    <mergeCell ref="C65:G65"/>
    <mergeCell ref="C47:H47"/>
    <mergeCell ref="C48:H48"/>
    <mergeCell ref="C49:H49"/>
    <mergeCell ref="C32:G32"/>
    <mergeCell ref="C33:G33"/>
    <mergeCell ref="C34:G34"/>
    <mergeCell ref="C35:G35"/>
    <mergeCell ref="C36:G36"/>
    <mergeCell ref="C37:G37"/>
    <mergeCell ref="C38:J38"/>
    <mergeCell ref="C40:J40"/>
    <mergeCell ref="B41:N41"/>
    <mergeCell ref="B42:J42"/>
    <mergeCell ref="K42:N42"/>
    <mergeCell ref="B46:H46"/>
    <mergeCell ref="C43:J43"/>
    <mergeCell ref="C45:J45"/>
    <mergeCell ref="C26:G26"/>
    <mergeCell ref="Q26:U26"/>
    <mergeCell ref="C27:J27"/>
    <mergeCell ref="P27:V27"/>
    <mergeCell ref="B30:G30"/>
    <mergeCell ref="C31:G31"/>
    <mergeCell ref="C20:G20"/>
    <mergeCell ref="Q20:U20"/>
    <mergeCell ref="C21:G21"/>
    <mergeCell ref="Q21:U21"/>
    <mergeCell ref="C22:G22"/>
    <mergeCell ref="Q22:U22"/>
    <mergeCell ref="C23:G23"/>
    <mergeCell ref="Q23:U23"/>
    <mergeCell ref="C24:G24"/>
    <mergeCell ref="Q24:U24"/>
    <mergeCell ref="C25:G25"/>
    <mergeCell ref="Q25:U25"/>
    <mergeCell ref="B28:J28"/>
    <mergeCell ref="K28:N28"/>
    <mergeCell ref="C19:G19"/>
    <mergeCell ref="Q19:U19"/>
    <mergeCell ref="C8:G8"/>
    <mergeCell ref="Q8:U8"/>
    <mergeCell ref="C9:G9"/>
    <mergeCell ref="Q9:U9"/>
    <mergeCell ref="C10:G10"/>
    <mergeCell ref="Q10:U10"/>
    <mergeCell ref="C11:G11"/>
    <mergeCell ref="Q11:U11"/>
    <mergeCell ref="C12:G12"/>
    <mergeCell ref="Q12:U12"/>
    <mergeCell ref="C13:G13"/>
    <mergeCell ref="Q13:U13"/>
    <mergeCell ref="C14:G14"/>
    <mergeCell ref="Q14:U14"/>
    <mergeCell ref="C15:G15"/>
    <mergeCell ref="Q15:U15"/>
    <mergeCell ref="C16:G16"/>
    <mergeCell ref="Q16:U16"/>
    <mergeCell ref="C17:G17"/>
    <mergeCell ref="Q17:U17"/>
    <mergeCell ref="C18:G18"/>
    <mergeCell ref="Q18:U18"/>
    <mergeCell ref="C6:G6"/>
    <mergeCell ref="Q6:U6"/>
    <mergeCell ref="C7:G7"/>
    <mergeCell ref="Q7:U7"/>
    <mergeCell ref="B2:N2"/>
    <mergeCell ref="P2:Y2"/>
    <mergeCell ref="B3:N3"/>
    <mergeCell ref="P3:Y3"/>
    <mergeCell ref="B4:J4"/>
    <mergeCell ref="K4:N4"/>
    <mergeCell ref="P4:X4"/>
    <mergeCell ref="B5:G5"/>
    <mergeCell ref="P5:U5"/>
  </mergeCells>
  <conditionalFormatting sqref="K6:K27 K31:K40 L38:N40 K47:K52 N52 K54:K59 L58:N59 K65:K86 K88 K90:K97 K98:N98 K101 K103:K106 K108:K113">
    <cfRule type="cellIs" dxfId="34" priority="4" operator="lessThan">
      <formula>0</formula>
    </cfRule>
  </conditionalFormatting>
  <conditionalFormatting sqref="K115:K121 L120:N120">
    <cfRule type="cellIs" dxfId="33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19"/>
  <dimension ref="A1:DJ195"/>
  <sheetViews>
    <sheetView showGridLines="0" zoomScaleNormal="100" workbookViewId="0">
      <selection activeCell="M199" sqref="M199"/>
    </sheetView>
  </sheetViews>
  <sheetFormatPr defaultColWidth="9.140625" defaultRowHeight="15" x14ac:dyDescent="0.25"/>
  <cols>
    <col min="1" max="1" width="3.7109375" style="72" customWidth="1"/>
    <col min="2" max="2" width="3.7109375" style="99" customWidth="1"/>
    <col min="3" max="3" width="53.85546875" style="72" customWidth="1"/>
    <col min="4" max="4" width="11.7109375" style="72" customWidth="1"/>
    <col min="5" max="5" width="20" style="207" customWidth="1"/>
    <col min="6" max="6" width="11.42578125" style="208" bestFit="1" customWidth="1"/>
    <col min="7" max="7" width="12.7109375" style="72" customWidth="1"/>
    <col min="8" max="107" width="11.7109375" style="72" customWidth="1"/>
    <col min="108" max="16384" width="9.140625" style="72"/>
  </cols>
  <sheetData>
    <row r="1" spans="1:107" x14ac:dyDescent="0.25">
      <c r="A1" s="48"/>
    </row>
    <row r="2" spans="1:107" ht="15" customHeight="1" x14ac:dyDescent="0.25">
      <c r="B2" s="893" t="s">
        <v>4830</v>
      </c>
      <c r="C2" s="894"/>
      <c r="D2" s="894"/>
      <c r="E2" s="894"/>
      <c r="F2" s="894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F2" s="209"/>
      <c r="BG2" s="209"/>
      <c r="BH2" s="209"/>
      <c r="BI2" s="209"/>
      <c r="BJ2" s="209"/>
      <c r="BK2" s="209"/>
      <c r="BL2" s="209"/>
      <c r="BM2" s="209"/>
      <c r="BN2" s="209"/>
      <c r="BO2" s="209"/>
      <c r="BP2" s="209"/>
      <c r="BQ2" s="209"/>
      <c r="BR2" s="209"/>
      <c r="BS2" s="209"/>
      <c r="BT2" s="209"/>
      <c r="BU2" s="209"/>
      <c r="BV2" s="209"/>
      <c r="BW2" s="209"/>
      <c r="BX2" s="209"/>
      <c r="BY2" s="209"/>
      <c r="BZ2" s="209"/>
      <c r="CA2" s="209"/>
      <c r="CB2" s="209"/>
      <c r="CC2" s="209"/>
      <c r="CD2" s="209"/>
      <c r="CE2" s="209"/>
      <c r="CF2" s="209"/>
      <c r="CG2" s="209"/>
      <c r="CH2" s="209"/>
      <c r="CI2" s="209"/>
      <c r="CJ2" s="209"/>
      <c r="CK2" s="209"/>
      <c r="CL2" s="209"/>
      <c r="CM2" s="209"/>
      <c r="CN2" s="209"/>
      <c r="CO2" s="209"/>
      <c r="CP2" s="209"/>
      <c r="CQ2" s="209"/>
      <c r="CR2" s="209"/>
      <c r="CS2" s="209"/>
      <c r="CT2" s="209"/>
      <c r="CU2" s="209"/>
      <c r="CV2" s="209"/>
      <c r="CW2" s="209"/>
      <c r="CX2" s="209"/>
      <c r="CY2" s="209"/>
      <c r="CZ2" s="209"/>
      <c r="DA2" s="209"/>
      <c r="DB2" s="209"/>
      <c r="DC2" s="209"/>
    </row>
    <row r="3" spans="1:107" s="99" customFormat="1" ht="15" customHeight="1" x14ac:dyDescent="0.25">
      <c r="B3" s="495"/>
      <c r="C3" s="496"/>
      <c r="D3" s="496"/>
      <c r="E3" s="496"/>
      <c r="F3" s="210"/>
      <c r="G3" s="211" t="s">
        <v>76</v>
      </c>
      <c r="H3" s="212" t="s">
        <v>4831</v>
      </c>
      <c r="I3" s="212" t="s">
        <v>4832</v>
      </c>
      <c r="J3" s="212" t="s">
        <v>4833</v>
      </c>
      <c r="K3" s="212" t="s">
        <v>4834</v>
      </c>
      <c r="L3" s="212" t="s">
        <v>4835</v>
      </c>
      <c r="M3" s="212" t="s">
        <v>4836</v>
      </c>
      <c r="N3" s="212" t="s">
        <v>4837</v>
      </c>
      <c r="O3" s="212" t="s">
        <v>4838</v>
      </c>
      <c r="P3" s="212" t="s">
        <v>4839</v>
      </c>
      <c r="Q3" s="212" t="s">
        <v>4840</v>
      </c>
      <c r="R3" s="212" t="s">
        <v>4841</v>
      </c>
      <c r="S3" s="212" t="s">
        <v>4842</v>
      </c>
      <c r="T3" s="212" t="s">
        <v>4843</v>
      </c>
      <c r="U3" s="212" t="s">
        <v>4844</v>
      </c>
      <c r="V3" s="212" t="s">
        <v>4845</v>
      </c>
      <c r="W3" s="212" t="s">
        <v>4846</v>
      </c>
      <c r="X3" s="212" t="s">
        <v>4847</v>
      </c>
      <c r="Y3" s="212" t="s">
        <v>4848</v>
      </c>
      <c r="Z3" s="212" t="s">
        <v>4849</v>
      </c>
      <c r="AA3" s="212" t="s">
        <v>4850</v>
      </c>
      <c r="AB3" s="212" t="s">
        <v>4851</v>
      </c>
      <c r="AC3" s="212" t="s">
        <v>4852</v>
      </c>
      <c r="AD3" s="212" t="s">
        <v>4853</v>
      </c>
      <c r="AE3" s="212" t="s">
        <v>4854</v>
      </c>
      <c r="AF3" s="212" t="s">
        <v>4855</v>
      </c>
      <c r="AG3" s="212" t="s">
        <v>4856</v>
      </c>
      <c r="AH3" s="212" t="s">
        <v>4857</v>
      </c>
      <c r="AI3" s="212" t="s">
        <v>4858</v>
      </c>
      <c r="AJ3" s="212" t="s">
        <v>4859</v>
      </c>
      <c r="AK3" s="212" t="s">
        <v>4860</v>
      </c>
      <c r="AL3" s="212" t="s">
        <v>4861</v>
      </c>
      <c r="AM3" s="212" t="s">
        <v>4862</v>
      </c>
      <c r="AN3" s="212" t="s">
        <v>4863</v>
      </c>
      <c r="AO3" s="212" t="s">
        <v>4864</v>
      </c>
      <c r="AP3" s="212" t="s">
        <v>4865</v>
      </c>
      <c r="AQ3" s="212" t="s">
        <v>4866</v>
      </c>
      <c r="AR3" s="212" t="s">
        <v>4867</v>
      </c>
      <c r="AS3" s="212" t="s">
        <v>4868</v>
      </c>
      <c r="AT3" s="212" t="s">
        <v>4869</v>
      </c>
      <c r="AU3" s="212" t="s">
        <v>4870</v>
      </c>
      <c r="AV3" s="212" t="s">
        <v>4871</v>
      </c>
      <c r="AW3" s="212" t="s">
        <v>4872</v>
      </c>
      <c r="AX3" s="212" t="s">
        <v>4873</v>
      </c>
      <c r="AY3" s="212" t="s">
        <v>4874</v>
      </c>
      <c r="AZ3" s="212" t="s">
        <v>4875</v>
      </c>
      <c r="BA3" s="212" t="s">
        <v>4876</v>
      </c>
      <c r="BB3" s="212" t="s">
        <v>4877</v>
      </c>
      <c r="BC3" s="212" t="s">
        <v>4878</v>
      </c>
      <c r="BD3" s="212" t="s">
        <v>4879</v>
      </c>
      <c r="BE3" s="212" t="s">
        <v>4880</v>
      </c>
      <c r="BF3" s="212" t="s">
        <v>4881</v>
      </c>
      <c r="BG3" s="212" t="s">
        <v>4882</v>
      </c>
      <c r="BH3" s="212" t="s">
        <v>4883</v>
      </c>
      <c r="BI3" s="212" t="s">
        <v>4884</v>
      </c>
      <c r="BJ3" s="212" t="s">
        <v>4885</v>
      </c>
      <c r="BK3" s="212" t="s">
        <v>4886</v>
      </c>
      <c r="BL3" s="212" t="s">
        <v>4887</v>
      </c>
      <c r="BM3" s="212" t="s">
        <v>4888</v>
      </c>
      <c r="BN3" s="212" t="s">
        <v>4889</v>
      </c>
      <c r="BO3" s="212" t="s">
        <v>4890</v>
      </c>
      <c r="BP3" s="212" t="s">
        <v>4891</v>
      </c>
      <c r="BQ3" s="212" t="s">
        <v>4892</v>
      </c>
      <c r="BR3" s="212" t="s">
        <v>4893</v>
      </c>
      <c r="BS3" s="212" t="s">
        <v>4894</v>
      </c>
      <c r="BT3" s="212" t="s">
        <v>4895</v>
      </c>
      <c r="BU3" s="212" t="s">
        <v>4896</v>
      </c>
      <c r="BV3" s="212" t="s">
        <v>4897</v>
      </c>
      <c r="BW3" s="212" t="s">
        <v>4898</v>
      </c>
      <c r="BX3" s="212" t="s">
        <v>4899</v>
      </c>
      <c r="BY3" s="212" t="s">
        <v>4900</v>
      </c>
      <c r="BZ3" s="212" t="s">
        <v>4901</v>
      </c>
      <c r="CA3" s="212" t="s">
        <v>4902</v>
      </c>
      <c r="CB3" s="212" t="s">
        <v>4903</v>
      </c>
      <c r="CC3" s="212" t="s">
        <v>4904</v>
      </c>
      <c r="CD3" s="212" t="s">
        <v>4905</v>
      </c>
      <c r="CE3" s="212" t="s">
        <v>4906</v>
      </c>
      <c r="CF3" s="212" t="s">
        <v>4907</v>
      </c>
      <c r="CG3" s="212" t="s">
        <v>4908</v>
      </c>
      <c r="CH3" s="212" t="s">
        <v>4909</v>
      </c>
      <c r="CI3" s="212" t="s">
        <v>4910</v>
      </c>
      <c r="CJ3" s="212" t="s">
        <v>4911</v>
      </c>
      <c r="CK3" s="212" t="s">
        <v>4912</v>
      </c>
      <c r="CL3" s="212" t="s">
        <v>4913</v>
      </c>
      <c r="CM3" s="212" t="s">
        <v>4914</v>
      </c>
      <c r="CN3" s="212" t="s">
        <v>4915</v>
      </c>
      <c r="CO3" s="212" t="s">
        <v>4916</v>
      </c>
      <c r="CP3" s="212" t="s">
        <v>4917</v>
      </c>
      <c r="CQ3" s="212" t="s">
        <v>4918</v>
      </c>
      <c r="CR3" s="212" t="s">
        <v>4919</v>
      </c>
      <c r="CS3" s="212" t="s">
        <v>4920</v>
      </c>
      <c r="CT3" s="212" t="s">
        <v>4921</v>
      </c>
      <c r="CU3" s="212" t="s">
        <v>4922</v>
      </c>
      <c r="CV3" s="212" t="s">
        <v>4923</v>
      </c>
      <c r="CW3" s="212" t="s">
        <v>4924</v>
      </c>
      <c r="CX3" s="212" t="s">
        <v>4925</v>
      </c>
      <c r="CY3" s="212" t="s">
        <v>4926</v>
      </c>
      <c r="CZ3" s="212" t="s">
        <v>4927</v>
      </c>
      <c r="DA3" s="212" t="s">
        <v>4928</v>
      </c>
      <c r="DB3" s="212" t="s">
        <v>4929</v>
      </c>
      <c r="DC3" s="212" t="s">
        <v>4930</v>
      </c>
    </row>
    <row r="4" spans="1:107" s="99" customFormat="1" ht="15" customHeight="1" x14ac:dyDescent="0.25">
      <c r="B4" s="495">
        <v>1</v>
      </c>
      <c r="C4" s="295" t="s">
        <v>4188</v>
      </c>
      <c r="D4" s="496"/>
      <c r="E4" s="496"/>
      <c r="F4" s="210"/>
      <c r="G4" s="211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442"/>
      <c r="S4" s="442"/>
      <c r="T4" s="442"/>
      <c r="U4" s="442"/>
      <c r="V4" s="442"/>
      <c r="W4" s="442"/>
      <c r="X4" s="442"/>
      <c r="Y4" s="442"/>
      <c r="Z4" s="442"/>
      <c r="AA4" s="442"/>
      <c r="AB4" s="442"/>
      <c r="AC4" s="442"/>
      <c r="AD4" s="442"/>
      <c r="AE4" s="442"/>
      <c r="AF4" s="442"/>
      <c r="AG4" s="442"/>
      <c r="AH4" s="442"/>
      <c r="AI4" s="442"/>
      <c r="AJ4" s="442"/>
      <c r="AK4" s="442"/>
      <c r="AL4" s="442"/>
      <c r="AM4" s="442"/>
      <c r="AN4" s="442"/>
      <c r="AO4" s="442"/>
      <c r="AP4" s="442"/>
      <c r="AQ4" s="442"/>
      <c r="AR4" s="442"/>
      <c r="AS4" s="442"/>
      <c r="AT4" s="442"/>
      <c r="AU4" s="442"/>
      <c r="AV4" s="442"/>
      <c r="AW4" s="442"/>
      <c r="AX4" s="442"/>
      <c r="AY4" s="442"/>
      <c r="AZ4" s="442"/>
      <c r="BA4" s="442"/>
      <c r="BB4" s="442"/>
      <c r="BC4" s="442"/>
      <c r="BD4" s="442"/>
      <c r="BE4" s="442"/>
      <c r="BF4" s="442"/>
      <c r="BG4" s="442"/>
      <c r="BH4" s="442"/>
      <c r="BI4" s="442"/>
      <c r="BJ4" s="442"/>
      <c r="BK4" s="442"/>
      <c r="BL4" s="442"/>
      <c r="BM4" s="442"/>
      <c r="BN4" s="442"/>
      <c r="BO4" s="442"/>
      <c r="BP4" s="442"/>
      <c r="BQ4" s="442"/>
      <c r="BR4" s="442"/>
      <c r="BS4" s="442"/>
      <c r="BT4" s="442"/>
      <c r="BU4" s="442"/>
      <c r="BV4" s="442"/>
      <c r="BW4" s="442"/>
      <c r="BX4" s="442"/>
      <c r="BY4" s="442"/>
      <c r="BZ4" s="442"/>
      <c r="CA4" s="442"/>
      <c r="CB4" s="442"/>
      <c r="CC4" s="442"/>
      <c r="CD4" s="442"/>
      <c r="CE4" s="442"/>
      <c r="CF4" s="442"/>
      <c r="CG4" s="442"/>
      <c r="CH4" s="442"/>
      <c r="CI4" s="442"/>
      <c r="CJ4" s="442"/>
      <c r="CK4" s="442"/>
      <c r="CL4" s="442"/>
      <c r="CM4" s="442"/>
      <c r="CN4" s="442"/>
      <c r="CO4" s="442"/>
      <c r="CP4" s="442"/>
      <c r="CQ4" s="442"/>
      <c r="CR4" s="442"/>
      <c r="CS4" s="442"/>
      <c r="CT4" s="442"/>
      <c r="CU4" s="442"/>
      <c r="CV4" s="442"/>
      <c r="CW4" s="442"/>
      <c r="CX4" s="442"/>
      <c r="CY4" s="442"/>
      <c r="CZ4" s="442"/>
      <c r="DA4" s="442"/>
      <c r="DB4" s="442"/>
      <c r="DC4" s="442"/>
    </row>
    <row r="5" spans="1:107" ht="15" customHeight="1" x14ac:dyDescent="0.25">
      <c r="B5" s="495">
        <v>2</v>
      </c>
      <c r="C5" s="213" t="s">
        <v>4189</v>
      </c>
      <c r="D5" s="213"/>
      <c r="E5" s="214"/>
      <c r="F5" s="215"/>
      <c r="G5" s="216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</row>
    <row r="6" spans="1:107" ht="15" customHeight="1" x14ac:dyDescent="0.25">
      <c r="B6" s="495">
        <v>3</v>
      </c>
      <c r="C6" s="213" t="s">
        <v>4931</v>
      </c>
      <c r="D6" s="213"/>
      <c r="E6" s="219" t="s">
        <v>4192</v>
      </c>
      <c r="F6" s="220" t="s">
        <v>4252</v>
      </c>
      <c r="G6" s="534">
        <f>SUM(H6:DC6)</f>
        <v>0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</row>
    <row r="7" spans="1:107" ht="15" customHeight="1" x14ac:dyDescent="0.25">
      <c r="B7" s="495">
        <v>4</v>
      </c>
      <c r="C7" s="213" t="s">
        <v>3976</v>
      </c>
      <c r="D7" s="213"/>
      <c r="E7" s="219"/>
      <c r="F7" s="220" t="s">
        <v>4250</v>
      </c>
      <c r="G7" s="223">
        <f>SUM(H7:DC7)</f>
        <v>0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</row>
    <row r="8" spans="1:107" ht="15" customHeight="1" x14ac:dyDescent="0.25">
      <c r="B8" s="524">
        <v>5</v>
      </c>
      <c r="C8" s="213" t="s">
        <v>4198</v>
      </c>
      <c r="D8" s="213"/>
      <c r="E8" s="219" t="s">
        <v>3855</v>
      </c>
      <c r="F8" s="220" t="s">
        <v>4199</v>
      </c>
      <c r="G8" s="534">
        <f>SUM(H8:DC8)</f>
        <v>0</v>
      </c>
      <c r="H8" s="224">
        <f>(H6*H7)/1000</f>
        <v>0</v>
      </c>
      <c r="I8" s="224">
        <f t="shared" ref="I8:Y8" si="0">(I6*I7)/1000</f>
        <v>0</v>
      </c>
      <c r="J8" s="224">
        <f t="shared" si="0"/>
        <v>0</v>
      </c>
      <c r="K8" s="224">
        <f t="shared" si="0"/>
        <v>0</v>
      </c>
      <c r="L8" s="224">
        <f t="shared" si="0"/>
        <v>0</v>
      </c>
      <c r="M8" s="224">
        <f t="shared" si="0"/>
        <v>0</v>
      </c>
      <c r="N8" s="224">
        <f t="shared" si="0"/>
        <v>0</v>
      </c>
      <c r="O8" s="224">
        <f t="shared" si="0"/>
        <v>0</v>
      </c>
      <c r="P8" s="224">
        <f t="shared" si="0"/>
        <v>0</v>
      </c>
      <c r="Q8" s="224">
        <f t="shared" si="0"/>
        <v>0</v>
      </c>
      <c r="R8" s="224">
        <f t="shared" si="0"/>
        <v>0</v>
      </c>
      <c r="S8" s="224">
        <f t="shared" si="0"/>
        <v>0</v>
      </c>
      <c r="T8" s="224">
        <f t="shared" si="0"/>
        <v>0</v>
      </c>
      <c r="U8" s="224">
        <f t="shared" si="0"/>
        <v>0</v>
      </c>
      <c r="V8" s="224">
        <f t="shared" si="0"/>
        <v>0</v>
      </c>
      <c r="W8" s="224">
        <f t="shared" si="0"/>
        <v>0</v>
      </c>
      <c r="X8" s="224">
        <f t="shared" si="0"/>
        <v>0</v>
      </c>
      <c r="Y8" s="224">
        <f t="shared" si="0"/>
        <v>0</v>
      </c>
      <c r="Z8" s="224">
        <f t="shared" ref="Z8:CK8" si="1">(Z6*Z7)/1000</f>
        <v>0</v>
      </c>
      <c r="AA8" s="224">
        <f t="shared" si="1"/>
        <v>0</v>
      </c>
      <c r="AB8" s="224">
        <f t="shared" si="1"/>
        <v>0</v>
      </c>
      <c r="AC8" s="224">
        <f t="shared" si="1"/>
        <v>0</v>
      </c>
      <c r="AD8" s="224">
        <f t="shared" si="1"/>
        <v>0</v>
      </c>
      <c r="AE8" s="224">
        <f t="shared" si="1"/>
        <v>0</v>
      </c>
      <c r="AF8" s="224">
        <f t="shared" si="1"/>
        <v>0</v>
      </c>
      <c r="AG8" s="224">
        <f t="shared" si="1"/>
        <v>0</v>
      </c>
      <c r="AH8" s="224">
        <f t="shared" si="1"/>
        <v>0</v>
      </c>
      <c r="AI8" s="224">
        <f t="shared" si="1"/>
        <v>0</v>
      </c>
      <c r="AJ8" s="224">
        <f t="shared" si="1"/>
        <v>0</v>
      </c>
      <c r="AK8" s="224">
        <f t="shared" si="1"/>
        <v>0</v>
      </c>
      <c r="AL8" s="224">
        <f t="shared" si="1"/>
        <v>0</v>
      </c>
      <c r="AM8" s="224">
        <f t="shared" si="1"/>
        <v>0</v>
      </c>
      <c r="AN8" s="224">
        <f t="shared" si="1"/>
        <v>0</v>
      </c>
      <c r="AO8" s="224">
        <f t="shared" si="1"/>
        <v>0</v>
      </c>
      <c r="AP8" s="224">
        <f t="shared" si="1"/>
        <v>0</v>
      </c>
      <c r="AQ8" s="224">
        <f t="shared" si="1"/>
        <v>0</v>
      </c>
      <c r="AR8" s="224">
        <f t="shared" si="1"/>
        <v>0</v>
      </c>
      <c r="AS8" s="224">
        <f t="shared" si="1"/>
        <v>0</v>
      </c>
      <c r="AT8" s="224">
        <f t="shared" si="1"/>
        <v>0</v>
      </c>
      <c r="AU8" s="224">
        <f t="shared" si="1"/>
        <v>0</v>
      </c>
      <c r="AV8" s="224">
        <f t="shared" si="1"/>
        <v>0</v>
      </c>
      <c r="AW8" s="224">
        <f t="shared" si="1"/>
        <v>0</v>
      </c>
      <c r="AX8" s="224">
        <f t="shared" si="1"/>
        <v>0</v>
      </c>
      <c r="AY8" s="224">
        <f t="shared" si="1"/>
        <v>0</v>
      </c>
      <c r="AZ8" s="224">
        <f t="shared" si="1"/>
        <v>0</v>
      </c>
      <c r="BA8" s="224">
        <f t="shared" si="1"/>
        <v>0</v>
      </c>
      <c r="BB8" s="224">
        <f t="shared" si="1"/>
        <v>0</v>
      </c>
      <c r="BC8" s="224">
        <f t="shared" si="1"/>
        <v>0</v>
      </c>
      <c r="BD8" s="224">
        <f t="shared" si="1"/>
        <v>0</v>
      </c>
      <c r="BE8" s="224">
        <f t="shared" si="1"/>
        <v>0</v>
      </c>
      <c r="BF8" s="224">
        <f t="shared" si="1"/>
        <v>0</v>
      </c>
      <c r="BG8" s="224">
        <f t="shared" si="1"/>
        <v>0</v>
      </c>
      <c r="BH8" s="224">
        <f t="shared" si="1"/>
        <v>0</v>
      </c>
      <c r="BI8" s="224">
        <f t="shared" si="1"/>
        <v>0</v>
      </c>
      <c r="BJ8" s="224">
        <f t="shared" si="1"/>
        <v>0</v>
      </c>
      <c r="BK8" s="224">
        <f t="shared" si="1"/>
        <v>0</v>
      </c>
      <c r="BL8" s="224">
        <f t="shared" si="1"/>
        <v>0</v>
      </c>
      <c r="BM8" s="224">
        <f t="shared" si="1"/>
        <v>0</v>
      </c>
      <c r="BN8" s="224">
        <f t="shared" si="1"/>
        <v>0</v>
      </c>
      <c r="BO8" s="224">
        <f t="shared" si="1"/>
        <v>0</v>
      </c>
      <c r="BP8" s="224">
        <f t="shared" si="1"/>
        <v>0</v>
      </c>
      <c r="BQ8" s="224">
        <f t="shared" si="1"/>
        <v>0</v>
      </c>
      <c r="BR8" s="224">
        <f t="shared" si="1"/>
        <v>0</v>
      </c>
      <c r="BS8" s="224">
        <f t="shared" si="1"/>
        <v>0</v>
      </c>
      <c r="BT8" s="224">
        <f t="shared" si="1"/>
        <v>0</v>
      </c>
      <c r="BU8" s="224">
        <f t="shared" si="1"/>
        <v>0</v>
      </c>
      <c r="BV8" s="224">
        <f t="shared" si="1"/>
        <v>0</v>
      </c>
      <c r="BW8" s="224">
        <f t="shared" si="1"/>
        <v>0</v>
      </c>
      <c r="BX8" s="224">
        <f t="shared" si="1"/>
        <v>0</v>
      </c>
      <c r="BY8" s="224">
        <f t="shared" si="1"/>
        <v>0</v>
      </c>
      <c r="BZ8" s="224">
        <f t="shared" si="1"/>
        <v>0</v>
      </c>
      <c r="CA8" s="224">
        <f t="shared" si="1"/>
        <v>0</v>
      </c>
      <c r="CB8" s="224">
        <f t="shared" si="1"/>
        <v>0</v>
      </c>
      <c r="CC8" s="224">
        <f t="shared" si="1"/>
        <v>0</v>
      </c>
      <c r="CD8" s="224">
        <f t="shared" si="1"/>
        <v>0</v>
      </c>
      <c r="CE8" s="224">
        <f t="shared" si="1"/>
        <v>0</v>
      </c>
      <c r="CF8" s="224">
        <f t="shared" si="1"/>
        <v>0</v>
      </c>
      <c r="CG8" s="224">
        <f t="shared" si="1"/>
        <v>0</v>
      </c>
      <c r="CH8" s="224">
        <f t="shared" si="1"/>
        <v>0</v>
      </c>
      <c r="CI8" s="224">
        <f t="shared" si="1"/>
        <v>0</v>
      </c>
      <c r="CJ8" s="224">
        <f t="shared" si="1"/>
        <v>0</v>
      </c>
      <c r="CK8" s="224">
        <f t="shared" si="1"/>
        <v>0</v>
      </c>
      <c r="CL8" s="224">
        <f t="shared" ref="CL8:DC8" si="2">(CL6*CL7)/1000</f>
        <v>0</v>
      </c>
      <c r="CM8" s="224">
        <f t="shared" si="2"/>
        <v>0</v>
      </c>
      <c r="CN8" s="224">
        <f t="shared" si="2"/>
        <v>0</v>
      </c>
      <c r="CO8" s="224">
        <f t="shared" si="2"/>
        <v>0</v>
      </c>
      <c r="CP8" s="224">
        <f t="shared" si="2"/>
        <v>0</v>
      </c>
      <c r="CQ8" s="224">
        <f t="shared" si="2"/>
        <v>0</v>
      </c>
      <c r="CR8" s="224">
        <f t="shared" si="2"/>
        <v>0</v>
      </c>
      <c r="CS8" s="224">
        <f t="shared" si="2"/>
        <v>0</v>
      </c>
      <c r="CT8" s="224">
        <f t="shared" si="2"/>
        <v>0</v>
      </c>
      <c r="CU8" s="224">
        <f t="shared" si="2"/>
        <v>0</v>
      </c>
      <c r="CV8" s="224">
        <f t="shared" si="2"/>
        <v>0</v>
      </c>
      <c r="CW8" s="224">
        <f t="shared" si="2"/>
        <v>0</v>
      </c>
      <c r="CX8" s="224">
        <f t="shared" si="2"/>
        <v>0</v>
      </c>
      <c r="CY8" s="224">
        <f t="shared" si="2"/>
        <v>0</v>
      </c>
      <c r="CZ8" s="224">
        <f t="shared" si="2"/>
        <v>0</v>
      </c>
      <c r="DA8" s="224">
        <f t="shared" si="2"/>
        <v>0</v>
      </c>
      <c r="DB8" s="224">
        <f t="shared" si="2"/>
        <v>0</v>
      </c>
      <c r="DC8" s="224">
        <f t="shared" si="2"/>
        <v>0</v>
      </c>
    </row>
    <row r="9" spans="1:107" ht="15" customHeight="1" x14ac:dyDescent="0.25">
      <c r="B9" s="1162">
        <v>6</v>
      </c>
      <c r="C9" s="213" t="s">
        <v>4300</v>
      </c>
      <c r="D9" s="213"/>
      <c r="E9" s="219"/>
      <c r="F9" s="220" t="s">
        <v>4301</v>
      </c>
      <c r="G9" s="225" t="str">
        <f>IF(COUNTA(H9:DC9)=0,"",IF(OR(LARGE(H9:DC9,1)&gt;1,SMALL(H9:DC9,1)&lt;0),"ERRO",""))</f>
        <v/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</row>
    <row r="10" spans="1:107" ht="15" customHeight="1" x14ac:dyDescent="0.25">
      <c r="B10" s="1164"/>
      <c r="C10" s="213" t="s">
        <v>4441</v>
      </c>
      <c r="D10" s="213"/>
      <c r="E10" s="219" t="s">
        <v>3855</v>
      </c>
      <c r="F10" s="220" t="s">
        <v>4303</v>
      </c>
      <c r="G10" s="534">
        <f>SUM(H10:DC10)</f>
        <v>0</v>
      </c>
      <c r="H10" s="224">
        <f>H8*H9</f>
        <v>0</v>
      </c>
      <c r="I10" s="224">
        <f t="shared" ref="I10:Y10" si="3">I8*I9</f>
        <v>0</v>
      </c>
      <c r="J10" s="224">
        <f t="shared" si="3"/>
        <v>0</v>
      </c>
      <c r="K10" s="224">
        <f t="shared" si="3"/>
        <v>0</v>
      </c>
      <c r="L10" s="224">
        <f t="shared" si="3"/>
        <v>0</v>
      </c>
      <c r="M10" s="224">
        <f t="shared" si="3"/>
        <v>0</v>
      </c>
      <c r="N10" s="224">
        <f t="shared" si="3"/>
        <v>0</v>
      </c>
      <c r="O10" s="224">
        <f t="shared" si="3"/>
        <v>0</v>
      </c>
      <c r="P10" s="224">
        <f t="shared" si="3"/>
        <v>0</v>
      </c>
      <c r="Q10" s="224">
        <f t="shared" si="3"/>
        <v>0</v>
      </c>
      <c r="R10" s="224">
        <f t="shared" si="3"/>
        <v>0</v>
      </c>
      <c r="S10" s="224">
        <f t="shared" si="3"/>
        <v>0</v>
      </c>
      <c r="T10" s="224">
        <f t="shared" si="3"/>
        <v>0</v>
      </c>
      <c r="U10" s="224">
        <f t="shared" si="3"/>
        <v>0</v>
      </c>
      <c r="V10" s="224">
        <f t="shared" si="3"/>
        <v>0</v>
      </c>
      <c r="W10" s="224">
        <f t="shared" si="3"/>
        <v>0</v>
      </c>
      <c r="X10" s="224">
        <f t="shared" si="3"/>
        <v>0</v>
      </c>
      <c r="Y10" s="224">
        <f t="shared" si="3"/>
        <v>0</v>
      </c>
      <c r="Z10" s="224">
        <f t="shared" ref="Z10:CK10" si="4">Z8*Z9</f>
        <v>0</v>
      </c>
      <c r="AA10" s="224">
        <f t="shared" si="4"/>
        <v>0</v>
      </c>
      <c r="AB10" s="224">
        <f t="shared" si="4"/>
        <v>0</v>
      </c>
      <c r="AC10" s="224">
        <f t="shared" si="4"/>
        <v>0</v>
      </c>
      <c r="AD10" s="224">
        <f t="shared" si="4"/>
        <v>0</v>
      </c>
      <c r="AE10" s="224">
        <f t="shared" si="4"/>
        <v>0</v>
      </c>
      <c r="AF10" s="224">
        <f t="shared" si="4"/>
        <v>0</v>
      </c>
      <c r="AG10" s="224">
        <f t="shared" si="4"/>
        <v>0</v>
      </c>
      <c r="AH10" s="224">
        <f t="shared" si="4"/>
        <v>0</v>
      </c>
      <c r="AI10" s="224">
        <f t="shared" si="4"/>
        <v>0</v>
      </c>
      <c r="AJ10" s="224">
        <f t="shared" si="4"/>
        <v>0</v>
      </c>
      <c r="AK10" s="224">
        <f t="shared" si="4"/>
        <v>0</v>
      </c>
      <c r="AL10" s="224">
        <f t="shared" si="4"/>
        <v>0</v>
      </c>
      <c r="AM10" s="224">
        <f t="shared" si="4"/>
        <v>0</v>
      </c>
      <c r="AN10" s="224">
        <f t="shared" si="4"/>
        <v>0</v>
      </c>
      <c r="AO10" s="224">
        <f t="shared" si="4"/>
        <v>0</v>
      </c>
      <c r="AP10" s="224">
        <f t="shared" si="4"/>
        <v>0</v>
      </c>
      <c r="AQ10" s="224">
        <f t="shared" si="4"/>
        <v>0</v>
      </c>
      <c r="AR10" s="224">
        <f t="shared" si="4"/>
        <v>0</v>
      </c>
      <c r="AS10" s="224">
        <f t="shared" si="4"/>
        <v>0</v>
      </c>
      <c r="AT10" s="224">
        <f t="shared" si="4"/>
        <v>0</v>
      </c>
      <c r="AU10" s="224">
        <f t="shared" si="4"/>
        <v>0</v>
      </c>
      <c r="AV10" s="224">
        <f t="shared" si="4"/>
        <v>0</v>
      </c>
      <c r="AW10" s="224">
        <f t="shared" si="4"/>
        <v>0</v>
      </c>
      <c r="AX10" s="224">
        <f t="shared" si="4"/>
        <v>0</v>
      </c>
      <c r="AY10" s="224">
        <f t="shared" si="4"/>
        <v>0</v>
      </c>
      <c r="AZ10" s="224">
        <f t="shared" si="4"/>
        <v>0</v>
      </c>
      <c r="BA10" s="224">
        <f t="shared" si="4"/>
        <v>0</v>
      </c>
      <c r="BB10" s="224">
        <f t="shared" si="4"/>
        <v>0</v>
      </c>
      <c r="BC10" s="224">
        <f t="shared" si="4"/>
        <v>0</v>
      </c>
      <c r="BD10" s="224">
        <f t="shared" si="4"/>
        <v>0</v>
      </c>
      <c r="BE10" s="224">
        <f t="shared" si="4"/>
        <v>0</v>
      </c>
      <c r="BF10" s="224">
        <f t="shared" si="4"/>
        <v>0</v>
      </c>
      <c r="BG10" s="224">
        <f t="shared" si="4"/>
        <v>0</v>
      </c>
      <c r="BH10" s="224">
        <f t="shared" si="4"/>
        <v>0</v>
      </c>
      <c r="BI10" s="224">
        <f t="shared" si="4"/>
        <v>0</v>
      </c>
      <c r="BJ10" s="224">
        <f t="shared" si="4"/>
        <v>0</v>
      </c>
      <c r="BK10" s="224">
        <f t="shared" si="4"/>
        <v>0</v>
      </c>
      <c r="BL10" s="224">
        <f t="shared" si="4"/>
        <v>0</v>
      </c>
      <c r="BM10" s="224">
        <f t="shared" si="4"/>
        <v>0</v>
      </c>
      <c r="BN10" s="224">
        <f t="shared" si="4"/>
        <v>0</v>
      </c>
      <c r="BO10" s="224">
        <f t="shared" si="4"/>
        <v>0</v>
      </c>
      <c r="BP10" s="224">
        <f t="shared" si="4"/>
        <v>0</v>
      </c>
      <c r="BQ10" s="224">
        <f t="shared" si="4"/>
        <v>0</v>
      </c>
      <c r="BR10" s="224">
        <f t="shared" si="4"/>
        <v>0</v>
      </c>
      <c r="BS10" s="224">
        <f t="shared" si="4"/>
        <v>0</v>
      </c>
      <c r="BT10" s="224">
        <f t="shared" si="4"/>
        <v>0</v>
      </c>
      <c r="BU10" s="224">
        <f t="shared" si="4"/>
        <v>0</v>
      </c>
      <c r="BV10" s="224">
        <f t="shared" si="4"/>
        <v>0</v>
      </c>
      <c r="BW10" s="224">
        <f t="shared" si="4"/>
        <v>0</v>
      </c>
      <c r="BX10" s="224">
        <f t="shared" si="4"/>
        <v>0</v>
      </c>
      <c r="BY10" s="224">
        <f t="shared" si="4"/>
        <v>0</v>
      </c>
      <c r="BZ10" s="224">
        <f t="shared" si="4"/>
        <v>0</v>
      </c>
      <c r="CA10" s="224">
        <f t="shared" si="4"/>
        <v>0</v>
      </c>
      <c r="CB10" s="224">
        <f t="shared" si="4"/>
        <v>0</v>
      </c>
      <c r="CC10" s="224">
        <f t="shared" si="4"/>
        <v>0</v>
      </c>
      <c r="CD10" s="224">
        <f t="shared" si="4"/>
        <v>0</v>
      </c>
      <c r="CE10" s="224">
        <f t="shared" si="4"/>
        <v>0</v>
      </c>
      <c r="CF10" s="224">
        <f t="shared" si="4"/>
        <v>0</v>
      </c>
      <c r="CG10" s="224">
        <f t="shared" si="4"/>
        <v>0</v>
      </c>
      <c r="CH10" s="224">
        <f t="shared" si="4"/>
        <v>0</v>
      </c>
      <c r="CI10" s="224">
        <f t="shared" si="4"/>
        <v>0</v>
      </c>
      <c r="CJ10" s="224">
        <f t="shared" si="4"/>
        <v>0</v>
      </c>
      <c r="CK10" s="224">
        <f t="shared" si="4"/>
        <v>0</v>
      </c>
      <c r="CL10" s="224">
        <f t="shared" ref="CL10:DC10" si="5">CL8*CL9</f>
        <v>0</v>
      </c>
      <c r="CM10" s="224">
        <f t="shared" si="5"/>
        <v>0</v>
      </c>
      <c r="CN10" s="224">
        <f t="shared" si="5"/>
        <v>0</v>
      </c>
      <c r="CO10" s="224">
        <f t="shared" si="5"/>
        <v>0</v>
      </c>
      <c r="CP10" s="224">
        <f t="shared" si="5"/>
        <v>0</v>
      </c>
      <c r="CQ10" s="224">
        <f t="shared" si="5"/>
        <v>0</v>
      </c>
      <c r="CR10" s="224">
        <f t="shared" si="5"/>
        <v>0</v>
      </c>
      <c r="CS10" s="224">
        <f t="shared" si="5"/>
        <v>0</v>
      </c>
      <c r="CT10" s="224">
        <f t="shared" si="5"/>
        <v>0</v>
      </c>
      <c r="CU10" s="224">
        <f t="shared" si="5"/>
        <v>0</v>
      </c>
      <c r="CV10" s="224">
        <f t="shared" si="5"/>
        <v>0</v>
      </c>
      <c r="CW10" s="224">
        <f t="shared" si="5"/>
        <v>0</v>
      </c>
      <c r="CX10" s="224">
        <f t="shared" si="5"/>
        <v>0</v>
      </c>
      <c r="CY10" s="224">
        <f t="shared" si="5"/>
        <v>0</v>
      </c>
      <c r="CZ10" s="224">
        <f t="shared" si="5"/>
        <v>0</v>
      </c>
      <c r="DA10" s="224">
        <f t="shared" si="5"/>
        <v>0</v>
      </c>
      <c r="DB10" s="224">
        <f t="shared" si="5"/>
        <v>0</v>
      </c>
      <c r="DC10" s="224">
        <f t="shared" si="5"/>
        <v>0</v>
      </c>
    </row>
    <row r="11" spans="1:107" ht="15" customHeight="1" x14ac:dyDescent="0.25">
      <c r="B11" s="1162">
        <v>7</v>
      </c>
      <c r="C11" s="213" t="s">
        <v>4200</v>
      </c>
      <c r="D11" s="213"/>
      <c r="E11" s="219" t="s">
        <v>4201</v>
      </c>
      <c r="F11" s="220"/>
      <c r="G11" s="225" t="str">
        <f>IF(COUNTA(H11:DC11)=0,"",IF(OR(LARGE(H11:DC11,1)&gt;24,SMALL(H11:DC11,1)&lt;0),"ERRO",""))</f>
        <v/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</row>
    <row r="12" spans="1:107" ht="15" customHeight="1" x14ac:dyDescent="0.25">
      <c r="B12" s="1163"/>
      <c r="C12" s="227" t="s">
        <v>4202</v>
      </c>
      <c r="D12" s="227"/>
      <c r="E12" s="538" t="s">
        <v>4203</v>
      </c>
      <c r="F12" s="220"/>
      <c r="G12" s="225" t="str">
        <f>IF(COUNTA(H12:DC12)=0,"",IF(OR(LARGE(H12:DC12,1)&gt;365,SMALL(H12:DC12,1)&lt;0),"ERRO",""))</f>
        <v/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</row>
    <row r="13" spans="1:107" ht="15" customHeight="1" x14ac:dyDescent="0.25">
      <c r="B13" s="1164"/>
      <c r="C13" s="213" t="s">
        <v>4204</v>
      </c>
      <c r="D13" s="213"/>
      <c r="E13" s="219" t="s">
        <v>4205</v>
      </c>
      <c r="F13" s="220" t="s">
        <v>4206</v>
      </c>
      <c r="G13" s="225" t="str">
        <f>IF(COUNTA(H13:DC13)=0,"",IF(OR(LARGE(H13:DC13,1)&gt;8760,SMALL(H13:DC13,1)&lt;0),"ERRO",""))</f>
        <v/>
      </c>
      <c r="H13" s="229">
        <f>H11*H12</f>
        <v>0</v>
      </c>
      <c r="I13" s="229">
        <f t="shared" ref="I13:Y13" si="6">I11*I12</f>
        <v>0</v>
      </c>
      <c r="J13" s="229">
        <f t="shared" si="6"/>
        <v>0</v>
      </c>
      <c r="K13" s="229">
        <f t="shared" si="6"/>
        <v>0</v>
      </c>
      <c r="L13" s="229">
        <f t="shared" si="6"/>
        <v>0</v>
      </c>
      <c r="M13" s="229">
        <f t="shared" si="6"/>
        <v>0</v>
      </c>
      <c r="N13" s="229">
        <f t="shared" si="6"/>
        <v>0</v>
      </c>
      <c r="O13" s="229">
        <f t="shared" si="6"/>
        <v>0</v>
      </c>
      <c r="P13" s="229">
        <f t="shared" si="6"/>
        <v>0</v>
      </c>
      <c r="Q13" s="229">
        <f t="shared" si="6"/>
        <v>0</v>
      </c>
      <c r="R13" s="229">
        <f t="shared" si="6"/>
        <v>0</v>
      </c>
      <c r="S13" s="229">
        <f t="shared" si="6"/>
        <v>0</v>
      </c>
      <c r="T13" s="229">
        <f t="shared" si="6"/>
        <v>0</v>
      </c>
      <c r="U13" s="229">
        <f t="shared" si="6"/>
        <v>0</v>
      </c>
      <c r="V13" s="229">
        <f t="shared" si="6"/>
        <v>0</v>
      </c>
      <c r="W13" s="229">
        <f t="shared" si="6"/>
        <v>0</v>
      </c>
      <c r="X13" s="229">
        <f t="shared" si="6"/>
        <v>0</v>
      </c>
      <c r="Y13" s="229">
        <f t="shared" si="6"/>
        <v>0</v>
      </c>
      <c r="Z13" s="229">
        <f t="shared" ref="Z13:CK13" si="7">Z11*Z12</f>
        <v>0</v>
      </c>
      <c r="AA13" s="229">
        <f t="shared" si="7"/>
        <v>0</v>
      </c>
      <c r="AB13" s="229">
        <f t="shared" si="7"/>
        <v>0</v>
      </c>
      <c r="AC13" s="229">
        <f t="shared" si="7"/>
        <v>0</v>
      </c>
      <c r="AD13" s="229">
        <f t="shared" si="7"/>
        <v>0</v>
      </c>
      <c r="AE13" s="229">
        <f t="shared" si="7"/>
        <v>0</v>
      </c>
      <c r="AF13" s="229">
        <f t="shared" si="7"/>
        <v>0</v>
      </c>
      <c r="AG13" s="229">
        <f t="shared" si="7"/>
        <v>0</v>
      </c>
      <c r="AH13" s="229">
        <f t="shared" si="7"/>
        <v>0</v>
      </c>
      <c r="AI13" s="229">
        <f t="shared" si="7"/>
        <v>0</v>
      </c>
      <c r="AJ13" s="229">
        <f t="shared" si="7"/>
        <v>0</v>
      </c>
      <c r="AK13" s="229">
        <f t="shared" si="7"/>
        <v>0</v>
      </c>
      <c r="AL13" s="229">
        <f t="shared" si="7"/>
        <v>0</v>
      </c>
      <c r="AM13" s="229">
        <f t="shared" si="7"/>
        <v>0</v>
      </c>
      <c r="AN13" s="229">
        <f t="shared" si="7"/>
        <v>0</v>
      </c>
      <c r="AO13" s="229">
        <f t="shared" si="7"/>
        <v>0</v>
      </c>
      <c r="AP13" s="229">
        <f t="shared" si="7"/>
        <v>0</v>
      </c>
      <c r="AQ13" s="229">
        <f t="shared" si="7"/>
        <v>0</v>
      </c>
      <c r="AR13" s="229">
        <f t="shared" si="7"/>
        <v>0</v>
      </c>
      <c r="AS13" s="229">
        <f t="shared" si="7"/>
        <v>0</v>
      </c>
      <c r="AT13" s="229">
        <f t="shared" si="7"/>
        <v>0</v>
      </c>
      <c r="AU13" s="229">
        <f t="shared" si="7"/>
        <v>0</v>
      </c>
      <c r="AV13" s="229">
        <f t="shared" si="7"/>
        <v>0</v>
      </c>
      <c r="AW13" s="229">
        <f t="shared" si="7"/>
        <v>0</v>
      </c>
      <c r="AX13" s="229">
        <f t="shared" si="7"/>
        <v>0</v>
      </c>
      <c r="AY13" s="229">
        <f t="shared" si="7"/>
        <v>0</v>
      </c>
      <c r="AZ13" s="229">
        <f t="shared" si="7"/>
        <v>0</v>
      </c>
      <c r="BA13" s="229">
        <f t="shared" si="7"/>
        <v>0</v>
      </c>
      <c r="BB13" s="229">
        <f t="shared" si="7"/>
        <v>0</v>
      </c>
      <c r="BC13" s="229">
        <f t="shared" si="7"/>
        <v>0</v>
      </c>
      <c r="BD13" s="229">
        <f t="shared" si="7"/>
        <v>0</v>
      </c>
      <c r="BE13" s="229">
        <f t="shared" si="7"/>
        <v>0</v>
      </c>
      <c r="BF13" s="229">
        <f t="shared" si="7"/>
        <v>0</v>
      </c>
      <c r="BG13" s="229">
        <f t="shared" si="7"/>
        <v>0</v>
      </c>
      <c r="BH13" s="229">
        <f t="shared" si="7"/>
        <v>0</v>
      </c>
      <c r="BI13" s="229">
        <f t="shared" si="7"/>
        <v>0</v>
      </c>
      <c r="BJ13" s="229">
        <f t="shared" si="7"/>
        <v>0</v>
      </c>
      <c r="BK13" s="229">
        <f t="shared" si="7"/>
        <v>0</v>
      </c>
      <c r="BL13" s="229">
        <f t="shared" si="7"/>
        <v>0</v>
      </c>
      <c r="BM13" s="229">
        <f t="shared" si="7"/>
        <v>0</v>
      </c>
      <c r="BN13" s="229">
        <f t="shared" si="7"/>
        <v>0</v>
      </c>
      <c r="BO13" s="229">
        <f t="shared" si="7"/>
        <v>0</v>
      </c>
      <c r="BP13" s="229">
        <f t="shared" si="7"/>
        <v>0</v>
      </c>
      <c r="BQ13" s="229">
        <f t="shared" si="7"/>
        <v>0</v>
      </c>
      <c r="BR13" s="229">
        <f t="shared" si="7"/>
        <v>0</v>
      </c>
      <c r="BS13" s="229">
        <f t="shared" si="7"/>
        <v>0</v>
      </c>
      <c r="BT13" s="229">
        <f t="shared" si="7"/>
        <v>0</v>
      </c>
      <c r="BU13" s="229">
        <f t="shared" si="7"/>
        <v>0</v>
      </c>
      <c r="BV13" s="229">
        <f t="shared" si="7"/>
        <v>0</v>
      </c>
      <c r="BW13" s="229">
        <f t="shared" si="7"/>
        <v>0</v>
      </c>
      <c r="BX13" s="229">
        <f t="shared" si="7"/>
        <v>0</v>
      </c>
      <c r="BY13" s="229">
        <f t="shared" si="7"/>
        <v>0</v>
      </c>
      <c r="BZ13" s="229">
        <f t="shared" si="7"/>
        <v>0</v>
      </c>
      <c r="CA13" s="229">
        <f t="shared" si="7"/>
        <v>0</v>
      </c>
      <c r="CB13" s="229">
        <f t="shared" si="7"/>
        <v>0</v>
      </c>
      <c r="CC13" s="229">
        <f t="shared" si="7"/>
        <v>0</v>
      </c>
      <c r="CD13" s="229">
        <f t="shared" si="7"/>
        <v>0</v>
      </c>
      <c r="CE13" s="229">
        <f t="shared" si="7"/>
        <v>0</v>
      </c>
      <c r="CF13" s="229">
        <f t="shared" si="7"/>
        <v>0</v>
      </c>
      <c r="CG13" s="229">
        <f t="shared" si="7"/>
        <v>0</v>
      </c>
      <c r="CH13" s="229">
        <f t="shared" si="7"/>
        <v>0</v>
      </c>
      <c r="CI13" s="229">
        <f t="shared" si="7"/>
        <v>0</v>
      </c>
      <c r="CJ13" s="229">
        <f t="shared" si="7"/>
        <v>0</v>
      </c>
      <c r="CK13" s="229">
        <f t="shared" si="7"/>
        <v>0</v>
      </c>
      <c r="CL13" s="229">
        <f t="shared" ref="CL13:DC13" si="8">CL11*CL12</f>
        <v>0</v>
      </c>
      <c r="CM13" s="229">
        <f t="shared" si="8"/>
        <v>0</v>
      </c>
      <c r="CN13" s="229">
        <f t="shared" si="8"/>
        <v>0</v>
      </c>
      <c r="CO13" s="229">
        <f t="shared" si="8"/>
        <v>0</v>
      </c>
      <c r="CP13" s="229">
        <f t="shared" si="8"/>
        <v>0</v>
      </c>
      <c r="CQ13" s="229">
        <f t="shared" si="8"/>
        <v>0</v>
      </c>
      <c r="CR13" s="229">
        <f t="shared" si="8"/>
        <v>0</v>
      </c>
      <c r="CS13" s="229">
        <f t="shared" si="8"/>
        <v>0</v>
      </c>
      <c r="CT13" s="229">
        <f t="shared" si="8"/>
        <v>0</v>
      </c>
      <c r="CU13" s="229">
        <f t="shared" si="8"/>
        <v>0</v>
      </c>
      <c r="CV13" s="229">
        <f t="shared" si="8"/>
        <v>0</v>
      </c>
      <c r="CW13" s="229">
        <f t="shared" si="8"/>
        <v>0</v>
      </c>
      <c r="CX13" s="229">
        <f t="shared" si="8"/>
        <v>0</v>
      </c>
      <c r="CY13" s="229">
        <f t="shared" si="8"/>
        <v>0</v>
      </c>
      <c r="CZ13" s="229">
        <f t="shared" si="8"/>
        <v>0</v>
      </c>
      <c r="DA13" s="229">
        <f t="shared" si="8"/>
        <v>0</v>
      </c>
      <c r="DB13" s="229">
        <f t="shared" si="8"/>
        <v>0</v>
      </c>
      <c r="DC13" s="229">
        <f t="shared" si="8"/>
        <v>0</v>
      </c>
    </row>
    <row r="14" spans="1:107" ht="15" customHeight="1" x14ac:dyDescent="0.25">
      <c r="B14" s="1162">
        <v>8</v>
      </c>
      <c r="C14" s="213" t="s">
        <v>4207</v>
      </c>
      <c r="D14" s="213"/>
      <c r="E14" s="219" t="s">
        <v>4201</v>
      </c>
      <c r="F14" s="220" t="s">
        <v>4208</v>
      </c>
      <c r="G14" s="225" t="str">
        <f>IF(COUNTA(H14:DC14)=0,"",IF(OR(LARGE(H14:DC14,1)&gt;3,SMALL(H14:DC14,1)&lt;0),"ERRO",""))</f>
        <v/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</row>
    <row r="15" spans="1:107" ht="15" customHeight="1" x14ac:dyDescent="0.25">
      <c r="B15" s="1163"/>
      <c r="C15" s="213" t="s">
        <v>4209</v>
      </c>
      <c r="D15" s="213"/>
      <c r="E15" s="214" t="s">
        <v>4210</v>
      </c>
      <c r="F15" s="220" t="s">
        <v>4211</v>
      </c>
      <c r="G15" s="225" t="str">
        <f>IF(COUNTA(H15:DC15)=0,"",IF(OR(LARGE(H15:DC15,1)&gt;22,SMALL(H15:DC15,1)&lt;0),"ERRO",""))</f>
        <v/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</row>
    <row r="16" spans="1:107" ht="15" customHeight="1" x14ac:dyDescent="0.25">
      <c r="B16" s="1163"/>
      <c r="C16" s="213" t="s">
        <v>4212</v>
      </c>
      <c r="D16" s="213"/>
      <c r="E16" s="214" t="s">
        <v>4213</v>
      </c>
      <c r="F16" s="220" t="s">
        <v>4214</v>
      </c>
      <c r="G16" s="225" t="str">
        <f>IF(COUNTA(H16:DC16)=0,"",IF(OR(LARGE(H16:DC16,1)&gt;12,SMALL(H16:DC16,1)&lt;0),"ERRO",""))</f>
        <v/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</row>
    <row r="17" spans="2:107" ht="15" customHeight="1" x14ac:dyDescent="0.25">
      <c r="B17" s="1163"/>
      <c r="C17" s="213" t="s">
        <v>4215</v>
      </c>
      <c r="D17" s="213"/>
      <c r="E17" s="219" t="s">
        <v>3855</v>
      </c>
      <c r="F17" s="220" t="s">
        <v>4216</v>
      </c>
      <c r="G17" s="534">
        <f>SUM(H17:DC17)</f>
        <v>0</v>
      </c>
      <c r="H17" s="224">
        <f>H10*((H14*H15*H16)/792)</f>
        <v>0</v>
      </c>
      <c r="I17" s="224">
        <f t="shared" ref="I17:Y17" si="9">I10*((I14*I15*I16)/792)</f>
        <v>0</v>
      </c>
      <c r="J17" s="224">
        <f t="shared" si="9"/>
        <v>0</v>
      </c>
      <c r="K17" s="224">
        <f t="shared" si="9"/>
        <v>0</v>
      </c>
      <c r="L17" s="224">
        <f t="shared" si="9"/>
        <v>0</v>
      </c>
      <c r="M17" s="224">
        <f t="shared" si="9"/>
        <v>0</v>
      </c>
      <c r="N17" s="224">
        <f t="shared" si="9"/>
        <v>0</v>
      </c>
      <c r="O17" s="224">
        <f t="shared" si="9"/>
        <v>0</v>
      </c>
      <c r="P17" s="224">
        <f t="shared" si="9"/>
        <v>0</v>
      </c>
      <c r="Q17" s="224">
        <f t="shared" si="9"/>
        <v>0</v>
      </c>
      <c r="R17" s="224">
        <f t="shared" si="9"/>
        <v>0</v>
      </c>
      <c r="S17" s="224">
        <f t="shared" si="9"/>
        <v>0</v>
      </c>
      <c r="T17" s="224">
        <f t="shared" si="9"/>
        <v>0</v>
      </c>
      <c r="U17" s="224">
        <f t="shared" si="9"/>
        <v>0</v>
      </c>
      <c r="V17" s="224">
        <f t="shared" si="9"/>
        <v>0</v>
      </c>
      <c r="W17" s="224">
        <f t="shared" si="9"/>
        <v>0</v>
      </c>
      <c r="X17" s="224">
        <f t="shared" si="9"/>
        <v>0</v>
      </c>
      <c r="Y17" s="224">
        <f t="shared" si="9"/>
        <v>0</v>
      </c>
      <c r="Z17" s="224">
        <f t="shared" ref="Z17:CK17" si="10">Z10*((Z14*Z15*Z16)/792)</f>
        <v>0</v>
      </c>
      <c r="AA17" s="224">
        <f t="shared" si="10"/>
        <v>0</v>
      </c>
      <c r="AB17" s="224">
        <f t="shared" si="10"/>
        <v>0</v>
      </c>
      <c r="AC17" s="224">
        <f t="shared" si="10"/>
        <v>0</v>
      </c>
      <c r="AD17" s="224">
        <f t="shared" si="10"/>
        <v>0</v>
      </c>
      <c r="AE17" s="224">
        <f t="shared" si="10"/>
        <v>0</v>
      </c>
      <c r="AF17" s="224">
        <f t="shared" si="10"/>
        <v>0</v>
      </c>
      <c r="AG17" s="224">
        <f t="shared" si="10"/>
        <v>0</v>
      </c>
      <c r="AH17" s="224">
        <f t="shared" si="10"/>
        <v>0</v>
      </c>
      <c r="AI17" s="224">
        <f t="shared" si="10"/>
        <v>0</v>
      </c>
      <c r="AJ17" s="224">
        <f t="shared" si="10"/>
        <v>0</v>
      </c>
      <c r="AK17" s="224">
        <f t="shared" si="10"/>
        <v>0</v>
      </c>
      <c r="AL17" s="224">
        <f t="shared" si="10"/>
        <v>0</v>
      </c>
      <c r="AM17" s="224">
        <f t="shared" si="10"/>
        <v>0</v>
      </c>
      <c r="AN17" s="224">
        <f t="shared" si="10"/>
        <v>0</v>
      </c>
      <c r="AO17" s="224">
        <f t="shared" si="10"/>
        <v>0</v>
      </c>
      <c r="AP17" s="224">
        <f t="shared" si="10"/>
        <v>0</v>
      </c>
      <c r="AQ17" s="224">
        <f t="shared" si="10"/>
        <v>0</v>
      </c>
      <c r="AR17" s="224">
        <f t="shared" si="10"/>
        <v>0</v>
      </c>
      <c r="AS17" s="224">
        <f t="shared" si="10"/>
        <v>0</v>
      </c>
      <c r="AT17" s="224">
        <f t="shared" si="10"/>
        <v>0</v>
      </c>
      <c r="AU17" s="224">
        <f t="shared" si="10"/>
        <v>0</v>
      </c>
      <c r="AV17" s="224">
        <f t="shared" si="10"/>
        <v>0</v>
      </c>
      <c r="AW17" s="224">
        <f t="shared" si="10"/>
        <v>0</v>
      </c>
      <c r="AX17" s="224">
        <f t="shared" si="10"/>
        <v>0</v>
      </c>
      <c r="AY17" s="224">
        <f t="shared" si="10"/>
        <v>0</v>
      </c>
      <c r="AZ17" s="224">
        <f t="shared" si="10"/>
        <v>0</v>
      </c>
      <c r="BA17" s="224">
        <f t="shared" si="10"/>
        <v>0</v>
      </c>
      <c r="BB17" s="224">
        <f t="shared" si="10"/>
        <v>0</v>
      </c>
      <c r="BC17" s="224">
        <f t="shared" si="10"/>
        <v>0</v>
      </c>
      <c r="BD17" s="224">
        <f t="shared" si="10"/>
        <v>0</v>
      </c>
      <c r="BE17" s="224">
        <f t="shared" si="10"/>
        <v>0</v>
      </c>
      <c r="BF17" s="224">
        <f t="shared" si="10"/>
        <v>0</v>
      </c>
      <c r="BG17" s="224">
        <f t="shared" si="10"/>
        <v>0</v>
      </c>
      <c r="BH17" s="224">
        <f t="shared" si="10"/>
        <v>0</v>
      </c>
      <c r="BI17" s="224">
        <f t="shared" si="10"/>
        <v>0</v>
      </c>
      <c r="BJ17" s="224">
        <f t="shared" si="10"/>
        <v>0</v>
      </c>
      <c r="BK17" s="224">
        <f t="shared" si="10"/>
        <v>0</v>
      </c>
      <c r="BL17" s="224">
        <f t="shared" si="10"/>
        <v>0</v>
      </c>
      <c r="BM17" s="224">
        <f t="shared" si="10"/>
        <v>0</v>
      </c>
      <c r="BN17" s="224">
        <f t="shared" si="10"/>
        <v>0</v>
      </c>
      <c r="BO17" s="224">
        <f t="shared" si="10"/>
        <v>0</v>
      </c>
      <c r="BP17" s="224">
        <f t="shared" si="10"/>
        <v>0</v>
      </c>
      <c r="BQ17" s="224">
        <f t="shared" si="10"/>
        <v>0</v>
      </c>
      <c r="BR17" s="224">
        <f t="shared" si="10"/>
        <v>0</v>
      </c>
      <c r="BS17" s="224">
        <f t="shared" si="10"/>
        <v>0</v>
      </c>
      <c r="BT17" s="224">
        <f t="shared" si="10"/>
        <v>0</v>
      </c>
      <c r="BU17" s="224">
        <f t="shared" si="10"/>
        <v>0</v>
      </c>
      <c r="BV17" s="224">
        <f t="shared" si="10"/>
        <v>0</v>
      </c>
      <c r="BW17" s="224">
        <f t="shared" si="10"/>
        <v>0</v>
      </c>
      <c r="BX17" s="224">
        <f t="shared" si="10"/>
        <v>0</v>
      </c>
      <c r="BY17" s="224">
        <f t="shared" si="10"/>
        <v>0</v>
      </c>
      <c r="BZ17" s="224">
        <f t="shared" si="10"/>
        <v>0</v>
      </c>
      <c r="CA17" s="224">
        <f t="shared" si="10"/>
        <v>0</v>
      </c>
      <c r="CB17" s="224">
        <f t="shared" si="10"/>
        <v>0</v>
      </c>
      <c r="CC17" s="224">
        <f t="shared" si="10"/>
        <v>0</v>
      </c>
      <c r="CD17" s="224">
        <f t="shared" si="10"/>
        <v>0</v>
      </c>
      <c r="CE17" s="224">
        <f t="shared" si="10"/>
        <v>0</v>
      </c>
      <c r="CF17" s="224">
        <f t="shared" si="10"/>
        <v>0</v>
      </c>
      <c r="CG17" s="224">
        <f t="shared" si="10"/>
        <v>0</v>
      </c>
      <c r="CH17" s="224">
        <f t="shared" si="10"/>
        <v>0</v>
      </c>
      <c r="CI17" s="224">
        <f t="shared" si="10"/>
        <v>0</v>
      </c>
      <c r="CJ17" s="224">
        <f t="shared" si="10"/>
        <v>0</v>
      </c>
      <c r="CK17" s="224">
        <f t="shared" si="10"/>
        <v>0</v>
      </c>
      <c r="CL17" s="224">
        <f t="shared" ref="CL17:DC17" si="11">CL10*((CL14*CL15*CL16)/792)</f>
        <v>0</v>
      </c>
      <c r="CM17" s="224">
        <f t="shared" si="11"/>
        <v>0</v>
      </c>
      <c r="CN17" s="224">
        <f t="shared" si="11"/>
        <v>0</v>
      </c>
      <c r="CO17" s="224">
        <f t="shared" si="11"/>
        <v>0</v>
      </c>
      <c r="CP17" s="224">
        <f t="shared" si="11"/>
        <v>0</v>
      </c>
      <c r="CQ17" s="224">
        <f t="shared" si="11"/>
        <v>0</v>
      </c>
      <c r="CR17" s="224">
        <f t="shared" si="11"/>
        <v>0</v>
      </c>
      <c r="CS17" s="224">
        <f t="shared" si="11"/>
        <v>0</v>
      </c>
      <c r="CT17" s="224">
        <f t="shared" si="11"/>
        <v>0</v>
      </c>
      <c r="CU17" s="224">
        <f t="shared" si="11"/>
        <v>0</v>
      </c>
      <c r="CV17" s="224">
        <f t="shared" si="11"/>
        <v>0</v>
      </c>
      <c r="CW17" s="224">
        <f t="shared" si="11"/>
        <v>0</v>
      </c>
      <c r="CX17" s="224">
        <f t="shared" si="11"/>
        <v>0</v>
      </c>
      <c r="CY17" s="224">
        <f t="shared" si="11"/>
        <v>0</v>
      </c>
      <c r="CZ17" s="224">
        <f t="shared" si="11"/>
        <v>0</v>
      </c>
      <c r="DA17" s="224">
        <f t="shared" si="11"/>
        <v>0</v>
      </c>
      <c r="DB17" s="224">
        <f t="shared" si="11"/>
        <v>0</v>
      </c>
      <c r="DC17" s="224">
        <f t="shared" si="11"/>
        <v>0</v>
      </c>
    </row>
    <row r="18" spans="2:107" ht="15" customHeight="1" x14ac:dyDescent="0.25">
      <c r="B18" s="1164"/>
      <c r="C18" s="213" t="s">
        <v>4217</v>
      </c>
      <c r="D18" s="213"/>
      <c r="E18" s="213"/>
      <c r="F18" s="220" t="s">
        <v>4218</v>
      </c>
      <c r="G18" s="225" t="str">
        <f>IF(COUNTA(H18:DC18)=0,"",IF(OR(LARGE(H18:DC18,1)&gt;1,SMALL(H18:DC18,1)&lt;0),"ERRO",""))</f>
        <v/>
      </c>
      <c r="H18" s="230">
        <f>IF(H10=0,0,H17/H10)</f>
        <v>0</v>
      </c>
      <c r="I18" s="230">
        <f t="shared" ref="I18:Y18" si="12">IF(I10=0,0,I17/I10)</f>
        <v>0</v>
      </c>
      <c r="J18" s="230">
        <f t="shared" si="12"/>
        <v>0</v>
      </c>
      <c r="K18" s="230">
        <f t="shared" si="12"/>
        <v>0</v>
      </c>
      <c r="L18" s="230">
        <f t="shared" si="12"/>
        <v>0</v>
      </c>
      <c r="M18" s="230">
        <f t="shared" si="12"/>
        <v>0</v>
      </c>
      <c r="N18" s="230">
        <f t="shared" si="12"/>
        <v>0</v>
      </c>
      <c r="O18" s="230">
        <f t="shared" si="12"/>
        <v>0</v>
      </c>
      <c r="P18" s="230">
        <f t="shared" si="12"/>
        <v>0</v>
      </c>
      <c r="Q18" s="230">
        <f t="shared" si="12"/>
        <v>0</v>
      </c>
      <c r="R18" s="230">
        <f t="shared" si="12"/>
        <v>0</v>
      </c>
      <c r="S18" s="230">
        <f t="shared" si="12"/>
        <v>0</v>
      </c>
      <c r="T18" s="230">
        <f t="shared" si="12"/>
        <v>0</v>
      </c>
      <c r="U18" s="230">
        <f t="shared" si="12"/>
        <v>0</v>
      </c>
      <c r="V18" s="230">
        <f t="shared" si="12"/>
        <v>0</v>
      </c>
      <c r="W18" s="230">
        <f t="shared" si="12"/>
        <v>0</v>
      </c>
      <c r="X18" s="230">
        <f t="shared" si="12"/>
        <v>0</v>
      </c>
      <c r="Y18" s="230">
        <f t="shared" si="12"/>
        <v>0</v>
      </c>
      <c r="Z18" s="230">
        <f t="shared" ref="Z18:CK18" si="13">IF(Z10=0,0,Z17/Z10)</f>
        <v>0</v>
      </c>
      <c r="AA18" s="230">
        <f t="shared" si="13"/>
        <v>0</v>
      </c>
      <c r="AB18" s="230">
        <f t="shared" si="13"/>
        <v>0</v>
      </c>
      <c r="AC18" s="230">
        <f t="shared" si="13"/>
        <v>0</v>
      </c>
      <c r="AD18" s="230">
        <f t="shared" si="13"/>
        <v>0</v>
      </c>
      <c r="AE18" s="230">
        <f t="shared" si="13"/>
        <v>0</v>
      </c>
      <c r="AF18" s="230">
        <f t="shared" si="13"/>
        <v>0</v>
      </c>
      <c r="AG18" s="230">
        <f t="shared" si="13"/>
        <v>0</v>
      </c>
      <c r="AH18" s="230">
        <f t="shared" si="13"/>
        <v>0</v>
      </c>
      <c r="AI18" s="230">
        <f t="shared" si="13"/>
        <v>0</v>
      </c>
      <c r="AJ18" s="230">
        <f t="shared" si="13"/>
        <v>0</v>
      </c>
      <c r="AK18" s="230">
        <f t="shared" si="13"/>
        <v>0</v>
      </c>
      <c r="AL18" s="230">
        <f t="shared" si="13"/>
        <v>0</v>
      </c>
      <c r="AM18" s="230">
        <f t="shared" si="13"/>
        <v>0</v>
      </c>
      <c r="AN18" s="230">
        <f t="shared" si="13"/>
        <v>0</v>
      </c>
      <c r="AO18" s="230">
        <f t="shared" si="13"/>
        <v>0</v>
      </c>
      <c r="AP18" s="230">
        <f t="shared" si="13"/>
        <v>0</v>
      </c>
      <c r="AQ18" s="230">
        <f t="shared" si="13"/>
        <v>0</v>
      </c>
      <c r="AR18" s="230">
        <f t="shared" si="13"/>
        <v>0</v>
      </c>
      <c r="AS18" s="230">
        <f t="shared" si="13"/>
        <v>0</v>
      </c>
      <c r="AT18" s="230">
        <f t="shared" si="13"/>
        <v>0</v>
      </c>
      <c r="AU18" s="230">
        <f t="shared" si="13"/>
        <v>0</v>
      </c>
      <c r="AV18" s="230">
        <f t="shared" si="13"/>
        <v>0</v>
      </c>
      <c r="AW18" s="230">
        <f t="shared" si="13"/>
        <v>0</v>
      </c>
      <c r="AX18" s="230">
        <f t="shared" si="13"/>
        <v>0</v>
      </c>
      <c r="AY18" s="230">
        <f t="shared" si="13"/>
        <v>0</v>
      </c>
      <c r="AZ18" s="230">
        <f t="shared" si="13"/>
        <v>0</v>
      </c>
      <c r="BA18" s="230">
        <f t="shared" si="13"/>
        <v>0</v>
      </c>
      <c r="BB18" s="230">
        <f t="shared" si="13"/>
        <v>0</v>
      </c>
      <c r="BC18" s="230">
        <f t="shared" si="13"/>
        <v>0</v>
      </c>
      <c r="BD18" s="230">
        <f t="shared" si="13"/>
        <v>0</v>
      </c>
      <c r="BE18" s="230">
        <f t="shared" si="13"/>
        <v>0</v>
      </c>
      <c r="BF18" s="230">
        <f t="shared" si="13"/>
        <v>0</v>
      </c>
      <c r="BG18" s="230">
        <f t="shared" si="13"/>
        <v>0</v>
      </c>
      <c r="BH18" s="230">
        <f t="shared" si="13"/>
        <v>0</v>
      </c>
      <c r="BI18" s="230">
        <f t="shared" si="13"/>
        <v>0</v>
      </c>
      <c r="BJ18" s="230">
        <f t="shared" si="13"/>
        <v>0</v>
      </c>
      <c r="BK18" s="230">
        <f t="shared" si="13"/>
        <v>0</v>
      </c>
      <c r="BL18" s="230">
        <f t="shared" si="13"/>
        <v>0</v>
      </c>
      <c r="BM18" s="230">
        <f t="shared" si="13"/>
        <v>0</v>
      </c>
      <c r="BN18" s="230">
        <f t="shared" si="13"/>
        <v>0</v>
      </c>
      <c r="BO18" s="230">
        <f t="shared" si="13"/>
        <v>0</v>
      </c>
      <c r="BP18" s="230">
        <f t="shared" si="13"/>
        <v>0</v>
      </c>
      <c r="BQ18" s="230">
        <f t="shared" si="13"/>
        <v>0</v>
      </c>
      <c r="BR18" s="230">
        <f t="shared" si="13"/>
        <v>0</v>
      </c>
      <c r="BS18" s="230">
        <f t="shared" si="13"/>
        <v>0</v>
      </c>
      <c r="BT18" s="230">
        <f t="shared" si="13"/>
        <v>0</v>
      </c>
      <c r="BU18" s="230">
        <f t="shared" si="13"/>
        <v>0</v>
      </c>
      <c r="BV18" s="230">
        <f t="shared" si="13"/>
        <v>0</v>
      </c>
      <c r="BW18" s="230">
        <f t="shared" si="13"/>
        <v>0</v>
      </c>
      <c r="BX18" s="230">
        <f t="shared" si="13"/>
        <v>0</v>
      </c>
      <c r="BY18" s="230">
        <f t="shared" si="13"/>
        <v>0</v>
      </c>
      <c r="BZ18" s="230">
        <f t="shared" si="13"/>
        <v>0</v>
      </c>
      <c r="CA18" s="230">
        <f t="shared" si="13"/>
        <v>0</v>
      </c>
      <c r="CB18" s="230">
        <f t="shared" si="13"/>
        <v>0</v>
      </c>
      <c r="CC18" s="230">
        <f t="shared" si="13"/>
        <v>0</v>
      </c>
      <c r="CD18" s="230">
        <f t="shared" si="13"/>
        <v>0</v>
      </c>
      <c r="CE18" s="230">
        <f t="shared" si="13"/>
        <v>0</v>
      </c>
      <c r="CF18" s="230">
        <f t="shared" si="13"/>
        <v>0</v>
      </c>
      <c r="CG18" s="230">
        <f t="shared" si="13"/>
        <v>0</v>
      </c>
      <c r="CH18" s="230">
        <f t="shared" si="13"/>
        <v>0</v>
      </c>
      <c r="CI18" s="230">
        <f t="shared" si="13"/>
        <v>0</v>
      </c>
      <c r="CJ18" s="230">
        <f t="shared" si="13"/>
        <v>0</v>
      </c>
      <c r="CK18" s="230">
        <f t="shared" si="13"/>
        <v>0</v>
      </c>
      <c r="CL18" s="230">
        <f t="shared" ref="CL18:DC18" si="14">IF(CL10=0,0,CL17/CL10)</f>
        <v>0</v>
      </c>
      <c r="CM18" s="230">
        <f t="shared" si="14"/>
        <v>0</v>
      </c>
      <c r="CN18" s="230">
        <f t="shared" si="14"/>
        <v>0</v>
      </c>
      <c r="CO18" s="230">
        <f t="shared" si="14"/>
        <v>0</v>
      </c>
      <c r="CP18" s="230">
        <f t="shared" si="14"/>
        <v>0</v>
      </c>
      <c r="CQ18" s="230">
        <f t="shared" si="14"/>
        <v>0</v>
      </c>
      <c r="CR18" s="230">
        <f t="shared" si="14"/>
        <v>0</v>
      </c>
      <c r="CS18" s="230">
        <f t="shared" si="14"/>
        <v>0</v>
      </c>
      <c r="CT18" s="230">
        <f t="shared" si="14"/>
        <v>0</v>
      </c>
      <c r="CU18" s="230">
        <f t="shared" si="14"/>
        <v>0</v>
      </c>
      <c r="CV18" s="230">
        <f t="shared" si="14"/>
        <v>0</v>
      </c>
      <c r="CW18" s="230">
        <f t="shared" si="14"/>
        <v>0</v>
      </c>
      <c r="CX18" s="230">
        <f t="shared" si="14"/>
        <v>0</v>
      </c>
      <c r="CY18" s="230">
        <f t="shared" si="14"/>
        <v>0</v>
      </c>
      <c r="CZ18" s="230">
        <f t="shared" si="14"/>
        <v>0</v>
      </c>
      <c r="DA18" s="230">
        <f t="shared" si="14"/>
        <v>0</v>
      </c>
      <c r="DB18" s="230">
        <f t="shared" si="14"/>
        <v>0</v>
      </c>
      <c r="DC18" s="230">
        <f t="shared" si="14"/>
        <v>0</v>
      </c>
    </row>
    <row r="19" spans="2:107" ht="15" customHeight="1" x14ac:dyDescent="0.25">
      <c r="B19" s="495">
        <v>9</v>
      </c>
      <c r="C19" s="213" t="s">
        <v>4219</v>
      </c>
      <c r="D19" s="213"/>
      <c r="E19" s="219" t="s">
        <v>3852</v>
      </c>
      <c r="F19" s="220" t="s">
        <v>4220</v>
      </c>
      <c r="G19" s="534">
        <f>SUM(H19:DC19)</f>
        <v>0</v>
      </c>
      <c r="H19" s="229">
        <f>(H10*H13)/1000</f>
        <v>0</v>
      </c>
      <c r="I19" s="229">
        <f t="shared" ref="I19:Y19" si="15">(I10*I13)/1000</f>
        <v>0</v>
      </c>
      <c r="J19" s="229">
        <f t="shared" si="15"/>
        <v>0</v>
      </c>
      <c r="K19" s="229">
        <f t="shared" si="15"/>
        <v>0</v>
      </c>
      <c r="L19" s="229">
        <f t="shared" si="15"/>
        <v>0</v>
      </c>
      <c r="M19" s="229">
        <f t="shared" si="15"/>
        <v>0</v>
      </c>
      <c r="N19" s="229">
        <f t="shared" si="15"/>
        <v>0</v>
      </c>
      <c r="O19" s="229">
        <f t="shared" si="15"/>
        <v>0</v>
      </c>
      <c r="P19" s="229">
        <f t="shared" si="15"/>
        <v>0</v>
      </c>
      <c r="Q19" s="229">
        <f t="shared" si="15"/>
        <v>0</v>
      </c>
      <c r="R19" s="229">
        <f t="shared" si="15"/>
        <v>0</v>
      </c>
      <c r="S19" s="229">
        <f t="shared" si="15"/>
        <v>0</v>
      </c>
      <c r="T19" s="229">
        <f t="shared" si="15"/>
        <v>0</v>
      </c>
      <c r="U19" s="229">
        <f t="shared" si="15"/>
        <v>0</v>
      </c>
      <c r="V19" s="229">
        <f t="shared" si="15"/>
        <v>0</v>
      </c>
      <c r="W19" s="229">
        <f t="shared" si="15"/>
        <v>0</v>
      </c>
      <c r="X19" s="229">
        <f t="shared" si="15"/>
        <v>0</v>
      </c>
      <c r="Y19" s="229">
        <f t="shared" si="15"/>
        <v>0</v>
      </c>
      <c r="Z19" s="229">
        <f t="shared" ref="Z19:CK19" si="16">(Z10*Z13)/1000</f>
        <v>0</v>
      </c>
      <c r="AA19" s="229">
        <f t="shared" si="16"/>
        <v>0</v>
      </c>
      <c r="AB19" s="229">
        <f t="shared" si="16"/>
        <v>0</v>
      </c>
      <c r="AC19" s="229">
        <f t="shared" si="16"/>
        <v>0</v>
      </c>
      <c r="AD19" s="229">
        <f t="shared" si="16"/>
        <v>0</v>
      </c>
      <c r="AE19" s="229">
        <f t="shared" si="16"/>
        <v>0</v>
      </c>
      <c r="AF19" s="229">
        <f t="shared" si="16"/>
        <v>0</v>
      </c>
      <c r="AG19" s="229">
        <f t="shared" si="16"/>
        <v>0</v>
      </c>
      <c r="AH19" s="229">
        <f t="shared" si="16"/>
        <v>0</v>
      </c>
      <c r="AI19" s="229">
        <f t="shared" si="16"/>
        <v>0</v>
      </c>
      <c r="AJ19" s="229">
        <f t="shared" si="16"/>
        <v>0</v>
      </c>
      <c r="AK19" s="229">
        <f t="shared" si="16"/>
        <v>0</v>
      </c>
      <c r="AL19" s="229">
        <f t="shared" si="16"/>
        <v>0</v>
      </c>
      <c r="AM19" s="229">
        <f t="shared" si="16"/>
        <v>0</v>
      </c>
      <c r="AN19" s="229">
        <f t="shared" si="16"/>
        <v>0</v>
      </c>
      <c r="AO19" s="229">
        <f t="shared" si="16"/>
        <v>0</v>
      </c>
      <c r="AP19" s="229">
        <f t="shared" si="16"/>
        <v>0</v>
      </c>
      <c r="AQ19" s="229">
        <f t="shared" si="16"/>
        <v>0</v>
      </c>
      <c r="AR19" s="229">
        <f t="shared" si="16"/>
        <v>0</v>
      </c>
      <c r="AS19" s="229">
        <f t="shared" si="16"/>
        <v>0</v>
      </c>
      <c r="AT19" s="229">
        <f t="shared" si="16"/>
        <v>0</v>
      </c>
      <c r="AU19" s="229">
        <f t="shared" si="16"/>
        <v>0</v>
      </c>
      <c r="AV19" s="229">
        <f t="shared" si="16"/>
        <v>0</v>
      </c>
      <c r="AW19" s="229">
        <f t="shared" si="16"/>
        <v>0</v>
      </c>
      <c r="AX19" s="229">
        <f t="shared" si="16"/>
        <v>0</v>
      </c>
      <c r="AY19" s="229">
        <f t="shared" si="16"/>
        <v>0</v>
      </c>
      <c r="AZ19" s="229">
        <f t="shared" si="16"/>
        <v>0</v>
      </c>
      <c r="BA19" s="229">
        <f t="shared" si="16"/>
        <v>0</v>
      </c>
      <c r="BB19" s="229">
        <f t="shared" si="16"/>
        <v>0</v>
      </c>
      <c r="BC19" s="229">
        <f t="shared" si="16"/>
        <v>0</v>
      </c>
      <c r="BD19" s="229">
        <f t="shared" si="16"/>
        <v>0</v>
      </c>
      <c r="BE19" s="229">
        <f t="shared" si="16"/>
        <v>0</v>
      </c>
      <c r="BF19" s="229">
        <f t="shared" si="16"/>
        <v>0</v>
      </c>
      <c r="BG19" s="229">
        <f t="shared" si="16"/>
        <v>0</v>
      </c>
      <c r="BH19" s="229">
        <f t="shared" si="16"/>
        <v>0</v>
      </c>
      <c r="BI19" s="229">
        <f t="shared" si="16"/>
        <v>0</v>
      </c>
      <c r="BJ19" s="229">
        <f t="shared" si="16"/>
        <v>0</v>
      </c>
      <c r="BK19" s="229">
        <f t="shared" si="16"/>
        <v>0</v>
      </c>
      <c r="BL19" s="229">
        <f t="shared" si="16"/>
        <v>0</v>
      </c>
      <c r="BM19" s="229">
        <f t="shared" si="16"/>
        <v>0</v>
      </c>
      <c r="BN19" s="229">
        <f t="shared" si="16"/>
        <v>0</v>
      </c>
      <c r="BO19" s="229">
        <f t="shared" si="16"/>
        <v>0</v>
      </c>
      <c r="BP19" s="229">
        <f t="shared" si="16"/>
        <v>0</v>
      </c>
      <c r="BQ19" s="229">
        <f t="shared" si="16"/>
        <v>0</v>
      </c>
      <c r="BR19" s="229">
        <f t="shared" si="16"/>
        <v>0</v>
      </c>
      <c r="BS19" s="229">
        <f t="shared" si="16"/>
        <v>0</v>
      </c>
      <c r="BT19" s="229">
        <f t="shared" si="16"/>
        <v>0</v>
      </c>
      <c r="BU19" s="229">
        <f t="shared" si="16"/>
        <v>0</v>
      </c>
      <c r="BV19" s="229">
        <f t="shared" si="16"/>
        <v>0</v>
      </c>
      <c r="BW19" s="229">
        <f t="shared" si="16"/>
        <v>0</v>
      </c>
      <c r="BX19" s="229">
        <f t="shared" si="16"/>
        <v>0</v>
      </c>
      <c r="BY19" s="229">
        <f t="shared" si="16"/>
        <v>0</v>
      </c>
      <c r="BZ19" s="229">
        <f t="shared" si="16"/>
        <v>0</v>
      </c>
      <c r="CA19" s="229">
        <f t="shared" si="16"/>
        <v>0</v>
      </c>
      <c r="CB19" s="229">
        <f t="shared" si="16"/>
        <v>0</v>
      </c>
      <c r="CC19" s="229">
        <f t="shared" si="16"/>
        <v>0</v>
      </c>
      <c r="CD19" s="229">
        <f t="shared" si="16"/>
        <v>0</v>
      </c>
      <c r="CE19" s="229">
        <f t="shared" si="16"/>
        <v>0</v>
      </c>
      <c r="CF19" s="229">
        <f t="shared" si="16"/>
        <v>0</v>
      </c>
      <c r="CG19" s="229">
        <f t="shared" si="16"/>
        <v>0</v>
      </c>
      <c r="CH19" s="229">
        <f t="shared" si="16"/>
        <v>0</v>
      </c>
      <c r="CI19" s="229">
        <f t="shared" si="16"/>
        <v>0</v>
      </c>
      <c r="CJ19" s="229">
        <f t="shared" si="16"/>
        <v>0</v>
      </c>
      <c r="CK19" s="229">
        <f t="shared" si="16"/>
        <v>0</v>
      </c>
      <c r="CL19" s="229">
        <f t="shared" ref="CL19:DC19" si="17">(CL10*CL13)/1000</f>
        <v>0</v>
      </c>
      <c r="CM19" s="229">
        <f t="shared" si="17"/>
        <v>0</v>
      </c>
      <c r="CN19" s="229">
        <f t="shared" si="17"/>
        <v>0</v>
      </c>
      <c r="CO19" s="229">
        <f t="shared" si="17"/>
        <v>0</v>
      </c>
      <c r="CP19" s="229">
        <f t="shared" si="17"/>
        <v>0</v>
      </c>
      <c r="CQ19" s="229">
        <f t="shared" si="17"/>
        <v>0</v>
      </c>
      <c r="CR19" s="229">
        <f t="shared" si="17"/>
        <v>0</v>
      </c>
      <c r="CS19" s="229">
        <f t="shared" si="17"/>
        <v>0</v>
      </c>
      <c r="CT19" s="229">
        <f t="shared" si="17"/>
        <v>0</v>
      </c>
      <c r="CU19" s="229">
        <f t="shared" si="17"/>
        <v>0</v>
      </c>
      <c r="CV19" s="229">
        <f t="shared" si="17"/>
        <v>0</v>
      </c>
      <c r="CW19" s="229">
        <f t="shared" si="17"/>
        <v>0</v>
      </c>
      <c r="CX19" s="229">
        <f t="shared" si="17"/>
        <v>0</v>
      </c>
      <c r="CY19" s="229">
        <f t="shared" si="17"/>
        <v>0</v>
      </c>
      <c r="CZ19" s="229">
        <f t="shared" si="17"/>
        <v>0</v>
      </c>
      <c r="DA19" s="229">
        <f t="shared" si="17"/>
        <v>0</v>
      </c>
      <c r="DB19" s="229">
        <f t="shared" si="17"/>
        <v>0</v>
      </c>
      <c r="DC19" s="229">
        <f t="shared" si="17"/>
        <v>0</v>
      </c>
    </row>
    <row r="20" spans="2:107" ht="15" customHeight="1" x14ac:dyDescent="0.25">
      <c r="B20" s="495">
        <v>10</v>
      </c>
      <c r="C20" s="213" t="s">
        <v>4221</v>
      </c>
      <c r="D20" s="213"/>
      <c r="E20" s="214" t="s">
        <v>3855</v>
      </c>
      <c r="F20" s="220" t="s">
        <v>4222</v>
      </c>
      <c r="G20" s="231">
        <f>SUM(H20:DC20)</f>
        <v>0</v>
      </c>
      <c r="H20" s="232">
        <f>H10*H18</f>
        <v>0</v>
      </c>
      <c r="I20" s="232">
        <f t="shared" ref="I20:Y20" si="18">I10*I18</f>
        <v>0</v>
      </c>
      <c r="J20" s="232">
        <f t="shared" si="18"/>
        <v>0</v>
      </c>
      <c r="K20" s="232">
        <f t="shared" si="18"/>
        <v>0</v>
      </c>
      <c r="L20" s="232">
        <f t="shared" si="18"/>
        <v>0</v>
      </c>
      <c r="M20" s="232">
        <f t="shared" si="18"/>
        <v>0</v>
      </c>
      <c r="N20" s="232">
        <f t="shared" si="18"/>
        <v>0</v>
      </c>
      <c r="O20" s="232">
        <f t="shared" si="18"/>
        <v>0</v>
      </c>
      <c r="P20" s="232">
        <f t="shared" si="18"/>
        <v>0</v>
      </c>
      <c r="Q20" s="232">
        <f t="shared" si="18"/>
        <v>0</v>
      </c>
      <c r="R20" s="232">
        <f t="shared" si="18"/>
        <v>0</v>
      </c>
      <c r="S20" s="232">
        <f t="shared" si="18"/>
        <v>0</v>
      </c>
      <c r="T20" s="232">
        <f t="shared" si="18"/>
        <v>0</v>
      </c>
      <c r="U20" s="232">
        <f t="shared" si="18"/>
        <v>0</v>
      </c>
      <c r="V20" s="232">
        <f t="shared" si="18"/>
        <v>0</v>
      </c>
      <c r="W20" s="232">
        <f t="shared" si="18"/>
        <v>0</v>
      </c>
      <c r="X20" s="232">
        <f t="shared" si="18"/>
        <v>0</v>
      </c>
      <c r="Y20" s="232">
        <f t="shared" si="18"/>
        <v>0</v>
      </c>
      <c r="Z20" s="232">
        <f t="shared" ref="Z20:CK20" si="19">Z10*Z18</f>
        <v>0</v>
      </c>
      <c r="AA20" s="232">
        <f t="shared" si="19"/>
        <v>0</v>
      </c>
      <c r="AB20" s="232">
        <f t="shared" si="19"/>
        <v>0</v>
      </c>
      <c r="AC20" s="232">
        <f t="shared" si="19"/>
        <v>0</v>
      </c>
      <c r="AD20" s="232">
        <f t="shared" si="19"/>
        <v>0</v>
      </c>
      <c r="AE20" s="232">
        <f t="shared" si="19"/>
        <v>0</v>
      </c>
      <c r="AF20" s="232">
        <f t="shared" si="19"/>
        <v>0</v>
      </c>
      <c r="AG20" s="232">
        <f t="shared" si="19"/>
        <v>0</v>
      </c>
      <c r="AH20" s="232">
        <f t="shared" si="19"/>
        <v>0</v>
      </c>
      <c r="AI20" s="232">
        <f t="shared" si="19"/>
        <v>0</v>
      </c>
      <c r="AJ20" s="232">
        <f t="shared" si="19"/>
        <v>0</v>
      </c>
      <c r="AK20" s="232">
        <f t="shared" si="19"/>
        <v>0</v>
      </c>
      <c r="AL20" s="232">
        <f t="shared" si="19"/>
        <v>0</v>
      </c>
      <c r="AM20" s="232">
        <f t="shared" si="19"/>
        <v>0</v>
      </c>
      <c r="AN20" s="232">
        <f t="shared" si="19"/>
        <v>0</v>
      </c>
      <c r="AO20" s="232">
        <f t="shared" si="19"/>
        <v>0</v>
      </c>
      <c r="AP20" s="232">
        <f t="shared" si="19"/>
        <v>0</v>
      </c>
      <c r="AQ20" s="232">
        <f t="shared" si="19"/>
        <v>0</v>
      </c>
      <c r="AR20" s="232">
        <f t="shared" si="19"/>
        <v>0</v>
      </c>
      <c r="AS20" s="232">
        <f t="shared" si="19"/>
        <v>0</v>
      </c>
      <c r="AT20" s="232">
        <f t="shared" si="19"/>
        <v>0</v>
      </c>
      <c r="AU20" s="232">
        <f t="shared" si="19"/>
        <v>0</v>
      </c>
      <c r="AV20" s="232">
        <f t="shared" si="19"/>
        <v>0</v>
      </c>
      <c r="AW20" s="232">
        <f t="shared" si="19"/>
        <v>0</v>
      </c>
      <c r="AX20" s="232">
        <f t="shared" si="19"/>
        <v>0</v>
      </c>
      <c r="AY20" s="232">
        <f t="shared" si="19"/>
        <v>0</v>
      </c>
      <c r="AZ20" s="232">
        <f t="shared" si="19"/>
        <v>0</v>
      </c>
      <c r="BA20" s="232">
        <f t="shared" si="19"/>
        <v>0</v>
      </c>
      <c r="BB20" s="232">
        <f t="shared" si="19"/>
        <v>0</v>
      </c>
      <c r="BC20" s="232">
        <f t="shared" si="19"/>
        <v>0</v>
      </c>
      <c r="BD20" s="232">
        <f t="shared" si="19"/>
        <v>0</v>
      </c>
      <c r="BE20" s="232">
        <f t="shared" si="19"/>
        <v>0</v>
      </c>
      <c r="BF20" s="232">
        <f t="shared" si="19"/>
        <v>0</v>
      </c>
      <c r="BG20" s="232">
        <f t="shared" si="19"/>
        <v>0</v>
      </c>
      <c r="BH20" s="232">
        <f t="shared" si="19"/>
        <v>0</v>
      </c>
      <c r="BI20" s="232">
        <f t="shared" si="19"/>
        <v>0</v>
      </c>
      <c r="BJ20" s="232">
        <f t="shared" si="19"/>
        <v>0</v>
      </c>
      <c r="BK20" s="232">
        <f t="shared" si="19"/>
        <v>0</v>
      </c>
      <c r="BL20" s="232">
        <f t="shared" si="19"/>
        <v>0</v>
      </c>
      <c r="BM20" s="232">
        <f t="shared" si="19"/>
        <v>0</v>
      </c>
      <c r="BN20" s="232">
        <f t="shared" si="19"/>
        <v>0</v>
      </c>
      <c r="BO20" s="232">
        <f t="shared" si="19"/>
        <v>0</v>
      </c>
      <c r="BP20" s="232">
        <f t="shared" si="19"/>
        <v>0</v>
      </c>
      <c r="BQ20" s="232">
        <f t="shared" si="19"/>
        <v>0</v>
      </c>
      <c r="BR20" s="232">
        <f t="shared" si="19"/>
        <v>0</v>
      </c>
      <c r="BS20" s="232">
        <f t="shared" si="19"/>
        <v>0</v>
      </c>
      <c r="BT20" s="232">
        <f t="shared" si="19"/>
        <v>0</v>
      </c>
      <c r="BU20" s="232">
        <f t="shared" si="19"/>
        <v>0</v>
      </c>
      <c r="BV20" s="232">
        <f t="shared" si="19"/>
        <v>0</v>
      </c>
      <c r="BW20" s="232">
        <f t="shared" si="19"/>
        <v>0</v>
      </c>
      <c r="BX20" s="232">
        <f t="shared" si="19"/>
        <v>0</v>
      </c>
      <c r="BY20" s="232">
        <f t="shared" si="19"/>
        <v>0</v>
      </c>
      <c r="BZ20" s="232">
        <f t="shared" si="19"/>
        <v>0</v>
      </c>
      <c r="CA20" s="232">
        <f t="shared" si="19"/>
        <v>0</v>
      </c>
      <c r="CB20" s="232">
        <f t="shared" si="19"/>
        <v>0</v>
      </c>
      <c r="CC20" s="232">
        <f t="shared" si="19"/>
        <v>0</v>
      </c>
      <c r="CD20" s="232">
        <f t="shared" si="19"/>
        <v>0</v>
      </c>
      <c r="CE20" s="232">
        <f t="shared" si="19"/>
        <v>0</v>
      </c>
      <c r="CF20" s="232">
        <f t="shared" si="19"/>
        <v>0</v>
      </c>
      <c r="CG20" s="232">
        <f t="shared" si="19"/>
        <v>0</v>
      </c>
      <c r="CH20" s="232">
        <f t="shared" si="19"/>
        <v>0</v>
      </c>
      <c r="CI20" s="232">
        <f t="shared" si="19"/>
        <v>0</v>
      </c>
      <c r="CJ20" s="232">
        <f t="shared" si="19"/>
        <v>0</v>
      </c>
      <c r="CK20" s="232">
        <f t="shared" si="19"/>
        <v>0</v>
      </c>
      <c r="CL20" s="232">
        <f t="shared" ref="CL20:DC20" si="20">CL10*CL18</f>
        <v>0</v>
      </c>
      <c r="CM20" s="232">
        <f t="shared" si="20"/>
        <v>0</v>
      </c>
      <c r="CN20" s="232">
        <f t="shared" si="20"/>
        <v>0</v>
      </c>
      <c r="CO20" s="232">
        <f t="shared" si="20"/>
        <v>0</v>
      </c>
      <c r="CP20" s="232">
        <f t="shared" si="20"/>
        <v>0</v>
      </c>
      <c r="CQ20" s="232">
        <f t="shared" si="20"/>
        <v>0</v>
      </c>
      <c r="CR20" s="232">
        <f t="shared" si="20"/>
        <v>0</v>
      </c>
      <c r="CS20" s="232">
        <f t="shared" si="20"/>
        <v>0</v>
      </c>
      <c r="CT20" s="232">
        <f t="shared" si="20"/>
        <v>0</v>
      </c>
      <c r="CU20" s="232">
        <f t="shared" si="20"/>
        <v>0</v>
      </c>
      <c r="CV20" s="232">
        <f t="shared" si="20"/>
        <v>0</v>
      </c>
      <c r="CW20" s="232">
        <f t="shared" si="20"/>
        <v>0</v>
      </c>
      <c r="CX20" s="232">
        <f t="shared" si="20"/>
        <v>0</v>
      </c>
      <c r="CY20" s="232">
        <f t="shared" si="20"/>
        <v>0</v>
      </c>
      <c r="CZ20" s="232">
        <f t="shared" si="20"/>
        <v>0</v>
      </c>
      <c r="DA20" s="232">
        <f t="shared" si="20"/>
        <v>0</v>
      </c>
      <c r="DB20" s="232">
        <f t="shared" si="20"/>
        <v>0</v>
      </c>
      <c r="DC20" s="232">
        <f t="shared" si="20"/>
        <v>0</v>
      </c>
    </row>
    <row r="22" spans="2:107" ht="15" customHeight="1" x14ac:dyDescent="0.25">
      <c r="B22" s="893" t="s">
        <v>4932</v>
      </c>
      <c r="C22" s="894"/>
      <c r="D22" s="894"/>
      <c r="E22" s="894"/>
      <c r="F22" s="895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09"/>
      <c r="BN22" s="209"/>
      <c r="BO22" s="209"/>
      <c r="BP22" s="209"/>
      <c r="BQ22" s="209"/>
      <c r="BR22" s="209"/>
      <c r="BS22" s="209"/>
      <c r="BT22" s="209"/>
      <c r="BU22" s="209"/>
      <c r="BV22" s="209"/>
      <c r="BW22" s="209"/>
      <c r="BX22" s="209"/>
      <c r="BY22" s="209"/>
      <c r="BZ22" s="209"/>
      <c r="CA22" s="209"/>
      <c r="CB22" s="209"/>
      <c r="CC22" s="209"/>
      <c r="CD22" s="209"/>
      <c r="CE22" s="209"/>
      <c r="CF22" s="209"/>
      <c r="CG22" s="209"/>
      <c r="CH22" s="209"/>
      <c r="CI22" s="209"/>
      <c r="CJ22" s="209"/>
      <c r="CK22" s="209"/>
      <c r="CL22" s="209"/>
      <c r="CM22" s="209"/>
      <c r="CN22" s="209"/>
      <c r="CO22" s="209"/>
      <c r="CP22" s="209"/>
      <c r="CQ22" s="209"/>
      <c r="CR22" s="209"/>
      <c r="CS22" s="209"/>
      <c r="CT22" s="209"/>
      <c r="CU22" s="209"/>
      <c r="CV22" s="209"/>
      <c r="CW22" s="209"/>
      <c r="CX22" s="209"/>
      <c r="CY22" s="209"/>
      <c r="CZ22" s="209"/>
      <c r="DA22" s="209"/>
      <c r="DB22" s="209"/>
      <c r="DC22" s="209"/>
    </row>
    <row r="23" spans="2:107" s="99" customFormat="1" ht="15" customHeight="1" x14ac:dyDescent="0.25">
      <c r="B23" s="495"/>
      <c r="C23" s="496"/>
      <c r="D23" s="496"/>
      <c r="E23" s="496"/>
      <c r="F23" s="210"/>
      <c r="G23" s="211" t="s">
        <v>76</v>
      </c>
      <c r="H23" s="212" t="s">
        <v>4831</v>
      </c>
      <c r="I23" s="212" t="s">
        <v>4832</v>
      </c>
      <c r="J23" s="212" t="s">
        <v>4833</v>
      </c>
      <c r="K23" s="212" t="s">
        <v>4834</v>
      </c>
      <c r="L23" s="212" t="s">
        <v>4835</v>
      </c>
      <c r="M23" s="212" t="s">
        <v>4836</v>
      </c>
      <c r="N23" s="212" t="s">
        <v>4837</v>
      </c>
      <c r="O23" s="212" t="s">
        <v>4838</v>
      </c>
      <c r="P23" s="212" t="s">
        <v>4839</v>
      </c>
      <c r="Q23" s="212" t="s">
        <v>4840</v>
      </c>
      <c r="R23" s="212" t="s">
        <v>4841</v>
      </c>
      <c r="S23" s="212" t="s">
        <v>4842</v>
      </c>
      <c r="T23" s="212" t="s">
        <v>4843</v>
      </c>
      <c r="U23" s="212" t="s">
        <v>4844</v>
      </c>
      <c r="V23" s="212" t="s">
        <v>4845</v>
      </c>
      <c r="W23" s="212" t="s">
        <v>4846</v>
      </c>
      <c r="X23" s="212" t="s">
        <v>4847</v>
      </c>
      <c r="Y23" s="212" t="s">
        <v>4848</v>
      </c>
      <c r="Z23" s="212" t="s">
        <v>4849</v>
      </c>
      <c r="AA23" s="212" t="s">
        <v>4850</v>
      </c>
      <c r="AB23" s="212" t="s">
        <v>4851</v>
      </c>
      <c r="AC23" s="212" t="s">
        <v>4852</v>
      </c>
      <c r="AD23" s="212" t="s">
        <v>4853</v>
      </c>
      <c r="AE23" s="212" t="s">
        <v>4854</v>
      </c>
      <c r="AF23" s="212" t="s">
        <v>4855</v>
      </c>
      <c r="AG23" s="212" t="s">
        <v>4856</v>
      </c>
      <c r="AH23" s="212" t="s">
        <v>4857</v>
      </c>
      <c r="AI23" s="212" t="s">
        <v>4858</v>
      </c>
      <c r="AJ23" s="212" t="s">
        <v>4859</v>
      </c>
      <c r="AK23" s="212" t="s">
        <v>4860</v>
      </c>
      <c r="AL23" s="212" t="s">
        <v>4861</v>
      </c>
      <c r="AM23" s="212" t="s">
        <v>4862</v>
      </c>
      <c r="AN23" s="212" t="s">
        <v>4863</v>
      </c>
      <c r="AO23" s="212" t="s">
        <v>4864</v>
      </c>
      <c r="AP23" s="212" t="s">
        <v>4865</v>
      </c>
      <c r="AQ23" s="212" t="s">
        <v>4866</v>
      </c>
      <c r="AR23" s="212" t="s">
        <v>4867</v>
      </c>
      <c r="AS23" s="212" t="s">
        <v>4868</v>
      </c>
      <c r="AT23" s="212" t="s">
        <v>4869</v>
      </c>
      <c r="AU23" s="212" t="s">
        <v>4870</v>
      </c>
      <c r="AV23" s="212" t="s">
        <v>4871</v>
      </c>
      <c r="AW23" s="212" t="s">
        <v>4872</v>
      </c>
      <c r="AX23" s="212" t="s">
        <v>4873</v>
      </c>
      <c r="AY23" s="212" t="s">
        <v>4874</v>
      </c>
      <c r="AZ23" s="212" t="s">
        <v>4875</v>
      </c>
      <c r="BA23" s="212" t="s">
        <v>4876</v>
      </c>
      <c r="BB23" s="212" t="s">
        <v>4877</v>
      </c>
      <c r="BC23" s="212" t="s">
        <v>4878</v>
      </c>
      <c r="BD23" s="212" t="s">
        <v>4879</v>
      </c>
      <c r="BE23" s="212" t="s">
        <v>4880</v>
      </c>
      <c r="BF23" s="212" t="s">
        <v>4881</v>
      </c>
      <c r="BG23" s="212" t="s">
        <v>4882</v>
      </c>
      <c r="BH23" s="212" t="s">
        <v>4883</v>
      </c>
      <c r="BI23" s="212" t="s">
        <v>4884</v>
      </c>
      <c r="BJ23" s="212" t="s">
        <v>4885</v>
      </c>
      <c r="BK23" s="212" t="s">
        <v>4886</v>
      </c>
      <c r="BL23" s="212" t="s">
        <v>4887</v>
      </c>
      <c r="BM23" s="212" t="s">
        <v>4888</v>
      </c>
      <c r="BN23" s="212" t="s">
        <v>4889</v>
      </c>
      <c r="BO23" s="212" t="s">
        <v>4890</v>
      </c>
      <c r="BP23" s="212" t="s">
        <v>4891</v>
      </c>
      <c r="BQ23" s="212" t="s">
        <v>4892</v>
      </c>
      <c r="BR23" s="212" t="s">
        <v>4893</v>
      </c>
      <c r="BS23" s="212" t="s">
        <v>4894</v>
      </c>
      <c r="BT23" s="212" t="s">
        <v>4895</v>
      </c>
      <c r="BU23" s="212" t="s">
        <v>4896</v>
      </c>
      <c r="BV23" s="212" t="s">
        <v>4897</v>
      </c>
      <c r="BW23" s="212" t="s">
        <v>4898</v>
      </c>
      <c r="BX23" s="212" t="s">
        <v>4899</v>
      </c>
      <c r="BY23" s="212" t="s">
        <v>4900</v>
      </c>
      <c r="BZ23" s="212" t="s">
        <v>4901</v>
      </c>
      <c r="CA23" s="212" t="s">
        <v>4902</v>
      </c>
      <c r="CB23" s="212" t="s">
        <v>4903</v>
      </c>
      <c r="CC23" s="212" t="s">
        <v>4904</v>
      </c>
      <c r="CD23" s="212" t="s">
        <v>4905</v>
      </c>
      <c r="CE23" s="212" t="s">
        <v>4906</v>
      </c>
      <c r="CF23" s="212" t="s">
        <v>4907</v>
      </c>
      <c r="CG23" s="212" t="s">
        <v>4908</v>
      </c>
      <c r="CH23" s="212" t="s">
        <v>4909</v>
      </c>
      <c r="CI23" s="212" t="s">
        <v>4910</v>
      </c>
      <c r="CJ23" s="212" t="s">
        <v>4911</v>
      </c>
      <c r="CK23" s="212" t="s">
        <v>4912</v>
      </c>
      <c r="CL23" s="212" t="s">
        <v>4913</v>
      </c>
      <c r="CM23" s="212" t="s">
        <v>4914</v>
      </c>
      <c r="CN23" s="212" t="s">
        <v>4915</v>
      </c>
      <c r="CO23" s="212" t="s">
        <v>4916</v>
      </c>
      <c r="CP23" s="212" t="s">
        <v>4917</v>
      </c>
      <c r="CQ23" s="212" t="s">
        <v>4918</v>
      </c>
      <c r="CR23" s="212" t="s">
        <v>4919</v>
      </c>
      <c r="CS23" s="212" t="s">
        <v>4920</v>
      </c>
      <c r="CT23" s="212" t="s">
        <v>4921</v>
      </c>
      <c r="CU23" s="212" t="s">
        <v>4922</v>
      </c>
      <c r="CV23" s="212" t="s">
        <v>4923</v>
      </c>
      <c r="CW23" s="212" t="s">
        <v>4924</v>
      </c>
      <c r="CX23" s="212" t="s">
        <v>4925</v>
      </c>
      <c r="CY23" s="212" t="s">
        <v>4926</v>
      </c>
      <c r="CZ23" s="212" t="s">
        <v>4927</v>
      </c>
      <c r="DA23" s="212" t="s">
        <v>4928</v>
      </c>
      <c r="DB23" s="212" t="s">
        <v>4929</v>
      </c>
      <c r="DC23" s="212" t="s">
        <v>4930</v>
      </c>
    </row>
    <row r="24" spans="2:107" s="99" customFormat="1" ht="15" customHeight="1" x14ac:dyDescent="0.25">
      <c r="B24" s="495">
        <v>11</v>
      </c>
      <c r="C24" s="295" t="s">
        <v>4188</v>
      </c>
      <c r="D24" s="496"/>
      <c r="E24" s="496"/>
      <c r="F24" s="210"/>
      <c r="G24" s="211"/>
      <c r="H24" s="212" t="str">
        <f>IF(H4="","",H4)</f>
        <v/>
      </c>
      <c r="I24" s="212" t="str">
        <f t="shared" ref="I24:BT24" si="21">IF(I4="","",I4)</f>
        <v/>
      </c>
      <c r="J24" s="212" t="str">
        <f t="shared" si="21"/>
        <v/>
      </c>
      <c r="K24" s="212" t="str">
        <f t="shared" si="21"/>
        <v/>
      </c>
      <c r="L24" s="212" t="str">
        <f t="shared" si="21"/>
        <v/>
      </c>
      <c r="M24" s="212" t="str">
        <f t="shared" si="21"/>
        <v/>
      </c>
      <c r="N24" s="212" t="str">
        <f t="shared" si="21"/>
        <v/>
      </c>
      <c r="O24" s="212" t="str">
        <f t="shared" si="21"/>
        <v/>
      </c>
      <c r="P24" s="212" t="str">
        <f t="shared" si="21"/>
        <v/>
      </c>
      <c r="Q24" s="212" t="str">
        <f t="shared" si="21"/>
        <v/>
      </c>
      <c r="R24" s="212" t="str">
        <f t="shared" si="21"/>
        <v/>
      </c>
      <c r="S24" s="212" t="str">
        <f t="shared" si="21"/>
        <v/>
      </c>
      <c r="T24" s="212" t="str">
        <f t="shared" si="21"/>
        <v/>
      </c>
      <c r="U24" s="212" t="str">
        <f t="shared" si="21"/>
        <v/>
      </c>
      <c r="V24" s="212" t="str">
        <f t="shared" si="21"/>
        <v/>
      </c>
      <c r="W24" s="212" t="str">
        <f t="shared" si="21"/>
        <v/>
      </c>
      <c r="X24" s="212" t="str">
        <f t="shared" si="21"/>
        <v/>
      </c>
      <c r="Y24" s="212" t="str">
        <f t="shared" si="21"/>
        <v/>
      </c>
      <c r="Z24" s="212" t="str">
        <f t="shared" si="21"/>
        <v/>
      </c>
      <c r="AA24" s="212" t="str">
        <f t="shared" si="21"/>
        <v/>
      </c>
      <c r="AB24" s="212" t="str">
        <f t="shared" si="21"/>
        <v/>
      </c>
      <c r="AC24" s="212" t="str">
        <f t="shared" si="21"/>
        <v/>
      </c>
      <c r="AD24" s="212" t="str">
        <f t="shared" si="21"/>
        <v/>
      </c>
      <c r="AE24" s="212" t="str">
        <f t="shared" si="21"/>
        <v/>
      </c>
      <c r="AF24" s="212" t="str">
        <f t="shared" si="21"/>
        <v/>
      </c>
      <c r="AG24" s="212" t="str">
        <f t="shared" si="21"/>
        <v/>
      </c>
      <c r="AH24" s="212" t="str">
        <f t="shared" si="21"/>
        <v/>
      </c>
      <c r="AI24" s="212" t="str">
        <f t="shared" si="21"/>
        <v/>
      </c>
      <c r="AJ24" s="212" t="str">
        <f t="shared" si="21"/>
        <v/>
      </c>
      <c r="AK24" s="212" t="str">
        <f t="shared" si="21"/>
        <v/>
      </c>
      <c r="AL24" s="212" t="str">
        <f t="shared" si="21"/>
        <v/>
      </c>
      <c r="AM24" s="212" t="str">
        <f t="shared" si="21"/>
        <v/>
      </c>
      <c r="AN24" s="212" t="str">
        <f t="shared" si="21"/>
        <v/>
      </c>
      <c r="AO24" s="212" t="str">
        <f t="shared" si="21"/>
        <v/>
      </c>
      <c r="AP24" s="212" t="str">
        <f t="shared" si="21"/>
        <v/>
      </c>
      <c r="AQ24" s="212" t="str">
        <f t="shared" si="21"/>
        <v/>
      </c>
      <c r="AR24" s="212" t="str">
        <f t="shared" si="21"/>
        <v/>
      </c>
      <c r="AS24" s="212" t="str">
        <f t="shared" si="21"/>
        <v/>
      </c>
      <c r="AT24" s="212" t="str">
        <f t="shared" si="21"/>
        <v/>
      </c>
      <c r="AU24" s="212" t="str">
        <f t="shared" si="21"/>
        <v/>
      </c>
      <c r="AV24" s="212" t="str">
        <f t="shared" si="21"/>
        <v/>
      </c>
      <c r="AW24" s="212" t="str">
        <f t="shared" si="21"/>
        <v/>
      </c>
      <c r="AX24" s="212" t="str">
        <f t="shared" si="21"/>
        <v/>
      </c>
      <c r="AY24" s="212" t="str">
        <f t="shared" si="21"/>
        <v/>
      </c>
      <c r="AZ24" s="212" t="str">
        <f t="shared" si="21"/>
        <v/>
      </c>
      <c r="BA24" s="212" t="str">
        <f t="shared" si="21"/>
        <v/>
      </c>
      <c r="BB24" s="212" t="str">
        <f t="shared" si="21"/>
        <v/>
      </c>
      <c r="BC24" s="212" t="str">
        <f t="shared" si="21"/>
        <v/>
      </c>
      <c r="BD24" s="212" t="str">
        <f t="shared" si="21"/>
        <v/>
      </c>
      <c r="BE24" s="212" t="str">
        <f t="shared" si="21"/>
        <v/>
      </c>
      <c r="BF24" s="212" t="str">
        <f t="shared" si="21"/>
        <v/>
      </c>
      <c r="BG24" s="212" t="str">
        <f t="shared" si="21"/>
        <v/>
      </c>
      <c r="BH24" s="212" t="str">
        <f t="shared" si="21"/>
        <v/>
      </c>
      <c r="BI24" s="212" t="str">
        <f t="shared" si="21"/>
        <v/>
      </c>
      <c r="BJ24" s="212" t="str">
        <f t="shared" si="21"/>
        <v/>
      </c>
      <c r="BK24" s="212" t="str">
        <f t="shared" si="21"/>
        <v/>
      </c>
      <c r="BL24" s="212" t="str">
        <f t="shared" si="21"/>
        <v/>
      </c>
      <c r="BM24" s="212" t="str">
        <f t="shared" si="21"/>
        <v/>
      </c>
      <c r="BN24" s="212" t="str">
        <f t="shared" si="21"/>
        <v/>
      </c>
      <c r="BO24" s="212" t="str">
        <f t="shared" si="21"/>
        <v/>
      </c>
      <c r="BP24" s="212" t="str">
        <f t="shared" si="21"/>
        <v/>
      </c>
      <c r="BQ24" s="212" t="str">
        <f t="shared" si="21"/>
        <v/>
      </c>
      <c r="BR24" s="212" t="str">
        <f t="shared" si="21"/>
        <v/>
      </c>
      <c r="BS24" s="212" t="str">
        <f t="shared" si="21"/>
        <v/>
      </c>
      <c r="BT24" s="212" t="str">
        <f t="shared" si="21"/>
        <v/>
      </c>
      <c r="BU24" s="212" t="str">
        <f t="shared" ref="BU24:DC24" si="22">IF(BU4="","",BU4)</f>
        <v/>
      </c>
      <c r="BV24" s="212" t="str">
        <f t="shared" si="22"/>
        <v/>
      </c>
      <c r="BW24" s="212" t="str">
        <f t="shared" si="22"/>
        <v/>
      </c>
      <c r="BX24" s="212" t="str">
        <f t="shared" si="22"/>
        <v/>
      </c>
      <c r="BY24" s="212" t="str">
        <f t="shared" si="22"/>
        <v/>
      </c>
      <c r="BZ24" s="212" t="str">
        <f t="shared" si="22"/>
        <v/>
      </c>
      <c r="CA24" s="212" t="str">
        <f t="shared" si="22"/>
        <v/>
      </c>
      <c r="CB24" s="212" t="str">
        <f t="shared" si="22"/>
        <v/>
      </c>
      <c r="CC24" s="212" t="str">
        <f t="shared" si="22"/>
        <v/>
      </c>
      <c r="CD24" s="212" t="str">
        <f t="shared" si="22"/>
        <v/>
      </c>
      <c r="CE24" s="212" t="str">
        <f t="shared" si="22"/>
        <v/>
      </c>
      <c r="CF24" s="212" t="str">
        <f t="shared" si="22"/>
        <v/>
      </c>
      <c r="CG24" s="212" t="str">
        <f t="shared" si="22"/>
        <v/>
      </c>
      <c r="CH24" s="212" t="str">
        <f t="shared" si="22"/>
        <v/>
      </c>
      <c r="CI24" s="212" t="str">
        <f t="shared" si="22"/>
        <v/>
      </c>
      <c r="CJ24" s="212" t="str">
        <f t="shared" si="22"/>
        <v/>
      </c>
      <c r="CK24" s="212" t="str">
        <f t="shared" si="22"/>
        <v/>
      </c>
      <c r="CL24" s="212" t="str">
        <f t="shared" si="22"/>
        <v/>
      </c>
      <c r="CM24" s="212" t="str">
        <f t="shared" si="22"/>
        <v/>
      </c>
      <c r="CN24" s="212" t="str">
        <f t="shared" si="22"/>
        <v/>
      </c>
      <c r="CO24" s="212" t="str">
        <f t="shared" si="22"/>
        <v/>
      </c>
      <c r="CP24" s="212" t="str">
        <f t="shared" si="22"/>
        <v/>
      </c>
      <c r="CQ24" s="212" t="str">
        <f t="shared" si="22"/>
        <v/>
      </c>
      <c r="CR24" s="212" t="str">
        <f t="shared" si="22"/>
        <v/>
      </c>
      <c r="CS24" s="212" t="str">
        <f t="shared" si="22"/>
        <v/>
      </c>
      <c r="CT24" s="212" t="str">
        <f t="shared" si="22"/>
        <v/>
      </c>
      <c r="CU24" s="212" t="str">
        <f t="shared" si="22"/>
        <v/>
      </c>
      <c r="CV24" s="212" t="str">
        <f t="shared" si="22"/>
        <v/>
      </c>
      <c r="CW24" s="212" t="str">
        <f t="shared" si="22"/>
        <v/>
      </c>
      <c r="CX24" s="212" t="str">
        <f t="shared" si="22"/>
        <v/>
      </c>
      <c r="CY24" s="212" t="str">
        <f t="shared" si="22"/>
        <v/>
      </c>
      <c r="CZ24" s="212" t="str">
        <f t="shared" si="22"/>
        <v/>
      </c>
      <c r="DA24" s="212" t="str">
        <f t="shared" si="22"/>
        <v/>
      </c>
      <c r="DB24" s="212" t="str">
        <f t="shared" si="22"/>
        <v/>
      </c>
      <c r="DC24" s="212" t="str">
        <f t="shared" si="22"/>
        <v/>
      </c>
    </row>
    <row r="25" spans="2:107" ht="15" customHeight="1" x14ac:dyDescent="0.25">
      <c r="B25" s="495">
        <v>12</v>
      </c>
      <c r="C25" s="213" t="s">
        <v>4189</v>
      </c>
      <c r="D25" s="213"/>
      <c r="E25" s="214"/>
      <c r="F25" s="215"/>
      <c r="G25" s="216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</row>
    <row r="26" spans="2:107" ht="15" customHeight="1" x14ac:dyDescent="0.25">
      <c r="B26" s="495">
        <v>13</v>
      </c>
      <c r="C26" s="213" t="s">
        <v>4931</v>
      </c>
      <c r="D26" s="213"/>
      <c r="E26" s="219" t="s">
        <v>4192</v>
      </c>
      <c r="F26" s="220" t="s">
        <v>4259</v>
      </c>
      <c r="G26" s="534">
        <f>SUM(H26:DC26)</f>
        <v>0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</row>
    <row r="27" spans="2:107" ht="15" customHeight="1" x14ac:dyDescent="0.25">
      <c r="B27" s="495">
        <v>14</v>
      </c>
      <c r="C27" s="213" t="s">
        <v>3976</v>
      </c>
      <c r="D27" s="213"/>
      <c r="E27" s="219"/>
      <c r="F27" s="220" t="s">
        <v>4258</v>
      </c>
      <c r="G27" s="223">
        <f>SUM(H27:DC27)</f>
        <v>0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</row>
    <row r="28" spans="2:107" ht="15" customHeight="1" x14ac:dyDescent="0.25">
      <c r="B28" s="495">
        <v>15</v>
      </c>
      <c r="C28" s="213" t="s">
        <v>4198</v>
      </c>
      <c r="D28" s="213"/>
      <c r="E28" s="219" t="s">
        <v>3855</v>
      </c>
      <c r="F28" s="220" t="s">
        <v>4226</v>
      </c>
      <c r="G28" s="534">
        <f>SUM(H28:DC28)</f>
        <v>0</v>
      </c>
      <c r="H28" s="224">
        <f>(H26*H27)/1000</f>
        <v>0</v>
      </c>
      <c r="I28" s="224">
        <f t="shared" ref="I28:Y28" si="23">(I26*I27)/1000</f>
        <v>0</v>
      </c>
      <c r="J28" s="224">
        <f t="shared" si="23"/>
        <v>0</v>
      </c>
      <c r="K28" s="224">
        <f t="shared" si="23"/>
        <v>0</v>
      </c>
      <c r="L28" s="224">
        <f t="shared" si="23"/>
        <v>0</v>
      </c>
      <c r="M28" s="224">
        <f t="shared" si="23"/>
        <v>0</v>
      </c>
      <c r="N28" s="224">
        <f t="shared" si="23"/>
        <v>0</v>
      </c>
      <c r="O28" s="224">
        <f t="shared" si="23"/>
        <v>0</v>
      </c>
      <c r="P28" s="224">
        <f t="shared" si="23"/>
        <v>0</v>
      </c>
      <c r="Q28" s="224">
        <f t="shared" si="23"/>
        <v>0</v>
      </c>
      <c r="R28" s="224">
        <f t="shared" si="23"/>
        <v>0</v>
      </c>
      <c r="S28" s="224">
        <f t="shared" si="23"/>
        <v>0</v>
      </c>
      <c r="T28" s="224">
        <f t="shared" si="23"/>
        <v>0</v>
      </c>
      <c r="U28" s="224">
        <f t="shared" si="23"/>
        <v>0</v>
      </c>
      <c r="V28" s="224">
        <f t="shared" si="23"/>
        <v>0</v>
      </c>
      <c r="W28" s="224">
        <f t="shared" si="23"/>
        <v>0</v>
      </c>
      <c r="X28" s="224">
        <f t="shared" si="23"/>
        <v>0</v>
      </c>
      <c r="Y28" s="224">
        <f t="shared" si="23"/>
        <v>0</v>
      </c>
      <c r="Z28" s="224">
        <f t="shared" ref="Z28:CK28" si="24">(Z26*Z27)/1000</f>
        <v>0</v>
      </c>
      <c r="AA28" s="224">
        <f t="shared" si="24"/>
        <v>0</v>
      </c>
      <c r="AB28" s="224">
        <f t="shared" si="24"/>
        <v>0</v>
      </c>
      <c r="AC28" s="224">
        <f t="shared" si="24"/>
        <v>0</v>
      </c>
      <c r="AD28" s="224">
        <f t="shared" si="24"/>
        <v>0</v>
      </c>
      <c r="AE28" s="224">
        <f t="shared" si="24"/>
        <v>0</v>
      </c>
      <c r="AF28" s="224">
        <f t="shared" si="24"/>
        <v>0</v>
      </c>
      <c r="AG28" s="224">
        <f t="shared" si="24"/>
        <v>0</v>
      </c>
      <c r="AH28" s="224">
        <f t="shared" si="24"/>
        <v>0</v>
      </c>
      <c r="AI28" s="224">
        <f t="shared" si="24"/>
        <v>0</v>
      </c>
      <c r="AJ28" s="224">
        <f t="shared" si="24"/>
        <v>0</v>
      </c>
      <c r="AK28" s="224">
        <f t="shared" si="24"/>
        <v>0</v>
      </c>
      <c r="AL28" s="224">
        <f t="shared" si="24"/>
        <v>0</v>
      </c>
      <c r="AM28" s="224">
        <f t="shared" si="24"/>
        <v>0</v>
      </c>
      <c r="AN28" s="224">
        <f t="shared" si="24"/>
        <v>0</v>
      </c>
      <c r="AO28" s="224">
        <f t="shared" si="24"/>
        <v>0</v>
      </c>
      <c r="AP28" s="224">
        <f t="shared" si="24"/>
        <v>0</v>
      </c>
      <c r="AQ28" s="224">
        <f t="shared" si="24"/>
        <v>0</v>
      </c>
      <c r="AR28" s="224">
        <f t="shared" si="24"/>
        <v>0</v>
      </c>
      <c r="AS28" s="224">
        <f t="shared" si="24"/>
        <v>0</v>
      </c>
      <c r="AT28" s="224">
        <f t="shared" si="24"/>
        <v>0</v>
      </c>
      <c r="AU28" s="224">
        <f t="shared" si="24"/>
        <v>0</v>
      </c>
      <c r="AV28" s="224">
        <f t="shared" si="24"/>
        <v>0</v>
      </c>
      <c r="AW28" s="224">
        <f t="shared" si="24"/>
        <v>0</v>
      </c>
      <c r="AX28" s="224">
        <f t="shared" si="24"/>
        <v>0</v>
      </c>
      <c r="AY28" s="224">
        <f t="shared" si="24"/>
        <v>0</v>
      </c>
      <c r="AZ28" s="224">
        <f t="shared" si="24"/>
        <v>0</v>
      </c>
      <c r="BA28" s="224">
        <f t="shared" si="24"/>
        <v>0</v>
      </c>
      <c r="BB28" s="224">
        <f t="shared" si="24"/>
        <v>0</v>
      </c>
      <c r="BC28" s="224">
        <f t="shared" si="24"/>
        <v>0</v>
      </c>
      <c r="BD28" s="224">
        <f t="shared" si="24"/>
        <v>0</v>
      </c>
      <c r="BE28" s="224">
        <f t="shared" si="24"/>
        <v>0</v>
      </c>
      <c r="BF28" s="224">
        <f t="shared" si="24"/>
        <v>0</v>
      </c>
      <c r="BG28" s="224">
        <f t="shared" si="24"/>
        <v>0</v>
      </c>
      <c r="BH28" s="224">
        <f t="shared" si="24"/>
        <v>0</v>
      </c>
      <c r="BI28" s="224">
        <f t="shared" si="24"/>
        <v>0</v>
      </c>
      <c r="BJ28" s="224">
        <f t="shared" si="24"/>
        <v>0</v>
      </c>
      <c r="BK28" s="224">
        <f t="shared" si="24"/>
        <v>0</v>
      </c>
      <c r="BL28" s="224">
        <f t="shared" si="24"/>
        <v>0</v>
      </c>
      <c r="BM28" s="224">
        <f t="shared" si="24"/>
        <v>0</v>
      </c>
      <c r="BN28" s="224">
        <f t="shared" si="24"/>
        <v>0</v>
      </c>
      <c r="BO28" s="224">
        <f t="shared" si="24"/>
        <v>0</v>
      </c>
      <c r="BP28" s="224">
        <f t="shared" si="24"/>
        <v>0</v>
      </c>
      <c r="BQ28" s="224">
        <f t="shared" si="24"/>
        <v>0</v>
      </c>
      <c r="BR28" s="224">
        <f t="shared" si="24"/>
        <v>0</v>
      </c>
      <c r="BS28" s="224">
        <f t="shared" si="24"/>
        <v>0</v>
      </c>
      <c r="BT28" s="224">
        <f t="shared" si="24"/>
        <v>0</v>
      </c>
      <c r="BU28" s="224">
        <f t="shared" si="24"/>
        <v>0</v>
      </c>
      <c r="BV28" s="224">
        <f t="shared" si="24"/>
        <v>0</v>
      </c>
      <c r="BW28" s="224">
        <f t="shared" si="24"/>
        <v>0</v>
      </c>
      <c r="BX28" s="224">
        <f t="shared" si="24"/>
        <v>0</v>
      </c>
      <c r="BY28" s="224">
        <f t="shared" si="24"/>
        <v>0</v>
      </c>
      <c r="BZ28" s="224">
        <f t="shared" si="24"/>
        <v>0</v>
      </c>
      <c r="CA28" s="224">
        <f t="shared" si="24"/>
        <v>0</v>
      </c>
      <c r="CB28" s="224">
        <f t="shared" si="24"/>
        <v>0</v>
      </c>
      <c r="CC28" s="224">
        <f t="shared" si="24"/>
        <v>0</v>
      </c>
      <c r="CD28" s="224">
        <f t="shared" si="24"/>
        <v>0</v>
      </c>
      <c r="CE28" s="224">
        <f t="shared" si="24"/>
        <v>0</v>
      </c>
      <c r="CF28" s="224">
        <f t="shared" si="24"/>
        <v>0</v>
      </c>
      <c r="CG28" s="224">
        <f t="shared" si="24"/>
        <v>0</v>
      </c>
      <c r="CH28" s="224">
        <f t="shared" si="24"/>
        <v>0</v>
      </c>
      <c r="CI28" s="224">
        <f t="shared" si="24"/>
        <v>0</v>
      </c>
      <c r="CJ28" s="224">
        <f t="shared" si="24"/>
        <v>0</v>
      </c>
      <c r="CK28" s="224">
        <f t="shared" si="24"/>
        <v>0</v>
      </c>
      <c r="CL28" s="224">
        <f t="shared" ref="CL28:DC28" si="25">(CL26*CL27)/1000</f>
        <v>0</v>
      </c>
      <c r="CM28" s="224">
        <f t="shared" si="25"/>
        <v>0</v>
      </c>
      <c r="CN28" s="224">
        <f t="shared" si="25"/>
        <v>0</v>
      </c>
      <c r="CO28" s="224">
        <f t="shared" si="25"/>
        <v>0</v>
      </c>
      <c r="CP28" s="224">
        <f t="shared" si="25"/>
        <v>0</v>
      </c>
      <c r="CQ28" s="224">
        <f t="shared" si="25"/>
        <v>0</v>
      </c>
      <c r="CR28" s="224">
        <f t="shared" si="25"/>
        <v>0</v>
      </c>
      <c r="CS28" s="224">
        <f t="shared" si="25"/>
        <v>0</v>
      </c>
      <c r="CT28" s="224">
        <f t="shared" si="25"/>
        <v>0</v>
      </c>
      <c r="CU28" s="224">
        <f t="shared" si="25"/>
        <v>0</v>
      </c>
      <c r="CV28" s="224">
        <f t="shared" si="25"/>
        <v>0</v>
      </c>
      <c r="CW28" s="224">
        <f t="shared" si="25"/>
        <v>0</v>
      </c>
      <c r="CX28" s="224">
        <f t="shared" si="25"/>
        <v>0</v>
      </c>
      <c r="CY28" s="224">
        <f t="shared" si="25"/>
        <v>0</v>
      </c>
      <c r="CZ28" s="224">
        <f t="shared" si="25"/>
        <v>0</v>
      </c>
      <c r="DA28" s="224">
        <f t="shared" si="25"/>
        <v>0</v>
      </c>
      <c r="DB28" s="224">
        <f t="shared" si="25"/>
        <v>0</v>
      </c>
      <c r="DC28" s="224">
        <f t="shared" si="25"/>
        <v>0</v>
      </c>
    </row>
    <row r="29" spans="2:107" ht="15" customHeight="1" x14ac:dyDescent="0.25">
      <c r="B29" s="1162">
        <v>16</v>
      </c>
      <c r="C29" s="213" t="s">
        <v>4300</v>
      </c>
      <c r="D29" s="213"/>
      <c r="E29" s="219"/>
      <c r="F29" s="220" t="s">
        <v>4682</v>
      </c>
      <c r="G29" s="225" t="str">
        <f>IF(COUNTA(H29:DC29)=0,"",IF(OR(LARGE(H29:DC29,1)&gt;1,SMALL(H29:DC29,1)&lt;0),"ERRO",""))</f>
        <v/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</row>
    <row r="30" spans="2:107" ht="15" customHeight="1" x14ac:dyDescent="0.25">
      <c r="B30" s="1164"/>
      <c r="C30" s="213" t="s">
        <v>4441</v>
      </c>
      <c r="D30" s="213"/>
      <c r="E30" s="219" t="s">
        <v>3855</v>
      </c>
      <c r="F30" s="220" t="s">
        <v>4446</v>
      </c>
      <c r="G30" s="534">
        <f>SUM(H30:DC30)</f>
        <v>0</v>
      </c>
      <c r="H30" s="224">
        <f>H28*H29</f>
        <v>0</v>
      </c>
      <c r="I30" s="224">
        <f t="shared" ref="I30:Y30" si="26">I28*I29</f>
        <v>0</v>
      </c>
      <c r="J30" s="224">
        <f t="shared" si="26"/>
        <v>0</v>
      </c>
      <c r="K30" s="224">
        <f t="shared" si="26"/>
        <v>0</v>
      </c>
      <c r="L30" s="224">
        <f t="shared" si="26"/>
        <v>0</v>
      </c>
      <c r="M30" s="224">
        <f t="shared" si="26"/>
        <v>0</v>
      </c>
      <c r="N30" s="224">
        <f t="shared" si="26"/>
        <v>0</v>
      </c>
      <c r="O30" s="224">
        <f t="shared" si="26"/>
        <v>0</v>
      </c>
      <c r="P30" s="224">
        <f t="shared" si="26"/>
        <v>0</v>
      </c>
      <c r="Q30" s="224">
        <f t="shared" si="26"/>
        <v>0</v>
      </c>
      <c r="R30" s="224">
        <f t="shared" si="26"/>
        <v>0</v>
      </c>
      <c r="S30" s="224">
        <f t="shared" si="26"/>
        <v>0</v>
      </c>
      <c r="T30" s="224">
        <f t="shared" si="26"/>
        <v>0</v>
      </c>
      <c r="U30" s="224">
        <f t="shared" si="26"/>
        <v>0</v>
      </c>
      <c r="V30" s="224">
        <f t="shared" si="26"/>
        <v>0</v>
      </c>
      <c r="W30" s="224">
        <f t="shared" si="26"/>
        <v>0</v>
      </c>
      <c r="X30" s="224">
        <f t="shared" si="26"/>
        <v>0</v>
      </c>
      <c r="Y30" s="224">
        <f t="shared" si="26"/>
        <v>0</v>
      </c>
      <c r="Z30" s="224">
        <f t="shared" ref="Z30:CK30" si="27">Z28*Z29</f>
        <v>0</v>
      </c>
      <c r="AA30" s="224">
        <f t="shared" si="27"/>
        <v>0</v>
      </c>
      <c r="AB30" s="224">
        <f t="shared" si="27"/>
        <v>0</v>
      </c>
      <c r="AC30" s="224">
        <f t="shared" si="27"/>
        <v>0</v>
      </c>
      <c r="AD30" s="224">
        <f t="shared" si="27"/>
        <v>0</v>
      </c>
      <c r="AE30" s="224">
        <f t="shared" si="27"/>
        <v>0</v>
      </c>
      <c r="AF30" s="224">
        <f t="shared" si="27"/>
        <v>0</v>
      </c>
      <c r="AG30" s="224">
        <f t="shared" si="27"/>
        <v>0</v>
      </c>
      <c r="AH30" s="224">
        <f t="shared" si="27"/>
        <v>0</v>
      </c>
      <c r="AI30" s="224">
        <f t="shared" si="27"/>
        <v>0</v>
      </c>
      <c r="AJ30" s="224">
        <f t="shared" si="27"/>
        <v>0</v>
      </c>
      <c r="AK30" s="224">
        <f t="shared" si="27"/>
        <v>0</v>
      </c>
      <c r="AL30" s="224">
        <f t="shared" si="27"/>
        <v>0</v>
      </c>
      <c r="AM30" s="224">
        <f t="shared" si="27"/>
        <v>0</v>
      </c>
      <c r="AN30" s="224">
        <f t="shared" si="27"/>
        <v>0</v>
      </c>
      <c r="AO30" s="224">
        <f t="shared" si="27"/>
        <v>0</v>
      </c>
      <c r="AP30" s="224">
        <f t="shared" si="27"/>
        <v>0</v>
      </c>
      <c r="AQ30" s="224">
        <f t="shared" si="27"/>
        <v>0</v>
      </c>
      <c r="AR30" s="224">
        <f t="shared" si="27"/>
        <v>0</v>
      </c>
      <c r="AS30" s="224">
        <f t="shared" si="27"/>
        <v>0</v>
      </c>
      <c r="AT30" s="224">
        <f t="shared" si="27"/>
        <v>0</v>
      </c>
      <c r="AU30" s="224">
        <f t="shared" si="27"/>
        <v>0</v>
      </c>
      <c r="AV30" s="224">
        <f t="shared" si="27"/>
        <v>0</v>
      </c>
      <c r="AW30" s="224">
        <f t="shared" si="27"/>
        <v>0</v>
      </c>
      <c r="AX30" s="224">
        <f t="shared" si="27"/>
        <v>0</v>
      </c>
      <c r="AY30" s="224">
        <f t="shared" si="27"/>
        <v>0</v>
      </c>
      <c r="AZ30" s="224">
        <f t="shared" si="27"/>
        <v>0</v>
      </c>
      <c r="BA30" s="224">
        <f t="shared" si="27"/>
        <v>0</v>
      </c>
      <c r="BB30" s="224">
        <f t="shared" si="27"/>
        <v>0</v>
      </c>
      <c r="BC30" s="224">
        <f t="shared" si="27"/>
        <v>0</v>
      </c>
      <c r="BD30" s="224">
        <f t="shared" si="27"/>
        <v>0</v>
      </c>
      <c r="BE30" s="224">
        <f t="shared" si="27"/>
        <v>0</v>
      </c>
      <c r="BF30" s="224">
        <f t="shared" si="27"/>
        <v>0</v>
      </c>
      <c r="BG30" s="224">
        <f t="shared" si="27"/>
        <v>0</v>
      </c>
      <c r="BH30" s="224">
        <f t="shared" si="27"/>
        <v>0</v>
      </c>
      <c r="BI30" s="224">
        <f t="shared" si="27"/>
        <v>0</v>
      </c>
      <c r="BJ30" s="224">
        <f t="shared" si="27"/>
        <v>0</v>
      </c>
      <c r="BK30" s="224">
        <f t="shared" si="27"/>
        <v>0</v>
      </c>
      <c r="BL30" s="224">
        <f t="shared" si="27"/>
        <v>0</v>
      </c>
      <c r="BM30" s="224">
        <f t="shared" si="27"/>
        <v>0</v>
      </c>
      <c r="BN30" s="224">
        <f t="shared" si="27"/>
        <v>0</v>
      </c>
      <c r="BO30" s="224">
        <f t="shared" si="27"/>
        <v>0</v>
      </c>
      <c r="BP30" s="224">
        <f t="shared" si="27"/>
        <v>0</v>
      </c>
      <c r="BQ30" s="224">
        <f t="shared" si="27"/>
        <v>0</v>
      </c>
      <c r="BR30" s="224">
        <f t="shared" si="27"/>
        <v>0</v>
      </c>
      <c r="BS30" s="224">
        <f t="shared" si="27"/>
        <v>0</v>
      </c>
      <c r="BT30" s="224">
        <f t="shared" si="27"/>
        <v>0</v>
      </c>
      <c r="BU30" s="224">
        <f t="shared" si="27"/>
        <v>0</v>
      </c>
      <c r="BV30" s="224">
        <f t="shared" si="27"/>
        <v>0</v>
      </c>
      <c r="BW30" s="224">
        <f t="shared" si="27"/>
        <v>0</v>
      </c>
      <c r="BX30" s="224">
        <f t="shared" si="27"/>
        <v>0</v>
      </c>
      <c r="BY30" s="224">
        <f t="shared" si="27"/>
        <v>0</v>
      </c>
      <c r="BZ30" s="224">
        <f t="shared" si="27"/>
        <v>0</v>
      </c>
      <c r="CA30" s="224">
        <f t="shared" si="27"/>
        <v>0</v>
      </c>
      <c r="CB30" s="224">
        <f t="shared" si="27"/>
        <v>0</v>
      </c>
      <c r="CC30" s="224">
        <f t="shared" si="27"/>
        <v>0</v>
      </c>
      <c r="CD30" s="224">
        <f t="shared" si="27"/>
        <v>0</v>
      </c>
      <c r="CE30" s="224">
        <f t="shared" si="27"/>
        <v>0</v>
      </c>
      <c r="CF30" s="224">
        <f t="shared" si="27"/>
        <v>0</v>
      </c>
      <c r="CG30" s="224">
        <f t="shared" si="27"/>
        <v>0</v>
      </c>
      <c r="CH30" s="224">
        <f t="shared" si="27"/>
        <v>0</v>
      </c>
      <c r="CI30" s="224">
        <f t="shared" si="27"/>
        <v>0</v>
      </c>
      <c r="CJ30" s="224">
        <f t="shared" si="27"/>
        <v>0</v>
      </c>
      <c r="CK30" s="224">
        <f t="shared" si="27"/>
        <v>0</v>
      </c>
      <c r="CL30" s="224">
        <f t="shared" ref="CL30:DC30" si="28">CL28*CL29</f>
        <v>0</v>
      </c>
      <c r="CM30" s="224">
        <f t="shared" si="28"/>
        <v>0</v>
      </c>
      <c r="CN30" s="224">
        <f t="shared" si="28"/>
        <v>0</v>
      </c>
      <c r="CO30" s="224">
        <f t="shared" si="28"/>
        <v>0</v>
      </c>
      <c r="CP30" s="224">
        <f t="shared" si="28"/>
        <v>0</v>
      </c>
      <c r="CQ30" s="224">
        <f t="shared" si="28"/>
        <v>0</v>
      </c>
      <c r="CR30" s="224">
        <f t="shared" si="28"/>
        <v>0</v>
      </c>
      <c r="CS30" s="224">
        <f t="shared" si="28"/>
        <v>0</v>
      </c>
      <c r="CT30" s="224">
        <f t="shared" si="28"/>
        <v>0</v>
      </c>
      <c r="CU30" s="224">
        <f t="shared" si="28"/>
        <v>0</v>
      </c>
      <c r="CV30" s="224">
        <f t="shared" si="28"/>
        <v>0</v>
      </c>
      <c r="CW30" s="224">
        <f t="shared" si="28"/>
        <v>0</v>
      </c>
      <c r="CX30" s="224">
        <f t="shared" si="28"/>
        <v>0</v>
      </c>
      <c r="CY30" s="224">
        <f t="shared" si="28"/>
        <v>0</v>
      </c>
      <c r="CZ30" s="224">
        <f t="shared" si="28"/>
        <v>0</v>
      </c>
      <c r="DA30" s="224">
        <f t="shared" si="28"/>
        <v>0</v>
      </c>
      <c r="DB30" s="224">
        <f t="shared" si="28"/>
        <v>0</v>
      </c>
      <c r="DC30" s="224">
        <f t="shared" si="28"/>
        <v>0</v>
      </c>
    </row>
    <row r="31" spans="2:107" ht="15" customHeight="1" x14ac:dyDescent="0.25">
      <c r="B31" s="1162">
        <v>17</v>
      </c>
      <c r="C31" s="213" t="s">
        <v>4200</v>
      </c>
      <c r="D31" s="213"/>
      <c r="E31" s="219" t="s">
        <v>4201</v>
      </c>
      <c r="F31" s="220"/>
      <c r="G31" s="225" t="str">
        <f>IF(COUNTA(H31:DC31)=0,"",IF(OR(LARGE(H31:DC31,1)&gt;24,SMALL(H31:DC31,1)&lt;0),"ERRO",""))</f>
        <v/>
      </c>
      <c r="H31" s="452">
        <f>H11</f>
        <v>0</v>
      </c>
      <c r="I31" s="452">
        <f t="shared" ref="I31:Y31" si="29">I11</f>
        <v>0</v>
      </c>
      <c r="J31" s="452">
        <f>J11</f>
        <v>0</v>
      </c>
      <c r="K31" s="452">
        <f t="shared" si="29"/>
        <v>0</v>
      </c>
      <c r="L31" s="452">
        <f t="shared" si="29"/>
        <v>0</v>
      </c>
      <c r="M31" s="452">
        <f t="shared" si="29"/>
        <v>0</v>
      </c>
      <c r="N31" s="452">
        <f t="shared" si="29"/>
        <v>0</v>
      </c>
      <c r="O31" s="452">
        <f t="shared" si="29"/>
        <v>0</v>
      </c>
      <c r="P31" s="452">
        <f t="shared" si="29"/>
        <v>0</v>
      </c>
      <c r="Q31" s="452">
        <f t="shared" si="29"/>
        <v>0</v>
      </c>
      <c r="R31" s="452">
        <f t="shared" si="29"/>
        <v>0</v>
      </c>
      <c r="S31" s="452">
        <f t="shared" si="29"/>
        <v>0</v>
      </c>
      <c r="T31" s="452">
        <f t="shared" si="29"/>
        <v>0</v>
      </c>
      <c r="U31" s="452">
        <f t="shared" si="29"/>
        <v>0</v>
      </c>
      <c r="V31" s="452">
        <f t="shared" si="29"/>
        <v>0</v>
      </c>
      <c r="W31" s="452">
        <f t="shared" si="29"/>
        <v>0</v>
      </c>
      <c r="X31" s="452">
        <f t="shared" si="29"/>
        <v>0</v>
      </c>
      <c r="Y31" s="452">
        <f t="shared" si="29"/>
        <v>0</v>
      </c>
      <c r="Z31" s="452">
        <f t="shared" ref="Z31:CK31" si="30">Z11</f>
        <v>0</v>
      </c>
      <c r="AA31" s="452">
        <f t="shared" si="30"/>
        <v>0</v>
      </c>
      <c r="AB31" s="452">
        <f t="shared" si="30"/>
        <v>0</v>
      </c>
      <c r="AC31" s="452">
        <f t="shared" si="30"/>
        <v>0</v>
      </c>
      <c r="AD31" s="452">
        <f t="shared" si="30"/>
        <v>0</v>
      </c>
      <c r="AE31" s="452">
        <f t="shared" si="30"/>
        <v>0</v>
      </c>
      <c r="AF31" s="452">
        <f t="shared" si="30"/>
        <v>0</v>
      </c>
      <c r="AG31" s="452">
        <f t="shared" si="30"/>
        <v>0</v>
      </c>
      <c r="AH31" s="452">
        <f t="shared" si="30"/>
        <v>0</v>
      </c>
      <c r="AI31" s="452">
        <f t="shared" si="30"/>
        <v>0</v>
      </c>
      <c r="AJ31" s="452">
        <f t="shared" si="30"/>
        <v>0</v>
      </c>
      <c r="AK31" s="452">
        <f t="shared" si="30"/>
        <v>0</v>
      </c>
      <c r="AL31" s="452">
        <f t="shared" si="30"/>
        <v>0</v>
      </c>
      <c r="AM31" s="452">
        <f t="shared" si="30"/>
        <v>0</v>
      </c>
      <c r="AN31" s="452">
        <f t="shared" si="30"/>
        <v>0</v>
      </c>
      <c r="AO31" s="452">
        <f t="shared" si="30"/>
        <v>0</v>
      </c>
      <c r="AP31" s="452">
        <f t="shared" si="30"/>
        <v>0</v>
      </c>
      <c r="AQ31" s="452">
        <f t="shared" si="30"/>
        <v>0</v>
      </c>
      <c r="AR31" s="452">
        <f t="shared" si="30"/>
        <v>0</v>
      </c>
      <c r="AS31" s="452">
        <f t="shared" si="30"/>
        <v>0</v>
      </c>
      <c r="AT31" s="452">
        <f t="shared" si="30"/>
        <v>0</v>
      </c>
      <c r="AU31" s="452">
        <f t="shared" si="30"/>
        <v>0</v>
      </c>
      <c r="AV31" s="452">
        <f t="shared" si="30"/>
        <v>0</v>
      </c>
      <c r="AW31" s="452">
        <f t="shared" si="30"/>
        <v>0</v>
      </c>
      <c r="AX31" s="452">
        <f t="shared" si="30"/>
        <v>0</v>
      </c>
      <c r="AY31" s="452">
        <f t="shared" si="30"/>
        <v>0</v>
      </c>
      <c r="AZ31" s="452">
        <f t="shared" si="30"/>
        <v>0</v>
      </c>
      <c r="BA31" s="452">
        <f t="shared" si="30"/>
        <v>0</v>
      </c>
      <c r="BB31" s="452">
        <f t="shared" si="30"/>
        <v>0</v>
      </c>
      <c r="BC31" s="452">
        <f t="shared" si="30"/>
        <v>0</v>
      </c>
      <c r="BD31" s="452">
        <f t="shared" si="30"/>
        <v>0</v>
      </c>
      <c r="BE31" s="452">
        <f t="shared" si="30"/>
        <v>0</v>
      </c>
      <c r="BF31" s="452">
        <f t="shared" si="30"/>
        <v>0</v>
      </c>
      <c r="BG31" s="452">
        <f t="shared" si="30"/>
        <v>0</v>
      </c>
      <c r="BH31" s="452">
        <f t="shared" si="30"/>
        <v>0</v>
      </c>
      <c r="BI31" s="452">
        <f t="shared" si="30"/>
        <v>0</v>
      </c>
      <c r="BJ31" s="452">
        <f t="shared" si="30"/>
        <v>0</v>
      </c>
      <c r="BK31" s="452">
        <f t="shared" si="30"/>
        <v>0</v>
      </c>
      <c r="BL31" s="452">
        <f t="shared" si="30"/>
        <v>0</v>
      </c>
      <c r="BM31" s="452">
        <f t="shared" si="30"/>
        <v>0</v>
      </c>
      <c r="BN31" s="452">
        <f t="shared" si="30"/>
        <v>0</v>
      </c>
      <c r="BO31" s="452">
        <f t="shared" si="30"/>
        <v>0</v>
      </c>
      <c r="BP31" s="452">
        <f t="shared" si="30"/>
        <v>0</v>
      </c>
      <c r="BQ31" s="452">
        <f t="shared" si="30"/>
        <v>0</v>
      </c>
      <c r="BR31" s="452">
        <f t="shared" si="30"/>
        <v>0</v>
      </c>
      <c r="BS31" s="452">
        <f t="shared" si="30"/>
        <v>0</v>
      </c>
      <c r="BT31" s="452">
        <f t="shared" si="30"/>
        <v>0</v>
      </c>
      <c r="BU31" s="452">
        <f t="shared" si="30"/>
        <v>0</v>
      </c>
      <c r="BV31" s="452">
        <f t="shared" si="30"/>
        <v>0</v>
      </c>
      <c r="BW31" s="452">
        <f t="shared" si="30"/>
        <v>0</v>
      </c>
      <c r="BX31" s="452">
        <f t="shared" si="30"/>
        <v>0</v>
      </c>
      <c r="BY31" s="452">
        <f t="shared" si="30"/>
        <v>0</v>
      </c>
      <c r="BZ31" s="452">
        <f t="shared" si="30"/>
        <v>0</v>
      </c>
      <c r="CA31" s="452">
        <f t="shared" si="30"/>
        <v>0</v>
      </c>
      <c r="CB31" s="452">
        <f t="shared" si="30"/>
        <v>0</v>
      </c>
      <c r="CC31" s="452">
        <f t="shared" si="30"/>
        <v>0</v>
      </c>
      <c r="CD31" s="452">
        <f t="shared" si="30"/>
        <v>0</v>
      </c>
      <c r="CE31" s="452">
        <f t="shared" si="30"/>
        <v>0</v>
      </c>
      <c r="CF31" s="452">
        <f t="shared" si="30"/>
        <v>0</v>
      </c>
      <c r="CG31" s="452">
        <f t="shared" si="30"/>
        <v>0</v>
      </c>
      <c r="CH31" s="452">
        <f t="shared" si="30"/>
        <v>0</v>
      </c>
      <c r="CI31" s="452">
        <f t="shared" si="30"/>
        <v>0</v>
      </c>
      <c r="CJ31" s="452">
        <f t="shared" si="30"/>
        <v>0</v>
      </c>
      <c r="CK31" s="452">
        <f t="shared" si="30"/>
        <v>0</v>
      </c>
      <c r="CL31" s="452">
        <f t="shared" ref="CL31:DC31" si="31">CL11</f>
        <v>0</v>
      </c>
      <c r="CM31" s="452">
        <f t="shared" si="31"/>
        <v>0</v>
      </c>
      <c r="CN31" s="452">
        <f t="shared" si="31"/>
        <v>0</v>
      </c>
      <c r="CO31" s="452">
        <f t="shared" si="31"/>
        <v>0</v>
      </c>
      <c r="CP31" s="452">
        <f t="shared" si="31"/>
        <v>0</v>
      </c>
      <c r="CQ31" s="452">
        <f t="shared" si="31"/>
        <v>0</v>
      </c>
      <c r="CR31" s="452">
        <f t="shared" si="31"/>
        <v>0</v>
      </c>
      <c r="CS31" s="452">
        <f t="shared" si="31"/>
        <v>0</v>
      </c>
      <c r="CT31" s="452">
        <f t="shared" si="31"/>
        <v>0</v>
      </c>
      <c r="CU31" s="452">
        <f t="shared" si="31"/>
        <v>0</v>
      </c>
      <c r="CV31" s="452">
        <f t="shared" si="31"/>
        <v>0</v>
      </c>
      <c r="CW31" s="452">
        <f t="shared" si="31"/>
        <v>0</v>
      </c>
      <c r="CX31" s="452">
        <f t="shared" si="31"/>
        <v>0</v>
      </c>
      <c r="CY31" s="452">
        <f t="shared" si="31"/>
        <v>0</v>
      </c>
      <c r="CZ31" s="452">
        <f t="shared" si="31"/>
        <v>0</v>
      </c>
      <c r="DA31" s="452">
        <f t="shared" si="31"/>
        <v>0</v>
      </c>
      <c r="DB31" s="452">
        <f t="shared" si="31"/>
        <v>0</v>
      </c>
      <c r="DC31" s="452">
        <f t="shared" si="31"/>
        <v>0</v>
      </c>
    </row>
    <row r="32" spans="2:107" ht="15" customHeight="1" x14ac:dyDescent="0.25">
      <c r="B32" s="1163"/>
      <c r="C32" s="227" t="s">
        <v>4202</v>
      </c>
      <c r="D32" s="227"/>
      <c r="E32" s="538" t="s">
        <v>4203</v>
      </c>
      <c r="F32" s="220"/>
      <c r="G32" s="225" t="str">
        <f>IF(COUNTA(H32:DC32)=0,"",IF(OR(LARGE(H32:DC32,1)&gt;365,SMALL(H32:DC32,1)&lt;0),"ERRO",""))</f>
        <v/>
      </c>
      <c r="H32" s="452">
        <f>H12</f>
        <v>0</v>
      </c>
      <c r="I32" s="452">
        <f t="shared" ref="I32:Y32" si="32">I12</f>
        <v>0</v>
      </c>
      <c r="J32" s="452">
        <f t="shared" si="32"/>
        <v>0</v>
      </c>
      <c r="K32" s="452">
        <f t="shared" si="32"/>
        <v>0</v>
      </c>
      <c r="L32" s="452">
        <f t="shared" si="32"/>
        <v>0</v>
      </c>
      <c r="M32" s="452">
        <f t="shared" si="32"/>
        <v>0</v>
      </c>
      <c r="N32" s="452">
        <f t="shared" si="32"/>
        <v>0</v>
      </c>
      <c r="O32" s="452">
        <f t="shared" si="32"/>
        <v>0</v>
      </c>
      <c r="P32" s="452">
        <f t="shared" si="32"/>
        <v>0</v>
      </c>
      <c r="Q32" s="452">
        <f t="shared" si="32"/>
        <v>0</v>
      </c>
      <c r="R32" s="452">
        <f t="shared" si="32"/>
        <v>0</v>
      </c>
      <c r="S32" s="452">
        <f t="shared" si="32"/>
        <v>0</v>
      </c>
      <c r="T32" s="452">
        <f t="shared" si="32"/>
        <v>0</v>
      </c>
      <c r="U32" s="452">
        <f t="shared" si="32"/>
        <v>0</v>
      </c>
      <c r="V32" s="452">
        <f t="shared" si="32"/>
        <v>0</v>
      </c>
      <c r="W32" s="452">
        <f t="shared" si="32"/>
        <v>0</v>
      </c>
      <c r="X32" s="452">
        <f t="shared" si="32"/>
        <v>0</v>
      </c>
      <c r="Y32" s="452">
        <f t="shared" si="32"/>
        <v>0</v>
      </c>
      <c r="Z32" s="452">
        <f t="shared" ref="Z32:CK32" si="33">Z12</f>
        <v>0</v>
      </c>
      <c r="AA32" s="452">
        <f t="shared" si="33"/>
        <v>0</v>
      </c>
      <c r="AB32" s="452">
        <f t="shared" si="33"/>
        <v>0</v>
      </c>
      <c r="AC32" s="452">
        <f t="shared" si="33"/>
        <v>0</v>
      </c>
      <c r="AD32" s="452">
        <f t="shared" si="33"/>
        <v>0</v>
      </c>
      <c r="AE32" s="452">
        <f t="shared" si="33"/>
        <v>0</v>
      </c>
      <c r="AF32" s="452">
        <f t="shared" si="33"/>
        <v>0</v>
      </c>
      <c r="AG32" s="452">
        <f t="shared" si="33"/>
        <v>0</v>
      </c>
      <c r="AH32" s="452">
        <f t="shared" si="33"/>
        <v>0</v>
      </c>
      <c r="AI32" s="452">
        <f t="shared" si="33"/>
        <v>0</v>
      </c>
      <c r="AJ32" s="452">
        <f t="shared" si="33"/>
        <v>0</v>
      </c>
      <c r="AK32" s="452">
        <f t="shared" si="33"/>
        <v>0</v>
      </c>
      <c r="AL32" s="452">
        <f t="shared" si="33"/>
        <v>0</v>
      </c>
      <c r="AM32" s="452">
        <f t="shared" si="33"/>
        <v>0</v>
      </c>
      <c r="AN32" s="452">
        <f t="shared" si="33"/>
        <v>0</v>
      </c>
      <c r="AO32" s="452">
        <f t="shared" si="33"/>
        <v>0</v>
      </c>
      <c r="AP32" s="452">
        <f t="shared" si="33"/>
        <v>0</v>
      </c>
      <c r="AQ32" s="452">
        <f t="shared" si="33"/>
        <v>0</v>
      </c>
      <c r="AR32" s="452">
        <f t="shared" si="33"/>
        <v>0</v>
      </c>
      <c r="AS32" s="452">
        <f t="shared" si="33"/>
        <v>0</v>
      </c>
      <c r="AT32" s="452">
        <f t="shared" si="33"/>
        <v>0</v>
      </c>
      <c r="AU32" s="452">
        <f t="shared" si="33"/>
        <v>0</v>
      </c>
      <c r="AV32" s="452">
        <f t="shared" si="33"/>
        <v>0</v>
      </c>
      <c r="AW32" s="452">
        <f t="shared" si="33"/>
        <v>0</v>
      </c>
      <c r="AX32" s="452">
        <f t="shared" si="33"/>
        <v>0</v>
      </c>
      <c r="AY32" s="452">
        <f t="shared" si="33"/>
        <v>0</v>
      </c>
      <c r="AZ32" s="452">
        <f t="shared" si="33"/>
        <v>0</v>
      </c>
      <c r="BA32" s="452">
        <f t="shared" si="33"/>
        <v>0</v>
      </c>
      <c r="BB32" s="452">
        <f t="shared" si="33"/>
        <v>0</v>
      </c>
      <c r="BC32" s="452">
        <f t="shared" si="33"/>
        <v>0</v>
      </c>
      <c r="BD32" s="452">
        <f t="shared" si="33"/>
        <v>0</v>
      </c>
      <c r="BE32" s="452">
        <f t="shared" si="33"/>
        <v>0</v>
      </c>
      <c r="BF32" s="452">
        <f t="shared" si="33"/>
        <v>0</v>
      </c>
      <c r="BG32" s="452">
        <f t="shared" si="33"/>
        <v>0</v>
      </c>
      <c r="BH32" s="452">
        <f t="shared" si="33"/>
        <v>0</v>
      </c>
      <c r="BI32" s="452">
        <f t="shared" si="33"/>
        <v>0</v>
      </c>
      <c r="BJ32" s="452">
        <f t="shared" si="33"/>
        <v>0</v>
      </c>
      <c r="BK32" s="452">
        <f t="shared" si="33"/>
        <v>0</v>
      </c>
      <c r="BL32" s="452">
        <f t="shared" si="33"/>
        <v>0</v>
      </c>
      <c r="BM32" s="452">
        <f t="shared" si="33"/>
        <v>0</v>
      </c>
      <c r="BN32" s="452">
        <f t="shared" si="33"/>
        <v>0</v>
      </c>
      <c r="BO32" s="452">
        <f t="shared" si="33"/>
        <v>0</v>
      </c>
      <c r="BP32" s="452">
        <f t="shared" si="33"/>
        <v>0</v>
      </c>
      <c r="BQ32" s="452">
        <f t="shared" si="33"/>
        <v>0</v>
      </c>
      <c r="BR32" s="452">
        <f t="shared" si="33"/>
        <v>0</v>
      </c>
      <c r="BS32" s="452">
        <f t="shared" si="33"/>
        <v>0</v>
      </c>
      <c r="BT32" s="452">
        <f t="shared" si="33"/>
        <v>0</v>
      </c>
      <c r="BU32" s="452">
        <f t="shared" si="33"/>
        <v>0</v>
      </c>
      <c r="BV32" s="452">
        <f t="shared" si="33"/>
        <v>0</v>
      </c>
      <c r="BW32" s="452">
        <f t="shared" si="33"/>
        <v>0</v>
      </c>
      <c r="BX32" s="452">
        <f t="shared" si="33"/>
        <v>0</v>
      </c>
      <c r="BY32" s="452">
        <f t="shared" si="33"/>
        <v>0</v>
      </c>
      <c r="BZ32" s="452">
        <f t="shared" si="33"/>
        <v>0</v>
      </c>
      <c r="CA32" s="452">
        <f t="shared" si="33"/>
        <v>0</v>
      </c>
      <c r="CB32" s="452">
        <f t="shared" si="33"/>
        <v>0</v>
      </c>
      <c r="CC32" s="452">
        <f t="shared" si="33"/>
        <v>0</v>
      </c>
      <c r="CD32" s="452">
        <f t="shared" si="33"/>
        <v>0</v>
      </c>
      <c r="CE32" s="452">
        <f t="shared" si="33"/>
        <v>0</v>
      </c>
      <c r="CF32" s="452">
        <f t="shared" si="33"/>
        <v>0</v>
      </c>
      <c r="CG32" s="452">
        <f t="shared" si="33"/>
        <v>0</v>
      </c>
      <c r="CH32" s="452">
        <f t="shared" si="33"/>
        <v>0</v>
      </c>
      <c r="CI32" s="452">
        <f t="shared" si="33"/>
        <v>0</v>
      </c>
      <c r="CJ32" s="452">
        <f t="shared" si="33"/>
        <v>0</v>
      </c>
      <c r="CK32" s="452">
        <f t="shared" si="33"/>
        <v>0</v>
      </c>
      <c r="CL32" s="452">
        <f t="shared" ref="CL32:DC32" si="34">CL12</f>
        <v>0</v>
      </c>
      <c r="CM32" s="452">
        <f t="shared" si="34"/>
        <v>0</v>
      </c>
      <c r="CN32" s="452">
        <f t="shared" si="34"/>
        <v>0</v>
      </c>
      <c r="CO32" s="452">
        <f t="shared" si="34"/>
        <v>0</v>
      </c>
      <c r="CP32" s="452">
        <f t="shared" si="34"/>
        <v>0</v>
      </c>
      <c r="CQ32" s="452">
        <f t="shared" si="34"/>
        <v>0</v>
      </c>
      <c r="CR32" s="452">
        <f t="shared" si="34"/>
        <v>0</v>
      </c>
      <c r="CS32" s="452">
        <f t="shared" si="34"/>
        <v>0</v>
      </c>
      <c r="CT32" s="452">
        <f t="shared" si="34"/>
        <v>0</v>
      </c>
      <c r="CU32" s="452">
        <f t="shared" si="34"/>
        <v>0</v>
      </c>
      <c r="CV32" s="452">
        <f t="shared" si="34"/>
        <v>0</v>
      </c>
      <c r="CW32" s="452">
        <f t="shared" si="34"/>
        <v>0</v>
      </c>
      <c r="CX32" s="452">
        <f t="shared" si="34"/>
        <v>0</v>
      </c>
      <c r="CY32" s="452">
        <f t="shared" si="34"/>
        <v>0</v>
      </c>
      <c r="CZ32" s="452">
        <f t="shared" si="34"/>
        <v>0</v>
      </c>
      <c r="DA32" s="452">
        <f t="shared" si="34"/>
        <v>0</v>
      </c>
      <c r="DB32" s="452">
        <f t="shared" si="34"/>
        <v>0</v>
      </c>
      <c r="DC32" s="452">
        <f t="shared" si="34"/>
        <v>0</v>
      </c>
    </row>
    <row r="33" spans="2:107" ht="15" customHeight="1" x14ac:dyDescent="0.25">
      <c r="B33" s="1164"/>
      <c r="C33" s="213" t="s">
        <v>4204</v>
      </c>
      <c r="D33" s="213"/>
      <c r="E33" s="219" t="s">
        <v>4205</v>
      </c>
      <c r="F33" s="220" t="s">
        <v>4227</v>
      </c>
      <c r="G33" s="225" t="str">
        <f>IF(COUNTA(H33:DC33)=0,"",IF(OR(LARGE(H33:DC33,1)&gt;8760,SMALL(H33:DC33,1)&lt;0),"ERRO",""))</f>
        <v/>
      </c>
      <c r="H33" s="224">
        <f>H31*H32</f>
        <v>0</v>
      </c>
      <c r="I33" s="224">
        <f t="shared" ref="I33:Y33" si="35">I31*I32</f>
        <v>0</v>
      </c>
      <c r="J33" s="224">
        <f t="shared" si="35"/>
        <v>0</v>
      </c>
      <c r="K33" s="224">
        <f t="shared" si="35"/>
        <v>0</v>
      </c>
      <c r="L33" s="224">
        <f t="shared" si="35"/>
        <v>0</v>
      </c>
      <c r="M33" s="224">
        <f t="shared" si="35"/>
        <v>0</v>
      </c>
      <c r="N33" s="224">
        <f t="shared" si="35"/>
        <v>0</v>
      </c>
      <c r="O33" s="224">
        <f t="shared" si="35"/>
        <v>0</v>
      </c>
      <c r="P33" s="224">
        <f t="shared" si="35"/>
        <v>0</v>
      </c>
      <c r="Q33" s="224">
        <f t="shared" si="35"/>
        <v>0</v>
      </c>
      <c r="R33" s="224">
        <f t="shared" si="35"/>
        <v>0</v>
      </c>
      <c r="S33" s="224">
        <f t="shared" si="35"/>
        <v>0</v>
      </c>
      <c r="T33" s="224">
        <f t="shared" si="35"/>
        <v>0</v>
      </c>
      <c r="U33" s="224">
        <f t="shared" si="35"/>
        <v>0</v>
      </c>
      <c r="V33" s="224">
        <f t="shared" si="35"/>
        <v>0</v>
      </c>
      <c r="W33" s="224">
        <f t="shared" si="35"/>
        <v>0</v>
      </c>
      <c r="X33" s="224">
        <f t="shared" si="35"/>
        <v>0</v>
      </c>
      <c r="Y33" s="224">
        <f t="shared" si="35"/>
        <v>0</v>
      </c>
      <c r="Z33" s="224">
        <f t="shared" ref="Z33:CK33" si="36">Z31*Z32</f>
        <v>0</v>
      </c>
      <c r="AA33" s="224">
        <f t="shared" si="36"/>
        <v>0</v>
      </c>
      <c r="AB33" s="224">
        <f t="shared" si="36"/>
        <v>0</v>
      </c>
      <c r="AC33" s="224">
        <f t="shared" si="36"/>
        <v>0</v>
      </c>
      <c r="AD33" s="224">
        <f t="shared" si="36"/>
        <v>0</v>
      </c>
      <c r="AE33" s="224">
        <f t="shared" si="36"/>
        <v>0</v>
      </c>
      <c r="AF33" s="224">
        <f t="shared" si="36"/>
        <v>0</v>
      </c>
      <c r="AG33" s="224">
        <f t="shared" si="36"/>
        <v>0</v>
      </c>
      <c r="AH33" s="224">
        <f t="shared" si="36"/>
        <v>0</v>
      </c>
      <c r="AI33" s="224">
        <f t="shared" si="36"/>
        <v>0</v>
      </c>
      <c r="AJ33" s="224">
        <f t="shared" si="36"/>
        <v>0</v>
      </c>
      <c r="AK33" s="224">
        <f t="shared" si="36"/>
        <v>0</v>
      </c>
      <c r="AL33" s="224">
        <f t="shared" si="36"/>
        <v>0</v>
      </c>
      <c r="AM33" s="224">
        <f t="shared" si="36"/>
        <v>0</v>
      </c>
      <c r="AN33" s="224">
        <f t="shared" si="36"/>
        <v>0</v>
      </c>
      <c r="AO33" s="224">
        <f t="shared" si="36"/>
        <v>0</v>
      </c>
      <c r="AP33" s="224">
        <f t="shared" si="36"/>
        <v>0</v>
      </c>
      <c r="AQ33" s="224">
        <f t="shared" si="36"/>
        <v>0</v>
      </c>
      <c r="AR33" s="224">
        <f t="shared" si="36"/>
        <v>0</v>
      </c>
      <c r="AS33" s="224">
        <f t="shared" si="36"/>
        <v>0</v>
      </c>
      <c r="AT33" s="224">
        <f t="shared" si="36"/>
        <v>0</v>
      </c>
      <c r="AU33" s="224">
        <f t="shared" si="36"/>
        <v>0</v>
      </c>
      <c r="AV33" s="224">
        <f t="shared" si="36"/>
        <v>0</v>
      </c>
      <c r="AW33" s="224">
        <f t="shared" si="36"/>
        <v>0</v>
      </c>
      <c r="AX33" s="224">
        <f t="shared" si="36"/>
        <v>0</v>
      </c>
      <c r="AY33" s="224">
        <f t="shared" si="36"/>
        <v>0</v>
      </c>
      <c r="AZ33" s="224">
        <f t="shared" si="36"/>
        <v>0</v>
      </c>
      <c r="BA33" s="224">
        <f t="shared" si="36"/>
        <v>0</v>
      </c>
      <c r="BB33" s="224">
        <f t="shared" si="36"/>
        <v>0</v>
      </c>
      <c r="BC33" s="224">
        <f t="shared" si="36"/>
        <v>0</v>
      </c>
      <c r="BD33" s="224">
        <f t="shared" si="36"/>
        <v>0</v>
      </c>
      <c r="BE33" s="224">
        <f t="shared" si="36"/>
        <v>0</v>
      </c>
      <c r="BF33" s="224">
        <f t="shared" si="36"/>
        <v>0</v>
      </c>
      <c r="BG33" s="224">
        <f t="shared" si="36"/>
        <v>0</v>
      </c>
      <c r="BH33" s="224">
        <f t="shared" si="36"/>
        <v>0</v>
      </c>
      <c r="BI33" s="224">
        <f t="shared" si="36"/>
        <v>0</v>
      </c>
      <c r="BJ33" s="224">
        <f t="shared" si="36"/>
        <v>0</v>
      </c>
      <c r="BK33" s="224">
        <f t="shared" si="36"/>
        <v>0</v>
      </c>
      <c r="BL33" s="224">
        <f t="shared" si="36"/>
        <v>0</v>
      </c>
      <c r="BM33" s="224">
        <f t="shared" si="36"/>
        <v>0</v>
      </c>
      <c r="BN33" s="224">
        <f t="shared" si="36"/>
        <v>0</v>
      </c>
      <c r="BO33" s="224">
        <f t="shared" si="36"/>
        <v>0</v>
      </c>
      <c r="BP33" s="224">
        <f t="shared" si="36"/>
        <v>0</v>
      </c>
      <c r="BQ33" s="224">
        <f t="shared" si="36"/>
        <v>0</v>
      </c>
      <c r="BR33" s="224">
        <f t="shared" si="36"/>
        <v>0</v>
      </c>
      <c r="BS33" s="224">
        <f t="shared" si="36"/>
        <v>0</v>
      </c>
      <c r="BT33" s="224">
        <f t="shared" si="36"/>
        <v>0</v>
      </c>
      <c r="BU33" s="224">
        <f t="shared" si="36"/>
        <v>0</v>
      </c>
      <c r="BV33" s="224">
        <f t="shared" si="36"/>
        <v>0</v>
      </c>
      <c r="BW33" s="224">
        <f t="shared" si="36"/>
        <v>0</v>
      </c>
      <c r="BX33" s="224">
        <f t="shared" si="36"/>
        <v>0</v>
      </c>
      <c r="BY33" s="224">
        <f t="shared" si="36"/>
        <v>0</v>
      </c>
      <c r="BZ33" s="224">
        <f t="shared" si="36"/>
        <v>0</v>
      </c>
      <c r="CA33" s="224">
        <f t="shared" si="36"/>
        <v>0</v>
      </c>
      <c r="CB33" s="224">
        <f t="shared" si="36"/>
        <v>0</v>
      </c>
      <c r="CC33" s="224">
        <f t="shared" si="36"/>
        <v>0</v>
      </c>
      <c r="CD33" s="224">
        <f t="shared" si="36"/>
        <v>0</v>
      </c>
      <c r="CE33" s="224">
        <f t="shared" si="36"/>
        <v>0</v>
      </c>
      <c r="CF33" s="224">
        <f t="shared" si="36"/>
        <v>0</v>
      </c>
      <c r="CG33" s="224">
        <f t="shared" si="36"/>
        <v>0</v>
      </c>
      <c r="CH33" s="224">
        <f t="shared" si="36"/>
        <v>0</v>
      </c>
      <c r="CI33" s="224">
        <f t="shared" si="36"/>
        <v>0</v>
      </c>
      <c r="CJ33" s="224">
        <f t="shared" si="36"/>
        <v>0</v>
      </c>
      <c r="CK33" s="224">
        <f t="shared" si="36"/>
        <v>0</v>
      </c>
      <c r="CL33" s="224">
        <f t="shared" ref="CL33:DC33" si="37">CL31*CL32</f>
        <v>0</v>
      </c>
      <c r="CM33" s="224">
        <f t="shared" si="37"/>
        <v>0</v>
      </c>
      <c r="CN33" s="224">
        <f t="shared" si="37"/>
        <v>0</v>
      </c>
      <c r="CO33" s="224">
        <f t="shared" si="37"/>
        <v>0</v>
      </c>
      <c r="CP33" s="224">
        <f t="shared" si="37"/>
        <v>0</v>
      </c>
      <c r="CQ33" s="224">
        <f t="shared" si="37"/>
        <v>0</v>
      </c>
      <c r="CR33" s="224">
        <f t="shared" si="37"/>
        <v>0</v>
      </c>
      <c r="CS33" s="224">
        <f t="shared" si="37"/>
        <v>0</v>
      </c>
      <c r="CT33" s="224">
        <f t="shared" si="37"/>
        <v>0</v>
      </c>
      <c r="CU33" s="224">
        <f t="shared" si="37"/>
        <v>0</v>
      </c>
      <c r="CV33" s="224">
        <f t="shared" si="37"/>
        <v>0</v>
      </c>
      <c r="CW33" s="224">
        <f t="shared" si="37"/>
        <v>0</v>
      </c>
      <c r="CX33" s="224">
        <f t="shared" si="37"/>
        <v>0</v>
      </c>
      <c r="CY33" s="224">
        <f t="shared" si="37"/>
        <v>0</v>
      </c>
      <c r="CZ33" s="224">
        <f t="shared" si="37"/>
        <v>0</v>
      </c>
      <c r="DA33" s="224">
        <f t="shared" si="37"/>
        <v>0</v>
      </c>
      <c r="DB33" s="224">
        <f t="shared" si="37"/>
        <v>0</v>
      </c>
      <c r="DC33" s="224">
        <f t="shared" si="37"/>
        <v>0</v>
      </c>
    </row>
    <row r="34" spans="2:107" ht="15" customHeight="1" x14ac:dyDescent="0.25">
      <c r="B34" s="1162">
        <v>18</v>
      </c>
      <c r="C34" s="213" t="s">
        <v>4207</v>
      </c>
      <c r="D34" s="213"/>
      <c r="E34" s="219" t="s">
        <v>4201</v>
      </c>
      <c r="F34" s="220" t="s">
        <v>4228</v>
      </c>
      <c r="G34" s="225" t="str">
        <f>IF(COUNTA(H34:DC34)=0,"",IF(OR(LARGE(H34:DC34,1)&gt;3,SMALL(H34:DC34,1)&lt;0),"ERRO",""))</f>
        <v/>
      </c>
      <c r="H34" s="452">
        <f>H14</f>
        <v>0</v>
      </c>
      <c r="I34" s="452">
        <f t="shared" ref="I34:Y34" si="38">I14</f>
        <v>0</v>
      </c>
      <c r="J34" s="452">
        <f t="shared" si="38"/>
        <v>0</v>
      </c>
      <c r="K34" s="452">
        <f t="shared" si="38"/>
        <v>0</v>
      </c>
      <c r="L34" s="452">
        <f t="shared" si="38"/>
        <v>0</v>
      </c>
      <c r="M34" s="452">
        <f t="shared" si="38"/>
        <v>0</v>
      </c>
      <c r="N34" s="452">
        <f t="shared" si="38"/>
        <v>0</v>
      </c>
      <c r="O34" s="452">
        <f t="shared" si="38"/>
        <v>0</v>
      </c>
      <c r="P34" s="452">
        <f t="shared" si="38"/>
        <v>0</v>
      </c>
      <c r="Q34" s="452">
        <f t="shared" si="38"/>
        <v>0</v>
      </c>
      <c r="R34" s="452">
        <f t="shared" si="38"/>
        <v>0</v>
      </c>
      <c r="S34" s="452">
        <f t="shared" si="38"/>
        <v>0</v>
      </c>
      <c r="T34" s="452">
        <f t="shared" si="38"/>
        <v>0</v>
      </c>
      <c r="U34" s="452">
        <f t="shared" si="38"/>
        <v>0</v>
      </c>
      <c r="V34" s="452">
        <f t="shared" si="38"/>
        <v>0</v>
      </c>
      <c r="W34" s="452">
        <f t="shared" si="38"/>
        <v>0</v>
      </c>
      <c r="X34" s="452">
        <f t="shared" si="38"/>
        <v>0</v>
      </c>
      <c r="Y34" s="452">
        <f t="shared" si="38"/>
        <v>0</v>
      </c>
      <c r="Z34" s="452">
        <f t="shared" ref="Z34:CK34" si="39">Z14</f>
        <v>0</v>
      </c>
      <c r="AA34" s="452">
        <f t="shared" si="39"/>
        <v>0</v>
      </c>
      <c r="AB34" s="452">
        <f t="shared" si="39"/>
        <v>0</v>
      </c>
      <c r="AC34" s="452">
        <f t="shared" si="39"/>
        <v>0</v>
      </c>
      <c r="AD34" s="452">
        <f t="shared" si="39"/>
        <v>0</v>
      </c>
      <c r="AE34" s="452">
        <f t="shared" si="39"/>
        <v>0</v>
      </c>
      <c r="AF34" s="452">
        <f t="shared" si="39"/>
        <v>0</v>
      </c>
      <c r="AG34" s="452">
        <f t="shared" si="39"/>
        <v>0</v>
      </c>
      <c r="AH34" s="452">
        <f t="shared" si="39"/>
        <v>0</v>
      </c>
      <c r="AI34" s="452">
        <f t="shared" si="39"/>
        <v>0</v>
      </c>
      <c r="AJ34" s="452">
        <f t="shared" si="39"/>
        <v>0</v>
      </c>
      <c r="AK34" s="452">
        <f t="shared" si="39"/>
        <v>0</v>
      </c>
      <c r="AL34" s="452">
        <f t="shared" si="39"/>
        <v>0</v>
      </c>
      <c r="AM34" s="452">
        <f t="shared" si="39"/>
        <v>0</v>
      </c>
      <c r="AN34" s="452">
        <f t="shared" si="39"/>
        <v>0</v>
      </c>
      <c r="AO34" s="452">
        <f t="shared" si="39"/>
        <v>0</v>
      </c>
      <c r="AP34" s="452">
        <f t="shared" si="39"/>
        <v>0</v>
      </c>
      <c r="AQ34" s="452">
        <f t="shared" si="39"/>
        <v>0</v>
      </c>
      <c r="AR34" s="452">
        <f t="shared" si="39"/>
        <v>0</v>
      </c>
      <c r="AS34" s="452">
        <f t="shared" si="39"/>
        <v>0</v>
      </c>
      <c r="AT34" s="452">
        <f t="shared" si="39"/>
        <v>0</v>
      </c>
      <c r="AU34" s="452">
        <f t="shared" si="39"/>
        <v>0</v>
      </c>
      <c r="AV34" s="452">
        <f t="shared" si="39"/>
        <v>0</v>
      </c>
      <c r="AW34" s="452">
        <f t="shared" si="39"/>
        <v>0</v>
      </c>
      <c r="AX34" s="452">
        <f t="shared" si="39"/>
        <v>0</v>
      </c>
      <c r="AY34" s="452">
        <f t="shared" si="39"/>
        <v>0</v>
      </c>
      <c r="AZ34" s="452">
        <f t="shared" si="39"/>
        <v>0</v>
      </c>
      <c r="BA34" s="452">
        <f t="shared" si="39"/>
        <v>0</v>
      </c>
      <c r="BB34" s="452">
        <f t="shared" si="39"/>
        <v>0</v>
      </c>
      <c r="BC34" s="452">
        <f t="shared" si="39"/>
        <v>0</v>
      </c>
      <c r="BD34" s="452">
        <f t="shared" si="39"/>
        <v>0</v>
      </c>
      <c r="BE34" s="452">
        <f t="shared" si="39"/>
        <v>0</v>
      </c>
      <c r="BF34" s="452">
        <f t="shared" si="39"/>
        <v>0</v>
      </c>
      <c r="BG34" s="452">
        <f t="shared" si="39"/>
        <v>0</v>
      </c>
      <c r="BH34" s="452">
        <f t="shared" si="39"/>
        <v>0</v>
      </c>
      <c r="BI34" s="452">
        <f t="shared" si="39"/>
        <v>0</v>
      </c>
      <c r="BJ34" s="452">
        <f t="shared" si="39"/>
        <v>0</v>
      </c>
      <c r="BK34" s="452">
        <f t="shared" si="39"/>
        <v>0</v>
      </c>
      <c r="BL34" s="452">
        <f t="shared" si="39"/>
        <v>0</v>
      </c>
      <c r="BM34" s="452">
        <f t="shared" si="39"/>
        <v>0</v>
      </c>
      <c r="BN34" s="452">
        <f t="shared" si="39"/>
        <v>0</v>
      </c>
      <c r="BO34" s="452">
        <f t="shared" si="39"/>
        <v>0</v>
      </c>
      <c r="BP34" s="452">
        <f t="shared" si="39"/>
        <v>0</v>
      </c>
      <c r="BQ34" s="452">
        <f t="shared" si="39"/>
        <v>0</v>
      </c>
      <c r="BR34" s="452">
        <f t="shared" si="39"/>
        <v>0</v>
      </c>
      <c r="BS34" s="452">
        <f t="shared" si="39"/>
        <v>0</v>
      </c>
      <c r="BT34" s="452">
        <f t="shared" si="39"/>
        <v>0</v>
      </c>
      <c r="BU34" s="452">
        <f t="shared" si="39"/>
        <v>0</v>
      </c>
      <c r="BV34" s="452">
        <f t="shared" si="39"/>
        <v>0</v>
      </c>
      <c r="BW34" s="452">
        <f t="shared" si="39"/>
        <v>0</v>
      </c>
      <c r="BX34" s="452">
        <f t="shared" si="39"/>
        <v>0</v>
      </c>
      <c r="BY34" s="452">
        <f t="shared" si="39"/>
        <v>0</v>
      </c>
      <c r="BZ34" s="452">
        <f t="shared" si="39"/>
        <v>0</v>
      </c>
      <c r="CA34" s="452">
        <f t="shared" si="39"/>
        <v>0</v>
      </c>
      <c r="CB34" s="452">
        <f t="shared" si="39"/>
        <v>0</v>
      </c>
      <c r="CC34" s="452">
        <f t="shared" si="39"/>
        <v>0</v>
      </c>
      <c r="CD34" s="452">
        <f t="shared" si="39"/>
        <v>0</v>
      </c>
      <c r="CE34" s="452">
        <f t="shared" si="39"/>
        <v>0</v>
      </c>
      <c r="CF34" s="452">
        <f t="shared" si="39"/>
        <v>0</v>
      </c>
      <c r="CG34" s="452">
        <f t="shared" si="39"/>
        <v>0</v>
      </c>
      <c r="CH34" s="452">
        <f t="shared" si="39"/>
        <v>0</v>
      </c>
      <c r="CI34" s="452">
        <f t="shared" si="39"/>
        <v>0</v>
      </c>
      <c r="CJ34" s="452">
        <f t="shared" si="39"/>
        <v>0</v>
      </c>
      <c r="CK34" s="452">
        <f t="shared" si="39"/>
        <v>0</v>
      </c>
      <c r="CL34" s="452">
        <f t="shared" ref="CL34:DC34" si="40">CL14</f>
        <v>0</v>
      </c>
      <c r="CM34" s="452">
        <f t="shared" si="40"/>
        <v>0</v>
      </c>
      <c r="CN34" s="452">
        <f t="shared" si="40"/>
        <v>0</v>
      </c>
      <c r="CO34" s="452">
        <f t="shared" si="40"/>
        <v>0</v>
      </c>
      <c r="CP34" s="452">
        <f t="shared" si="40"/>
        <v>0</v>
      </c>
      <c r="CQ34" s="452">
        <f t="shared" si="40"/>
        <v>0</v>
      </c>
      <c r="CR34" s="452">
        <f t="shared" si="40"/>
        <v>0</v>
      </c>
      <c r="CS34" s="452">
        <f t="shared" si="40"/>
        <v>0</v>
      </c>
      <c r="CT34" s="452">
        <f t="shared" si="40"/>
        <v>0</v>
      </c>
      <c r="CU34" s="452">
        <f t="shared" si="40"/>
        <v>0</v>
      </c>
      <c r="CV34" s="452">
        <f t="shared" si="40"/>
        <v>0</v>
      </c>
      <c r="CW34" s="452">
        <f t="shared" si="40"/>
        <v>0</v>
      </c>
      <c r="CX34" s="452">
        <f t="shared" si="40"/>
        <v>0</v>
      </c>
      <c r="CY34" s="452">
        <f t="shared" si="40"/>
        <v>0</v>
      </c>
      <c r="CZ34" s="452">
        <f t="shared" si="40"/>
        <v>0</v>
      </c>
      <c r="DA34" s="452">
        <f t="shared" si="40"/>
        <v>0</v>
      </c>
      <c r="DB34" s="452">
        <f t="shared" si="40"/>
        <v>0</v>
      </c>
      <c r="DC34" s="452">
        <f t="shared" si="40"/>
        <v>0</v>
      </c>
    </row>
    <row r="35" spans="2:107" ht="15" customHeight="1" x14ac:dyDescent="0.25">
      <c r="B35" s="1163"/>
      <c r="C35" s="213" t="s">
        <v>4209</v>
      </c>
      <c r="D35" s="213"/>
      <c r="E35" s="214" t="s">
        <v>4210</v>
      </c>
      <c r="F35" s="220" t="s">
        <v>4229</v>
      </c>
      <c r="G35" s="225" t="str">
        <f>IF(COUNTA(H35:DC35)=0,"",IF(OR(LARGE(H35:DC35,1)&gt;22,SMALL(H35:DC35,1)&lt;0),"ERRO",""))</f>
        <v/>
      </c>
      <c r="H35" s="452">
        <f>H15</f>
        <v>0</v>
      </c>
      <c r="I35" s="452">
        <f t="shared" ref="I35:Y35" si="41">I15</f>
        <v>0</v>
      </c>
      <c r="J35" s="452">
        <f t="shared" si="41"/>
        <v>0</v>
      </c>
      <c r="K35" s="452">
        <f t="shared" si="41"/>
        <v>0</v>
      </c>
      <c r="L35" s="452">
        <f t="shared" si="41"/>
        <v>0</v>
      </c>
      <c r="M35" s="452">
        <f t="shared" si="41"/>
        <v>0</v>
      </c>
      <c r="N35" s="452">
        <f t="shared" si="41"/>
        <v>0</v>
      </c>
      <c r="O35" s="452">
        <f t="shared" si="41"/>
        <v>0</v>
      </c>
      <c r="P35" s="452">
        <f t="shared" si="41"/>
        <v>0</v>
      </c>
      <c r="Q35" s="452">
        <f t="shared" si="41"/>
        <v>0</v>
      </c>
      <c r="R35" s="452">
        <f t="shared" si="41"/>
        <v>0</v>
      </c>
      <c r="S35" s="452">
        <f t="shared" si="41"/>
        <v>0</v>
      </c>
      <c r="T35" s="452">
        <f t="shared" si="41"/>
        <v>0</v>
      </c>
      <c r="U35" s="452">
        <f t="shared" si="41"/>
        <v>0</v>
      </c>
      <c r="V35" s="452">
        <f t="shared" si="41"/>
        <v>0</v>
      </c>
      <c r="W35" s="452">
        <f t="shared" si="41"/>
        <v>0</v>
      </c>
      <c r="X35" s="452">
        <f t="shared" si="41"/>
        <v>0</v>
      </c>
      <c r="Y35" s="452">
        <f t="shared" si="41"/>
        <v>0</v>
      </c>
      <c r="Z35" s="452">
        <f t="shared" ref="Z35:CK35" si="42">Z15</f>
        <v>0</v>
      </c>
      <c r="AA35" s="452">
        <f t="shared" si="42"/>
        <v>0</v>
      </c>
      <c r="AB35" s="452">
        <f t="shared" si="42"/>
        <v>0</v>
      </c>
      <c r="AC35" s="452">
        <f t="shared" si="42"/>
        <v>0</v>
      </c>
      <c r="AD35" s="452">
        <f t="shared" si="42"/>
        <v>0</v>
      </c>
      <c r="AE35" s="452">
        <f t="shared" si="42"/>
        <v>0</v>
      </c>
      <c r="AF35" s="452">
        <f t="shared" si="42"/>
        <v>0</v>
      </c>
      <c r="AG35" s="452">
        <f t="shared" si="42"/>
        <v>0</v>
      </c>
      <c r="AH35" s="452">
        <f t="shared" si="42"/>
        <v>0</v>
      </c>
      <c r="AI35" s="452">
        <f t="shared" si="42"/>
        <v>0</v>
      </c>
      <c r="AJ35" s="452">
        <f t="shared" si="42"/>
        <v>0</v>
      </c>
      <c r="AK35" s="452">
        <f t="shared" si="42"/>
        <v>0</v>
      </c>
      <c r="AL35" s="452">
        <f t="shared" si="42"/>
        <v>0</v>
      </c>
      <c r="AM35" s="452">
        <f t="shared" si="42"/>
        <v>0</v>
      </c>
      <c r="AN35" s="452">
        <f t="shared" si="42"/>
        <v>0</v>
      </c>
      <c r="AO35" s="452">
        <f t="shared" si="42"/>
        <v>0</v>
      </c>
      <c r="AP35" s="452">
        <f t="shared" si="42"/>
        <v>0</v>
      </c>
      <c r="AQ35" s="452">
        <f t="shared" si="42"/>
        <v>0</v>
      </c>
      <c r="AR35" s="452">
        <f t="shared" si="42"/>
        <v>0</v>
      </c>
      <c r="AS35" s="452">
        <f t="shared" si="42"/>
        <v>0</v>
      </c>
      <c r="AT35" s="452">
        <f t="shared" si="42"/>
        <v>0</v>
      </c>
      <c r="AU35" s="452">
        <f t="shared" si="42"/>
        <v>0</v>
      </c>
      <c r="AV35" s="452">
        <f t="shared" si="42"/>
        <v>0</v>
      </c>
      <c r="AW35" s="452">
        <f t="shared" si="42"/>
        <v>0</v>
      </c>
      <c r="AX35" s="452">
        <f t="shared" si="42"/>
        <v>0</v>
      </c>
      <c r="AY35" s="452">
        <f t="shared" si="42"/>
        <v>0</v>
      </c>
      <c r="AZ35" s="452">
        <f t="shared" si="42"/>
        <v>0</v>
      </c>
      <c r="BA35" s="452">
        <f t="shared" si="42"/>
        <v>0</v>
      </c>
      <c r="BB35" s="452">
        <f t="shared" si="42"/>
        <v>0</v>
      </c>
      <c r="BC35" s="452">
        <f t="shared" si="42"/>
        <v>0</v>
      </c>
      <c r="BD35" s="452">
        <f t="shared" si="42"/>
        <v>0</v>
      </c>
      <c r="BE35" s="452">
        <f t="shared" si="42"/>
        <v>0</v>
      </c>
      <c r="BF35" s="452">
        <f t="shared" si="42"/>
        <v>0</v>
      </c>
      <c r="BG35" s="452">
        <f t="shared" si="42"/>
        <v>0</v>
      </c>
      <c r="BH35" s="452">
        <f t="shared" si="42"/>
        <v>0</v>
      </c>
      <c r="BI35" s="452">
        <f t="shared" si="42"/>
        <v>0</v>
      </c>
      <c r="BJ35" s="452">
        <f t="shared" si="42"/>
        <v>0</v>
      </c>
      <c r="BK35" s="452">
        <f t="shared" si="42"/>
        <v>0</v>
      </c>
      <c r="BL35" s="452">
        <f t="shared" si="42"/>
        <v>0</v>
      </c>
      <c r="BM35" s="452">
        <f t="shared" si="42"/>
        <v>0</v>
      </c>
      <c r="BN35" s="452">
        <f t="shared" si="42"/>
        <v>0</v>
      </c>
      <c r="BO35" s="452">
        <f t="shared" si="42"/>
        <v>0</v>
      </c>
      <c r="BP35" s="452">
        <f t="shared" si="42"/>
        <v>0</v>
      </c>
      <c r="BQ35" s="452">
        <f t="shared" si="42"/>
        <v>0</v>
      </c>
      <c r="BR35" s="452">
        <f t="shared" si="42"/>
        <v>0</v>
      </c>
      <c r="BS35" s="452">
        <f t="shared" si="42"/>
        <v>0</v>
      </c>
      <c r="BT35" s="452">
        <f t="shared" si="42"/>
        <v>0</v>
      </c>
      <c r="BU35" s="452">
        <f t="shared" si="42"/>
        <v>0</v>
      </c>
      <c r="BV35" s="452">
        <f t="shared" si="42"/>
        <v>0</v>
      </c>
      <c r="BW35" s="452">
        <f t="shared" si="42"/>
        <v>0</v>
      </c>
      <c r="BX35" s="452">
        <f t="shared" si="42"/>
        <v>0</v>
      </c>
      <c r="BY35" s="452">
        <f t="shared" si="42"/>
        <v>0</v>
      </c>
      <c r="BZ35" s="452">
        <f t="shared" si="42"/>
        <v>0</v>
      </c>
      <c r="CA35" s="452">
        <f t="shared" si="42"/>
        <v>0</v>
      </c>
      <c r="CB35" s="452">
        <f t="shared" si="42"/>
        <v>0</v>
      </c>
      <c r="CC35" s="452">
        <f t="shared" si="42"/>
        <v>0</v>
      </c>
      <c r="CD35" s="452">
        <f t="shared" si="42"/>
        <v>0</v>
      </c>
      <c r="CE35" s="452">
        <f t="shared" si="42"/>
        <v>0</v>
      </c>
      <c r="CF35" s="452">
        <f t="shared" si="42"/>
        <v>0</v>
      </c>
      <c r="CG35" s="452">
        <f t="shared" si="42"/>
        <v>0</v>
      </c>
      <c r="CH35" s="452">
        <f t="shared" si="42"/>
        <v>0</v>
      </c>
      <c r="CI35" s="452">
        <f t="shared" si="42"/>
        <v>0</v>
      </c>
      <c r="CJ35" s="452">
        <f t="shared" si="42"/>
        <v>0</v>
      </c>
      <c r="CK35" s="452">
        <f t="shared" si="42"/>
        <v>0</v>
      </c>
      <c r="CL35" s="452">
        <f t="shared" ref="CL35:DC35" si="43">CL15</f>
        <v>0</v>
      </c>
      <c r="CM35" s="452">
        <f t="shared" si="43"/>
        <v>0</v>
      </c>
      <c r="CN35" s="452">
        <f t="shared" si="43"/>
        <v>0</v>
      </c>
      <c r="CO35" s="452">
        <f t="shared" si="43"/>
        <v>0</v>
      </c>
      <c r="CP35" s="452">
        <f t="shared" si="43"/>
        <v>0</v>
      </c>
      <c r="CQ35" s="452">
        <f t="shared" si="43"/>
        <v>0</v>
      </c>
      <c r="CR35" s="452">
        <f t="shared" si="43"/>
        <v>0</v>
      </c>
      <c r="CS35" s="452">
        <f t="shared" si="43"/>
        <v>0</v>
      </c>
      <c r="CT35" s="452">
        <f t="shared" si="43"/>
        <v>0</v>
      </c>
      <c r="CU35" s="452">
        <f t="shared" si="43"/>
        <v>0</v>
      </c>
      <c r="CV35" s="452">
        <f t="shared" si="43"/>
        <v>0</v>
      </c>
      <c r="CW35" s="452">
        <f t="shared" si="43"/>
        <v>0</v>
      </c>
      <c r="CX35" s="452">
        <f t="shared" si="43"/>
        <v>0</v>
      </c>
      <c r="CY35" s="452">
        <f t="shared" si="43"/>
        <v>0</v>
      </c>
      <c r="CZ35" s="452">
        <f t="shared" si="43"/>
        <v>0</v>
      </c>
      <c r="DA35" s="452">
        <f t="shared" si="43"/>
        <v>0</v>
      </c>
      <c r="DB35" s="452">
        <f t="shared" si="43"/>
        <v>0</v>
      </c>
      <c r="DC35" s="452">
        <f t="shared" si="43"/>
        <v>0</v>
      </c>
    </row>
    <row r="36" spans="2:107" ht="15" customHeight="1" x14ac:dyDescent="0.25">
      <c r="B36" s="1163"/>
      <c r="C36" s="213" t="s">
        <v>4212</v>
      </c>
      <c r="D36" s="213"/>
      <c r="E36" s="214" t="s">
        <v>4213</v>
      </c>
      <c r="F36" s="220" t="s">
        <v>4230</v>
      </c>
      <c r="G36" s="225" t="str">
        <f>IF(COUNTA(H36:DC36)=0,"",IF(OR(LARGE(H36:DC36,1)&gt;12,SMALL(H36:DC36,1)&lt;0),"ERRO",""))</f>
        <v/>
      </c>
      <c r="H36" s="452">
        <f>H16</f>
        <v>0</v>
      </c>
      <c r="I36" s="452">
        <f t="shared" ref="I36:Y36" si="44">I16</f>
        <v>0</v>
      </c>
      <c r="J36" s="452">
        <f t="shared" si="44"/>
        <v>0</v>
      </c>
      <c r="K36" s="452">
        <f t="shared" si="44"/>
        <v>0</v>
      </c>
      <c r="L36" s="452">
        <f t="shared" si="44"/>
        <v>0</v>
      </c>
      <c r="M36" s="452">
        <f t="shared" si="44"/>
        <v>0</v>
      </c>
      <c r="N36" s="452">
        <f t="shared" si="44"/>
        <v>0</v>
      </c>
      <c r="O36" s="452">
        <f t="shared" si="44"/>
        <v>0</v>
      </c>
      <c r="P36" s="452">
        <f t="shared" si="44"/>
        <v>0</v>
      </c>
      <c r="Q36" s="452">
        <f t="shared" si="44"/>
        <v>0</v>
      </c>
      <c r="R36" s="452">
        <f t="shared" si="44"/>
        <v>0</v>
      </c>
      <c r="S36" s="452">
        <f t="shared" si="44"/>
        <v>0</v>
      </c>
      <c r="T36" s="452">
        <f t="shared" si="44"/>
        <v>0</v>
      </c>
      <c r="U36" s="452">
        <f t="shared" si="44"/>
        <v>0</v>
      </c>
      <c r="V36" s="452">
        <f t="shared" si="44"/>
        <v>0</v>
      </c>
      <c r="W36" s="452">
        <f t="shared" si="44"/>
        <v>0</v>
      </c>
      <c r="X36" s="452">
        <f t="shared" si="44"/>
        <v>0</v>
      </c>
      <c r="Y36" s="452">
        <f t="shared" si="44"/>
        <v>0</v>
      </c>
      <c r="Z36" s="452">
        <f t="shared" ref="Z36:CK36" si="45">Z16</f>
        <v>0</v>
      </c>
      <c r="AA36" s="452">
        <f t="shared" si="45"/>
        <v>0</v>
      </c>
      <c r="AB36" s="452">
        <f t="shared" si="45"/>
        <v>0</v>
      </c>
      <c r="AC36" s="452">
        <f t="shared" si="45"/>
        <v>0</v>
      </c>
      <c r="AD36" s="452">
        <f t="shared" si="45"/>
        <v>0</v>
      </c>
      <c r="AE36" s="452">
        <f t="shared" si="45"/>
        <v>0</v>
      </c>
      <c r="AF36" s="452">
        <f t="shared" si="45"/>
        <v>0</v>
      </c>
      <c r="AG36" s="452">
        <f t="shared" si="45"/>
        <v>0</v>
      </c>
      <c r="AH36" s="452">
        <f t="shared" si="45"/>
        <v>0</v>
      </c>
      <c r="AI36" s="452">
        <f t="shared" si="45"/>
        <v>0</v>
      </c>
      <c r="AJ36" s="452">
        <f t="shared" si="45"/>
        <v>0</v>
      </c>
      <c r="AK36" s="452">
        <f t="shared" si="45"/>
        <v>0</v>
      </c>
      <c r="AL36" s="452">
        <f t="shared" si="45"/>
        <v>0</v>
      </c>
      <c r="AM36" s="452">
        <f t="shared" si="45"/>
        <v>0</v>
      </c>
      <c r="AN36" s="452">
        <f t="shared" si="45"/>
        <v>0</v>
      </c>
      <c r="AO36" s="452">
        <f t="shared" si="45"/>
        <v>0</v>
      </c>
      <c r="AP36" s="452">
        <f t="shared" si="45"/>
        <v>0</v>
      </c>
      <c r="AQ36" s="452">
        <f t="shared" si="45"/>
        <v>0</v>
      </c>
      <c r="AR36" s="452">
        <f t="shared" si="45"/>
        <v>0</v>
      </c>
      <c r="AS36" s="452">
        <f t="shared" si="45"/>
        <v>0</v>
      </c>
      <c r="AT36" s="452">
        <f t="shared" si="45"/>
        <v>0</v>
      </c>
      <c r="AU36" s="452">
        <f t="shared" si="45"/>
        <v>0</v>
      </c>
      <c r="AV36" s="452">
        <f t="shared" si="45"/>
        <v>0</v>
      </c>
      <c r="AW36" s="452">
        <f t="shared" si="45"/>
        <v>0</v>
      </c>
      <c r="AX36" s="452">
        <f t="shared" si="45"/>
        <v>0</v>
      </c>
      <c r="AY36" s="452">
        <f t="shared" si="45"/>
        <v>0</v>
      </c>
      <c r="AZ36" s="452">
        <f t="shared" si="45"/>
        <v>0</v>
      </c>
      <c r="BA36" s="452">
        <f t="shared" si="45"/>
        <v>0</v>
      </c>
      <c r="BB36" s="452">
        <f t="shared" si="45"/>
        <v>0</v>
      </c>
      <c r="BC36" s="452">
        <f t="shared" si="45"/>
        <v>0</v>
      </c>
      <c r="BD36" s="452">
        <f t="shared" si="45"/>
        <v>0</v>
      </c>
      <c r="BE36" s="452">
        <f t="shared" si="45"/>
        <v>0</v>
      </c>
      <c r="BF36" s="452">
        <f t="shared" si="45"/>
        <v>0</v>
      </c>
      <c r="BG36" s="452">
        <f t="shared" si="45"/>
        <v>0</v>
      </c>
      <c r="BH36" s="452">
        <f t="shared" si="45"/>
        <v>0</v>
      </c>
      <c r="BI36" s="452">
        <f t="shared" si="45"/>
        <v>0</v>
      </c>
      <c r="BJ36" s="452">
        <f t="shared" si="45"/>
        <v>0</v>
      </c>
      <c r="BK36" s="452">
        <f t="shared" si="45"/>
        <v>0</v>
      </c>
      <c r="BL36" s="452">
        <f t="shared" si="45"/>
        <v>0</v>
      </c>
      <c r="BM36" s="452">
        <f t="shared" si="45"/>
        <v>0</v>
      </c>
      <c r="BN36" s="452">
        <f t="shared" si="45"/>
        <v>0</v>
      </c>
      <c r="BO36" s="452">
        <f t="shared" si="45"/>
        <v>0</v>
      </c>
      <c r="BP36" s="452">
        <f t="shared" si="45"/>
        <v>0</v>
      </c>
      <c r="BQ36" s="452">
        <f t="shared" si="45"/>
        <v>0</v>
      </c>
      <c r="BR36" s="452">
        <f t="shared" si="45"/>
        <v>0</v>
      </c>
      <c r="BS36" s="452">
        <f t="shared" si="45"/>
        <v>0</v>
      </c>
      <c r="BT36" s="452">
        <f t="shared" si="45"/>
        <v>0</v>
      </c>
      <c r="BU36" s="452">
        <f t="shared" si="45"/>
        <v>0</v>
      </c>
      <c r="BV36" s="452">
        <f t="shared" si="45"/>
        <v>0</v>
      </c>
      <c r="BW36" s="452">
        <f t="shared" si="45"/>
        <v>0</v>
      </c>
      <c r="BX36" s="452">
        <f t="shared" si="45"/>
        <v>0</v>
      </c>
      <c r="BY36" s="452">
        <f t="shared" si="45"/>
        <v>0</v>
      </c>
      <c r="BZ36" s="452">
        <f t="shared" si="45"/>
        <v>0</v>
      </c>
      <c r="CA36" s="452">
        <f t="shared" si="45"/>
        <v>0</v>
      </c>
      <c r="CB36" s="452">
        <f t="shared" si="45"/>
        <v>0</v>
      </c>
      <c r="CC36" s="452">
        <f t="shared" si="45"/>
        <v>0</v>
      </c>
      <c r="CD36" s="452">
        <f t="shared" si="45"/>
        <v>0</v>
      </c>
      <c r="CE36" s="452">
        <f t="shared" si="45"/>
        <v>0</v>
      </c>
      <c r="CF36" s="452">
        <f t="shared" si="45"/>
        <v>0</v>
      </c>
      <c r="CG36" s="452">
        <f t="shared" si="45"/>
        <v>0</v>
      </c>
      <c r="CH36" s="452">
        <f t="shared" si="45"/>
        <v>0</v>
      </c>
      <c r="CI36" s="452">
        <f t="shared" si="45"/>
        <v>0</v>
      </c>
      <c r="CJ36" s="452">
        <f t="shared" si="45"/>
        <v>0</v>
      </c>
      <c r="CK36" s="452">
        <f t="shared" si="45"/>
        <v>0</v>
      </c>
      <c r="CL36" s="452">
        <f t="shared" ref="CL36:DC36" si="46">CL16</f>
        <v>0</v>
      </c>
      <c r="CM36" s="452">
        <f t="shared" si="46"/>
        <v>0</v>
      </c>
      <c r="CN36" s="452">
        <f t="shared" si="46"/>
        <v>0</v>
      </c>
      <c r="CO36" s="452">
        <f t="shared" si="46"/>
        <v>0</v>
      </c>
      <c r="CP36" s="452">
        <f t="shared" si="46"/>
        <v>0</v>
      </c>
      <c r="CQ36" s="452">
        <f t="shared" si="46"/>
        <v>0</v>
      </c>
      <c r="CR36" s="452">
        <f t="shared" si="46"/>
        <v>0</v>
      </c>
      <c r="CS36" s="452">
        <f t="shared" si="46"/>
        <v>0</v>
      </c>
      <c r="CT36" s="452">
        <f t="shared" si="46"/>
        <v>0</v>
      </c>
      <c r="CU36" s="452">
        <f t="shared" si="46"/>
        <v>0</v>
      </c>
      <c r="CV36" s="452">
        <f t="shared" si="46"/>
        <v>0</v>
      </c>
      <c r="CW36" s="452">
        <f t="shared" si="46"/>
        <v>0</v>
      </c>
      <c r="CX36" s="452">
        <f t="shared" si="46"/>
        <v>0</v>
      </c>
      <c r="CY36" s="452">
        <f t="shared" si="46"/>
        <v>0</v>
      </c>
      <c r="CZ36" s="452">
        <f t="shared" si="46"/>
        <v>0</v>
      </c>
      <c r="DA36" s="452">
        <f t="shared" si="46"/>
        <v>0</v>
      </c>
      <c r="DB36" s="452">
        <f t="shared" si="46"/>
        <v>0</v>
      </c>
      <c r="DC36" s="452">
        <f t="shared" si="46"/>
        <v>0</v>
      </c>
    </row>
    <row r="37" spans="2:107" ht="15" customHeight="1" x14ac:dyDescent="0.25">
      <c r="B37" s="1163"/>
      <c r="C37" s="213" t="s">
        <v>4215</v>
      </c>
      <c r="D37" s="213"/>
      <c r="E37" s="219" t="s">
        <v>3855</v>
      </c>
      <c r="F37" s="220" t="s">
        <v>4231</v>
      </c>
      <c r="G37" s="534">
        <f>SUM(H37:DC37)</f>
        <v>0</v>
      </c>
      <c r="H37" s="224">
        <f>H30*((H34*H35*H36)/792)</f>
        <v>0</v>
      </c>
      <c r="I37" s="224">
        <f t="shared" ref="I37:Y37" si="47">I30*((I34*I35*I36)/792)</f>
        <v>0</v>
      </c>
      <c r="J37" s="224">
        <f t="shared" si="47"/>
        <v>0</v>
      </c>
      <c r="K37" s="224">
        <f t="shared" si="47"/>
        <v>0</v>
      </c>
      <c r="L37" s="224">
        <f t="shared" si="47"/>
        <v>0</v>
      </c>
      <c r="M37" s="224">
        <f t="shared" si="47"/>
        <v>0</v>
      </c>
      <c r="N37" s="224">
        <f t="shared" si="47"/>
        <v>0</v>
      </c>
      <c r="O37" s="224">
        <f t="shared" si="47"/>
        <v>0</v>
      </c>
      <c r="P37" s="224">
        <f t="shared" si="47"/>
        <v>0</v>
      </c>
      <c r="Q37" s="224">
        <f t="shared" si="47"/>
        <v>0</v>
      </c>
      <c r="R37" s="224">
        <f t="shared" si="47"/>
        <v>0</v>
      </c>
      <c r="S37" s="224">
        <f t="shared" si="47"/>
        <v>0</v>
      </c>
      <c r="T37" s="224">
        <f t="shared" si="47"/>
        <v>0</v>
      </c>
      <c r="U37" s="224">
        <f t="shared" si="47"/>
        <v>0</v>
      </c>
      <c r="V37" s="224">
        <f t="shared" si="47"/>
        <v>0</v>
      </c>
      <c r="W37" s="224">
        <f t="shared" si="47"/>
        <v>0</v>
      </c>
      <c r="X37" s="224">
        <f t="shared" si="47"/>
        <v>0</v>
      </c>
      <c r="Y37" s="224">
        <f t="shared" si="47"/>
        <v>0</v>
      </c>
      <c r="Z37" s="224">
        <f t="shared" ref="Z37:CK37" si="48">Z30*((Z34*Z35*Z36)/792)</f>
        <v>0</v>
      </c>
      <c r="AA37" s="224">
        <f t="shared" si="48"/>
        <v>0</v>
      </c>
      <c r="AB37" s="224">
        <f t="shared" si="48"/>
        <v>0</v>
      </c>
      <c r="AC37" s="224">
        <f t="shared" si="48"/>
        <v>0</v>
      </c>
      <c r="AD37" s="224">
        <f t="shared" si="48"/>
        <v>0</v>
      </c>
      <c r="AE37" s="224">
        <f t="shared" si="48"/>
        <v>0</v>
      </c>
      <c r="AF37" s="224">
        <f t="shared" si="48"/>
        <v>0</v>
      </c>
      <c r="AG37" s="224">
        <f t="shared" si="48"/>
        <v>0</v>
      </c>
      <c r="AH37" s="224">
        <f t="shared" si="48"/>
        <v>0</v>
      </c>
      <c r="AI37" s="224">
        <f t="shared" si="48"/>
        <v>0</v>
      </c>
      <c r="AJ37" s="224">
        <f t="shared" si="48"/>
        <v>0</v>
      </c>
      <c r="AK37" s="224">
        <f t="shared" si="48"/>
        <v>0</v>
      </c>
      <c r="AL37" s="224">
        <f t="shared" si="48"/>
        <v>0</v>
      </c>
      <c r="AM37" s="224">
        <f t="shared" si="48"/>
        <v>0</v>
      </c>
      <c r="AN37" s="224">
        <f t="shared" si="48"/>
        <v>0</v>
      </c>
      <c r="AO37" s="224">
        <f t="shared" si="48"/>
        <v>0</v>
      </c>
      <c r="AP37" s="224">
        <f t="shared" si="48"/>
        <v>0</v>
      </c>
      <c r="AQ37" s="224">
        <f t="shared" si="48"/>
        <v>0</v>
      </c>
      <c r="AR37" s="224">
        <f t="shared" si="48"/>
        <v>0</v>
      </c>
      <c r="AS37" s="224">
        <f t="shared" si="48"/>
        <v>0</v>
      </c>
      <c r="AT37" s="224">
        <f t="shared" si="48"/>
        <v>0</v>
      </c>
      <c r="AU37" s="224">
        <f t="shared" si="48"/>
        <v>0</v>
      </c>
      <c r="AV37" s="224">
        <f t="shared" si="48"/>
        <v>0</v>
      </c>
      <c r="AW37" s="224">
        <f t="shared" si="48"/>
        <v>0</v>
      </c>
      <c r="AX37" s="224">
        <f t="shared" si="48"/>
        <v>0</v>
      </c>
      <c r="AY37" s="224">
        <f t="shared" si="48"/>
        <v>0</v>
      </c>
      <c r="AZ37" s="224">
        <f t="shared" si="48"/>
        <v>0</v>
      </c>
      <c r="BA37" s="224">
        <f t="shared" si="48"/>
        <v>0</v>
      </c>
      <c r="BB37" s="224">
        <f t="shared" si="48"/>
        <v>0</v>
      </c>
      <c r="BC37" s="224">
        <f t="shared" si="48"/>
        <v>0</v>
      </c>
      <c r="BD37" s="224">
        <f t="shared" si="48"/>
        <v>0</v>
      </c>
      <c r="BE37" s="224">
        <f t="shared" si="48"/>
        <v>0</v>
      </c>
      <c r="BF37" s="224">
        <f t="shared" si="48"/>
        <v>0</v>
      </c>
      <c r="BG37" s="224">
        <f t="shared" si="48"/>
        <v>0</v>
      </c>
      <c r="BH37" s="224">
        <f t="shared" si="48"/>
        <v>0</v>
      </c>
      <c r="BI37" s="224">
        <f t="shared" si="48"/>
        <v>0</v>
      </c>
      <c r="BJ37" s="224">
        <f t="shared" si="48"/>
        <v>0</v>
      </c>
      <c r="BK37" s="224">
        <f t="shared" si="48"/>
        <v>0</v>
      </c>
      <c r="BL37" s="224">
        <f t="shared" si="48"/>
        <v>0</v>
      </c>
      <c r="BM37" s="224">
        <f t="shared" si="48"/>
        <v>0</v>
      </c>
      <c r="BN37" s="224">
        <f t="shared" si="48"/>
        <v>0</v>
      </c>
      <c r="BO37" s="224">
        <f t="shared" si="48"/>
        <v>0</v>
      </c>
      <c r="BP37" s="224">
        <f t="shared" si="48"/>
        <v>0</v>
      </c>
      <c r="BQ37" s="224">
        <f t="shared" si="48"/>
        <v>0</v>
      </c>
      <c r="BR37" s="224">
        <f t="shared" si="48"/>
        <v>0</v>
      </c>
      <c r="BS37" s="224">
        <f t="shared" si="48"/>
        <v>0</v>
      </c>
      <c r="BT37" s="224">
        <f t="shared" si="48"/>
        <v>0</v>
      </c>
      <c r="BU37" s="224">
        <f t="shared" si="48"/>
        <v>0</v>
      </c>
      <c r="BV37" s="224">
        <f t="shared" si="48"/>
        <v>0</v>
      </c>
      <c r="BW37" s="224">
        <f t="shared" si="48"/>
        <v>0</v>
      </c>
      <c r="BX37" s="224">
        <f t="shared" si="48"/>
        <v>0</v>
      </c>
      <c r="BY37" s="224">
        <f t="shared" si="48"/>
        <v>0</v>
      </c>
      <c r="BZ37" s="224">
        <f t="shared" si="48"/>
        <v>0</v>
      </c>
      <c r="CA37" s="224">
        <f t="shared" si="48"/>
        <v>0</v>
      </c>
      <c r="CB37" s="224">
        <f t="shared" si="48"/>
        <v>0</v>
      </c>
      <c r="CC37" s="224">
        <f t="shared" si="48"/>
        <v>0</v>
      </c>
      <c r="CD37" s="224">
        <f t="shared" si="48"/>
        <v>0</v>
      </c>
      <c r="CE37" s="224">
        <f t="shared" si="48"/>
        <v>0</v>
      </c>
      <c r="CF37" s="224">
        <f t="shared" si="48"/>
        <v>0</v>
      </c>
      <c r="CG37" s="224">
        <f t="shared" si="48"/>
        <v>0</v>
      </c>
      <c r="CH37" s="224">
        <f t="shared" si="48"/>
        <v>0</v>
      </c>
      <c r="CI37" s="224">
        <f t="shared" si="48"/>
        <v>0</v>
      </c>
      <c r="CJ37" s="224">
        <f t="shared" si="48"/>
        <v>0</v>
      </c>
      <c r="CK37" s="224">
        <f t="shared" si="48"/>
        <v>0</v>
      </c>
      <c r="CL37" s="224">
        <f t="shared" ref="CL37:DC37" si="49">CL30*((CL34*CL35*CL36)/792)</f>
        <v>0</v>
      </c>
      <c r="CM37" s="224">
        <f t="shared" si="49"/>
        <v>0</v>
      </c>
      <c r="CN37" s="224">
        <f t="shared" si="49"/>
        <v>0</v>
      </c>
      <c r="CO37" s="224">
        <f t="shared" si="49"/>
        <v>0</v>
      </c>
      <c r="CP37" s="224">
        <f t="shared" si="49"/>
        <v>0</v>
      </c>
      <c r="CQ37" s="224">
        <f t="shared" si="49"/>
        <v>0</v>
      </c>
      <c r="CR37" s="224">
        <f t="shared" si="49"/>
        <v>0</v>
      </c>
      <c r="CS37" s="224">
        <f t="shared" si="49"/>
        <v>0</v>
      </c>
      <c r="CT37" s="224">
        <f t="shared" si="49"/>
        <v>0</v>
      </c>
      <c r="CU37" s="224">
        <f t="shared" si="49"/>
        <v>0</v>
      </c>
      <c r="CV37" s="224">
        <f t="shared" si="49"/>
        <v>0</v>
      </c>
      <c r="CW37" s="224">
        <f t="shared" si="49"/>
        <v>0</v>
      </c>
      <c r="CX37" s="224">
        <f t="shared" si="49"/>
        <v>0</v>
      </c>
      <c r="CY37" s="224">
        <f t="shared" si="49"/>
        <v>0</v>
      </c>
      <c r="CZ37" s="224">
        <f t="shared" si="49"/>
        <v>0</v>
      </c>
      <c r="DA37" s="224">
        <f t="shared" si="49"/>
        <v>0</v>
      </c>
      <c r="DB37" s="224">
        <f t="shared" si="49"/>
        <v>0</v>
      </c>
      <c r="DC37" s="224">
        <f t="shared" si="49"/>
        <v>0</v>
      </c>
    </row>
    <row r="38" spans="2:107" ht="15" customHeight="1" x14ac:dyDescent="0.25">
      <c r="B38" s="1164"/>
      <c r="C38" s="213" t="s">
        <v>4217</v>
      </c>
      <c r="D38" s="213"/>
      <c r="E38" s="213"/>
      <c r="F38" s="220" t="s">
        <v>4232</v>
      </c>
      <c r="G38" s="225" t="str">
        <f>IF(COUNTA(H38:DC38)=0,"",IF(OR(LARGE(H38:DC38,1)&gt;1,SMALL(H38:DC38,1)&lt;0),"ERRO",""))</f>
        <v/>
      </c>
      <c r="H38" s="230">
        <f>IF(H30=0,0,H37/H30)</f>
        <v>0</v>
      </c>
      <c r="I38" s="230">
        <f t="shared" ref="I38:Y38" si="50">IF(I30=0,0,I37/I30)</f>
        <v>0</v>
      </c>
      <c r="J38" s="230">
        <f t="shared" si="50"/>
        <v>0</v>
      </c>
      <c r="K38" s="230">
        <f t="shared" si="50"/>
        <v>0</v>
      </c>
      <c r="L38" s="230">
        <f t="shared" si="50"/>
        <v>0</v>
      </c>
      <c r="M38" s="230">
        <f t="shared" si="50"/>
        <v>0</v>
      </c>
      <c r="N38" s="230">
        <f t="shared" si="50"/>
        <v>0</v>
      </c>
      <c r="O38" s="230">
        <f t="shared" si="50"/>
        <v>0</v>
      </c>
      <c r="P38" s="230">
        <f t="shared" si="50"/>
        <v>0</v>
      </c>
      <c r="Q38" s="230">
        <f t="shared" si="50"/>
        <v>0</v>
      </c>
      <c r="R38" s="230">
        <f t="shared" si="50"/>
        <v>0</v>
      </c>
      <c r="S38" s="230">
        <f t="shared" si="50"/>
        <v>0</v>
      </c>
      <c r="T38" s="230">
        <f t="shared" si="50"/>
        <v>0</v>
      </c>
      <c r="U38" s="230">
        <f t="shared" si="50"/>
        <v>0</v>
      </c>
      <c r="V38" s="230">
        <f t="shared" si="50"/>
        <v>0</v>
      </c>
      <c r="W38" s="230">
        <f t="shared" si="50"/>
        <v>0</v>
      </c>
      <c r="X38" s="230">
        <f t="shared" si="50"/>
        <v>0</v>
      </c>
      <c r="Y38" s="230">
        <f t="shared" si="50"/>
        <v>0</v>
      </c>
      <c r="Z38" s="230">
        <f t="shared" ref="Z38:CK38" si="51">IF(Z30=0,0,Z37/Z30)</f>
        <v>0</v>
      </c>
      <c r="AA38" s="230">
        <f t="shared" si="51"/>
        <v>0</v>
      </c>
      <c r="AB38" s="230">
        <f t="shared" si="51"/>
        <v>0</v>
      </c>
      <c r="AC38" s="230">
        <f t="shared" si="51"/>
        <v>0</v>
      </c>
      <c r="AD38" s="230">
        <f t="shared" si="51"/>
        <v>0</v>
      </c>
      <c r="AE38" s="230">
        <f t="shared" si="51"/>
        <v>0</v>
      </c>
      <c r="AF38" s="230">
        <f t="shared" si="51"/>
        <v>0</v>
      </c>
      <c r="AG38" s="230">
        <f t="shared" si="51"/>
        <v>0</v>
      </c>
      <c r="AH38" s="230">
        <f t="shared" si="51"/>
        <v>0</v>
      </c>
      <c r="AI38" s="230">
        <f t="shared" si="51"/>
        <v>0</v>
      </c>
      <c r="AJ38" s="230">
        <f t="shared" si="51"/>
        <v>0</v>
      </c>
      <c r="AK38" s="230">
        <f t="shared" si="51"/>
        <v>0</v>
      </c>
      <c r="AL38" s="230">
        <f t="shared" si="51"/>
        <v>0</v>
      </c>
      <c r="AM38" s="230">
        <f t="shared" si="51"/>
        <v>0</v>
      </c>
      <c r="AN38" s="230">
        <f t="shared" si="51"/>
        <v>0</v>
      </c>
      <c r="AO38" s="230">
        <f t="shared" si="51"/>
        <v>0</v>
      </c>
      <c r="AP38" s="230">
        <f t="shared" si="51"/>
        <v>0</v>
      </c>
      <c r="AQ38" s="230">
        <f t="shared" si="51"/>
        <v>0</v>
      </c>
      <c r="AR38" s="230">
        <f t="shared" si="51"/>
        <v>0</v>
      </c>
      <c r="AS38" s="230">
        <f t="shared" si="51"/>
        <v>0</v>
      </c>
      <c r="AT38" s="230">
        <f t="shared" si="51"/>
        <v>0</v>
      </c>
      <c r="AU38" s="230">
        <f t="shared" si="51"/>
        <v>0</v>
      </c>
      <c r="AV38" s="230">
        <f t="shared" si="51"/>
        <v>0</v>
      </c>
      <c r="AW38" s="230">
        <f t="shared" si="51"/>
        <v>0</v>
      </c>
      <c r="AX38" s="230">
        <f t="shared" si="51"/>
        <v>0</v>
      </c>
      <c r="AY38" s="230">
        <f t="shared" si="51"/>
        <v>0</v>
      </c>
      <c r="AZ38" s="230">
        <f t="shared" si="51"/>
        <v>0</v>
      </c>
      <c r="BA38" s="230">
        <f t="shared" si="51"/>
        <v>0</v>
      </c>
      <c r="BB38" s="230">
        <f t="shared" si="51"/>
        <v>0</v>
      </c>
      <c r="BC38" s="230">
        <f t="shared" si="51"/>
        <v>0</v>
      </c>
      <c r="BD38" s="230">
        <f t="shared" si="51"/>
        <v>0</v>
      </c>
      <c r="BE38" s="230">
        <f t="shared" si="51"/>
        <v>0</v>
      </c>
      <c r="BF38" s="230">
        <f t="shared" si="51"/>
        <v>0</v>
      </c>
      <c r="BG38" s="230">
        <f t="shared" si="51"/>
        <v>0</v>
      </c>
      <c r="BH38" s="230">
        <f t="shared" si="51"/>
        <v>0</v>
      </c>
      <c r="BI38" s="230">
        <f t="shared" si="51"/>
        <v>0</v>
      </c>
      <c r="BJ38" s="230">
        <f t="shared" si="51"/>
        <v>0</v>
      </c>
      <c r="BK38" s="230">
        <f t="shared" si="51"/>
        <v>0</v>
      </c>
      <c r="BL38" s="230">
        <f t="shared" si="51"/>
        <v>0</v>
      </c>
      <c r="BM38" s="230">
        <f t="shared" si="51"/>
        <v>0</v>
      </c>
      <c r="BN38" s="230">
        <f t="shared" si="51"/>
        <v>0</v>
      </c>
      <c r="BO38" s="230">
        <f t="shared" si="51"/>
        <v>0</v>
      </c>
      <c r="BP38" s="230">
        <f t="shared" si="51"/>
        <v>0</v>
      </c>
      <c r="BQ38" s="230">
        <f t="shared" si="51"/>
        <v>0</v>
      </c>
      <c r="BR38" s="230">
        <f t="shared" si="51"/>
        <v>0</v>
      </c>
      <c r="BS38" s="230">
        <f t="shared" si="51"/>
        <v>0</v>
      </c>
      <c r="BT38" s="230">
        <f t="shared" si="51"/>
        <v>0</v>
      </c>
      <c r="BU38" s="230">
        <f t="shared" si="51"/>
        <v>0</v>
      </c>
      <c r="BV38" s="230">
        <f t="shared" si="51"/>
        <v>0</v>
      </c>
      <c r="BW38" s="230">
        <f t="shared" si="51"/>
        <v>0</v>
      </c>
      <c r="BX38" s="230">
        <f t="shared" si="51"/>
        <v>0</v>
      </c>
      <c r="BY38" s="230">
        <f t="shared" si="51"/>
        <v>0</v>
      </c>
      <c r="BZ38" s="230">
        <f t="shared" si="51"/>
        <v>0</v>
      </c>
      <c r="CA38" s="230">
        <f t="shared" si="51"/>
        <v>0</v>
      </c>
      <c r="CB38" s="230">
        <f t="shared" si="51"/>
        <v>0</v>
      </c>
      <c r="CC38" s="230">
        <f t="shared" si="51"/>
        <v>0</v>
      </c>
      <c r="CD38" s="230">
        <f t="shared" si="51"/>
        <v>0</v>
      </c>
      <c r="CE38" s="230">
        <f t="shared" si="51"/>
        <v>0</v>
      </c>
      <c r="CF38" s="230">
        <f t="shared" si="51"/>
        <v>0</v>
      </c>
      <c r="CG38" s="230">
        <f t="shared" si="51"/>
        <v>0</v>
      </c>
      <c r="CH38" s="230">
        <f t="shared" si="51"/>
        <v>0</v>
      </c>
      <c r="CI38" s="230">
        <f t="shared" si="51"/>
        <v>0</v>
      </c>
      <c r="CJ38" s="230">
        <f t="shared" si="51"/>
        <v>0</v>
      </c>
      <c r="CK38" s="230">
        <f t="shared" si="51"/>
        <v>0</v>
      </c>
      <c r="CL38" s="230">
        <f t="shared" ref="CL38:DC38" si="52">IF(CL30=0,0,CL37/CL30)</f>
        <v>0</v>
      </c>
      <c r="CM38" s="230">
        <f t="shared" si="52"/>
        <v>0</v>
      </c>
      <c r="CN38" s="230">
        <f t="shared" si="52"/>
        <v>0</v>
      </c>
      <c r="CO38" s="230">
        <f t="shared" si="52"/>
        <v>0</v>
      </c>
      <c r="CP38" s="230">
        <f t="shared" si="52"/>
        <v>0</v>
      </c>
      <c r="CQ38" s="230">
        <f t="shared" si="52"/>
        <v>0</v>
      </c>
      <c r="CR38" s="230">
        <f t="shared" si="52"/>
        <v>0</v>
      </c>
      <c r="CS38" s="230">
        <f t="shared" si="52"/>
        <v>0</v>
      </c>
      <c r="CT38" s="230">
        <f t="shared" si="52"/>
        <v>0</v>
      </c>
      <c r="CU38" s="230">
        <f t="shared" si="52"/>
        <v>0</v>
      </c>
      <c r="CV38" s="230">
        <f t="shared" si="52"/>
        <v>0</v>
      </c>
      <c r="CW38" s="230">
        <f t="shared" si="52"/>
        <v>0</v>
      </c>
      <c r="CX38" s="230">
        <f t="shared" si="52"/>
        <v>0</v>
      </c>
      <c r="CY38" s="230">
        <f t="shared" si="52"/>
        <v>0</v>
      </c>
      <c r="CZ38" s="230">
        <f t="shared" si="52"/>
        <v>0</v>
      </c>
      <c r="DA38" s="230">
        <f t="shared" si="52"/>
        <v>0</v>
      </c>
      <c r="DB38" s="230">
        <f t="shared" si="52"/>
        <v>0</v>
      </c>
      <c r="DC38" s="230">
        <f t="shared" si="52"/>
        <v>0</v>
      </c>
    </row>
    <row r="39" spans="2:107" ht="15" customHeight="1" x14ac:dyDescent="0.25">
      <c r="B39" s="495">
        <v>19</v>
      </c>
      <c r="C39" s="213" t="s">
        <v>4219</v>
      </c>
      <c r="D39" s="213"/>
      <c r="E39" s="219" t="s">
        <v>3852</v>
      </c>
      <c r="F39" s="220" t="s">
        <v>4233</v>
      </c>
      <c r="G39" s="534">
        <f>SUM(H39:DC39)</f>
        <v>0</v>
      </c>
      <c r="H39" s="229">
        <f>(H30*H33)/1000</f>
        <v>0</v>
      </c>
      <c r="I39" s="229">
        <f t="shared" ref="I39:Y39" si="53">(I30*I33)/1000</f>
        <v>0</v>
      </c>
      <c r="J39" s="229">
        <f t="shared" si="53"/>
        <v>0</v>
      </c>
      <c r="K39" s="229">
        <f t="shared" si="53"/>
        <v>0</v>
      </c>
      <c r="L39" s="229">
        <f t="shared" si="53"/>
        <v>0</v>
      </c>
      <c r="M39" s="229">
        <f t="shared" si="53"/>
        <v>0</v>
      </c>
      <c r="N39" s="229">
        <f t="shared" si="53"/>
        <v>0</v>
      </c>
      <c r="O39" s="229">
        <f t="shared" si="53"/>
        <v>0</v>
      </c>
      <c r="P39" s="229">
        <f t="shared" si="53"/>
        <v>0</v>
      </c>
      <c r="Q39" s="229">
        <f t="shared" si="53"/>
        <v>0</v>
      </c>
      <c r="R39" s="229">
        <f t="shared" si="53"/>
        <v>0</v>
      </c>
      <c r="S39" s="229">
        <f t="shared" si="53"/>
        <v>0</v>
      </c>
      <c r="T39" s="229">
        <f t="shared" si="53"/>
        <v>0</v>
      </c>
      <c r="U39" s="229">
        <f t="shared" si="53"/>
        <v>0</v>
      </c>
      <c r="V39" s="229">
        <f t="shared" si="53"/>
        <v>0</v>
      </c>
      <c r="W39" s="229">
        <f t="shared" si="53"/>
        <v>0</v>
      </c>
      <c r="X39" s="229">
        <f t="shared" si="53"/>
        <v>0</v>
      </c>
      <c r="Y39" s="229">
        <f t="shared" si="53"/>
        <v>0</v>
      </c>
      <c r="Z39" s="229">
        <f t="shared" ref="Z39:CK39" si="54">(Z30*Z33)/1000</f>
        <v>0</v>
      </c>
      <c r="AA39" s="229">
        <f t="shared" si="54"/>
        <v>0</v>
      </c>
      <c r="AB39" s="229">
        <f t="shared" si="54"/>
        <v>0</v>
      </c>
      <c r="AC39" s="229">
        <f t="shared" si="54"/>
        <v>0</v>
      </c>
      <c r="AD39" s="229">
        <f t="shared" si="54"/>
        <v>0</v>
      </c>
      <c r="AE39" s="229">
        <f t="shared" si="54"/>
        <v>0</v>
      </c>
      <c r="AF39" s="229">
        <f t="shared" si="54"/>
        <v>0</v>
      </c>
      <c r="AG39" s="229">
        <f t="shared" si="54"/>
        <v>0</v>
      </c>
      <c r="AH39" s="229">
        <f t="shared" si="54"/>
        <v>0</v>
      </c>
      <c r="AI39" s="229">
        <f t="shared" si="54"/>
        <v>0</v>
      </c>
      <c r="AJ39" s="229">
        <f t="shared" si="54"/>
        <v>0</v>
      </c>
      <c r="AK39" s="229">
        <f t="shared" si="54"/>
        <v>0</v>
      </c>
      <c r="AL39" s="229">
        <f t="shared" si="54"/>
        <v>0</v>
      </c>
      <c r="AM39" s="229">
        <f t="shared" si="54"/>
        <v>0</v>
      </c>
      <c r="AN39" s="229">
        <f t="shared" si="54"/>
        <v>0</v>
      </c>
      <c r="AO39" s="229">
        <f t="shared" si="54"/>
        <v>0</v>
      </c>
      <c r="AP39" s="229">
        <f t="shared" si="54"/>
        <v>0</v>
      </c>
      <c r="AQ39" s="229">
        <f t="shared" si="54"/>
        <v>0</v>
      </c>
      <c r="AR39" s="229">
        <f t="shared" si="54"/>
        <v>0</v>
      </c>
      <c r="AS39" s="229">
        <f t="shared" si="54"/>
        <v>0</v>
      </c>
      <c r="AT39" s="229">
        <f t="shared" si="54"/>
        <v>0</v>
      </c>
      <c r="AU39" s="229">
        <f t="shared" si="54"/>
        <v>0</v>
      </c>
      <c r="AV39" s="229">
        <f t="shared" si="54"/>
        <v>0</v>
      </c>
      <c r="AW39" s="229">
        <f t="shared" si="54"/>
        <v>0</v>
      </c>
      <c r="AX39" s="229">
        <f t="shared" si="54"/>
        <v>0</v>
      </c>
      <c r="AY39" s="229">
        <f t="shared" si="54"/>
        <v>0</v>
      </c>
      <c r="AZ39" s="229">
        <f t="shared" si="54"/>
        <v>0</v>
      </c>
      <c r="BA39" s="229">
        <f t="shared" si="54"/>
        <v>0</v>
      </c>
      <c r="BB39" s="229">
        <f t="shared" si="54"/>
        <v>0</v>
      </c>
      <c r="BC39" s="229">
        <f t="shared" si="54"/>
        <v>0</v>
      </c>
      <c r="BD39" s="229">
        <f t="shared" si="54"/>
        <v>0</v>
      </c>
      <c r="BE39" s="229">
        <f t="shared" si="54"/>
        <v>0</v>
      </c>
      <c r="BF39" s="229">
        <f t="shared" si="54"/>
        <v>0</v>
      </c>
      <c r="BG39" s="229">
        <f t="shared" si="54"/>
        <v>0</v>
      </c>
      <c r="BH39" s="229">
        <f t="shared" si="54"/>
        <v>0</v>
      </c>
      <c r="BI39" s="229">
        <f t="shared" si="54"/>
        <v>0</v>
      </c>
      <c r="BJ39" s="229">
        <f t="shared" si="54"/>
        <v>0</v>
      </c>
      <c r="BK39" s="229">
        <f t="shared" si="54"/>
        <v>0</v>
      </c>
      <c r="BL39" s="229">
        <f t="shared" si="54"/>
        <v>0</v>
      </c>
      <c r="BM39" s="229">
        <f t="shared" si="54"/>
        <v>0</v>
      </c>
      <c r="BN39" s="229">
        <f t="shared" si="54"/>
        <v>0</v>
      </c>
      <c r="BO39" s="229">
        <f t="shared" si="54"/>
        <v>0</v>
      </c>
      <c r="BP39" s="229">
        <f t="shared" si="54"/>
        <v>0</v>
      </c>
      <c r="BQ39" s="229">
        <f t="shared" si="54"/>
        <v>0</v>
      </c>
      <c r="BR39" s="229">
        <f t="shared" si="54"/>
        <v>0</v>
      </c>
      <c r="BS39" s="229">
        <f t="shared" si="54"/>
        <v>0</v>
      </c>
      <c r="BT39" s="229">
        <f t="shared" si="54"/>
        <v>0</v>
      </c>
      <c r="BU39" s="229">
        <f t="shared" si="54"/>
        <v>0</v>
      </c>
      <c r="BV39" s="229">
        <f t="shared" si="54"/>
        <v>0</v>
      </c>
      <c r="BW39" s="229">
        <f t="shared" si="54"/>
        <v>0</v>
      </c>
      <c r="BX39" s="229">
        <f t="shared" si="54"/>
        <v>0</v>
      </c>
      <c r="BY39" s="229">
        <f t="shared" si="54"/>
        <v>0</v>
      </c>
      <c r="BZ39" s="229">
        <f t="shared" si="54"/>
        <v>0</v>
      </c>
      <c r="CA39" s="229">
        <f t="shared" si="54"/>
        <v>0</v>
      </c>
      <c r="CB39" s="229">
        <f t="shared" si="54"/>
        <v>0</v>
      </c>
      <c r="CC39" s="229">
        <f t="shared" si="54"/>
        <v>0</v>
      </c>
      <c r="CD39" s="229">
        <f t="shared" si="54"/>
        <v>0</v>
      </c>
      <c r="CE39" s="229">
        <f t="shared" si="54"/>
        <v>0</v>
      </c>
      <c r="CF39" s="229">
        <f t="shared" si="54"/>
        <v>0</v>
      </c>
      <c r="CG39" s="229">
        <f t="shared" si="54"/>
        <v>0</v>
      </c>
      <c r="CH39" s="229">
        <f t="shared" si="54"/>
        <v>0</v>
      </c>
      <c r="CI39" s="229">
        <f t="shared" si="54"/>
        <v>0</v>
      </c>
      <c r="CJ39" s="229">
        <f t="shared" si="54"/>
        <v>0</v>
      </c>
      <c r="CK39" s="229">
        <f t="shared" si="54"/>
        <v>0</v>
      </c>
      <c r="CL39" s="229">
        <f t="shared" ref="CL39:DC39" si="55">(CL30*CL33)/1000</f>
        <v>0</v>
      </c>
      <c r="CM39" s="229">
        <f t="shared" si="55"/>
        <v>0</v>
      </c>
      <c r="CN39" s="229">
        <f t="shared" si="55"/>
        <v>0</v>
      </c>
      <c r="CO39" s="229">
        <f t="shared" si="55"/>
        <v>0</v>
      </c>
      <c r="CP39" s="229">
        <f t="shared" si="55"/>
        <v>0</v>
      </c>
      <c r="CQ39" s="229">
        <f t="shared" si="55"/>
        <v>0</v>
      </c>
      <c r="CR39" s="229">
        <f t="shared" si="55"/>
        <v>0</v>
      </c>
      <c r="CS39" s="229">
        <f t="shared" si="55"/>
        <v>0</v>
      </c>
      <c r="CT39" s="229">
        <f t="shared" si="55"/>
        <v>0</v>
      </c>
      <c r="CU39" s="229">
        <f t="shared" si="55"/>
        <v>0</v>
      </c>
      <c r="CV39" s="229">
        <f t="shared" si="55"/>
        <v>0</v>
      </c>
      <c r="CW39" s="229">
        <f t="shared" si="55"/>
        <v>0</v>
      </c>
      <c r="CX39" s="229">
        <f t="shared" si="55"/>
        <v>0</v>
      </c>
      <c r="CY39" s="229">
        <f t="shared" si="55"/>
        <v>0</v>
      </c>
      <c r="CZ39" s="229">
        <f t="shared" si="55"/>
        <v>0</v>
      </c>
      <c r="DA39" s="229">
        <f t="shared" si="55"/>
        <v>0</v>
      </c>
      <c r="DB39" s="229">
        <f t="shared" si="55"/>
        <v>0</v>
      </c>
      <c r="DC39" s="229">
        <f t="shared" si="55"/>
        <v>0</v>
      </c>
    </row>
    <row r="40" spans="2:107" ht="15" customHeight="1" x14ac:dyDescent="0.25">
      <c r="B40" s="495">
        <v>20</v>
      </c>
      <c r="C40" s="213" t="s">
        <v>4221</v>
      </c>
      <c r="D40" s="213"/>
      <c r="E40" s="214" t="s">
        <v>3855</v>
      </c>
      <c r="F40" s="220" t="s">
        <v>4234</v>
      </c>
      <c r="G40" s="231">
        <f>SUM(H40:DC40)</f>
        <v>0</v>
      </c>
      <c r="H40" s="232">
        <f>H30*H38</f>
        <v>0</v>
      </c>
      <c r="I40" s="232">
        <f t="shared" ref="I40:Y40" si="56">I30*I38</f>
        <v>0</v>
      </c>
      <c r="J40" s="232">
        <f t="shared" si="56"/>
        <v>0</v>
      </c>
      <c r="K40" s="232">
        <f t="shared" si="56"/>
        <v>0</v>
      </c>
      <c r="L40" s="232">
        <f t="shared" si="56"/>
        <v>0</v>
      </c>
      <c r="M40" s="232">
        <f t="shared" si="56"/>
        <v>0</v>
      </c>
      <c r="N40" s="232">
        <f t="shared" si="56"/>
        <v>0</v>
      </c>
      <c r="O40" s="232">
        <f t="shared" si="56"/>
        <v>0</v>
      </c>
      <c r="P40" s="232">
        <f t="shared" si="56"/>
        <v>0</v>
      </c>
      <c r="Q40" s="232">
        <f t="shared" si="56"/>
        <v>0</v>
      </c>
      <c r="R40" s="232">
        <f t="shared" si="56"/>
        <v>0</v>
      </c>
      <c r="S40" s="232">
        <f t="shared" si="56"/>
        <v>0</v>
      </c>
      <c r="T40" s="232">
        <f t="shared" si="56"/>
        <v>0</v>
      </c>
      <c r="U40" s="232">
        <f t="shared" si="56"/>
        <v>0</v>
      </c>
      <c r="V40" s="232">
        <f t="shared" si="56"/>
        <v>0</v>
      </c>
      <c r="W40" s="232">
        <f t="shared" si="56"/>
        <v>0</v>
      </c>
      <c r="X40" s="232">
        <f t="shared" si="56"/>
        <v>0</v>
      </c>
      <c r="Y40" s="232">
        <f t="shared" si="56"/>
        <v>0</v>
      </c>
      <c r="Z40" s="232">
        <f t="shared" ref="Z40:CK40" si="57">Z30*Z38</f>
        <v>0</v>
      </c>
      <c r="AA40" s="232">
        <f t="shared" si="57"/>
        <v>0</v>
      </c>
      <c r="AB40" s="232">
        <f t="shared" si="57"/>
        <v>0</v>
      </c>
      <c r="AC40" s="232">
        <f t="shared" si="57"/>
        <v>0</v>
      </c>
      <c r="AD40" s="232">
        <f t="shared" si="57"/>
        <v>0</v>
      </c>
      <c r="AE40" s="232">
        <f t="shared" si="57"/>
        <v>0</v>
      </c>
      <c r="AF40" s="232">
        <f t="shared" si="57"/>
        <v>0</v>
      </c>
      <c r="AG40" s="232">
        <f t="shared" si="57"/>
        <v>0</v>
      </c>
      <c r="AH40" s="232">
        <f t="shared" si="57"/>
        <v>0</v>
      </c>
      <c r="AI40" s="232">
        <f t="shared" si="57"/>
        <v>0</v>
      </c>
      <c r="AJ40" s="232">
        <f t="shared" si="57"/>
        <v>0</v>
      </c>
      <c r="AK40" s="232">
        <f t="shared" si="57"/>
        <v>0</v>
      </c>
      <c r="AL40" s="232">
        <f t="shared" si="57"/>
        <v>0</v>
      </c>
      <c r="AM40" s="232">
        <f t="shared" si="57"/>
        <v>0</v>
      </c>
      <c r="AN40" s="232">
        <f t="shared" si="57"/>
        <v>0</v>
      </c>
      <c r="AO40" s="232">
        <f t="shared" si="57"/>
        <v>0</v>
      </c>
      <c r="AP40" s="232">
        <f t="shared" si="57"/>
        <v>0</v>
      </c>
      <c r="AQ40" s="232">
        <f t="shared" si="57"/>
        <v>0</v>
      </c>
      <c r="AR40" s="232">
        <f t="shared" si="57"/>
        <v>0</v>
      </c>
      <c r="AS40" s="232">
        <f t="shared" si="57"/>
        <v>0</v>
      </c>
      <c r="AT40" s="232">
        <f t="shared" si="57"/>
        <v>0</v>
      </c>
      <c r="AU40" s="232">
        <f t="shared" si="57"/>
        <v>0</v>
      </c>
      <c r="AV40" s="232">
        <f t="shared" si="57"/>
        <v>0</v>
      </c>
      <c r="AW40" s="232">
        <f t="shared" si="57"/>
        <v>0</v>
      </c>
      <c r="AX40" s="232">
        <f t="shared" si="57"/>
        <v>0</v>
      </c>
      <c r="AY40" s="232">
        <f t="shared" si="57"/>
        <v>0</v>
      </c>
      <c r="AZ40" s="232">
        <f t="shared" si="57"/>
        <v>0</v>
      </c>
      <c r="BA40" s="232">
        <f t="shared" si="57"/>
        <v>0</v>
      </c>
      <c r="BB40" s="232">
        <f t="shared" si="57"/>
        <v>0</v>
      </c>
      <c r="BC40" s="232">
        <f t="shared" si="57"/>
        <v>0</v>
      </c>
      <c r="BD40" s="232">
        <f t="shared" si="57"/>
        <v>0</v>
      </c>
      <c r="BE40" s="232">
        <f t="shared" si="57"/>
        <v>0</v>
      </c>
      <c r="BF40" s="232">
        <f t="shared" si="57"/>
        <v>0</v>
      </c>
      <c r="BG40" s="232">
        <f t="shared" si="57"/>
        <v>0</v>
      </c>
      <c r="BH40" s="232">
        <f t="shared" si="57"/>
        <v>0</v>
      </c>
      <c r="BI40" s="232">
        <f t="shared" si="57"/>
        <v>0</v>
      </c>
      <c r="BJ40" s="232">
        <f t="shared" si="57"/>
        <v>0</v>
      </c>
      <c r="BK40" s="232">
        <f t="shared" si="57"/>
        <v>0</v>
      </c>
      <c r="BL40" s="232">
        <f t="shared" si="57"/>
        <v>0</v>
      </c>
      <c r="BM40" s="232">
        <f t="shared" si="57"/>
        <v>0</v>
      </c>
      <c r="BN40" s="232">
        <f t="shared" si="57"/>
        <v>0</v>
      </c>
      <c r="BO40" s="232">
        <f t="shared" si="57"/>
        <v>0</v>
      </c>
      <c r="BP40" s="232">
        <f t="shared" si="57"/>
        <v>0</v>
      </c>
      <c r="BQ40" s="232">
        <f t="shared" si="57"/>
        <v>0</v>
      </c>
      <c r="BR40" s="232">
        <f t="shared" si="57"/>
        <v>0</v>
      </c>
      <c r="BS40" s="232">
        <f t="shared" si="57"/>
        <v>0</v>
      </c>
      <c r="BT40" s="232">
        <f t="shared" si="57"/>
        <v>0</v>
      </c>
      <c r="BU40" s="232">
        <f t="shared" si="57"/>
        <v>0</v>
      </c>
      <c r="BV40" s="232">
        <f t="shared" si="57"/>
        <v>0</v>
      </c>
      <c r="BW40" s="232">
        <f t="shared" si="57"/>
        <v>0</v>
      </c>
      <c r="BX40" s="232">
        <f t="shared" si="57"/>
        <v>0</v>
      </c>
      <c r="BY40" s="232">
        <f t="shared" si="57"/>
        <v>0</v>
      </c>
      <c r="BZ40" s="232">
        <f t="shared" si="57"/>
        <v>0</v>
      </c>
      <c r="CA40" s="232">
        <f t="shared" si="57"/>
        <v>0</v>
      </c>
      <c r="CB40" s="232">
        <f t="shared" si="57"/>
        <v>0</v>
      </c>
      <c r="CC40" s="232">
        <f t="shared" si="57"/>
        <v>0</v>
      </c>
      <c r="CD40" s="232">
        <f t="shared" si="57"/>
        <v>0</v>
      </c>
      <c r="CE40" s="232">
        <f t="shared" si="57"/>
        <v>0</v>
      </c>
      <c r="CF40" s="232">
        <f t="shared" si="57"/>
        <v>0</v>
      </c>
      <c r="CG40" s="232">
        <f t="shared" si="57"/>
        <v>0</v>
      </c>
      <c r="CH40" s="232">
        <f t="shared" si="57"/>
        <v>0</v>
      </c>
      <c r="CI40" s="232">
        <f t="shared" si="57"/>
        <v>0</v>
      </c>
      <c r="CJ40" s="232">
        <f t="shared" si="57"/>
        <v>0</v>
      </c>
      <c r="CK40" s="232">
        <f t="shared" si="57"/>
        <v>0</v>
      </c>
      <c r="CL40" s="232">
        <f t="shared" ref="CL40:DC40" si="58">CL30*CL38</f>
        <v>0</v>
      </c>
      <c r="CM40" s="232">
        <f t="shared" si="58"/>
        <v>0</v>
      </c>
      <c r="CN40" s="232">
        <f t="shared" si="58"/>
        <v>0</v>
      </c>
      <c r="CO40" s="232">
        <f t="shared" si="58"/>
        <v>0</v>
      </c>
      <c r="CP40" s="232">
        <f t="shared" si="58"/>
        <v>0</v>
      </c>
      <c r="CQ40" s="232">
        <f t="shared" si="58"/>
        <v>0</v>
      </c>
      <c r="CR40" s="232">
        <f t="shared" si="58"/>
        <v>0</v>
      </c>
      <c r="CS40" s="232">
        <f t="shared" si="58"/>
        <v>0</v>
      </c>
      <c r="CT40" s="232">
        <f t="shared" si="58"/>
        <v>0</v>
      </c>
      <c r="CU40" s="232">
        <f t="shared" si="58"/>
        <v>0</v>
      </c>
      <c r="CV40" s="232">
        <f t="shared" si="58"/>
        <v>0</v>
      </c>
      <c r="CW40" s="232">
        <f t="shared" si="58"/>
        <v>0</v>
      </c>
      <c r="CX40" s="232">
        <f t="shared" si="58"/>
        <v>0</v>
      </c>
      <c r="CY40" s="232">
        <f t="shared" si="58"/>
        <v>0</v>
      </c>
      <c r="CZ40" s="232">
        <f t="shared" si="58"/>
        <v>0</v>
      </c>
      <c r="DA40" s="232">
        <f t="shared" si="58"/>
        <v>0</v>
      </c>
      <c r="DB40" s="232">
        <f t="shared" si="58"/>
        <v>0</v>
      </c>
      <c r="DC40" s="232">
        <f t="shared" si="58"/>
        <v>0</v>
      </c>
    </row>
    <row r="42" spans="2:107" ht="15" customHeight="1" x14ac:dyDescent="0.25">
      <c r="B42" s="1027" t="s">
        <v>4933</v>
      </c>
      <c r="C42" s="1027"/>
      <c r="D42" s="1027"/>
      <c r="E42" s="1027"/>
      <c r="F42" s="1027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09"/>
      <c r="BN42" s="209"/>
      <c r="BO42" s="209"/>
      <c r="BP42" s="209"/>
      <c r="BQ42" s="209"/>
      <c r="BR42" s="209"/>
      <c r="BS42" s="209"/>
      <c r="BT42" s="209"/>
      <c r="BU42" s="209"/>
      <c r="BV42" s="209"/>
      <c r="BW42" s="209"/>
      <c r="BX42" s="209"/>
      <c r="BY42" s="209"/>
      <c r="BZ42" s="209"/>
      <c r="CA42" s="209"/>
      <c r="CB42" s="209"/>
      <c r="CC42" s="209"/>
      <c r="CD42" s="209"/>
      <c r="CE42" s="209"/>
      <c r="CF42" s="209"/>
      <c r="CG42" s="209"/>
      <c r="CH42" s="209"/>
      <c r="CI42" s="209"/>
      <c r="CJ42" s="209"/>
      <c r="CK42" s="209"/>
      <c r="CL42" s="209"/>
      <c r="CM42" s="209"/>
      <c r="CN42" s="209"/>
      <c r="CO42" s="209"/>
      <c r="CP42" s="209"/>
      <c r="CQ42" s="209"/>
      <c r="CR42" s="209"/>
      <c r="CS42" s="209"/>
      <c r="CT42" s="209"/>
      <c r="CU42" s="209"/>
      <c r="CV42" s="209"/>
      <c r="CW42" s="209"/>
      <c r="CX42" s="209"/>
      <c r="CY42" s="209"/>
      <c r="CZ42" s="209"/>
      <c r="DA42" s="209"/>
      <c r="DB42" s="209"/>
      <c r="DC42" s="209"/>
    </row>
    <row r="43" spans="2:107" s="99" customFormat="1" ht="15" customHeight="1" x14ac:dyDescent="0.25">
      <c r="B43" s="495"/>
      <c r="C43" s="235"/>
      <c r="D43" s="235"/>
      <c r="E43" s="235"/>
      <c r="F43" s="233"/>
      <c r="G43" s="211" t="s">
        <v>76</v>
      </c>
      <c r="H43" s="212" t="s">
        <v>4831</v>
      </c>
      <c r="I43" s="212" t="s">
        <v>4832</v>
      </c>
      <c r="J43" s="212" t="s">
        <v>4833</v>
      </c>
      <c r="K43" s="212" t="s">
        <v>4834</v>
      </c>
      <c r="L43" s="212" t="s">
        <v>4835</v>
      </c>
      <c r="M43" s="212" t="s">
        <v>4836</v>
      </c>
      <c r="N43" s="212" t="s">
        <v>4837</v>
      </c>
      <c r="O43" s="212" t="s">
        <v>4838</v>
      </c>
      <c r="P43" s="212" t="s">
        <v>4839</v>
      </c>
      <c r="Q43" s="212" t="s">
        <v>4840</v>
      </c>
      <c r="R43" s="212" t="s">
        <v>4841</v>
      </c>
      <c r="S43" s="212" t="s">
        <v>4842</v>
      </c>
      <c r="T43" s="212" t="s">
        <v>4843</v>
      </c>
      <c r="U43" s="212" t="s">
        <v>4844</v>
      </c>
      <c r="V43" s="212" t="s">
        <v>4845</v>
      </c>
      <c r="W43" s="212" t="s">
        <v>4846</v>
      </c>
      <c r="X43" s="212" t="s">
        <v>4847</v>
      </c>
      <c r="Y43" s="212" t="s">
        <v>4848</v>
      </c>
      <c r="Z43" s="212" t="s">
        <v>4849</v>
      </c>
      <c r="AA43" s="212" t="s">
        <v>4850</v>
      </c>
      <c r="AB43" s="212" t="s">
        <v>4851</v>
      </c>
      <c r="AC43" s="212" t="s">
        <v>4852</v>
      </c>
      <c r="AD43" s="212" t="s">
        <v>4853</v>
      </c>
      <c r="AE43" s="212" t="s">
        <v>4854</v>
      </c>
      <c r="AF43" s="212" t="s">
        <v>4855</v>
      </c>
      <c r="AG43" s="212" t="s">
        <v>4856</v>
      </c>
      <c r="AH43" s="212" t="s">
        <v>4857</v>
      </c>
      <c r="AI43" s="212" t="s">
        <v>4858</v>
      </c>
      <c r="AJ43" s="212" t="s">
        <v>4859</v>
      </c>
      <c r="AK43" s="212" t="s">
        <v>4860</v>
      </c>
      <c r="AL43" s="212" t="s">
        <v>4861</v>
      </c>
      <c r="AM43" s="212" t="s">
        <v>4862</v>
      </c>
      <c r="AN43" s="212" t="s">
        <v>4863</v>
      </c>
      <c r="AO43" s="212" t="s">
        <v>4864</v>
      </c>
      <c r="AP43" s="212" t="s">
        <v>4865</v>
      </c>
      <c r="AQ43" s="212" t="s">
        <v>4866</v>
      </c>
      <c r="AR43" s="212" t="s">
        <v>4867</v>
      </c>
      <c r="AS43" s="212" t="s">
        <v>4868</v>
      </c>
      <c r="AT43" s="212" t="s">
        <v>4869</v>
      </c>
      <c r="AU43" s="212" t="s">
        <v>4870</v>
      </c>
      <c r="AV43" s="212" t="s">
        <v>4871</v>
      </c>
      <c r="AW43" s="212" t="s">
        <v>4872</v>
      </c>
      <c r="AX43" s="212" t="s">
        <v>4873</v>
      </c>
      <c r="AY43" s="212" t="s">
        <v>4874</v>
      </c>
      <c r="AZ43" s="212" t="s">
        <v>4875</v>
      </c>
      <c r="BA43" s="212" t="s">
        <v>4876</v>
      </c>
      <c r="BB43" s="212" t="s">
        <v>4877</v>
      </c>
      <c r="BC43" s="212" t="s">
        <v>4878</v>
      </c>
      <c r="BD43" s="212" t="s">
        <v>4879</v>
      </c>
      <c r="BE43" s="212" t="s">
        <v>4880</v>
      </c>
      <c r="BF43" s="212" t="s">
        <v>4881</v>
      </c>
      <c r="BG43" s="212" t="s">
        <v>4882</v>
      </c>
      <c r="BH43" s="212" t="s">
        <v>4883</v>
      </c>
      <c r="BI43" s="212" t="s">
        <v>4884</v>
      </c>
      <c r="BJ43" s="212" t="s">
        <v>4885</v>
      </c>
      <c r="BK43" s="212" t="s">
        <v>4886</v>
      </c>
      <c r="BL43" s="212" t="s">
        <v>4887</v>
      </c>
      <c r="BM43" s="212" t="s">
        <v>4888</v>
      </c>
      <c r="BN43" s="212" t="s">
        <v>4889</v>
      </c>
      <c r="BO43" s="212" t="s">
        <v>4890</v>
      </c>
      <c r="BP43" s="212" t="s">
        <v>4891</v>
      </c>
      <c r="BQ43" s="212" t="s">
        <v>4892</v>
      </c>
      <c r="BR43" s="212" t="s">
        <v>4893</v>
      </c>
      <c r="BS43" s="212" t="s">
        <v>4894</v>
      </c>
      <c r="BT43" s="212" t="s">
        <v>4895</v>
      </c>
      <c r="BU43" s="212" t="s">
        <v>4896</v>
      </c>
      <c r="BV43" s="212" t="s">
        <v>4897</v>
      </c>
      <c r="BW43" s="212" t="s">
        <v>4898</v>
      </c>
      <c r="BX43" s="212" t="s">
        <v>4899</v>
      </c>
      <c r="BY43" s="212" t="s">
        <v>4900</v>
      </c>
      <c r="BZ43" s="212" t="s">
        <v>4901</v>
      </c>
      <c r="CA43" s="212" t="s">
        <v>4902</v>
      </c>
      <c r="CB43" s="212" t="s">
        <v>4903</v>
      </c>
      <c r="CC43" s="212" t="s">
        <v>4904</v>
      </c>
      <c r="CD43" s="212" t="s">
        <v>4905</v>
      </c>
      <c r="CE43" s="212" t="s">
        <v>4906</v>
      </c>
      <c r="CF43" s="212" t="s">
        <v>4907</v>
      </c>
      <c r="CG43" s="212" t="s">
        <v>4908</v>
      </c>
      <c r="CH43" s="212" t="s">
        <v>4909</v>
      </c>
      <c r="CI43" s="212" t="s">
        <v>4910</v>
      </c>
      <c r="CJ43" s="212" t="s">
        <v>4911</v>
      </c>
      <c r="CK43" s="212" t="s">
        <v>4912</v>
      </c>
      <c r="CL43" s="212" t="s">
        <v>4913</v>
      </c>
      <c r="CM43" s="212" t="s">
        <v>4914</v>
      </c>
      <c r="CN43" s="212" t="s">
        <v>4915</v>
      </c>
      <c r="CO43" s="212" t="s">
        <v>4916</v>
      </c>
      <c r="CP43" s="212" t="s">
        <v>4917</v>
      </c>
      <c r="CQ43" s="212" t="s">
        <v>4918</v>
      </c>
      <c r="CR43" s="212" t="s">
        <v>4919</v>
      </c>
      <c r="CS43" s="212" t="s">
        <v>4920</v>
      </c>
      <c r="CT43" s="212" t="s">
        <v>4921</v>
      </c>
      <c r="CU43" s="212" t="s">
        <v>4922</v>
      </c>
      <c r="CV43" s="212" t="s">
        <v>4923</v>
      </c>
      <c r="CW43" s="212" t="s">
        <v>4924</v>
      </c>
      <c r="CX43" s="212" t="s">
        <v>4925</v>
      </c>
      <c r="CY43" s="212" t="s">
        <v>4926</v>
      </c>
      <c r="CZ43" s="212" t="s">
        <v>4927</v>
      </c>
      <c r="DA43" s="212" t="s">
        <v>4928</v>
      </c>
      <c r="DB43" s="212" t="s">
        <v>4929</v>
      </c>
      <c r="DC43" s="212" t="s">
        <v>4930</v>
      </c>
    </row>
    <row r="44" spans="2:107" ht="15" customHeight="1" x14ac:dyDescent="0.25">
      <c r="B44" s="495">
        <v>21</v>
      </c>
      <c r="C44" s="236" t="s">
        <v>3898</v>
      </c>
      <c r="D44" s="236"/>
      <c r="E44" s="537" t="s">
        <v>3855</v>
      </c>
      <c r="F44" s="220" t="s">
        <v>4236</v>
      </c>
      <c r="G44" s="231">
        <f>SUM(H44:DC44)</f>
        <v>0</v>
      </c>
      <c r="H44" s="229">
        <f>H20-H40</f>
        <v>0</v>
      </c>
      <c r="I44" s="229">
        <f t="shared" ref="I44:Y44" si="59">I20-I40</f>
        <v>0</v>
      </c>
      <c r="J44" s="229">
        <f t="shared" si="59"/>
        <v>0</v>
      </c>
      <c r="K44" s="229">
        <f t="shared" si="59"/>
        <v>0</v>
      </c>
      <c r="L44" s="229">
        <f t="shared" si="59"/>
        <v>0</v>
      </c>
      <c r="M44" s="229">
        <f t="shared" si="59"/>
        <v>0</v>
      </c>
      <c r="N44" s="229">
        <f t="shared" si="59"/>
        <v>0</v>
      </c>
      <c r="O44" s="229">
        <f t="shared" si="59"/>
        <v>0</v>
      </c>
      <c r="P44" s="229">
        <f t="shared" si="59"/>
        <v>0</v>
      </c>
      <c r="Q44" s="229">
        <f t="shared" si="59"/>
        <v>0</v>
      </c>
      <c r="R44" s="229">
        <f t="shared" si="59"/>
        <v>0</v>
      </c>
      <c r="S44" s="229">
        <f t="shared" si="59"/>
        <v>0</v>
      </c>
      <c r="T44" s="229">
        <f t="shared" si="59"/>
        <v>0</v>
      </c>
      <c r="U44" s="229">
        <f t="shared" si="59"/>
        <v>0</v>
      </c>
      <c r="V44" s="229">
        <f t="shared" si="59"/>
        <v>0</v>
      </c>
      <c r="W44" s="229">
        <f t="shared" si="59"/>
        <v>0</v>
      </c>
      <c r="X44" s="229">
        <f t="shared" si="59"/>
        <v>0</v>
      </c>
      <c r="Y44" s="229">
        <f t="shared" si="59"/>
        <v>0</v>
      </c>
      <c r="Z44" s="229">
        <f t="shared" ref="Z44:CK44" si="60">Z20-Z40</f>
        <v>0</v>
      </c>
      <c r="AA44" s="229">
        <f t="shared" si="60"/>
        <v>0</v>
      </c>
      <c r="AB44" s="229">
        <f t="shared" si="60"/>
        <v>0</v>
      </c>
      <c r="AC44" s="229">
        <f t="shared" si="60"/>
        <v>0</v>
      </c>
      <c r="AD44" s="229">
        <f t="shared" si="60"/>
        <v>0</v>
      </c>
      <c r="AE44" s="229">
        <f t="shared" si="60"/>
        <v>0</v>
      </c>
      <c r="AF44" s="229">
        <f t="shared" si="60"/>
        <v>0</v>
      </c>
      <c r="AG44" s="229">
        <f t="shared" si="60"/>
        <v>0</v>
      </c>
      <c r="AH44" s="229">
        <f t="shared" si="60"/>
        <v>0</v>
      </c>
      <c r="AI44" s="229">
        <f t="shared" si="60"/>
        <v>0</v>
      </c>
      <c r="AJ44" s="229">
        <f t="shared" si="60"/>
        <v>0</v>
      </c>
      <c r="AK44" s="229">
        <f t="shared" si="60"/>
        <v>0</v>
      </c>
      <c r="AL44" s="229">
        <f t="shared" si="60"/>
        <v>0</v>
      </c>
      <c r="AM44" s="229">
        <f t="shared" si="60"/>
        <v>0</v>
      </c>
      <c r="AN44" s="229">
        <f t="shared" si="60"/>
        <v>0</v>
      </c>
      <c r="AO44" s="229">
        <f t="shared" si="60"/>
        <v>0</v>
      </c>
      <c r="AP44" s="229">
        <f t="shared" si="60"/>
        <v>0</v>
      </c>
      <c r="AQ44" s="229">
        <f t="shared" si="60"/>
        <v>0</v>
      </c>
      <c r="AR44" s="229">
        <f t="shared" si="60"/>
        <v>0</v>
      </c>
      <c r="AS44" s="229">
        <f t="shared" si="60"/>
        <v>0</v>
      </c>
      <c r="AT44" s="229">
        <f t="shared" si="60"/>
        <v>0</v>
      </c>
      <c r="AU44" s="229">
        <f t="shared" si="60"/>
        <v>0</v>
      </c>
      <c r="AV44" s="229">
        <f t="shared" si="60"/>
        <v>0</v>
      </c>
      <c r="AW44" s="229">
        <f t="shared" si="60"/>
        <v>0</v>
      </c>
      <c r="AX44" s="229">
        <f t="shared" si="60"/>
        <v>0</v>
      </c>
      <c r="AY44" s="229">
        <f t="shared" si="60"/>
        <v>0</v>
      </c>
      <c r="AZ44" s="229">
        <f t="shared" si="60"/>
        <v>0</v>
      </c>
      <c r="BA44" s="229">
        <f t="shared" si="60"/>
        <v>0</v>
      </c>
      <c r="BB44" s="229">
        <f t="shared" si="60"/>
        <v>0</v>
      </c>
      <c r="BC44" s="229">
        <f t="shared" si="60"/>
        <v>0</v>
      </c>
      <c r="BD44" s="229">
        <f t="shared" si="60"/>
        <v>0</v>
      </c>
      <c r="BE44" s="229">
        <f t="shared" si="60"/>
        <v>0</v>
      </c>
      <c r="BF44" s="229">
        <f t="shared" si="60"/>
        <v>0</v>
      </c>
      <c r="BG44" s="229">
        <f t="shared" si="60"/>
        <v>0</v>
      </c>
      <c r="BH44" s="229">
        <f t="shared" si="60"/>
        <v>0</v>
      </c>
      <c r="BI44" s="229">
        <f t="shared" si="60"/>
        <v>0</v>
      </c>
      <c r="BJ44" s="229">
        <f t="shared" si="60"/>
        <v>0</v>
      </c>
      <c r="BK44" s="229">
        <f t="shared" si="60"/>
        <v>0</v>
      </c>
      <c r="BL44" s="229">
        <f t="shared" si="60"/>
        <v>0</v>
      </c>
      <c r="BM44" s="229">
        <f t="shared" si="60"/>
        <v>0</v>
      </c>
      <c r="BN44" s="229">
        <f t="shared" si="60"/>
        <v>0</v>
      </c>
      <c r="BO44" s="229">
        <f t="shared" si="60"/>
        <v>0</v>
      </c>
      <c r="BP44" s="229">
        <f t="shared" si="60"/>
        <v>0</v>
      </c>
      <c r="BQ44" s="229">
        <f t="shared" si="60"/>
        <v>0</v>
      </c>
      <c r="BR44" s="229">
        <f t="shared" si="60"/>
        <v>0</v>
      </c>
      <c r="BS44" s="229">
        <f t="shared" si="60"/>
        <v>0</v>
      </c>
      <c r="BT44" s="229">
        <f t="shared" si="60"/>
        <v>0</v>
      </c>
      <c r="BU44" s="229">
        <f t="shared" si="60"/>
        <v>0</v>
      </c>
      <c r="BV44" s="229">
        <f t="shared" si="60"/>
        <v>0</v>
      </c>
      <c r="BW44" s="229">
        <f t="shared" si="60"/>
        <v>0</v>
      </c>
      <c r="BX44" s="229">
        <f t="shared" si="60"/>
        <v>0</v>
      </c>
      <c r="BY44" s="229">
        <f t="shared" si="60"/>
        <v>0</v>
      </c>
      <c r="BZ44" s="229">
        <f t="shared" si="60"/>
        <v>0</v>
      </c>
      <c r="CA44" s="229">
        <f t="shared" si="60"/>
        <v>0</v>
      </c>
      <c r="CB44" s="229">
        <f t="shared" si="60"/>
        <v>0</v>
      </c>
      <c r="CC44" s="229">
        <f t="shared" si="60"/>
        <v>0</v>
      </c>
      <c r="CD44" s="229">
        <f t="shared" si="60"/>
        <v>0</v>
      </c>
      <c r="CE44" s="229">
        <f t="shared" si="60"/>
        <v>0</v>
      </c>
      <c r="CF44" s="229">
        <f t="shared" si="60"/>
        <v>0</v>
      </c>
      <c r="CG44" s="229">
        <f t="shared" si="60"/>
        <v>0</v>
      </c>
      <c r="CH44" s="229">
        <f t="shared" si="60"/>
        <v>0</v>
      </c>
      <c r="CI44" s="229">
        <f t="shared" si="60"/>
        <v>0</v>
      </c>
      <c r="CJ44" s="229">
        <f t="shared" si="60"/>
        <v>0</v>
      </c>
      <c r="CK44" s="229">
        <f t="shared" si="60"/>
        <v>0</v>
      </c>
      <c r="CL44" s="229">
        <f t="shared" ref="CL44:DC44" si="61">CL20-CL40</f>
        <v>0</v>
      </c>
      <c r="CM44" s="229">
        <f t="shared" si="61"/>
        <v>0</v>
      </c>
      <c r="CN44" s="229">
        <f t="shared" si="61"/>
        <v>0</v>
      </c>
      <c r="CO44" s="229">
        <f t="shared" si="61"/>
        <v>0</v>
      </c>
      <c r="CP44" s="229">
        <f t="shared" si="61"/>
        <v>0</v>
      </c>
      <c r="CQ44" s="229">
        <f t="shared" si="61"/>
        <v>0</v>
      </c>
      <c r="CR44" s="229">
        <f t="shared" si="61"/>
        <v>0</v>
      </c>
      <c r="CS44" s="229">
        <f t="shared" si="61"/>
        <v>0</v>
      </c>
      <c r="CT44" s="229">
        <f t="shared" si="61"/>
        <v>0</v>
      </c>
      <c r="CU44" s="229">
        <f t="shared" si="61"/>
        <v>0</v>
      </c>
      <c r="CV44" s="229">
        <f t="shared" si="61"/>
        <v>0</v>
      </c>
      <c r="CW44" s="229">
        <f t="shared" si="61"/>
        <v>0</v>
      </c>
      <c r="CX44" s="229">
        <f t="shared" si="61"/>
        <v>0</v>
      </c>
      <c r="CY44" s="229">
        <f t="shared" si="61"/>
        <v>0</v>
      </c>
      <c r="CZ44" s="229">
        <f t="shared" si="61"/>
        <v>0</v>
      </c>
      <c r="DA44" s="229">
        <f t="shared" si="61"/>
        <v>0</v>
      </c>
      <c r="DB44" s="229">
        <f t="shared" si="61"/>
        <v>0</v>
      </c>
      <c r="DC44" s="229">
        <f t="shared" si="61"/>
        <v>0</v>
      </c>
    </row>
    <row r="45" spans="2:107" ht="15" customHeight="1" x14ac:dyDescent="0.25">
      <c r="B45" s="495">
        <v>22</v>
      </c>
      <c r="C45" s="237" t="s">
        <v>4237</v>
      </c>
      <c r="D45" s="339">
        <f>'Escolha tarifa'!F17</f>
        <v>2668.4784624000004</v>
      </c>
      <c r="E45" s="538" t="s">
        <v>3909</v>
      </c>
      <c r="F45" s="696" t="s">
        <v>4238</v>
      </c>
      <c r="G45" s="239">
        <f>IF(G20=0,0,G44/G20)</f>
        <v>0</v>
      </c>
      <c r="H45" s="240">
        <f>IF(H20=0,0,H44/H20)</f>
        <v>0</v>
      </c>
      <c r="I45" s="240">
        <f t="shared" ref="I45:Y45" si="62">IF(I20=0,0,I44/I20)</f>
        <v>0</v>
      </c>
      <c r="J45" s="240">
        <f t="shared" si="62"/>
        <v>0</v>
      </c>
      <c r="K45" s="240">
        <f t="shared" si="62"/>
        <v>0</v>
      </c>
      <c r="L45" s="240">
        <f t="shared" si="62"/>
        <v>0</v>
      </c>
      <c r="M45" s="240">
        <f t="shared" si="62"/>
        <v>0</v>
      </c>
      <c r="N45" s="240">
        <f t="shared" si="62"/>
        <v>0</v>
      </c>
      <c r="O45" s="240">
        <f t="shared" si="62"/>
        <v>0</v>
      </c>
      <c r="P45" s="240">
        <f t="shared" si="62"/>
        <v>0</v>
      </c>
      <c r="Q45" s="240">
        <f t="shared" si="62"/>
        <v>0</v>
      </c>
      <c r="R45" s="240">
        <f t="shared" si="62"/>
        <v>0</v>
      </c>
      <c r="S45" s="240">
        <f t="shared" si="62"/>
        <v>0</v>
      </c>
      <c r="T45" s="240">
        <f t="shared" si="62"/>
        <v>0</v>
      </c>
      <c r="U45" s="240">
        <f t="shared" si="62"/>
        <v>0</v>
      </c>
      <c r="V45" s="240">
        <f t="shared" si="62"/>
        <v>0</v>
      </c>
      <c r="W45" s="240">
        <f t="shared" si="62"/>
        <v>0</v>
      </c>
      <c r="X45" s="240">
        <f t="shared" si="62"/>
        <v>0</v>
      </c>
      <c r="Y45" s="240">
        <f t="shared" si="62"/>
        <v>0</v>
      </c>
      <c r="Z45" s="240">
        <f t="shared" ref="Z45:CK45" si="63">IF(Z20=0,0,Z44/Z20)</f>
        <v>0</v>
      </c>
      <c r="AA45" s="240">
        <f t="shared" si="63"/>
        <v>0</v>
      </c>
      <c r="AB45" s="240">
        <f t="shared" si="63"/>
        <v>0</v>
      </c>
      <c r="AC45" s="240">
        <f t="shared" si="63"/>
        <v>0</v>
      </c>
      <c r="AD45" s="240">
        <f t="shared" si="63"/>
        <v>0</v>
      </c>
      <c r="AE45" s="240">
        <f t="shared" si="63"/>
        <v>0</v>
      </c>
      <c r="AF45" s="240">
        <f t="shared" si="63"/>
        <v>0</v>
      </c>
      <c r="AG45" s="240">
        <f t="shared" si="63"/>
        <v>0</v>
      </c>
      <c r="AH45" s="240">
        <f t="shared" si="63"/>
        <v>0</v>
      </c>
      <c r="AI45" s="240">
        <f t="shared" si="63"/>
        <v>0</v>
      </c>
      <c r="AJ45" s="240">
        <f t="shared" si="63"/>
        <v>0</v>
      </c>
      <c r="AK45" s="240">
        <f t="shared" si="63"/>
        <v>0</v>
      </c>
      <c r="AL45" s="240">
        <f t="shared" si="63"/>
        <v>0</v>
      </c>
      <c r="AM45" s="240">
        <f t="shared" si="63"/>
        <v>0</v>
      </c>
      <c r="AN45" s="240">
        <f t="shared" si="63"/>
        <v>0</v>
      </c>
      <c r="AO45" s="240">
        <f t="shared" si="63"/>
        <v>0</v>
      </c>
      <c r="AP45" s="240">
        <f t="shared" si="63"/>
        <v>0</v>
      </c>
      <c r="AQ45" s="240">
        <f t="shared" si="63"/>
        <v>0</v>
      </c>
      <c r="AR45" s="240">
        <f t="shared" si="63"/>
        <v>0</v>
      </c>
      <c r="AS45" s="240">
        <f t="shared" si="63"/>
        <v>0</v>
      </c>
      <c r="AT45" s="240">
        <f t="shared" si="63"/>
        <v>0</v>
      </c>
      <c r="AU45" s="240">
        <f t="shared" si="63"/>
        <v>0</v>
      </c>
      <c r="AV45" s="240">
        <f t="shared" si="63"/>
        <v>0</v>
      </c>
      <c r="AW45" s="240">
        <f t="shared" si="63"/>
        <v>0</v>
      </c>
      <c r="AX45" s="240">
        <f t="shared" si="63"/>
        <v>0</v>
      </c>
      <c r="AY45" s="240">
        <f t="shared" si="63"/>
        <v>0</v>
      </c>
      <c r="AZ45" s="240">
        <f t="shared" si="63"/>
        <v>0</v>
      </c>
      <c r="BA45" s="240">
        <f t="shared" si="63"/>
        <v>0</v>
      </c>
      <c r="BB45" s="240">
        <f t="shared" si="63"/>
        <v>0</v>
      </c>
      <c r="BC45" s="240">
        <f t="shared" si="63"/>
        <v>0</v>
      </c>
      <c r="BD45" s="240">
        <f t="shared" si="63"/>
        <v>0</v>
      </c>
      <c r="BE45" s="240">
        <f t="shared" si="63"/>
        <v>0</v>
      </c>
      <c r="BF45" s="240">
        <f t="shared" si="63"/>
        <v>0</v>
      </c>
      <c r="BG45" s="240">
        <f t="shared" si="63"/>
        <v>0</v>
      </c>
      <c r="BH45" s="240">
        <f t="shared" si="63"/>
        <v>0</v>
      </c>
      <c r="BI45" s="240">
        <f t="shared" si="63"/>
        <v>0</v>
      </c>
      <c r="BJ45" s="240">
        <f t="shared" si="63"/>
        <v>0</v>
      </c>
      <c r="BK45" s="240">
        <f t="shared" si="63"/>
        <v>0</v>
      </c>
      <c r="BL45" s="240">
        <f t="shared" si="63"/>
        <v>0</v>
      </c>
      <c r="BM45" s="240">
        <f t="shared" si="63"/>
        <v>0</v>
      </c>
      <c r="BN45" s="240">
        <f t="shared" si="63"/>
        <v>0</v>
      </c>
      <c r="BO45" s="240">
        <f t="shared" si="63"/>
        <v>0</v>
      </c>
      <c r="BP45" s="240">
        <f t="shared" si="63"/>
        <v>0</v>
      </c>
      <c r="BQ45" s="240">
        <f t="shared" si="63"/>
        <v>0</v>
      </c>
      <c r="BR45" s="240">
        <f t="shared" si="63"/>
        <v>0</v>
      </c>
      <c r="BS45" s="240">
        <f t="shared" si="63"/>
        <v>0</v>
      </c>
      <c r="BT45" s="240">
        <f t="shared" si="63"/>
        <v>0</v>
      </c>
      <c r="BU45" s="240">
        <f t="shared" si="63"/>
        <v>0</v>
      </c>
      <c r="BV45" s="240">
        <f t="shared" si="63"/>
        <v>0</v>
      </c>
      <c r="BW45" s="240">
        <f t="shared" si="63"/>
        <v>0</v>
      </c>
      <c r="BX45" s="240">
        <f t="shared" si="63"/>
        <v>0</v>
      </c>
      <c r="BY45" s="240">
        <f t="shared" si="63"/>
        <v>0</v>
      </c>
      <c r="BZ45" s="240">
        <f t="shared" si="63"/>
        <v>0</v>
      </c>
      <c r="CA45" s="240">
        <f t="shared" si="63"/>
        <v>0</v>
      </c>
      <c r="CB45" s="240">
        <f t="shared" si="63"/>
        <v>0</v>
      </c>
      <c r="CC45" s="240">
        <f t="shared" si="63"/>
        <v>0</v>
      </c>
      <c r="CD45" s="240">
        <f t="shared" si="63"/>
        <v>0</v>
      </c>
      <c r="CE45" s="240">
        <f t="shared" si="63"/>
        <v>0</v>
      </c>
      <c r="CF45" s="240">
        <f t="shared" si="63"/>
        <v>0</v>
      </c>
      <c r="CG45" s="240">
        <f t="shared" si="63"/>
        <v>0</v>
      </c>
      <c r="CH45" s="240">
        <f t="shared" si="63"/>
        <v>0</v>
      </c>
      <c r="CI45" s="240">
        <f t="shared" si="63"/>
        <v>0</v>
      </c>
      <c r="CJ45" s="240">
        <f t="shared" si="63"/>
        <v>0</v>
      </c>
      <c r="CK45" s="240">
        <f t="shared" si="63"/>
        <v>0</v>
      </c>
      <c r="CL45" s="240">
        <f t="shared" ref="CL45:DC45" si="64">IF(CL20=0,0,CL44/CL20)</f>
        <v>0</v>
      </c>
      <c r="CM45" s="240">
        <f t="shared" si="64"/>
        <v>0</v>
      </c>
      <c r="CN45" s="240">
        <f t="shared" si="64"/>
        <v>0</v>
      </c>
      <c r="CO45" s="240">
        <f t="shared" si="64"/>
        <v>0</v>
      </c>
      <c r="CP45" s="240">
        <f t="shared" si="64"/>
        <v>0</v>
      </c>
      <c r="CQ45" s="240">
        <f t="shared" si="64"/>
        <v>0</v>
      </c>
      <c r="CR45" s="240">
        <f t="shared" si="64"/>
        <v>0</v>
      </c>
      <c r="CS45" s="240">
        <f t="shared" si="64"/>
        <v>0</v>
      </c>
      <c r="CT45" s="240">
        <f t="shared" si="64"/>
        <v>0</v>
      </c>
      <c r="CU45" s="240">
        <f t="shared" si="64"/>
        <v>0</v>
      </c>
      <c r="CV45" s="240">
        <f t="shared" si="64"/>
        <v>0</v>
      </c>
      <c r="CW45" s="240">
        <f t="shared" si="64"/>
        <v>0</v>
      </c>
      <c r="CX45" s="240">
        <f t="shared" si="64"/>
        <v>0</v>
      </c>
      <c r="CY45" s="240">
        <f t="shared" si="64"/>
        <v>0</v>
      </c>
      <c r="CZ45" s="240">
        <f t="shared" si="64"/>
        <v>0</v>
      </c>
      <c r="DA45" s="240">
        <f t="shared" si="64"/>
        <v>0</v>
      </c>
      <c r="DB45" s="240">
        <f t="shared" si="64"/>
        <v>0</v>
      </c>
      <c r="DC45" s="240">
        <f t="shared" si="64"/>
        <v>0</v>
      </c>
    </row>
    <row r="46" spans="2:107" ht="15" customHeight="1" x14ac:dyDescent="0.25">
      <c r="B46" s="495">
        <v>23</v>
      </c>
      <c r="C46" s="236" t="s">
        <v>3897</v>
      </c>
      <c r="D46" s="236"/>
      <c r="E46" s="537" t="s">
        <v>3852</v>
      </c>
      <c r="F46" s="220" t="s">
        <v>4239</v>
      </c>
      <c r="G46" s="231">
        <f>SUM(H46:DC46)</f>
        <v>0</v>
      </c>
      <c r="H46" s="229">
        <f>H19-H39</f>
        <v>0</v>
      </c>
      <c r="I46" s="229">
        <f t="shared" ref="I46:Y46" si="65">I19-I39</f>
        <v>0</v>
      </c>
      <c r="J46" s="229">
        <f t="shared" si="65"/>
        <v>0</v>
      </c>
      <c r="K46" s="229">
        <f t="shared" si="65"/>
        <v>0</v>
      </c>
      <c r="L46" s="229">
        <f t="shared" si="65"/>
        <v>0</v>
      </c>
      <c r="M46" s="229">
        <f t="shared" si="65"/>
        <v>0</v>
      </c>
      <c r="N46" s="229">
        <f t="shared" si="65"/>
        <v>0</v>
      </c>
      <c r="O46" s="229">
        <f t="shared" si="65"/>
        <v>0</v>
      </c>
      <c r="P46" s="229">
        <f t="shared" si="65"/>
        <v>0</v>
      </c>
      <c r="Q46" s="229">
        <f t="shared" si="65"/>
        <v>0</v>
      </c>
      <c r="R46" s="229">
        <f t="shared" si="65"/>
        <v>0</v>
      </c>
      <c r="S46" s="229">
        <f t="shared" si="65"/>
        <v>0</v>
      </c>
      <c r="T46" s="229">
        <f t="shared" si="65"/>
        <v>0</v>
      </c>
      <c r="U46" s="229">
        <f t="shared" si="65"/>
        <v>0</v>
      </c>
      <c r="V46" s="229">
        <f t="shared" si="65"/>
        <v>0</v>
      </c>
      <c r="W46" s="229">
        <f t="shared" si="65"/>
        <v>0</v>
      </c>
      <c r="X46" s="229">
        <f t="shared" si="65"/>
        <v>0</v>
      </c>
      <c r="Y46" s="229">
        <f t="shared" si="65"/>
        <v>0</v>
      </c>
      <c r="Z46" s="229">
        <f t="shared" ref="Z46:CK46" si="66">Z19-Z39</f>
        <v>0</v>
      </c>
      <c r="AA46" s="229">
        <f t="shared" si="66"/>
        <v>0</v>
      </c>
      <c r="AB46" s="229">
        <f t="shared" si="66"/>
        <v>0</v>
      </c>
      <c r="AC46" s="229">
        <f t="shared" si="66"/>
        <v>0</v>
      </c>
      <c r="AD46" s="229">
        <f t="shared" si="66"/>
        <v>0</v>
      </c>
      <c r="AE46" s="229">
        <f t="shared" si="66"/>
        <v>0</v>
      </c>
      <c r="AF46" s="229">
        <f t="shared" si="66"/>
        <v>0</v>
      </c>
      <c r="AG46" s="229">
        <f t="shared" si="66"/>
        <v>0</v>
      </c>
      <c r="AH46" s="229">
        <f t="shared" si="66"/>
        <v>0</v>
      </c>
      <c r="AI46" s="229">
        <f t="shared" si="66"/>
        <v>0</v>
      </c>
      <c r="AJ46" s="229">
        <f t="shared" si="66"/>
        <v>0</v>
      </c>
      <c r="AK46" s="229">
        <f t="shared" si="66"/>
        <v>0</v>
      </c>
      <c r="AL46" s="229">
        <f t="shared" si="66"/>
        <v>0</v>
      </c>
      <c r="AM46" s="229">
        <f t="shared" si="66"/>
        <v>0</v>
      </c>
      <c r="AN46" s="229">
        <f t="shared" si="66"/>
        <v>0</v>
      </c>
      <c r="AO46" s="229">
        <f t="shared" si="66"/>
        <v>0</v>
      </c>
      <c r="AP46" s="229">
        <f t="shared" si="66"/>
        <v>0</v>
      </c>
      <c r="AQ46" s="229">
        <f t="shared" si="66"/>
        <v>0</v>
      </c>
      <c r="AR46" s="229">
        <f t="shared" si="66"/>
        <v>0</v>
      </c>
      <c r="AS46" s="229">
        <f t="shared" si="66"/>
        <v>0</v>
      </c>
      <c r="AT46" s="229">
        <f t="shared" si="66"/>
        <v>0</v>
      </c>
      <c r="AU46" s="229">
        <f t="shared" si="66"/>
        <v>0</v>
      </c>
      <c r="AV46" s="229">
        <f t="shared" si="66"/>
        <v>0</v>
      </c>
      <c r="AW46" s="229">
        <f t="shared" si="66"/>
        <v>0</v>
      </c>
      <c r="AX46" s="229">
        <f t="shared" si="66"/>
        <v>0</v>
      </c>
      <c r="AY46" s="229">
        <f t="shared" si="66"/>
        <v>0</v>
      </c>
      <c r="AZ46" s="229">
        <f t="shared" si="66"/>
        <v>0</v>
      </c>
      <c r="BA46" s="229">
        <f t="shared" si="66"/>
        <v>0</v>
      </c>
      <c r="BB46" s="229">
        <f t="shared" si="66"/>
        <v>0</v>
      </c>
      <c r="BC46" s="229">
        <f t="shared" si="66"/>
        <v>0</v>
      </c>
      <c r="BD46" s="229">
        <f t="shared" si="66"/>
        <v>0</v>
      </c>
      <c r="BE46" s="229">
        <f t="shared" si="66"/>
        <v>0</v>
      </c>
      <c r="BF46" s="229">
        <f t="shared" si="66"/>
        <v>0</v>
      </c>
      <c r="BG46" s="229">
        <f t="shared" si="66"/>
        <v>0</v>
      </c>
      <c r="BH46" s="229">
        <f t="shared" si="66"/>
        <v>0</v>
      </c>
      <c r="BI46" s="229">
        <f t="shared" si="66"/>
        <v>0</v>
      </c>
      <c r="BJ46" s="229">
        <f t="shared" si="66"/>
        <v>0</v>
      </c>
      <c r="BK46" s="229">
        <f t="shared" si="66"/>
        <v>0</v>
      </c>
      <c r="BL46" s="229">
        <f t="shared" si="66"/>
        <v>0</v>
      </c>
      <c r="BM46" s="229">
        <f t="shared" si="66"/>
        <v>0</v>
      </c>
      <c r="BN46" s="229">
        <f t="shared" si="66"/>
        <v>0</v>
      </c>
      <c r="BO46" s="229">
        <f t="shared" si="66"/>
        <v>0</v>
      </c>
      <c r="BP46" s="229">
        <f t="shared" si="66"/>
        <v>0</v>
      </c>
      <c r="BQ46" s="229">
        <f t="shared" si="66"/>
        <v>0</v>
      </c>
      <c r="BR46" s="229">
        <f t="shared" si="66"/>
        <v>0</v>
      </c>
      <c r="BS46" s="229">
        <f t="shared" si="66"/>
        <v>0</v>
      </c>
      <c r="BT46" s="229">
        <f t="shared" si="66"/>
        <v>0</v>
      </c>
      <c r="BU46" s="229">
        <f t="shared" si="66"/>
        <v>0</v>
      </c>
      <c r="BV46" s="229">
        <f t="shared" si="66"/>
        <v>0</v>
      </c>
      <c r="BW46" s="229">
        <f t="shared" si="66"/>
        <v>0</v>
      </c>
      <c r="BX46" s="229">
        <f t="shared" si="66"/>
        <v>0</v>
      </c>
      <c r="BY46" s="229">
        <f t="shared" si="66"/>
        <v>0</v>
      </c>
      <c r="BZ46" s="229">
        <f t="shared" si="66"/>
        <v>0</v>
      </c>
      <c r="CA46" s="229">
        <f t="shared" si="66"/>
        <v>0</v>
      </c>
      <c r="CB46" s="229">
        <f t="shared" si="66"/>
        <v>0</v>
      </c>
      <c r="CC46" s="229">
        <f t="shared" si="66"/>
        <v>0</v>
      </c>
      <c r="CD46" s="229">
        <f t="shared" si="66"/>
        <v>0</v>
      </c>
      <c r="CE46" s="229">
        <f t="shared" si="66"/>
        <v>0</v>
      </c>
      <c r="CF46" s="229">
        <f t="shared" si="66"/>
        <v>0</v>
      </c>
      <c r="CG46" s="229">
        <f t="shared" si="66"/>
        <v>0</v>
      </c>
      <c r="CH46" s="229">
        <f t="shared" si="66"/>
        <v>0</v>
      </c>
      <c r="CI46" s="229">
        <f t="shared" si="66"/>
        <v>0</v>
      </c>
      <c r="CJ46" s="229">
        <f t="shared" si="66"/>
        <v>0</v>
      </c>
      <c r="CK46" s="229">
        <f t="shared" si="66"/>
        <v>0</v>
      </c>
      <c r="CL46" s="229">
        <f t="shared" ref="CL46:DC46" si="67">CL19-CL39</f>
        <v>0</v>
      </c>
      <c r="CM46" s="229">
        <f t="shared" si="67"/>
        <v>0</v>
      </c>
      <c r="CN46" s="229">
        <f t="shared" si="67"/>
        <v>0</v>
      </c>
      <c r="CO46" s="229">
        <f t="shared" si="67"/>
        <v>0</v>
      </c>
      <c r="CP46" s="229">
        <f t="shared" si="67"/>
        <v>0</v>
      </c>
      <c r="CQ46" s="229">
        <f t="shared" si="67"/>
        <v>0</v>
      </c>
      <c r="CR46" s="229">
        <f t="shared" si="67"/>
        <v>0</v>
      </c>
      <c r="CS46" s="229">
        <f t="shared" si="67"/>
        <v>0</v>
      </c>
      <c r="CT46" s="229">
        <f t="shared" si="67"/>
        <v>0</v>
      </c>
      <c r="CU46" s="229">
        <f t="shared" si="67"/>
        <v>0</v>
      </c>
      <c r="CV46" s="229">
        <f t="shared" si="67"/>
        <v>0</v>
      </c>
      <c r="CW46" s="229">
        <f t="shared" si="67"/>
        <v>0</v>
      </c>
      <c r="CX46" s="229">
        <f t="shared" si="67"/>
        <v>0</v>
      </c>
      <c r="CY46" s="229">
        <f t="shared" si="67"/>
        <v>0</v>
      </c>
      <c r="CZ46" s="229">
        <f t="shared" si="67"/>
        <v>0</v>
      </c>
      <c r="DA46" s="229">
        <f t="shared" si="67"/>
        <v>0</v>
      </c>
      <c r="DB46" s="229">
        <f t="shared" si="67"/>
        <v>0</v>
      </c>
      <c r="DC46" s="229">
        <f t="shared" si="67"/>
        <v>0</v>
      </c>
    </row>
    <row r="47" spans="2:107" ht="15" customHeight="1" x14ac:dyDescent="0.25">
      <c r="B47" s="495">
        <v>24</v>
      </c>
      <c r="C47" s="237" t="s">
        <v>4240</v>
      </c>
      <c r="D47" s="339">
        <f>'Escolha tarifa'!E17</f>
        <v>924.10883683013355</v>
      </c>
      <c r="E47" s="538" t="s">
        <v>3909</v>
      </c>
      <c r="F47" s="696" t="s">
        <v>4241</v>
      </c>
      <c r="G47" s="239">
        <f>IF(G19=0,0,G46/G19)</f>
        <v>0</v>
      </c>
      <c r="H47" s="240">
        <f>IF(H19=0,0,H46/H19)</f>
        <v>0</v>
      </c>
      <c r="I47" s="240">
        <f t="shared" ref="I47:Y47" si="68">IF(I19=0,0,I46/I19)</f>
        <v>0</v>
      </c>
      <c r="J47" s="240">
        <f t="shared" si="68"/>
        <v>0</v>
      </c>
      <c r="K47" s="240">
        <f t="shared" si="68"/>
        <v>0</v>
      </c>
      <c r="L47" s="240">
        <f t="shared" si="68"/>
        <v>0</v>
      </c>
      <c r="M47" s="240">
        <f t="shared" si="68"/>
        <v>0</v>
      </c>
      <c r="N47" s="240">
        <f t="shared" si="68"/>
        <v>0</v>
      </c>
      <c r="O47" s="240">
        <f t="shared" si="68"/>
        <v>0</v>
      </c>
      <c r="P47" s="240">
        <f t="shared" si="68"/>
        <v>0</v>
      </c>
      <c r="Q47" s="240">
        <f t="shared" si="68"/>
        <v>0</v>
      </c>
      <c r="R47" s="240">
        <f t="shared" si="68"/>
        <v>0</v>
      </c>
      <c r="S47" s="240">
        <f t="shared" si="68"/>
        <v>0</v>
      </c>
      <c r="T47" s="240">
        <f t="shared" si="68"/>
        <v>0</v>
      </c>
      <c r="U47" s="240">
        <f t="shared" si="68"/>
        <v>0</v>
      </c>
      <c r="V47" s="240">
        <f t="shared" si="68"/>
        <v>0</v>
      </c>
      <c r="W47" s="240">
        <f t="shared" si="68"/>
        <v>0</v>
      </c>
      <c r="X47" s="240">
        <f t="shared" si="68"/>
        <v>0</v>
      </c>
      <c r="Y47" s="240">
        <f t="shared" si="68"/>
        <v>0</v>
      </c>
      <c r="Z47" s="240">
        <f t="shared" ref="Z47:CK47" si="69">IF(Z19=0,0,Z46/Z19)</f>
        <v>0</v>
      </c>
      <c r="AA47" s="240">
        <f t="shared" si="69"/>
        <v>0</v>
      </c>
      <c r="AB47" s="240">
        <f t="shared" si="69"/>
        <v>0</v>
      </c>
      <c r="AC47" s="240">
        <f t="shared" si="69"/>
        <v>0</v>
      </c>
      <c r="AD47" s="240">
        <f t="shared" si="69"/>
        <v>0</v>
      </c>
      <c r="AE47" s="240">
        <f t="shared" si="69"/>
        <v>0</v>
      </c>
      <c r="AF47" s="240">
        <f t="shared" si="69"/>
        <v>0</v>
      </c>
      <c r="AG47" s="240">
        <f t="shared" si="69"/>
        <v>0</v>
      </c>
      <c r="AH47" s="240">
        <f t="shared" si="69"/>
        <v>0</v>
      </c>
      <c r="AI47" s="240">
        <f t="shared" si="69"/>
        <v>0</v>
      </c>
      <c r="AJ47" s="240">
        <f t="shared" si="69"/>
        <v>0</v>
      </c>
      <c r="AK47" s="240">
        <f t="shared" si="69"/>
        <v>0</v>
      </c>
      <c r="AL47" s="240">
        <f t="shared" si="69"/>
        <v>0</v>
      </c>
      <c r="AM47" s="240">
        <f t="shared" si="69"/>
        <v>0</v>
      </c>
      <c r="AN47" s="240">
        <f t="shared" si="69"/>
        <v>0</v>
      </c>
      <c r="AO47" s="240">
        <f t="shared" si="69"/>
        <v>0</v>
      </c>
      <c r="AP47" s="240">
        <f t="shared" si="69"/>
        <v>0</v>
      </c>
      <c r="AQ47" s="240">
        <f t="shared" si="69"/>
        <v>0</v>
      </c>
      <c r="AR47" s="240">
        <f t="shared" si="69"/>
        <v>0</v>
      </c>
      <c r="AS47" s="240">
        <f t="shared" si="69"/>
        <v>0</v>
      </c>
      <c r="AT47" s="240">
        <f t="shared" si="69"/>
        <v>0</v>
      </c>
      <c r="AU47" s="240">
        <f t="shared" si="69"/>
        <v>0</v>
      </c>
      <c r="AV47" s="240">
        <f t="shared" si="69"/>
        <v>0</v>
      </c>
      <c r="AW47" s="240">
        <f t="shared" si="69"/>
        <v>0</v>
      </c>
      <c r="AX47" s="240">
        <f t="shared" si="69"/>
        <v>0</v>
      </c>
      <c r="AY47" s="240">
        <f t="shared" si="69"/>
        <v>0</v>
      </c>
      <c r="AZ47" s="240">
        <f t="shared" si="69"/>
        <v>0</v>
      </c>
      <c r="BA47" s="240">
        <f t="shared" si="69"/>
        <v>0</v>
      </c>
      <c r="BB47" s="240">
        <f t="shared" si="69"/>
        <v>0</v>
      </c>
      <c r="BC47" s="240">
        <f t="shared" si="69"/>
        <v>0</v>
      </c>
      <c r="BD47" s="240">
        <f t="shared" si="69"/>
        <v>0</v>
      </c>
      <c r="BE47" s="240">
        <f t="shared" si="69"/>
        <v>0</v>
      </c>
      <c r="BF47" s="240">
        <f t="shared" si="69"/>
        <v>0</v>
      </c>
      <c r="BG47" s="240">
        <f t="shared" si="69"/>
        <v>0</v>
      </c>
      <c r="BH47" s="240">
        <f t="shared" si="69"/>
        <v>0</v>
      </c>
      <c r="BI47" s="240">
        <f t="shared" si="69"/>
        <v>0</v>
      </c>
      <c r="BJ47" s="240">
        <f t="shared" si="69"/>
        <v>0</v>
      </c>
      <c r="BK47" s="240">
        <f t="shared" si="69"/>
        <v>0</v>
      </c>
      <c r="BL47" s="240">
        <f t="shared" si="69"/>
        <v>0</v>
      </c>
      <c r="BM47" s="240">
        <f t="shared" si="69"/>
        <v>0</v>
      </c>
      <c r="BN47" s="240">
        <f t="shared" si="69"/>
        <v>0</v>
      </c>
      <c r="BO47" s="240">
        <f t="shared" si="69"/>
        <v>0</v>
      </c>
      <c r="BP47" s="240">
        <f t="shared" si="69"/>
        <v>0</v>
      </c>
      <c r="BQ47" s="240">
        <f t="shared" si="69"/>
        <v>0</v>
      </c>
      <c r="BR47" s="240">
        <f t="shared" si="69"/>
        <v>0</v>
      </c>
      <c r="BS47" s="240">
        <f t="shared" si="69"/>
        <v>0</v>
      </c>
      <c r="BT47" s="240">
        <f t="shared" si="69"/>
        <v>0</v>
      </c>
      <c r="BU47" s="240">
        <f t="shared" si="69"/>
        <v>0</v>
      </c>
      <c r="BV47" s="240">
        <f t="shared" si="69"/>
        <v>0</v>
      </c>
      <c r="BW47" s="240">
        <f t="shared" si="69"/>
        <v>0</v>
      </c>
      <c r="BX47" s="240">
        <f t="shared" si="69"/>
        <v>0</v>
      </c>
      <c r="BY47" s="240">
        <f t="shared" si="69"/>
        <v>0</v>
      </c>
      <c r="BZ47" s="240">
        <f t="shared" si="69"/>
        <v>0</v>
      </c>
      <c r="CA47" s="240">
        <f t="shared" si="69"/>
        <v>0</v>
      </c>
      <c r="CB47" s="240">
        <f t="shared" si="69"/>
        <v>0</v>
      </c>
      <c r="CC47" s="240">
        <f t="shared" si="69"/>
        <v>0</v>
      </c>
      <c r="CD47" s="240">
        <f t="shared" si="69"/>
        <v>0</v>
      </c>
      <c r="CE47" s="240">
        <f t="shared" si="69"/>
        <v>0</v>
      </c>
      <c r="CF47" s="240">
        <f t="shared" si="69"/>
        <v>0</v>
      </c>
      <c r="CG47" s="240">
        <f t="shared" si="69"/>
        <v>0</v>
      </c>
      <c r="CH47" s="240">
        <f t="shared" si="69"/>
        <v>0</v>
      </c>
      <c r="CI47" s="240">
        <f t="shared" si="69"/>
        <v>0</v>
      </c>
      <c r="CJ47" s="240">
        <f t="shared" si="69"/>
        <v>0</v>
      </c>
      <c r="CK47" s="240">
        <f t="shared" si="69"/>
        <v>0</v>
      </c>
      <c r="CL47" s="240">
        <f t="shared" ref="CL47:DC47" si="70">IF(CL19=0,0,CL46/CL19)</f>
        <v>0</v>
      </c>
      <c r="CM47" s="240">
        <f t="shared" si="70"/>
        <v>0</v>
      </c>
      <c r="CN47" s="240">
        <f t="shared" si="70"/>
        <v>0</v>
      </c>
      <c r="CO47" s="240">
        <f t="shared" si="70"/>
        <v>0</v>
      </c>
      <c r="CP47" s="240">
        <f t="shared" si="70"/>
        <v>0</v>
      </c>
      <c r="CQ47" s="240">
        <f t="shared" si="70"/>
        <v>0</v>
      </c>
      <c r="CR47" s="240">
        <f t="shared" si="70"/>
        <v>0</v>
      </c>
      <c r="CS47" s="240">
        <f t="shared" si="70"/>
        <v>0</v>
      </c>
      <c r="CT47" s="240">
        <f t="shared" si="70"/>
        <v>0</v>
      </c>
      <c r="CU47" s="240">
        <f t="shared" si="70"/>
        <v>0</v>
      </c>
      <c r="CV47" s="240">
        <f t="shared" si="70"/>
        <v>0</v>
      </c>
      <c r="CW47" s="240">
        <f t="shared" si="70"/>
        <v>0</v>
      </c>
      <c r="CX47" s="240">
        <f t="shared" si="70"/>
        <v>0</v>
      </c>
      <c r="CY47" s="240">
        <f t="shared" si="70"/>
        <v>0</v>
      </c>
      <c r="CZ47" s="240">
        <f t="shared" si="70"/>
        <v>0</v>
      </c>
      <c r="DA47" s="240">
        <f t="shared" si="70"/>
        <v>0</v>
      </c>
      <c r="DB47" s="240">
        <f t="shared" si="70"/>
        <v>0</v>
      </c>
      <c r="DC47" s="240">
        <f t="shared" si="70"/>
        <v>0</v>
      </c>
    </row>
    <row r="48" spans="2:107" ht="15" customHeight="1" x14ac:dyDescent="0.25">
      <c r="B48" s="241"/>
      <c r="C48" s="242" t="s">
        <v>4934</v>
      </c>
      <c r="D48" s="242"/>
      <c r="E48" s="522" t="s">
        <v>3908</v>
      </c>
      <c r="F48" s="243" t="s">
        <v>4935</v>
      </c>
      <c r="G48" s="244">
        <f>SUM(H48:DC48)</f>
        <v>0</v>
      </c>
      <c r="H48" s="245">
        <f>H44*$D$45+H46*$D$47</f>
        <v>0</v>
      </c>
      <c r="I48" s="245">
        <f t="shared" ref="I48:Y48" si="71">I44*$D$45+I46*$D$47</f>
        <v>0</v>
      </c>
      <c r="J48" s="245">
        <f t="shared" si="71"/>
        <v>0</v>
      </c>
      <c r="K48" s="245">
        <f t="shared" si="71"/>
        <v>0</v>
      </c>
      <c r="L48" s="245">
        <f t="shared" si="71"/>
        <v>0</v>
      </c>
      <c r="M48" s="245">
        <f t="shared" si="71"/>
        <v>0</v>
      </c>
      <c r="N48" s="245">
        <f t="shared" si="71"/>
        <v>0</v>
      </c>
      <c r="O48" s="245">
        <f t="shared" si="71"/>
        <v>0</v>
      </c>
      <c r="P48" s="245">
        <f t="shared" si="71"/>
        <v>0</v>
      </c>
      <c r="Q48" s="245">
        <f t="shared" si="71"/>
        <v>0</v>
      </c>
      <c r="R48" s="245">
        <f t="shared" si="71"/>
        <v>0</v>
      </c>
      <c r="S48" s="245">
        <f t="shared" si="71"/>
        <v>0</v>
      </c>
      <c r="T48" s="245">
        <f t="shared" si="71"/>
        <v>0</v>
      </c>
      <c r="U48" s="245">
        <f t="shared" si="71"/>
        <v>0</v>
      </c>
      <c r="V48" s="245">
        <f t="shared" si="71"/>
        <v>0</v>
      </c>
      <c r="W48" s="245">
        <f t="shared" si="71"/>
        <v>0</v>
      </c>
      <c r="X48" s="245">
        <f t="shared" si="71"/>
        <v>0</v>
      </c>
      <c r="Y48" s="245">
        <f t="shared" si="71"/>
        <v>0</v>
      </c>
      <c r="Z48" s="245">
        <f t="shared" ref="Z48:CK48" si="72">Z44*$D$45+Z46*$D$47</f>
        <v>0</v>
      </c>
      <c r="AA48" s="245">
        <f t="shared" si="72"/>
        <v>0</v>
      </c>
      <c r="AB48" s="245">
        <f t="shared" si="72"/>
        <v>0</v>
      </c>
      <c r="AC48" s="245">
        <f t="shared" si="72"/>
        <v>0</v>
      </c>
      <c r="AD48" s="245">
        <f t="shared" si="72"/>
        <v>0</v>
      </c>
      <c r="AE48" s="245">
        <f t="shared" si="72"/>
        <v>0</v>
      </c>
      <c r="AF48" s="245">
        <f t="shared" si="72"/>
        <v>0</v>
      </c>
      <c r="AG48" s="245">
        <f t="shared" si="72"/>
        <v>0</v>
      </c>
      <c r="AH48" s="245">
        <f t="shared" si="72"/>
        <v>0</v>
      </c>
      <c r="AI48" s="245">
        <f t="shared" si="72"/>
        <v>0</v>
      </c>
      <c r="AJ48" s="245">
        <f t="shared" si="72"/>
        <v>0</v>
      </c>
      <c r="AK48" s="245">
        <f t="shared" si="72"/>
        <v>0</v>
      </c>
      <c r="AL48" s="245">
        <f t="shared" si="72"/>
        <v>0</v>
      </c>
      <c r="AM48" s="245">
        <f t="shared" si="72"/>
        <v>0</v>
      </c>
      <c r="AN48" s="245">
        <f t="shared" si="72"/>
        <v>0</v>
      </c>
      <c r="AO48" s="245">
        <f t="shared" si="72"/>
        <v>0</v>
      </c>
      <c r="AP48" s="245">
        <f t="shared" si="72"/>
        <v>0</v>
      </c>
      <c r="AQ48" s="245">
        <f t="shared" si="72"/>
        <v>0</v>
      </c>
      <c r="AR48" s="245">
        <f t="shared" si="72"/>
        <v>0</v>
      </c>
      <c r="AS48" s="245">
        <f t="shared" si="72"/>
        <v>0</v>
      </c>
      <c r="AT48" s="245">
        <f t="shared" si="72"/>
        <v>0</v>
      </c>
      <c r="AU48" s="245">
        <f t="shared" si="72"/>
        <v>0</v>
      </c>
      <c r="AV48" s="245">
        <f t="shared" si="72"/>
        <v>0</v>
      </c>
      <c r="AW48" s="245">
        <f t="shared" si="72"/>
        <v>0</v>
      </c>
      <c r="AX48" s="245">
        <f t="shared" si="72"/>
        <v>0</v>
      </c>
      <c r="AY48" s="245">
        <f t="shared" si="72"/>
        <v>0</v>
      </c>
      <c r="AZ48" s="245">
        <f t="shared" si="72"/>
        <v>0</v>
      </c>
      <c r="BA48" s="245">
        <f t="shared" si="72"/>
        <v>0</v>
      </c>
      <c r="BB48" s="245">
        <f t="shared" si="72"/>
        <v>0</v>
      </c>
      <c r="BC48" s="245">
        <f t="shared" si="72"/>
        <v>0</v>
      </c>
      <c r="BD48" s="245">
        <f t="shared" si="72"/>
        <v>0</v>
      </c>
      <c r="BE48" s="245">
        <f t="shared" si="72"/>
        <v>0</v>
      </c>
      <c r="BF48" s="245">
        <f t="shared" si="72"/>
        <v>0</v>
      </c>
      <c r="BG48" s="245">
        <f t="shared" si="72"/>
        <v>0</v>
      </c>
      <c r="BH48" s="245">
        <f t="shared" si="72"/>
        <v>0</v>
      </c>
      <c r="BI48" s="245">
        <f t="shared" si="72"/>
        <v>0</v>
      </c>
      <c r="BJ48" s="245">
        <f t="shared" si="72"/>
        <v>0</v>
      </c>
      <c r="BK48" s="245">
        <f t="shared" si="72"/>
        <v>0</v>
      </c>
      <c r="BL48" s="245">
        <f t="shared" si="72"/>
        <v>0</v>
      </c>
      <c r="BM48" s="245">
        <f t="shared" si="72"/>
        <v>0</v>
      </c>
      <c r="BN48" s="245">
        <f t="shared" si="72"/>
        <v>0</v>
      </c>
      <c r="BO48" s="245">
        <f t="shared" si="72"/>
        <v>0</v>
      </c>
      <c r="BP48" s="245">
        <f t="shared" si="72"/>
        <v>0</v>
      </c>
      <c r="BQ48" s="245">
        <f t="shared" si="72"/>
        <v>0</v>
      </c>
      <c r="BR48" s="245">
        <f t="shared" si="72"/>
        <v>0</v>
      </c>
      <c r="BS48" s="245">
        <f t="shared" si="72"/>
        <v>0</v>
      </c>
      <c r="BT48" s="245">
        <f t="shared" si="72"/>
        <v>0</v>
      </c>
      <c r="BU48" s="245">
        <f t="shared" si="72"/>
        <v>0</v>
      </c>
      <c r="BV48" s="245">
        <f t="shared" si="72"/>
        <v>0</v>
      </c>
      <c r="BW48" s="245">
        <f t="shared" si="72"/>
        <v>0</v>
      </c>
      <c r="BX48" s="245">
        <f t="shared" si="72"/>
        <v>0</v>
      </c>
      <c r="BY48" s="245">
        <f t="shared" si="72"/>
        <v>0</v>
      </c>
      <c r="BZ48" s="245">
        <f t="shared" si="72"/>
        <v>0</v>
      </c>
      <c r="CA48" s="245">
        <f t="shared" si="72"/>
        <v>0</v>
      </c>
      <c r="CB48" s="245">
        <f t="shared" si="72"/>
        <v>0</v>
      </c>
      <c r="CC48" s="245">
        <f t="shared" si="72"/>
        <v>0</v>
      </c>
      <c r="CD48" s="245">
        <f t="shared" si="72"/>
        <v>0</v>
      </c>
      <c r="CE48" s="245">
        <f t="shared" si="72"/>
        <v>0</v>
      </c>
      <c r="CF48" s="245">
        <f t="shared" si="72"/>
        <v>0</v>
      </c>
      <c r="CG48" s="245">
        <f t="shared" si="72"/>
        <v>0</v>
      </c>
      <c r="CH48" s="245">
        <f t="shared" si="72"/>
        <v>0</v>
      </c>
      <c r="CI48" s="245">
        <f t="shared" si="72"/>
        <v>0</v>
      </c>
      <c r="CJ48" s="245">
        <f t="shared" si="72"/>
        <v>0</v>
      </c>
      <c r="CK48" s="245">
        <f t="shared" si="72"/>
        <v>0</v>
      </c>
      <c r="CL48" s="245">
        <f t="shared" ref="CL48:DC48" si="73">CL44*$D$45+CL46*$D$47</f>
        <v>0</v>
      </c>
      <c r="CM48" s="245">
        <f t="shared" si="73"/>
        <v>0</v>
      </c>
      <c r="CN48" s="245">
        <f t="shared" si="73"/>
        <v>0</v>
      </c>
      <c r="CO48" s="245">
        <f t="shared" si="73"/>
        <v>0</v>
      </c>
      <c r="CP48" s="245">
        <f t="shared" si="73"/>
        <v>0</v>
      </c>
      <c r="CQ48" s="245">
        <f t="shared" si="73"/>
        <v>0</v>
      </c>
      <c r="CR48" s="245">
        <f t="shared" si="73"/>
        <v>0</v>
      </c>
      <c r="CS48" s="245">
        <f t="shared" si="73"/>
        <v>0</v>
      </c>
      <c r="CT48" s="245">
        <f t="shared" si="73"/>
        <v>0</v>
      </c>
      <c r="CU48" s="245">
        <f t="shared" si="73"/>
        <v>0</v>
      </c>
      <c r="CV48" s="245">
        <f t="shared" si="73"/>
        <v>0</v>
      </c>
      <c r="CW48" s="245">
        <f t="shared" si="73"/>
        <v>0</v>
      </c>
      <c r="CX48" s="245">
        <f t="shared" si="73"/>
        <v>0</v>
      </c>
      <c r="CY48" s="245">
        <f t="shared" si="73"/>
        <v>0</v>
      </c>
      <c r="CZ48" s="245">
        <f t="shared" si="73"/>
        <v>0</v>
      </c>
      <c r="DA48" s="245">
        <f t="shared" si="73"/>
        <v>0</v>
      </c>
      <c r="DB48" s="245">
        <f t="shared" si="73"/>
        <v>0</v>
      </c>
      <c r="DC48" s="245">
        <f t="shared" si="73"/>
        <v>0</v>
      </c>
    </row>
    <row r="49" spans="2:107" ht="15" customHeight="1" x14ac:dyDescent="0.25">
      <c r="B49" s="241"/>
      <c r="C49" s="242" t="s">
        <v>4936</v>
      </c>
      <c r="D49" s="242"/>
      <c r="E49" s="522" t="s">
        <v>3908</v>
      </c>
      <c r="F49" s="243" t="s">
        <v>4937</v>
      </c>
      <c r="G49" s="244">
        <f>G46*D47</f>
        <v>0</v>
      </c>
      <c r="H49" s="245">
        <f>H46*$D$47</f>
        <v>0</v>
      </c>
      <c r="I49" s="245">
        <f t="shared" ref="I49:Y49" si="74">I46*$D$47</f>
        <v>0</v>
      </c>
      <c r="J49" s="245">
        <f t="shared" si="74"/>
        <v>0</v>
      </c>
      <c r="K49" s="245">
        <f t="shared" si="74"/>
        <v>0</v>
      </c>
      <c r="L49" s="245">
        <f t="shared" si="74"/>
        <v>0</v>
      </c>
      <c r="M49" s="245">
        <f t="shared" si="74"/>
        <v>0</v>
      </c>
      <c r="N49" s="245">
        <f t="shared" si="74"/>
        <v>0</v>
      </c>
      <c r="O49" s="245">
        <f t="shared" si="74"/>
        <v>0</v>
      </c>
      <c r="P49" s="245">
        <f t="shared" si="74"/>
        <v>0</v>
      </c>
      <c r="Q49" s="245">
        <f t="shared" si="74"/>
        <v>0</v>
      </c>
      <c r="R49" s="245">
        <f t="shared" si="74"/>
        <v>0</v>
      </c>
      <c r="S49" s="245">
        <f t="shared" si="74"/>
        <v>0</v>
      </c>
      <c r="T49" s="245">
        <f t="shared" si="74"/>
        <v>0</v>
      </c>
      <c r="U49" s="245">
        <f t="shared" si="74"/>
        <v>0</v>
      </c>
      <c r="V49" s="245">
        <f t="shared" si="74"/>
        <v>0</v>
      </c>
      <c r="W49" s="245">
        <f t="shared" si="74"/>
        <v>0</v>
      </c>
      <c r="X49" s="245">
        <f t="shared" si="74"/>
        <v>0</v>
      </c>
      <c r="Y49" s="245">
        <f t="shared" si="74"/>
        <v>0</v>
      </c>
      <c r="Z49" s="245">
        <f t="shared" ref="Z49:CK49" si="75">Z46*$D$47</f>
        <v>0</v>
      </c>
      <c r="AA49" s="245">
        <f t="shared" si="75"/>
        <v>0</v>
      </c>
      <c r="AB49" s="245">
        <f t="shared" si="75"/>
        <v>0</v>
      </c>
      <c r="AC49" s="245">
        <f t="shared" si="75"/>
        <v>0</v>
      </c>
      <c r="AD49" s="245">
        <f t="shared" si="75"/>
        <v>0</v>
      </c>
      <c r="AE49" s="245">
        <f t="shared" si="75"/>
        <v>0</v>
      </c>
      <c r="AF49" s="245">
        <f t="shared" si="75"/>
        <v>0</v>
      </c>
      <c r="AG49" s="245">
        <f t="shared" si="75"/>
        <v>0</v>
      </c>
      <c r="AH49" s="245">
        <f t="shared" si="75"/>
        <v>0</v>
      </c>
      <c r="AI49" s="245">
        <f t="shared" si="75"/>
        <v>0</v>
      </c>
      <c r="AJ49" s="245">
        <f t="shared" si="75"/>
        <v>0</v>
      </c>
      <c r="AK49" s="245">
        <f t="shared" si="75"/>
        <v>0</v>
      </c>
      <c r="AL49" s="245">
        <f t="shared" si="75"/>
        <v>0</v>
      </c>
      <c r="AM49" s="245">
        <f t="shared" si="75"/>
        <v>0</v>
      </c>
      <c r="AN49" s="245">
        <f t="shared" si="75"/>
        <v>0</v>
      </c>
      <c r="AO49" s="245">
        <f t="shared" si="75"/>
        <v>0</v>
      </c>
      <c r="AP49" s="245">
        <f t="shared" si="75"/>
        <v>0</v>
      </c>
      <c r="AQ49" s="245">
        <f t="shared" si="75"/>
        <v>0</v>
      </c>
      <c r="AR49" s="245">
        <f t="shared" si="75"/>
        <v>0</v>
      </c>
      <c r="AS49" s="245">
        <f t="shared" si="75"/>
        <v>0</v>
      </c>
      <c r="AT49" s="245">
        <f t="shared" si="75"/>
        <v>0</v>
      </c>
      <c r="AU49" s="245">
        <f t="shared" si="75"/>
        <v>0</v>
      </c>
      <c r="AV49" s="245">
        <f t="shared" si="75"/>
        <v>0</v>
      </c>
      <c r="AW49" s="245">
        <f t="shared" si="75"/>
        <v>0</v>
      </c>
      <c r="AX49" s="245">
        <f t="shared" si="75"/>
        <v>0</v>
      </c>
      <c r="AY49" s="245">
        <f t="shared" si="75"/>
        <v>0</v>
      </c>
      <c r="AZ49" s="245">
        <f t="shared" si="75"/>
        <v>0</v>
      </c>
      <c r="BA49" s="245">
        <f t="shared" si="75"/>
        <v>0</v>
      </c>
      <c r="BB49" s="245">
        <f t="shared" si="75"/>
        <v>0</v>
      </c>
      <c r="BC49" s="245">
        <f t="shared" si="75"/>
        <v>0</v>
      </c>
      <c r="BD49" s="245">
        <f t="shared" si="75"/>
        <v>0</v>
      </c>
      <c r="BE49" s="245">
        <f t="shared" si="75"/>
        <v>0</v>
      </c>
      <c r="BF49" s="245">
        <f t="shared" si="75"/>
        <v>0</v>
      </c>
      <c r="BG49" s="245">
        <f t="shared" si="75"/>
        <v>0</v>
      </c>
      <c r="BH49" s="245">
        <f t="shared" si="75"/>
        <v>0</v>
      </c>
      <c r="BI49" s="245">
        <f t="shared" si="75"/>
        <v>0</v>
      </c>
      <c r="BJ49" s="245">
        <f t="shared" si="75"/>
        <v>0</v>
      </c>
      <c r="BK49" s="245">
        <f t="shared" si="75"/>
        <v>0</v>
      </c>
      <c r="BL49" s="245">
        <f t="shared" si="75"/>
        <v>0</v>
      </c>
      <c r="BM49" s="245">
        <f t="shared" si="75"/>
        <v>0</v>
      </c>
      <c r="BN49" s="245">
        <f t="shared" si="75"/>
        <v>0</v>
      </c>
      <c r="BO49" s="245">
        <f t="shared" si="75"/>
        <v>0</v>
      </c>
      <c r="BP49" s="245">
        <f t="shared" si="75"/>
        <v>0</v>
      </c>
      <c r="BQ49" s="245">
        <f t="shared" si="75"/>
        <v>0</v>
      </c>
      <c r="BR49" s="245">
        <f t="shared" si="75"/>
        <v>0</v>
      </c>
      <c r="BS49" s="245">
        <f t="shared" si="75"/>
        <v>0</v>
      </c>
      <c r="BT49" s="245">
        <f t="shared" si="75"/>
        <v>0</v>
      </c>
      <c r="BU49" s="245">
        <f t="shared" si="75"/>
        <v>0</v>
      </c>
      <c r="BV49" s="245">
        <f t="shared" si="75"/>
        <v>0</v>
      </c>
      <c r="BW49" s="245">
        <f t="shared" si="75"/>
        <v>0</v>
      </c>
      <c r="BX49" s="245">
        <f t="shared" si="75"/>
        <v>0</v>
      </c>
      <c r="BY49" s="245">
        <f t="shared" si="75"/>
        <v>0</v>
      </c>
      <c r="BZ49" s="245">
        <f t="shared" si="75"/>
        <v>0</v>
      </c>
      <c r="CA49" s="245">
        <f t="shared" si="75"/>
        <v>0</v>
      </c>
      <c r="CB49" s="245">
        <f t="shared" si="75"/>
        <v>0</v>
      </c>
      <c r="CC49" s="245">
        <f t="shared" si="75"/>
        <v>0</v>
      </c>
      <c r="CD49" s="245">
        <f t="shared" si="75"/>
        <v>0</v>
      </c>
      <c r="CE49" s="245">
        <f t="shared" si="75"/>
        <v>0</v>
      </c>
      <c r="CF49" s="245">
        <f t="shared" si="75"/>
        <v>0</v>
      </c>
      <c r="CG49" s="245">
        <f t="shared" si="75"/>
        <v>0</v>
      </c>
      <c r="CH49" s="245">
        <f t="shared" si="75"/>
        <v>0</v>
      </c>
      <c r="CI49" s="245">
        <f t="shared" si="75"/>
        <v>0</v>
      </c>
      <c r="CJ49" s="245">
        <f t="shared" si="75"/>
        <v>0</v>
      </c>
      <c r="CK49" s="245">
        <f t="shared" si="75"/>
        <v>0</v>
      </c>
      <c r="CL49" s="245">
        <f t="shared" ref="CL49:DC49" si="76">CL46*$D$47</f>
        <v>0</v>
      </c>
      <c r="CM49" s="245">
        <f t="shared" si="76"/>
        <v>0</v>
      </c>
      <c r="CN49" s="245">
        <f t="shared" si="76"/>
        <v>0</v>
      </c>
      <c r="CO49" s="245">
        <f t="shared" si="76"/>
        <v>0</v>
      </c>
      <c r="CP49" s="245">
        <f t="shared" si="76"/>
        <v>0</v>
      </c>
      <c r="CQ49" s="245">
        <f t="shared" si="76"/>
        <v>0</v>
      </c>
      <c r="CR49" s="245">
        <f t="shared" si="76"/>
        <v>0</v>
      </c>
      <c r="CS49" s="245">
        <f t="shared" si="76"/>
        <v>0</v>
      </c>
      <c r="CT49" s="245">
        <f t="shared" si="76"/>
        <v>0</v>
      </c>
      <c r="CU49" s="245">
        <f t="shared" si="76"/>
        <v>0</v>
      </c>
      <c r="CV49" s="245">
        <f t="shared" si="76"/>
        <v>0</v>
      </c>
      <c r="CW49" s="245">
        <f t="shared" si="76"/>
        <v>0</v>
      </c>
      <c r="CX49" s="245">
        <f t="shared" si="76"/>
        <v>0</v>
      </c>
      <c r="CY49" s="245">
        <f t="shared" si="76"/>
        <v>0</v>
      </c>
      <c r="CZ49" s="245">
        <f t="shared" si="76"/>
        <v>0</v>
      </c>
      <c r="DA49" s="245">
        <f t="shared" si="76"/>
        <v>0</v>
      </c>
      <c r="DB49" s="245">
        <f t="shared" si="76"/>
        <v>0</v>
      </c>
      <c r="DC49" s="245">
        <f t="shared" si="76"/>
        <v>0</v>
      </c>
    </row>
    <row r="50" spans="2:107" ht="15" customHeight="1" x14ac:dyDescent="0.25">
      <c r="B50" s="241"/>
      <c r="C50" s="242" t="s">
        <v>4938</v>
      </c>
      <c r="D50" s="242"/>
      <c r="E50" s="522" t="s">
        <v>3908</v>
      </c>
      <c r="F50" s="243" t="s">
        <v>4939</v>
      </c>
      <c r="G50" s="244">
        <f>G44*D45</f>
        <v>0</v>
      </c>
      <c r="H50" s="245">
        <f>H44*$D$45</f>
        <v>0</v>
      </c>
      <c r="I50" s="245">
        <f t="shared" ref="I50:Y50" si="77">I44*$D$45</f>
        <v>0</v>
      </c>
      <c r="J50" s="245">
        <f t="shared" si="77"/>
        <v>0</v>
      </c>
      <c r="K50" s="245">
        <f t="shared" si="77"/>
        <v>0</v>
      </c>
      <c r="L50" s="245">
        <f t="shared" si="77"/>
        <v>0</v>
      </c>
      <c r="M50" s="245">
        <f t="shared" si="77"/>
        <v>0</v>
      </c>
      <c r="N50" s="245">
        <f t="shared" si="77"/>
        <v>0</v>
      </c>
      <c r="O50" s="245">
        <f t="shared" si="77"/>
        <v>0</v>
      </c>
      <c r="P50" s="245">
        <f t="shared" si="77"/>
        <v>0</v>
      </c>
      <c r="Q50" s="245">
        <f t="shared" si="77"/>
        <v>0</v>
      </c>
      <c r="R50" s="245">
        <f t="shared" si="77"/>
        <v>0</v>
      </c>
      <c r="S50" s="245">
        <f t="shared" si="77"/>
        <v>0</v>
      </c>
      <c r="T50" s="245">
        <f t="shared" si="77"/>
        <v>0</v>
      </c>
      <c r="U50" s="245">
        <f t="shared" si="77"/>
        <v>0</v>
      </c>
      <c r="V50" s="245">
        <f t="shared" si="77"/>
        <v>0</v>
      </c>
      <c r="W50" s="245">
        <f t="shared" si="77"/>
        <v>0</v>
      </c>
      <c r="X50" s="245">
        <f t="shared" si="77"/>
        <v>0</v>
      </c>
      <c r="Y50" s="245">
        <f t="shared" si="77"/>
        <v>0</v>
      </c>
      <c r="Z50" s="245">
        <f t="shared" ref="Z50:CK50" si="78">Z44*$D$45</f>
        <v>0</v>
      </c>
      <c r="AA50" s="245">
        <f t="shared" si="78"/>
        <v>0</v>
      </c>
      <c r="AB50" s="245">
        <f t="shared" si="78"/>
        <v>0</v>
      </c>
      <c r="AC50" s="245">
        <f t="shared" si="78"/>
        <v>0</v>
      </c>
      <c r="AD50" s="245">
        <f t="shared" si="78"/>
        <v>0</v>
      </c>
      <c r="AE50" s="245">
        <f t="shared" si="78"/>
        <v>0</v>
      </c>
      <c r="AF50" s="245">
        <f t="shared" si="78"/>
        <v>0</v>
      </c>
      <c r="AG50" s="245">
        <f t="shared" si="78"/>
        <v>0</v>
      </c>
      <c r="AH50" s="245">
        <f t="shared" si="78"/>
        <v>0</v>
      </c>
      <c r="AI50" s="245">
        <f t="shared" si="78"/>
        <v>0</v>
      </c>
      <c r="AJ50" s="245">
        <f t="shared" si="78"/>
        <v>0</v>
      </c>
      <c r="AK50" s="245">
        <f t="shared" si="78"/>
        <v>0</v>
      </c>
      <c r="AL50" s="245">
        <f t="shared" si="78"/>
        <v>0</v>
      </c>
      <c r="AM50" s="245">
        <f t="shared" si="78"/>
        <v>0</v>
      </c>
      <c r="AN50" s="245">
        <f t="shared" si="78"/>
        <v>0</v>
      </c>
      <c r="AO50" s="245">
        <f t="shared" si="78"/>
        <v>0</v>
      </c>
      <c r="AP50" s="245">
        <f t="shared" si="78"/>
        <v>0</v>
      </c>
      <c r="AQ50" s="245">
        <f t="shared" si="78"/>
        <v>0</v>
      </c>
      <c r="AR50" s="245">
        <f t="shared" si="78"/>
        <v>0</v>
      </c>
      <c r="AS50" s="245">
        <f t="shared" si="78"/>
        <v>0</v>
      </c>
      <c r="AT50" s="245">
        <f t="shared" si="78"/>
        <v>0</v>
      </c>
      <c r="AU50" s="245">
        <f t="shared" si="78"/>
        <v>0</v>
      </c>
      <c r="AV50" s="245">
        <f t="shared" si="78"/>
        <v>0</v>
      </c>
      <c r="AW50" s="245">
        <f t="shared" si="78"/>
        <v>0</v>
      </c>
      <c r="AX50" s="245">
        <f t="shared" si="78"/>
        <v>0</v>
      </c>
      <c r="AY50" s="245">
        <f t="shared" si="78"/>
        <v>0</v>
      </c>
      <c r="AZ50" s="245">
        <f t="shared" si="78"/>
        <v>0</v>
      </c>
      <c r="BA50" s="245">
        <f t="shared" si="78"/>
        <v>0</v>
      </c>
      <c r="BB50" s="245">
        <f t="shared" si="78"/>
        <v>0</v>
      </c>
      <c r="BC50" s="245">
        <f t="shared" si="78"/>
        <v>0</v>
      </c>
      <c r="BD50" s="245">
        <f t="shared" si="78"/>
        <v>0</v>
      </c>
      <c r="BE50" s="245">
        <f t="shared" si="78"/>
        <v>0</v>
      </c>
      <c r="BF50" s="245">
        <f t="shared" si="78"/>
        <v>0</v>
      </c>
      <c r="BG50" s="245">
        <f t="shared" si="78"/>
        <v>0</v>
      </c>
      <c r="BH50" s="245">
        <f t="shared" si="78"/>
        <v>0</v>
      </c>
      <c r="BI50" s="245">
        <f t="shared" si="78"/>
        <v>0</v>
      </c>
      <c r="BJ50" s="245">
        <f t="shared" si="78"/>
        <v>0</v>
      </c>
      <c r="BK50" s="245">
        <f t="shared" si="78"/>
        <v>0</v>
      </c>
      <c r="BL50" s="245">
        <f t="shared" si="78"/>
        <v>0</v>
      </c>
      <c r="BM50" s="245">
        <f t="shared" si="78"/>
        <v>0</v>
      </c>
      <c r="BN50" s="245">
        <f t="shared" si="78"/>
        <v>0</v>
      </c>
      <c r="BO50" s="245">
        <f t="shared" si="78"/>
        <v>0</v>
      </c>
      <c r="BP50" s="245">
        <f t="shared" si="78"/>
        <v>0</v>
      </c>
      <c r="BQ50" s="245">
        <f t="shared" si="78"/>
        <v>0</v>
      </c>
      <c r="BR50" s="245">
        <f t="shared" si="78"/>
        <v>0</v>
      </c>
      <c r="BS50" s="245">
        <f t="shared" si="78"/>
        <v>0</v>
      </c>
      <c r="BT50" s="245">
        <f t="shared" si="78"/>
        <v>0</v>
      </c>
      <c r="BU50" s="245">
        <f t="shared" si="78"/>
        <v>0</v>
      </c>
      <c r="BV50" s="245">
        <f t="shared" si="78"/>
        <v>0</v>
      </c>
      <c r="BW50" s="245">
        <f t="shared" si="78"/>
        <v>0</v>
      </c>
      <c r="BX50" s="245">
        <f t="shared" si="78"/>
        <v>0</v>
      </c>
      <c r="BY50" s="245">
        <f t="shared" si="78"/>
        <v>0</v>
      </c>
      <c r="BZ50" s="245">
        <f t="shared" si="78"/>
        <v>0</v>
      </c>
      <c r="CA50" s="245">
        <f t="shared" si="78"/>
        <v>0</v>
      </c>
      <c r="CB50" s="245">
        <f t="shared" si="78"/>
        <v>0</v>
      </c>
      <c r="CC50" s="245">
        <f t="shared" si="78"/>
        <v>0</v>
      </c>
      <c r="CD50" s="245">
        <f t="shared" si="78"/>
        <v>0</v>
      </c>
      <c r="CE50" s="245">
        <f t="shared" si="78"/>
        <v>0</v>
      </c>
      <c r="CF50" s="245">
        <f t="shared" si="78"/>
        <v>0</v>
      </c>
      <c r="CG50" s="245">
        <f t="shared" si="78"/>
        <v>0</v>
      </c>
      <c r="CH50" s="245">
        <f t="shared" si="78"/>
        <v>0</v>
      </c>
      <c r="CI50" s="245">
        <f t="shared" si="78"/>
        <v>0</v>
      </c>
      <c r="CJ50" s="245">
        <f t="shared" si="78"/>
        <v>0</v>
      </c>
      <c r="CK50" s="245">
        <f t="shared" si="78"/>
        <v>0</v>
      </c>
      <c r="CL50" s="245">
        <f t="shared" ref="CL50:DC50" si="79">CL44*$D$45</f>
        <v>0</v>
      </c>
      <c r="CM50" s="245">
        <f t="shared" si="79"/>
        <v>0</v>
      </c>
      <c r="CN50" s="245">
        <f t="shared" si="79"/>
        <v>0</v>
      </c>
      <c r="CO50" s="245">
        <f t="shared" si="79"/>
        <v>0</v>
      </c>
      <c r="CP50" s="245">
        <f t="shared" si="79"/>
        <v>0</v>
      </c>
      <c r="CQ50" s="245">
        <f t="shared" si="79"/>
        <v>0</v>
      </c>
      <c r="CR50" s="245">
        <f t="shared" si="79"/>
        <v>0</v>
      </c>
      <c r="CS50" s="245">
        <f t="shared" si="79"/>
        <v>0</v>
      </c>
      <c r="CT50" s="245">
        <f t="shared" si="79"/>
        <v>0</v>
      </c>
      <c r="CU50" s="245">
        <f t="shared" si="79"/>
        <v>0</v>
      </c>
      <c r="CV50" s="245">
        <f t="shared" si="79"/>
        <v>0</v>
      </c>
      <c r="CW50" s="245">
        <f t="shared" si="79"/>
        <v>0</v>
      </c>
      <c r="CX50" s="245">
        <f t="shared" si="79"/>
        <v>0</v>
      </c>
      <c r="CY50" s="245">
        <f t="shared" si="79"/>
        <v>0</v>
      </c>
      <c r="CZ50" s="245">
        <f t="shared" si="79"/>
        <v>0</v>
      </c>
      <c r="DA50" s="245">
        <f t="shared" si="79"/>
        <v>0</v>
      </c>
      <c r="DB50" s="245">
        <f t="shared" si="79"/>
        <v>0</v>
      </c>
      <c r="DC50" s="245">
        <f t="shared" si="79"/>
        <v>0</v>
      </c>
    </row>
    <row r="52" spans="2:107" ht="15" customHeight="1" x14ac:dyDescent="0.35">
      <c r="E52" s="177" t="s">
        <v>4821</v>
      </c>
      <c r="F52" s="178"/>
      <c r="G52" s="179">
        <f>RCB!$G$13</f>
        <v>0</v>
      </c>
      <c r="I52" s="177" t="s">
        <v>4822</v>
      </c>
      <c r="J52" s="178"/>
      <c r="K52" s="179">
        <f>RCB!$J$13</f>
        <v>0</v>
      </c>
    </row>
    <row r="53" spans="2:107" ht="15" customHeight="1" x14ac:dyDescent="0.35">
      <c r="E53" s="177" t="s">
        <v>4069</v>
      </c>
      <c r="F53" s="178"/>
      <c r="G53" s="179">
        <f>RCB!$H$7</f>
        <v>0</v>
      </c>
      <c r="I53" s="177" t="s">
        <v>4070</v>
      </c>
      <c r="J53" s="178"/>
      <c r="K53" s="179">
        <f>RCB!$K$7</f>
        <v>0</v>
      </c>
    </row>
    <row r="55" spans="2:107" ht="15" hidden="1" customHeight="1" x14ac:dyDescent="0.25">
      <c r="B55" s="1032" t="s">
        <v>4940</v>
      </c>
      <c r="C55" s="1033"/>
      <c r="D55" s="1033"/>
      <c r="E55" s="1033"/>
      <c r="F55" s="1033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  <c r="AJ55" s="246"/>
      <c r="AK55" s="246"/>
      <c r="AL55" s="246"/>
      <c r="AM55" s="246"/>
      <c r="AN55" s="246"/>
      <c r="AO55" s="246"/>
      <c r="AP55" s="246"/>
      <c r="AQ55" s="246"/>
      <c r="AR55" s="246"/>
      <c r="AS55" s="246"/>
      <c r="AT55" s="246"/>
      <c r="AU55" s="246"/>
      <c r="AV55" s="246"/>
      <c r="AW55" s="246"/>
      <c r="AX55" s="246"/>
      <c r="AY55" s="246"/>
      <c r="AZ55" s="246"/>
      <c r="BA55" s="246"/>
      <c r="BB55" s="246"/>
      <c r="BC55" s="246"/>
      <c r="BD55" s="246"/>
      <c r="BE55" s="246"/>
      <c r="BF55" s="246"/>
      <c r="BG55" s="246"/>
      <c r="BH55" s="246"/>
      <c r="BI55" s="246"/>
      <c r="BJ55" s="246"/>
      <c r="BK55" s="246"/>
      <c r="BL55" s="246"/>
      <c r="BM55" s="246"/>
      <c r="BN55" s="246"/>
      <c r="BO55" s="246"/>
      <c r="BP55" s="246"/>
      <c r="BQ55" s="246"/>
      <c r="BR55" s="246"/>
      <c r="BS55" s="246"/>
      <c r="BT55" s="246"/>
      <c r="BU55" s="246"/>
      <c r="BV55" s="246"/>
      <c r="BW55" s="246"/>
      <c r="BX55" s="246"/>
      <c r="BY55" s="246"/>
      <c r="BZ55" s="246"/>
      <c r="CA55" s="246"/>
      <c r="CB55" s="246"/>
      <c r="CC55" s="246"/>
      <c r="CD55" s="246"/>
      <c r="CE55" s="246"/>
      <c r="CF55" s="246"/>
      <c r="CG55" s="246"/>
      <c r="CH55" s="246"/>
      <c r="CI55" s="246"/>
      <c r="CJ55" s="246"/>
      <c r="CK55" s="246"/>
      <c r="CL55" s="246"/>
      <c r="CM55" s="246"/>
      <c r="CN55" s="246"/>
      <c r="CO55" s="246"/>
      <c r="CP55" s="246"/>
      <c r="CQ55" s="246"/>
      <c r="CR55" s="246"/>
      <c r="CS55" s="246"/>
      <c r="CT55" s="246"/>
      <c r="CU55" s="246"/>
      <c r="CV55" s="246"/>
      <c r="CW55" s="246"/>
      <c r="CX55" s="246"/>
      <c r="CY55" s="246"/>
      <c r="CZ55" s="246"/>
      <c r="DA55" s="246"/>
      <c r="DB55" s="246"/>
      <c r="DC55" s="246"/>
    </row>
    <row r="56" spans="2:107" s="99" customFormat="1" ht="15" hidden="1" customHeight="1" x14ac:dyDescent="0.25">
      <c r="B56" s="247"/>
      <c r="C56" s="248"/>
      <c r="D56" s="248"/>
      <c r="E56" s="248"/>
      <c r="F56" s="249"/>
      <c r="G56" s="250" t="s">
        <v>76</v>
      </c>
      <c r="H56" s="251" t="s">
        <v>4831</v>
      </c>
      <c r="I56" s="251" t="s">
        <v>4832</v>
      </c>
      <c r="J56" s="251" t="s">
        <v>4833</v>
      </c>
      <c r="K56" s="251" t="s">
        <v>4834</v>
      </c>
      <c r="L56" s="251" t="s">
        <v>4835</v>
      </c>
      <c r="M56" s="251" t="s">
        <v>4836</v>
      </c>
      <c r="N56" s="251" t="s">
        <v>4837</v>
      </c>
      <c r="O56" s="251" t="s">
        <v>4838</v>
      </c>
      <c r="P56" s="251" t="s">
        <v>4839</v>
      </c>
      <c r="Q56" s="251" t="s">
        <v>4840</v>
      </c>
      <c r="R56" s="251" t="s">
        <v>4841</v>
      </c>
      <c r="S56" s="251" t="s">
        <v>4842</v>
      </c>
      <c r="T56" s="251" t="s">
        <v>4843</v>
      </c>
      <c r="U56" s="251" t="s">
        <v>4844</v>
      </c>
      <c r="V56" s="251" t="s">
        <v>4845</v>
      </c>
      <c r="W56" s="251" t="s">
        <v>4846</v>
      </c>
      <c r="X56" s="251" t="s">
        <v>4847</v>
      </c>
      <c r="Y56" s="251" t="s">
        <v>4848</v>
      </c>
      <c r="Z56" s="251" t="s">
        <v>4849</v>
      </c>
      <c r="AA56" s="251" t="s">
        <v>4850</v>
      </c>
      <c r="AB56" s="251" t="s">
        <v>4851</v>
      </c>
      <c r="AC56" s="251" t="s">
        <v>4852</v>
      </c>
      <c r="AD56" s="251" t="s">
        <v>4853</v>
      </c>
      <c r="AE56" s="251" t="s">
        <v>4854</v>
      </c>
      <c r="AF56" s="251" t="s">
        <v>4855</v>
      </c>
      <c r="AG56" s="251" t="s">
        <v>4856</v>
      </c>
      <c r="AH56" s="251" t="s">
        <v>4857</v>
      </c>
      <c r="AI56" s="251" t="s">
        <v>4858</v>
      </c>
      <c r="AJ56" s="251" t="s">
        <v>4859</v>
      </c>
      <c r="AK56" s="251" t="s">
        <v>4860</v>
      </c>
      <c r="AL56" s="251" t="s">
        <v>4861</v>
      </c>
      <c r="AM56" s="251" t="s">
        <v>4862</v>
      </c>
      <c r="AN56" s="251" t="s">
        <v>4863</v>
      </c>
      <c r="AO56" s="251" t="s">
        <v>4864</v>
      </c>
      <c r="AP56" s="251" t="s">
        <v>4865</v>
      </c>
      <c r="AQ56" s="251" t="s">
        <v>4866</v>
      </c>
      <c r="AR56" s="251" t="s">
        <v>4867</v>
      </c>
      <c r="AS56" s="251" t="s">
        <v>4868</v>
      </c>
      <c r="AT56" s="251" t="s">
        <v>4869</v>
      </c>
      <c r="AU56" s="251" t="s">
        <v>4870</v>
      </c>
      <c r="AV56" s="251" t="s">
        <v>4871</v>
      </c>
      <c r="AW56" s="251" t="s">
        <v>4872</v>
      </c>
      <c r="AX56" s="251" t="s">
        <v>4873</v>
      </c>
      <c r="AY56" s="251" t="s">
        <v>4874</v>
      </c>
      <c r="AZ56" s="251" t="s">
        <v>4875</v>
      </c>
      <c r="BA56" s="251" t="s">
        <v>4876</v>
      </c>
      <c r="BB56" s="251" t="s">
        <v>4877</v>
      </c>
      <c r="BC56" s="251" t="s">
        <v>4878</v>
      </c>
      <c r="BD56" s="251" t="s">
        <v>4879</v>
      </c>
      <c r="BE56" s="251" t="s">
        <v>4880</v>
      </c>
      <c r="BF56" s="251" t="s">
        <v>4881</v>
      </c>
      <c r="BG56" s="251" t="s">
        <v>4882</v>
      </c>
      <c r="BH56" s="251" t="s">
        <v>4883</v>
      </c>
      <c r="BI56" s="251" t="s">
        <v>4884</v>
      </c>
      <c r="BJ56" s="251" t="s">
        <v>4885</v>
      </c>
      <c r="BK56" s="251" t="s">
        <v>4886</v>
      </c>
      <c r="BL56" s="251" t="s">
        <v>4887</v>
      </c>
      <c r="BM56" s="251" t="s">
        <v>4888</v>
      </c>
      <c r="BN56" s="251" t="s">
        <v>4889</v>
      </c>
      <c r="BO56" s="251" t="s">
        <v>4890</v>
      </c>
      <c r="BP56" s="251" t="s">
        <v>4891</v>
      </c>
      <c r="BQ56" s="251" t="s">
        <v>4892</v>
      </c>
      <c r="BR56" s="251" t="s">
        <v>4893</v>
      </c>
      <c r="BS56" s="251" t="s">
        <v>4894</v>
      </c>
      <c r="BT56" s="251" t="s">
        <v>4895</v>
      </c>
      <c r="BU56" s="251" t="s">
        <v>4896</v>
      </c>
      <c r="BV56" s="251" t="s">
        <v>4897</v>
      </c>
      <c r="BW56" s="251" t="s">
        <v>4898</v>
      </c>
      <c r="BX56" s="251" t="s">
        <v>4899</v>
      </c>
      <c r="BY56" s="251" t="s">
        <v>4900</v>
      </c>
      <c r="BZ56" s="251" t="s">
        <v>4901</v>
      </c>
      <c r="CA56" s="251" t="s">
        <v>4902</v>
      </c>
      <c r="CB56" s="251" t="s">
        <v>4903</v>
      </c>
      <c r="CC56" s="251" t="s">
        <v>4904</v>
      </c>
      <c r="CD56" s="251" t="s">
        <v>4905</v>
      </c>
      <c r="CE56" s="251" t="s">
        <v>4906</v>
      </c>
      <c r="CF56" s="251" t="s">
        <v>4907</v>
      </c>
      <c r="CG56" s="251" t="s">
        <v>4908</v>
      </c>
      <c r="CH56" s="251" t="s">
        <v>4909</v>
      </c>
      <c r="CI56" s="251" t="s">
        <v>4910</v>
      </c>
      <c r="CJ56" s="251" t="s">
        <v>4911</v>
      </c>
      <c r="CK56" s="251" t="s">
        <v>4912</v>
      </c>
      <c r="CL56" s="251" t="s">
        <v>4913</v>
      </c>
      <c r="CM56" s="251" t="s">
        <v>4914</v>
      </c>
      <c r="CN56" s="251" t="s">
        <v>4915</v>
      </c>
      <c r="CO56" s="251" t="s">
        <v>4916</v>
      </c>
      <c r="CP56" s="251" t="s">
        <v>4917</v>
      </c>
      <c r="CQ56" s="251" t="s">
        <v>4918</v>
      </c>
      <c r="CR56" s="251" t="s">
        <v>4919</v>
      </c>
      <c r="CS56" s="251" t="s">
        <v>4920</v>
      </c>
      <c r="CT56" s="251" t="s">
        <v>4921</v>
      </c>
      <c r="CU56" s="251" t="s">
        <v>4922</v>
      </c>
      <c r="CV56" s="251" t="s">
        <v>4923</v>
      </c>
      <c r="CW56" s="251" t="s">
        <v>4924</v>
      </c>
      <c r="CX56" s="251" t="s">
        <v>4925</v>
      </c>
      <c r="CY56" s="251" t="s">
        <v>4926</v>
      </c>
      <c r="CZ56" s="251" t="s">
        <v>4927</v>
      </c>
      <c r="DA56" s="251" t="s">
        <v>4928</v>
      </c>
      <c r="DB56" s="251" t="s">
        <v>4929</v>
      </c>
      <c r="DC56" s="251" t="s">
        <v>4930</v>
      </c>
    </row>
    <row r="57" spans="2:107" ht="15" hidden="1" customHeight="1" x14ac:dyDescent="0.25">
      <c r="B57" s="247">
        <v>31</v>
      </c>
      <c r="C57" s="252" t="s">
        <v>4189</v>
      </c>
      <c r="D57" s="252"/>
      <c r="E57" s="253"/>
      <c r="F57" s="254"/>
      <c r="G57" s="255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7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7"/>
      <c r="CJ57" s="217"/>
      <c r="CK57" s="217"/>
      <c r="CL57" s="217"/>
      <c r="CM57" s="217"/>
      <c r="CN57" s="217"/>
      <c r="CO57" s="217"/>
      <c r="CP57" s="217"/>
      <c r="CQ57" s="217"/>
      <c r="CR57" s="217"/>
      <c r="CS57" s="217"/>
      <c r="CT57" s="217"/>
      <c r="CU57" s="217"/>
      <c r="CV57" s="217"/>
      <c r="CW57" s="217"/>
      <c r="CX57" s="217"/>
      <c r="CY57" s="217"/>
      <c r="CZ57" s="217"/>
      <c r="DA57" s="217"/>
      <c r="DB57" s="217"/>
      <c r="DC57" s="217"/>
    </row>
    <row r="58" spans="2:107" ht="15" hidden="1" customHeight="1" x14ac:dyDescent="0.25">
      <c r="B58" s="247"/>
      <c r="C58" s="765" t="s">
        <v>6119</v>
      </c>
      <c r="D58" s="252"/>
      <c r="E58" s="253"/>
      <c r="F58" s="254"/>
      <c r="G58" s="255"/>
      <c r="H58" s="780"/>
      <c r="I58" s="780"/>
      <c r="J58" s="781"/>
      <c r="K58" s="781"/>
      <c r="L58" s="781"/>
      <c r="M58" s="781"/>
      <c r="N58" s="781"/>
      <c r="O58" s="781"/>
      <c r="P58" s="781"/>
      <c r="Q58" s="781"/>
      <c r="R58" s="781"/>
      <c r="S58" s="781"/>
      <c r="T58" s="781"/>
      <c r="U58" s="781"/>
      <c r="V58" s="781"/>
      <c r="W58" s="781"/>
      <c r="X58" s="781"/>
      <c r="Y58" s="781"/>
      <c r="Z58" s="781"/>
      <c r="AA58" s="781"/>
      <c r="AB58" s="781"/>
      <c r="AC58" s="781"/>
      <c r="AD58" s="781"/>
      <c r="AE58" s="781"/>
      <c r="AF58" s="781"/>
      <c r="AG58" s="781"/>
      <c r="AH58" s="781"/>
      <c r="AI58" s="781"/>
      <c r="AJ58" s="781"/>
      <c r="AK58" s="781"/>
      <c r="AL58" s="781"/>
      <c r="AM58" s="781"/>
      <c r="AN58" s="781"/>
      <c r="AO58" s="781"/>
      <c r="AP58" s="781"/>
      <c r="AQ58" s="781"/>
      <c r="AR58" s="781"/>
      <c r="AS58" s="781"/>
      <c r="AT58" s="781"/>
      <c r="AU58" s="781"/>
      <c r="AV58" s="781"/>
      <c r="AW58" s="781"/>
      <c r="AX58" s="781"/>
      <c r="AY58" s="781"/>
      <c r="AZ58" s="781"/>
      <c r="BA58" s="781"/>
      <c r="BB58" s="781"/>
      <c r="BC58" s="781"/>
      <c r="BD58" s="781"/>
      <c r="BE58" s="781"/>
      <c r="BF58" s="781"/>
      <c r="BG58" s="781"/>
      <c r="BH58" s="781"/>
      <c r="BI58" s="781"/>
      <c r="BJ58" s="781"/>
      <c r="BK58" s="781"/>
      <c r="BL58" s="781"/>
      <c r="BM58" s="781"/>
      <c r="BN58" s="781"/>
      <c r="BO58" s="781"/>
      <c r="BP58" s="781"/>
      <c r="BQ58" s="781"/>
      <c r="BR58" s="781"/>
      <c r="BS58" s="781"/>
      <c r="BT58" s="781"/>
      <c r="BU58" s="781"/>
      <c r="BV58" s="781"/>
      <c r="BW58" s="781"/>
      <c r="BX58" s="781"/>
      <c r="BY58" s="781"/>
      <c r="BZ58" s="781"/>
      <c r="CA58" s="781"/>
      <c r="CB58" s="781"/>
      <c r="CC58" s="781"/>
      <c r="CD58" s="781"/>
      <c r="CE58" s="781"/>
      <c r="CF58" s="781"/>
      <c r="CG58" s="781"/>
      <c r="CH58" s="781"/>
      <c r="CI58" s="781"/>
      <c r="CJ58" s="781"/>
      <c r="CK58" s="781"/>
      <c r="CL58" s="781"/>
      <c r="CM58" s="781"/>
      <c r="CN58" s="781"/>
      <c r="CO58" s="781"/>
      <c r="CP58" s="781"/>
      <c r="CQ58" s="781"/>
      <c r="CR58" s="781"/>
      <c r="CS58" s="781"/>
      <c r="CT58" s="781"/>
      <c r="CU58" s="781"/>
      <c r="CV58" s="781"/>
      <c r="CW58" s="781"/>
      <c r="CX58" s="781"/>
      <c r="CY58" s="781"/>
      <c r="CZ58" s="781"/>
      <c r="DA58" s="781"/>
      <c r="DB58" s="781"/>
      <c r="DC58" s="781"/>
    </row>
    <row r="59" spans="2:107" ht="15" hidden="1" customHeight="1" x14ac:dyDescent="0.25">
      <c r="B59" s="247">
        <v>32</v>
      </c>
      <c r="C59" s="252" t="s">
        <v>4249</v>
      </c>
      <c r="D59" s="252"/>
      <c r="E59" s="253"/>
      <c r="F59" s="256" t="s">
        <v>4250</v>
      </c>
      <c r="G59" s="257">
        <f>SUM(H59:DC59)</f>
        <v>0</v>
      </c>
      <c r="H59" s="258"/>
      <c r="I59" s="258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  <c r="BI59" s="222"/>
      <c r="BJ59" s="222"/>
      <c r="BK59" s="222"/>
      <c r="BL59" s="222"/>
      <c r="BM59" s="222"/>
      <c r="BN59" s="222"/>
      <c r="BO59" s="222"/>
      <c r="BP59" s="222"/>
      <c r="BQ59" s="222"/>
      <c r="BR59" s="222"/>
      <c r="BS59" s="222"/>
      <c r="BT59" s="222"/>
      <c r="BU59" s="222"/>
      <c r="BV59" s="222"/>
      <c r="BW59" s="222"/>
      <c r="BX59" s="222"/>
      <c r="BY59" s="222"/>
      <c r="BZ59" s="222"/>
      <c r="CA59" s="222"/>
      <c r="CB59" s="222"/>
      <c r="CC59" s="222"/>
      <c r="CD59" s="222"/>
      <c r="CE59" s="222"/>
      <c r="CF59" s="222"/>
      <c r="CG59" s="222"/>
      <c r="CH59" s="222"/>
      <c r="CI59" s="222"/>
      <c r="CJ59" s="222"/>
      <c r="CK59" s="222"/>
      <c r="CL59" s="222"/>
      <c r="CM59" s="222"/>
      <c r="CN59" s="222"/>
      <c r="CO59" s="222"/>
      <c r="CP59" s="222"/>
      <c r="CQ59" s="222"/>
      <c r="CR59" s="222"/>
      <c r="CS59" s="222"/>
      <c r="CT59" s="222"/>
      <c r="CU59" s="222"/>
      <c r="CV59" s="222"/>
      <c r="CW59" s="222"/>
      <c r="CX59" s="222"/>
      <c r="CY59" s="222"/>
      <c r="CZ59" s="222"/>
      <c r="DA59" s="222"/>
      <c r="DB59" s="222"/>
      <c r="DC59" s="222"/>
    </row>
    <row r="60" spans="2:107" ht="15" hidden="1" customHeight="1" x14ac:dyDescent="0.25">
      <c r="B60" s="1165">
        <v>33</v>
      </c>
      <c r="C60" s="252" t="s">
        <v>4455</v>
      </c>
      <c r="D60" s="252"/>
      <c r="E60" s="253" t="s">
        <v>4192</v>
      </c>
      <c r="F60" s="256" t="s">
        <v>4456</v>
      </c>
      <c r="G60" s="259">
        <f>SUM(H60:DC60)</f>
        <v>0</v>
      </c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6"/>
      <c r="AE60" s="226"/>
      <c r="AF60" s="226"/>
      <c r="AG60" s="226"/>
      <c r="AH60" s="226"/>
      <c r="AI60" s="226"/>
      <c r="AJ60" s="226"/>
      <c r="AK60" s="226"/>
      <c r="AL60" s="226"/>
      <c r="AM60" s="226"/>
      <c r="AN60" s="226"/>
      <c r="AO60" s="226"/>
      <c r="AP60" s="226"/>
      <c r="AQ60" s="226"/>
      <c r="AR60" s="226"/>
      <c r="AS60" s="226"/>
      <c r="AT60" s="226"/>
      <c r="AU60" s="226"/>
      <c r="AV60" s="226"/>
      <c r="AW60" s="226"/>
      <c r="AX60" s="226"/>
      <c r="AY60" s="226"/>
      <c r="AZ60" s="226"/>
      <c r="BA60" s="226"/>
      <c r="BB60" s="226"/>
      <c r="BC60" s="226"/>
      <c r="BD60" s="226"/>
      <c r="BE60" s="226"/>
      <c r="BF60" s="226"/>
      <c r="BG60" s="226"/>
      <c r="BH60" s="226"/>
      <c r="BI60" s="226"/>
      <c r="BJ60" s="226"/>
      <c r="BK60" s="226"/>
      <c r="BL60" s="226"/>
      <c r="BM60" s="226"/>
      <c r="BN60" s="226"/>
      <c r="BO60" s="226"/>
      <c r="BP60" s="226"/>
      <c r="BQ60" s="226"/>
      <c r="BR60" s="226"/>
      <c r="BS60" s="226"/>
      <c r="BT60" s="226"/>
      <c r="BU60" s="226"/>
      <c r="BV60" s="226"/>
      <c r="BW60" s="226"/>
      <c r="BX60" s="226"/>
      <c r="BY60" s="226"/>
      <c r="BZ60" s="226"/>
      <c r="CA60" s="226"/>
      <c r="CB60" s="226"/>
      <c r="CC60" s="226"/>
      <c r="CD60" s="226"/>
      <c r="CE60" s="226"/>
      <c r="CF60" s="226"/>
      <c r="CG60" s="226"/>
      <c r="CH60" s="226"/>
      <c r="CI60" s="226"/>
      <c r="CJ60" s="226"/>
      <c r="CK60" s="226"/>
      <c r="CL60" s="226"/>
      <c r="CM60" s="226"/>
      <c r="CN60" s="226"/>
      <c r="CO60" s="226"/>
      <c r="CP60" s="226"/>
      <c r="CQ60" s="226"/>
      <c r="CR60" s="226"/>
      <c r="CS60" s="226"/>
      <c r="CT60" s="226"/>
      <c r="CU60" s="226"/>
      <c r="CV60" s="226"/>
      <c r="CW60" s="226"/>
      <c r="CX60" s="226"/>
      <c r="CY60" s="226"/>
      <c r="CZ60" s="226"/>
      <c r="DA60" s="226"/>
      <c r="DB60" s="226"/>
      <c r="DC60" s="226"/>
    </row>
    <row r="61" spans="2:107" ht="15" hidden="1" customHeight="1" x14ac:dyDescent="0.25">
      <c r="B61" s="995"/>
      <c r="C61" s="252" t="s">
        <v>4314</v>
      </c>
      <c r="D61" s="252"/>
      <c r="E61" s="253" t="s">
        <v>3855</v>
      </c>
      <c r="F61" s="256" t="s">
        <v>4303</v>
      </c>
      <c r="G61" s="259">
        <f>SUM(H61:DC61)</f>
        <v>0</v>
      </c>
      <c r="H61" s="260">
        <f>(H59*H60)/1000</f>
        <v>0</v>
      </c>
      <c r="I61" s="260">
        <f t="shared" ref="I61:BS61" si="80">(I59*I60)/1000</f>
        <v>0</v>
      </c>
      <c r="J61" s="260">
        <f t="shared" si="80"/>
        <v>0</v>
      </c>
      <c r="K61" s="260">
        <f t="shared" si="80"/>
        <v>0</v>
      </c>
      <c r="L61" s="260">
        <f t="shared" si="80"/>
        <v>0</v>
      </c>
      <c r="M61" s="260">
        <f t="shared" si="80"/>
        <v>0</v>
      </c>
      <c r="N61" s="260">
        <f t="shared" si="80"/>
        <v>0</v>
      </c>
      <c r="O61" s="260">
        <f t="shared" si="80"/>
        <v>0</v>
      </c>
      <c r="P61" s="260">
        <f t="shared" si="80"/>
        <v>0</v>
      </c>
      <c r="Q61" s="260">
        <f t="shared" si="80"/>
        <v>0</v>
      </c>
      <c r="R61" s="260">
        <f t="shared" si="80"/>
        <v>0</v>
      </c>
      <c r="S61" s="260">
        <f t="shared" si="80"/>
        <v>0</v>
      </c>
      <c r="T61" s="260">
        <f t="shared" si="80"/>
        <v>0</v>
      </c>
      <c r="U61" s="260">
        <f t="shared" si="80"/>
        <v>0</v>
      </c>
      <c r="V61" s="260">
        <f t="shared" si="80"/>
        <v>0</v>
      </c>
      <c r="W61" s="260">
        <f t="shared" si="80"/>
        <v>0</v>
      </c>
      <c r="X61" s="260">
        <f t="shared" si="80"/>
        <v>0</v>
      </c>
      <c r="Y61" s="260">
        <f t="shared" si="80"/>
        <v>0</v>
      </c>
      <c r="Z61" s="260">
        <f t="shared" si="80"/>
        <v>0</v>
      </c>
      <c r="AA61" s="260">
        <f t="shared" si="80"/>
        <v>0</v>
      </c>
      <c r="AB61" s="260">
        <f t="shared" si="80"/>
        <v>0</v>
      </c>
      <c r="AC61" s="260">
        <f t="shared" si="80"/>
        <v>0</v>
      </c>
      <c r="AD61" s="260">
        <f t="shared" si="80"/>
        <v>0</v>
      </c>
      <c r="AE61" s="260">
        <f t="shared" si="80"/>
        <v>0</v>
      </c>
      <c r="AF61" s="260">
        <f t="shared" si="80"/>
        <v>0</v>
      </c>
      <c r="AG61" s="260">
        <f t="shared" si="80"/>
        <v>0</v>
      </c>
      <c r="AH61" s="260">
        <f t="shared" si="80"/>
        <v>0</v>
      </c>
      <c r="AI61" s="260">
        <f t="shared" si="80"/>
        <v>0</v>
      </c>
      <c r="AJ61" s="260">
        <f t="shared" si="80"/>
        <v>0</v>
      </c>
      <c r="AK61" s="260">
        <f t="shared" si="80"/>
        <v>0</v>
      </c>
      <c r="AL61" s="260">
        <f t="shared" si="80"/>
        <v>0</v>
      </c>
      <c r="AM61" s="260">
        <f t="shared" si="80"/>
        <v>0</v>
      </c>
      <c r="AN61" s="260">
        <f t="shared" si="80"/>
        <v>0</v>
      </c>
      <c r="AO61" s="260">
        <f t="shared" si="80"/>
        <v>0</v>
      </c>
      <c r="AP61" s="260">
        <f t="shared" si="80"/>
        <v>0</v>
      </c>
      <c r="AQ61" s="260">
        <f t="shared" si="80"/>
        <v>0</v>
      </c>
      <c r="AR61" s="260">
        <f t="shared" si="80"/>
        <v>0</v>
      </c>
      <c r="AS61" s="260">
        <f t="shared" si="80"/>
        <v>0</v>
      </c>
      <c r="AT61" s="260">
        <f t="shared" si="80"/>
        <v>0</v>
      </c>
      <c r="AU61" s="260">
        <f t="shared" si="80"/>
        <v>0</v>
      </c>
      <c r="AV61" s="260">
        <f t="shared" si="80"/>
        <v>0</v>
      </c>
      <c r="AW61" s="260">
        <f t="shared" si="80"/>
        <v>0</v>
      </c>
      <c r="AX61" s="260">
        <f t="shared" si="80"/>
        <v>0</v>
      </c>
      <c r="AY61" s="260">
        <f t="shared" si="80"/>
        <v>0</v>
      </c>
      <c r="AZ61" s="260">
        <f t="shared" si="80"/>
        <v>0</v>
      </c>
      <c r="BA61" s="260">
        <f t="shared" si="80"/>
        <v>0</v>
      </c>
      <c r="BB61" s="260">
        <f t="shared" si="80"/>
        <v>0</v>
      </c>
      <c r="BC61" s="260">
        <f t="shared" si="80"/>
        <v>0</v>
      </c>
      <c r="BD61" s="260">
        <f t="shared" si="80"/>
        <v>0</v>
      </c>
      <c r="BE61" s="260">
        <f t="shared" si="80"/>
        <v>0</v>
      </c>
      <c r="BF61" s="260">
        <f t="shared" si="80"/>
        <v>0</v>
      </c>
      <c r="BG61" s="260">
        <f t="shared" si="80"/>
        <v>0</v>
      </c>
      <c r="BH61" s="260">
        <f t="shared" si="80"/>
        <v>0</v>
      </c>
      <c r="BI61" s="260">
        <f t="shared" si="80"/>
        <v>0</v>
      </c>
      <c r="BJ61" s="260">
        <f t="shared" si="80"/>
        <v>0</v>
      </c>
      <c r="BK61" s="260">
        <f t="shared" si="80"/>
        <v>0</v>
      </c>
      <c r="BL61" s="260">
        <f t="shared" si="80"/>
        <v>0</v>
      </c>
      <c r="BM61" s="260">
        <f t="shared" si="80"/>
        <v>0</v>
      </c>
      <c r="BN61" s="260">
        <f t="shared" si="80"/>
        <v>0</v>
      </c>
      <c r="BO61" s="260">
        <f t="shared" si="80"/>
        <v>0</v>
      </c>
      <c r="BP61" s="260">
        <f t="shared" si="80"/>
        <v>0</v>
      </c>
      <c r="BQ61" s="260">
        <f t="shared" si="80"/>
        <v>0</v>
      </c>
      <c r="BR61" s="260">
        <f t="shared" si="80"/>
        <v>0</v>
      </c>
      <c r="BS61" s="260">
        <f t="shared" si="80"/>
        <v>0</v>
      </c>
      <c r="BT61" s="260">
        <f t="shared" ref="BT61:DC61" si="81">(BT59*BT60)/1000</f>
        <v>0</v>
      </c>
      <c r="BU61" s="260">
        <f t="shared" si="81"/>
        <v>0</v>
      </c>
      <c r="BV61" s="260">
        <f t="shared" si="81"/>
        <v>0</v>
      </c>
      <c r="BW61" s="260">
        <f t="shared" si="81"/>
        <v>0</v>
      </c>
      <c r="BX61" s="260">
        <f t="shared" si="81"/>
        <v>0</v>
      </c>
      <c r="BY61" s="260">
        <f t="shared" si="81"/>
        <v>0</v>
      </c>
      <c r="BZ61" s="260">
        <f t="shared" si="81"/>
        <v>0</v>
      </c>
      <c r="CA61" s="260">
        <f t="shared" si="81"/>
        <v>0</v>
      </c>
      <c r="CB61" s="260">
        <f t="shared" si="81"/>
        <v>0</v>
      </c>
      <c r="CC61" s="260">
        <f t="shared" si="81"/>
        <v>0</v>
      </c>
      <c r="CD61" s="260">
        <f t="shared" si="81"/>
        <v>0</v>
      </c>
      <c r="CE61" s="260">
        <f t="shared" si="81"/>
        <v>0</v>
      </c>
      <c r="CF61" s="260">
        <f t="shared" si="81"/>
        <v>0</v>
      </c>
      <c r="CG61" s="260">
        <f t="shared" si="81"/>
        <v>0</v>
      </c>
      <c r="CH61" s="260">
        <f t="shared" si="81"/>
        <v>0</v>
      </c>
      <c r="CI61" s="260">
        <f t="shared" si="81"/>
        <v>0</v>
      </c>
      <c r="CJ61" s="260">
        <f t="shared" si="81"/>
        <v>0</v>
      </c>
      <c r="CK61" s="260">
        <f t="shared" si="81"/>
        <v>0</v>
      </c>
      <c r="CL61" s="260">
        <f t="shared" si="81"/>
        <v>0</v>
      </c>
      <c r="CM61" s="260">
        <f t="shared" si="81"/>
        <v>0</v>
      </c>
      <c r="CN61" s="260">
        <f t="shared" si="81"/>
        <v>0</v>
      </c>
      <c r="CO61" s="260">
        <f t="shared" si="81"/>
        <v>0</v>
      </c>
      <c r="CP61" s="260">
        <f t="shared" si="81"/>
        <v>0</v>
      </c>
      <c r="CQ61" s="260">
        <f t="shared" si="81"/>
        <v>0</v>
      </c>
      <c r="CR61" s="260">
        <f t="shared" si="81"/>
        <v>0</v>
      </c>
      <c r="CS61" s="260">
        <f t="shared" si="81"/>
        <v>0</v>
      </c>
      <c r="CT61" s="260">
        <f t="shared" si="81"/>
        <v>0</v>
      </c>
      <c r="CU61" s="260">
        <f t="shared" si="81"/>
        <v>0</v>
      </c>
      <c r="CV61" s="260">
        <f t="shared" si="81"/>
        <v>0</v>
      </c>
      <c r="CW61" s="260">
        <f t="shared" si="81"/>
        <v>0</v>
      </c>
      <c r="CX61" s="260">
        <f t="shared" si="81"/>
        <v>0</v>
      </c>
      <c r="CY61" s="260">
        <f t="shared" si="81"/>
        <v>0</v>
      </c>
      <c r="CZ61" s="260">
        <f t="shared" si="81"/>
        <v>0</v>
      </c>
      <c r="DA61" s="260">
        <f t="shared" si="81"/>
        <v>0</v>
      </c>
      <c r="DB61" s="260">
        <f t="shared" si="81"/>
        <v>0</v>
      </c>
      <c r="DC61" s="260">
        <f t="shared" si="81"/>
        <v>0</v>
      </c>
    </row>
    <row r="62" spans="2:107" ht="15" hidden="1" customHeight="1" x14ac:dyDescent="0.25">
      <c r="B62" s="1165">
        <v>35</v>
      </c>
      <c r="C62" s="252" t="s">
        <v>4200</v>
      </c>
      <c r="D62" s="252"/>
      <c r="E62" s="261" t="s">
        <v>4201</v>
      </c>
      <c r="F62" s="264"/>
      <c r="G62" s="262" t="str">
        <f>IF(COUNTA(H62:DC62)=0,"",IF(OR(LARGE(H62:DC62,1)&gt;24,SMALL(H62:DC62,1)&lt;0),"ERRO",""))</f>
        <v/>
      </c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6"/>
      <c r="BN62" s="226"/>
      <c r="BO62" s="226"/>
      <c r="BP62" s="226"/>
      <c r="BQ62" s="226"/>
      <c r="BR62" s="226"/>
      <c r="BS62" s="226"/>
      <c r="BT62" s="226"/>
      <c r="BU62" s="226"/>
      <c r="BV62" s="226"/>
      <c r="BW62" s="226"/>
      <c r="BX62" s="226"/>
      <c r="BY62" s="226"/>
      <c r="BZ62" s="226"/>
      <c r="CA62" s="226"/>
      <c r="CB62" s="226"/>
      <c r="CC62" s="226"/>
      <c r="CD62" s="226"/>
      <c r="CE62" s="226"/>
      <c r="CF62" s="226"/>
      <c r="CG62" s="226"/>
      <c r="CH62" s="226"/>
      <c r="CI62" s="226"/>
      <c r="CJ62" s="226"/>
      <c r="CK62" s="226"/>
      <c r="CL62" s="226"/>
      <c r="CM62" s="226"/>
      <c r="CN62" s="226"/>
      <c r="CO62" s="226"/>
      <c r="CP62" s="226"/>
      <c r="CQ62" s="226"/>
      <c r="CR62" s="226"/>
      <c r="CS62" s="226"/>
      <c r="CT62" s="226"/>
      <c r="CU62" s="226"/>
      <c r="CV62" s="226"/>
      <c r="CW62" s="226"/>
      <c r="CX62" s="226"/>
      <c r="CY62" s="226"/>
      <c r="CZ62" s="226"/>
      <c r="DA62" s="226"/>
      <c r="DB62" s="226"/>
      <c r="DC62" s="226"/>
    </row>
    <row r="63" spans="2:107" ht="15" hidden="1" customHeight="1" x14ac:dyDescent="0.25">
      <c r="B63" s="993"/>
      <c r="C63" s="263" t="s">
        <v>4202</v>
      </c>
      <c r="D63" s="263"/>
      <c r="E63" s="532" t="s">
        <v>4203</v>
      </c>
      <c r="F63" s="264"/>
      <c r="G63" s="262" t="str">
        <f>IF(COUNTA(H63:DC63)=0,"",IF(OR(LARGE(H63:DC63,1)&gt;365,SMALL(H63:DC63,1)&lt;0),"ERRO",""))</f>
        <v/>
      </c>
      <c r="H63" s="228"/>
      <c r="I63" s="228"/>
      <c r="J63" s="228"/>
      <c r="K63" s="228"/>
      <c r="L63" s="228"/>
      <c r="M63" s="228"/>
      <c r="N63" s="228"/>
      <c r="O63" s="228"/>
      <c r="P63" s="228"/>
      <c r="Q63" s="228"/>
      <c r="R63" s="228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  <c r="AH63" s="228"/>
      <c r="AI63" s="228"/>
      <c r="AJ63" s="228"/>
      <c r="AK63" s="228"/>
      <c r="AL63" s="228"/>
      <c r="AM63" s="228"/>
      <c r="AN63" s="228"/>
      <c r="AO63" s="228"/>
      <c r="AP63" s="228"/>
      <c r="AQ63" s="228"/>
      <c r="AR63" s="228"/>
      <c r="AS63" s="228"/>
      <c r="AT63" s="228"/>
      <c r="AU63" s="228"/>
      <c r="AV63" s="228"/>
      <c r="AW63" s="228"/>
      <c r="AX63" s="228"/>
      <c r="AY63" s="228"/>
      <c r="AZ63" s="228"/>
      <c r="BA63" s="228"/>
      <c r="BB63" s="228"/>
      <c r="BC63" s="228"/>
      <c r="BD63" s="228"/>
      <c r="BE63" s="228"/>
      <c r="BF63" s="228"/>
      <c r="BG63" s="228"/>
      <c r="BH63" s="228"/>
      <c r="BI63" s="228"/>
      <c r="BJ63" s="228"/>
      <c r="BK63" s="228"/>
      <c r="BL63" s="228"/>
      <c r="BM63" s="228"/>
      <c r="BN63" s="228"/>
      <c r="BO63" s="228"/>
      <c r="BP63" s="228"/>
      <c r="BQ63" s="228"/>
      <c r="BR63" s="228"/>
      <c r="BS63" s="228"/>
      <c r="BT63" s="228"/>
      <c r="BU63" s="228"/>
      <c r="BV63" s="228"/>
      <c r="BW63" s="228"/>
      <c r="BX63" s="228"/>
      <c r="BY63" s="228"/>
      <c r="BZ63" s="228"/>
      <c r="CA63" s="228"/>
      <c r="CB63" s="228"/>
      <c r="CC63" s="228"/>
      <c r="CD63" s="228"/>
      <c r="CE63" s="228"/>
      <c r="CF63" s="228"/>
      <c r="CG63" s="228"/>
      <c r="CH63" s="228"/>
      <c r="CI63" s="228"/>
      <c r="CJ63" s="228"/>
      <c r="CK63" s="228"/>
      <c r="CL63" s="228"/>
      <c r="CM63" s="228"/>
      <c r="CN63" s="228"/>
      <c r="CO63" s="228"/>
      <c r="CP63" s="228"/>
      <c r="CQ63" s="228"/>
      <c r="CR63" s="228"/>
      <c r="CS63" s="228"/>
      <c r="CT63" s="228"/>
      <c r="CU63" s="228"/>
      <c r="CV63" s="228"/>
      <c r="CW63" s="228"/>
      <c r="CX63" s="228"/>
      <c r="CY63" s="228"/>
      <c r="CZ63" s="228"/>
      <c r="DA63" s="228"/>
      <c r="DB63" s="228"/>
      <c r="DC63" s="228"/>
    </row>
    <row r="64" spans="2:107" ht="15" hidden="1" customHeight="1" x14ac:dyDescent="0.25">
      <c r="B64" s="995"/>
      <c r="C64" s="252" t="s">
        <v>4204</v>
      </c>
      <c r="D64" s="252"/>
      <c r="E64" s="253" t="s">
        <v>4205</v>
      </c>
      <c r="F64" s="264" t="s">
        <v>4206</v>
      </c>
      <c r="G64" s="262" t="str">
        <f>IF(COUNTA(H64:DC64)=0,"",IF(OR(LARGE(H64:DC64,1)&gt;8760,SMALL(H64:DC64,1)&lt;0),"ERRO",""))</f>
        <v/>
      </c>
      <c r="H64" s="260">
        <f t="shared" ref="H64:BS64" si="82">H62*H63</f>
        <v>0</v>
      </c>
      <c r="I64" s="260">
        <f t="shared" si="82"/>
        <v>0</v>
      </c>
      <c r="J64" s="260">
        <f t="shared" si="82"/>
        <v>0</v>
      </c>
      <c r="K64" s="260">
        <f t="shared" si="82"/>
        <v>0</v>
      </c>
      <c r="L64" s="260">
        <f t="shared" si="82"/>
        <v>0</v>
      </c>
      <c r="M64" s="260">
        <f t="shared" si="82"/>
        <v>0</v>
      </c>
      <c r="N64" s="260">
        <f t="shared" si="82"/>
        <v>0</v>
      </c>
      <c r="O64" s="260">
        <f t="shared" si="82"/>
        <v>0</v>
      </c>
      <c r="P64" s="260">
        <f t="shared" si="82"/>
        <v>0</v>
      </c>
      <c r="Q64" s="260">
        <f t="shared" si="82"/>
        <v>0</v>
      </c>
      <c r="R64" s="260">
        <f t="shared" si="82"/>
        <v>0</v>
      </c>
      <c r="S64" s="260">
        <f t="shared" si="82"/>
        <v>0</v>
      </c>
      <c r="T64" s="260">
        <f t="shared" si="82"/>
        <v>0</v>
      </c>
      <c r="U64" s="260">
        <f t="shared" si="82"/>
        <v>0</v>
      </c>
      <c r="V64" s="260">
        <f t="shared" si="82"/>
        <v>0</v>
      </c>
      <c r="W64" s="260">
        <f t="shared" si="82"/>
        <v>0</v>
      </c>
      <c r="X64" s="260">
        <f t="shared" si="82"/>
        <v>0</v>
      </c>
      <c r="Y64" s="260">
        <f t="shared" si="82"/>
        <v>0</v>
      </c>
      <c r="Z64" s="260">
        <f t="shared" si="82"/>
        <v>0</v>
      </c>
      <c r="AA64" s="260">
        <f t="shared" si="82"/>
        <v>0</v>
      </c>
      <c r="AB64" s="260">
        <f t="shared" si="82"/>
        <v>0</v>
      </c>
      <c r="AC64" s="260">
        <f t="shared" si="82"/>
        <v>0</v>
      </c>
      <c r="AD64" s="260">
        <f t="shared" si="82"/>
        <v>0</v>
      </c>
      <c r="AE64" s="260">
        <f t="shared" si="82"/>
        <v>0</v>
      </c>
      <c r="AF64" s="260">
        <f t="shared" si="82"/>
        <v>0</v>
      </c>
      <c r="AG64" s="260">
        <f t="shared" si="82"/>
        <v>0</v>
      </c>
      <c r="AH64" s="260">
        <f t="shared" si="82"/>
        <v>0</v>
      </c>
      <c r="AI64" s="260">
        <f t="shared" si="82"/>
        <v>0</v>
      </c>
      <c r="AJ64" s="260">
        <f t="shared" si="82"/>
        <v>0</v>
      </c>
      <c r="AK64" s="260">
        <f t="shared" si="82"/>
        <v>0</v>
      </c>
      <c r="AL64" s="260">
        <f t="shared" si="82"/>
        <v>0</v>
      </c>
      <c r="AM64" s="260">
        <f t="shared" si="82"/>
        <v>0</v>
      </c>
      <c r="AN64" s="260">
        <f t="shared" si="82"/>
        <v>0</v>
      </c>
      <c r="AO64" s="260">
        <f t="shared" si="82"/>
        <v>0</v>
      </c>
      <c r="AP64" s="260">
        <f t="shared" si="82"/>
        <v>0</v>
      </c>
      <c r="AQ64" s="260">
        <f t="shared" si="82"/>
        <v>0</v>
      </c>
      <c r="AR64" s="260">
        <f t="shared" si="82"/>
        <v>0</v>
      </c>
      <c r="AS64" s="260">
        <f t="shared" si="82"/>
        <v>0</v>
      </c>
      <c r="AT64" s="260">
        <f t="shared" si="82"/>
        <v>0</v>
      </c>
      <c r="AU64" s="260">
        <f t="shared" si="82"/>
        <v>0</v>
      </c>
      <c r="AV64" s="260">
        <f t="shared" si="82"/>
        <v>0</v>
      </c>
      <c r="AW64" s="260">
        <f t="shared" si="82"/>
        <v>0</v>
      </c>
      <c r="AX64" s="260">
        <f t="shared" si="82"/>
        <v>0</v>
      </c>
      <c r="AY64" s="260">
        <f t="shared" si="82"/>
        <v>0</v>
      </c>
      <c r="AZ64" s="260">
        <f t="shared" si="82"/>
        <v>0</v>
      </c>
      <c r="BA64" s="260">
        <f t="shared" si="82"/>
        <v>0</v>
      </c>
      <c r="BB64" s="260">
        <f t="shared" si="82"/>
        <v>0</v>
      </c>
      <c r="BC64" s="260">
        <f t="shared" si="82"/>
        <v>0</v>
      </c>
      <c r="BD64" s="260">
        <f t="shared" si="82"/>
        <v>0</v>
      </c>
      <c r="BE64" s="260">
        <f t="shared" si="82"/>
        <v>0</v>
      </c>
      <c r="BF64" s="260">
        <f t="shared" si="82"/>
        <v>0</v>
      </c>
      <c r="BG64" s="260">
        <f t="shared" si="82"/>
        <v>0</v>
      </c>
      <c r="BH64" s="260">
        <f t="shared" si="82"/>
        <v>0</v>
      </c>
      <c r="BI64" s="260">
        <f t="shared" si="82"/>
        <v>0</v>
      </c>
      <c r="BJ64" s="260">
        <f t="shared" si="82"/>
        <v>0</v>
      </c>
      <c r="BK64" s="260">
        <f t="shared" si="82"/>
        <v>0</v>
      </c>
      <c r="BL64" s="260">
        <f t="shared" si="82"/>
        <v>0</v>
      </c>
      <c r="BM64" s="260">
        <f t="shared" si="82"/>
        <v>0</v>
      </c>
      <c r="BN64" s="260">
        <f t="shared" si="82"/>
        <v>0</v>
      </c>
      <c r="BO64" s="260">
        <f t="shared" si="82"/>
        <v>0</v>
      </c>
      <c r="BP64" s="260">
        <f t="shared" si="82"/>
        <v>0</v>
      </c>
      <c r="BQ64" s="260">
        <f t="shared" si="82"/>
        <v>0</v>
      </c>
      <c r="BR64" s="260">
        <f t="shared" si="82"/>
        <v>0</v>
      </c>
      <c r="BS64" s="260">
        <f t="shared" si="82"/>
        <v>0</v>
      </c>
      <c r="BT64" s="260">
        <f t="shared" ref="BT64:DC64" si="83">BT62*BT63</f>
        <v>0</v>
      </c>
      <c r="BU64" s="260">
        <f t="shared" si="83"/>
        <v>0</v>
      </c>
      <c r="BV64" s="260">
        <f t="shared" si="83"/>
        <v>0</v>
      </c>
      <c r="BW64" s="260">
        <f t="shared" si="83"/>
        <v>0</v>
      </c>
      <c r="BX64" s="260">
        <f t="shared" si="83"/>
        <v>0</v>
      </c>
      <c r="BY64" s="260">
        <f t="shared" si="83"/>
        <v>0</v>
      </c>
      <c r="BZ64" s="260">
        <f t="shared" si="83"/>
        <v>0</v>
      </c>
      <c r="CA64" s="260">
        <f t="shared" si="83"/>
        <v>0</v>
      </c>
      <c r="CB64" s="260">
        <f t="shared" si="83"/>
        <v>0</v>
      </c>
      <c r="CC64" s="260">
        <f t="shared" si="83"/>
        <v>0</v>
      </c>
      <c r="CD64" s="260">
        <f t="shared" si="83"/>
        <v>0</v>
      </c>
      <c r="CE64" s="260">
        <f t="shared" si="83"/>
        <v>0</v>
      </c>
      <c r="CF64" s="260">
        <f t="shared" si="83"/>
        <v>0</v>
      </c>
      <c r="CG64" s="260">
        <f t="shared" si="83"/>
        <v>0</v>
      </c>
      <c r="CH64" s="260">
        <f t="shared" si="83"/>
        <v>0</v>
      </c>
      <c r="CI64" s="260">
        <f t="shared" si="83"/>
        <v>0</v>
      </c>
      <c r="CJ64" s="260">
        <f t="shared" si="83"/>
        <v>0</v>
      </c>
      <c r="CK64" s="260">
        <f t="shared" si="83"/>
        <v>0</v>
      </c>
      <c r="CL64" s="260">
        <f t="shared" si="83"/>
        <v>0</v>
      </c>
      <c r="CM64" s="260">
        <f t="shared" si="83"/>
        <v>0</v>
      </c>
      <c r="CN64" s="260">
        <f t="shared" si="83"/>
        <v>0</v>
      </c>
      <c r="CO64" s="260">
        <f t="shared" si="83"/>
        <v>0</v>
      </c>
      <c r="CP64" s="260">
        <f t="shared" si="83"/>
        <v>0</v>
      </c>
      <c r="CQ64" s="260">
        <f t="shared" si="83"/>
        <v>0</v>
      </c>
      <c r="CR64" s="260">
        <f t="shared" si="83"/>
        <v>0</v>
      </c>
      <c r="CS64" s="260">
        <f t="shared" si="83"/>
        <v>0</v>
      </c>
      <c r="CT64" s="260">
        <f t="shared" si="83"/>
        <v>0</v>
      </c>
      <c r="CU64" s="260">
        <f t="shared" si="83"/>
        <v>0</v>
      </c>
      <c r="CV64" s="260">
        <f t="shared" si="83"/>
        <v>0</v>
      </c>
      <c r="CW64" s="260">
        <f t="shared" si="83"/>
        <v>0</v>
      </c>
      <c r="CX64" s="260">
        <f t="shared" si="83"/>
        <v>0</v>
      </c>
      <c r="CY64" s="260">
        <f t="shared" si="83"/>
        <v>0</v>
      </c>
      <c r="CZ64" s="260">
        <f t="shared" si="83"/>
        <v>0</v>
      </c>
      <c r="DA64" s="260">
        <f t="shared" si="83"/>
        <v>0</v>
      </c>
      <c r="DB64" s="260">
        <f t="shared" si="83"/>
        <v>0</v>
      </c>
      <c r="DC64" s="260">
        <f t="shared" si="83"/>
        <v>0</v>
      </c>
    </row>
    <row r="65" spans="2:107" ht="15" hidden="1" customHeight="1" x14ac:dyDescent="0.25">
      <c r="B65" s="1165">
        <v>36</v>
      </c>
      <c r="C65" s="252" t="s">
        <v>4207</v>
      </c>
      <c r="D65" s="252"/>
      <c r="E65" s="261" t="s">
        <v>4201</v>
      </c>
      <c r="F65" s="264" t="s">
        <v>4228</v>
      </c>
      <c r="G65" s="713">
        <v>3</v>
      </c>
      <c r="H65" s="761"/>
      <c r="I65" s="712"/>
      <c r="J65" s="712"/>
      <c r="K65" s="712"/>
      <c r="L65" s="712"/>
      <c r="M65" s="712"/>
      <c r="N65" s="712"/>
      <c r="O65" s="712"/>
      <c r="P65" s="712"/>
      <c r="Q65" s="712"/>
      <c r="R65" s="712"/>
      <c r="S65" s="712"/>
      <c r="T65" s="712"/>
      <c r="U65" s="712"/>
      <c r="V65" s="712"/>
      <c r="W65" s="712"/>
      <c r="X65" s="712"/>
      <c r="Y65" s="712"/>
      <c r="Z65" s="712"/>
      <c r="AA65" s="712"/>
      <c r="AB65" s="712"/>
      <c r="AC65" s="712"/>
      <c r="AD65" s="712"/>
      <c r="AE65" s="712"/>
      <c r="AF65" s="712"/>
      <c r="AG65" s="712"/>
      <c r="AH65" s="712"/>
      <c r="AI65" s="712"/>
      <c r="AJ65" s="712"/>
      <c r="AK65" s="712"/>
      <c r="AL65" s="712"/>
      <c r="AM65" s="712"/>
      <c r="AN65" s="712"/>
      <c r="AO65" s="712"/>
      <c r="AP65" s="712"/>
      <c r="AQ65" s="712"/>
      <c r="AR65" s="712"/>
      <c r="AS65" s="712"/>
      <c r="AT65" s="712"/>
      <c r="AU65" s="712"/>
      <c r="AV65" s="712"/>
      <c r="AW65" s="712"/>
      <c r="AX65" s="712"/>
      <c r="AY65" s="712"/>
      <c r="AZ65" s="712"/>
      <c r="BA65" s="712"/>
      <c r="BB65" s="712"/>
      <c r="BC65" s="712"/>
      <c r="BD65" s="712"/>
      <c r="BE65" s="712"/>
      <c r="BF65" s="712"/>
      <c r="BG65" s="712"/>
      <c r="BH65" s="712"/>
      <c r="BI65" s="712"/>
      <c r="BJ65" s="712"/>
      <c r="BK65" s="712"/>
      <c r="BL65" s="712"/>
      <c r="BM65" s="712"/>
      <c r="BN65" s="712"/>
      <c r="BO65" s="712"/>
      <c r="BP65" s="712"/>
      <c r="BQ65" s="712"/>
      <c r="BR65" s="712"/>
      <c r="BS65" s="712"/>
      <c r="BT65" s="712"/>
      <c r="BU65" s="712"/>
      <c r="BV65" s="712"/>
      <c r="BW65" s="712"/>
      <c r="BX65" s="712"/>
      <c r="BY65" s="712"/>
      <c r="BZ65" s="712"/>
      <c r="CA65" s="712"/>
      <c r="CB65" s="712"/>
      <c r="CC65" s="712"/>
      <c r="CD65" s="712"/>
      <c r="CE65" s="712"/>
      <c r="CF65" s="712"/>
      <c r="CG65" s="712"/>
      <c r="CH65" s="712"/>
      <c r="CI65" s="712"/>
      <c r="CJ65" s="712"/>
      <c r="CK65" s="712"/>
      <c r="CL65" s="712"/>
      <c r="CM65" s="712"/>
      <c r="CN65" s="712"/>
      <c r="CO65" s="712"/>
      <c r="CP65" s="712"/>
      <c r="CQ65" s="712"/>
      <c r="CR65" s="712"/>
      <c r="CS65" s="712"/>
      <c r="CT65" s="712"/>
      <c r="CU65" s="712"/>
      <c r="CV65" s="712"/>
      <c r="CW65" s="712"/>
      <c r="CX65" s="712"/>
      <c r="CY65" s="712"/>
      <c r="CZ65" s="712"/>
      <c r="DA65" s="712"/>
      <c r="DB65" s="712"/>
      <c r="DC65" s="712"/>
    </row>
    <row r="66" spans="2:107" ht="15" hidden="1" customHeight="1" x14ac:dyDescent="0.25">
      <c r="B66" s="993"/>
      <c r="C66" s="252" t="s">
        <v>4209</v>
      </c>
      <c r="D66" s="252"/>
      <c r="E66" s="253" t="s">
        <v>4210</v>
      </c>
      <c r="F66" s="264" t="s">
        <v>4229</v>
      </c>
      <c r="G66" s="713">
        <v>22</v>
      </c>
      <c r="H66" s="712"/>
      <c r="I66" s="712"/>
      <c r="J66" s="712"/>
      <c r="K66" s="712"/>
      <c r="L66" s="712"/>
      <c r="M66" s="712"/>
      <c r="N66" s="712"/>
      <c r="O66" s="712"/>
      <c r="P66" s="712"/>
      <c r="Q66" s="712"/>
      <c r="R66" s="712"/>
      <c r="S66" s="712"/>
      <c r="T66" s="712"/>
      <c r="U66" s="712"/>
      <c r="V66" s="712"/>
      <c r="W66" s="712"/>
      <c r="X66" s="712"/>
      <c r="Y66" s="712"/>
      <c r="Z66" s="712"/>
      <c r="AA66" s="712"/>
      <c r="AB66" s="712"/>
      <c r="AC66" s="712"/>
      <c r="AD66" s="712"/>
      <c r="AE66" s="712"/>
      <c r="AF66" s="712"/>
      <c r="AG66" s="712"/>
      <c r="AH66" s="712"/>
      <c r="AI66" s="712"/>
      <c r="AJ66" s="712"/>
      <c r="AK66" s="712"/>
      <c r="AL66" s="712"/>
      <c r="AM66" s="712"/>
      <c r="AN66" s="712"/>
      <c r="AO66" s="712"/>
      <c r="AP66" s="712"/>
      <c r="AQ66" s="712"/>
      <c r="AR66" s="712"/>
      <c r="AS66" s="712"/>
      <c r="AT66" s="712"/>
      <c r="AU66" s="712"/>
      <c r="AV66" s="712"/>
      <c r="AW66" s="712"/>
      <c r="AX66" s="712"/>
      <c r="AY66" s="712"/>
      <c r="AZ66" s="712"/>
      <c r="BA66" s="712"/>
      <c r="BB66" s="712"/>
      <c r="BC66" s="712"/>
      <c r="BD66" s="712"/>
      <c r="BE66" s="712"/>
      <c r="BF66" s="712"/>
      <c r="BG66" s="712"/>
      <c r="BH66" s="712"/>
      <c r="BI66" s="712"/>
      <c r="BJ66" s="712"/>
      <c r="BK66" s="712"/>
      <c r="BL66" s="712"/>
      <c r="BM66" s="712"/>
      <c r="BN66" s="712"/>
      <c r="BO66" s="712"/>
      <c r="BP66" s="712"/>
      <c r="BQ66" s="712"/>
      <c r="BR66" s="712"/>
      <c r="BS66" s="712"/>
      <c r="BT66" s="712"/>
      <c r="BU66" s="712"/>
      <c r="BV66" s="712"/>
      <c r="BW66" s="712"/>
      <c r="BX66" s="712"/>
      <c r="BY66" s="712"/>
      <c r="BZ66" s="712"/>
      <c r="CA66" s="712"/>
      <c r="CB66" s="712"/>
      <c r="CC66" s="712"/>
      <c r="CD66" s="712"/>
      <c r="CE66" s="712"/>
      <c r="CF66" s="712"/>
      <c r="CG66" s="712"/>
      <c r="CH66" s="712"/>
      <c r="CI66" s="712"/>
      <c r="CJ66" s="712"/>
      <c r="CK66" s="712"/>
      <c r="CL66" s="712"/>
      <c r="CM66" s="712"/>
      <c r="CN66" s="712"/>
      <c r="CO66" s="712"/>
      <c r="CP66" s="712"/>
      <c r="CQ66" s="712"/>
      <c r="CR66" s="712"/>
      <c r="CS66" s="712"/>
      <c r="CT66" s="712"/>
      <c r="CU66" s="712"/>
      <c r="CV66" s="712"/>
      <c r="CW66" s="712"/>
      <c r="CX66" s="712"/>
      <c r="CY66" s="712"/>
      <c r="CZ66" s="712"/>
      <c r="DA66" s="712"/>
      <c r="DB66" s="712"/>
      <c r="DC66" s="712"/>
    </row>
    <row r="67" spans="2:107" ht="15" hidden="1" customHeight="1" x14ac:dyDescent="0.25">
      <c r="B67" s="993"/>
      <c r="C67" s="252" t="s">
        <v>4212</v>
      </c>
      <c r="D67" s="252"/>
      <c r="E67" s="253" t="s">
        <v>4213</v>
      </c>
      <c r="F67" s="264" t="s">
        <v>4230</v>
      </c>
      <c r="G67" s="713">
        <v>12</v>
      </c>
      <c r="H67" s="712"/>
      <c r="I67" s="712"/>
      <c r="J67" s="712"/>
      <c r="K67" s="712"/>
      <c r="L67" s="712"/>
      <c r="M67" s="712"/>
      <c r="N67" s="712"/>
      <c r="O67" s="712"/>
      <c r="P67" s="712"/>
      <c r="Q67" s="712"/>
      <c r="R67" s="712"/>
      <c r="S67" s="712"/>
      <c r="T67" s="712"/>
      <c r="U67" s="712"/>
      <c r="V67" s="712"/>
      <c r="W67" s="712"/>
      <c r="X67" s="712"/>
      <c r="Y67" s="712"/>
      <c r="Z67" s="712"/>
      <c r="AA67" s="712"/>
      <c r="AB67" s="712"/>
      <c r="AC67" s="712"/>
      <c r="AD67" s="712"/>
      <c r="AE67" s="712"/>
      <c r="AF67" s="712"/>
      <c r="AG67" s="712"/>
      <c r="AH67" s="712"/>
      <c r="AI67" s="712"/>
      <c r="AJ67" s="712"/>
      <c r="AK67" s="712"/>
      <c r="AL67" s="712"/>
      <c r="AM67" s="712"/>
      <c r="AN67" s="712"/>
      <c r="AO67" s="712"/>
      <c r="AP67" s="712"/>
      <c r="AQ67" s="712"/>
      <c r="AR67" s="712"/>
      <c r="AS67" s="712"/>
      <c r="AT67" s="712"/>
      <c r="AU67" s="712"/>
      <c r="AV67" s="712"/>
      <c r="AW67" s="712"/>
      <c r="AX67" s="712"/>
      <c r="AY67" s="712"/>
      <c r="AZ67" s="712"/>
      <c r="BA67" s="712"/>
      <c r="BB67" s="712"/>
      <c r="BC67" s="712"/>
      <c r="BD67" s="712"/>
      <c r="BE67" s="712"/>
      <c r="BF67" s="712"/>
      <c r="BG67" s="712"/>
      <c r="BH67" s="712"/>
      <c r="BI67" s="712"/>
      <c r="BJ67" s="712"/>
      <c r="BK67" s="712"/>
      <c r="BL67" s="712"/>
      <c r="BM67" s="712"/>
      <c r="BN67" s="712"/>
      <c r="BO67" s="712"/>
      <c r="BP67" s="712"/>
      <c r="BQ67" s="712"/>
      <c r="BR67" s="712"/>
      <c r="BS67" s="712"/>
      <c r="BT67" s="712"/>
      <c r="BU67" s="712"/>
      <c r="BV67" s="712"/>
      <c r="BW67" s="712"/>
      <c r="BX67" s="712"/>
      <c r="BY67" s="712"/>
      <c r="BZ67" s="712"/>
      <c r="CA67" s="712"/>
      <c r="CB67" s="712"/>
      <c r="CC67" s="712"/>
      <c r="CD67" s="712"/>
      <c r="CE67" s="712"/>
      <c r="CF67" s="712"/>
      <c r="CG67" s="712"/>
      <c r="CH67" s="712"/>
      <c r="CI67" s="712"/>
      <c r="CJ67" s="712"/>
      <c r="CK67" s="712"/>
      <c r="CL67" s="712"/>
      <c r="CM67" s="712"/>
      <c r="CN67" s="712"/>
      <c r="CO67" s="712"/>
      <c r="CP67" s="712"/>
      <c r="CQ67" s="712"/>
      <c r="CR67" s="712"/>
      <c r="CS67" s="712"/>
      <c r="CT67" s="712"/>
      <c r="CU67" s="712"/>
      <c r="CV67" s="712"/>
      <c r="CW67" s="712"/>
      <c r="CX67" s="712"/>
      <c r="CY67" s="712"/>
      <c r="CZ67" s="712"/>
      <c r="DA67" s="712"/>
      <c r="DB67" s="712"/>
      <c r="DC67" s="712"/>
    </row>
    <row r="68" spans="2:107" ht="15" hidden="1" customHeight="1" x14ac:dyDescent="0.25">
      <c r="B68" s="993"/>
      <c r="C68" s="252" t="s">
        <v>6255</v>
      </c>
      <c r="D68" s="252"/>
      <c r="E68" s="253" t="s">
        <v>3855</v>
      </c>
      <c r="F68" s="264" t="s">
        <v>4216</v>
      </c>
      <c r="G68" s="530">
        <f>SUM(H68:DC68)</f>
        <v>0</v>
      </c>
      <c r="H68" s="712">
        <f t="shared" ref="H68:BS68" si="84">H60*((H65*H66*H67)/792)</f>
        <v>0</v>
      </c>
      <c r="I68" s="712">
        <f t="shared" si="84"/>
        <v>0</v>
      </c>
      <c r="J68" s="712">
        <f t="shared" si="84"/>
        <v>0</v>
      </c>
      <c r="K68" s="712">
        <f t="shared" si="84"/>
        <v>0</v>
      </c>
      <c r="L68" s="712">
        <f t="shared" si="84"/>
        <v>0</v>
      </c>
      <c r="M68" s="712">
        <f t="shared" si="84"/>
        <v>0</v>
      </c>
      <c r="N68" s="712">
        <f t="shared" si="84"/>
        <v>0</v>
      </c>
      <c r="O68" s="712">
        <f t="shared" si="84"/>
        <v>0</v>
      </c>
      <c r="P68" s="712">
        <f t="shared" si="84"/>
        <v>0</v>
      </c>
      <c r="Q68" s="712">
        <f t="shared" si="84"/>
        <v>0</v>
      </c>
      <c r="R68" s="712">
        <f t="shared" si="84"/>
        <v>0</v>
      </c>
      <c r="S68" s="712">
        <f t="shared" si="84"/>
        <v>0</v>
      </c>
      <c r="T68" s="712">
        <f t="shared" si="84"/>
        <v>0</v>
      </c>
      <c r="U68" s="712">
        <f t="shared" si="84"/>
        <v>0</v>
      </c>
      <c r="V68" s="712">
        <f t="shared" si="84"/>
        <v>0</v>
      </c>
      <c r="W68" s="712">
        <f t="shared" si="84"/>
        <v>0</v>
      </c>
      <c r="X68" s="712">
        <f t="shared" si="84"/>
        <v>0</v>
      </c>
      <c r="Y68" s="712">
        <f t="shared" si="84"/>
        <v>0</v>
      </c>
      <c r="Z68" s="712">
        <f t="shared" si="84"/>
        <v>0</v>
      </c>
      <c r="AA68" s="712">
        <f t="shared" si="84"/>
        <v>0</v>
      </c>
      <c r="AB68" s="712">
        <f t="shared" si="84"/>
        <v>0</v>
      </c>
      <c r="AC68" s="712">
        <f t="shared" si="84"/>
        <v>0</v>
      </c>
      <c r="AD68" s="712">
        <f t="shared" si="84"/>
        <v>0</v>
      </c>
      <c r="AE68" s="712">
        <f t="shared" si="84"/>
        <v>0</v>
      </c>
      <c r="AF68" s="712">
        <f t="shared" si="84"/>
        <v>0</v>
      </c>
      <c r="AG68" s="712">
        <f t="shared" si="84"/>
        <v>0</v>
      </c>
      <c r="AH68" s="712">
        <f t="shared" si="84"/>
        <v>0</v>
      </c>
      <c r="AI68" s="712">
        <f t="shared" si="84"/>
        <v>0</v>
      </c>
      <c r="AJ68" s="712">
        <f t="shared" si="84"/>
        <v>0</v>
      </c>
      <c r="AK68" s="712">
        <f t="shared" si="84"/>
        <v>0</v>
      </c>
      <c r="AL68" s="712">
        <f t="shared" si="84"/>
        <v>0</v>
      </c>
      <c r="AM68" s="712">
        <f t="shared" si="84"/>
        <v>0</v>
      </c>
      <c r="AN68" s="712">
        <f t="shared" si="84"/>
        <v>0</v>
      </c>
      <c r="AO68" s="712">
        <f t="shared" si="84"/>
        <v>0</v>
      </c>
      <c r="AP68" s="712">
        <f t="shared" si="84"/>
        <v>0</v>
      </c>
      <c r="AQ68" s="712">
        <f t="shared" si="84"/>
        <v>0</v>
      </c>
      <c r="AR68" s="712">
        <f t="shared" si="84"/>
        <v>0</v>
      </c>
      <c r="AS68" s="712">
        <f t="shared" si="84"/>
        <v>0</v>
      </c>
      <c r="AT68" s="712">
        <f t="shared" si="84"/>
        <v>0</v>
      </c>
      <c r="AU68" s="712">
        <f t="shared" si="84"/>
        <v>0</v>
      </c>
      <c r="AV68" s="712">
        <f t="shared" si="84"/>
        <v>0</v>
      </c>
      <c r="AW68" s="712">
        <f t="shared" si="84"/>
        <v>0</v>
      </c>
      <c r="AX68" s="712">
        <f t="shared" si="84"/>
        <v>0</v>
      </c>
      <c r="AY68" s="712">
        <f t="shared" si="84"/>
        <v>0</v>
      </c>
      <c r="AZ68" s="712">
        <f t="shared" si="84"/>
        <v>0</v>
      </c>
      <c r="BA68" s="712">
        <f t="shared" si="84"/>
        <v>0</v>
      </c>
      <c r="BB68" s="712">
        <f t="shared" si="84"/>
        <v>0</v>
      </c>
      <c r="BC68" s="712">
        <f t="shared" si="84"/>
        <v>0</v>
      </c>
      <c r="BD68" s="712">
        <f t="shared" si="84"/>
        <v>0</v>
      </c>
      <c r="BE68" s="712">
        <f t="shared" si="84"/>
        <v>0</v>
      </c>
      <c r="BF68" s="712">
        <f t="shared" si="84"/>
        <v>0</v>
      </c>
      <c r="BG68" s="712">
        <f t="shared" si="84"/>
        <v>0</v>
      </c>
      <c r="BH68" s="712">
        <f t="shared" si="84"/>
        <v>0</v>
      </c>
      <c r="BI68" s="712">
        <f t="shared" si="84"/>
        <v>0</v>
      </c>
      <c r="BJ68" s="712">
        <f t="shared" si="84"/>
        <v>0</v>
      </c>
      <c r="BK68" s="712">
        <f t="shared" si="84"/>
        <v>0</v>
      </c>
      <c r="BL68" s="712">
        <f t="shared" si="84"/>
        <v>0</v>
      </c>
      <c r="BM68" s="712">
        <f t="shared" si="84"/>
        <v>0</v>
      </c>
      <c r="BN68" s="712">
        <f t="shared" si="84"/>
        <v>0</v>
      </c>
      <c r="BO68" s="712">
        <f t="shared" si="84"/>
        <v>0</v>
      </c>
      <c r="BP68" s="712">
        <f t="shared" si="84"/>
        <v>0</v>
      </c>
      <c r="BQ68" s="712">
        <f t="shared" si="84"/>
        <v>0</v>
      </c>
      <c r="BR68" s="712">
        <f t="shared" si="84"/>
        <v>0</v>
      </c>
      <c r="BS68" s="712">
        <f t="shared" si="84"/>
        <v>0</v>
      </c>
      <c r="BT68" s="712">
        <f t="shared" ref="BT68:DC68" si="85">BT60*((BT65*BT66*BT67)/792)</f>
        <v>0</v>
      </c>
      <c r="BU68" s="712">
        <f t="shared" si="85"/>
        <v>0</v>
      </c>
      <c r="BV68" s="712">
        <f t="shared" si="85"/>
        <v>0</v>
      </c>
      <c r="BW68" s="712">
        <f t="shared" si="85"/>
        <v>0</v>
      </c>
      <c r="BX68" s="712">
        <f t="shared" si="85"/>
        <v>0</v>
      </c>
      <c r="BY68" s="712">
        <f t="shared" si="85"/>
        <v>0</v>
      </c>
      <c r="BZ68" s="712">
        <f t="shared" si="85"/>
        <v>0</v>
      </c>
      <c r="CA68" s="712">
        <f t="shared" si="85"/>
        <v>0</v>
      </c>
      <c r="CB68" s="712">
        <f t="shared" si="85"/>
        <v>0</v>
      </c>
      <c r="CC68" s="712">
        <f t="shared" si="85"/>
        <v>0</v>
      </c>
      <c r="CD68" s="712">
        <f t="shared" si="85"/>
        <v>0</v>
      </c>
      <c r="CE68" s="712">
        <f t="shared" si="85"/>
        <v>0</v>
      </c>
      <c r="CF68" s="712">
        <f t="shared" si="85"/>
        <v>0</v>
      </c>
      <c r="CG68" s="712">
        <f t="shared" si="85"/>
        <v>0</v>
      </c>
      <c r="CH68" s="712">
        <f t="shared" si="85"/>
        <v>0</v>
      </c>
      <c r="CI68" s="712">
        <f t="shared" si="85"/>
        <v>0</v>
      </c>
      <c r="CJ68" s="712">
        <f t="shared" si="85"/>
        <v>0</v>
      </c>
      <c r="CK68" s="712">
        <f t="shared" si="85"/>
        <v>0</v>
      </c>
      <c r="CL68" s="712">
        <f t="shared" si="85"/>
        <v>0</v>
      </c>
      <c r="CM68" s="712">
        <f t="shared" si="85"/>
        <v>0</v>
      </c>
      <c r="CN68" s="712">
        <f t="shared" si="85"/>
        <v>0</v>
      </c>
      <c r="CO68" s="712">
        <f t="shared" si="85"/>
        <v>0</v>
      </c>
      <c r="CP68" s="712">
        <f t="shared" si="85"/>
        <v>0</v>
      </c>
      <c r="CQ68" s="712">
        <f t="shared" si="85"/>
        <v>0</v>
      </c>
      <c r="CR68" s="712">
        <f t="shared" si="85"/>
        <v>0</v>
      </c>
      <c r="CS68" s="712">
        <f t="shared" si="85"/>
        <v>0</v>
      </c>
      <c r="CT68" s="712">
        <f t="shared" si="85"/>
        <v>0</v>
      </c>
      <c r="CU68" s="712">
        <f t="shared" si="85"/>
        <v>0</v>
      </c>
      <c r="CV68" s="712">
        <f t="shared" si="85"/>
        <v>0</v>
      </c>
      <c r="CW68" s="712">
        <f t="shared" si="85"/>
        <v>0</v>
      </c>
      <c r="CX68" s="712">
        <f t="shared" si="85"/>
        <v>0</v>
      </c>
      <c r="CY68" s="712">
        <f t="shared" si="85"/>
        <v>0</v>
      </c>
      <c r="CZ68" s="712">
        <f t="shared" si="85"/>
        <v>0</v>
      </c>
      <c r="DA68" s="712">
        <f t="shared" si="85"/>
        <v>0</v>
      </c>
      <c r="DB68" s="712">
        <f t="shared" si="85"/>
        <v>0</v>
      </c>
      <c r="DC68" s="712">
        <f t="shared" si="85"/>
        <v>0</v>
      </c>
    </row>
    <row r="69" spans="2:107" ht="15" hidden="1" customHeight="1" x14ac:dyDescent="0.25">
      <c r="B69" s="995"/>
      <c r="C69" s="252" t="s">
        <v>4217</v>
      </c>
      <c r="D69" s="252"/>
      <c r="E69" s="253"/>
      <c r="F69" s="264" t="s">
        <v>4218</v>
      </c>
      <c r="G69" s="262" t="str">
        <f>IF(COUNTA(H69:DC69)=0,"",IF(OR(LARGE(H69:DC69,1)&gt;1,SMALL(H69:DC69,1)&lt;0),"ERRO",""))</f>
        <v/>
      </c>
      <c r="H69" s="260">
        <f>(H65*H66*H67)/($G$65*$G$66*$G$67)</f>
        <v>0</v>
      </c>
      <c r="I69" s="260">
        <f t="shared" ref="I69:BT69" si="86">(I65*I66*I67)/($G$65*$G$66*$G$67)</f>
        <v>0</v>
      </c>
      <c r="J69" s="260">
        <f t="shared" si="86"/>
        <v>0</v>
      </c>
      <c r="K69" s="260">
        <f t="shared" si="86"/>
        <v>0</v>
      </c>
      <c r="L69" s="260">
        <f t="shared" si="86"/>
        <v>0</v>
      </c>
      <c r="M69" s="260">
        <f t="shared" si="86"/>
        <v>0</v>
      </c>
      <c r="N69" s="260">
        <f t="shared" si="86"/>
        <v>0</v>
      </c>
      <c r="O69" s="260">
        <f t="shared" si="86"/>
        <v>0</v>
      </c>
      <c r="P69" s="260">
        <f t="shared" si="86"/>
        <v>0</v>
      </c>
      <c r="Q69" s="260">
        <f t="shared" si="86"/>
        <v>0</v>
      </c>
      <c r="R69" s="260">
        <f t="shared" si="86"/>
        <v>0</v>
      </c>
      <c r="S69" s="260">
        <f t="shared" si="86"/>
        <v>0</v>
      </c>
      <c r="T69" s="260">
        <f t="shared" si="86"/>
        <v>0</v>
      </c>
      <c r="U69" s="260">
        <f t="shared" si="86"/>
        <v>0</v>
      </c>
      <c r="V69" s="260">
        <f t="shared" si="86"/>
        <v>0</v>
      </c>
      <c r="W69" s="260">
        <f t="shared" si="86"/>
        <v>0</v>
      </c>
      <c r="X69" s="260">
        <f t="shared" si="86"/>
        <v>0</v>
      </c>
      <c r="Y69" s="260">
        <f t="shared" si="86"/>
        <v>0</v>
      </c>
      <c r="Z69" s="260">
        <f t="shared" si="86"/>
        <v>0</v>
      </c>
      <c r="AA69" s="260">
        <f t="shared" si="86"/>
        <v>0</v>
      </c>
      <c r="AB69" s="260">
        <f t="shared" si="86"/>
        <v>0</v>
      </c>
      <c r="AC69" s="260">
        <f t="shared" si="86"/>
        <v>0</v>
      </c>
      <c r="AD69" s="260">
        <f t="shared" si="86"/>
        <v>0</v>
      </c>
      <c r="AE69" s="260">
        <f t="shared" si="86"/>
        <v>0</v>
      </c>
      <c r="AF69" s="260">
        <f t="shared" si="86"/>
        <v>0</v>
      </c>
      <c r="AG69" s="260">
        <f t="shared" si="86"/>
        <v>0</v>
      </c>
      <c r="AH69" s="260">
        <f t="shared" si="86"/>
        <v>0</v>
      </c>
      <c r="AI69" s="260">
        <f t="shared" si="86"/>
        <v>0</v>
      </c>
      <c r="AJ69" s="260">
        <f t="shared" si="86"/>
        <v>0</v>
      </c>
      <c r="AK69" s="260">
        <f t="shared" si="86"/>
        <v>0</v>
      </c>
      <c r="AL69" s="260">
        <f t="shared" si="86"/>
        <v>0</v>
      </c>
      <c r="AM69" s="260">
        <f t="shared" si="86"/>
        <v>0</v>
      </c>
      <c r="AN69" s="260">
        <f t="shared" si="86"/>
        <v>0</v>
      </c>
      <c r="AO69" s="260">
        <f t="shared" si="86"/>
        <v>0</v>
      </c>
      <c r="AP69" s="260">
        <f t="shared" si="86"/>
        <v>0</v>
      </c>
      <c r="AQ69" s="260">
        <f t="shared" si="86"/>
        <v>0</v>
      </c>
      <c r="AR69" s="260">
        <f t="shared" si="86"/>
        <v>0</v>
      </c>
      <c r="AS69" s="260">
        <f t="shared" si="86"/>
        <v>0</v>
      </c>
      <c r="AT69" s="260">
        <f t="shared" si="86"/>
        <v>0</v>
      </c>
      <c r="AU69" s="260">
        <f t="shared" si="86"/>
        <v>0</v>
      </c>
      <c r="AV69" s="260">
        <f t="shared" si="86"/>
        <v>0</v>
      </c>
      <c r="AW69" s="260">
        <f t="shared" si="86"/>
        <v>0</v>
      </c>
      <c r="AX69" s="260">
        <f t="shared" si="86"/>
        <v>0</v>
      </c>
      <c r="AY69" s="260">
        <f t="shared" si="86"/>
        <v>0</v>
      </c>
      <c r="AZ69" s="260">
        <f t="shared" si="86"/>
        <v>0</v>
      </c>
      <c r="BA69" s="260">
        <f t="shared" si="86"/>
        <v>0</v>
      </c>
      <c r="BB69" s="260">
        <f t="shared" si="86"/>
        <v>0</v>
      </c>
      <c r="BC69" s="260">
        <f t="shared" si="86"/>
        <v>0</v>
      </c>
      <c r="BD69" s="260">
        <f t="shared" si="86"/>
        <v>0</v>
      </c>
      <c r="BE69" s="260">
        <f t="shared" si="86"/>
        <v>0</v>
      </c>
      <c r="BF69" s="260">
        <f t="shared" si="86"/>
        <v>0</v>
      </c>
      <c r="BG69" s="260">
        <f t="shared" si="86"/>
        <v>0</v>
      </c>
      <c r="BH69" s="260">
        <f t="shared" si="86"/>
        <v>0</v>
      </c>
      <c r="BI69" s="260">
        <f t="shared" si="86"/>
        <v>0</v>
      </c>
      <c r="BJ69" s="260">
        <f t="shared" si="86"/>
        <v>0</v>
      </c>
      <c r="BK69" s="260">
        <f t="shared" si="86"/>
        <v>0</v>
      </c>
      <c r="BL69" s="260">
        <f t="shared" si="86"/>
        <v>0</v>
      </c>
      <c r="BM69" s="260">
        <f t="shared" si="86"/>
        <v>0</v>
      </c>
      <c r="BN69" s="260">
        <f t="shared" si="86"/>
        <v>0</v>
      </c>
      <c r="BO69" s="260">
        <f t="shared" si="86"/>
        <v>0</v>
      </c>
      <c r="BP69" s="260">
        <f t="shared" si="86"/>
        <v>0</v>
      </c>
      <c r="BQ69" s="260">
        <f t="shared" si="86"/>
        <v>0</v>
      </c>
      <c r="BR69" s="260">
        <f t="shared" si="86"/>
        <v>0</v>
      </c>
      <c r="BS69" s="260">
        <f t="shared" si="86"/>
        <v>0</v>
      </c>
      <c r="BT69" s="260">
        <f t="shared" si="86"/>
        <v>0</v>
      </c>
      <c r="BU69" s="260">
        <f t="shared" ref="BU69:DC69" si="87">(BU65*BU66*BU67)/($G$65*$G$66*$G$67)</f>
        <v>0</v>
      </c>
      <c r="BV69" s="260">
        <f t="shared" si="87"/>
        <v>0</v>
      </c>
      <c r="BW69" s="260">
        <f t="shared" si="87"/>
        <v>0</v>
      </c>
      <c r="BX69" s="260">
        <f t="shared" si="87"/>
        <v>0</v>
      </c>
      <c r="BY69" s="260">
        <f t="shared" si="87"/>
        <v>0</v>
      </c>
      <c r="BZ69" s="260">
        <f t="shared" si="87"/>
        <v>0</v>
      </c>
      <c r="CA69" s="260">
        <f t="shared" si="87"/>
        <v>0</v>
      </c>
      <c r="CB69" s="260">
        <f t="shared" si="87"/>
        <v>0</v>
      </c>
      <c r="CC69" s="260">
        <f t="shared" si="87"/>
        <v>0</v>
      </c>
      <c r="CD69" s="260">
        <f t="shared" si="87"/>
        <v>0</v>
      </c>
      <c r="CE69" s="260">
        <f t="shared" si="87"/>
        <v>0</v>
      </c>
      <c r="CF69" s="260">
        <f t="shared" si="87"/>
        <v>0</v>
      </c>
      <c r="CG69" s="260">
        <f t="shared" si="87"/>
        <v>0</v>
      </c>
      <c r="CH69" s="260">
        <f t="shared" si="87"/>
        <v>0</v>
      </c>
      <c r="CI69" s="260">
        <f t="shared" si="87"/>
        <v>0</v>
      </c>
      <c r="CJ69" s="260">
        <f t="shared" si="87"/>
        <v>0</v>
      </c>
      <c r="CK69" s="260">
        <f t="shared" si="87"/>
        <v>0</v>
      </c>
      <c r="CL69" s="260">
        <f t="shared" si="87"/>
        <v>0</v>
      </c>
      <c r="CM69" s="260">
        <f t="shared" si="87"/>
        <v>0</v>
      </c>
      <c r="CN69" s="260">
        <f t="shared" si="87"/>
        <v>0</v>
      </c>
      <c r="CO69" s="260">
        <f t="shared" si="87"/>
        <v>0</v>
      </c>
      <c r="CP69" s="260">
        <f t="shared" si="87"/>
        <v>0</v>
      </c>
      <c r="CQ69" s="260">
        <f t="shared" si="87"/>
        <v>0</v>
      </c>
      <c r="CR69" s="260">
        <f t="shared" si="87"/>
        <v>0</v>
      </c>
      <c r="CS69" s="260">
        <f t="shared" si="87"/>
        <v>0</v>
      </c>
      <c r="CT69" s="260">
        <f t="shared" si="87"/>
        <v>0</v>
      </c>
      <c r="CU69" s="260">
        <f t="shared" si="87"/>
        <v>0</v>
      </c>
      <c r="CV69" s="260">
        <f t="shared" si="87"/>
        <v>0</v>
      </c>
      <c r="CW69" s="260">
        <f t="shared" si="87"/>
        <v>0</v>
      </c>
      <c r="CX69" s="260">
        <f t="shared" si="87"/>
        <v>0</v>
      </c>
      <c r="CY69" s="260">
        <f t="shared" si="87"/>
        <v>0</v>
      </c>
      <c r="CZ69" s="260">
        <f t="shared" si="87"/>
        <v>0</v>
      </c>
      <c r="DA69" s="260">
        <f t="shared" si="87"/>
        <v>0</v>
      </c>
      <c r="DB69" s="260">
        <f t="shared" si="87"/>
        <v>0</v>
      </c>
      <c r="DC69" s="260">
        <f t="shared" si="87"/>
        <v>0</v>
      </c>
    </row>
    <row r="70" spans="2:107" ht="15" hidden="1" customHeight="1" x14ac:dyDescent="0.25">
      <c r="B70" s="247">
        <v>37</v>
      </c>
      <c r="C70" s="252" t="s">
        <v>4219</v>
      </c>
      <c r="D70" s="252"/>
      <c r="E70" s="253" t="s">
        <v>3852</v>
      </c>
      <c r="F70" s="264" t="s">
        <v>4220</v>
      </c>
      <c r="G70" s="259">
        <f>SUM(H70:DC70)</f>
        <v>0</v>
      </c>
      <c r="H70" s="265">
        <f>(H61*H64)/1000</f>
        <v>0</v>
      </c>
      <c r="I70" s="265">
        <f t="shared" ref="I70:BT70" si="88">(I61*I64)/1000</f>
        <v>0</v>
      </c>
      <c r="J70" s="265">
        <f t="shared" si="88"/>
        <v>0</v>
      </c>
      <c r="K70" s="265">
        <f t="shared" si="88"/>
        <v>0</v>
      </c>
      <c r="L70" s="265">
        <f t="shared" si="88"/>
        <v>0</v>
      </c>
      <c r="M70" s="265">
        <f t="shared" si="88"/>
        <v>0</v>
      </c>
      <c r="N70" s="265">
        <f t="shared" si="88"/>
        <v>0</v>
      </c>
      <c r="O70" s="265">
        <f t="shared" si="88"/>
        <v>0</v>
      </c>
      <c r="P70" s="265">
        <f t="shared" si="88"/>
        <v>0</v>
      </c>
      <c r="Q70" s="265">
        <f t="shared" si="88"/>
        <v>0</v>
      </c>
      <c r="R70" s="265">
        <f t="shared" si="88"/>
        <v>0</v>
      </c>
      <c r="S70" s="265">
        <f t="shared" si="88"/>
        <v>0</v>
      </c>
      <c r="T70" s="265">
        <f t="shared" si="88"/>
        <v>0</v>
      </c>
      <c r="U70" s="265">
        <f t="shared" si="88"/>
        <v>0</v>
      </c>
      <c r="V70" s="265">
        <f t="shared" si="88"/>
        <v>0</v>
      </c>
      <c r="W70" s="265">
        <f t="shared" si="88"/>
        <v>0</v>
      </c>
      <c r="X70" s="265">
        <f t="shared" si="88"/>
        <v>0</v>
      </c>
      <c r="Y70" s="265">
        <f t="shared" si="88"/>
        <v>0</v>
      </c>
      <c r="Z70" s="265">
        <f t="shared" si="88"/>
        <v>0</v>
      </c>
      <c r="AA70" s="265">
        <f t="shared" si="88"/>
        <v>0</v>
      </c>
      <c r="AB70" s="265">
        <f t="shared" si="88"/>
        <v>0</v>
      </c>
      <c r="AC70" s="265">
        <f t="shared" si="88"/>
        <v>0</v>
      </c>
      <c r="AD70" s="265">
        <f t="shared" si="88"/>
        <v>0</v>
      </c>
      <c r="AE70" s="265">
        <f t="shared" si="88"/>
        <v>0</v>
      </c>
      <c r="AF70" s="265">
        <f t="shared" si="88"/>
        <v>0</v>
      </c>
      <c r="AG70" s="265">
        <f t="shared" si="88"/>
        <v>0</v>
      </c>
      <c r="AH70" s="265">
        <f t="shared" si="88"/>
        <v>0</v>
      </c>
      <c r="AI70" s="265">
        <f t="shared" si="88"/>
        <v>0</v>
      </c>
      <c r="AJ70" s="265">
        <f t="shared" si="88"/>
        <v>0</v>
      </c>
      <c r="AK70" s="265">
        <f t="shared" si="88"/>
        <v>0</v>
      </c>
      <c r="AL70" s="265">
        <f t="shared" si="88"/>
        <v>0</v>
      </c>
      <c r="AM70" s="265">
        <f t="shared" si="88"/>
        <v>0</v>
      </c>
      <c r="AN70" s="265">
        <f t="shared" si="88"/>
        <v>0</v>
      </c>
      <c r="AO70" s="265">
        <f t="shared" si="88"/>
        <v>0</v>
      </c>
      <c r="AP70" s="265">
        <f t="shared" si="88"/>
        <v>0</v>
      </c>
      <c r="AQ70" s="265">
        <f t="shared" si="88"/>
        <v>0</v>
      </c>
      <c r="AR70" s="265">
        <f t="shared" si="88"/>
        <v>0</v>
      </c>
      <c r="AS70" s="265">
        <f t="shared" si="88"/>
        <v>0</v>
      </c>
      <c r="AT70" s="265">
        <f t="shared" si="88"/>
        <v>0</v>
      </c>
      <c r="AU70" s="265">
        <f t="shared" si="88"/>
        <v>0</v>
      </c>
      <c r="AV70" s="265">
        <f t="shared" si="88"/>
        <v>0</v>
      </c>
      <c r="AW70" s="265">
        <f t="shared" si="88"/>
        <v>0</v>
      </c>
      <c r="AX70" s="265">
        <f t="shared" si="88"/>
        <v>0</v>
      </c>
      <c r="AY70" s="265">
        <f t="shared" si="88"/>
        <v>0</v>
      </c>
      <c r="AZ70" s="265">
        <f t="shared" si="88"/>
        <v>0</v>
      </c>
      <c r="BA70" s="265">
        <f t="shared" si="88"/>
        <v>0</v>
      </c>
      <c r="BB70" s="265">
        <f t="shared" si="88"/>
        <v>0</v>
      </c>
      <c r="BC70" s="265">
        <f t="shared" si="88"/>
        <v>0</v>
      </c>
      <c r="BD70" s="265">
        <f t="shared" si="88"/>
        <v>0</v>
      </c>
      <c r="BE70" s="265">
        <f t="shared" si="88"/>
        <v>0</v>
      </c>
      <c r="BF70" s="265">
        <f t="shared" si="88"/>
        <v>0</v>
      </c>
      <c r="BG70" s="265">
        <f t="shared" si="88"/>
        <v>0</v>
      </c>
      <c r="BH70" s="265">
        <f t="shared" si="88"/>
        <v>0</v>
      </c>
      <c r="BI70" s="265">
        <f t="shared" si="88"/>
        <v>0</v>
      </c>
      <c r="BJ70" s="265">
        <f t="shared" si="88"/>
        <v>0</v>
      </c>
      <c r="BK70" s="265">
        <f t="shared" si="88"/>
        <v>0</v>
      </c>
      <c r="BL70" s="265">
        <f t="shared" si="88"/>
        <v>0</v>
      </c>
      <c r="BM70" s="265">
        <f t="shared" si="88"/>
        <v>0</v>
      </c>
      <c r="BN70" s="265">
        <f t="shared" si="88"/>
        <v>0</v>
      </c>
      <c r="BO70" s="265">
        <f t="shared" si="88"/>
        <v>0</v>
      </c>
      <c r="BP70" s="265">
        <f t="shared" si="88"/>
        <v>0</v>
      </c>
      <c r="BQ70" s="265">
        <f t="shared" si="88"/>
        <v>0</v>
      </c>
      <c r="BR70" s="265">
        <f t="shared" si="88"/>
        <v>0</v>
      </c>
      <c r="BS70" s="265">
        <f t="shared" si="88"/>
        <v>0</v>
      </c>
      <c r="BT70" s="265">
        <f t="shared" si="88"/>
        <v>0</v>
      </c>
      <c r="BU70" s="265">
        <f t="shared" ref="BU70:DC70" si="89">(BU61*BU64)/1000</f>
        <v>0</v>
      </c>
      <c r="BV70" s="265">
        <f t="shared" si="89"/>
        <v>0</v>
      </c>
      <c r="BW70" s="265">
        <f t="shared" si="89"/>
        <v>0</v>
      </c>
      <c r="BX70" s="265">
        <f t="shared" si="89"/>
        <v>0</v>
      </c>
      <c r="BY70" s="265">
        <f t="shared" si="89"/>
        <v>0</v>
      </c>
      <c r="BZ70" s="265">
        <f t="shared" si="89"/>
        <v>0</v>
      </c>
      <c r="CA70" s="265">
        <f t="shared" si="89"/>
        <v>0</v>
      </c>
      <c r="CB70" s="265">
        <f t="shared" si="89"/>
        <v>0</v>
      </c>
      <c r="CC70" s="265">
        <f t="shared" si="89"/>
        <v>0</v>
      </c>
      <c r="CD70" s="265">
        <f t="shared" si="89"/>
        <v>0</v>
      </c>
      <c r="CE70" s="265">
        <f t="shared" si="89"/>
        <v>0</v>
      </c>
      <c r="CF70" s="265">
        <f t="shared" si="89"/>
        <v>0</v>
      </c>
      <c r="CG70" s="265">
        <f t="shared" si="89"/>
        <v>0</v>
      </c>
      <c r="CH70" s="265">
        <f t="shared" si="89"/>
        <v>0</v>
      </c>
      <c r="CI70" s="265">
        <f t="shared" si="89"/>
        <v>0</v>
      </c>
      <c r="CJ70" s="265">
        <f t="shared" si="89"/>
        <v>0</v>
      </c>
      <c r="CK70" s="265">
        <f t="shared" si="89"/>
        <v>0</v>
      </c>
      <c r="CL70" s="265">
        <f t="shared" si="89"/>
        <v>0</v>
      </c>
      <c r="CM70" s="265">
        <f t="shared" si="89"/>
        <v>0</v>
      </c>
      <c r="CN70" s="265">
        <f t="shared" si="89"/>
        <v>0</v>
      </c>
      <c r="CO70" s="265">
        <f t="shared" si="89"/>
        <v>0</v>
      </c>
      <c r="CP70" s="265">
        <f t="shared" si="89"/>
        <v>0</v>
      </c>
      <c r="CQ70" s="265">
        <f t="shared" si="89"/>
        <v>0</v>
      </c>
      <c r="CR70" s="265">
        <f t="shared" si="89"/>
        <v>0</v>
      </c>
      <c r="CS70" s="265">
        <f t="shared" si="89"/>
        <v>0</v>
      </c>
      <c r="CT70" s="265">
        <f t="shared" si="89"/>
        <v>0</v>
      </c>
      <c r="CU70" s="265">
        <f t="shared" si="89"/>
        <v>0</v>
      </c>
      <c r="CV70" s="265">
        <f t="shared" si="89"/>
        <v>0</v>
      </c>
      <c r="CW70" s="265">
        <f t="shared" si="89"/>
        <v>0</v>
      </c>
      <c r="CX70" s="265">
        <f t="shared" si="89"/>
        <v>0</v>
      </c>
      <c r="CY70" s="265">
        <f t="shared" si="89"/>
        <v>0</v>
      </c>
      <c r="CZ70" s="265">
        <f t="shared" si="89"/>
        <v>0</v>
      </c>
      <c r="DA70" s="265">
        <f t="shared" si="89"/>
        <v>0</v>
      </c>
      <c r="DB70" s="265">
        <f t="shared" si="89"/>
        <v>0</v>
      </c>
      <c r="DC70" s="265">
        <f t="shared" si="89"/>
        <v>0</v>
      </c>
    </row>
    <row r="71" spans="2:107" ht="15" hidden="1" customHeight="1" x14ac:dyDescent="0.25">
      <c r="B71" s="247">
        <v>38</v>
      </c>
      <c r="C71" s="252" t="s">
        <v>4253</v>
      </c>
      <c r="D71" s="252"/>
      <c r="E71" s="253" t="s">
        <v>3909</v>
      </c>
      <c r="F71" s="695" t="s">
        <v>4254</v>
      </c>
      <c r="G71" s="266">
        <f>IF(OR(G19=0,G70=0),0,(G70-G19)/G19)</f>
        <v>0</v>
      </c>
      <c r="H71" s="267">
        <f>IF(OR(H19=0,H70=0),0,(H70-H19)/H19)</f>
        <v>0</v>
      </c>
      <c r="I71" s="267">
        <f t="shared" ref="I71:BT71" si="90">IF(OR(I19=0,I70=0),0,(I70-I19)/I19)</f>
        <v>0</v>
      </c>
      <c r="J71" s="267">
        <f t="shared" si="90"/>
        <v>0</v>
      </c>
      <c r="K71" s="267">
        <f t="shared" si="90"/>
        <v>0</v>
      </c>
      <c r="L71" s="267">
        <f t="shared" si="90"/>
        <v>0</v>
      </c>
      <c r="M71" s="267">
        <f t="shared" si="90"/>
        <v>0</v>
      </c>
      <c r="N71" s="267">
        <f t="shared" si="90"/>
        <v>0</v>
      </c>
      <c r="O71" s="267">
        <f t="shared" si="90"/>
        <v>0</v>
      </c>
      <c r="P71" s="267">
        <f t="shared" si="90"/>
        <v>0</v>
      </c>
      <c r="Q71" s="267">
        <f t="shared" si="90"/>
        <v>0</v>
      </c>
      <c r="R71" s="267">
        <f t="shared" si="90"/>
        <v>0</v>
      </c>
      <c r="S71" s="267">
        <f t="shared" si="90"/>
        <v>0</v>
      </c>
      <c r="T71" s="267">
        <f t="shared" si="90"/>
        <v>0</v>
      </c>
      <c r="U71" s="267">
        <f t="shared" si="90"/>
        <v>0</v>
      </c>
      <c r="V71" s="267">
        <f t="shared" si="90"/>
        <v>0</v>
      </c>
      <c r="W71" s="267">
        <f t="shared" si="90"/>
        <v>0</v>
      </c>
      <c r="X71" s="267">
        <f t="shared" si="90"/>
        <v>0</v>
      </c>
      <c r="Y71" s="267">
        <f t="shared" si="90"/>
        <v>0</v>
      </c>
      <c r="Z71" s="267">
        <f t="shared" si="90"/>
        <v>0</v>
      </c>
      <c r="AA71" s="267">
        <f t="shared" si="90"/>
        <v>0</v>
      </c>
      <c r="AB71" s="267">
        <f t="shared" si="90"/>
        <v>0</v>
      </c>
      <c r="AC71" s="267">
        <f t="shared" si="90"/>
        <v>0</v>
      </c>
      <c r="AD71" s="267">
        <f t="shared" si="90"/>
        <v>0</v>
      </c>
      <c r="AE71" s="267">
        <f t="shared" si="90"/>
        <v>0</v>
      </c>
      <c r="AF71" s="267">
        <f t="shared" si="90"/>
        <v>0</v>
      </c>
      <c r="AG71" s="267">
        <f t="shared" si="90"/>
        <v>0</v>
      </c>
      <c r="AH71" s="267">
        <f t="shared" si="90"/>
        <v>0</v>
      </c>
      <c r="AI71" s="267">
        <f t="shared" si="90"/>
        <v>0</v>
      </c>
      <c r="AJ71" s="267">
        <f t="shared" si="90"/>
        <v>0</v>
      </c>
      <c r="AK71" s="267">
        <f t="shared" si="90"/>
        <v>0</v>
      </c>
      <c r="AL71" s="267">
        <f t="shared" si="90"/>
        <v>0</v>
      </c>
      <c r="AM71" s="267">
        <f t="shared" si="90"/>
        <v>0</v>
      </c>
      <c r="AN71" s="267">
        <f t="shared" si="90"/>
        <v>0</v>
      </c>
      <c r="AO71" s="267">
        <f t="shared" si="90"/>
        <v>0</v>
      </c>
      <c r="AP71" s="267">
        <f t="shared" si="90"/>
        <v>0</v>
      </c>
      <c r="AQ71" s="267">
        <f t="shared" si="90"/>
        <v>0</v>
      </c>
      <c r="AR71" s="267">
        <f t="shared" si="90"/>
        <v>0</v>
      </c>
      <c r="AS71" s="267">
        <f t="shared" si="90"/>
        <v>0</v>
      </c>
      <c r="AT71" s="267">
        <f t="shared" si="90"/>
        <v>0</v>
      </c>
      <c r="AU71" s="267">
        <f t="shared" si="90"/>
        <v>0</v>
      </c>
      <c r="AV71" s="267">
        <f t="shared" si="90"/>
        <v>0</v>
      </c>
      <c r="AW71" s="267">
        <f t="shared" si="90"/>
        <v>0</v>
      </c>
      <c r="AX71" s="267">
        <f t="shared" si="90"/>
        <v>0</v>
      </c>
      <c r="AY71" s="267">
        <f t="shared" si="90"/>
        <v>0</v>
      </c>
      <c r="AZ71" s="267">
        <f t="shared" si="90"/>
        <v>0</v>
      </c>
      <c r="BA71" s="267">
        <f t="shared" si="90"/>
        <v>0</v>
      </c>
      <c r="BB71" s="267">
        <f t="shared" si="90"/>
        <v>0</v>
      </c>
      <c r="BC71" s="267">
        <f t="shared" si="90"/>
        <v>0</v>
      </c>
      <c r="BD71" s="267">
        <f t="shared" si="90"/>
        <v>0</v>
      </c>
      <c r="BE71" s="267">
        <f t="shared" si="90"/>
        <v>0</v>
      </c>
      <c r="BF71" s="267">
        <f t="shared" si="90"/>
        <v>0</v>
      </c>
      <c r="BG71" s="267">
        <f t="shared" si="90"/>
        <v>0</v>
      </c>
      <c r="BH71" s="267">
        <f t="shared" si="90"/>
        <v>0</v>
      </c>
      <c r="BI71" s="267">
        <f t="shared" si="90"/>
        <v>0</v>
      </c>
      <c r="BJ71" s="267">
        <f t="shared" si="90"/>
        <v>0</v>
      </c>
      <c r="BK71" s="267">
        <f t="shared" si="90"/>
        <v>0</v>
      </c>
      <c r="BL71" s="267">
        <f t="shared" si="90"/>
        <v>0</v>
      </c>
      <c r="BM71" s="267">
        <f t="shared" si="90"/>
        <v>0</v>
      </c>
      <c r="BN71" s="267">
        <f t="shared" si="90"/>
        <v>0</v>
      </c>
      <c r="BO71" s="267">
        <f t="shared" si="90"/>
        <v>0</v>
      </c>
      <c r="BP71" s="267">
        <f t="shared" si="90"/>
        <v>0</v>
      </c>
      <c r="BQ71" s="267">
        <f t="shared" si="90"/>
        <v>0</v>
      </c>
      <c r="BR71" s="267">
        <f t="shared" si="90"/>
        <v>0</v>
      </c>
      <c r="BS71" s="267">
        <f t="shared" si="90"/>
        <v>0</v>
      </c>
      <c r="BT71" s="267">
        <f t="shared" si="90"/>
        <v>0</v>
      </c>
      <c r="BU71" s="267">
        <f t="shared" ref="BU71:DC71" si="91">IF(OR(BU19=0,BU70=0),0,(BU70-BU19)/BU19)</f>
        <v>0</v>
      </c>
      <c r="BV71" s="267">
        <f t="shared" si="91"/>
        <v>0</v>
      </c>
      <c r="BW71" s="267">
        <f t="shared" si="91"/>
        <v>0</v>
      </c>
      <c r="BX71" s="267">
        <f t="shared" si="91"/>
        <v>0</v>
      </c>
      <c r="BY71" s="267">
        <f t="shared" si="91"/>
        <v>0</v>
      </c>
      <c r="BZ71" s="267">
        <f t="shared" si="91"/>
        <v>0</v>
      </c>
      <c r="CA71" s="267">
        <f t="shared" si="91"/>
        <v>0</v>
      </c>
      <c r="CB71" s="267">
        <f t="shared" si="91"/>
        <v>0</v>
      </c>
      <c r="CC71" s="267">
        <f t="shared" si="91"/>
        <v>0</v>
      </c>
      <c r="CD71" s="267">
        <f t="shared" si="91"/>
        <v>0</v>
      </c>
      <c r="CE71" s="267">
        <f t="shared" si="91"/>
        <v>0</v>
      </c>
      <c r="CF71" s="267">
        <f t="shared" si="91"/>
        <v>0</v>
      </c>
      <c r="CG71" s="267">
        <f t="shared" si="91"/>
        <v>0</v>
      </c>
      <c r="CH71" s="267">
        <f t="shared" si="91"/>
        <v>0</v>
      </c>
      <c r="CI71" s="267">
        <f t="shared" si="91"/>
        <v>0</v>
      </c>
      <c r="CJ71" s="267">
        <f t="shared" si="91"/>
        <v>0</v>
      </c>
      <c r="CK71" s="267">
        <f t="shared" si="91"/>
        <v>0</v>
      </c>
      <c r="CL71" s="267">
        <f t="shared" si="91"/>
        <v>0</v>
      </c>
      <c r="CM71" s="267">
        <f t="shared" si="91"/>
        <v>0</v>
      </c>
      <c r="CN71" s="267">
        <f t="shared" si="91"/>
        <v>0</v>
      </c>
      <c r="CO71" s="267">
        <f t="shared" si="91"/>
        <v>0</v>
      </c>
      <c r="CP71" s="267">
        <f t="shared" si="91"/>
        <v>0</v>
      </c>
      <c r="CQ71" s="267">
        <f t="shared" si="91"/>
        <v>0</v>
      </c>
      <c r="CR71" s="267">
        <f t="shared" si="91"/>
        <v>0</v>
      </c>
      <c r="CS71" s="267">
        <f t="shared" si="91"/>
        <v>0</v>
      </c>
      <c r="CT71" s="267">
        <f t="shared" si="91"/>
        <v>0</v>
      </c>
      <c r="CU71" s="267">
        <f t="shared" si="91"/>
        <v>0</v>
      </c>
      <c r="CV71" s="267">
        <f t="shared" si="91"/>
        <v>0</v>
      </c>
      <c r="CW71" s="267">
        <f t="shared" si="91"/>
        <v>0</v>
      </c>
      <c r="CX71" s="267">
        <f t="shared" si="91"/>
        <v>0</v>
      </c>
      <c r="CY71" s="267">
        <f t="shared" si="91"/>
        <v>0</v>
      </c>
      <c r="CZ71" s="267">
        <f t="shared" si="91"/>
        <v>0</v>
      </c>
      <c r="DA71" s="267">
        <f t="shared" si="91"/>
        <v>0</v>
      </c>
      <c r="DB71" s="267">
        <f t="shared" si="91"/>
        <v>0</v>
      </c>
      <c r="DC71" s="267">
        <f t="shared" si="91"/>
        <v>0</v>
      </c>
    </row>
    <row r="72" spans="2:107" ht="15" hidden="1" customHeight="1" x14ac:dyDescent="0.25">
      <c r="B72" s="247">
        <v>39</v>
      </c>
      <c r="C72" s="252" t="s">
        <v>4221</v>
      </c>
      <c r="D72" s="252"/>
      <c r="E72" s="253" t="s">
        <v>3855</v>
      </c>
      <c r="F72" s="264" t="s">
        <v>4222</v>
      </c>
      <c r="G72" s="259">
        <f>SUM(H72:DC72)</f>
        <v>0</v>
      </c>
      <c r="H72" s="265">
        <f>IFERROR(H68*H59,0)</f>
        <v>0</v>
      </c>
      <c r="I72" s="265">
        <f>IFERROR(I68*I59,0)</f>
        <v>0</v>
      </c>
      <c r="J72" s="265">
        <f t="shared" ref="J72:BT72" si="92">IFERROR(J68*J59,0)</f>
        <v>0</v>
      </c>
      <c r="K72" s="265">
        <f t="shared" si="92"/>
        <v>0</v>
      </c>
      <c r="L72" s="265">
        <f t="shared" si="92"/>
        <v>0</v>
      </c>
      <c r="M72" s="265">
        <f t="shared" si="92"/>
        <v>0</v>
      </c>
      <c r="N72" s="265">
        <f t="shared" si="92"/>
        <v>0</v>
      </c>
      <c r="O72" s="265">
        <f t="shared" si="92"/>
        <v>0</v>
      </c>
      <c r="P72" s="265">
        <f t="shared" si="92"/>
        <v>0</v>
      </c>
      <c r="Q72" s="265">
        <f t="shared" si="92"/>
        <v>0</v>
      </c>
      <c r="R72" s="265">
        <f t="shared" si="92"/>
        <v>0</v>
      </c>
      <c r="S72" s="265">
        <f t="shared" si="92"/>
        <v>0</v>
      </c>
      <c r="T72" s="265">
        <f t="shared" si="92"/>
        <v>0</v>
      </c>
      <c r="U72" s="265">
        <f t="shared" si="92"/>
        <v>0</v>
      </c>
      <c r="V72" s="265">
        <f t="shared" si="92"/>
        <v>0</v>
      </c>
      <c r="W72" s="265">
        <f t="shared" si="92"/>
        <v>0</v>
      </c>
      <c r="X72" s="265">
        <f t="shared" si="92"/>
        <v>0</v>
      </c>
      <c r="Y72" s="265">
        <f t="shared" si="92"/>
        <v>0</v>
      </c>
      <c r="Z72" s="265">
        <f t="shared" si="92"/>
        <v>0</v>
      </c>
      <c r="AA72" s="265">
        <f t="shared" si="92"/>
        <v>0</v>
      </c>
      <c r="AB72" s="265">
        <f t="shared" si="92"/>
        <v>0</v>
      </c>
      <c r="AC72" s="265">
        <f t="shared" si="92"/>
        <v>0</v>
      </c>
      <c r="AD72" s="265">
        <f t="shared" si="92"/>
        <v>0</v>
      </c>
      <c r="AE72" s="265">
        <f t="shared" si="92"/>
        <v>0</v>
      </c>
      <c r="AF72" s="265">
        <f t="shared" si="92"/>
        <v>0</v>
      </c>
      <c r="AG72" s="265">
        <f t="shared" si="92"/>
        <v>0</v>
      </c>
      <c r="AH72" s="265">
        <f t="shared" si="92"/>
        <v>0</v>
      </c>
      <c r="AI72" s="265">
        <f t="shared" si="92"/>
        <v>0</v>
      </c>
      <c r="AJ72" s="265">
        <f t="shared" si="92"/>
        <v>0</v>
      </c>
      <c r="AK72" s="265">
        <f t="shared" si="92"/>
        <v>0</v>
      </c>
      <c r="AL72" s="265">
        <f t="shared" si="92"/>
        <v>0</v>
      </c>
      <c r="AM72" s="265">
        <f t="shared" si="92"/>
        <v>0</v>
      </c>
      <c r="AN72" s="265">
        <f t="shared" si="92"/>
        <v>0</v>
      </c>
      <c r="AO72" s="265">
        <f t="shared" si="92"/>
        <v>0</v>
      </c>
      <c r="AP72" s="265">
        <f t="shared" si="92"/>
        <v>0</v>
      </c>
      <c r="AQ72" s="265">
        <f t="shared" si="92"/>
        <v>0</v>
      </c>
      <c r="AR72" s="265">
        <f t="shared" si="92"/>
        <v>0</v>
      </c>
      <c r="AS72" s="265">
        <f t="shared" si="92"/>
        <v>0</v>
      </c>
      <c r="AT72" s="265">
        <f t="shared" si="92"/>
        <v>0</v>
      </c>
      <c r="AU72" s="265">
        <f t="shared" si="92"/>
        <v>0</v>
      </c>
      <c r="AV72" s="265">
        <f t="shared" si="92"/>
        <v>0</v>
      </c>
      <c r="AW72" s="265">
        <f t="shared" si="92"/>
        <v>0</v>
      </c>
      <c r="AX72" s="265">
        <f t="shared" si="92"/>
        <v>0</v>
      </c>
      <c r="AY72" s="265">
        <f t="shared" si="92"/>
        <v>0</v>
      </c>
      <c r="AZ72" s="265">
        <f t="shared" si="92"/>
        <v>0</v>
      </c>
      <c r="BA72" s="265">
        <f t="shared" si="92"/>
        <v>0</v>
      </c>
      <c r="BB72" s="265">
        <f t="shared" si="92"/>
        <v>0</v>
      </c>
      <c r="BC72" s="265">
        <f t="shared" si="92"/>
        <v>0</v>
      </c>
      <c r="BD72" s="265">
        <f t="shared" si="92"/>
        <v>0</v>
      </c>
      <c r="BE72" s="265">
        <f t="shared" si="92"/>
        <v>0</v>
      </c>
      <c r="BF72" s="265">
        <f t="shared" si="92"/>
        <v>0</v>
      </c>
      <c r="BG72" s="265">
        <f t="shared" si="92"/>
        <v>0</v>
      </c>
      <c r="BH72" s="265">
        <f t="shared" si="92"/>
        <v>0</v>
      </c>
      <c r="BI72" s="265">
        <f t="shared" si="92"/>
        <v>0</v>
      </c>
      <c r="BJ72" s="265">
        <f t="shared" si="92"/>
        <v>0</v>
      </c>
      <c r="BK72" s="265">
        <f t="shared" si="92"/>
        <v>0</v>
      </c>
      <c r="BL72" s="265">
        <f t="shared" si="92"/>
        <v>0</v>
      </c>
      <c r="BM72" s="265">
        <f t="shared" si="92"/>
        <v>0</v>
      </c>
      <c r="BN72" s="265">
        <f t="shared" si="92"/>
        <v>0</v>
      </c>
      <c r="BO72" s="265">
        <f t="shared" si="92"/>
        <v>0</v>
      </c>
      <c r="BP72" s="265">
        <f t="shared" si="92"/>
        <v>0</v>
      </c>
      <c r="BQ72" s="265">
        <f t="shared" si="92"/>
        <v>0</v>
      </c>
      <c r="BR72" s="265">
        <f t="shared" si="92"/>
        <v>0</v>
      </c>
      <c r="BS72" s="265">
        <f t="shared" si="92"/>
        <v>0</v>
      </c>
      <c r="BT72" s="265">
        <f t="shared" si="92"/>
        <v>0</v>
      </c>
      <c r="BU72" s="265">
        <f t="shared" ref="BU72:DC72" si="93">IFERROR(BU68*BU59,0)</f>
        <v>0</v>
      </c>
      <c r="BV72" s="265">
        <f t="shared" si="93"/>
        <v>0</v>
      </c>
      <c r="BW72" s="265">
        <f t="shared" si="93"/>
        <v>0</v>
      </c>
      <c r="BX72" s="265">
        <f t="shared" si="93"/>
        <v>0</v>
      </c>
      <c r="BY72" s="265">
        <f t="shared" si="93"/>
        <v>0</v>
      </c>
      <c r="BZ72" s="265">
        <f t="shared" si="93"/>
        <v>0</v>
      </c>
      <c r="CA72" s="265">
        <f t="shared" si="93"/>
        <v>0</v>
      </c>
      <c r="CB72" s="265">
        <f t="shared" si="93"/>
        <v>0</v>
      </c>
      <c r="CC72" s="265">
        <f t="shared" si="93"/>
        <v>0</v>
      </c>
      <c r="CD72" s="265">
        <f t="shared" si="93"/>
        <v>0</v>
      </c>
      <c r="CE72" s="265">
        <f t="shared" si="93"/>
        <v>0</v>
      </c>
      <c r="CF72" s="265">
        <f t="shared" si="93"/>
        <v>0</v>
      </c>
      <c r="CG72" s="265">
        <f t="shared" si="93"/>
        <v>0</v>
      </c>
      <c r="CH72" s="265">
        <f t="shared" si="93"/>
        <v>0</v>
      </c>
      <c r="CI72" s="265">
        <f t="shared" si="93"/>
        <v>0</v>
      </c>
      <c r="CJ72" s="265">
        <f t="shared" si="93"/>
        <v>0</v>
      </c>
      <c r="CK72" s="265">
        <f t="shared" si="93"/>
        <v>0</v>
      </c>
      <c r="CL72" s="265">
        <f t="shared" si="93"/>
        <v>0</v>
      </c>
      <c r="CM72" s="265">
        <f t="shared" si="93"/>
        <v>0</v>
      </c>
      <c r="CN72" s="265">
        <f t="shared" si="93"/>
        <v>0</v>
      </c>
      <c r="CO72" s="265">
        <f t="shared" si="93"/>
        <v>0</v>
      </c>
      <c r="CP72" s="265">
        <f t="shared" si="93"/>
        <v>0</v>
      </c>
      <c r="CQ72" s="265">
        <f t="shared" si="93"/>
        <v>0</v>
      </c>
      <c r="CR72" s="265">
        <f t="shared" si="93"/>
        <v>0</v>
      </c>
      <c r="CS72" s="265">
        <f t="shared" si="93"/>
        <v>0</v>
      </c>
      <c r="CT72" s="265">
        <f t="shared" si="93"/>
        <v>0</v>
      </c>
      <c r="CU72" s="265">
        <f t="shared" si="93"/>
        <v>0</v>
      </c>
      <c r="CV72" s="265">
        <f t="shared" si="93"/>
        <v>0</v>
      </c>
      <c r="CW72" s="265">
        <f t="shared" si="93"/>
        <v>0</v>
      </c>
      <c r="CX72" s="265">
        <f t="shared" si="93"/>
        <v>0</v>
      </c>
      <c r="CY72" s="265">
        <f t="shared" si="93"/>
        <v>0</v>
      </c>
      <c r="CZ72" s="265">
        <f t="shared" si="93"/>
        <v>0</v>
      </c>
      <c r="DA72" s="265">
        <f t="shared" si="93"/>
        <v>0</v>
      </c>
      <c r="DB72" s="265">
        <f t="shared" si="93"/>
        <v>0</v>
      </c>
      <c r="DC72" s="265">
        <f t="shared" si="93"/>
        <v>0</v>
      </c>
    </row>
    <row r="73" spans="2:107" ht="15" hidden="1" customHeight="1" x14ac:dyDescent="0.25">
      <c r="B73" s="247">
        <v>40</v>
      </c>
      <c r="C73" s="252" t="s">
        <v>4255</v>
      </c>
      <c r="D73" s="252"/>
      <c r="E73" s="253" t="s">
        <v>3909</v>
      </c>
      <c r="F73" s="695" t="s">
        <v>4256</v>
      </c>
      <c r="G73" s="266">
        <f>IF(OR(G20=0,G72=0),0,(G72-G20)/G20)</f>
        <v>0</v>
      </c>
      <c r="H73" s="267">
        <f>IF(OR(H20=0,H72=0),0,(H72-H20)/H20)</f>
        <v>0</v>
      </c>
      <c r="I73" s="267">
        <f t="shared" ref="I73:BT73" si="94">IF(OR(I20=0,I72=0),0,(I72-I20)/I20)</f>
        <v>0</v>
      </c>
      <c r="J73" s="267">
        <f t="shared" si="94"/>
        <v>0</v>
      </c>
      <c r="K73" s="267">
        <f t="shared" si="94"/>
        <v>0</v>
      </c>
      <c r="L73" s="267">
        <f t="shared" si="94"/>
        <v>0</v>
      </c>
      <c r="M73" s="267">
        <f t="shared" si="94"/>
        <v>0</v>
      </c>
      <c r="N73" s="267">
        <f t="shared" si="94"/>
        <v>0</v>
      </c>
      <c r="O73" s="267">
        <f t="shared" si="94"/>
        <v>0</v>
      </c>
      <c r="P73" s="267">
        <f t="shared" si="94"/>
        <v>0</v>
      </c>
      <c r="Q73" s="267">
        <f t="shared" si="94"/>
        <v>0</v>
      </c>
      <c r="R73" s="267">
        <f t="shared" si="94"/>
        <v>0</v>
      </c>
      <c r="S73" s="267">
        <f t="shared" si="94"/>
        <v>0</v>
      </c>
      <c r="T73" s="267">
        <f t="shared" si="94"/>
        <v>0</v>
      </c>
      <c r="U73" s="267">
        <f t="shared" si="94"/>
        <v>0</v>
      </c>
      <c r="V73" s="267">
        <f t="shared" si="94"/>
        <v>0</v>
      </c>
      <c r="W73" s="267">
        <f t="shared" si="94"/>
        <v>0</v>
      </c>
      <c r="X73" s="267">
        <f t="shared" si="94"/>
        <v>0</v>
      </c>
      <c r="Y73" s="267">
        <f t="shared" si="94"/>
        <v>0</v>
      </c>
      <c r="Z73" s="267">
        <f t="shared" si="94"/>
        <v>0</v>
      </c>
      <c r="AA73" s="267">
        <f t="shared" si="94"/>
        <v>0</v>
      </c>
      <c r="AB73" s="267">
        <f t="shared" si="94"/>
        <v>0</v>
      </c>
      <c r="AC73" s="267">
        <f t="shared" si="94"/>
        <v>0</v>
      </c>
      <c r="AD73" s="267">
        <f t="shared" si="94"/>
        <v>0</v>
      </c>
      <c r="AE73" s="267">
        <f t="shared" si="94"/>
        <v>0</v>
      </c>
      <c r="AF73" s="267">
        <f t="shared" si="94"/>
        <v>0</v>
      </c>
      <c r="AG73" s="267">
        <f t="shared" si="94"/>
        <v>0</v>
      </c>
      <c r="AH73" s="267">
        <f t="shared" si="94"/>
        <v>0</v>
      </c>
      <c r="AI73" s="267">
        <f t="shared" si="94"/>
        <v>0</v>
      </c>
      <c r="AJ73" s="267">
        <f t="shared" si="94"/>
        <v>0</v>
      </c>
      <c r="AK73" s="267">
        <f t="shared" si="94"/>
        <v>0</v>
      </c>
      <c r="AL73" s="267">
        <f t="shared" si="94"/>
        <v>0</v>
      </c>
      <c r="AM73" s="267">
        <f t="shared" si="94"/>
        <v>0</v>
      </c>
      <c r="AN73" s="267">
        <f t="shared" si="94"/>
        <v>0</v>
      </c>
      <c r="AO73" s="267">
        <f t="shared" si="94"/>
        <v>0</v>
      </c>
      <c r="AP73" s="267">
        <f t="shared" si="94"/>
        <v>0</v>
      </c>
      <c r="AQ73" s="267">
        <f t="shared" si="94"/>
        <v>0</v>
      </c>
      <c r="AR73" s="267">
        <f t="shared" si="94"/>
        <v>0</v>
      </c>
      <c r="AS73" s="267">
        <f t="shared" si="94"/>
        <v>0</v>
      </c>
      <c r="AT73" s="267">
        <f t="shared" si="94"/>
        <v>0</v>
      </c>
      <c r="AU73" s="267">
        <f t="shared" si="94"/>
        <v>0</v>
      </c>
      <c r="AV73" s="267">
        <f t="shared" si="94"/>
        <v>0</v>
      </c>
      <c r="AW73" s="267">
        <f t="shared" si="94"/>
        <v>0</v>
      </c>
      <c r="AX73" s="267">
        <f t="shared" si="94"/>
        <v>0</v>
      </c>
      <c r="AY73" s="267">
        <f t="shared" si="94"/>
        <v>0</v>
      </c>
      <c r="AZ73" s="267">
        <f t="shared" si="94"/>
        <v>0</v>
      </c>
      <c r="BA73" s="267">
        <f t="shared" si="94"/>
        <v>0</v>
      </c>
      <c r="BB73" s="267">
        <f t="shared" si="94"/>
        <v>0</v>
      </c>
      <c r="BC73" s="267">
        <f t="shared" si="94"/>
        <v>0</v>
      </c>
      <c r="BD73" s="267">
        <f t="shared" si="94"/>
        <v>0</v>
      </c>
      <c r="BE73" s="267">
        <f t="shared" si="94"/>
        <v>0</v>
      </c>
      <c r="BF73" s="267">
        <f t="shared" si="94"/>
        <v>0</v>
      </c>
      <c r="BG73" s="267">
        <f t="shared" si="94"/>
        <v>0</v>
      </c>
      <c r="BH73" s="267">
        <f t="shared" si="94"/>
        <v>0</v>
      </c>
      <c r="BI73" s="267">
        <f t="shared" si="94"/>
        <v>0</v>
      </c>
      <c r="BJ73" s="267">
        <f t="shared" si="94"/>
        <v>0</v>
      </c>
      <c r="BK73" s="267">
        <f t="shared" si="94"/>
        <v>0</v>
      </c>
      <c r="BL73" s="267">
        <f t="shared" si="94"/>
        <v>0</v>
      </c>
      <c r="BM73" s="267">
        <f t="shared" si="94"/>
        <v>0</v>
      </c>
      <c r="BN73" s="267">
        <f t="shared" si="94"/>
        <v>0</v>
      </c>
      <c r="BO73" s="267">
        <f t="shared" si="94"/>
        <v>0</v>
      </c>
      <c r="BP73" s="267">
        <f t="shared" si="94"/>
        <v>0</v>
      </c>
      <c r="BQ73" s="267">
        <f t="shared" si="94"/>
        <v>0</v>
      </c>
      <c r="BR73" s="267">
        <f t="shared" si="94"/>
        <v>0</v>
      </c>
      <c r="BS73" s="267">
        <f t="shared" si="94"/>
        <v>0</v>
      </c>
      <c r="BT73" s="267">
        <f t="shared" si="94"/>
        <v>0</v>
      </c>
      <c r="BU73" s="267">
        <f t="shared" ref="BU73:DC73" si="95">IF(OR(BU20=0,BU72=0),0,(BU72-BU20)/BU20)</f>
        <v>0</v>
      </c>
      <c r="BV73" s="267">
        <f t="shared" si="95"/>
        <v>0</v>
      </c>
      <c r="BW73" s="267">
        <f t="shared" si="95"/>
        <v>0</v>
      </c>
      <c r="BX73" s="267">
        <f t="shared" si="95"/>
        <v>0</v>
      </c>
      <c r="BY73" s="267">
        <f t="shared" si="95"/>
        <v>0</v>
      </c>
      <c r="BZ73" s="267">
        <f t="shared" si="95"/>
        <v>0</v>
      </c>
      <c r="CA73" s="267">
        <f t="shared" si="95"/>
        <v>0</v>
      </c>
      <c r="CB73" s="267">
        <f t="shared" si="95"/>
        <v>0</v>
      </c>
      <c r="CC73" s="267">
        <f t="shared" si="95"/>
        <v>0</v>
      </c>
      <c r="CD73" s="267">
        <f t="shared" si="95"/>
        <v>0</v>
      </c>
      <c r="CE73" s="267">
        <f t="shared" si="95"/>
        <v>0</v>
      </c>
      <c r="CF73" s="267">
        <f t="shared" si="95"/>
        <v>0</v>
      </c>
      <c r="CG73" s="267">
        <f t="shared" si="95"/>
        <v>0</v>
      </c>
      <c r="CH73" s="267">
        <f t="shared" si="95"/>
        <v>0</v>
      </c>
      <c r="CI73" s="267">
        <f t="shared" si="95"/>
        <v>0</v>
      </c>
      <c r="CJ73" s="267">
        <f t="shared" si="95"/>
        <v>0</v>
      </c>
      <c r="CK73" s="267">
        <f t="shared" si="95"/>
        <v>0</v>
      </c>
      <c r="CL73" s="267">
        <f t="shared" si="95"/>
        <v>0</v>
      </c>
      <c r="CM73" s="267">
        <f t="shared" si="95"/>
        <v>0</v>
      </c>
      <c r="CN73" s="267">
        <f t="shared" si="95"/>
        <v>0</v>
      </c>
      <c r="CO73" s="267">
        <f t="shared" si="95"/>
        <v>0</v>
      </c>
      <c r="CP73" s="267">
        <f t="shared" si="95"/>
        <v>0</v>
      </c>
      <c r="CQ73" s="267">
        <f t="shared" si="95"/>
        <v>0</v>
      </c>
      <c r="CR73" s="267">
        <f t="shared" si="95"/>
        <v>0</v>
      </c>
      <c r="CS73" s="267">
        <f t="shared" si="95"/>
        <v>0</v>
      </c>
      <c r="CT73" s="267">
        <f t="shared" si="95"/>
        <v>0</v>
      </c>
      <c r="CU73" s="267">
        <f t="shared" si="95"/>
        <v>0</v>
      </c>
      <c r="CV73" s="267">
        <f t="shared" si="95"/>
        <v>0</v>
      </c>
      <c r="CW73" s="267">
        <f t="shared" si="95"/>
        <v>0</v>
      </c>
      <c r="CX73" s="267">
        <f t="shared" si="95"/>
        <v>0</v>
      </c>
      <c r="CY73" s="267">
        <f t="shared" si="95"/>
        <v>0</v>
      </c>
      <c r="CZ73" s="267">
        <f t="shared" si="95"/>
        <v>0</v>
      </c>
      <c r="DA73" s="267">
        <f t="shared" si="95"/>
        <v>0</v>
      </c>
      <c r="DB73" s="267">
        <f t="shared" si="95"/>
        <v>0</v>
      </c>
      <c r="DC73" s="267">
        <f t="shared" si="95"/>
        <v>0</v>
      </c>
    </row>
    <row r="74" spans="2:107" hidden="1" x14ac:dyDescent="0.25"/>
    <row r="75" spans="2:107" ht="15" hidden="1" customHeight="1" x14ac:dyDescent="0.25">
      <c r="B75" s="1032" t="s">
        <v>4941</v>
      </c>
      <c r="C75" s="1033"/>
      <c r="D75" s="1033"/>
      <c r="E75" s="1033"/>
      <c r="F75" s="1033"/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  <c r="AM75" s="246"/>
      <c r="AN75" s="246"/>
      <c r="AO75" s="246"/>
      <c r="AP75" s="246"/>
      <c r="AQ75" s="246"/>
      <c r="AR75" s="246"/>
      <c r="AS75" s="246"/>
      <c r="AT75" s="246"/>
      <c r="AU75" s="246"/>
      <c r="AV75" s="246"/>
      <c r="AW75" s="246"/>
      <c r="AX75" s="246"/>
      <c r="AY75" s="246"/>
      <c r="AZ75" s="246"/>
      <c r="BA75" s="246"/>
      <c r="BB75" s="246"/>
      <c r="BC75" s="246"/>
      <c r="BD75" s="246"/>
      <c r="BE75" s="246"/>
      <c r="BF75" s="246"/>
      <c r="BG75" s="246"/>
      <c r="BH75" s="246"/>
      <c r="BI75" s="246"/>
      <c r="BJ75" s="246"/>
      <c r="BK75" s="246"/>
      <c r="BL75" s="246"/>
      <c r="BM75" s="246"/>
      <c r="BN75" s="246"/>
      <c r="BO75" s="246"/>
      <c r="BP75" s="246"/>
      <c r="BQ75" s="246"/>
      <c r="BR75" s="246"/>
      <c r="BS75" s="246"/>
      <c r="BT75" s="246"/>
      <c r="BU75" s="246"/>
      <c r="BV75" s="246"/>
      <c r="BW75" s="246"/>
      <c r="BX75" s="246"/>
      <c r="BY75" s="246"/>
      <c r="BZ75" s="246"/>
      <c r="CA75" s="246"/>
      <c r="CB75" s="246"/>
      <c r="CC75" s="246"/>
      <c r="CD75" s="246"/>
      <c r="CE75" s="246"/>
      <c r="CF75" s="246"/>
      <c r="CG75" s="246"/>
      <c r="CH75" s="246"/>
      <c r="CI75" s="246"/>
      <c r="CJ75" s="246"/>
      <c r="CK75" s="246"/>
      <c r="CL75" s="246"/>
      <c r="CM75" s="246"/>
      <c r="CN75" s="246"/>
      <c r="CO75" s="246"/>
      <c r="CP75" s="246"/>
      <c r="CQ75" s="246"/>
      <c r="CR75" s="246"/>
      <c r="CS75" s="246"/>
      <c r="CT75" s="246"/>
      <c r="CU75" s="246"/>
      <c r="CV75" s="246"/>
      <c r="CW75" s="246"/>
      <c r="CX75" s="246"/>
      <c r="CY75" s="246"/>
      <c r="CZ75" s="246"/>
      <c r="DA75" s="246"/>
      <c r="DB75" s="246"/>
      <c r="DC75" s="246"/>
    </row>
    <row r="76" spans="2:107" s="99" customFormat="1" ht="15" hidden="1" customHeight="1" x14ac:dyDescent="0.25">
      <c r="B76" s="247"/>
      <c r="C76" s="248"/>
      <c r="D76" s="248"/>
      <c r="E76" s="248"/>
      <c r="F76" s="249"/>
      <c r="G76" s="250" t="s">
        <v>76</v>
      </c>
      <c r="H76" s="251" t="s">
        <v>4831</v>
      </c>
      <c r="I76" s="251" t="s">
        <v>4832</v>
      </c>
      <c r="J76" s="251" t="s">
        <v>4833</v>
      </c>
      <c r="K76" s="251" t="s">
        <v>4834</v>
      </c>
      <c r="L76" s="251" t="s">
        <v>4835</v>
      </c>
      <c r="M76" s="251" t="s">
        <v>4836</v>
      </c>
      <c r="N76" s="251" t="s">
        <v>4837</v>
      </c>
      <c r="O76" s="251" t="s">
        <v>4838</v>
      </c>
      <c r="P76" s="251" t="s">
        <v>4839</v>
      </c>
      <c r="Q76" s="251" t="s">
        <v>4840</v>
      </c>
      <c r="R76" s="251" t="s">
        <v>4841</v>
      </c>
      <c r="S76" s="251" t="s">
        <v>4842</v>
      </c>
      <c r="T76" s="251" t="s">
        <v>4843</v>
      </c>
      <c r="U76" s="251" t="s">
        <v>4844</v>
      </c>
      <c r="V76" s="251" t="s">
        <v>4845</v>
      </c>
      <c r="W76" s="251" t="s">
        <v>4846</v>
      </c>
      <c r="X76" s="251" t="s">
        <v>4847</v>
      </c>
      <c r="Y76" s="251" t="s">
        <v>4848</v>
      </c>
      <c r="Z76" s="251" t="s">
        <v>4849</v>
      </c>
      <c r="AA76" s="251" t="s">
        <v>4850</v>
      </c>
      <c r="AB76" s="251" t="s">
        <v>4851</v>
      </c>
      <c r="AC76" s="251" t="s">
        <v>4852</v>
      </c>
      <c r="AD76" s="251" t="s">
        <v>4853</v>
      </c>
      <c r="AE76" s="251" t="s">
        <v>4854</v>
      </c>
      <c r="AF76" s="251" t="s">
        <v>4855</v>
      </c>
      <c r="AG76" s="251" t="s">
        <v>4856</v>
      </c>
      <c r="AH76" s="251" t="s">
        <v>4857</v>
      </c>
      <c r="AI76" s="251" t="s">
        <v>4858</v>
      </c>
      <c r="AJ76" s="251" t="s">
        <v>4859</v>
      </c>
      <c r="AK76" s="251" t="s">
        <v>4860</v>
      </c>
      <c r="AL76" s="251" t="s">
        <v>4861</v>
      </c>
      <c r="AM76" s="251" t="s">
        <v>4862</v>
      </c>
      <c r="AN76" s="251" t="s">
        <v>4863</v>
      </c>
      <c r="AO76" s="251" t="s">
        <v>4864</v>
      </c>
      <c r="AP76" s="251" t="s">
        <v>4865</v>
      </c>
      <c r="AQ76" s="251" t="s">
        <v>4866</v>
      </c>
      <c r="AR76" s="251" t="s">
        <v>4867</v>
      </c>
      <c r="AS76" s="251" t="s">
        <v>4868</v>
      </c>
      <c r="AT76" s="251" t="s">
        <v>4869</v>
      </c>
      <c r="AU76" s="251" t="s">
        <v>4870</v>
      </c>
      <c r="AV76" s="251" t="s">
        <v>4871</v>
      </c>
      <c r="AW76" s="251" t="s">
        <v>4872</v>
      </c>
      <c r="AX76" s="251" t="s">
        <v>4873</v>
      </c>
      <c r="AY76" s="251" t="s">
        <v>4874</v>
      </c>
      <c r="AZ76" s="251" t="s">
        <v>4875</v>
      </c>
      <c r="BA76" s="251" t="s">
        <v>4876</v>
      </c>
      <c r="BB76" s="251" t="s">
        <v>4877</v>
      </c>
      <c r="BC76" s="251" t="s">
        <v>4878</v>
      </c>
      <c r="BD76" s="251" t="s">
        <v>4879</v>
      </c>
      <c r="BE76" s="251" t="s">
        <v>4880</v>
      </c>
      <c r="BF76" s="251" t="s">
        <v>4881</v>
      </c>
      <c r="BG76" s="251" t="s">
        <v>4882</v>
      </c>
      <c r="BH76" s="251" t="s">
        <v>4883</v>
      </c>
      <c r="BI76" s="251" t="s">
        <v>4884</v>
      </c>
      <c r="BJ76" s="251" t="s">
        <v>4885</v>
      </c>
      <c r="BK76" s="251" t="s">
        <v>4886</v>
      </c>
      <c r="BL76" s="251" t="s">
        <v>4887</v>
      </c>
      <c r="BM76" s="251" t="s">
        <v>4888</v>
      </c>
      <c r="BN76" s="251" t="s">
        <v>4889</v>
      </c>
      <c r="BO76" s="251" t="s">
        <v>4890</v>
      </c>
      <c r="BP76" s="251" t="s">
        <v>4891</v>
      </c>
      <c r="BQ76" s="251" t="s">
        <v>4892</v>
      </c>
      <c r="BR76" s="251" t="s">
        <v>4893</v>
      </c>
      <c r="BS76" s="251" t="s">
        <v>4894</v>
      </c>
      <c r="BT76" s="251" t="s">
        <v>4895</v>
      </c>
      <c r="BU76" s="251" t="s">
        <v>4896</v>
      </c>
      <c r="BV76" s="251" t="s">
        <v>4897</v>
      </c>
      <c r="BW76" s="251" t="s">
        <v>4898</v>
      </c>
      <c r="BX76" s="251" t="s">
        <v>4899</v>
      </c>
      <c r="BY76" s="251" t="s">
        <v>4900</v>
      </c>
      <c r="BZ76" s="251" t="s">
        <v>4901</v>
      </c>
      <c r="CA76" s="251" t="s">
        <v>4902</v>
      </c>
      <c r="CB76" s="251" t="s">
        <v>4903</v>
      </c>
      <c r="CC76" s="251" t="s">
        <v>4904</v>
      </c>
      <c r="CD76" s="251" t="s">
        <v>4905</v>
      </c>
      <c r="CE76" s="251" t="s">
        <v>4906</v>
      </c>
      <c r="CF76" s="251" t="s">
        <v>4907</v>
      </c>
      <c r="CG76" s="251" t="s">
        <v>4908</v>
      </c>
      <c r="CH76" s="251" t="s">
        <v>4909</v>
      </c>
      <c r="CI76" s="251" t="s">
        <v>4910</v>
      </c>
      <c r="CJ76" s="251" t="s">
        <v>4911</v>
      </c>
      <c r="CK76" s="251" t="s">
        <v>4912</v>
      </c>
      <c r="CL76" s="251" t="s">
        <v>4913</v>
      </c>
      <c r="CM76" s="251" t="s">
        <v>4914</v>
      </c>
      <c r="CN76" s="251" t="s">
        <v>4915</v>
      </c>
      <c r="CO76" s="251" t="s">
        <v>4916</v>
      </c>
      <c r="CP76" s="251" t="s">
        <v>4917</v>
      </c>
      <c r="CQ76" s="251" t="s">
        <v>4918</v>
      </c>
      <c r="CR76" s="251" t="s">
        <v>4919</v>
      </c>
      <c r="CS76" s="251" t="s">
        <v>4920</v>
      </c>
      <c r="CT76" s="251" t="s">
        <v>4921</v>
      </c>
      <c r="CU76" s="251" t="s">
        <v>4922</v>
      </c>
      <c r="CV76" s="251" t="s">
        <v>4923</v>
      </c>
      <c r="CW76" s="251" t="s">
        <v>4924</v>
      </c>
      <c r="CX76" s="251" t="s">
        <v>4925</v>
      </c>
      <c r="CY76" s="251" t="s">
        <v>4926</v>
      </c>
      <c r="CZ76" s="251" t="s">
        <v>4927</v>
      </c>
      <c r="DA76" s="251" t="s">
        <v>4928</v>
      </c>
      <c r="DB76" s="251" t="s">
        <v>4929</v>
      </c>
      <c r="DC76" s="251" t="s">
        <v>4930</v>
      </c>
    </row>
    <row r="77" spans="2:107" hidden="1" x14ac:dyDescent="0.25">
      <c r="B77" s="247">
        <v>41</v>
      </c>
      <c r="C77" s="252" t="s">
        <v>4189</v>
      </c>
      <c r="D77" s="252"/>
      <c r="E77" s="253"/>
      <c r="F77" s="254"/>
      <c r="G77" s="255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7"/>
      <c r="AQ77" s="217"/>
      <c r="AR77" s="217"/>
      <c r="AS77" s="217"/>
      <c r="AT77" s="217"/>
      <c r="AU77" s="217"/>
      <c r="AV77" s="217"/>
      <c r="AW77" s="217"/>
      <c r="AX77" s="217"/>
      <c r="AY77" s="217"/>
      <c r="AZ77" s="217"/>
      <c r="BA77" s="217"/>
      <c r="BB77" s="217"/>
      <c r="BC77" s="217"/>
      <c r="BD77" s="217"/>
      <c r="BE77" s="217"/>
      <c r="BF77" s="217"/>
      <c r="BG77" s="217"/>
      <c r="BH77" s="217"/>
      <c r="BI77" s="217"/>
      <c r="BJ77" s="217"/>
      <c r="BK77" s="217"/>
      <c r="BL77" s="217"/>
      <c r="BM77" s="217"/>
      <c r="BN77" s="217"/>
      <c r="BO77" s="217"/>
      <c r="BP77" s="217"/>
      <c r="BQ77" s="217"/>
      <c r="BR77" s="217"/>
      <c r="BS77" s="217"/>
      <c r="BT77" s="217"/>
      <c r="BU77" s="217"/>
      <c r="BV77" s="217"/>
      <c r="BW77" s="217"/>
      <c r="BX77" s="217"/>
      <c r="BY77" s="217"/>
      <c r="BZ77" s="217"/>
      <c r="CA77" s="217"/>
      <c r="CB77" s="217"/>
      <c r="CC77" s="217"/>
      <c r="CD77" s="217"/>
      <c r="CE77" s="217"/>
      <c r="CF77" s="217"/>
      <c r="CG77" s="217"/>
      <c r="CH77" s="217"/>
      <c r="CI77" s="217"/>
      <c r="CJ77" s="217"/>
      <c r="CK77" s="217"/>
      <c r="CL77" s="217"/>
      <c r="CM77" s="217"/>
      <c r="CN77" s="217"/>
      <c r="CO77" s="217"/>
      <c r="CP77" s="217"/>
      <c r="CQ77" s="217"/>
      <c r="CR77" s="217"/>
      <c r="CS77" s="217"/>
      <c r="CT77" s="217"/>
      <c r="CU77" s="217"/>
      <c r="CV77" s="217"/>
      <c r="CW77" s="217"/>
      <c r="CX77" s="217"/>
      <c r="CY77" s="217"/>
      <c r="CZ77" s="217"/>
      <c r="DA77" s="217"/>
      <c r="DB77" s="217"/>
      <c r="DC77" s="217"/>
    </row>
    <row r="78" spans="2:107" hidden="1" x14ac:dyDescent="0.25">
      <c r="B78" s="247"/>
      <c r="C78" s="765" t="s">
        <v>6119</v>
      </c>
      <c r="D78" s="252"/>
      <c r="E78" s="253"/>
      <c r="F78" s="254"/>
      <c r="G78" s="255"/>
      <c r="H78" s="780"/>
      <c r="I78" s="780"/>
      <c r="J78" s="781"/>
      <c r="K78" s="781"/>
      <c r="L78" s="781"/>
      <c r="M78" s="781"/>
      <c r="N78" s="781"/>
      <c r="O78" s="781"/>
      <c r="P78" s="781"/>
      <c r="Q78" s="781"/>
      <c r="R78" s="781"/>
      <c r="S78" s="781"/>
      <c r="T78" s="781"/>
      <c r="U78" s="781"/>
      <c r="V78" s="781"/>
      <c r="W78" s="781"/>
      <c r="X78" s="781"/>
      <c r="Y78" s="781"/>
      <c r="Z78" s="781"/>
      <c r="AA78" s="781"/>
      <c r="AB78" s="781"/>
      <c r="AC78" s="781"/>
      <c r="AD78" s="781"/>
      <c r="AE78" s="781"/>
      <c r="AF78" s="781"/>
      <c r="AG78" s="781"/>
      <c r="AH78" s="781"/>
      <c r="AI78" s="781"/>
      <c r="AJ78" s="781"/>
      <c r="AK78" s="781"/>
      <c r="AL78" s="781"/>
      <c r="AM78" s="781"/>
      <c r="AN78" s="781"/>
      <c r="AO78" s="781"/>
      <c r="AP78" s="781"/>
      <c r="AQ78" s="781"/>
      <c r="AR78" s="781"/>
      <c r="AS78" s="781"/>
      <c r="AT78" s="781"/>
      <c r="AU78" s="781"/>
      <c r="AV78" s="781"/>
      <c r="AW78" s="781"/>
      <c r="AX78" s="781"/>
      <c r="AY78" s="781"/>
      <c r="AZ78" s="781"/>
      <c r="BA78" s="781"/>
      <c r="BB78" s="781"/>
      <c r="BC78" s="781"/>
      <c r="BD78" s="781"/>
      <c r="BE78" s="781"/>
      <c r="BF78" s="781"/>
      <c r="BG78" s="781"/>
      <c r="BH78" s="781"/>
      <c r="BI78" s="781"/>
      <c r="BJ78" s="781"/>
      <c r="BK78" s="781"/>
      <c r="BL78" s="781"/>
      <c r="BM78" s="781"/>
      <c r="BN78" s="781"/>
      <c r="BO78" s="781"/>
      <c r="BP78" s="781"/>
      <c r="BQ78" s="781"/>
      <c r="BR78" s="781"/>
      <c r="BS78" s="781"/>
      <c r="BT78" s="781"/>
      <c r="BU78" s="781"/>
      <c r="BV78" s="781"/>
      <c r="BW78" s="781"/>
      <c r="BX78" s="781"/>
      <c r="BY78" s="781"/>
      <c r="BZ78" s="781"/>
      <c r="CA78" s="781"/>
      <c r="CB78" s="781"/>
      <c r="CC78" s="781"/>
      <c r="CD78" s="781"/>
      <c r="CE78" s="781"/>
      <c r="CF78" s="781"/>
      <c r="CG78" s="781"/>
      <c r="CH78" s="781"/>
      <c r="CI78" s="781"/>
      <c r="CJ78" s="781"/>
      <c r="CK78" s="781"/>
      <c r="CL78" s="781"/>
      <c r="CM78" s="781"/>
      <c r="CN78" s="781"/>
      <c r="CO78" s="781"/>
      <c r="CP78" s="781"/>
      <c r="CQ78" s="781"/>
      <c r="CR78" s="781"/>
      <c r="CS78" s="781"/>
      <c r="CT78" s="781"/>
      <c r="CU78" s="781"/>
      <c r="CV78" s="781"/>
      <c r="CW78" s="781"/>
      <c r="CX78" s="781"/>
      <c r="CY78" s="781"/>
      <c r="CZ78" s="781"/>
      <c r="DA78" s="781"/>
      <c r="DB78" s="781"/>
      <c r="DC78" s="781"/>
    </row>
    <row r="79" spans="2:107" ht="15" hidden="1" customHeight="1" x14ac:dyDescent="0.25">
      <c r="B79" s="247">
        <v>42</v>
      </c>
      <c r="C79" s="252" t="s">
        <v>4249</v>
      </c>
      <c r="D79" s="252"/>
      <c r="E79" s="253"/>
      <c r="F79" s="256" t="s">
        <v>4258</v>
      </c>
      <c r="G79" s="257">
        <f>SUM(H79:DC79)</f>
        <v>0</v>
      </c>
      <c r="H79" s="258"/>
      <c r="I79" s="258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  <c r="BI79" s="222"/>
      <c r="BJ79" s="222"/>
      <c r="BK79" s="222"/>
      <c r="BL79" s="222"/>
      <c r="BM79" s="222"/>
      <c r="BN79" s="222"/>
      <c r="BO79" s="222"/>
      <c r="BP79" s="222"/>
      <c r="BQ79" s="222"/>
      <c r="BR79" s="222"/>
      <c r="BS79" s="222"/>
      <c r="BT79" s="222"/>
      <c r="BU79" s="222"/>
      <c r="BV79" s="222"/>
      <c r="BW79" s="222"/>
      <c r="BX79" s="222"/>
      <c r="BY79" s="222"/>
      <c r="BZ79" s="222"/>
      <c r="CA79" s="222"/>
      <c r="CB79" s="222"/>
      <c r="CC79" s="222"/>
      <c r="CD79" s="222"/>
      <c r="CE79" s="222"/>
      <c r="CF79" s="222"/>
      <c r="CG79" s="222"/>
      <c r="CH79" s="222"/>
      <c r="CI79" s="222"/>
      <c r="CJ79" s="222"/>
      <c r="CK79" s="222"/>
      <c r="CL79" s="222"/>
      <c r="CM79" s="222"/>
      <c r="CN79" s="222"/>
      <c r="CO79" s="222"/>
      <c r="CP79" s="222"/>
      <c r="CQ79" s="222"/>
      <c r="CR79" s="222"/>
      <c r="CS79" s="222"/>
      <c r="CT79" s="222"/>
      <c r="CU79" s="222"/>
      <c r="CV79" s="222"/>
      <c r="CW79" s="222"/>
      <c r="CX79" s="222"/>
      <c r="CY79" s="222"/>
      <c r="CZ79" s="222"/>
      <c r="DA79" s="222"/>
      <c r="DB79" s="222"/>
      <c r="DC79" s="222"/>
    </row>
    <row r="80" spans="2:107" ht="15" hidden="1" customHeight="1" x14ac:dyDescent="0.25">
      <c r="B80" s="1165">
        <v>43</v>
      </c>
      <c r="C80" s="252" t="s">
        <v>4455</v>
      </c>
      <c r="D80" s="252"/>
      <c r="E80" s="253" t="s">
        <v>4192</v>
      </c>
      <c r="F80" s="256" t="s">
        <v>4459</v>
      </c>
      <c r="G80" s="259">
        <f>SUM(H80:DC80)</f>
        <v>0</v>
      </c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226"/>
      <c r="X80" s="226"/>
      <c r="Y80" s="226"/>
      <c r="Z80" s="226"/>
      <c r="AA80" s="226"/>
      <c r="AB80" s="226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6"/>
      <c r="BD80" s="226"/>
      <c r="BE80" s="226"/>
      <c r="BF80" s="226"/>
      <c r="BG80" s="226"/>
      <c r="BH80" s="226"/>
      <c r="BI80" s="226"/>
      <c r="BJ80" s="226"/>
      <c r="BK80" s="226"/>
      <c r="BL80" s="226"/>
      <c r="BM80" s="226"/>
      <c r="BN80" s="226"/>
      <c r="BO80" s="226"/>
      <c r="BP80" s="226"/>
      <c r="BQ80" s="226"/>
      <c r="BR80" s="226"/>
      <c r="BS80" s="226"/>
      <c r="BT80" s="226"/>
      <c r="BU80" s="226"/>
      <c r="BV80" s="226"/>
      <c r="BW80" s="226"/>
      <c r="BX80" s="226"/>
      <c r="BY80" s="226"/>
      <c r="BZ80" s="226"/>
      <c r="CA80" s="226"/>
      <c r="CB80" s="226"/>
      <c r="CC80" s="226"/>
      <c r="CD80" s="226"/>
      <c r="CE80" s="226"/>
      <c r="CF80" s="226"/>
      <c r="CG80" s="226"/>
      <c r="CH80" s="226"/>
      <c r="CI80" s="226"/>
      <c r="CJ80" s="226"/>
      <c r="CK80" s="226"/>
      <c r="CL80" s="226"/>
      <c r="CM80" s="226"/>
      <c r="CN80" s="226"/>
      <c r="CO80" s="226"/>
      <c r="CP80" s="226"/>
      <c r="CQ80" s="226"/>
      <c r="CR80" s="226"/>
      <c r="CS80" s="226"/>
      <c r="CT80" s="226"/>
      <c r="CU80" s="226"/>
      <c r="CV80" s="226"/>
      <c r="CW80" s="226"/>
      <c r="CX80" s="226"/>
      <c r="CY80" s="226"/>
      <c r="CZ80" s="226"/>
      <c r="DA80" s="226"/>
      <c r="DB80" s="226"/>
      <c r="DC80" s="226"/>
    </row>
    <row r="81" spans="2:107" ht="15" hidden="1" customHeight="1" x14ac:dyDescent="0.25">
      <c r="B81" s="995"/>
      <c r="C81" s="252" t="s">
        <v>4314</v>
      </c>
      <c r="D81" s="252"/>
      <c r="E81" s="253" t="s">
        <v>3855</v>
      </c>
      <c r="F81" s="256" t="s">
        <v>4446</v>
      </c>
      <c r="G81" s="259">
        <f>SUM(H81:DC81)</f>
        <v>0</v>
      </c>
      <c r="H81" s="260">
        <f>(H79*H80)/1000</f>
        <v>0</v>
      </c>
      <c r="I81" s="260">
        <f t="shared" ref="I81:BS81" si="96">(I79*I80)/1000</f>
        <v>0</v>
      </c>
      <c r="J81" s="260">
        <f t="shared" si="96"/>
        <v>0</v>
      </c>
      <c r="K81" s="260">
        <f t="shared" si="96"/>
        <v>0</v>
      </c>
      <c r="L81" s="260">
        <f t="shared" si="96"/>
        <v>0</v>
      </c>
      <c r="M81" s="260">
        <f t="shared" si="96"/>
        <v>0</v>
      </c>
      <c r="N81" s="260">
        <f t="shared" si="96"/>
        <v>0</v>
      </c>
      <c r="O81" s="260">
        <f t="shared" si="96"/>
        <v>0</v>
      </c>
      <c r="P81" s="260">
        <f t="shared" si="96"/>
        <v>0</v>
      </c>
      <c r="Q81" s="260">
        <f t="shared" si="96"/>
        <v>0</v>
      </c>
      <c r="R81" s="260">
        <f t="shared" si="96"/>
        <v>0</v>
      </c>
      <c r="S81" s="260">
        <f t="shared" si="96"/>
        <v>0</v>
      </c>
      <c r="T81" s="260">
        <f t="shared" si="96"/>
        <v>0</v>
      </c>
      <c r="U81" s="260">
        <f t="shared" si="96"/>
        <v>0</v>
      </c>
      <c r="V81" s="260">
        <f t="shared" si="96"/>
        <v>0</v>
      </c>
      <c r="W81" s="260">
        <f t="shared" si="96"/>
        <v>0</v>
      </c>
      <c r="X81" s="260">
        <f t="shared" si="96"/>
        <v>0</v>
      </c>
      <c r="Y81" s="260">
        <f t="shared" si="96"/>
        <v>0</v>
      </c>
      <c r="Z81" s="260">
        <f t="shared" si="96"/>
        <v>0</v>
      </c>
      <c r="AA81" s="260">
        <f t="shared" si="96"/>
        <v>0</v>
      </c>
      <c r="AB81" s="260">
        <f t="shared" si="96"/>
        <v>0</v>
      </c>
      <c r="AC81" s="260">
        <f t="shared" si="96"/>
        <v>0</v>
      </c>
      <c r="AD81" s="260">
        <f t="shared" si="96"/>
        <v>0</v>
      </c>
      <c r="AE81" s="260">
        <f t="shared" si="96"/>
        <v>0</v>
      </c>
      <c r="AF81" s="260">
        <f t="shared" si="96"/>
        <v>0</v>
      </c>
      <c r="AG81" s="260">
        <f t="shared" si="96"/>
        <v>0</v>
      </c>
      <c r="AH81" s="260">
        <f t="shared" si="96"/>
        <v>0</v>
      </c>
      <c r="AI81" s="260">
        <f t="shared" si="96"/>
        <v>0</v>
      </c>
      <c r="AJ81" s="260">
        <f t="shared" si="96"/>
        <v>0</v>
      </c>
      <c r="AK81" s="260">
        <f t="shared" si="96"/>
        <v>0</v>
      </c>
      <c r="AL81" s="260">
        <f t="shared" si="96"/>
        <v>0</v>
      </c>
      <c r="AM81" s="260">
        <f t="shared" si="96"/>
        <v>0</v>
      </c>
      <c r="AN81" s="260">
        <f t="shared" si="96"/>
        <v>0</v>
      </c>
      <c r="AO81" s="260">
        <f t="shared" si="96"/>
        <v>0</v>
      </c>
      <c r="AP81" s="260">
        <f t="shared" si="96"/>
        <v>0</v>
      </c>
      <c r="AQ81" s="260">
        <f t="shared" si="96"/>
        <v>0</v>
      </c>
      <c r="AR81" s="260">
        <f t="shared" si="96"/>
        <v>0</v>
      </c>
      <c r="AS81" s="260">
        <f t="shared" si="96"/>
        <v>0</v>
      </c>
      <c r="AT81" s="260">
        <f t="shared" si="96"/>
        <v>0</v>
      </c>
      <c r="AU81" s="260">
        <f t="shared" si="96"/>
        <v>0</v>
      </c>
      <c r="AV81" s="260">
        <f t="shared" si="96"/>
        <v>0</v>
      </c>
      <c r="AW81" s="260">
        <f t="shared" si="96"/>
        <v>0</v>
      </c>
      <c r="AX81" s="260">
        <f t="shared" si="96"/>
        <v>0</v>
      </c>
      <c r="AY81" s="260">
        <f t="shared" si="96"/>
        <v>0</v>
      </c>
      <c r="AZ81" s="260">
        <f t="shared" si="96"/>
        <v>0</v>
      </c>
      <c r="BA81" s="260">
        <f t="shared" si="96"/>
        <v>0</v>
      </c>
      <c r="BB81" s="260">
        <f t="shared" si="96"/>
        <v>0</v>
      </c>
      <c r="BC81" s="260">
        <f t="shared" si="96"/>
        <v>0</v>
      </c>
      <c r="BD81" s="260">
        <f t="shared" si="96"/>
        <v>0</v>
      </c>
      <c r="BE81" s="260">
        <f t="shared" si="96"/>
        <v>0</v>
      </c>
      <c r="BF81" s="260">
        <f t="shared" si="96"/>
        <v>0</v>
      </c>
      <c r="BG81" s="260">
        <f t="shared" si="96"/>
        <v>0</v>
      </c>
      <c r="BH81" s="260">
        <f t="shared" si="96"/>
        <v>0</v>
      </c>
      <c r="BI81" s="260">
        <f t="shared" si="96"/>
        <v>0</v>
      </c>
      <c r="BJ81" s="260">
        <f t="shared" si="96"/>
        <v>0</v>
      </c>
      <c r="BK81" s="260">
        <f t="shared" si="96"/>
        <v>0</v>
      </c>
      <c r="BL81" s="260">
        <f t="shared" si="96"/>
        <v>0</v>
      </c>
      <c r="BM81" s="260">
        <f t="shared" si="96"/>
        <v>0</v>
      </c>
      <c r="BN81" s="260">
        <f t="shared" si="96"/>
        <v>0</v>
      </c>
      <c r="BO81" s="260">
        <f t="shared" si="96"/>
        <v>0</v>
      </c>
      <c r="BP81" s="260">
        <f t="shared" si="96"/>
        <v>0</v>
      </c>
      <c r="BQ81" s="260">
        <f t="shared" si="96"/>
        <v>0</v>
      </c>
      <c r="BR81" s="260">
        <f t="shared" si="96"/>
        <v>0</v>
      </c>
      <c r="BS81" s="260">
        <f t="shared" si="96"/>
        <v>0</v>
      </c>
      <c r="BT81" s="260">
        <f t="shared" ref="BT81:DC81" si="97">(BT79*BT80)/1000</f>
        <v>0</v>
      </c>
      <c r="BU81" s="260">
        <f t="shared" si="97"/>
        <v>0</v>
      </c>
      <c r="BV81" s="260">
        <f t="shared" si="97"/>
        <v>0</v>
      </c>
      <c r="BW81" s="260">
        <f t="shared" si="97"/>
        <v>0</v>
      </c>
      <c r="BX81" s="260">
        <f t="shared" si="97"/>
        <v>0</v>
      </c>
      <c r="BY81" s="260">
        <f t="shared" si="97"/>
        <v>0</v>
      </c>
      <c r="BZ81" s="260">
        <f t="shared" si="97"/>
        <v>0</v>
      </c>
      <c r="CA81" s="260">
        <f t="shared" si="97"/>
        <v>0</v>
      </c>
      <c r="CB81" s="260">
        <f t="shared" si="97"/>
        <v>0</v>
      </c>
      <c r="CC81" s="260">
        <f t="shared" si="97"/>
        <v>0</v>
      </c>
      <c r="CD81" s="260">
        <f t="shared" si="97"/>
        <v>0</v>
      </c>
      <c r="CE81" s="260">
        <f t="shared" si="97"/>
        <v>0</v>
      </c>
      <c r="CF81" s="260">
        <f t="shared" si="97"/>
        <v>0</v>
      </c>
      <c r="CG81" s="260">
        <f t="shared" si="97"/>
        <v>0</v>
      </c>
      <c r="CH81" s="260">
        <f t="shared" si="97"/>
        <v>0</v>
      </c>
      <c r="CI81" s="260">
        <f t="shared" si="97"/>
        <v>0</v>
      </c>
      <c r="CJ81" s="260">
        <f t="shared" si="97"/>
        <v>0</v>
      </c>
      <c r="CK81" s="260">
        <f t="shared" si="97"/>
        <v>0</v>
      </c>
      <c r="CL81" s="260">
        <f t="shared" si="97"/>
        <v>0</v>
      </c>
      <c r="CM81" s="260">
        <f t="shared" si="97"/>
        <v>0</v>
      </c>
      <c r="CN81" s="260">
        <f t="shared" si="97"/>
        <v>0</v>
      </c>
      <c r="CO81" s="260">
        <f t="shared" si="97"/>
        <v>0</v>
      </c>
      <c r="CP81" s="260">
        <f t="shared" si="97"/>
        <v>0</v>
      </c>
      <c r="CQ81" s="260">
        <f t="shared" si="97"/>
        <v>0</v>
      </c>
      <c r="CR81" s="260">
        <f t="shared" si="97"/>
        <v>0</v>
      </c>
      <c r="CS81" s="260">
        <f t="shared" si="97"/>
        <v>0</v>
      </c>
      <c r="CT81" s="260">
        <f t="shared" si="97"/>
        <v>0</v>
      </c>
      <c r="CU81" s="260">
        <f t="shared" si="97"/>
        <v>0</v>
      </c>
      <c r="CV81" s="260">
        <f t="shared" si="97"/>
        <v>0</v>
      </c>
      <c r="CW81" s="260">
        <f t="shared" si="97"/>
        <v>0</v>
      </c>
      <c r="CX81" s="260">
        <f t="shared" si="97"/>
        <v>0</v>
      </c>
      <c r="CY81" s="260">
        <f t="shared" si="97"/>
        <v>0</v>
      </c>
      <c r="CZ81" s="260">
        <f t="shared" si="97"/>
        <v>0</v>
      </c>
      <c r="DA81" s="260">
        <f t="shared" si="97"/>
        <v>0</v>
      </c>
      <c r="DB81" s="260">
        <f t="shared" si="97"/>
        <v>0</v>
      </c>
      <c r="DC81" s="260">
        <f t="shared" si="97"/>
        <v>0</v>
      </c>
    </row>
    <row r="82" spans="2:107" ht="15" hidden="1" customHeight="1" x14ac:dyDescent="0.25">
      <c r="B82" s="1165">
        <v>45</v>
      </c>
      <c r="C82" s="252" t="s">
        <v>4200</v>
      </c>
      <c r="D82" s="252"/>
      <c r="E82" s="261" t="s">
        <v>4201</v>
      </c>
      <c r="F82" s="264"/>
      <c r="G82" s="262" t="str">
        <f>IF(COUNTA(H82:DC82)=0,"",IF(OR(LARGE(H82:DC82,1)&gt;24,SMALL(H82:DC82,1)&lt;0),"ERRO",""))</f>
        <v/>
      </c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26"/>
      <c r="Z82" s="226"/>
      <c r="AA82" s="226"/>
      <c r="AB82" s="226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6"/>
      <c r="BD82" s="226"/>
      <c r="BE82" s="226"/>
      <c r="BF82" s="226"/>
      <c r="BG82" s="226"/>
      <c r="BH82" s="226"/>
      <c r="BI82" s="226"/>
      <c r="BJ82" s="226"/>
      <c r="BK82" s="226"/>
      <c r="BL82" s="226"/>
      <c r="BM82" s="226"/>
      <c r="BN82" s="226"/>
      <c r="BO82" s="226"/>
      <c r="BP82" s="226"/>
      <c r="BQ82" s="226"/>
      <c r="BR82" s="226"/>
      <c r="BS82" s="226"/>
      <c r="BT82" s="226"/>
      <c r="BU82" s="226"/>
      <c r="BV82" s="226"/>
      <c r="BW82" s="226"/>
      <c r="BX82" s="226"/>
      <c r="BY82" s="226"/>
      <c r="BZ82" s="226"/>
      <c r="CA82" s="226"/>
      <c r="CB82" s="226"/>
      <c r="CC82" s="226"/>
      <c r="CD82" s="226"/>
      <c r="CE82" s="226"/>
      <c r="CF82" s="226"/>
      <c r="CG82" s="226"/>
      <c r="CH82" s="226"/>
      <c r="CI82" s="226"/>
      <c r="CJ82" s="226"/>
      <c r="CK82" s="226"/>
      <c r="CL82" s="226"/>
      <c r="CM82" s="226"/>
      <c r="CN82" s="226"/>
      <c r="CO82" s="226"/>
      <c r="CP82" s="226"/>
      <c r="CQ82" s="226"/>
      <c r="CR82" s="226"/>
      <c r="CS82" s="226"/>
      <c r="CT82" s="226"/>
      <c r="CU82" s="226"/>
      <c r="CV82" s="226"/>
      <c r="CW82" s="226"/>
      <c r="CX82" s="226"/>
      <c r="CY82" s="226"/>
      <c r="CZ82" s="226"/>
      <c r="DA82" s="226"/>
      <c r="DB82" s="226"/>
      <c r="DC82" s="226"/>
    </row>
    <row r="83" spans="2:107" ht="15" hidden="1" customHeight="1" x14ac:dyDescent="0.25">
      <c r="B83" s="993"/>
      <c r="C83" s="263" t="s">
        <v>4202</v>
      </c>
      <c r="D83" s="263"/>
      <c r="E83" s="532" t="s">
        <v>4203</v>
      </c>
      <c r="F83" s="264"/>
      <c r="G83" s="262" t="str">
        <f>IF(COUNTA(H83:DC83)=0,"",IF(OR(LARGE(H83:DC83,1)&gt;365,SMALL(H83:DC83,1)&lt;0),"ERRO",""))</f>
        <v/>
      </c>
      <c r="H83" s="228"/>
      <c r="I83" s="228"/>
      <c r="J83" s="228"/>
      <c r="K83" s="228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8"/>
      <c r="AU83" s="228"/>
      <c r="AV83" s="228"/>
      <c r="AW83" s="228"/>
      <c r="AX83" s="228"/>
      <c r="AY83" s="228"/>
      <c r="AZ83" s="228"/>
      <c r="BA83" s="228"/>
      <c r="BB83" s="228"/>
      <c r="BC83" s="228"/>
      <c r="BD83" s="228"/>
      <c r="BE83" s="228"/>
      <c r="BF83" s="228"/>
      <c r="BG83" s="228"/>
      <c r="BH83" s="228"/>
      <c r="BI83" s="228"/>
      <c r="BJ83" s="228"/>
      <c r="BK83" s="228"/>
      <c r="BL83" s="228"/>
      <c r="BM83" s="228"/>
      <c r="BN83" s="228"/>
      <c r="BO83" s="228"/>
      <c r="BP83" s="228"/>
      <c r="BQ83" s="228"/>
      <c r="BR83" s="228"/>
      <c r="BS83" s="228"/>
      <c r="BT83" s="228"/>
      <c r="BU83" s="228"/>
      <c r="BV83" s="228"/>
      <c r="BW83" s="228"/>
      <c r="BX83" s="228"/>
      <c r="BY83" s="228"/>
      <c r="BZ83" s="228"/>
      <c r="CA83" s="228"/>
      <c r="CB83" s="228"/>
      <c r="CC83" s="228"/>
      <c r="CD83" s="228"/>
      <c r="CE83" s="228"/>
      <c r="CF83" s="228"/>
      <c r="CG83" s="228"/>
      <c r="CH83" s="228"/>
      <c r="CI83" s="228"/>
      <c r="CJ83" s="228"/>
      <c r="CK83" s="228"/>
      <c r="CL83" s="228"/>
      <c r="CM83" s="228"/>
      <c r="CN83" s="228"/>
      <c r="CO83" s="228"/>
      <c r="CP83" s="228"/>
      <c r="CQ83" s="228"/>
      <c r="CR83" s="228"/>
      <c r="CS83" s="228"/>
      <c r="CT83" s="228"/>
      <c r="CU83" s="228"/>
      <c r="CV83" s="228"/>
      <c r="CW83" s="228"/>
      <c r="CX83" s="228"/>
      <c r="CY83" s="228"/>
      <c r="CZ83" s="228"/>
      <c r="DA83" s="228"/>
      <c r="DB83" s="228"/>
      <c r="DC83" s="228"/>
    </row>
    <row r="84" spans="2:107" ht="15" hidden="1" customHeight="1" x14ac:dyDescent="0.25">
      <c r="B84" s="995"/>
      <c r="C84" s="252" t="s">
        <v>4204</v>
      </c>
      <c r="D84" s="252"/>
      <c r="E84" s="253" t="s">
        <v>4205</v>
      </c>
      <c r="F84" s="264" t="s">
        <v>4227</v>
      </c>
      <c r="G84" s="262" t="str">
        <f>IF(COUNTA(H84:DC84)=0,"",IF(OR(LARGE(H84:DC84,1)&gt;8760,SMALL(H84:DC84,1)&lt;0),"ERRO",""))</f>
        <v/>
      </c>
      <c r="H84" s="260">
        <f t="shared" ref="H84:BS84" si="98">H82*H83</f>
        <v>0</v>
      </c>
      <c r="I84" s="260">
        <f t="shared" si="98"/>
        <v>0</v>
      </c>
      <c r="J84" s="260">
        <f t="shared" si="98"/>
        <v>0</v>
      </c>
      <c r="K84" s="260">
        <f t="shared" si="98"/>
        <v>0</v>
      </c>
      <c r="L84" s="260">
        <f t="shared" si="98"/>
        <v>0</v>
      </c>
      <c r="M84" s="260">
        <f t="shared" si="98"/>
        <v>0</v>
      </c>
      <c r="N84" s="260">
        <f t="shared" si="98"/>
        <v>0</v>
      </c>
      <c r="O84" s="260">
        <f t="shared" si="98"/>
        <v>0</v>
      </c>
      <c r="P84" s="260">
        <f t="shared" si="98"/>
        <v>0</v>
      </c>
      <c r="Q84" s="260">
        <f t="shared" si="98"/>
        <v>0</v>
      </c>
      <c r="R84" s="260">
        <f t="shared" si="98"/>
        <v>0</v>
      </c>
      <c r="S84" s="260">
        <f t="shared" si="98"/>
        <v>0</v>
      </c>
      <c r="T84" s="260">
        <f t="shared" si="98"/>
        <v>0</v>
      </c>
      <c r="U84" s="260">
        <f t="shared" si="98"/>
        <v>0</v>
      </c>
      <c r="V84" s="260">
        <f t="shared" si="98"/>
        <v>0</v>
      </c>
      <c r="W84" s="260">
        <f t="shared" si="98"/>
        <v>0</v>
      </c>
      <c r="X84" s="260">
        <f t="shared" si="98"/>
        <v>0</v>
      </c>
      <c r="Y84" s="260">
        <f t="shared" si="98"/>
        <v>0</v>
      </c>
      <c r="Z84" s="260">
        <f t="shared" si="98"/>
        <v>0</v>
      </c>
      <c r="AA84" s="260">
        <f t="shared" si="98"/>
        <v>0</v>
      </c>
      <c r="AB84" s="260">
        <f t="shared" si="98"/>
        <v>0</v>
      </c>
      <c r="AC84" s="260">
        <f t="shared" si="98"/>
        <v>0</v>
      </c>
      <c r="AD84" s="260">
        <f t="shared" si="98"/>
        <v>0</v>
      </c>
      <c r="AE84" s="260">
        <f t="shared" si="98"/>
        <v>0</v>
      </c>
      <c r="AF84" s="260">
        <f t="shared" si="98"/>
        <v>0</v>
      </c>
      <c r="AG84" s="260">
        <f t="shared" si="98"/>
        <v>0</v>
      </c>
      <c r="AH84" s="260">
        <f t="shared" si="98"/>
        <v>0</v>
      </c>
      <c r="AI84" s="260">
        <f t="shared" si="98"/>
        <v>0</v>
      </c>
      <c r="AJ84" s="260">
        <f t="shared" si="98"/>
        <v>0</v>
      </c>
      <c r="AK84" s="260">
        <f t="shared" si="98"/>
        <v>0</v>
      </c>
      <c r="AL84" s="260">
        <f t="shared" si="98"/>
        <v>0</v>
      </c>
      <c r="AM84" s="260">
        <f t="shared" si="98"/>
        <v>0</v>
      </c>
      <c r="AN84" s="260">
        <f t="shared" si="98"/>
        <v>0</v>
      </c>
      <c r="AO84" s="260">
        <f t="shared" si="98"/>
        <v>0</v>
      </c>
      <c r="AP84" s="260">
        <f t="shared" si="98"/>
        <v>0</v>
      </c>
      <c r="AQ84" s="260">
        <f t="shared" si="98"/>
        <v>0</v>
      </c>
      <c r="AR84" s="260">
        <f t="shared" si="98"/>
        <v>0</v>
      </c>
      <c r="AS84" s="260">
        <f t="shared" si="98"/>
        <v>0</v>
      </c>
      <c r="AT84" s="260">
        <f t="shared" si="98"/>
        <v>0</v>
      </c>
      <c r="AU84" s="260">
        <f t="shared" si="98"/>
        <v>0</v>
      </c>
      <c r="AV84" s="260">
        <f t="shared" si="98"/>
        <v>0</v>
      </c>
      <c r="AW84" s="260">
        <f t="shared" si="98"/>
        <v>0</v>
      </c>
      <c r="AX84" s="260">
        <f t="shared" si="98"/>
        <v>0</v>
      </c>
      <c r="AY84" s="260">
        <f t="shared" si="98"/>
        <v>0</v>
      </c>
      <c r="AZ84" s="260">
        <f t="shared" si="98"/>
        <v>0</v>
      </c>
      <c r="BA84" s="260">
        <f t="shared" si="98"/>
        <v>0</v>
      </c>
      <c r="BB84" s="260">
        <f t="shared" si="98"/>
        <v>0</v>
      </c>
      <c r="BC84" s="260">
        <f t="shared" si="98"/>
        <v>0</v>
      </c>
      <c r="BD84" s="260">
        <f t="shared" si="98"/>
        <v>0</v>
      </c>
      <c r="BE84" s="260">
        <f t="shared" si="98"/>
        <v>0</v>
      </c>
      <c r="BF84" s="260">
        <f t="shared" si="98"/>
        <v>0</v>
      </c>
      <c r="BG84" s="260">
        <f t="shared" si="98"/>
        <v>0</v>
      </c>
      <c r="BH84" s="260">
        <f t="shared" si="98"/>
        <v>0</v>
      </c>
      <c r="BI84" s="260">
        <f t="shared" si="98"/>
        <v>0</v>
      </c>
      <c r="BJ84" s="260">
        <f t="shared" si="98"/>
        <v>0</v>
      </c>
      <c r="BK84" s="260">
        <f t="shared" si="98"/>
        <v>0</v>
      </c>
      <c r="BL84" s="260">
        <f t="shared" si="98"/>
        <v>0</v>
      </c>
      <c r="BM84" s="260">
        <f t="shared" si="98"/>
        <v>0</v>
      </c>
      <c r="BN84" s="260">
        <f t="shared" si="98"/>
        <v>0</v>
      </c>
      <c r="BO84" s="260">
        <f t="shared" si="98"/>
        <v>0</v>
      </c>
      <c r="BP84" s="260">
        <f t="shared" si="98"/>
        <v>0</v>
      </c>
      <c r="BQ84" s="260">
        <f t="shared" si="98"/>
        <v>0</v>
      </c>
      <c r="BR84" s="260">
        <f t="shared" si="98"/>
        <v>0</v>
      </c>
      <c r="BS84" s="260">
        <f t="shared" si="98"/>
        <v>0</v>
      </c>
      <c r="BT84" s="260">
        <f t="shared" ref="BT84:DC84" si="99">BT82*BT83</f>
        <v>0</v>
      </c>
      <c r="BU84" s="260">
        <f t="shared" si="99"/>
        <v>0</v>
      </c>
      <c r="BV84" s="260">
        <f t="shared" si="99"/>
        <v>0</v>
      </c>
      <c r="BW84" s="260">
        <f t="shared" si="99"/>
        <v>0</v>
      </c>
      <c r="BX84" s="260">
        <f t="shared" si="99"/>
        <v>0</v>
      </c>
      <c r="BY84" s="260">
        <f t="shared" si="99"/>
        <v>0</v>
      </c>
      <c r="BZ84" s="260">
        <f t="shared" si="99"/>
        <v>0</v>
      </c>
      <c r="CA84" s="260">
        <f t="shared" si="99"/>
        <v>0</v>
      </c>
      <c r="CB84" s="260">
        <f t="shared" si="99"/>
        <v>0</v>
      </c>
      <c r="CC84" s="260">
        <f t="shared" si="99"/>
        <v>0</v>
      </c>
      <c r="CD84" s="260">
        <f t="shared" si="99"/>
        <v>0</v>
      </c>
      <c r="CE84" s="260">
        <f t="shared" si="99"/>
        <v>0</v>
      </c>
      <c r="CF84" s="260">
        <f t="shared" si="99"/>
        <v>0</v>
      </c>
      <c r="CG84" s="260">
        <f t="shared" si="99"/>
        <v>0</v>
      </c>
      <c r="CH84" s="260">
        <f t="shared" si="99"/>
        <v>0</v>
      </c>
      <c r="CI84" s="260">
        <f t="shared" si="99"/>
        <v>0</v>
      </c>
      <c r="CJ84" s="260">
        <f t="shared" si="99"/>
        <v>0</v>
      </c>
      <c r="CK84" s="260">
        <f t="shared" si="99"/>
        <v>0</v>
      </c>
      <c r="CL84" s="260">
        <f t="shared" si="99"/>
        <v>0</v>
      </c>
      <c r="CM84" s="260">
        <f t="shared" si="99"/>
        <v>0</v>
      </c>
      <c r="CN84" s="260">
        <f t="shared" si="99"/>
        <v>0</v>
      </c>
      <c r="CO84" s="260">
        <f t="shared" si="99"/>
        <v>0</v>
      </c>
      <c r="CP84" s="260">
        <f t="shared" si="99"/>
        <v>0</v>
      </c>
      <c r="CQ84" s="260">
        <f t="shared" si="99"/>
        <v>0</v>
      </c>
      <c r="CR84" s="260">
        <f t="shared" si="99"/>
        <v>0</v>
      </c>
      <c r="CS84" s="260">
        <f t="shared" si="99"/>
        <v>0</v>
      </c>
      <c r="CT84" s="260">
        <f t="shared" si="99"/>
        <v>0</v>
      </c>
      <c r="CU84" s="260">
        <f t="shared" si="99"/>
        <v>0</v>
      </c>
      <c r="CV84" s="260">
        <f t="shared" si="99"/>
        <v>0</v>
      </c>
      <c r="CW84" s="260">
        <f t="shared" si="99"/>
        <v>0</v>
      </c>
      <c r="CX84" s="260">
        <f t="shared" si="99"/>
        <v>0</v>
      </c>
      <c r="CY84" s="260">
        <f t="shared" si="99"/>
        <v>0</v>
      </c>
      <c r="CZ84" s="260">
        <f t="shared" si="99"/>
        <v>0</v>
      </c>
      <c r="DA84" s="260">
        <f t="shared" si="99"/>
        <v>0</v>
      </c>
      <c r="DB84" s="260">
        <f t="shared" si="99"/>
        <v>0</v>
      </c>
      <c r="DC84" s="260">
        <f t="shared" si="99"/>
        <v>0</v>
      </c>
    </row>
    <row r="85" spans="2:107" ht="15" hidden="1" customHeight="1" x14ac:dyDescent="0.25">
      <c r="B85" s="1165">
        <v>46</v>
      </c>
      <c r="C85" s="252" t="s">
        <v>4207</v>
      </c>
      <c r="D85" s="252"/>
      <c r="E85" s="261" t="s">
        <v>4201</v>
      </c>
      <c r="F85" s="264" t="s">
        <v>4228</v>
      </c>
      <c r="G85" s="713">
        <v>3</v>
      </c>
      <c r="H85" s="712"/>
      <c r="I85" s="712"/>
      <c r="J85" s="712"/>
      <c r="K85" s="712"/>
      <c r="L85" s="712"/>
      <c r="M85" s="712"/>
      <c r="N85" s="712"/>
      <c r="O85" s="712"/>
      <c r="P85" s="712"/>
      <c r="Q85" s="712"/>
      <c r="R85" s="712"/>
      <c r="S85" s="712"/>
      <c r="T85" s="712"/>
      <c r="U85" s="712"/>
      <c r="V85" s="712"/>
      <c r="W85" s="712"/>
      <c r="X85" s="712"/>
      <c r="Y85" s="712"/>
      <c r="Z85" s="712"/>
      <c r="AA85" s="712"/>
      <c r="AB85" s="712"/>
      <c r="AC85" s="712"/>
      <c r="AD85" s="712"/>
      <c r="AE85" s="712"/>
      <c r="AF85" s="712"/>
      <c r="AG85" s="712"/>
      <c r="AH85" s="712"/>
      <c r="AI85" s="712"/>
      <c r="AJ85" s="712"/>
      <c r="AK85" s="712"/>
      <c r="AL85" s="712"/>
      <c r="AM85" s="712"/>
      <c r="AN85" s="712"/>
      <c r="AO85" s="712"/>
      <c r="AP85" s="712"/>
      <c r="AQ85" s="712"/>
      <c r="AR85" s="712"/>
      <c r="AS85" s="712"/>
      <c r="AT85" s="712"/>
      <c r="AU85" s="712"/>
      <c r="AV85" s="712"/>
      <c r="AW85" s="712"/>
      <c r="AX85" s="712"/>
      <c r="AY85" s="712"/>
      <c r="AZ85" s="712"/>
      <c r="BA85" s="712"/>
      <c r="BB85" s="712"/>
      <c r="BC85" s="712"/>
      <c r="BD85" s="712"/>
      <c r="BE85" s="712"/>
      <c r="BF85" s="712"/>
      <c r="BG85" s="712"/>
      <c r="BH85" s="712"/>
      <c r="BI85" s="712"/>
      <c r="BJ85" s="712"/>
      <c r="BK85" s="712"/>
      <c r="BL85" s="712"/>
      <c r="BM85" s="712"/>
      <c r="BN85" s="712"/>
      <c r="BO85" s="712"/>
      <c r="BP85" s="712"/>
      <c r="BQ85" s="712"/>
      <c r="BR85" s="712"/>
      <c r="BS85" s="712"/>
      <c r="BT85" s="712"/>
      <c r="BU85" s="712"/>
      <c r="BV85" s="712"/>
      <c r="BW85" s="712"/>
      <c r="BX85" s="712"/>
      <c r="BY85" s="712"/>
      <c r="BZ85" s="712"/>
      <c r="CA85" s="712"/>
      <c r="CB85" s="712"/>
      <c r="CC85" s="712"/>
      <c r="CD85" s="712"/>
      <c r="CE85" s="712"/>
      <c r="CF85" s="712"/>
      <c r="CG85" s="712"/>
      <c r="CH85" s="712"/>
      <c r="CI85" s="712"/>
      <c r="CJ85" s="712"/>
      <c r="CK85" s="712"/>
      <c r="CL85" s="712"/>
      <c r="CM85" s="712"/>
      <c r="CN85" s="712"/>
      <c r="CO85" s="712"/>
      <c r="CP85" s="712"/>
      <c r="CQ85" s="712"/>
      <c r="CR85" s="712"/>
      <c r="CS85" s="712"/>
      <c r="CT85" s="712"/>
      <c r="CU85" s="712"/>
      <c r="CV85" s="712"/>
      <c r="CW85" s="712"/>
      <c r="CX85" s="712"/>
      <c r="CY85" s="712"/>
      <c r="CZ85" s="712"/>
      <c r="DA85" s="712"/>
      <c r="DB85" s="712"/>
      <c r="DC85" s="712"/>
    </row>
    <row r="86" spans="2:107" ht="15" hidden="1" customHeight="1" x14ac:dyDescent="0.25">
      <c r="B86" s="993"/>
      <c r="C86" s="252" t="s">
        <v>4209</v>
      </c>
      <c r="D86" s="252"/>
      <c r="E86" s="253" t="s">
        <v>4210</v>
      </c>
      <c r="F86" s="264" t="s">
        <v>4229</v>
      </c>
      <c r="G86" s="713">
        <v>22</v>
      </c>
      <c r="H86" s="712"/>
      <c r="I86" s="712"/>
      <c r="J86" s="712"/>
      <c r="K86" s="712"/>
      <c r="L86" s="712"/>
      <c r="M86" s="712"/>
      <c r="N86" s="712"/>
      <c r="O86" s="712"/>
      <c r="P86" s="712"/>
      <c r="Q86" s="712"/>
      <c r="R86" s="712"/>
      <c r="S86" s="712"/>
      <c r="T86" s="712"/>
      <c r="U86" s="712"/>
      <c r="V86" s="712"/>
      <c r="W86" s="712"/>
      <c r="X86" s="712"/>
      <c r="Y86" s="712"/>
      <c r="Z86" s="712"/>
      <c r="AA86" s="712"/>
      <c r="AB86" s="712"/>
      <c r="AC86" s="712"/>
      <c r="AD86" s="712"/>
      <c r="AE86" s="712"/>
      <c r="AF86" s="712"/>
      <c r="AG86" s="712"/>
      <c r="AH86" s="712"/>
      <c r="AI86" s="712"/>
      <c r="AJ86" s="712"/>
      <c r="AK86" s="712"/>
      <c r="AL86" s="712"/>
      <c r="AM86" s="712"/>
      <c r="AN86" s="712"/>
      <c r="AO86" s="712"/>
      <c r="AP86" s="712"/>
      <c r="AQ86" s="712"/>
      <c r="AR86" s="712"/>
      <c r="AS86" s="712"/>
      <c r="AT86" s="712"/>
      <c r="AU86" s="712"/>
      <c r="AV86" s="712"/>
      <c r="AW86" s="712"/>
      <c r="AX86" s="712"/>
      <c r="AY86" s="712"/>
      <c r="AZ86" s="712"/>
      <c r="BA86" s="712"/>
      <c r="BB86" s="712"/>
      <c r="BC86" s="712"/>
      <c r="BD86" s="712"/>
      <c r="BE86" s="712"/>
      <c r="BF86" s="712"/>
      <c r="BG86" s="712"/>
      <c r="BH86" s="712"/>
      <c r="BI86" s="712"/>
      <c r="BJ86" s="712"/>
      <c r="BK86" s="712"/>
      <c r="BL86" s="712"/>
      <c r="BM86" s="712"/>
      <c r="BN86" s="712"/>
      <c r="BO86" s="712"/>
      <c r="BP86" s="712"/>
      <c r="BQ86" s="712"/>
      <c r="BR86" s="712"/>
      <c r="BS86" s="712"/>
      <c r="BT86" s="712"/>
      <c r="BU86" s="712"/>
      <c r="BV86" s="712"/>
      <c r="BW86" s="712"/>
      <c r="BX86" s="712"/>
      <c r="BY86" s="712"/>
      <c r="BZ86" s="712"/>
      <c r="CA86" s="712"/>
      <c r="CB86" s="712"/>
      <c r="CC86" s="712"/>
      <c r="CD86" s="712"/>
      <c r="CE86" s="712"/>
      <c r="CF86" s="712"/>
      <c r="CG86" s="712"/>
      <c r="CH86" s="712"/>
      <c r="CI86" s="712"/>
      <c r="CJ86" s="712"/>
      <c r="CK86" s="712"/>
      <c r="CL86" s="712"/>
      <c r="CM86" s="712"/>
      <c r="CN86" s="712"/>
      <c r="CO86" s="712"/>
      <c r="CP86" s="712"/>
      <c r="CQ86" s="712"/>
      <c r="CR86" s="712"/>
      <c r="CS86" s="712"/>
      <c r="CT86" s="712"/>
      <c r="CU86" s="712"/>
      <c r="CV86" s="712"/>
      <c r="CW86" s="712"/>
      <c r="CX86" s="712"/>
      <c r="CY86" s="712"/>
      <c r="CZ86" s="712"/>
      <c r="DA86" s="712"/>
      <c r="DB86" s="712"/>
      <c r="DC86" s="712"/>
    </row>
    <row r="87" spans="2:107" ht="15" hidden="1" customHeight="1" x14ac:dyDescent="0.25">
      <c r="B87" s="993"/>
      <c r="C87" s="252" t="s">
        <v>4212</v>
      </c>
      <c r="D87" s="252"/>
      <c r="E87" s="253" t="s">
        <v>4213</v>
      </c>
      <c r="F87" s="264" t="s">
        <v>4230</v>
      </c>
      <c r="G87" s="713">
        <v>12</v>
      </c>
      <c r="H87" s="712"/>
      <c r="I87" s="712"/>
      <c r="J87" s="712"/>
      <c r="K87" s="712"/>
      <c r="L87" s="712"/>
      <c r="M87" s="712"/>
      <c r="N87" s="712"/>
      <c r="O87" s="712"/>
      <c r="P87" s="712"/>
      <c r="Q87" s="712"/>
      <c r="R87" s="712"/>
      <c r="S87" s="712"/>
      <c r="T87" s="712"/>
      <c r="U87" s="712"/>
      <c r="V87" s="712"/>
      <c r="W87" s="712"/>
      <c r="X87" s="712"/>
      <c r="Y87" s="712"/>
      <c r="Z87" s="712"/>
      <c r="AA87" s="712"/>
      <c r="AB87" s="712"/>
      <c r="AC87" s="712"/>
      <c r="AD87" s="712"/>
      <c r="AE87" s="712"/>
      <c r="AF87" s="712"/>
      <c r="AG87" s="712"/>
      <c r="AH87" s="712"/>
      <c r="AI87" s="712"/>
      <c r="AJ87" s="712"/>
      <c r="AK87" s="712"/>
      <c r="AL87" s="712"/>
      <c r="AM87" s="712"/>
      <c r="AN87" s="712"/>
      <c r="AO87" s="712"/>
      <c r="AP87" s="712"/>
      <c r="AQ87" s="712"/>
      <c r="AR87" s="712"/>
      <c r="AS87" s="712"/>
      <c r="AT87" s="712"/>
      <c r="AU87" s="712"/>
      <c r="AV87" s="712"/>
      <c r="AW87" s="712"/>
      <c r="AX87" s="712"/>
      <c r="AY87" s="712"/>
      <c r="AZ87" s="712"/>
      <c r="BA87" s="712"/>
      <c r="BB87" s="712"/>
      <c r="BC87" s="712"/>
      <c r="BD87" s="712"/>
      <c r="BE87" s="712"/>
      <c r="BF87" s="712"/>
      <c r="BG87" s="712"/>
      <c r="BH87" s="712"/>
      <c r="BI87" s="712"/>
      <c r="BJ87" s="712"/>
      <c r="BK87" s="712"/>
      <c r="BL87" s="712"/>
      <c r="BM87" s="712"/>
      <c r="BN87" s="712"/>
      <c r="BO87" s="712"/>
      <c r="BP87" s="712"/>
      <c r="BQ87" s="712"/>
      <c r="BR87" s="712"/>
      <c r="BS87" s="712"/>
      <c r="BT87" s="712"/>
      <c r="BU87" s="712"/>
      <c r="BV87" s="712"/>
      <c r="BW87" s="712"/>
      <c r="BX87" s="712"/>
      <c r="BY87" s="712"/>
      <c r="BZ87" s="712"/>
      <c r="CA87" s="712"/>
      <c r="CB87" s="712"/>
      <c r="CC87" s="712"/>
      <c r="CD87" s="712"/>
      <c r="CE87" s="712"/>
      <c r="CF87" s="712"/>
      <c r="CG87" s="712"/>
      <c r="CH87" s="712"/>
      <c r="CI87" s="712"/>
      <c r="CJ87" s="712"/>
      <c r="CK87" s="712"/>
      <c r="CL87" s="712"/>
      <c r="CM87" s="712"/>
      <c r="CN87" s="712"/>
      <c r="CO87" s="712"/>
      <c r="CP87" s="712"/>
      <c r="CQ87" s="712"/>
      <c r="CR87" s="712"/>
      <c r="CS87" s="712"/>
      <c r="CT87" s="712"/>
      <c r="CU87" s="712"/>
      <c r="CV87" s="712"/>
      <c r="CW87" s="712"/>
      <c r="CX87" s="712"/>
      <c r="CY87" s="712"/>
      <c r="CZ87" s="712"/>
      <c r="DA87" s="712"/>
      <c r="DB87" s="712"/>
      <c r="DC87" s="712"/>
    </row>
    <row r="88" spans="2:107" ht="15" hidden="1" customHeight="1" x14ac:dyDescent="0.25">
      <c r="B88" s="993"/>
      <c r="C88" s="252" t="s">
        <v>6255</v>
      </c>
      <c r="D88" s="252"/>
      <c r="E88" s="253" t="s">
        <v>3855</v>
      </c>
      <c r="F88" s="264" t="s">
        <v>4231</v>
      </c>
      <c r="G88" s="530">
        <f>SUM(H88:DC88)</f>
        <v>0</v>
      </c>
      <c r="H88" s="712">
        <f t="shared" ref="H88:BS88" si="100">H80*((H85*H86*H87)/792)</f>
        <v>0</v>
      </c>
      <c r="I88" s="712">
        <f t="shared" si="100"/>
        <v>0</v>
      </c>
      <c r="J88" s="712">
        <f t="shared" si="100"/>
        <v>0</v>
      </c>
      <c r="K88" s="712">
        <f t="shared" si="100"/>
        <v>0</v>
      </c>
      <c r="L88" s="712">
        <f t="shared" si="100"/>
        <v>0</v>
      </c>
      <c r="M88" s="712">
        <f t="shared" si="100"/>
        <v>0</v>
      </c>
      <c r="N88" s="712">
        <f t="shared" si="100"/>
        <v>0</v>
      </c>
      <c r="O88" s="712">
        <f t="shared" si="100"/>
        <v>0</v>
      </c>
      <c r="P88" s="712">
        <f t="shared" si="100"/>
        <v>0</v>
      </c>
      <c r="Q88" s="712">
        <f t="shared" si="100"/>
        <v>0</v>
      </c>
      <c r="R88" s="712">
        <f t="shared" si="100"/>
        <v>0</v>
      </c>
      <c r="S88" s="712">
        <f t="shared" si="100"/>
        <v>0</v>
      </c>
      <c r="T88" s="712">
        <f t="shared" si="100"/>
        <v>0</v>
      </c>
      <c r="U88" s="712">
        <f t="shared" si="100"/>
        <v>0</v>
      </c>
      <c r="V88" s="712">
        <f t="shared" si="100"/>
        <v>0</v>
      </c>
      <c r="W88" s="712">
        <f t="shared" si="100"/>
        <v>0</v>
      </c>
      <c r="X88" s="712">
        <f t="shared" si="100"/>
        <v>0</v>
      </c>
      <c r="Y88" s="712">
        <f t="shared" si="100"/>
        <v>0</v>
      </c>
      <c r="Z88" s="712">
        <f t="shared" si="100"/>
        <v>0</v>
      </c>
      <c r="AA88" s="712">
        <f t="shared" si="100"/>
        <v>0</v>
      </c>
      <c r="AB88" s="712">
        <f t="shared" si="100"/>
        <v>0</v>
      </c>
      <c r="AC88" s="712">
        <f t="shared" si="100"/>
        <v>0</v>
      </c>
      <c r="AD88" s="712">
        <f t="shared" si="100"/>
        <v>0</v>
      </c>
      <c r="AE88" s="712">
        <f t="shared" si="100"/>
        <v>0</v>
      </c>
      <c r="AF88" s="712">
        <f t="shared" si="100"/>
        <v>0</v>
      </c>
      <c r="AG88" s="712">
        <f t="shared" si="100"/>
        <v>0</v>
      </c>
      <c r="AH88" s="712">
        <f t="shared" si="100"/>
        <v>0</v>
      </c>
      <c r="AI88" s="712">
        <f t="shared" si="100"/>
        <v>0</v>
      </c>
      <c r="AJ88" s="712">
        <f t="shared" si="100"/>
        <v>0</v>
      </c>
      <c r="AK88" s="712">
        <f t="shared" si="100"/>
        <v>0</v>
      </c>
      <c r="AL88" s="712">
        <f t="shared" si="100"/>
        <v>0</v>
      </c>
      <c r="AM88" s="712">
        <f t="shared" si="100"/>
        <v>0</v>
      </c>
      <c r="AN88" s="712">
        <f t="shared" si="100"/>
        <v>0</v>
      </c>
      <c r="AO88" s="712">
        <f t="shared" si="100"/>
        <v>0</v>
      </c>
      <c r="AP88" s="712">
        <f t="shared" si="100"/>
        <v>0</v>
      </c>
      <c r="AQ88" s="712">
        <f t="shared" si="100"/>
        <v>0</v>
      </c>
      <c r="AR88" s="712">
        <f t="shared" si="100"/>
        <v>0</v>
      </c>
      <c r="AS88" s="712">
        <f t="shared" si="100"/>
        <v>0</v>
      </c>
      <c r="AT88" s="712">
        <f t="shared" si="100"/>
        <v>0</v>
      </c>
      <c r="AU88" s="712">
        <f t="shared" si="100"/>
        <v>0</v>
      </c>
      <c r="AV88" s="712">
        <f t="shared" si="100"/>
        <v>0</v>
      </c>
      <c r="AW88" s="712">
        <f t="shared" si="100"/>
        <v>0</v>
      </c>
      <c r="AX88" s="712">
        <f t="shared" si="100"/>
        <v>0</v>
      </c>
      <c r="AY88" s="712">
        <f t="shared" si="100"/>
        <v>0</v>
      </c>
      <c r="AZ88" s="712">
        <f t="shared" si="100"/>
        <v>0</v>
      </c>
      <c r="BA88" s="712">
        <f t="shared" si="100"/>
        <v>0</v>
      </c>
      <c r="BB88" s="712">
        <f t="shared" si="100"/>
        <v>0</v>
      </c>
      <c r="BC88" s="712">
        <f t="shared" si="100"/>
        <v>0</v>
      </c>
      <c r="BD88" s="712">
        <f t="shared" si="100"/>
        <v>0</v>
      </c>
      <c r="BE88" s="712">
        <f t="shared" si="100"/>
        <v>0</v>
      </c>
      <c r="BF88" s="712">
        <f t="shared" si="100"/>
        <v>0</v>
      </c>
      <c r="BG88" s="712">
        <f t="shared" si="100"/>
        <v>0</v>
      </c>
      <c r="BH88" s="712">
        <f t="shared" si="100"/>
        <v>0</v>
      </c>
      <c r="BI88" s="712">
        <f t="shared" si="100"/>
        <v>0</v>
      </c>
      <c r="BJ88" s="712">
        <f t="shared" si="100"/>
        <v>0</v>
      </c>
      <c r="BK88" s="712">
        <f t="shared" si="100"/>
        <v>0</v>
      </c>
      <c r="BL88" s="712">
        <f t="shared" si="100"/>
        <v>0</v>
      </c>
      <c r="BM88" s="712">
        <f t="shared" si="100"/>
        <v>0</v>
      </c>
      <c r="BN88" s="712">
        <f t="shared" si="100"/>
        <v>0</v>
      </c>
      <c r="BO88" s="712">
        <f t="shared" si="100"/>
        <v>0</v>
      </c>
      <c r="BP88" s="712">
        <f t="shared" si="100"/>
        <v>0</v>
      </c>
      <c r="BQ88" s="712">
        <f t="shared" si="100"/>
        <v>0</v>
      </c>
      <c r="BR88" s="712">
        <f t="shared" si="100"/>
        <v>0</v>
      </c>
      <c r="BS88" s="712">
        <f t="shared" si="100"/>
        <v>0</v>
      </c>
      <c r="BT88" s="712">
        <f t="shared" ref="BT88:DC88" si="101">BT80*((BT85*BT86*BT87)/792)</f>
        <v>0</v>
      </c>
      <c r="BU88" s="712">
        <f t="shared" si="101"/>
        <v>0</v>
      </c>
      <c r="BV88" s="712">
        <f t="shared" si="101"/>
        <v>0</v>
      </c>
      <c r="BW88" s="712">
        <f t="shared" si="101"/>
        <v>0</v>
      </c>
      <c r="BX88" s="712">
        <f t="shared" si="101"/>
        <v>0</v>
      </c>
      <c r="BY88" s="712">
        <f t="shared" si="101"/>
        <v>0</v>
      </c>
      <c r="BZ88" s="712">
        <f t="shared" si="101"/>
        <v>0</v>
      </c>
      <c r="CA88" s="712">
        <f t="shared" si="101"/>
        <v>0</v>
      </c>
      <c r="CB88" s="712">
        <f t="shared" si="101"/>
        <v>0</v>
      </c>
      <c r="CC88" s="712">
        <f t="shared" si="101"/>
        <v>0</v>
      </c>
      <c r="CD88" s="712">
        <f t="shared" si="101"/>
        <v>0</v>
      </c>
      <c r="CE88" s="712">
        <f t="shared" si="101"/>
        <v>0</v>
      </c>
      <c r="CF88" s="712">
        <f t="shared" si="101"/>
        <v>0</v>
      </c>
      <c r="CG88" s="712">
        <f t="shared" si="101"/>
        <v>0</v>
      </c>
      <c r="CH88" s="712">
        <f t="shared" si="101"/>
        <v>0</v>
      </c>
      <c r="CI88" s="712">
        <f t="shared" si="101"/>
        <v>0</v>
      </c>
      <c r="CJ88" s="712">
        <f t="shared" si="101"/>
        <v>0</v>
      </c>
      <c r="CK88" s="712">
        <f t="shared" si="101"/>
        <v>0</v>
      </c>
      <c r="CL88" s="712">
        <f t="shared" si="101"/>
        <v>0</v>
      </c>
      <c r="CM88" s="712">
        <f t="shared" si="101"/>
        <v>0</v>
      </c>
      <c r="CN88" s="712">
        <f t="shared" si="101"/>
        <v>0</v>
      </c>
      <c r="CO88" s="712">
        <f t="shared" si="101"/>
        <v>0</v>
      </c>
      <c r="CP88" s="712">
        <f t="shared" si="101"/>
        <v>0</v>
      </c>
      <c r="CQ88" s="712">
        <f t="shared" si="101"/>
        <v>0</v>
      </c>
      <c r="CR88" s="712">
        <f t="shared" si="101"/>
        <v>0</v>
      </c>
      <c r="CS88" s="712">
        <f t="shared" si="101"/>
        <v>0</v>
      </c>
      <c r="CT88" s="712">
        <f t="shared" si="101"/>
        <v>0</v>
      </c>
      <c r="CU88" s="712">
        <f t="shared" si="101"/>
        <v>0</v>
      </c>
      <c r="CV88" s="712">
        <f t="shared" si="101"/>
        <v>0</v>
      </c>
      <c r="CW88" s="712">
        <f t="shared" si="101"/>
        <v>0</v>
      </c>
      <c r="CX88" s="712">
        <f t="shared" si="101"/>
        <v>0</v>
      </c>
      <c r="CY88" s="712">
        <f t="shared" si="101"/>
        <v>0</v>
      </c>
      <c r="CZ88" s="712">
        <f t="shared" si="101"/>
        <v>0</v>
      </c>
      <c r="DA88" s="712">
        <f t="shared" si="101"/>
        <v>0</v>
      </c>
      <c r="DB88" s="712">
        <f t="shared" si="101"/>
        <v>0</v>
      </c>
      <c r="DC88" s="712">
        <f t="shared" si="101"/>
        <v>0</v>
      </c>
    </row>
    <row r="89" spans="2:107" ht="15" hidden="1" customHeight="1" x14ac:dyDescent="0.25">
      <c r="B89" s="995"/>
      <c r="C89" s="252" t="s">
        <v>4217</v>
      </c>
      <c r="D89" s="252"/>
      <c r="E89" s="253"/>
      <c r="F89" s="264" t="s">
        <v>4232</v>
      </c>
      <c r="G89" s="262" t="str">
        <f>IF(COUNTA(H89:DC89)=0,"",IF(OR(LARGE(H89:DC89,1)&gt;1,SMALL(H89:DC89,1)&lt;0),"ERRO",""))</f>
        <v/>
      </c>
      <c r="H89" s="260">
        <f>(H85*H86*H87)/($G$85*$G$86*$G$87)</f>
        <v>0</v>
      </c>
      <c r="I89" s="260">
        <f t="shared" ref="I89:BT89" si="102">(I85*I86*I87)/($G$85*$G$86*$G$87)</f>
        <v>0</v>
      </c>
      <c r="J89" s="260">
        <f t="shared" si="102"/>
        <v>0</v>
      </c>
      <c r="K89" s="260">
        <f t="shared" si="102"/>
        <v>0</v>
      </c>
      <c r="L89" s="260">
        <f t="shared" si="102"/>
        <v>0</v>
      </c>
      <c r="M89" s="260">
        <f t="shared" si="102"/>
        <v>0</v>
      </c>
      <c r="N89" s="260">
        <f t="shared" si="102"/>
        <v>0</v>
      </c>
      <c r="O89" s="260">
        <f t="shared" si="102"/>
        <v>0</v>
      </c>
      <c r="P89" s="260">
        <f t="shared" si="102"/>
        <v>0</v>
      </c>
      <c r="Q89" s="260">
        <f t="shared" si="102"/>
        <v>0</v>
      </c>
      <c r="R89" s="260">
        <f t="shared" si="102"/>
        <v>0</v>
      </c>
      <c r="S89" s="260">
        <f t="shared" si="102"/>
        <v>0</v>
      </c>
      <c r="T89" s="260">
        <f t="shared" si="102"/>
        <v>0</v>
      </c>
      <c r="U89" s="260">
        <f t="shared" si="102"/>
        <v>0</v>
      </c>
      <c r="V89" s="260">
        <f t="shared" si="102"/>
        <v>0</v>
      </c>
      <c r="W89" s="260">
        <f t="shared" si="102"/>
        <v>0</v>
      </c>
      <c r="X89" s="260">
        <f t="shared" si="102"/>
        <v>0</v>
      </c>
      <c r="Y89" s="260">
        <f t="shared" si="102"/>
        <v>0</v>
      </c>
      <c r="Z89" s="260">
        <f t="shared" si="102"/>
        <v>0</v>
      </c>
      <c r="AA89" s="260">
        <f t="shared" si="102"/>
        <v>0</v>
      </c>
      <c r="AB89" s="260">
        <f t="shared" si="102"/>
        <v>0</v>
      </c>
      <c r="AC89" s="260">
        <f t="shared" si="102"/>
        <v>0</v>
      </c>
      <c r="AD89" s="260">
        <f t="shared" si="102"/>
        <v>0</v>
      </c>
      <c r="AE89" s="260">
        <f t="shared" si="102"/>
        <v>0</v>
      </c>
      <c r="AF89" s="260">
        <f t="shared" si="102"/>
        <v>0</v>
      </c>
      <c r="AG89" s="260">
        <f t="shared" si="102"/>
        <v>0</v>
      </c>
      <c r="AH89" s="260">
        <f t="shared" si="102"/>
        <v>0</v>
      </c>
      <c r="AI89" s="260">
        <f t="shared" si="102"/>
        <v>0</v>
      </c>
      <c r="AJ89" s="260">
        <f t="shared" si="102"/>
        <v>0</v>
      </c>
      <c r="AK89" s="260">
        <f t="shared" si="102"/>
        <v>0</v>
      </c>
      <c r="AL89" s="260">
        <f t="shared" si="102"/>
        <v>0</v>
      </c>
      <c r="AM89" s="260">
        <f t="shared" si="102"/>
        <v>0</v>
      </c>
      <c r="AN89" s="260">
        <f t="shared" si="102"/>
        <v>0</v>
      </c>
      <c r="AO89" s="260">
        <f t="shared" si="102"/>
        <v>0</v>
      </c>
      <c r="AP89" s="260">
        <f t="shared" si="102"/>
        <v>0</v>
      </c>
      <c r="AQ89" s="260">
        <f t="shared" si="102"/>
        <v>0</v>
      </c>
      <c r="AR89" s="260">
        <f t="shared" si="102"/>
        <v>0</v>
      </c>
      <c r="AS89" s="260">
        <f t="shared" si="102"/>
        <v>0</v>
      </c>
      <c r="AT89" s="260">
        <f t="shared" si="102"/>
        <v>0</v>
      </c>
      <c r="AU89" s="260">
        <f t="shared" si="102"/>
        <v>0</v>
      </c>
      <c r="AV89" s="260">
        <f t="shared" si="102"/>
        <v>0</v>
      </c>
      <c r="AW89" s="260">
        <f t="shared" si="102"/>
        <v>0</v>
      </c>
      <c r="AX89" s="260">
        <f t="shared" si="102"/>
        <v>0</v>
      </c>
      <c r="AY89" s="260">
        <f t="shared" si="102"/>
        <v>0</v>
      </c>
      <c r="AZ89" s="260">
        <f t="shared" si="102"/>
        <v>0</v>
      </c>
      <c r="BA89" s="260">
        <f t="shared" si="102"/>
        <v>0</v>
      </c>
      <c r="BB89" s="260">
        <f t="shared" si="102"/>
        <v>0</v>
      </c>
      <c r="BC89" s="260">
        <f t="shared" si="102"/>
        <v>0</v>
      </c>
      <c r="BD89" s="260">
        <f t="shared" si="102"/>
        <v>0</v>
      </c>
      <c r="BE89" s="260">
        <f t="shared" si="102"/>
        <v>0</v>
      </c>
      <c r="BF89" s="260">
        <f t="shared" si="102"/>
        <v>0</v>
      </c>
      <c r="BG89" s="260">
        <f t="shared" si="102"/>
        <v>0</v>
      </c>
      <c r="BH89" s="260">
        <f t="shared" si="102"/>
        <v>0</v>
      </c>
      <c r="BI89" s="260">
        <f t="shared" si="102"/>
        <v>0</v>
      </c>
      <c r="BJ89" s="260">
        <f t="shared" si="102"/>
        <v>0</v>
      </c>
      <c r="BK89" s="260">
        <f t="shared" si="102"/>
        <v>0</v>
      </c>
      <c r="BL89" s="260">
        <f t="shared" si="102"/>
        <v>0</v>
      </c>
      <c r="BM89" s="260">
        <f t="shared" si="102"/>
        <v>0</v>
      </c>
      <c r="BN89" s="260">
        <f t="shared" si="102"/>
        <v>0</v>
      </c>
      <c r="BO89" s="260">
        <f t="shared" si="102"/>
        <v>0</v>
      </c>
      <c r="BP89" s="260">
        <f t="shared" si="102"/>
        <v>0</v>
      </c>
      <c r="BQ89" s="260">
        <f t="shared" si="102"/>
        <v>0</v>
      </c>
      <c r="BR89" s="260">
        <f t="shared" si="102"/>
        <v>0</v>
      </c>
      <c r="BS89" s="260">
        <f t="shared" si="102"/>
        <v>0</v>
      </c>
      <c r="BT89" s="260">
        <f t="shared" si="102"/>
        <v>0</v>
      </c>
      <c r="BU89" s="260">
        <f t="shared" ref="BU89:DC89" si="103">(BU85*BU86*BU87)/($G$85*$G$86*$G$87)</f>
        <v>0</v>
      </c>
      <c r="BV89" s="260">
        <f t="shared" si="103"/>
        <v>0</v>
      </c>
      <c r="BW89" s="260">
        <f t="shared" si="103"/>
        <v>0</v>
      </c>
      <c r="BX89" s="260">
        <f t="shared" si="103"/>
        <v>0</v>
      </c>
      <c r="BY89" s="260">
        <f t="shared" si="103"/>
        <v>0</v>
      </c>
      <c r="BZ89" s="260">
        <f t="shared" si="103"/>
        <v>0</v>
      </c>
      <c r="CA89" s="260">
        <f t="shared" si="103"/>
        <v>0</v>
      </c>
      <c r="CB89" s="260">
        <f t="shared" si="103"/>
        <v>0</v>
      </c>
      <c r="CC89" s="260">
        <f t="shared" si="103"/>
        <v>0</v>
      </c>
      <c r="CD89" s="260">
        <f t="shared" si="103"/>
        <v>0</v>
      </c>
      <c r="CE89" s="260">
        <f t="shared" si="103"/>
        <v>0</v>
      </c>
      <c r="CF89" s="260">
        <f t="shared" si="103"/>
        <v>0</v>
      </c>
      <c r="CG89" s="260">
        <f t="shared" si="103"/>
        <v>0</v>
      </c>
      <c r="CH89" s="260">
        <f t="shared" si="103"/>
        <v>0</v>
      </c>
      <c r="CI89" s="260">
        <f t="shared" si="103"/>
        <v>0</v>
      </c>
      <c r="CJ89" s="260">
        <f t="shared" si="103"/>
        <v>0</v>
      </c>
      <c r="CK89" s="260">
        <f t="shared" si="103"/>
        <v>0</v>
      </c>
      <c r="CL89" s="260">
        <f t="shared" si="103"/>
        <v>0</v>
      </c>
      <c r="CM89" s="260">
        <f t="shared" si="103"/>
        <v>0</v>
      </c>
      <c r="CN89" s="260">
        <f t="shared" si="103"/>
        <v>0</v>
      </c>
      <c r="CO89" s="260">
        <f t="shared" si="103"/>
        <v>0</v>
      </c>
      <c r="CP89" s="260">
        <f t="shared" si="103"/>
        <v>0</v>
      </c>
      <c r="CQ89" s="260">
        <f t="shared" si="103"/>
        <v>0</v>
      </c>
      <c r="CR89" s="260">
        <f t="shared" si="103"/>
        <v>0</v>
      </c>
      <c r="CS89" s="260">
        <f t="shared" si="103"/>
        <v>0</v>
      </c>
      <c r="CT89" s="260">
        <f t="shared" si="103"/>
        <v>0</v>
      </c>
      <c r="CU89" s="260">
        <f t="shared" si="103"/>
        <v>0</v>
      </c>
      <c r="CV89" s="260">
        <f t="shared" si="103"/>
        <v>0</v>
      </c>
      <c r="CW89" s="260">
        <f t="shared" si="103"/>
        <v>0</v>
      </c>
      <c r="CX89" s="260">
        <f t="shared" si="103"/>
        <v>0</v>
      </c>
      <c r="CY89" s="260">
        <f t="shared" si="103"/>
        <v>0</v>
      </c>
      <c r="CZ89" s="260">
        <f t="shared" si="103"/>
        <v>0</v>
      </c>
      <c r="DA89" s="260">
        <f t="shared" si="103"/>
        <v>0</v>
      </c>
      <c r="DB89" s="260">
        <f t="shared" si="103"/>
        <v>0</v>
      </c>
      <c r="DC89" s="260">
        <f t="shared" si="103"/>
        <v>0</v>
      </c>
    </row>
    <row r="90" spans="2:107" ht="15" hidden="1" customHeight="1" x14ac:dyDescent="0.25">
      <c r="B90" s="247">
        <v>47</v>
      </c>
      <c r="C90" s="252" t="s">
        <v>4219</v>
      </c>
      <c r="D90" s="252"/>
      <c r="E90" s="253" t="s">
        <v>3852</v>
      </c>
      <c r="F90" s="264" t="s">
        <v>4233</v>
      </c>
      <c r="G90" s="259">
        <f>SUM(H90:DC90)</f>
        <v>0</v>
      </c>
      <c r="H90" s="265">
        <f>(H81*H84)/1000</f>
        <v>0</v>
      </c>
      <c r="I90" s="265">
        <f t="shared" ref="I90:BT90" si="104">(I81*I84)/1000</f>
        <v>0</v>
      </c>
      <c r="J90" s="265">
        <f t="shared" si="104"/>
        <v>0</v>
      </c>
      <c r="K90" s="265">
        <f t="shared" si="104"/>
        <v>0</v>
      </c>
      <c r="L90" s="265">
        <f t="shared" si="104"/>
        <v>0</v>
      </c>
      <c r="M90" s="265">
        <f t="shared" si="104"/>
        <v>0</v>
      </c>
      <c r="N90" s="265">
        <f t="shared" si="104"/>
        <v>0</v>
      </c>
      <c r="O90" s="265">
        <f t="shared" si="104"/>
        <v>0</v>
      </c>
      <c r="P90" s="265">
        <f t="shared" si="104"/>
        <v>0</v>
      </c>
      <c r="Q90" s="265">
        <f t="shared" si="104"/>
        <v>0</v>
      </c>
      <c r="R90" s="265">
        <f t="shared" si="104"/>
        <v>0</v>
      </c>
      <c r="S90" s="265">
        <f t="shared" si="104"/>
        <v>0</v>
      </c>
      <c r="T90" s="265">
        <f t="shared" si="104"/>
        <v>0</v>
      </c>
      <c r="U90" s="265">
        <f t="shared" si="104"/>
        <v>0</v>
      </c>
      <c r="V90" s="265">
        <f t="shared" si="104"/>
        <v>0</v>
      </c>
      <c r="W90" s="265">
        <f t="shared" si="104"/>
        <v>0</v>
      </c>
      <c r="X90" s="265">
        <f t="shared" si="104"/>
        <v>0</v>
      </c>
      <c r="Y90" s="265">
        <f t="shared" si="104"/>
        <v>0</v>
      </c>
      <c r="Z90" s="265">
        <f t="shared" si="104"/>
        <v>0</v>
      </c>
      <c r="AA90" s="265">
        <f t="shared" si="104"/>
        <v>0</v>
      </c>
      <c r="AB90" s="265">
        <f t="shared" si="104"/>
        <v>0</v>
      </c>
      <c r="AC90" s="265">
        <f t="shared" si="104"/>
        <v>0</v>
      </c>
      <c r="AD90" s="265">
        <f t="shared" si="104"/>
        <v>0</v>
      </c>
      <c r="AE90" s="265">
        <f t="shared" si="104"/>
        <v>0</v>
      </c>
      <c r="AF90" s="265">
        <f t="shared" si="104"/>
        <v>0</v>
      </c>
      <c r="AG90" s="265">
        <f t="shared" si="104"/>
        <v>0</v>
      </c>
      <c r="AH90" s="265">
        <f t="shared" si="104"/>
        <v>0</v>
      </c>
      <c r="AI90" s="265">
        <f t="shared" si="104"/>
        <v>0</v>
      </c>
      <c r="AJ90" s="265">
        <f t="shared" si="104"/>
        <v>0</v>
      </c>
      <c r="AK90" s="265">
        <f t="shared" si="104"/>
        <v>0</v>
      </c>
      <c r="AL90" s="265">
        <f t="shared" si="104"/>
        <v>0</v>
      </c>
      <c r="AM90" s="265">
        <f t="shared" si="104"/>
        <v>0</v>
      </c>
      <c r="AN90" s="265">
        <f t="shared" si="104"/>
        <v>0</v>
      </c>
      <c r="AO90" s="265">
        <f t="shared" si="104"/>
        <v>0</v>
      </c>
      <c r="AP90" s="265">
        <f t="shared" si="104"/>
        <v>0</v>
      </c>
      <c r="AQ90" s="265">
        <f t="shared" si="104"/>
        <v>0</v>
      </c>
      <c r="AR90" s="265">
        <f t="shared" si="104"/>
        <v>0</v>
      </c>
      <c r="AS90" s="265">
        <f t="shared" si="104"/>
        <v>0</v>
      </c>
      <c r="AT90" s="265">
        <f t="shared" si="104"/>
        <v>0</v>
      </c>
      <c r="AU90" s="265">
        <f t="shared" si="104"/>
        <v>0</v>
      </c>
      <c r="AV90" s="265">
        <f t="shared" si="104"/>
        <v>0</v>
      </c>
      <c r="AW90" s="265">
        <f t="shared" si="104"/>
        <v>0</v>
      </c>
      <c r="AX90" s="265">
        <f t="shared" si="104"/>
        <v>0</v>
      </c>
      <c r="AY90" s="265">
        <f t="shared" si="104"/>
        <v>0</v>
      </c>
      <c r="AZ90" s="265">
        <f t="shared" si="104"/>
        <v>0</v>
      </c>
      <c r="BA90" s="265">
        <f t="shared" si="104"/>
        <v>0</v>
      </c>
      <c r="BB90" s="265">
        <f t="shared" si="104"/>
        <v>0</v>
      </c>
      <c r="BC90" s="265">
        <f t="shared" si="104"/>
        <v>0</v>
      </c>
      <c r="BD90" s="265">
        <f t="shared" si="104"/>
        <v>0</v>
      </c>
      <c r="BE90" s="265">
        <f t="shared" si="104"/>
        <v>0</v>
      </c>
      <c r="BF90" s="265">
        <f t="shared" si="104"/>
        <v>0</v>
      </c>
      <c r="BG90" s="265">
        <f t="shared" si="104"/>
        <v>0</v>
      </c>
      <c r="BH90" s="265">
        <f t="shared" si="104"/>
        <v>0</v>
      </c>
      <c r="BI90" s="265">
        <f t="shared" si="104"/>
        <v>0</v>
      </c>
      <c r="BJ90" s="265">
        <f t="shared" si="104"/>
        <v>0</v>
      </c>
      <c r="BK90" s="265">
        <f t="shared" si="104"/>
        <v>0</v>
      </c>
      <c r="BL90" s="265">
        <f t="shared" si="104"/>
        <v>0</v>
      </c>
      <c r="BM90" s="265">
        <f t="shared" si="104"/>
        <v>0</v>
      </c>
      <c r="BN90" s="265">
        <f t="shared" si="104"/>
        <v>0</v>
      </c>
      <c r="BO90" s="265">
        <f t="shared" si="104"/>
        <v>0</v>
      </c>
      <c r="BP90" s="265">
        <f t="shared" si="104"/>
        <v>0</v>
      </c>
      <c r="BQ90" s="265">
        <f t="shared" si="104"/>
        <v>0</v>
      </c>
      <c r="BR90" s="265">
        <f t="shared" si="104"/>
        <v>0</v>
      </c>
      <c r="BS90" s="265">
        <f t="shared" si="104"/>
        <v>0</v>
      </c>
      <c r="BT90" s="265">
        <f t="shared" si="104"/>
        <v>0</v>
      </c>
      <c r="BU90" s="265">
        <f t="shared" ref="BU90:DC90" si="105">(BU81*BU84)/1000</f>
        <v>0</v>
      </c>
      <c r="BV90" s="265">
        <f t="shared" si="105"/>
        <v>0</v>
      </c>
      <c r="BW90" s="265">
        <f t="shared" si="105"/>
        <v>0</v>
      </c>
      <c r="BX90" s="265">
        <f t="shared" si="105"/>
        <v>0</v>
      </c>
      <c r="BY90" s="265">
        <f t="shared" si="105"/>
        <v>0</v>
      </c>
      <c r="BZ90" s="265">
        <f t="shared" si="105"/>
        <v>0</v>
      </c>
      <c r="CA90" s="265">
        <f t="shared" si="105"/>
        <v>0</v>
      </c>
      <c r="CB90" s="265">
        <f t="shared" si="105"/>
        <v>0</v>
      </c>
      <c r="CC90" s="265">
        <f t="shared" si="105"/>
        <v>0</v>
      </c>
      <c r="CD90" s="265">
        <f t="shared" si="105"/>
        <v>0</v>
      </c>
      <c r="CE90" s="265">
        <f t="shared" si="105"/>
        <v>0</v>
      </c>
      <c r="CF90" s="265">
        <f t="shared" si="105"/>
        <v>0</v>
      </c>
      <c r="CG90" s="265">
        <f t="shared" si="105"/>
        <v>0</v>
      </c>
      <c r="CH90" s="265">
        <f t="shared" si="105"/>
        <v>0</v>
      </c>
      <c r="CI90" s="265">
        <f t="shared" si="105"/>
        <v>0</v>
      </c>
      <c r="CJ90" s="265">
        <f t="shared" si="105"/>
        <v>0</v>
      </c>
      <c r="CK90" s="265">
        <f t="shared" si="105"/>
        <v>0</v>
      </c>
      <c r="CL90" s="265">
        <f t="shared" si="105"/>
        <v>0</v>
      </c>
      <c r="CM90" s="265">
        <f t="shared" si="105"/>
        <v>0</v>
      </c>
      <c r="CN90" s="265">
        <f t="shared" si="105"/>
        <v>0</v>
      </c>
      <c r="CO90" s="265">
        <f t="shared" si="105"/>
        <v>0</v>
      </c>
      <c r="CP90" s="265">
        <f t="shared" si="105"/>
        <v>0</v>
      </c>
      <c r="CQ90" s="265">
        <f t="shared" si="105"/>
        <v>0</v>
      </c>
      <c r="CR90" s="265">
        <f t="shared" si="105"/>
        <v>0</v>
      </c>
      <c r="CS90" s="265">
        <f t="shared" si="105"/>
        <v>0</v>
      </c>
      <c r="CT90" s="265">
        <f t="shared" si="105"/>
        <v>0</v>
      </c>
      <c r="CU90" s="265">
        <f t="shared" si="105"/>
        <v>0</v>
      </c>
      <c r="CV90" s="265">
        <f t="shared" si="105"/>
        <v>0</v>
      </c>
      <c r="CW90" s="265">
        <f t="shared" si="105"/>
        <v>0</v>
      </c>
      <c r="CX90" s="265">
        <f t="shared" si="105"/>
        <v>0</v>
      </c>
      <c r="CY90" s="265">
        <f t="shared" si="105"/>
        <v>0</v>
      </c>
      <c r="CZ90" s="265">
        <f t="shared" si="105"/>
        <v>0</v>
      </c>
      <c r="DA90" s="265">
        <f t="shared" si="105"/>
        <v>0</v>
      </c>
      <c r="DB90" s="265">
        <f t="shared" si="105"/>
        <v>0</v>
      </c>
      <c r="DC90" s="265">
        <f t="shared" si="105"/>
        <v>0</v>
      </c>
    </row>
    <row r="91" spans="2:107" ht="15" hidden="1" customHeight="1" x14ac:dyDescent="0.25">
      <c r="B91" s="247">
        <v>48</v>
      </c>
      <c r="C91" s="252" t="s">
        <v>4253</v>
      </c>
      <c r="D91" s="252"/>
      <c r="E91" s="253" t="s">
        <v>3909</v>
      </c>
      <c r="F91" s="695" t="s">
        <v>4260</v>
      </c>
      <c r="G91" s="266">
        <f>IF(OR(G39=0,G90=0),0,(G90-G39)/G39)</f>
        <v>0</v>
      </c>
      <c r="H91" s="267">
        <f>IF(OR(H39=0,H90=0),0,(H90-H39)/H39)</f>
        <v>0</v>
      </c>
      <c r="I91" s="267">
        <f t="shared" ref="I91:BT91" si="106">IF(OR(I39=0,I90=0),0,(I90-I39)/I39)</f>
        <v>0</v>
      </c>
      <c r="J91" s="267">
        <f t="shared" si="106"/>
        <v>0</v>
      </c>
      <c r="K91" s="267">
        <f t="shared" si="106"/>
        <v>0</v>
      </c>
      <c r="L91" s="267">
        <f t="shared" si="106"/>
        <v>0</v>
      </c>
      <c r="M91" s="267">
        <f t="shared" si="106"/>
        <v>0</v>
      </c>
      <c r="N91" s="267">
        <f t="shared" si="106"/>
        <v>0</v>
      </c>
      <c r="O91" s="267">
        <f t="shared" si="106"/>
        <v>0</v>
      </c>
      <c r="P91" s="267">
        <f t="shared" si="106"/>
        <v>0</v>
      </c>
      <c r="Q91" s="267">
        <f t="shared" si="106"/>
        <v>0</v>
      </c>
      <c r="R91" s="267">
        <f t="shared" si="106"/>
        <v>0</v>
      </c>
      <c r="S91" s="267">
        <f t="shared" si="106"/>
        <v>0</v>
      </c>
      <c r="T91" s="267">
        <f t="shared" si="106"/>
        <v>0</v>
      </c>
      <c r="U91" s="267">
        <f t="shared" si="106"/>
        <v>0</v>
      </c>
      <c r="V91" s="267">
        <f t="shared" si="106"/>
        <v>0</v>
      </c>
      <c r="W91" s="267">
        <f t="shared" si="106"/>
        <v>0</v>
      </c>
      <c r="X91" s="267">
        <f t="shared" si="106"/>
        <v>0</v>
      </c>
      <c r="Y91" s="267">
        <f t="shared" si="106"/>
        <v>0</v>
      </c>
      <c r="Z91" s="267">
        <f t="shared" si="106"/>
        <v>0</v>
      </c>
      <c r="AA91" s="267">
        <f t="shared" si="106"/>
        <v>0</v>
      </c>
      <c r="AB91" s="267">
        <f t="shared" si="106"/>
        <v>0</v>
      </c>
      <c r="AC91" s="267">
        <f t="shared" si="106"/>
        <v>0</v>
      </c>
      <c r="AD91" s="267">
        <f t="shared" si="106"/>
        <v>0</v>
      </c>
      <c r="AE91" s="267">
        <f t="shared" si="106"/>
        <v>0</v>
      </c>
      <c r="AF91" s="267">
        <f t="shared" si="106"/>
        <v>0</v>
      </c>
      <c r="AG91" s="267">
        <f t="shared" si="106"/>
        <v>0</v>
      </c>
      <c r="AH91" s="267">
        <f t="shared" si="106"/>
        <v>0</v>
      </c>
      <c r="AI91" s="267">
        <f t="shared" si="106"/>
        <v>0</v>
      </c>
      <c r="AJ91" s="267">
        <f t="shared" si="106"/>
        <v>0</v>
      </c>
      <c r="AK91" s="267">
        <f t="shared" si="106"/>
        <v>0</v>
      </c>
      <c r="AL91" s="267">
        <f t="shared" si="106"/>
        <v>0</v>
      </c>
      <c r="AM91" s="267">
        <f t="shared" si="106"/>
        <v>0</v>
      </c>
      <c r="AN91" s="267">
        <f t="shared" si="106"/>
        <v>0</v>
      </c>
      <c r="AO91" s="267">
        <f t="shared" si="106"/>
        <v>0</v>
      </c>
      <c r="AP91" s="267">
        <f t="shared" si="106"/>
        <v>0</v>
      </c>
      <c r="AQ91" s="267">
        <f t="shared" si="106"/>
        <v>0</v>
      </c>
      <c r="AR91" s="267">
        <f t="shared" si="106"/>
        <v>0</v>
      </c>
      <c r="AS91" s="267">
        <f t="shared" si="106"/>
        <v>0</v>
      </c>
      <c r="AT91" s="267">
        <f t="shared" si="106"/>
        <v>0</v>
      </c>
      <c r="AU91" s="267">
        <f t="shared" si="106"/>
        <v>0</v>
      </c>
      <c r="AV91" s="267">
        <f t="shared" si="106"/>
        <v>0</v>
      </c>
      <c r="AW91" s="267">
        <f t="shared" si="106"/>
        <v>0</v>
      </c>
      <c r="AX91" s="267">
        <f t="shared" si="106"/>
        <v>0</v>
      </c>
      <c r="AY91" s="267">
        <f t="shared" si="106"/>
        <v>0</v>
      </c>
      <c r="AZ91" s="267">
        <f t="shared" si="106"/>
        <v>0</v>
      </c>
      <c r="BA91" s="267">
        <f t="shared" si="106"/>
        <v>0</v>
      </c>
      <c r="BB91" s="267">
        <f t="shared" si="106"/>
        <v>0</v>
      </c>
      <c r="BC91" s="267">
        <f t="shared" si="106"/>
        <v>0</v>
      </c>
      <c r="BD91" s="267">
        <f t="shared" si="106"/>
        <v>0</v>
      </c>
      <c r="BE91" s="267">
        <f t="shared" si="106"/>
        <v>0</v>
      </c>
      <c r="BF91" s="267">
        <f t="shared" si="106"/>
        <v>0</v>
      </c>
      <c r="BG91" s="267">
        <f t="shared" si="106"/>
        <v>0</v>
      </c>
      <c r="BH91" s="267">
        <f t="shared" si="106"/>
        <v>0</v>
      </c>
      <c r="BI91" s="267">
        <f t="shared" si="106"/>
        <v>0</v>
      </c>
      <c r="BJ91" s="267">
        <f t="shared" si="106"/>
        <v>0</v>
      </c>
      <c r="BK91" s="267">
        <f t="shared" si="106"/>
        <v>0</v>
      </c>
      <c r="BL91" s="267">
        <f t="shared" si="106"/>
        <v>0</v>
      </c>
      <c r="BM91" s="267">
        <f t="shared" si="106"/>
        <v>0</v>
      </c>
      <c r="BN91" s="267">
        <f t="shared" si="106"/>
        <v>0</v>
      </c>
      <c r="BO91" s="267">
        <f t="shared" si="106"/>
        <v>0</v>
      </c>
      <c r="BP91" s="267">
        <f t="shared" si="106"/>
        <v>0</v>
      </c>
      <c r="BQ91" s="267">
        <f t="shared" si="106"/>
        <v>0</v>
      </c>
      <c r="BR91" s="267">
        <f t="shared" si="106"/>
        <v>0</v>
      </c>
      <c r="BS91" s="267">
        <f t="shared" si="106"/>
        <v>0</v>
      </c>
      <c r="BT91" s="267">
        <f t="shared" si="106"/>
        <v>0</v>
      </c>
      <c r="BU91" s="267">
        <f t="shared" ref="BU91:DC91" si="107">IF(OR(BU39=0,BU90=0),0,(BU90-BU39)/BU39)</f>
        <v>0</v>
      </c>
      <c r="BV91" s="267">
        <f t="shared" si="107"/>
        <v>0</v>
      </c>
      <c r="BW91" s="267">
        <f t="shared" si="107"/>
        <v>0</v>
      </c>
      <c r="BX91" s="267">
        <f t="shared" si="107"/>
        <v>0</v>
      </c>
      <c r="BY91" s="267">
        <f t="shared" si="107"/>
        <v>0</v>
      </c>
      <c r="BZ91" s="267">
        <f t="shared" si="107"/>
        <v>0</v>
      </c>
      <c r="CA91" s="267">
        <f t="shared" si="107"/>
        <v>0</v>
      </c>
      <c r="CB91" s="267">
        <f t="shared" si="107"/>
        <v>0</v>
      </c>
      <c r="CC91" s="267">
        <f t="shared" si="107"/>
        <v>0</v>
      </c>
      <c r="CD91" s="267">
        <f t="shared" si="107"/>
        <v>0</v>
      </c>
      <c r="CE91" s="267">
        <f t="shared" si="107"/>
        <v>0</v>
      </c>
      <c r="CF91" s="267">
        <f t="shared" si="107"/>
        <v>0</v>
      </c>
      <c r="CG91" s="267">
        <f t="shared" si="107"/>
        <v>0</v>
      </c>
      <c r="CH91" s="267">
        <f t="shared" si="107"/>
        <v>0</v>
      </c>
      <c r="CI91" s="267">
        <f t="shared" si="107"/>
        <v>0</v>
      </c>
      <c r="CJ91" s="267">
        <f t="shared" si="107"/>
        <v>0</v>
      </c>
      <c r="CK91" s="267">
        <f t="shared" si="107"/>
        <v>0</v>
      </c>
      <c r="CL91" s="267">
        <f t="shared" si="107"/>
        <v>0</v>
      </c>
      <c r="CM91" s="267">
        <f t="shared" si="107"/>
        <v>0</v>
      </c>
      <c r="CN91" s="267">
        <f t="shared" si="107"/>
        <v>0</v>
      </c>
      <c r="CO91" s="267">
        <f t="shared" si="107"/>
        <v>0</v>
      </c>
      <c r="CP91" s="267">
        <f t="shared" si="107"/>
        <v>0</v>
      </c>
      <c r="CQ91" s="267">
        <f t="shared" si="107"/>
        <v>0</v>
      </c>
      <c r="CR91" s="267">
        <f t="shared" si="107"/>
        <v>0</v>
      </c>
      <c r="CS91" s="267">
        <f t="shared" si="107"/>
        <v>0</v>
      </c>
      <c r="CT91" s="267">
        <f t="shared" si="107"/>
        <v>0</v>
      </c>
      <c r="CU91" s="267">
        <f t="shared" si="107"/>
        <v>0</v>
      </c>
      <c r="CV91" s="267">
        <f t="shared" si="107"/>
        <v>0</v>
      </c>
      <c r="CW91" s="267">
        <f t="shared" si="107"/>
        <v>0</v>
      </c>
      <c r="CX91" s="267">
        <f t="shared" si="107"/>
        <v>0</v>
      </c>
      <c r="CY91" s="267">
        <f t="shared" si="107"/>
        <v>0</v>
      </c>
      <c r="CZ91" s="267">
        <f t="shared" si="107"/>
        <v>0</v>
      </c>
      <c r="DA91" s="267">
        <f t="shared" si="107"/>
        <v>0</v>
      </c>
      <c r="DB91" s="267">
        <f t="shared" si="107"/>
        <v>0</v>
      </c>
      <c r="DC91" s="267">
        <f t="shared" si="107"/>
        <v>0</v>
      </c>
    </row>
    <row r="92" spans="2:107" ht="15" hidden="1" customHeight="1" x14ac:dyDescent="0.25">
      <c r="B92" s="247">
        <v>49</v>
      </c>
      <c r="C92" s="252" t="s">
        <v>4221</v>
      </c>
      <c r="D92" s="252"/>
      <c r="E92" s="253" t="s">
        <v>3855</v>
      </c>
      <c r="F92" s="264" t="s">
        <v>4234</v>
      </c>
      <c r="G92" s="259">
        <f>SUM(H92:DC92)</f>
        <v>0</v>
      </c>
      <c r="H92" s="265">
        <f>H88*H79</f>
        <v>0</v>
      </c>
      <c r="I92" s="265">
        <f t="shared" ref="I92:BT92" si="108">I88*I79</f>
        <v>0</v>
      </c>
      <c r="J92" s="265">
        <f t="shared" si="108"/>
        <v>0</v>
      </c>
      <c r="K92" s="265">
        <f t="shared" si="108"/>
        <v>0</v>
      </c>
      <c r="L92" s="265">
        <f t="shared" si="108"/>
        <v>0</v>
      </c>
      <c r="M92" s="265">
        <f t="shared" si="108"/>
        <v>0</v>
      </c>
      <c r="N92" s="265">
        <f t="shared" si="108"/>
        <v>0</v>
      </c>
      <c r="O92" s="265">
        <f t="shared" si="108"/>
        <v>0</v>
      </c>
      <c r="P92" s="265">
        <f t="shared" si="108"/>
        <v>0</v>
      </c>
      <c r="Q92" s="265">
        <f t="shared" si="108"/>
        <v>0</v>
      </c>
      <c r="R92" s="265">
        <f t="shared" si="108"/>
        <v>0</v>
      </c>
      <c r="S92" s="265">
        <f t="shared" si="108"/>
        <v>0</v>
      </c>
      <c r="T92" s="265">
        <f t="shared" si="108"/>
        <v>0</v>
      </c>
      <c r="U92" s="265">
        <f t="shared" si="108"/>
        <v>0</v>
      </c>
      <c r="V92" s="265">
        <f t="shared" si="108"/>
        <v>0</v>
      </c>
      <c r="W92" s="265">
        <f t="shared" si="108"/>
        <v>0</v>
      </c>
      <c r="X92" s="265">
        <f t="shared" si="108"/>
        <v>0</v>
      </c>
      <c r="Y92" s="265">
        <f t="shared" si="108"/>
        <v>0</v>
      </c>
      <c r="Z92" s="265">
        <f t="shared" si="108"/>
        <v>0</v>
      </c>
      <c r="AA92" s="265">
        <f t="shared" si="108"/>
        <v>0</v>
      </c>
      <c r="AB92" s="265">
        <f t="shared" si="108"/>
        <v>0</v>
      </c>
      <c r="AC92" s="265">
        <f t="shared" si="108"/>
        <v>0</v>
      </c>
      <c r="AD92" s="265">
        <f t="shared" si="108"/>
        <v>0</v>
      </c>
      <c r="AE92" s="265">
        <f t="shared" si="108"/>
        <v>0</v>
      </c>
      <c r="AF92" s="265">
        <f t="shared" si="108"/>
        <v>0</v>
      </c>
      <c r="AG92" s="265">
        <f t="shared" si="108"/>
        <v>0</v>
      </c>
      <c r="AH92" s="265">
        <f t="shared" si="108"/>
        <v>0</v>
      </c>
      <c r="AI92" s="265">
        <f t="shared" si="108"/>
        <v>0</v>
      </c>
      <c r="AJ92" s="265">
        <f t="shared" si="108"/>
        <v>0</v>
      </c>
      <c r="AK92" s="265">
        <f t="shared" si="108"/>
        <v>0</v>
      </c>
      <c r="AL92" s="265">
        <f t="shared" si="108"/>
        <v>0</v>
      </c>
      <c r="AM92" s="265">
        <f t="shared" si="108"/>
        <v>0</v>
      </c>
      <c r="AN92" s="265">
        <f t="shared" si="108"/>
        <v>0</v>
      </c>
      <c r="AO92" s="265">
        <f t="shared" si="108"/>
        <v>0</v>
      </c>
      <c r="AP92" s="265">
        <f t="shared" si="108"/>
        <v>0</v>
      </c>
      <c r="AQ92" s="265">
        <f t="shared" si="108"/>
        <v>0</v>
      </c>
      <c r="AR92" s="265">
        <f t="shared" si="108"/>
        <v>0</v>
      </c>
      <c r="AS92" s="265">
        <f t="shared" si="108"/>
        <v>0</v>
      </c>
      <c r="AT92" s="265">
        <f t="shared" si="108"/>
        <v>0</v>
      </c>
      <c r="AU92" s="265">
        <f t="shared" si="108"/>
        <v>0</v>
      </c>
      <c r="AV92" s="265">
        <f t="shared" si="108"/>
        <v>0</v>
      </c>
      <c r="AW92" s="265">
        <f t="shared" si="108"/>
        <v>0</v>
      </c>
      <c r="AX92" s="265">
        <f t="shared" si="108"/>
        <v>0</v>
      </c>
      <c r="AY92" s="265">
        <f t="shared" si="108"/>
        <v>0</v>
      </c>
      <c r="AZ92" s="265">
        <f t="shared" si="108"/>
        <v>0</v>
      </c>
      <c r="BA92" s="265">
        <f t="shared" si="108"/>
        <v>0</v>
      </c>
      <c r="BB92" s="265">
        <f t="shared" si="108"/>
        <v>0</v>
      </c>
      <c r="BC92" s="265">
        <f t="shared" si="108"/>
        <v>0</v>
      </c>
      <c r="BD92" s="265">
        <f t="shared" si="108"/>
        <v>0</v>
      </c>
      <c r="BE92" s="265">
        <f t="shared" si="108"/>
        <v>0</v>
      </c>
      <c r="BF92" s="265">
        <f t="shared" si="108"/>
        <v>0</v>
      </c>
      <c r="BG92" s="265">
        <f t="shared" si="108"/>
        <v>0</v>
      </c>
      <c r="BH92" s="265">
        <f t="shared" si="108"/>
        <v>0</v>
      </c>
      <c r="BI92" s="265">
        <f t="shared" si="108"/>
        <v>0</v>
      </c>
      <c r="BJ92" s="265">
        <f t="shared" si="108"/>
        <v>0</v>
      </c>
      <c r="BK92" s="265">
        <f t="shared" si="108"/>
        <v>0</v>
      </c>
      <c r="BL92" s="265">
        <f t="shared" si="108"/>
        <v>0</v>
      </c>
      <c r="BM92" s="265">
        <f t="shared" si="108"/>
        <v>0</v>
      </c>
      <c r="BN92" s="265">
        <f t="shared" si="108"/>
        <v>0</v>
      </c>
      <c r="BO92" s="265">
        <f t="shared" si="108"/>
        <v>0</v>
      </c>
      <c r="BP92" s="265">
        <f t="shared" si="108"/>
        <v>0</v>
      </c>
      <c r="BQ92" s="265">
        <f t="shared" si="108"/>
        <v>0</v>
      </c>
      <c r="BR92" s="265">
        <f t="shared" si="108"/>
        <v>0</v>
      </c>
      <c r="BS92" s="265">
        <f t="shared" si="108"/>
        <v>0</v>
      </c>
      <c r="BT92" s="265">
        <f t="shared" si="108"/>
        <v>0</v>
      </c>
      <c r="BU92" s="265">
        <f t="shared" ref="BU92:DC92" si="109">BU88*BU79</f>
        <v>0</v>
      </c>
      <c r="BV92" s="265">
        <f t="shared" si="109"/>
        <v>0</v>
      </c>
      <c r="BW92" s="265">
        <f t="shared" si="109"/>
        <v>0</v>
      </c>
      <c r="BX92" s="265">
        <f t="shared" si="109"/>
        <v>0</v>
      </c>
      <c r="BY92" s="265">
        <f t="shared" si="109"/>
        <v>0</v>
      </c>
      <c r="BZ92" s="265">
        <f t="shared" si="109"/>
        <v>0</v>
      </c>
      <c r="CA92" s="265">
        <f t="shared" si="109"/>
        <v>0</v>
      </c>
      <c r="CB92" s="265">
        <f t="shared" si="109"/>
        <v>0</v>
      </c>
      <c r="CC92" s="265">
        <f t="shared" si="109"/>
        <v>0</v>
      </c>
      <c r="CD92" s="265">
        <f t="shared" si="109"/>
        <v>0</v>
      </c>
      <c r="CE92" s="265">
        <f t="shared" si="109"/>
        <v>0</v>
      </c>
      <c r="CF92" s="265">
        <f t="shared" si="109"/>
        <v>0</v>
      </c>
      <c r="CG92" s="265">
        <f t="shared" si="109"/>
        <v>0</v>
      </c>
      <c r="CH92" s="265">
        <f t="shared" si="109"/>
        <v>0</v>
      </c>
      <c r="CI92" s="265">
        <f t="shared" si="109"/>
        <v>0</v>
      </c>
      <c r="CJ92" s="265">
        <f t="shared" si="109"/>
        <v>0</v>
      </c>
      <c r="CK92" s="265">
        <f t="shared" si="109"/>
        <v>0</v>
      </c>
      <c r="CL92" s="265">
        <f t="shared" si="109"/>
        <v>0</v>
      </c>
      <c r="CM92" s="265">
        <f t="shared" si="109"/>
        <v>0</v>
      </c>
      <c r="CN92" s="265">
        <f t="shared" si="109"/>
        <v>0</v>
      </c>
      <c r="CO92" s="265">
        <f t="shared" si="109"/>
        <v>0</v>
      </c>
      <c r="CP92" s="265">
        <f t="shared" si="109"/>
        <v>0</v>
      </c>
      <c r="CQ92" s="265">
        <f t="shared" si="109"/>
        <v>0</v>
      </c>
      <c r="CR92" s="265">
        <f t="shared" si="109"/>
        <v>0</v>
      </c>
      <c r="CS92" s="265">
        <f t="shared" si="109"/>
        <v>0</v>
      </c>
      <c r="CT92" s="265">
        <f t="shared" si="109"/>
        <v>0</v>
      </c>
      <c r="CU92" s="265">
        <f t="shared" si="109"/>
        <v>0</v>
      </c>
      <c r="CV92" s="265">
        <f t="shared" si="109"/>
        <v>0</v>
      </c>
      <c r="CW92" s="265">
        <f t="shared" si="109"/>
        <v>0</v>
      </c>
      <c r="CX92" s="265">
        <f t="shared" si="109"/>
        <v>0</v>
      </c>
      <c r="CY92" s="265">
        <f t="shared" si="109"/>
        <v>0</v>
      </c>
      <c r="CZ92" s="265">
        <f t="shared" si="109"/>
        <v>0</v>
      </c>
      <c r="DA92" s="265">
        <f t="shared" si="109"/>
        <v>0</v>
      </c>
      <c r="DB92" s="265">
        <f t="shared" si="109"/>
        <v>0</v>
      </c>
      <c r="DC92" s="265">
        <f t="shared" si="109"/>
        <v>0</v>
      </c>
    </row>
    <row r="93" spans="2:107" ht="15" hidden="1" customHeight="1" x14ac:dyDescent="0.25">
      <c r="B93" s="247">
        <v>50</v>
      </c>
      <c r="C93" s="252" t="s">
        <v>4255</v>
      </c>
      <c r="D93" s="252"/>
      <c r="E93" s="253" t="s">
        <v>3909</v>
      </c>
      <c r="F93" s="695" t="s">
        <v>4261</v>
      </c>
      <c r="G93" s="266">
        <f>IF(OR(G40=0,G92=0),0,(G92-G40)/G40)</f>
        <v>0</v>
      </c>
      <c r="H93" s="267">
        <f>IF(OR(H40=0,H92=0),0,(H92-H40)/H40)</f>
        <v>0</v>
      </c>
      <c r="I93" s="267">
        <f t="shared" ref="I93:BT93" si="110">IF(OR(I40=0,I92=0),0,(I92-I40)/I40)</f>
        <v>0</v>
      </c>
      <c r="J93" s="267">
        <f t="shared" si="110"/>
        <v>0</v>
      </c>
      <c r="K93" s="267">
        <f t="shared" si="110"/>
        <v>0</v>
      </c>
      <c r="L93" s="267">
        <f t="shared" si="110"/>
        <v>0</v>
      </c>
      <c r="M93" s="267">
        <f t="shared" si="110"/>
        <v>0</v>
      </c>
      <c r="N93" s="267">
        <f t="shared" si="110"/>
        <v>0</v>
      </c>
      <c r="O93" s="267">
        <f t="shared" si="110"/>
        <v>0</v>
      </c>
      <c r="P93" s="267">
        <f t="shared" si="110"/>
        <v>0</v>
      </c>
      <c r="Q93" s="267">
        <f t="shared" si="110"/>
        <v>0</v>
      </c>
      <c r="R93" s="267">
        <f t="shared" si="110"/>
        <v>0</v>
      </c>
      <c r="S93" s="267">
        <f t="shared" si="110"/>
        <v>0</v>
      </c>
      <c r="T93" s="267">
        <f t="shared" si="110"/>
        <v>0</v>
      </c>
      <c r="U93" s="267">
        <f t="shared" si="110"/>
        <v>0</v>
      </c>
      <c r="V93" s="267">
        <f t="shared" si="110"/>
        <v>0</v>
      </c>
      <c r="W93" s="267">
        <f t="shared" si="110"/>
        <v>0</v>
      </c>
      <c r="X93" s="267">
        <f t="shared" si="110"/>
        <v>0</v>
      </c>
      <c r="Y93" s="267">
        <f t="shared" si="110"/>
        <v>0</v>
      </c>
      <c r="Z93" s="267">
        <f t="shared" si="110"/>
        <v>0</v>
      </c>
      <c r="AA93" s="267">
        <f t="shared" si="110"/>
        <v>0</v>
      </c>
      <c r="AB93" s="267">
        <f t="shared" si="110"/>
        <v>0</v>
      </c>
      <c r="AC93" s="267">
        <f t="shared" si="110"/>
        <v>0</v>
      </c>
      <c r="AD93" s="267">
        <f t="shared" si="110"/>
        <v>0</v>
      </c>
      <c r="AE93" s="267">
        <f t="shared" si="110"/>
        <v>0</v>
      </c>
      <c r="AF93" s="267">
        <f t="shared" si="110"/>
        <v>0</v>
      </c>
      <c r="AG93" s="267">
        <f t="shared" si="110"/>
        <v>0</v>
      </c>
      <c r="AH93" s="267">
        <f t="shared" si="110"/>
        <v>0</v>
      </c>
      <c r="AI93" s="267">
        <f t="shared" si="110"/>
        <v>0</v>
      </c>
      <c r="AJ93" s="267">
        <f t="shared" si="110"/>
        <v>0</v>
      </c>
      <c r="AK93" s="267">
        <f t="shared" si="110"/>
        <v>0</v>
      </c>
      <c r="AL93" s="267">
        <f t="shared" si="110"/>
        <v>0</v>
      </c>
      <c r="AM93" s="267">
        <f t="shared" si="110"/>
        <v>0</v>
      </c>
      <c r="AN93" s="267">
        <f t="shared" si="110"/>
        <v>0</v>
      </c>
      <c r="AO93" s="267">
        <f t="shared" si="110"/>
        <v>0</v>
      </c>
      <c r="AP93" s="267">
        <f t="shared" si="110"/>
        <v>0</v>
      </c>
      <c r="AQ93" s="267">
        <f t="shared" si="110"/>
        <v>0</v>
      </c>
      <c r="AR93" s="267">
        <f t="shared" si="110"/>
        <v>0</v>
      </c>
      <c r="AS93" s="267">
        <f t="shared" si="110"/>
        <v>0</v>
      </c>
      <c r="AT93" s="267">
        <f t="shared" si="110"/>
        <v>0</v>
      </c>
      <c r="AU93" s="267">
        <f t="shared" si="110"/>
        <v>0</v>
      </c>
      <c r="AV93" s="267">
        <f t="shared" si="110"/>
        <v>0</v>
      </c>
      <c r="AW93" s="267">
        <f t="shared" si="110"/>
        <v>0</v>
      </c>
      <c r="AX93" s="267">
        <f t="shared" si="110"/>
        <v>0</v>
      </c>
      <c r="AY93" s="267">
        <f t="shared" si="110"/>
        <v>0</v>
      </c>
      <c r="AZ93" s="267">
        <f t="shared" si="110"/>
        <v>0</v>
      </c>
      <c r="BA93" s="267">
        <f t="shared" si="110"/>
        <v>0</v>
      </c>
      <c r="BB93" s="267">
        <f t="shared" si="110"/>
        <v>0</v>
      </c>
      <c r="BC93" s="267">
        <f t="shared" si="110"/>
        <v>0</v>
      </c>
      <c r="BD93" s="267">
        <f t="shared" si="110"/>
        <v>0</v>
      </c>
      <c r="BE93" s="267">
        <f t="shared" si="110"/>
        <v>0</v>
      </c>
      <c r="BF93" s="267">
        <f t="shared" si="110"/>
        <v>0</v>
      </c>
      <c r="BG93" s="267">
        <f t="shared" si="110"/>
        <v>0</v>
      </c>
      <c r="BH93" s="267">
        <f t="shared" si="110"/>
        <v>0</v>
      </c>
      <c r="BI93" s="267">
        <f t="shared" si="110"/>
        <v>0</v>
      </c>
      <c r="BJ93" s="267">
        <f t="shared" si="110"/>
        <v>0</v>
      </c>
      <c r="BK93" s="267">
        <f t="shared" si="110"/>
        <v>0</v>
      </c>
      <c r="BL93" s="267">
        <f t="shared" si="110"/>
        <v>0</v>
      </c>
      <c r="BM93" s="267">
        <f t="shared" si="110"/>
        <v>0</v>
      </c>
      <c r="BN93" s="267">
        <f t="shared" si="110"/>
        <v>0</v>
      </c>
      <c r="BO93" s="267">
        <f t="shared" si="110"/>
        <v>0</v>
      </c>
      <c r="BP93" s="267">
        <f t="shared" si="110"/>
        <v>0</v>
      </c>
      <c r="BQ93" s="267">
        <f t="shared" si="110"/>
        <v>0</v>
      </c>
      <c r="BR93" s="267">
        <f t="shared" si="110"/>
        <v>0</v>
      </c>
      <c r="BS93" s="267">
        <f t="shared" si="110"/>
        <v>0</v>
      </c>
      <c r="BT93" s="267">
        <f t="shared" si="110"/>
        <v>0</v>
      </c>
      <c r="BU93" s="267">
        <f t="shared" ref="BU93:DC93" si="111">IF(OR(BU40=0,BU92=0),0,(BU92-BU40)/BU40)</f>
        <v>0</v>
      </c>
      <c r="BV93" s="267">
        <f t="shared" si="111"/>
        <v>0</v>
      </c>
      <c r="BW93" s="267">
        <f t="shared" si="111"/>
        <v>0</v>
      </c>
      <c r="BX93" s="267">
        <f t="shared" si="111"/>
        <v>0</v>
      </c>
      <c r="BY93" s="267">
        <f t="shared" si="111"/>
        <v>0</v>
      </c>
      <c r="BZ93" s="267">
        <f t="shared" si="111"/>
        <v>0</v>
      </c>
      <c r="CA93" s="267">
        <f t="shared" si="111"/>
        <v>0</v>
      </c>
      <c r="CB93" s="267">
        <f t="shared" si="111"/>
        <v>0</v>
      </c>
      <c r="CC93" s="267">
        <f t="shared" si="111"/>
        <v>0</v>
      </c>
      <c r="CD93" s="267">
        <f t="shared" si="111"/>
        <v>0</v>
      </c>
      <c r="CE93" s="267">
        <f t="shared" si="111"/>
        <v>0</v>
      </c>
      <c r="CF93" s="267">
        <f t="shared" si="111"/>
        <v>0</v>
      </c>
      <c r="CG93" s="267">
        <f t="shared" si="111"/>
        <v>0</v>
      </c>
      <c r="CH93" s="267">
        <f t="shared" si="111"/>
        <v>0</v>
      </c>
      <c r="CI93" s="267">
        <f t="shared" si="111"/>
        <v>0</v>
      </c>
      <c r="CJ93" s="267">
        <f t="shared" si="111"/>
        <v>0</v>
      </c>
      <c r="CK93" s="267">
        <f t="shared" si="111"/>
        <v>0</v>
      </c>
      <c r="CL93" s="267">
        <f t="shared" si="111"/>
        <v>0</v>
      </c>
      <c r="CM93" s="267">
        <f t="shared" si="111"/>
        <v>0</v>
      </c>
      <c r="CN93" s="267">
        <f t="shared" si="111"/>
        <v>0</v>
      </c>
      <c r="CO93" s="267">
        <f t="shared" si="111"/>
        <v>0</v>
      </c>
      <c r="CP93" s="267">
        <f t="shared" si="111"/>
        <v>0</v>
      </c>
      <c r="CQ93" s="267">
        <f t="shared" si="111"/>
        <v>0</v>
      </c>
      <c r="CR93" s="267">
        <f t="shared" si="111"/>
        <v>0</v>
      </c>
      <c r="CS93" s="267">
        <f t="shared" si="111"/>
        <v>0</v>
      </c>
      <c r="CT93" s="267">
        <f t="shared" si="111"/>
        <v>0</v>
      </c>
      <c r="CU93" s="267">
        <f t="shared" si="111"/>
        <v>0</v>
      </c>
      <c r="CV93" s="267">
        <f t="shared" si="111"/>
        <v>0</v>
      </c>
      <c r="CW93" s="267">
        <f t="shared" si="111"/>
        <v>0</v>
      </c>
      <c r="CX93" s="267">
        <f t="shared" si="111"/>
        <v>0</v>
      </c>
      <c r="CY93" s="267">
        <f t="shared" si="111"/>
        <v>0</v>
      </c>
      <c r="CZ93" s="267">
        <f t="shared" si="111"/>
        <v>0</v>
      </c>
      <c r="DA93" s="267">
        <f t="shared" si="111"/>
        <v>0</v>
      </c>
      <c r="DB93" s="267">
        <f t="shared" si="111"/>
        <v>0</v>
      </c>
      <c r="DC93" s="267">
        <f t="shared" si="111"/>
        <v>0</v>
      </c>
    </row>
    <row r="94" spans="2:107" hidden="1" x14ac:dyDescent="0.25"/>
    <row r="95" spans="2:107" ht="15" hidden="1" customHeight="1" x14ac:dyDescent="0.25">
      <c r="B95" s="1032" t="s">
        <v>5851</v>
      </c>
      <c r="C95" s="1033"/>
      <c r="D95" s="1033"/>
      <c r="E95" s="1033"/>
      <c r="F95" s="1033"/>
      <c r="G95" s="246"/>
      <c r="H95" s="246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  <c r="AM95" s="246"/>
      <c r="AN95" s="246"/>
      <c r="AO95" s="246"/>
      <c r="AP95" s="246"/>
      <c r="AQ95" s="246"/>
      <c r="AR95" s="246"/>
      <c r="AS95" s="246"/>
      <c r="AT95" s="246"/>
      <c r="AU95" s="246"/>
      <c r="AV95" s="246"/>
      <c r="AW95" s="246"/>
      <c r="AX95" s="246"/>
      <c r="AY95" s="246"/>
      <c r="AZ95" s="246"/>
      <c r="BA95" s="246"/>
      <c r="BB95" s="246"/>
      <c r="BC95" s="246"/>
      <c r="BD95" s="246"/>
      <c r="BE95" s="246"/>
      <c r="BF95" s="246"/>
      <c r="BG95" s="246"/>
      <c r="BH95" s="246"/>
      <c r="BI95" s="246"/>
      <c r="BJ95" s="246"/>
      <c r="BK95" s="246"/>
      <c r="BL95" s="246"/>
      <c r="BM95" s="246"/>
      <c r="BN95" s="246"/>
      <c r="BO95" s="246"/>
      <c r="BP95" s="246"/>
      <c r="BQ95" s="246"/>
      <c r="BR95" s="246"/>
      <c r="BS95" s="246"/>
      <c r="BT95" s="246"/>
      <c r="BU95" s="246"/>
      <c r="BV95" s="246"/>
      <c r="BW95" s="246"/>
      <c r="BX95" s="246"/>
      <c r="BY95" s="246"/>
      <c r="BZ95" s="246"/>
      <c r="CA95" s="246"/>
      <c r="CB95" s="246"/>
      <c r="CC95" s="246"/>
      <c r="CD95" s="246"/>
      <c r="CE95" s="246"/>
      <c r="CF95" s="246"/>
      <c r="CG95" s="246"/>
      <c r="CH95" s="246"/>
      <c r="CI95" s="246"/>
      <c r="CJ95" s="246"/>
      <c r="CK95" s="246"/>
      <c r="CL95" s="246"/>
      <c r="CM95" s="246"/>
      <c r="CN95" s="246"/>
      <c r="CO95" s="246"/>
      <c r="CP95" s="246"/>
      <c r="CQ95" s="246"/>
      <c r="CR95" s="246"/>
      <c r="CS95" s="246"/>
      <c r="CT95" s="246"/>
      <c r="CU95" s="246"/>
      <c r="CV95" s="246"/>
      <c r="CW95" s="246"/>
      <c r="CX95" s="246"/>
      <c r="CY95" s="246"/>
      <c r="CZ95" s="246"/>
      <c r="DA95" s="246"/>
      <c r="DB95" s="246"/>
      <c r="DC95" s="246"/>
    </row>
    <row r="96" spans="2:107" s="99" customFormat="1" ht="15" hidden="1" customHeight="1" x14ac:dyDescent="0.25">
      <c r="B96" s="247"/>
      <c r="C96" s="248"/>
      <c r="D96" s="248"/>
      <c r="E96" s="248"/>
      <c r="F96" s="249"/>
      <c r="G96" s="250" t="s">
        <v>76</v>
      </c>
      <c r="H96" s="251" t="s">
        <v>4831</v>
      </c>
      <c r="I96" s="251" t="s">
        <v>4832</v>
      </c>
      <c r="J96" s="251" t="s">
        <v>4833</v>
      </c>
      <c r="K96" s="251" t="s">
        <v>4834</v>
      </c>
      <c r="L96" s="251" t="s">
        <v>4835</v>
      </c>
      <c r="M96" s="251" t="s">
        <v>4836</v>
      </c>
      <c r="N96" s="251" t="s">
        <v>4837</v>
      </c>
      <c r="O96" s="251" t="s">
        <v>4838</v>
      </c>
      <c r="P96" s="251" t="s">
        <v>4839</v>
      </c>
      <c r="Q96" s="251" t="s">
        <v>4840</v>
      </c>
      <c r="R96" s="251" t="s">
        <v>4841</v>
      </c>
      <c r="S96" s="251" t="s">
        <v>4842</v>
      </c>
      <c r="T96" s="251" t="s">
        <v>4843</v>
      </c>
      <c r="U96" s="251" t="s">
        <v>4844</v>
      </c>
      <c r="V96" s="251" t="s">
        <v>4845</v>
      </c>
      <c r="W96" s="251" t="s">
        <v>4846</v>
      </c>
      <c r="X96" s="251" t="s">
        <v>4847</v>
      </c>
      <c r="Y96" s="251" t="s">
        <v>4848</v>
      </c>
      <c r="Z96" s="251" t="s">
        <v>4849</v>
      </c>
      <c r="AA96" s="251" t="s">
        <v>4850</v>
      </c>
      <c r="AB96" s="251" t="s">
        <v>4851</v>
      </c>
      <c r="AC96" s="251" t="s">
        <v>4852</v>
      </c>
      <c r="AD96" s="251" t="s">
        <v>4853</v>
      </c>
      <c r="AE96" s="251" t="s">
        <v>4854</v>
      </c>
      <c r="AF96" s="251" t="s">
        <v>4855</v>
      </c>
      <c r="AG96" s="251" t="s">
        <v>4856</v>
      </c>
      <c r="AH96" s="251" t="s">
        <v>4857</v>
      </c>
      <c r="AI96" s="251" t="s">
        <v>4858</v>
      </c>
      <c r="AJ96" s="251" t="s">
        <v>4859</v>
      </c>
      <c r="AK96" s="251" t="s">
        <v>4860</v>
      </c>
      <c r="AL96" s="251" t="s">
        <v>4861</v>
      </c>
      <c r="AM96" s="251" t="s">
        <v>4862</v>
      </c>
      <c r="AN96" s="251" t="s">
        <v>4863</v>
      </c>
      <c r="AO96" s="251" t="s">
        <v>4864</v>
      </c>
      <c r="AP96" s="251" t="s">
        <v>4865</v>
      </c>
      <c r="AQ96" s="251" t="s">
        <v>4866</v>
      </c>
      <c r="AR96" s="251" t="s">
        <v>4867</v>
      </c>
      <c r="AS96" s="251" t="s">
        <v>4868</v>
      </c>
      <c r="AT96" s="251" t="s">
        <v>4869</v>
      </c>
      <c r="AU96" s="251" t="s">
        <v>4870</v>
      </c>
      <c r="AV96" s="251" t="s">
        <v>4871</v>
      </c>
      <c r="AW96" s="251" t="s">
        <v>4872</v>
      </c>
      <c r="AX96" s="251" t="s">
        <v>4873</v>
      </c>
      <c r="AY96" s="251" t="s">
        <v>4874</v>
      </c>
      <c r="AZ96" s="251" t="s">
        <v>4875</v>
      </c>
      <c r="BA96" s="251" t="s">
        <v>4876</v>
      </c>
      <c r="BB96" s="251" t="s">
        <v>4877</v>
      </c>
      <c r="BC96" s="251" t="s">
        <v>4878</v>
      </c>
      <c r="BD96" s="251" t="s">
        <v>4879</v>
      </c>
      <c r="BE96" s="251" t="s">
        <v>4880</v>
      </c>
      <c r="BF96" s="251" t="s">
        <v>4881</v>
      </c>
      <c r="BG96" s="251" t="s">
        <v>4882</v>
      </c>
      <c r="BH96" s="251" t="s">
        <v>4883</v>
      </c>
      <c r="BI96" s="251" t="s">
        <v>4884</v>
      </c>
      <c r="BJ96" s="251" t="s">
        <v>4885</v>
      </c>
      <c r="BK96" s="251" t="s">
        <v>4886</v>
      </c>
      <c r="BL96" s="251" t="s">
        <v>4887</v>
      </c>
      <c r="BM96" s="251" t="s">
        <v>4888</v>
      </c>
      <c r="BN96" s="251" t="s">
        <v>4889</v>
      </c>
      <c r="BO96" s="251" t="s">
        <v>4890</v>
      </c>
      <c r="BP96" s="251" t="s">
        <v>4891</v>
      </c>
      <c r="BQ96" s="251" t="s">
        <v>4892</v>
      </c>
      <c r="BR96" s="251" t="s">
        <v>4893</v>
      </c>
      <c r="BS96" s="251" t="s">
        <v>4894</v>
      </c>
      <c r="BT96" s="251" t="s">
        <v>4895</v>
      </c>
      <c r="BU96" s="251" t="s">
        <v>4896</v>
      </c>
      <c r="BV96" s="251" t="s">
        <v>4897</v>
      </c>
      <c r="BW96" s="251" t="s">
        <v>4898</v>
      </c>
      <c r="BX96" s="251" t="s">
        <v>4899</v>
      </c>
      <c r="BY96" s="251" t="s">
        <v>4900</v>
      </c>
      <c r="BZ96" s="251" t="s">
        <v>4901</v>
      </c>
      <c r="CA96" s="251" t="s">
        <v>4902</v>
      </c>
      <c r="CB96" s="251" t="s">
        <v>4903</v>
      </c>
      <c r="CC96" s="251" t="s">
        <v>4904</v>
      </c>
      <c r="CD96" s="251" t="s">
        <v>4905</v>
      </c>
      <c r="CE96" s="251" t="s">
        <v>4906</v>
      </c>
      <c r="CF96" s="251" t="s">
        <v>4907</v>
      </c>
      <c r="CG96" s="251" t="s">
        <v>4908</v>
      </c>
      <c r="CH96" s="251" t="s">
        <v>4909</v>
      </c>
      <c r="CI96" s="251" t="s">
        <v>4910</v>
      </c>
      <c r="CJ96" s="251" t="s">
        <v>4911</v>
      </c>
      <c r="CK96" s="251" t="s">
        <v>4912</v>
      </c>
      <c r="CL96" s="251" t="s">
        <v>4913</v>
      </c>
      <c r="CM96" s="251" t="s">
        <v>4914</v>
      </c>
      <c r="CN96" s="251" t="s">
        <v>4915</v>
      </c>
      <c r="CO96" s="251" t="s">
        <v>4916</v>
      </c>
      <c r="CP96" s="251" t="s">
        <v>4917</v>
      </c>
      <c r="CQ96" s="251" t="s">
        <v>4918</v>
      </c>
      <c r="CR96" s="251" t="s">
        <v>4919</v>
      </c>
      <c r="CS96" s="251" t="s">
        <v>4920</v>
      </c>
      <c r="CT96" s="251" t="s">
        <v>4921</v>
      </c>
      <c r="CU96" s="251" t="s">
        <v>4922</v>
      </c>
      <c r="CV96" s="251" t="s">
        <v>4923</v>
      </c>
      <c r="CW96" s="251" t="s">
        <v>4924</v>
      </c>
      <c r="CX96" s="251" t="s">
        <v>4925</v>
      </c>
      <c r="CY96" s="251" t="s">
        <v>4926</v>
      </c>
      <c r="CZ96" s="251" t="s">
        <v>4927</v>
      </c>
      <c r="DA96" s="251" t="s">
        <v>4928</v>
      </c>
      <c r="DB96" s="251" t="s">
        <v>4929</v>
      </c>
      <c r="DC96" s="251" t="s">
        <v>4930</v>
      </c>
    </row>
    <row r="97" spans="2:107" ht="18" hidden="1" x14ac:dyDescent="0.25">
      <c r="B97" s="247">
        <v>51</v>
      </c>
      <c r="C97" s="268" t="s">
        <v>3898</v>
      </c>
      <c r="D97" s="268"/>
      <c r="E97" s="531" t="s">
        <v>3855</v>
      </c>
      <c r="F97" s="264" t="s">
        <v>4236</v>
      </c>
      <c r="G97" s="259">
        <f>SUM(H97:DC97)</f>
        <v>0</v>
      </c>
      <c r="H97" s="260">
        <f>H72-H92</f>
        <v>0</v>
      </c>
      <c r="I97" s="260">
        <f t="shared" ref="I97:BT97" si="112">I72-I92</f>
        <v>0</v>
      </c>
      <c r="J97" s="260">
        <f t="shared" si="112"/>
        <v>0</v>
      </c>
      <c r="K97" s="260">
        <f t="shared" si="112"/>
        <v>0</v>
      </c>
      <c r="L97" s="260">
        <f t="shared" si="112"/>
        <v>0</v>
      </c>
      <c r="M97" s="260">
        <f t="shared" si="112"/>
        <v>0</v>
      </c>
      <c r="N97" s="260">
        <f t="shared" si="112"/>
        <v>0</v>
      </c>
      <c r="O97" s="260">
        <f t="shared" si="112"/>
        <v>0</v>
      </c>
      <c r="P97" s="260">
        <f t="shared" si="112"/>
        <v>0</v>
      </c>
      <c r="Q97" s="260">
        <f t="shared" si="112"/>
        <v>0</v>
      </c>
      <c r="R97" s="260">
        <f t="shared" si="112"/>
        <v>0</v>
      </c>
      <c r="S97" s="260">
        <f t="shared" si="112"/>
        <v>0</v>
      </c>
      <c r="T97" s="260">
        <f t="shared" si="112"/>
        <v>0</v>
      </c>
      <c r="U97" s="260">
        <f t="shared" si="112"/>
        <v>0</v>
      </c>
      <c r="V97" s="260">
        <f t="shared" si="112"/>
        <v>0</v>
      </c>
      <c r="W97" s="260">
        <f t="shared" si="112"/>
        <v>0</v>
      </c>
      <c r="X97" s="260">
        <f t="shared" si="112"/>
        <v>0</v>
      </c>
      <c r="Y97" s="260">
        <f t="shared" si="112"/>
        <v>0</v>
      </c>
      <c r="Z97" s="260">
        <f t="shared" si="112"/>
        <v>0</v>
      </c>
      <c r="AA97" s="260">
        <f t="shared" si="112"/>
        <v>0</v>
      </c>
      <c r="AB97" s="260">
        <f t="shared" si="112"/>
        <v>0</v>
      </c>
      <c r="AC97" s="260">
        <f t="shared" si="112"/>
        <v>0</v>
      </c>
      <c r="AD97" s="260">
        <f t="shared" si="112"/>
        <v>0</v>
      </c>
      <c r="AE97" s="260">
        <f t="shared" si="112"/>
        <v>0</v>
      </c>
      <c r="AF97" s="260">
        <f t="shared" si="112"/>
        <v>0</v>
      </c>
      <c r="AG97" s="260">
        <f t="shared" si="112"/>
        <v>0</v>
      </c>
      <c r="AH97" s="260">
        <f t="shared" si="112"/>
        <v>0</v>
      </c>
      <c r="AI97" s="260">
        <f t="shared" si="112"/>
        <v>0</v>
      </c>
      <c r="AJ97" s="260">
        <f t="shared" si="112"/>
        <v>0</v>
      </c>
      <c r="AK97" s="260">
        <f t="shared" si="112"/>
        <v>0</v>
      </c>
      <c r="AL97" s="260">
        <f t="shared" si="112"/>
        <v>0</v>
      </c>
      <c r="AM97" s="260">
        <f t="shared" si="112"/>
        <v>0</v>
      </c>
      <c r="AN97" s="260">
        <f t="shared" si="112"/>
        <v>0</v>
      </c>
      <c r="AO97" s="260">
        <f t="shared" si="112"/>
        <v>0</v>
      </c>
      <c r="AP97" s="260">
        <f t="shared" si="112"/>
        <v>0</v>
      </c>
      <c r="AQ97" s="260">
        <f t="shared" si="112"/>
        <v>0</v>
      </c>
      <c r="AR97" s="260">
        <f t="shared" si="112"/>
        <v>0</v>
      </c>
      <c r="AS97" s="260">
        <f t="shared" si="112"/>
        <v>0</v>
      </c>
      <c r="AT97" s="260">
        <f t="shared" si="112"/>
        <v>0</v>
      </c>
      <c r="AU97" s="260">
        <f t="shared" si="112"/>
        <v>0</v>
      </c>
      <c r="AV97" s="260">
        <f t="shared" si="112"/>
        <v>0</v>
      </c>
      <c r="AW97" s="260">
        <f t="shared" si="112"/>
        <v>0</v>
      </c>
      <c r="AX97" s="260">
        <f t="shared" si="112"/>
        <v>0</v>
      </c>
      <c r="AY97" s="260">
        <f t="shared" si="112"/>
        <v>0</v>
      </c>
      <c r="AZ97" s="260">
        <f t="shared" si="112"/>
        <v>0</v>
      </c>
      <c r="BA97" s="260">
        <f t="shared" si="112"/>
        <v>0</v>
      </c>
      <c r="BB97" s="260">
        <f t="shared" si="112"/>
        <v>0</v>
      </c>
      <c r="BC97" s="260">
        <f t="shared" si="112"/>
        <v>0</v>
      </c>
      <c r="BD97" s="260">
        <f t="shared" si="112"/>
        <v>0</v>
      </c>
      <c r="BE97" s="260">
        <f t="shared" si="112"/>
        <v>0</v>
      </c>
      <c r="BF97" s="260">
        <f t="shared" si="112"/>
        <v>0</v>
      </c>
      <c r="BG97" s="260">
        <f t="shared" si="112"/>
        <v>0</v>
      </c>
      <c r="BH97" s="260">
        <f t="shared" si="112"/>
        <v>0</v>
      </c>
      <c r="BI97" s="260">
        <f t="shared" si="112"/>
        <v>0</v>
      </c>
      <c r="BJ97" s="260">
        <f t="shared" si="112"/>
        <v>0</v>
      </c>
      <c r="BK97" s="260">
        <f t="shared" si="112"/>
        <v>0</v>
      </c>
      <c r="BL97" s="260">
        <f t="shared" si="112"/>
        <v>0</v>
      </c>
      <c r="BM97" s="260">
        <f t="shared" si="112"/>
        <v>0</v>
      </c>
      <c r="BN97" s="260">
        <f t="shared" si="112"/>
        <v>0</v>
      </c>
      <c r="BO97" s="260">
        <f t="shared" si="112"/>
        <v>0</v>
      </c>
      <c r="BP97" s="260">
        <f t="shared" si="112"/>
        <v>0</v>
      </c>
      <c r="BQ97" s="260">
        <f t="shared" si="112"/>
        <v>0</v>
      </c>
      <c r="BR97" s="260">
        <f t="shared" si="112"/>
        <v>0</v>
      </c>
      <c r="BS97" s="260">
        <f t="shared" si="112"/>
        <v>0</v>
      </c>
      <c r="BT97" s="260">
        <f t="shared" si="112"/>
        <v>0</v>
      </c>
      <c r="BU97" s="260">
        <f t="shared" ref="BU97:DC97" si="113">BU72-BU92</f>
        <v>0</v>
      </c>
      <c r="BV97" s="260">
        <f t="shared" si="113"/>
        <v>0</v>
      </c>
      <c r="BW97" s="260">
        <f t="shared" si="113"/>
        <v>0</v>
      </c>
      <c r="BX97" s="260">
        <f t="shared" si="113"/>
        <v>0</v>
      </c>
      <c r="BY97" s="260">
        <f t="shared" si="113"/>
        <v>0</v>
      </c>
      <c r="BZ97" s="260">
        <f t="shared" si="113"/>
        <v>0</v>
      </c>
      <c r="CA97" s="260">
        <f t="shared" si="113"/>
        <v>0</v>
      </c>
      <c r="CB97" s="260">
        <f t="shared" si="113"/>
        <v>0</v>
      </c>
      <c r="CC97" s="260">
        <f t="shared" si="113"/>
        <v>0</v>
      </c>
      <c r="CD97" s="260">
        <f t="shared" si="113"/>
        <v>0</v>
      </c>
      <c r="CE97" s="260">
        <f t="shared" si="113"/>
        <v>0</v>
      </c>
      <c r="CF97" s="260">
        <f t="shared" si="113"/>
        <v>0</v>
      </c>
      <c r="CG97" s="260">
        <f t="shared" si="113"/>
        <v>0</v>
      </c>
      <c r="CH97" s="260">
        <f t="shared" si="113"/>
        <v>0</v>
      </c>
      <c r="CI97" s="260">
        <f t="shared" si="113"/>
        <v>0</v>
      </c>
      <c r="CJ97" s="260">
        <f t="shared" si="113"/>
        <v>0</v>
      </c>
      <c r="CK97" s="260">
        <f t="shared" si="113"/>
        <v>0</v>
      </c>
      <c r="CL97" s="260">
        <f t="shared" si="113"/>
        <v>0</v>
      </c>
      <c r="CM97" s="260">
        <f t="shared" si="113"/>
        <v>0</v>
      </c>
      <c r="CN97" s="260">
        <f t="shared" si="113"/>
        <v>0</v>
      </c>
      <c r="CO97" s="260">
        <f t="shared" si="113"/>
        <v>0</v>
      </c>
      <c r="CP97" s="260">
        <f t="shared" si="113"/>
        <v>0</v>
      </c>
      <c r="CQ97" s="260">
        <f t="shared" si="113"/>
        <v>0</v>
      </c>
      <c r="CR97" s="260">
        <f t="shared" si="113"/>
        <v>0</v>
      </c>
      <c r="CS97" s="260">
        <f t="shared" si="113"/>
        <v>0</v>
      </c>
      <c r="CT97" s="260">
        <f t="shared" si="113"/>
        <v>0</v>
      </c>
      <c r="CU97" s="260">
        <f t="shared" si="113"/>
        <v>0</v>
      </c>
      <c r="CV97" s="260">
        <f t="shared" si="113"/>
        <v>0</v>
      </c>
      <c r="CW97" s="260">
        <f t="shared" si="113"/>
        <v>0</v>
      </c>
      <c r="CX97" s="260">
        <f t="shared" si="113"/>
        <v>0</v>
      </c>
      <c r="CY97" s="260">
        <f t="shared" si="113"/>
        <v>0</v>
      </c>
      <c r="CZ97" s="260">
        <f t="shared" si="113"/>
        <v>0</v>
      </c>
      <c r="DA97" s="260">
        <f t="shared" si="113"/>
        <v>0</v>
      </c>
      <c r="DB97" s="260">
        <f t="shared" si="113"/>
        <v>0</v>
      </c>
      <c r="DC97" s="260">
        <f t="shared" si="113"/>
        <v>0</v>
      </c>
    </row>
    <row r="98" spans="2:107" ht="15" hidden="1" customHeight="1" x14ac:dyDescent="0.25">
      <c r="B98" s="247">
        <v>52</v>
      </c>
      <c r="C98" s="269" t="s">
        <v>4237</v>
      </c>
      <c r="D98" s="270">
        <f>D45</f>
        <v>2668.4784624000004</v>
      </c>
      <c r="E98" s="532" t="s">
        <v>3909</v>
      </c>
      <c r="F98" s="695" t="s">
        <v>4238</v>
      </c>
      <c r="G98" s="266">
        <f t="shared" ref="G98:BR98" si="114">IF(G72=0,0,G97/G72)</f>
        <v>0</v>
      </c>
      <c r="H98" s="267">
        <f>IF(H72=0,0,H97/H72)</f>
        <v>0</v>
      </c>
      <c r="I98" s="267">
        <f t="shared" si="114"/>
        <v>0</v>
      </c>
      <c r="J98" s="267">
        <f t="shared" si="114"/>
        <v>0</v>
      </c>
      <c r="K98" s="267">
        <f t="shared" si="114"/>
        <v>0</v>
      </c>
      <c r="L98" s="267">
        <f t="shared" si="114"/>
        <v>0</v>
      </c>
      <c r="M98" s="267">
        <f t="shared" si="114"/>
        <v>0</v>
      </c>
      <c r="N98" s="267">
        <f t="shared" si="114"/>
        <v>0</v>
      </c>
      <c r="O98" s="267">
        <f t="shared" si="114"/>
        <v>0</v>
      </c>
      <c r="P98" s="267">
        <f t="shared" si="114"/>
        <v>0</v>
      </c>
      <c r="Q98" s="267">
        <f t="shared" si="114"/>
        <v>0</v>
      </c>
      <c r="R98" s="267">
        <f t="shared" si="114"/>
        <v>0</v>
      </c>
      <c r="S98" s="267">
        <f t="shared" si="114"/>
        <v>0</v>
      </c>
      <c r="T98" s="267">
        <f t="shared" si="114"/>
        <v>0</v>
      </c>
      <c r="U98" s="267">
        <f t="shared" si="114"/>
        <v>0</v>
      </c>
      <c r="V98" s="267">
        <f t="shared" si="114"/>
        <v>0</v>
      </c>
      <c r="W98" s="267">
        <f t="shared" si="114"/>
        <v>0</v>
      </c>
      <c r="X98" s="267">
        <f t="shared" si="114"/>
        <v>0</v>
      </c>
      <c r="Y98" s="267">
        <f t="shared" si="114"/>
        <v>0</v>
      </c>
      <c r="Z98" s="267">
        <f t="shared" si="114"/>
        <v>0</v>
      </c>
      <c r="AA98" s="267">
        <f t="shared" si="114"/>
        <v>0</v>
      </c>
      <c r="AB98" s="267">
        <f t="shared" si="114"/>
        <v>0</v>
      </c>
      <c r="AC98" s="267">
        <f t="shared" si="114"/>
        <v>0</v>
      </c>
      <c r="AD98" s="267">
        <f t="shared" si="114"/>
        <v>0</v>
      </c>
      <c r="AE98" s="267">
        <f t="shared" si="114"/>
        <v>0</v>
      </c>
      <c r="AF98" s="267">
        <f t="shared" si="114"/>
        <v>0</v>
      </c>
      <c r="AG98" s="267">
        <f t="shared" si="114"/>
        <v>0</v>
      </c>
      <c r="AH98" s="267">
        <f t="shared" si="114"/>
        <v>0</v>
      </c>
      <c r="AI98" s="267">
        <f t="shared" si="114"/>
        <v>0</v>
      </c>
      <c r="AJ98" s="267">
        <f t="shared" si="114"/>
        <v>0</v>
      </c>
      <c r="AK98" s="267">
        <f t="shared" si="114"/>
        <v>0</v>
      </c>
      <c r="AL98" s="267">
        <f t="shared" si="114"/>
        <v>0</v>
      </c>
      <c r="AM98" s="267">
        <f t="shared" si="114"/>
        <v>0</v>
      </c>
      <c r="AN98" s="267">
        <f t="shared" si="114"/>
        <v>0</v>
      </c>
      <c r="AO98" s="267">
        <f t="shared" si="114"/>
        <v>0</v>
      </c>
      <c r="AP98" s="267">
        <f t="shared" si="114"/>
        <v>0</v>
      </c>
      <c r="AQ98" s="267">
        <f t="shared" si="114"/>
        <v>0</v>
      </c>
      <c r="AR98" s="267">
        <f t="shared" si="114"/>
        <v>0</v>
      </c>
      <c r="AS98" s="267">
        <f t="shared" si="114"/>
        <v>0</v>
      </c>
      <c r="AT98" s="267">
        <f t="shared" si="114"/>
        <v>0</v>
      </c>
      <c r="AU98" s="267">
        <f t="shared" si="114"/>
        <v>0</v>
      </c>
      <c r="AV98" s="267">
        <f t="shared" si="114"/>
        <v>0</v>
      </c>
      <c r="AW98" s="267">
        <f t="shared" si="114"/>
        <v>0</v>
      </c>
      <c r="AX98" s="267">
        <f t="shared" si="114"/>
        <v>0</v>
      </c>
      <c r="AY98" s="267">
        <f t="shared" si="114"/>
        <v>0</v>
      </c>
      <c r="AZ98" s="267">
        <f t="shared" si="114"/>
        <v>0</v>
      </c>
      <c r="BA98" s="267">
        <f t="shared" si="114"/>
        <v>0</v>
      </c>
      <c r="BB98" s="267">
        <f t="shared" si="114"/>
        <v>0</v>
      </c>
      <c r="BC98" s="267">
        <f t="shared" si="114"/>
        <v>0</v>
      </c>
      <c r="BD98" s="267">
        <f t="shared" si="114"/>
        <v>0</v>
      </c>
      <c r="BE98" s="267">
        <f t="shared" si="114"/>
        <v>0</v>
      </c>
      <c r="BF98" s="267">
        <f t="shared" si="114"/>
        <v>0</v>
      </c>
      <c r="BG98" s="267">
        <f t="shared" si="114"/>
        <v>0</v>
      </c>
      <c r="BH98" s="267">
        <f t="shared" si="114"/>
        <v>0</v>
      </c>
      <c r="BI98" s="267">
        <f t="shared" si="114"/>
        <v>0</v>
      </c>
      <c r="BJ98" s="267">
        <f t="shared" si="114"/>
        <v>0</v>
      </c>
      <c r="BK98" s="267">
        <f t="shared" si="114"/>
        <v>0</v>
      </c>
      <c r="BL98" s="267">
        <f t="shared" si="114"/>
        <v>0</v>
      </c>
      <c r="BM98" s="267">
        <f t="shared" si="114"/>
        <v>0</v>
      </c>
      <c r="BN98" s="267">
        <f t="shared" si="114"/>
        <v>0</v>
      </c>
      <c r="BO98" s="267">
        <f t="shared" si="114"/>
        <v>0</v>
      </c>
      <c r="BP98" s="267">
        <f t="shared" si="114"/>
        <v>0</v>
      </c>
      <c r="BQ98" s="267">
        <f t="shared" si="114"/>
        <v>0</v>
      </c>
      <c r="BR98" s="267">
        <f t="shared" si="114"/>
        <v>0</v>
      </c>
      <c r="BS98" s="267">
        <f t="shared" ref="BS98:DC98" si="115">IF(BS72=0,0,BS97/BS72)</f>
        <v>0</v>
      </c>
      <c r="BT98" s="267">
        <f t="shared" si="115"/>
        <v>0</v>
      </c>
      <c r="BU98" s="267">
        <f t="shared" si="115"/>
        <v>0</v>
      </c>
      <c r="BV98" s="267">
        <f t="shared" si="115"/>
        <v>0</v>
      </c>
      <c r="BW98" s="267">
        <f t="shared" si="115"/>
        <v>0</v>
      </c>
      <c r="BX98" s="267">
        <f t="shared" si="115"/>
        <v>0</v>
      </c>
      <c r="BY98" s="267">
        <f t="shared" si="115"/>
        <v>0</v>
      </c>
      <c r="BZ98" s="267">
        <f t="shared" si="115"/>
        <v>0</v>
      </c>
      <c r="CA98" s="267">
        <f t="shared" si="115"/>
        <v>0</v>
      </c>
      <c r="CB98" s="267">
        <f t="shared" si="115"/>
        <v>0</v>
      </c>
      <c r="CC98" s="267">
        <f t="shared" si="115"/>
        <v>0</v>
      </c>
      <c r="CD98" s="267">
        <f t="shared" si="115"/>
        <v>0</v>
      </c>
      <c r="CE98" s="267">
        <f t="shared" si="115"/>
        <v>0</v>
      </c>
      <c r="CF98" s="267">
        <f t="shared" si="115"/>
        <v>0</v>
      </c>
      <c r="CG98" s="267">
        <f t="shared" si="115"/>
        <v>0</v>
      </c>
      <c r="CH98" s="267">
        <f t="shared" si="115"/>
        <v>0</v>
      </c>
      <c r="CI98" s="267">
        <f t="shared" si="115"/>
        <v>0</v>
      </c>
      <c r="CJ98" s="267">
        <f t="shared" si="115"/>
        <v>0</v>
      </c>
      <c r="CK98" s="267">
        <f t="shared" si="115"/>
        <v>0</v>
      </c>
      <c r="CL98" s="267">
        <f t="shared" si="115"/>
        <v>0</v>
      </c>
      <c r="CM98" s="267">
        <f t="shared" si="115"/>
        <v>0</v>
      </c>
      <c r="CN98" s="267">
        <f t="shared" si="115"/>
        <v>0</v>
      </c>
      <c r="CO98" s="267">
        <f t="shared" si="115"/>
        <v>0</v>
      </c>
      <c r="CP98" s="267">
        <f t="shared" si="115"/>
        <v>0</v>
      </c>
      <c r="CQ98" s="267">
        <f t="shared" si="115"/>
        <v>0</v>
      </c>
      <c r="CR98" s="267">
        <f t="shared" si="115"/>
        <v>0</v>
      </c>
      <c r="CS98" s="267">
        <f t="shared" si="115"/>
        <v>0</v>
      </c>
      <c r="CT98" s="267">
        <f t="shared" si="115"/>
        <v>0</v>
      </c>
      <c r="CU98" s="267">
        <f t="shared" si="115"/>
        <v>0</v>
      </c>
      <c r="CV98" s="267">
        <f t="shared" si="115"/>
        <v>0</v>
      </c>
      <c r="CW98" s="267">
        <f t="shared" si="115"/>
        <v>0</v>
      </c>
      <c r="CX98" s="267">
        <f t="shared" si="115"/>
        <v>0</v>
      </c>
      <c r="CY98" s="267">
        <f t="shared" si="115"/>
        <v>0</v>
      </c>
      <c r="CZ98" s="267">
        <f t="shared" si="115"/>
        <v>0</v>
      </c>
      <c r="DA98" s="267">
        <f t="shared" si="115"/>
        <v>0</v>
      </c>
      <c r="DB98" s="267">
        <f t="shared" si="115"/>
        <v>0</v>
      </c>
      <c r="DC98" s="267">
        <f t="shared" si="115"/>
        <v>0</v>
      </c>
    </row>
    <row r="99" spans="2:107" ht="15" hidden="1" customHeight="1" x14ac:dyDescent="0.25">
      <c r="B99" s="247">
        <v>53</v>
      </c>
      <c r="C99" s="268" t="s">
        <v>3897</v>
      </c>
      <c r="D99" s="268"/>
      <c r="E99" s="531" t="s">
        <v>3852</v>
      </c>
      <c r="F99" s="264" t="s">
        <v>4239</v>
      </c>
      <c r="G99" s="259">
        <f>SUM(H99:DC99)</f>
        <v>0</v>
      </c>
      <c r="H99" s="260">
        <f>H70-H90</f>
        <v>0</v>
      </c>
      <c r="I99" s="260">
        <f t="shared" ref="I99:BT99" si="116">I70-I90</f>
        <v>0</v>
      </c>
      <c r="J99" s="260">
        <f t="shared" si="116"/>
        <v>0</v>
      </c>
      <c r="K99" s="260">
        <f t="shared" si="116"/>
        <v>0</v>
      </c>
      <c r="L99" s="260">
        <f t="shared" si="116"/>
        <v>0</v>
      </c>
      <c r="M99" s="260">
        <f t="shared" si="116"/>
        <v>0</v>
      </c>
      <c r="N99" s="260">
        <f t="shared" si="116"/>
        <v>0</v>
      </c>
      <c r="O99" s="260">
        <f t="shared" si="116"/>
        <v>0</v>
      </c>
      <c r="P99" s="260">
        <f t="shared" si="116"/>
        <v>0</v>
      </c>
      <c r="Q99" s="260">
        <f t="shared" si="116"/>
        <v>0</v>
      </c>
      <c r="R99" s="260">
        <f t="shared" si="116"/>
        <v>0</v>
      </c>
      <c r="S99" s="260">
        <f t="shared" si="116"/>
        <v>0</v>
      </c>
      <c r="T99" s="260">
        <f t="shared" si="116"/>
        <v>0</v>
      </c>
      <c r="U99" s="260">
        <f t="shared" si="116"/>
        <v>0</v>
      </c>
      <c r="V99" s="260">
        <f t="shared" si="116"/>
        <v>0</v>
      </c>
      <c r="W99" s="260">
        <f t="shared" si="116"/>
        <v>0</v>
      </c>
      <c r="X99" s="260">
        <f t="shared" si="116"/>
        <v>0</v>
      </c>
      <c r="Y99" s="260">
        <f t="shared" si="116"/>
        <v>0</v>
      </c>
      <c r="Z99" s="260">
        <f t="shared" si="116"/>
        <v>0</v>
      </c>
      <c r="AA99" s="260">
        <f t="shared" si="116"/>
        <v>0</v>
      </c>
      <c r="AB99" s="260">
        <f t="shared" si="116"/>
        <v>0</v>
      </c>
      <c r="AC99" s="260">
        <f t="shared" si="116"/>
        <v>0</v>
      </c>
      <c r="AD99" s="260">
        <f t="shared" si="116"/>
        <v>0</v>
      </c>
      <c r="AE99" s="260">
        <f t="shared" si="116"/>
        <v>0</v>
      </c>
      <c r="AF99" s="260">
        <f t="shared" si="116"/>
        <v>0</v>
      </c>
      <c r="AG99" s="260">
        <f t="shared" si="116"/>
        <v>0</v>
      </c>
      <c r="AH99" s="260">
        <f t="shared" si="116"/>
        <v>0</v>
      </c>
      <c r="AI99" s="260">
        <f t="shared" si="116"/>
        <v>0</v>
      </c>
      <c r="AJ99" s="260">
        <f t="shared" si="116"/>
        <v>0</v>
      </c>
      <c r="AK99" s="260">
        <f t="shared" si="116"/>
        <v>0</v>
      </c>
      <c r="AL99" s="260">
        <f t="shared" si="116"/>
        <v>0</v>
      </c>
      <c r="AM99" s="260">
        <f t="shared" si="116"/>
        <v>0</v>
      </c>
      <c r="AN99" s="260">
        <f t="shared" si="116"/>
        <v>0</v>
      </c>
      <c r="AO99" s="260">
        <f t="shared" si="116"/>
        <v>0</v>
      </c>
      <c r="AP99" s="260">
        <f t="shared" si="116"/>
        <v>0</v>
      </c>
      <c r="AQ99" s="260">
        <f t="shared" si="116"/>
        <v>0</v>
      </c>
      <c r="AR99" s="260">
        <f t="shared" si="116"/>
        <v>0</v>
      </c>
      <c r="AS99" s="260">
        <f t="shared" si="116"/>
        <v>0</v>
      </c>
      <c r="AT99" s="260">
        <f t="shared" si="116"/>
        <v>0</v>
      </c>
      <c r="AU99" s="260">
        <f t="shared" si="116"/>
        <v>0</v>
      </c>
      <c r="AV99" s="260">
        <f t="shared" si="116"/>
        <v>0</v>
      </c>
      <c r="AW99" s="260">
        <f t="shared" si="116"/>
        <v>0</v>
      </c>
      <c r="AX99" s="260">
        <f t="shared" si="116"/>
        <v>0</v>
      </c>
      <c r="AY99" s="260">
        <f t="shared" si="116"/>
        <v>0</v>
      </c>
      <c r="AZ99" s="260">
        <f t="shared" si="116"/>
        <v>0</v>
      </c>
      <c r="BA99" s="260">
        <f t="shared" si="116"/>
        <v>0</v>
      </c>
      <c r="BB99" s="260">
        <f t="shared" si="116"/>
        <v>0</v>
      </c>
      <c r="BC99" s="260">
        <f t="shared" si="116"/>
        <v>0</v>
      </c>
      <c r="BD99" s="260">
        <f t="shared" si="116"/>
        <v>0</v>
      </c>
      <c r="BE99" s="260">
        <f t="shared" si="116"/>
        <v>0</v>
      </c>
      <c r="BF99" s="260">
        <f t="shared" si="116"/>
        <v>0</v>
      </c>
      <c r="BG99" s="260">
        <f t="shared" si="116"/>
        <v>0</v>
      </c>
      <c r="BH99" s="260">
        <f t="shared" si="116"/>
        <v>0</v>
      </c>
      <c r="BI99" s="260">
        <f t="shared" si="116"/>
        <v>0</v>
      </c>
      <c r="BJ99" s="260">
        <f t="shared" si="116"/>
        <v>0</v>
      </c>
      <c r="BK99" s="260">
        <f t="shared" si="116"/>
        <v>0</v>
      </c>
      <c r="BL99" s="260">
        <f t="shared" si="116"/>
        <v>0</v>
      </c>
      <c r="BM99" s="260">
        <f t="shared" si="116"/>
        <v>0</v>
      </c>
      <c r="BN99" s="260">
        <f t="shared" si="116"/>
        <v>0</v>
      </c>
      <c r="BO99" s="260">
        <f t="shared" si="116"/>
        <v>0</v>
      </c>
      <c r="BP99" s="260">
        <f t="shared" si="116"/>
        <v>0</v>
      </c>
      <c r="BQ99" s="260">
        <f t="shared" si="116"/>
        <v>0</v>
      </c>
      <c r="BR99" s="260">
        <f t="shared" si="116"/>
        <v>0</v>
      </c>
      <c r="BS99" s="260">
        <f t="shared" si="116"/>
        <v>0</v>
      </c>
      <c r="BT99" s="260">
        <f t="shared" si="116"/>
        <v>0</v>
      </c>
      <c r="BU99" s="260">
        <f t="shared" ref="BU99:DC99" si="117">BU70-BU90</f>
        <v>0</v>
      </c>
      <c r="BV99" s="260">
        <f t="shared" si="117"/>
        <v>0</v>
      </c>
      <c r="BW99" s="260">
        <f t="shared" si="117"/>
        <v>0</v>
      </c>
      <c r="BX99" s="260">
        <f t="shared" si="117"/>
        <v>0</v>
      </c>
      <c r="BY99" s="260">
        <f t="shared" si="117"/>
        <v>0</v>
      </c>
      <c r="BZ99" s="260">
        <f t="shared" si="117"/>
        <v>0</v>
      </c>
      <c r="CA99" s="260">
        <f t="shared" si="117"/>
        <v>0</v>
      </c>
      <c r="CB99" s="260">
        <f t="shared" si="117"/>
        <v>0</v>
      </c>
      <c r="CC99" s="260">
        <f t="shared" si="117"/>
        <v>0</v>
      </c>
      <c r="CD99" s="260">
        <f t="shared" si="117"/>
        <v>0</v>
      </c>
      <c r="CE99" s="260">
        <f t="shared" si="117"/>
        <v>0</v>
      </c>
      <c r="CF99" s="260">
        <f t="shared" si="117"/>
        <v>0</v>
      </c>
      <c r="CG99" s="260">
        <f t="shared" si="117"/>
        <v>0</v>
      </c>
      <c r="CH99" s="260">
        <f t="shared" si="117"/>
        <v>0</v>
      </c>
      <c r="CI99" s="260">
        <f t="shared" si="117"/>
        <v>0</v>
      </c>
      <c r="CJ99" s="260">
        <f t="shared" si="117"/>
        <v>0</v>
      </c>
      <c r="CK99" s="260">
        <f t="shared" si="117"/>
        <v>0</v>
      </c>
      <c r="CL99" s="260">
        <f t="shared" si="117"/>
        <v>0</v>
      </c>
      <c r="CM99" s="260">
        <f t="shared" si="117"/>
        <v>0</v>
      </c>
      <c r="CN99" s="260">
        <f t="shared" si="117"/>
        <v>0</v>
      </c>
      <c r="CO99" s="260">
        <f t="shared" si="117"/>
        <v>0</v>
      </c>
      <c r="CP99" s="260">
        <f t="shared" si="117"/>
        <v>0</v>
      </c>
      <c r="CQ99" s="260">
        <f t="shared" si="117"/>
        <v>0</v>
      </c>
      <c r="CR99" s="260">
        <f t="shared" si="117"/>
        <v>0</v>
      </c>
      <c r="CS99" s="260">
        <f t="shared" si="117"/>
        <v>0</v>
      </c>
      <c r="CT99" s="260">
        <f t="shared" si="117"/>
        <v>0</v>
      </c>
      <c r="CU99" s="260">
        <f t="shared" si="117"/>
        <v>0</v>
      </c>
      <c r="CV99" s="260">
        <f t="shared" si="117"/>
        <v>0</v>
      </c>
      <c r="CW99" s="260">
        <f t="shared" si="117"/>
        <v>0</v>
      </c>
      <c r="CX99" s="260">
        <f t="shared" si="117"/>
        <v>0</v>
      </c>
      <c r="CY99" s="260">
        <f t="shared" si="117"/>
        <v>0</v>
      </c>
      <c r="CZ99" s="260">
        <f t="shared" si="117"/>
        <v>0</v>
      </c>
      <c r="DA99" s="260">
        <f t="shared" si="117"/>
        <v>0</v>
      </c>
      <c r="DB99" s="260">
        <f t="shared" si="117"/>
        <v>0</v>
      </c>
      <c r="DC99" s="260">
        <f t="shared" si="117"/>
        <v>0</v>
      </c>
    </row>
    <row r="100" spans="2:107" ht="15" hidden="1" customHeight="1" x14ac:dyDescent="0.25">
      <c r="B100" s="247">
        <v>54</v>
      </c>
      <c r="C100" s="269" t="s">
        <v>4240</v>
      </c>
      <c r="D100" s="270">
        <f>D47</f>
        <v>924.10883683013355</v>
      </c>
      <c r="E100" s="532" t="s">
        <v>3909</v>
      </c>
      <c r="F100" s="695" t="s">
        <v>4241</v>
      </c>
      <c r="G100" s="271">
        <f t="shared" ref="G100:BR100" si="118">IF(G70=0,0,G99/G70)</f>
        <v>0</v>
      </c>
      <c r="H100" s="267">
        <f t="shared" si="118"/>
        <v>0</v>
      </c>
      <c r="I100" s="267">
        <f t="shared" si="118"/>
        <v>0</v>
      </c>
      <c r="J100" s="267">
        <f t="shared" si="118"/>
        <v>0</v>
      </c>
      <c r="K100" s="267">
        <f t="shared" si="118"/>
        <v>0</v>
      </c>
      <c r="L100" s="267">
        <f t="shared" si="118"/>
        <v>0</v>
      </c>
      <c r="M100" s="267">
        <f t="shared" si="118"/>
        <v>0</v>
      </c>
      <c r="N100" s="267">
        <f t="shared" si="118"/>
        <v>0</v>
      </c>
      <c r="O100" s="267">
        <f t="shared" si="118"/>
        <v>0</v>
      </c>
      <c r="P100" s="267">
        <f t="shared" si="118"/>
        <v>0</v>
      </c>
      <c r="Q100" s="267">
        <f t="shared" si="118"/>
        <v>0</v>
      </c>
      <c r="R100" s="267">
        <f t="shared" si="118"/>
        <v>0</v>
      </c>
      <c r="S100" s="267">
        <f t="shared" si="118"/>
        <v>0</v>
      </c>
      <c r="T100" s="267">
        <f t="shared" si="118"/>
        <v>0</v>
      </c>
      <c r="U100" s="267">
        <f t="shared" si="118"/>
        <v>0</v>
      </c>
      <c r="V100" s="267">
        <f t="shared" si="118"/>
        <v>0</v>
      </c>
      <c r="W100" s="267">
        <f t="shared" si="118"/>
        <v>0</v>
      </c>
      <c r="X100" s="267">
        <f t="shared" si="118"/>
        <v>0</v>
      </c>
      <c r="Y100" s="267">
        <f t="shared" si="118"/>
        <v>0</v>
      </c>
      <c r="Z100" s="267">
        <f t="shared" si="118"/>
        <v>0</v>
      </c>
      <c r="AA100" s="267">
        <f t="shared" si="118"/>
        <v>0</v>
      </c>
      <c r="AB100" s="267">
        <f t="shared" si="118"/>
        <v>0</v>
      </c>
      <c r="AC100" s="267">
        <f t="shared" si="118"/>
        <v>0</v>
      </c>
      <c r="AD100" s="267">
        <f t="shared" si="118"/>
        <v>0</v>
      </c>
      <c r="AE100" s="267">
        <f t="shared" si="118"/>
        <v>0</v>
      </c>
      <c r="AF100" s="267">
        <f t="shared" si="118"/>
        <v>0</v>
      </c>
      <c r="AG100" s="267">
        <f t="shared" si="118"/>
        <v>0</v>
      </c>
      <c r="AH100" s="267">
        <f t="shared" si="118"/>
        <v>0</v>
      </c>
      <c r="AI100" s="267">
        <f t="shared" si="118"/>
        <v>0</v>
      </c>
      <c r="AJ100" s="267">
        <f t="shared" si="118"/>
        <v>0</v>
      </c>
      <c r="AK100" s="267">
        <f t="shared" si="118"/>
        <v>0</v>
      </c>
      <c r="AL100" s="267">
        <f t="shared" si="118"/>
        <v>0</v>
      </c>
      <c r="AM100" s="267">
        <f t="shared" si="118"/>
        <v>0</v>
      </c>
      <c r="AN100" s="267">
        <f t="shared" si="118"/>
        <v>0</v>
      </c>
      <c r="AO100" s="267">
        <f t="shared" si="118"/>
        <v>0</v>
      </c>
      <c r="AP100" s="267">
        <f t="shared" si="118"/>
        <v>0</v>
      </c>
      <c r="AQ100" s="267">
        <f t="shared" si="118"/>
        <v>0</v>
      </c>
      <c r="AR100" s="267">
        <f t="shared" si="118"/>
        <v>0</v>
      </c>
      <c r="AS100" s="267">
        <f t="shared" si="118"/>
        <v>0</v>
      </c>
      <c r="AT100" s="267">
        <f t="shared" si="118"/>
        <v>0</v>
      </c>
      <c r="AU100" s="267">
        <f t="shared" si="118"/>
        <v>0</v>
      </c>
      <c r="AV100" s="267">
        <f t="shared" si="118"/>
        <v>0</v>
      </c>
      <c r="AW100" s="267">
        <f t="shared" si="118"/>
        <v>0</v>
      </c>
      <c r="AX100" s="267">
        <f t="shared" si="118"/>
        <v>0</v>
      </c>
      <c r="AY100" s="267">
        <f t="shared" si="118"/>
        <v>0</v>
      </c>
      <c r="AZ100" s="267">
        <f t="shared" si="118"/>
        <v>0</v>
      </c>
      <c r="BA100" s="267">
        <f t="shared" si="118"/>
        <v>0</v>
      </c>
      <c r="BB100" s="267">
        <f t="shared" si="118"/>
        <v>0</v>
      </c>
      <c r="BC100" s="267">
        <f t="shared" si="118"/>
        <v>0</v>
      </c>
      <c r="BD100" s="267">
        <f t="shared" si="118"/>
        <v>0</v>
      </c>
      <c r="BE100" s="267">
        <f t="shared" si="118"/>
        <v>0</v>
      </c>
      <c r="BF100" s="267">
        <f t="shared" si="118"/>
        <v>0</v>
      </c>
      <c r="BG100" s="267">
        <f t="shared" si="118"/>
        <v>0</v>
      </c>
      <c r="BH100" s="267">
        <f t="shared" si="118"/>
        <v>0</v>
      </c>
      <c r="BI100" s="267">
        <f t="shared" si="118"/>
        <v>0</v>
      </c>
      <c r="BJ100" s="267">
        <f t="shared" si="118"/>
        <v>0</v>
      </c>
      <c r="BK100" s="267">
        <f t="shared" si="118"/>
        <v>0</v>
      </c>
      <c r="BL100" s="267">
        <f t="shared" si="118"/>
        <v>0</v>
      </c>
      <c r="BM100" s="267">
        <f t="shared" si="118"/>
        <v>0</v>
      </c>
      <c r="BN100" s="267">
        <f t="shared" si="118"/>
        <v>0</v>
      </c>
      <c r="BO100" s="267">
        <f t="shared" si="118"/>
        <v>0</v>
      </c>
      <c r="BP100" s="267">
        <f t="shared" si="118"/>
        <v>0</v>
      </c>
      <c r="BQ100" s="267">
        <f t="shared" si="118"/>
        <v>0</v>
      </c>
      <c r="BR100" s="267">
        <f t="shared" si="118"/>
        <v>0</v>
      </c>
      <c r="BS100" s="267">
        <f t="shared" ref="BS100:DC100" si="119">IF(BS70=0,0,BS99/BS70)</f>
        <v>0</v>
      </c>
      <c r="BT100" s="267">
        <f t="shared" si="119"/>
        <v>0</v>
      </c>
      <c r="BU100" s="267">
        <f t="shared" si="119"/>
        <v>0</v>
      </c>
      <c r="BV100" s="267">
        <f t="shared" si="119"/>
        <v>0</v>
      </c>
      <c r="BW100" s="267">
        <f t="shared" si="119"/>
        <v>0</v>
      </c>
      <c r="BX100" s="267">
        <f t="shared" si="119"/>
        <v>0</v>
      </c>
      <c r="BY100" s="267">
        <f t="shared" si="119"/>
        <v>0</v>
      </c>
      <c r="BZ100" s="267">
        <f t="shared" si="119"/>
        <v>0</v>
      </c>
      <c r="CA100" s="267">
        <f t="shared" si="119"/>
        <v>0</v>
      </c>
      <c r="CB100" s="267">
        <f t="shared" si="119"/>
        <v>0</v>
      </c>
      <c r="CC100" s="267">
        <f t="shared" si="119"/>
        <v>0</v>
      </c>
      <c r="CD100" s="267">
        <f t="shared" si="119"/>
        <v>0</v>
      </c>
      <c r="CE100" s="267">
        <f t="shared" si="119"/>
        <v>0</v>
      </c>
      <c r="CF100" s="267">
        <f t="shared" si="119"/>
        <v>0</v>
      </c>
      <c r="CG100" s="267">
        <f t="shared" si="119"/>
        <v>0</v>
      </c>
      <c r="CH100" s="267">
        <f t="shared" si="119"/>
        <v>0</v>
      </c>
      <c r="CI100" s="267">
        <f t="shared" si="119"/>
        <v>0</v>
      </c>
      <c r="CJ100" s="267">
        <f t="shared" si="119"/>
        <v>0</v>
      </c>
      <c r="CK100" s="267">
        <f t="shared" si="119"/>
        <v>0</v>
      </c>
      <c r="CL100" s="267">
        <f t="shared" si="119"/>
        <v>0</v>
      </c>
      <c r="CM100" s="267">
        <f t="shared" si="119"/>
        <v>0</v>
      </c>
      <c r="CN100" s="267">
        <f t="shared" si="119"/>
        <v>0</v>
      </c>
      <c r="CO100" s="267">
        <f t="shared" si="119"/>
        <v>0</v>
      </c>
      <c r="CP100" s="267">
        <f t="shared" si="119"/>
        <v>0</v>
      </c>
      <c r="CQ100" s="267">
        <f t="shared" si="119"/>
        <v>0</v>
      </c>
      <c r="CR100" s="267">
        <f t="shared" si="119"/>
        <v>0</v>
      </c>
      <c r="CS100" s="267">
        <f t="shared" si="119"/>
        <v>0</v>
      </c>
      <c r="CT100" s="267">
        <f t="shared" si="119"/>
        <v>0</v>
      </c>
      <c r="CU100" s="267">
        <f t="shared" si="119"/>
        <v>0</v>
      </c>
      <c r="CV100" s="267">
        <f t="shared" si="119"/>
        <v>0</v>
      </c>
      <c r="CW100" s="267">
        <f t="shared" si="119"/>
        <v>0</v>
      </c>
      <c r="CX100" s="267">
        <f t="shared" si="119"/>
        <v>0</v>
      </c>
      <c r="CY100" s="267">
        <f t="shared" si="119"/>
        <v>0</v>
      </c>
      <c r="CZ100" s="267">
        <f t="shared" si="119"/>
        <v>0</v>
      </c>
      <c r="DA100" s="267">
        <f t="shared" si="119"/>
        <v>0</v>
      </c>
      <c r="DB100" s="267">
        <f t="shared" si="119"/>
        <v>0</v>
      </c>
      <c r="DC100" s="267">
        <f t="shared" si="119"/>
        <v>0</v>
      </c>
    </row>
    <row r="101" spans="2:107" ht="15" hidden="1" customHeight="1" x14ac:dyDescent="0.25">
      <c r="B101" s="272"/>
      <c r="C101" s="273" t="s">
        <v>4942</v>
      </c>
      <c r="D101" s="273"/>
      <c r="E101" s="517" t="s">
        <v>3908</v>
      </c>
      <c r="F101" s="274" t="s">
        <v>4935</v>
      </c>
      <c r="G101" s="275">
        <f>SUM(H101:DC101)</f>
        <v>0</v>
      </c>
      <c r="H101" s="276">
        <f>H97*$D$98+H99*$D$100</f>
        <v>0</v>
      </c>
      <c r="I101" s="276">
        <f t="shared" ref="I101:BS101" si="120">I97*$D$98+I99*$D$100</f>
        <v>0</v>
      </c>
      <c r="J101" s="276">
        <f t="shared" si="120"/>
        <v>0</v>
      </c>
      <c r="K101" s="276">
        <f t="shared" si="120"/>
        <v>0</v>
      </c>
      <c r="L101" s="276">
        <f t="shared" si="120"/>
        <v>0</v>
      </c>
      <c r="M101" s="276">
        <f t="shared" si="120"/>
        <v>0</v>
      </c>
      <c r="N101" s="276">
        <f t="shared" si="120"/>
        <v>0</v>
      </c>
      <c r="O101" s="276">
        <f t="shared" si="120"/>
        <v>0</v>
      </c>
      <c r="P101" s="276">
        <f t="shared" si="120"/>
        <v>0</v>
      </c>
      <c r="Q101" s="276">
        <f t="shared" si="120"/>
        <v>0</v>
      </c>
      <c r="R101" s="276">
        <f t="shared" si="120"/>
        <v>0</v>
      </c>
      <c r="S101" s="276">
        <f t="shared" si="120"/>
        <v>0</v>
      </c>
      <c r="T101" s="276">
        <f t="shared" si="120"/>
        <v>0</v>
      </c>
      <c r="U101" s="276">
        <f t="shared" si="120"/>
        <v>0</v>
      </c>
      <c r="V101" s="276">
        <f t="shared" si="120"/>
        <v>0</v>
      </c>
      <c r="W101" s="276">
        <f t="shared" si="120"/>
        <v>0</v>
      </c>
      <c r="X101" s="276">
        <f t="shared" si="120"/>
        <v>0</v>
      </c>
      <c r="Y101" s="276">
        <f t="shared" si="120"/>
        <v>0</v>
      </c>
      <c r="Z101" s="276">
        <f t="shared" si="120"/>
        <v>0</v>
      </c>
      <c r="AA101" s="276">
        <f t="shared" si="120"/>
        <v>0</v>
      </c>
      <c r="AB101" s="276">
        <f t="shared" si="120"/>
        <v>0</v>
      </c>
      <c r="AC101" s="276">
        <f t="shared" si="120"/>
        <v>0</v>
      </c>
      <c r="AD101" s="276">
        <f t="shared" si="120"/>
        <v>0</v>
      </c>
      <c r="AE101" s="276">
        <f t="shared" si="120"/>
        <v>0</v>
      </c>
      <c r="AF101" s="276">
        <f t="shared" si="120"/>
        <v>0</v>
      </c>
      <c r="AG101" s="276">
        <f t="shared" si="120"/>
        <v>0</v>
      </c>
      <c r="AH101" s="276">
        <f t="shared" si="120"/>
        <v>0</v>
      </c>
      <c r="AI101" s="276">
        <f t="shared" si="120"/>
        <v>0</v>
      </c>
      <c r="AJ101" s="276">
        <f t="shared" si="120"/>
        <v>0</v>
      </c>
      <c r="AK101" s="276">
        <f t="shared" si="120"/>
        <v>0</v>
      </c>
      <c r="AL101" s="276">
        <f t="shared" si="120"/>
        <v>0</v>
      </c>
      <c r="AM101" s="276">
        <f t="shared" si="120"/>
        <v>0</v>
      </c>
      <c r="AN101" s="276">
        <f t="shared" si="120"/>
        <v>0</v>
      </c>
      <c r="AO101" s="276">
        <f t="shared" si="120"/>
        <v>0</v>
      </c>
      <c r="AP101" s="276">
        <f t="shared" si="120"/>
        <v>0</v>
      </c>
      <c r="AQ101" s="276">
        <f t="shared" si="120"/>
        <v>0</v>
      </c>
      <c r="AR101" s="276">
        <f t="shared" si="120"/>
        <v>0</v>
      </c>
      <c r="AS101" s="276">
        <f t="shared" si="120"/>
        <v>0</v>
      </c>
      <c r="AT101" s="276">
        <f t="shared" si="120"/>
        <v>0</v>
      </c>
      <c r="AU101" s="276">
        <f t="shared" si="120"/>
        <v>0</v>
      </c>
      <c r="AV101" s="276">
        <f t="shared" si="120"/>
        <v>0</v>
      </c>
      <c r="AW101" s="276">
        <f t="shared" si="120"/>
        <v>0</v>
      </c>
      <c r="AX101" s="276">
        <f t="shared" si="120"/>
        <v>0</v>
      </c>
      <c r="AY101" s="276">
        <f t="shared" si="120"/>
        <v>0</v>
      </c>
      <c r="AZ101" s="276">
        <f t="shared" si="120"/>
        <v>0</v>
      </c>
      <c r="BA101" s="276">
        <f t="shared" si="120"/>
        <v>0</v>
      </c>
      <c r="BB101" s="276">
        <f t="shared" si="120"/>
        <v>0</v>
      </c>
      <c r="BC101" s="276">
        <f t="shared" si="120"/>
        <v>0</v>
      </c>
      <c r="BD101" s="276">
        <f t="shared" si="120"/>
        <v>0</v>
      </c>
      <c r="BE101" s="276">
        <f t="shared" si="120"/>
        <v>0</v>
      </c>
      <c r="BF101" s="276">
        <f t="shared" si="120"/>
        <v>0</v>
      </c>
      <c r="BG101" s="276">
        <f t="shared" si="120"/>
        <v>0</v>
      </c>
      <c r="BH101" s="276">
        <f t="shared" si="120"/>
        <v>0</v>
      </c>
      <c r="BI101" s="276">
        <f t="shared" si="120"/>
        <v>0</v>
      </c>
      <c r="BJ101" s="276">
        <f t="shared" si="120"/>
        <v>0</v>
      </c>
      <c r="BK101" s="276">
        <f t="shared" si="120"/>
        <v>0</v>
      </c>
      <c r="BL101" s="276">
        <f t="shared" si="120"/>
        <v>0</v>
      </c>
      <c r="BM101" s="276">
        <f t="shared" si="120"/>
        <v>0</v>
      </c>
      <c r="BN101" s="276">
        <f t="shared" si="120"/>
        <v>0</v>
      </c>
      <c r="BO101" s="276">
        <f t="shared" si="120"/>
        <v>0</v>
      </c>
      <c r="BP101" s="276">
        <f t="shared" si="120"/>
        <v>0</v>
      </c>
      <c r="BQ101" s="276">
        <f t="shared" si="120"/>
        <v>0</v>
      </c>
      <c r="BR101" s="276">
        <f t="shared" si="120"/>
        <v>0</v>
      </c>
      <c r="BS101" s="276">
        <f t="shared" si="120"/>
        <v>0</v>
      </c>
      <c r="BT101" s="276">
        <f t="shared" ref="BT101:DC101" si="121">BT97*$D$98+BT99*$D$100</f>
        <v>0</v>
      </c>
      <c r="BU101" s="276">
        <f t="shared" si="121"/>
        <v>0</v>
      </c>
      <c r="BV101" s="276">
        <f t="shared" si="121"/>
        <v>0</v>
      </c>
      <c r="BW101" s="276">
        <f t="shared" si="121"/>
        <v>0</v>
      </c>
      <c r="BX101" s="276">
        <f t="shared" si="121"/>
        <v>0</v>
      </c>
      <c r="BY101" s="276">
        <f t="shared" si="121"/>
        <v>0</v>
      </c>
      <c r="BZ101" s="276">
        <f t="shared" si="121"/>
        <v>0</v>
      </c>
      <c r="CA101" s="276">
        <f t="shared" si="121"/>
        <v>0</v>
      </c>
      <c r="CB101" s="276">
        <f t="shared" si="121"/>
        <v>0</v>
      </c>
      <c r="CC101" s="276">
        <f t="shared" si="121"/>
        <v>0</v>
      </c>
      <c r="CD101" s="276">
        <f t="shared" si="121"/>
        <v>0</v>
      </c>
      <c r="CE101" s="276">
        <f t="shared" si="121"/>
        <v>0</v>
      </c>
      <c r="CF101" s="276">
        <f t="shared" si="121"/>
        <v>0</v>
      </c>
      <c r="CG101" s="276">
        <f t="shared" si="121"/>
        <v>0</v>
      </c>
      <c r="CH101" s="276">
        <f t="shared" si="121"/>
        <v>0</v>
      </c>
      <c r="CI101" s="276">
        <f t="shared" si="121"/>
        <v>0</v>
      </c>
      <c r="CJ101" s="276">
        <f t="shared" si="121"/>
        <v>0</v>
      </c>
      <c r="CK101" s="276">
        <f t="shared" si="121"/>
        <v>0</v>
      </c>
      <c r="CL101" s="276">
        <f t="shared" si="121"/>
        <v>0</v>
      </c>
      <c r="CM101" s="276">
        <f t="shared" si="121"/>
        <v>0</v>
      </c>
      <c r="CN101" s="276">
        <f t="shared" si="121"/>
        <v>0</v>
      </c>
      <c r="CO101" s="276">
        <f t="shared" si="121"/>
        <v>0</v>
      </c>
      <c r="CP101" s="276">
        <f t="shared" si="121"/>
        <v>0</v>
      </c>
      <c r="CQ101" s="276">
        <f t="shared" si="121"/>
        <v>0</v>
      </c>
      <c r="CR101" s="276">
        <f t="shared" si="121"/>
        <v>0</v>
      </c>
      <c r="CS101" s="276">
        <f t="shared" si="121"/>
        <v>0</v>
      </c>
      <c r="CT101" s="276">
        <f t="shared" si="121"/>
        <v>0</v>
      </c>
      <c r="CU101" s="276">
        <f t="shared" si="121"/>
        <v>0</v>
      </c>
      <c r="CV101" s="276">
        <f t="shared" si="121"/>
        <v>0</v>
      </c>
      <c r="CW101" s="276">
        <f t="shared" si="121"/>
        <v>0</v>
      </c>
      <c r="CX101" s="276">
        <f t="shared" si="121"/>
        <v>0</v>
      </c>
      <c r="CY101" s="276">
        <f t="shared" si="121"/>
        <v>0</v>
      </c>
      <c r="CZ101" s="276">
        <f t="shared" si="121"/>
        <v>0</v>
      </c>
      <c r="DA101" s="276">
        <f t="shared" si="121"/>
        <v>0</v>
      </c>
      <c r="DB101" s="276">
        <f t="shared" si="121"/>
        <v>0</v>
      </c>
      <c r="DC101" s="276">
        <f t="shared" si="121"/>
        <v>0</v>
      </c>
    </row>
    <row r="102" spans="2:107" ht="15" hidden="1" customHeight="1" x14ac:dyDescent="0.25">
      <c r="B102" s="272"/>
      <c r="C102" s="273" t="s">
        <v>4936</v>
      </c>
      <c r="D102" s="273"/>
      <c r="E102" s="517" t="s">
        <v>3908</v>
      </c>
      <c r="F102" s="274" t="s">
        <v>4937</v>
      </c>
      <c r="G102" s="275">
        <f>G99*D100</f>
        <v>0</v>
      </c>
      <c r="H102" s="276">
        <f>H99*$D$100</f>
        <v>0</v>
      </c>
      <c r="I102" s="276">
        <f t="shared" ref="I102:BT102" si="122">I99*$D$100</f>
        <v>0</v>
      </c>
      <c r="J102" s="276">
        <f t="shared" si="122"/>
        <v>0</v>
      </c>
      <c r="K102" s="276">
        <f t="shared" si="122"/>
        <v>0</v>
      </c>
      <c r="L102" s="276">
        <f t="shared" si="122"/>
        <v>0</v>
      </c>
      <c r="M102" s="276">
        <f t="shared" si="122"/>
        <v>0</v>
      </c>
      <c r="N102" s="276">
        <f t="shared" si="122"/>
        <v>0</v>
      </c>
      <c r="O102" s="276">
        <f t="shared" si="122"/>
        <v>0</v>
      </c>
      <c r="P102" s="276">
        <f t="shared" si="122"/>
        <v>0</v>
      </c>
      <c r="Q102" s="276">
        <f t="shared" si="122"/>
        <v>0</v>
      </c>
      <c r="R102" s="276">
        <f t="shared" si="122"/>
        <v>0</v>
      </c>
      <c r="S102" s="276">
        <f t="shared" si="122"/>
        <v>0</v>
      </c>
      <c r="T102" s="276">
        <f t="shared" si="122"/>
        <v>0</v>
      </c>
      <c r="U102" s="276">
        <f t="shared" si="122"/>
        <v>0</v>
      </c>
      <c r="V102" s="276">
        <f t="shared" si="122"/>
        <v>0</v>
      </c>
      <c r="W102" s="276">
        <f t="shared" si="122"/>
        <v>0</v>
      </c>
      <c r="X102" s="276">
        <f t="shared" si="122"/>
        <v>0</v>
      </c>
      <c r="Y102" s="276">
        <f t="shared" si="122"/>
        <v>0</v>
      </c>
      <c r="Z102" s="276">
        <f t="shared" si="122"/>
        <v>0</v>
      </c>
      <c r="AA102" s="276">
        <f t="shared" si="122"/>
        <v>0</v>
      </c>
      <c r="AB102" s="276">
        <f t="shared" si="122"/>
        <v>0</v>
      </c>
      <c r="AC102" s="276">
        <f t="shared" si="122"/>
        <v>0</v>
      </c>
      <c r="AD102" s="276">
        <f t="shared" si="122"/>
        <v>0</v>
      </c>
      <c r="AE102" s="276">
        <f t="shared" si="122"/>
        <v>0</v>
      </c>
      <c r="AF102" s="276">
        <f t="shared" si="122"/>
        <v>0</v>
      </c>
      <c r="AG102" s="276">
        <f t="shared" si="122"/>
        <v>0</v>
      </c>
      <c r="AH102" s="276">
        <f t="shared" si="122"/>
        <v>0</v>
      </c>
      <c r="AI102" s="276">
        <f t="shared" si="122"/>
        <v>0</v>
      </c>
      <c r="AJ102" s="276">
        <f t="shared" si="122"/>
        <v>0</v>
      </c>
      <c r="AK102" s="276">
        <f t="shared" si="122"/>
        <v>0</v>
      </c>
      <c r="AL102" s="276">
        <f t="shared" si="122"/>
        <v>0</v>
      </c>
      <c r="AM102" s="276">
        <f t="shared" si="122"/>
        <v>0</v>
      </c>
      <c r="AN102" s="276">
        <f t="shared" si="122"/>
        <v>0</v>
      </c>
      <c r="AO102" s="276">
        <f t="shared" si="122"/>
        <v>0</v>
      </c>
      <c r="AP102" s="276">
        <f t="shared" si="122"/>
        <v>0</v>
      </c>
      <c r="AQ102" s="276">
        <f t="shared" si="122"/>
        <v>0</v>
      </c>
      <c r="AR102" s="276">
        <f t="shared" si="122"/>
        <v>0</v>
      </c>
      <c r="AS102" s="276">
        <f t="shared" si="122"/>
        <v>0</v>
      </c>
      <c r="AT102" s="276">
        <f t="shared" si="122"/>
        <v>0</v>
      </c>
      <c r="AU102" s="276">
        <f t="shared" si="122"/>
        <v>0</v>
      </c>
      <c r="AV102" s="276">
        <f t="shared" si="122"/>
        <v>0</v>
      </c>
      <c r="AW102" s="276">
        <f t="shared" si="122"/>
        <v>0</v>
      </c>
      <c r="AX102" s="276">
        <f t="shared" si="122"/>
        <v>0</v>
      </c>
      <c r="AY102" s="276">
        <f t="shared" si="122"/>
        <v>0</v>
      </c>
      <c r="AZ102" s="276">
        <f t="shared" si="122"/>
        <v>0</v>
      </c>
      <c r="BA102" s="276">
        <f t="shared" si="122"/>
        <v>0</v>
      </c>
      <c r="BB102" s="276">
        <f t="shared" si="122"/>
        <v>0</v>
      </c>
      <c r="BC102" s="276">
        <f t="shared" si="122"/>
        <v>0</v>
      </c>
      <c r="BD102" s="276">
        <f t="shared" si="122"/>
        <v>0</v>
      </c>
      <c r="BE102" s="276">
        <f t="shared" si="122"/>
        <v>0</v>
      </c>
      <c r="BF102" s="276">
        <f t="shared" si="122"/>
        <v>0</v>
      </c>
      <c r="BG102" s="276">
        <f t="shared" si="122"/>
        <v>0</v>
      </c>
      <c r="BH102" s="276">
        <f t="shared" si="122"/>
        <v>0</v>
      </c>
      <c r="BI102" s="276">
        <f t="shared" si="122"/>
        <v>0</v>
      </c>
      <c r="BJ102" s="276">
        <f t="shared" si="122"/>
        <v>0</v>
      </c>
      <c r="BK102" s="276">
        <f t="shared" si="122"/>
        <v>0</v>
      </c>
      <c r="BL102" s="276">
        <f t="shared" si="122"/>
        <v>0</v>
      </c>
      <c r="BM102" s="276">
        <f t="shared" si="122"/>
        <v>0</v>
      </c>
      <c r="BN102" s="276">
        <f t="shared" si="122"/>
        <v>0</v>
      </c>
      <c r="BO102" s="276">
        <f t="shared" si="122"/>
        <v>0</v>
      </c>
      <c r="BP102" s="276">
        <f t="shared" si="122"/>
        <v>0</v>
      </c>
      <c r="BQ102" s="276">
        <f t="shared" si="122"/>
        <v>0</v>
      </c>
      <c r="BR102" s="276">
        <f t="shared" si="122"/>
        <v>0</v>
      </c>
      <c r="BS102" s="276">
        <f t="shared" si="122"/>
        <v>0</v>
      </c>
      <c r="BT102" s="276">
        <f t="shared" si="122"/>
        <v>0</v>
      </c>
      <c r="BU102" s="276">
        <f t="shared" ref="BU102:DC102" si="123">BU99*$D$100</f>
        <v>0</v>
      </c>
      <c r="BV102" s="276">
        <f t="shared" si="123"/>
        <v>0</v>
      </c>
      <c r="BW102" s="276">
        <f t="shared" si="123"/>
        <v>0</v>
      </c>
      <c r="BX102" s="276">
        <f t="shared" si="123"/>
        <v>0</v>
      </c>
      <c r="BY102" s="276">
        <f t="shared" si="123"/>
        <v>0</v>
      </c>
      <c r="BZ102" s="276">
        <f t="shared" si="123"/>
        <v>0</v>
      </c>
      <c r="CA102" s="276">
        <f t="shared" si="123"/>
        <v>0</v>
      </c>
      <c r="CB102" s="276">
        <f t="shared" si="123"/>
        <v>0</v>
      </c>
      <c r="CC102" s="276">
        <f t="shared" si="123"/>
        <v>0</v>
      </c>
      <c r="CD102" s="276">
        <f t="shared" si="123"/>
        <v>0</v>
      </c>
      <c r="CE102" s="276">
        <f t="shared" si="123"/>
        <v>0</v>
      </c>
      <c r="CF102" s="276">
        <f t="shared" si="123"/>
        <v>0</v>
      </c>
      <c r="CG102" s="276">
        <f t="shared" si="123"/>
        <v>0</v>
      </c>
      <c r="CH102" s="276">
        <f t="shared" si="123"/>
        <v>0</v>
      </c>
      <c r="CI102" s="276">
        <f t="shared" si="123"/>
        <v>0</v>
      </c>
      <c r="CJ102" s="276">
        <f t="shared" si="123"/>
        <v>0</v>
      </c>
      <c r="CK102" s="276">
        <f t="shared" si="123"/>
        <v>0</v>
      </c>
      <c r="CL102" s="276">
        <f t="shared" si="123"/>
        <v>0</v>
      </c>
      <c r="CM102" s="276">
        <f t="shared" si="123"/>
        <v>0</v>
      </c>
      <c r="CN102" s="276">
        <f t="shared" si="123"/>
        <v>0</v>
      </c>
      <c r="CO102" s="276">
        <f t="shared" si="123"/>
        <v>0</v>
      </c>
      <c r="CP102" s="276">
        <f t="shared" si="123"/>
        <v>0</v>
      </c>
      <c r="CQ102" s="276">
        <f t="shared" si="123"/>
        <v>0</v>
      </c>
      <c r="CR102" s="276">
        <f t="shared" si="123"/>
        <v>0</v>
      </c>
      <c r="CS102" s="276">
        <f t="shared" si="123"/>
        <v>0</v>
      </c>
      <c r="CT102" s="276">
        <f t="shared" si="123"/>
        <v>0</v>
      </c>
      <c r="CU102" s="276">
        <f t="shared" si="123"/>
        <v>0</v>
      </c>
      <c r="CV102" s="276">
        <f t="shared" si="123"/>
        <v>0</v>
      </c>
      <c r="CW102" s="276">
        <f t="shared" si="123"/>
        <v>0</v>
      </c>
      <c r="CX102" s="276">
        <f t="shared" si="123"/>
        <v>0</v>
      </c>
      <c r="CY102" s="276">
        <f t="shared" si="123"/>
        <v>0</v>
      </c>
      <c r="CZ102" s="276">
        <f t="shared" si="123"/>
        <v>0</v>
      </c>
      <c r="DA102" s="276">
        <f t="shared" si="123"/>
        <v>0</v>
      </c>
      <c r="DB102" s="276">
        <f t="shared" si="123"/>
        <v>0</v>
      </c>
      <c r="DC102" s="276">
        <f t="shared" si="123"/>
        <v>0</v>
      </c>
    </row>
    <row r="103" spans="2:107" ht="15" hidden="1" customHeight="1" x14ac:dyDescent="0.25">
      <c r="B103" s="272"/>
      <c r="C103" s="273" t="s">
        <v>4938</v>
      </c>
      <c r="D103" s="273"/>
      <c r="E103" s="517" t="s">
        <v>3908</v>
      </c>
      <c r="F103" s="274" t="s">
        <v>4939</v>
      </c>
      <c r="G103" s="275">
        <f>G97*D98</f>
        <v>0</v>
      </c>
      <c r="H103" s="276">
        <f>H97*$D$98</f>
        <v>0</v>
      </c>
      <c r="I103" s="276">
        <f t="shared" ref="I103:BT103" si="124">I97*$D$98</f>
        <v>0</v>
      </c>
      <c r="J103" s="276">
        <f t="shared" si="124"/>
        <v>0</v>
      </c>
      <c r="K103" s="276">
        <f t="shared" si="124"/>
        <v>0</v>
      </c>
      <c r="L103" s="276">
        <f t="shared" si="124"/>
        <v>0</v>
      </c>
      <c r="M103" s="276">
        <f t="shared" si="124"/>
        <v>0</v>
      </c>
      <c r="N103" s="276">
        <f t="shared" si="124"/>
        <v>0</v>
      </c>
      <c r="O103" s="276">
        <f t="shared" si="124"/>
        <v>0</v>
      </c>
      <c r="P103" s="276">
        <f t="shared" si="124"/>
        <v>0</v>
      </c>
      <c r="Q103" s="276">
        <f t="shared" si="124"/>
        <v>0</v>
      </c>
      <c r="R103" s="276">
        <f t="shared" si="124"/>
        <v>0</v>
      </c>
      <c r="S103" s="276">
        <f t="shared" si="124"/>
        <v>0</v>
      </c>
      <c r="T103" s="276">
        <f t="shared" si="124"/>
        <v>0</v>
      </c>
      <c r="U103" s="276">
        <f t="shared" si="124"/>
        <v>0</v>
      </c>
      <c r="V103" s="276">
        <f t="shared" si="124"/>
        <v>0</v>
      </c>
      <c r="W103" s="276">
        <f t="shared" si="124"/>
        <v>0</v>
      </c>
      <c r="X103" s="276">
        <f t="shared" si="124"/>
        <v>0</v>
      </c>
      <c r="Y103" s="276">
        <f t="shared" si="124"/>
        <v>0</v>
      </c>
      <c r="Z103" s="276">
        <f t="shared" si="124"/>
        <v>0</v>
      </c>
      <c r="AA103" s="276">
        <f t="shared" si="124"/>
        <v>0</v>
      </c>
      <c r="AB103" s="276">
        <f t="shared" si="124"/>
        <v>0</v>
      </c>
      <c r="AC103" s="276">
        <f t="shared" si="124"/>
        <v>0</v>
      </c>
      <c r="AD103" s="276">
        <f t="shared" si="124"/>
        <v>0</v>
      </c>
      <c r="AE103" s="276">
        <f t="shared" si="124"/>
        <v>0</v>
      </c>
      <c r="AF103" s="276">
        <f t="shared" si="124"/>
        <v>0</v>
      </c>
      <c r="AG103" s="276">
        <f t="shared" si="124"/>
        <v>0</v>
      </c>
      <c r="AH103" s="276">
        <f t="shared" si="124"/>
        <v>0</v>
      </c>
      <c r="AI103" s="276">
        <f t="shared" si="124"/>
        <v>0</v>
      </c>
      <c r="AJ103" s="276">
        <f t="shared" si="124"/>
        <v>0</v>
      </c>
      <c r="AK103" s="276">
        <f t="shared" si="124"/>
        <v>0</v>
      </c>
      <c r="AL103" s="276">
        <f t="shared" si="124"/>
        <v>0</v>
      </c>
      <c r="AM103" s="276">
        <f t="shared" si="124"/>
        <v>0</v>
      </c>
      <c r="AN103" s="276">
        <f t="shared" si="124"/>
        <v>0</v>
      </c>
      <c r="AO103" s="276">
        <f t="shared" si="124"/>
        <v>0</v>
      </c>
      <c r="AP103" s="276">
        <f t="shared" si="124"/>
        <v>0</v>
      </c>
      <c r="AQ103" s="276">
        <f t="shared" si="124"/>
        <v>0</v>
      </c>
      <c r="AR103" s="276">
        <f t="shared" si="124"/>
        <v>0</v>
      </c>
      <c r="AS103" s="276">
        <f t="shared" si="124"/>
        <v>0</v>
      </c>
      <c r="AT103" s="276">
        <f t="shared" si="124"/>
        <v>0</v>
      </c>
      <c r="AU103" s="276">
        <f t="shared" si="124"/>
        <v>0</v>
      </c>
      <c r="AV103" s="276">
        <f t="shared" si="124"/>
        <v>0</v>
      </c>
      <c r="AW103" s="276">
        <f t="shared" si="124"/>
        <v>0</v>
      </c>
      <c r="AX103" s="276">
        <f t="shared" si="124"/>
        <v>0</v>
      </c>
      <c r="AY103" s="276">
        <f t="shared" si="124"/>
        <v>0</v>
      </c>
      <c r="AZ103" s="276">
        <f t="shared" si="124"/>
        <v>0</v>
      </c>
      <c r="BA103" s="276">
        <f t="shared" si="124"/>
        <v>0</v>
      </c>
      <c r="BB103" s="276">
        <f t="shared" si="124"/>
        <v>0</v>
      </c>
      <c r="BC103" s="276">
        <f t="shared" si="124"/>
        <v>0</v>
      </c>
      <c r="BD103" s="276">
        <f t="shared" si="124"/>
        <v>0</v>
      </c>
      <c r="BE103" s="276">
        <f t="shared" si="124"/>
        <v>0</v>
      </c>
      <c r="BF103" s="276">
        <f t="shared" si="124"/>
        <v>0</v>
      </c>
      <c r="BG103" s="276">
        <f t="shared" si="124"/>
        <v>0</v>
      </c>
      <c r="BH103" s="276">
        <f t="shared" si="124"/>
        <v>0</v>
      </c>
      <c r="BI103" s="276">
        <f t="shared" si="124"/>
        <v>0</v>
      </c>
      <c r="BJ103" s="276">
        <f t="shared" si="124"/>
        <v>0</v>
      </c>
      <c r="BK103" s="276">
        <f t="shared" si="124"/>
        <v>0</v>
      </c>
      <c r="BL103" s="276">
        <f t="shared" si="124"/>
        <v>0</v>
      </c>
      <c r="BM103" s="276">
        <f t="shared" si="124"/>
        <v>0</v>
      </c>
      <c r="BN103" s="276">
        <f t="shared" si="124"/>
        <v>0</v>
      </c>
      <c r="BO103" s="276">
        <f t="shared" si="124"/>
        <v>0</v>
      </c>
      <c r="BP103" s="276">
        <f t="shared" si="124"/>
        <v>0</v>
      </c>
      <c r="BQ103" s="276">
        <f t="shared" si="124"/>
        <v>0</v>
      </c>
      <c r="BR103" s="276">
        <f t="shared" si="124"/>
        <v>0</v>
      </c>
      <c r="BS103" s="276">
        <f t="shared" si="124"/>
        <v>0</v>
      </c>
      <c r="BT103" s="276">
        <f t="shared" si="124"/>
        <v>0</v>
      </c>
      <c r="BU103" s="276">
        <f t="shared" ref="BU103:DC103" si="125">BU97*$D$98</f>
        <v>0</v>
      </c>
      <c r="BV103" s="276">
        <f t="shared" si="125"/>
        <v>0</v>
      </c>
      <c r="BW103" s="276">
        <f t="shared" si="125"/>
        <v>0</v>
      </c>
      <c r="BX103" s="276">
        <f t="shared" si="125"/>
        <v>0</v>
      </c>
      <c r="BY103" s="276">
        <f t="shared" si="125"/>
        <v>0</v>
      </c>
      <c r="BZ103" s="276">
        <f t="shared" si="125"/>
        <v>0</v>
      </c>
      <c r="CA103" s="276">
        <f t="shared" si="125"/>
        <v>0</v>
      </c>
      <c r="CB103" s="276">
        <f t="shared" si="125"/>
        <v>0</v>
      </c>
      <c r="CC103" s="276">
        <f t="shared" si="125"/>
        <v>0</v>
      </c>
      <c r="CD103" s="276">
        <f t="shared" si="125"/>
        <v>0</v>
      </c>
      <c r="CE103" s="276">
        <f t="shared" si="125"/>
        <v>0</v>
      </c>
      <c r="CF103" s="276">
        <f t="shared" si="125"/>
        <v>0</v>
      </c>
      <c r="CG103" s="276">
        <f t="shared" si="125"/>
        <v>0</v>
      </c>
      <c r="CH103" s="276">
        <f t="shared" si="125"/>
        <v>0</v>
      </c>
      <c r="CI103" s="276">
        <f t="shared" si="125"/>
        <v>0</v>
      </c>
      <c r="CJ103" s="276">
        <f t="shared" si="125"/>
        <v>0</v>
      </c>
      <c r="CK103" s="276">
        <f t="shared" si="125"/>
        <v>0</v>
      </c>
      <c r="CL103" s="276">
        <f t="shared" si="125"/>
        <v>0</v>
      </c>
      <c r="CM103" s="276">
        <f t="shared" si="125"/>
        <v>0</v>
      </c>
      <c r="CN103" s="276">
        <f t="shared" si="125"/>
        <v>0</v>
      </c>
      <c r="CO103" s="276">
        <f t="shared" si="125"/>
        <v>0</v>
      </c>
      <c r="CP103" s="276">
        <f t="shared" si="125"/>
        <v>0</v>
      </c>
      <c r="CQ103" s="276">
        <f t="shared" si="125"/>
        <v>0</v>
      </c>
      <c r="CR103" s="276">
        <f t="shared" si="125"/>
        <v>0</v>
      </c>
      <c r="CS103" s="276">
        <f t="shared" si="125"/>
        <v>0</v>
      </c>
      <c r="CT103" s="276">
        <f t="shared" si="125"/>
        <v>0</v>
      </c>
      <c r="CU103" s="276">
        <f t="shared" si="125"/>
        <v>0</v>
      </c>
      <c r="CV103" s="276">
        <f t="shared" si="125"/>
        <v>0</v>
      </c>
      <c r="CW103" s="276">
        <f t="shared" si="125"/>
        <v>0</v>
      </c>
      <c r="CX103" s="276">
        <f t="shared" si="125"/>
        <v>0</v>
      </c>
      <c r="CY103" s="276">
        <f t="shared" si="125"/>
        <v>0</v>
      </c>
      <c r="CZ103" s="276">
        <f t="shared" si="125"/>
        <v>0</v>
      </c>
      <c r="DA103" s="276">
        <f t="shared" si="125"/>
        <v>0</v>
      </c>
      <c r="DB103" s="276">
        <f t="shared" si="125"/>
        <v>0</v>
      </c>
      <c r="DC103" s="276">
        <f t="shared" si="125"/>
        <v>0</v>
      </c>
    </row>
    <row r="104" spans="2:107" ht="15" hidden="1" customHeight="1" x14ac:dyDescent="0.25">
      <c r="H104" s="277"/>
      <c r="I104" s="277"/>
    </row>
    <row r="105" spans="2:107" ht="15" hidden="1" customHeight="1" x14ac:dyDescent="0.35">
      <c r="E105" s="201" t="s">
        <v>4821</v>
      </c>
      <c r="F105" s="202"/>
      <c r="G105" s="203">
        <f>RCB!G36</f>
        <v>0</v>
      </c>
      <c r="H105" s="277"/>
      <c r="I105" s="201" t="s">
        <v>4822</v>
      </c>
      <c r="J105" s="202"/>
      <c r="K105" s="203">
        <f>RCB!J36</f>
        <v>0</v>
      </c>
    </row>
    <row r="106" spans="2:107" ht="15" hidden="1" customHeight="1" x14ac:dyDescent="0.35">
      <c r="E106" s="201" t="s">
        <v>4069</v>
      </c>
      <c r="F106" s="202"/>
      <c r="G106" s="203">
        <f>RCB!H30</f>
        <v>0</v>
      </c>
      <c r="H106" s="277"/>
      <c r="I106" s="201" t="s">
        <v>4070</v>
      </c>
      <c r="J106" s="202"/>
      <c r="K106" s="203">
        <f>RCB!K30</f>
        <v>0</v>
      </c>
    </row>
    <row r="107" spans="2:107" ht="15" hidden="1" customHeight="1" x14ac:dyDescent="0.25">
      <c r="H107" s="277"/>
      <c r="I107" s="277"/>
    </row>
    <row r="108" spans="2:107" ht="15" hidden="1" customHeight="1" x14ac:dyDescent="0.25">
      <c r="B108" s="1032" t="s">
        <v>5852</v>
      </c>
      <c r="C108" s="1033"/>
      <c r="D108" s="1033"/>
      <c r="E108" s="1033"/>
      <c r="F108" s="1033"/>
      <c r="G108" s="246"/>
      <c r="H108" s="246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  <c r="AM108" s="246"/>
      <c r="AN108" s="246"/>
      <c r="AO108" s="246"/>
      <c r="AP108" s="246"/>
      <c r="AQ108" s="246"/>
      <c r="AR108" s="246"/>
      <c r="AS108" s="246"/>
      <c r="AT108" s="246"/>
      <c r="AU108" s="246"/>
      <c r="AV108" s="246"/>
      <c r="AW108" s="246"/>
      <c r="AX108" s="246"/>
      <c r="AY108" s="246"/>
      <c r="AZ108" s="246"/>
      <c r="BA108" s="246"/>
      <c r="BB108" s="246"/>
      <c r="BC108" s="246"/>
      <c r="BD108" s="246"/>
      <c r="BE108" s="246"/>
      <c r="BF108" s="246"/>
      <c r="BG108" s="246"/>
      <c r="BH108" s="246"/>
      <c r="BI108" s="246"/>
      <c r="BJ108" s="246"/>
      <c r="BK108" s="246"/>
      <c r="BL108" s="246"/>
      <c r="BM108" s="246"/>
      <c r="BN108" s="246"/>
      <c r="BO108" s="246"/>
      <c r="BP108" s="246"/>
      <c r="BQ108" s="246"/>
      <c r="BR108" s="246"/>
      <c r="BS108" s="246"/>
      <c r="BT108" s="246"/>
      <c r="BU108" s="246"/>
      <c r="BV108" s="246"/>
      <c r="BW108" s="246"/>
      <c r="BX108" s="246"/>
      <c r="BY108" s="246"/>
      <c r="BZ108" s="246"/>
      <c r="CA108" s="246"/>
      <c r="CB108" s="246"/>
      <c r="CC108" s="246"/>
      <c r="CD108" s="246"/>
      <c r="CE108" s="246"/>
      <c r="CF108" s="246"/>
      <c r="CG108" s="246"/>
      <c r="CH108" s="246"/>
      <c r="CI108" s="246"/>
      <c r="CJ108" s="246"/>
      <c r="CK108" s="246"/>
      <c r="CL108" s="246"/>
      <c r="CM108" s="246"/>
      <c r="CN108" s="246"/>
      <c r="CO108" s="246"/>
      <c r="CP108" s="246"/>
      <c r="CQ108" s="246"/>
      <c r="CR108" s="246"/>
      <c r="CS108" s="246"/>
      <c r="CT108" s="246"/>
      <c r="CU108" s="246"/>
      <c r="CV108" s="246"/>
      <c r="CW108" s="246"/>
      <c r="CX108" s="246"/>
      <c r="CY108" s="246"/>
      <c r="CZ108" s="246"/>
      <c r="DA108" s="246"/>
      <c r="DB108" s="246"/>
      <c r="DC108" s="246"/>
    </row>
    <row r="109" spans="2:107" hidden="1" x14ac:dyDescent="0.25">
      <c r="B109" s="247"/>
      <c r="C109" s="248"/>
      <c r="D109" s="248"/>
      <c r="E109" s="248"/>
      <c r="F109" s="249"/>
      <c r="G109" s="250" t="s">
        <v>76</v>
      </c>
      <c r="H109" s="251" t="s">
        <v>4831</v>
      </c>
      <c r="I109" s="251" t="s">
        <v>4832</v>
      </c>
      <c r="J109" s="251" t="s">
        <v>4833</v>
      </c>
      <c r="K109" s="251" t="s">
        <v>4834</v>
      </c>
      <c r="L109" s="251" t="s">
        <v>4835</v>
      </c>
      <c r="M109" s="251" t="s">
        <v>4836</v>
      </c>
      <c r="N109" s="251" t="s">
        <v>4837</v>
      </c>
      <c r="O109" s="251" t="s">
        <v>4838</v>
      </c>
      <c r="P109" s="251" t="s">
        <v>4839</v>
      </c>
      <c r="Q109" s="251" t="s">
        <v>4840</v>
      </c>
      <c r="R109" s="251" t="s">
        <v>4841</v>
      </c>
      <c r="S109" s="251" t="s">
        <v>4842</v>
      </c>
      <c r="T109" s="251" t="s">
        <v>4843</v>
      </c>
      <c r="U109" s="251" t="s">
        <v>4844</v>
      </c>
      <c r="V109" s="251" t="s">
        <v>4845</v>
      </c>
      <c r="W109" s="251" t="s">
        <v>4846</v>
      </c>
      <c r="X109" s="251" t="s">
        <v>4847</v>
      </c>
      <c r="Y109" s="251" t="s">
        <v>4848</v>
      </c>
      <c r="Z109" s="251" t="s">
        <v>4849</v>
      </c>
      <c r="AA109" s="251" t="s">
        <v>4850</v>
      </c>
      <c r="AB109" s="251" t="s">
        <v>4851</v>
      </c>
      <c r="AC109" s="251" t="s">
        <v>4852</v>
      </c>
      <c r="AD109" s="251" t="s">
        <v>4853</v>
      </c>
      <c r="AE109" s="251" t="s">
        <v>4854</v>
      </c>
      <c r="AF109" s="251" t="s">
        <v>4855</v>
      </c>
      <c r="AG109" s="251" t="s">
        <v>4856</v>
      </c>
      <c r="AH109" s="251" t="s">
        <v>4857</v>
      </c>
      <c r="AI109" s="251" t="s">
        <v>4858</v>
      </c>
      <c r="AJ109" s="251" t="s">
        <v>4859</v>
      </c>
      <c r="AK109" s="251" t="s">
        <v>4860</v>
      </c>
      <c r="AL109" s="251" t="s">
        <v>4861</v>
      </c>
      <c r="AM109" s="251" t="s">
        <v>4862</v>
      </c>
      <c r="AN109" s="251" t="s">
        <v>4863</v>
      </c>
      <c r="AO109" s="251" t="s">
        <v>4864</v>
      </c>
      <c r="AP109" s="251" t="s">
        <v>4865</v>
      </c>
      <c r="AQ109" s="251" t="s">
        <v>4866</v>
      </c>
      <c r="AR109" s="251" t="s">
        <v>4867</v>
      </c>
      <c r="AS109" s="251" t="s">
        <v>4868</v>
      </c>
      <c r="AT109" s="251" t="s">
        <v>4869</v>
      </c>
      <c r="AU109" s="251" t="s">
        <v>4870</v>
      </c>
      <c r="AV109" s="251" t="s">
        <v>4871</v>
      </c>
      <c r="AW109" s="251" t="s">
        <v>4872</v>
      </c>
      <c r="AX109" s="251" t="s">
        <v>4873</v>
      </c>
      <c r="AY109" s="251" t="s">
        <v>4874</v>
      </c>
      <c r="AZ109" s="251" t="s">
        <v>4875</v>
      </c>
      <c r="BA109" s="251" t="s">
        <v>4876</v>
      </c>
      <c r="BB109" s="251" t="s">
        <v>4877</v>
      </c>
      <c r="BC109" s="251" t="s">
        <v>4878</v>
      </c>
      <c r="BD109" s="251" t="s">
        <v>4879</v>
      </c>
      <c r="BE109" s="251" t="s">
        <v>4880</v>
      </c>
      <c r="BF109" s="251" t="s">
        <v>4881</v>
      </c>
      <c r="BG109" s="251" t="s">
        <v>4882</v>
      </c>
      <c r="BH109" s="251" t="s">
        <v>4883</v>
      </c>
      <c r="BI109" s="251" t="s">
        <v>4884</v>
      </c>
      <c r="BJ109" s="251" t="s">
        <v>4885</v>
      </c>
      <c r="BK109" s="251" t="s">
        <v>4886</v>
      </c>
      <c r="BL109" s="251" t="s">
        <v>4887</v>
      </c>
      <c r="BM109" s="251" t="s">
        <v>4888</v>
      </c>
      <c r="BN109" s="251" t="s">
        <v>4889</v>
      </c>
      <c r="BO109" s="251" t="s">
        <v>4890</v>
      </c>
      <c r="BP109" s="251" t="s">
        <v>4891</v>
      </c>
      <c r="BQ109" s="251" t="s">
        <v>4892</v>
      </c>
      <c r="BR109" s="251" t="s">
        <v>4893</v>
      </c>
      <c r="BS109" s="251" t="s">
        <v>4894</v>
      </c>
      <c r="BT109" s="251" t="s">
        <v>4895</v>
      </c>
      <c r="BU109" s="251" t="s">
        <v>4896</v>
      </c>
      <c r="BV109" s="251" t="s">
        <v>4897</v>
      </c>
      <c r="BW109" s="251" t="s">
        <v>4898</v>
      </c>
      <c r="BX109" s="251" t="s">
        <v>4899</v>
      </c>
      <c r="BY109" s="251" t="s">
        <v>4900</v>
      </c>
      <c r="BZ109" s="251" t="s">
        <v>4901</v>
      </c>
      <c r="CA109" s="251" t="s">
        <v>4902</v>
      </c>
      <c r="CB109" s="251" t="s">
        <v>4903</v>
      </c>
      <c r="CC109" s="251" t="s">
        <v>4904</v>
      </c>
      <c r="CD109" s="251" t="s">
        <v>4905</v>
      </c>
      <c r="CE109" s="251" t="s">
        <v>4906</v>
      </c>
      <c r="CF109" s="251" t="s">
        <v>4907</v>
      </c>
      <c r="CG109" s="251" t="s">
        <v>4908</v>
      </c>
      <c r="CH109" s="251" t="s">
        <v>4909</v>
      </c>
      <c r="CI109" s="251" t="s">
        <v>4910</v>
      </c>
      <c r="CJ109" s="251" t="s">
        <v>4911</v>
      </c>
      <c r="CK109" s="251" t="s">
        <v>4912</v>
      </c>
      <c r="CL109" s="251" t="s">
        <v>4913</v>
      </c>
      <c r="CM109" s="251" t="s">
        <v>4914</v>
      </c>
      <c r="CN109" s="251" t="s">
        <v>4915</v>
      </c>
      <c r="CO109" s="251" t="s">
        <v>4916</v>
      </c>
      <c r="CP109" s="251" t="s">
        <v>4917</v>
      </c>
      <c r="CQ109" s="251" t="s">
        <v>4918</v>
      </c>
      <c r="CR109" s="251" t="s">
        <v>4919</v>
      </c>
      <c r="CS109" s="251" t="s">
        <v>4920</v>
      </c>
      <c r="CT109" s="251" t="s">
        <v>4921</v>
      </c>
      <c r="CU109" s="251" t="s">
        <v>4922</v>
      </c>
      <c r="CV109" s="251" t="s">
        <v>4923</v>
      </c>
      <c r="CW109" s="251" t="s">
        <v>4924</v>
      </c>
      <c r="CX109" s="251" t="s">
        <v>4925</v>
      </c>
      <c r="CY109" s="251" t="s">
        <v>4926</v>
      </c>
      <c r="CZ109" s="251" t="s">
        <v>4927</v>
      </c>
      <c r="DA109" s="251" t="s">
        <v>4928</v>
      </c>
      <c r="DB109" s="251" t="s">
        <v>4929</v>
      </c>
      <c r="DC109" s="251" t="s">
        <v>4930</v>
      </c>
    </row>
    <row r="110" spans="2:107" ht="18" hidden="1" x14ac:dyDescent="0.25">
      <c r="B110" s="247">
        <v>51</v>
      </c>
      <c r="C110" s="268" t="s">
        <v>3898</v>
      </c>
      <c r="D110" s="268"/>
      <c r="E110" s="531" t="s">
        <v>3855</v>
      </c>
      <c r="F110" s="264" t="s">
        <v>4236</v>
      </c>
      <c r="G110" s="259">
        <f>SUM(H110:DC110)</f>
        <v>0</v>
      </c>
      <c r="H110" s="260">
        <f>H72-H92</f>
        <v>0</v>
      </c>
      <c r="I110" s="260">
        <f t="shared" ref="I110:BT110" si="126">I72-I92</f>
        <v>0</v>
      </c>
      <c r="J110" s="260">
        <f t="shared" si="126"/>
        <v>0</v>
      </c>
      <c r="K110" s="260">
        <f t="shared" si="126"/>
        <v>0</v>
      </c>
      <c r="L110" s="260">
        <f t="shared" si="126"/>
        <v>0</v>
      </c>
      <c r="M110" s="260">
        <f t="shared" si="126"/>
        <v>0</v>
      </c>
      <c r="N110" s="260">
        <f t="shared" si="126"/>
        <v>0</v>
      </c>
      <c r="O110" s="260">
        <f t="shared" si="126"/>
        <v>0</v>
      </c>
      <c r="P110" s="260">
        <f t="shared" si="126"/>
        <v>0</v>
      </c>
      <c r="Q110" s="260">
        <f t="shared" si="126"/>
        <v>0</v>
      </c>
      <c r="R110" s="260">
        <f t="shared" si="126"/>
        <v>0</v>
      </c>
      <c r="S110" s="260">
        <f t="shared" si="126"/>
        <v>0</v>
      </c>
      <c r="T110" s="260">
        <f t="shared" si="126"/>
        <v>0</v>
      </c>
      <c r="U110" s="260">
        <f t="shared" si="126"/>
        <v>0</v>
      </c>
      <c r="V110" s="260">
        <f t="shared" si="126"/>
        <v>0</v>
      </c>
      <c r="W110" s="260">
        <f t="shared" si="126"/>
        <v>0</v>
      </c>
      <c r="X110" s="260">
        <f t="shared" si="126"/>
        <v>0</v>
      </c>
      <c r="Y110" s="260">
        <f t="shared" si="126"/>
        <v>0</v>
      </c>
      <c r="Z110" s="260">
        <f t="shared" si="126"/>
        <v>0</v>
      </c>
      <c r="AA110" s="260">
        <f t="shared" si="126"/>
        <v>0</v>
      </c>
      <c r="AB110" s="260">
        <f t="shared" si="126"/>
        <v>0</v>
      </c>
      <c r="AC110" s="260">
        <f t="shared" si="126"/>
        <v>0</v>
      </c>
      <c r="AD110" s="260">
        <f t="shared" si="126"/>
        <v>0</v>
      </c>
      <c r="AE110" s="260">
        <f t="shared" si="126"/>
        <v>0</v>
      </c>
      <c r="AF110" s="260">
        <f t="shared" si="126"/>
        <v>0</v>
      </c>
      <c r="AG110" s="260">
        <f t="shared" si="126"/>
        <v>0</v>
      </c>
      <c r="AH110" s="260">
        <f t="shared" si="126"/>
        <v>0</v>
      </c>
      <c r="AI110" s="260">
        <f t="shared" si="126"/>
        <v>0</v>
      </c>
      <c r="AJ110" s="260">
        <f t="shared" si="126"/>
        <v>0</v>
      </c>
      <c r="AK110" s="260">
        <f t="shared" si="126"/>
        <v>0</v>
      </c>
      <c r="AL110" s="260">
        <f t="shared" si="126"/>
        <v>0</v>
      </c>
      <c r="AM110" s="260">
        <f t="shared" si="126"/>
        <v>0</v>
      </c>
      <c r="AN110" s="260">
        <f t="shared" si="126"/>
        <v>0</v>
      </c>
      <c r="AO110" s="260">
        <f t="shared" si="126"/>
        <v>0</v>
      </c>
      <c r="AP110" s="260">
        <f t="shared" si="126"/>
        <v>0</v>
      </c>
      <c r="AQ110" s="260">
        <f t="shared" si="126"/>
        <v>0</v>
      </c>
      <c r="AR110" s="260">
        <f t="shared" si="126"/>
        <v>0</v>
      </c>
      <c r="AS110" s="260">
        <f t="shared" si="126"/>
        <v>0</v>
      </c>
      <c r="AT110" s="260">
        <f t="shared" si="126"/>
        <v>0</v>
      </c>
      <c r="AU110" s="260">
        <f t="shared" si="126"/>
        <v>0</v>
      </c>
      <c r="AV110" s="260">
        <f t="shared" si="126"/>
        <v>0</v>
      </c>
      <c r="AW110" s="260">
        <f t="shared" si="126"/>
        <v>0</v>
      </c>
      <c r="AX110" s="260">
        <f t="shared" si="126"/>
        <v>0</v>
      </c>
      <c r="AY110" s="260">
        <f t="shared" si="126"/>
        <v>0</v>
      </c>
      <c r="AZ110" s="260">
        <f t="shared" si="126"/>
        <v>0</v>
      </c>
      <c r="BA110" s="260">
        <f t="shared" si="126"/>
        <v>0</v>
      </c>
      <c r="BB110" s="260">
        <f t="shared" si="126"/>
        <v>0</v>
      </c>
      <c r="BC110" s="260">
        <f t="shared" si="126"/>
        <v>0</v>
      </c>
      <c r="BD110" s="260">
        <f t="shared" si="126"/>
        <v>0</v>
      </c>
      <c r="BE110" s="260">
        <f t="shared" si="126"/>
        <v>0</v>
      </c>
      <c r="BF110" s="260">
        <f t="shared" si="126"/>
        <v>0</v>
      </c>
      <c r="BG110" s="260">
        <f t="shared" si="126"/>
        <v>0</v>
      </c>
      <c r="BH110" s="260">
        <f t="shared" si="126"/>
        <v>0</v>
      </c>
      <c r="BI110" s="260">
        <f t="shared" si="126"/>
        <v>0</v>
      </c>
      <c r="BJ110" s="260">
        <f t="shared" si="126"/>
        <v>0</v>
      </c>
      <c r="BK110" s="260">
        <f t="shared" si="126"/>
        <v>0</v>
      </c>
      <c r="BL110" s="260">
        <f t="shared" si="126"/>
        <v>0</v>
      </c>
      <c r="BM110" s="260">
        <f t="shared" si="126"/>
        <v>0</v>
      </c>
      <c r="BN110" s="260">
        <f t="shared" si="126"/>
        <v>0</v>
      </c>
      <c r="BO110" s="260">
        <f t="shared" si="126"/>
        <v>0</v>
      </c>
      <c r="BP110" s="260">
        <f t="shared" si="126"/>
        <v>0</v>
      </c>
      <c r="BQ110" s="260">
        <f t="shared" si="126"/>
        <v>0</v>
      </c>
      <c r="BR110" s="260">
        <f t="shared" si="126"/>
        <v>0</v>
      </c>
      <c r="BS110" s="260">
        <f t="shared" si="126"/>
        <v>0</v>
      </c>
      <c r="BT110" s="260">
        <f t="shared" si="126"/>
        <v>0</v>
      </c>
      <c r="BU110" s="260">
        <f t="shared" ref="BU110:DC110" si="127">BU72-BU92</f>
        <v>0</v>
      </c>
      <c r="BV110" s="260">
        <f t="shared" si="127"/>
        <v>0</v>
      </c>
      <c r="BW110" s="260">
        <f t="shared" si="127"/>
        <v>0</v>
      </c>
      <c r="BX110" s="260">
        <f t="shared" si="127"/>
        <v>0</v>
      </c>
      <c r="BY110" s="260">
        <f t="shared" si="127"/>
        <v>0</v>
      </c>
      <c r="BZ110" s="260">
        <f t="shared" si="127"/>
        <v>0</v>
      </c>
      <c r="CA110" s="260">
        <f t="shared" si="127"/>
        <v>0</v>
      </c>
      <c r="CB110" s="260">
        <f t="shared" si="127"/>
        <v>0</v>
      </c>
      <c r="CC110" s="260">
        <f t="shared" si="127"/>
        <v>0</v>
      </c>
      <c r="CD110" s="260">
        <f t="shared" si="127"/>
        <v>0</v>
      </c>
      <c r="CE110" s="260">
        <f t="shared" si="127"/>
        <v>0</v>
      </c>
      <c r="CF110" s="260">
        <f t="shared" si="127"/>
        <v>0</v>
      </c>
      <c r="CG110" s="260">
        <f t="shared" si="127"/>
        <v>0</v>
      </c>
      <c r="CH110" s="260">
        <f t="shared" si="127"/>
        <v>0</v>
      </c>
      <c r="CI110" s="260">
        <f t="shared" si="127"/>
        <v>0</v>
      </c>
      <c r="CJ110" s="260">
        <f t="shared" si="127"/>
        <v>0</v>
      </c>
      <c r="CK110" s="260">
        <f t="shared" si="127"/>
        <v>0</v>
      </c>
      <c r="CL110" s="260">
        <f t="shared" si="127"/>
        <v>0</v>
      </c>
      <c r="CM110" s="260">
        <f t="shared" si="127"/>
        <v>0</v>
      </c>
      <c r="CN110" s="260">
        <f t="shared" si="127"/>
        <v>0</v>
      </c>
      <c r="CO110" s="260">
        <f t="shared" si="127"/>
        <v>0</v>
      </c>
      <c r="CP110" s="260">
        <f t="shared" si="127"/>
        <v>0</v>
      </c>
      <c r="CQ110" s="260">
        <f t="shared" si="127"/>
        <v>0</v>
      </c>
      <c r="CR110" s="260">
        <f t="shared" si="127"/>
        <v>0</v>
      </c>
      <c r="CS110" s="260">
        <f t="shared" si="127"/>
        <v>0</v>
      </c>
      <c r="CT110" s="260">
        <f t="shared" si="127"/>
        <v>0</v>
      </c>
      <c r="CU110" s="260">
        <f t="shared" si="127"/>
        <v>0</v>
      </c>
      <c r="CV110" s="260">
        <f t="shared" si="127"/>
        <v>0</v>
      </c>
      <c r="CW110" s="260">
        <f t="shared" si="127"/>
        <v>0</v>
      </c>
      <c r="CX110" s="260">
        <f t="shared" si="127"/>
        <v>0</v>
      </c>
      <c r="CY110" s="260">
        <f t="shared" si="127"/>
        <v>0</v>
      </c>
      <c r="CZ110" s="260">
        <f t="shared" si="127"/>
        <v>0</v>
      </c>
      <c r="DA110" s="260">
        <f t="shared" si="127"/>
        <v>0</v>
      </c>
      <c r="DB110" s="260">
        <f t="shared" si="127"/>
        <v>0</v>
      </c>
      <c r="DC110" s="260">
        <f t="shared" si="127"/>
        <v>0</v>
      </c>
    </row>
    <row r="111" spans="2:107" ht="18" hidden="1" x14ac:dyDescent="0.25">
      <c r="B111" s="247">
        <v>52</v>
      </c>
      <c r="C111" s="269" t="s">
        <v>4237</v>
      </c>
      <c r="D111" s="270">
        <f>'Escolha tarifa'!F26</f>
        <v>2819.9819950859955</v>
      </c>
      <c r="E111" s="532" t="s">
        <v>3909</v>
      </c>
      <c r="F111" s="695" t="s">
        <v>4238</v>
      </c>
      <c r="G111" s="266">
        <f>IF(G72=0,0,G110/G72)</f>
        <v>0</v>
      </c>
      <c r="H111" s="267">
        <f>IF(H72=0,0,H110/H72)</f>
        <v>0</v>
      </c>
      <c r="I111" s="267">
        <f t="shared" ref="I111:BT111" si="128">IF(I72=0,0,I110/I72)</f>
        <v>0</v>
      </c>
      <c r="J111" s="267">
        <f t="shared" si="128"/>
        <v>0</v>
      </c>
      <c r="K111" s="267">
        <f t="shared" si="128"/>
        <v>0</v>
      </c>
      <c r="L111" s="267">
        <f t="shared" si="128"/>
        <v>0</v>
      </c>
      <c r="M111" s="267">
        <f t="shared" si="128"/>
        <v>0</v>
      </c>
      <c r="N111" s="267">
        <f t="shared" si="128"/>
        <v>0</v>
      </c>
      <c r="O111" s="267">
        <f t="shared" si="128"/>
        <v>0</v>
      </c>
      <c r="P111" s="267">
        <f t="shared" si="128"/>
        <v>0</v>
      </c>
      <c r="Q111" s="267">
        <f t="shared" si="128"/>
        <v>0</v>
      </c>
      <c r="R111" s="267">
        <f t="shared" si="128"/>
        <v>0</v>
      </c>
      <c r="S111" s="267">
        <f t="shared" si="128"/>
        <v>0</v>
      </c>
      <c r="T111" s="267">
        <f t="shared" si="128"/>
        <v>0</v>
      </c>
      <c r="U111" s="267">
        <f t="shared" si="128"/>
        <v>0</v>
      </c>
      <c r="V111" s="267">
        <f t="shared" si="128"/>
        <v>0</v>
      </c>
      <c r="W111" s="267">
        <f t="shared" si="128"/>
        <v>0</v>
      </c>
      <c r="X111" s="267">
        <f t="shared" si="128"/>
        <v>0</v>
      </c>
      <c r="Y111" s="267">
        <f t="shared" si="128"/>
        <v>0</v>
      </c>
      <c r="Z111" s="267">
        <f t="shared" si="128"/>
        <v>0</v>
      </c>
      <c r="AA111" s="267">
        <f t="shared" si="128"/>
        <v>0</v>
      </c>
      <c r="AB111" s="267">
        <f t="shared" si="128"/>
        <v>0</v>
      </c>
      <c r="AC111" s="267">
        <f t="shared" si="128"/>
        <v>0</v>
      </c>
      <c r="AD111" s="267">
        <f t="shared" si="128"/>
        <v>0</v>
      </c>
      <c r="AE111" s="267">
        <f t="shared" si="128"/>
        <v>0</v>
      </c>
      <c r="AF111" s="267">
        <f t="shared" si="128"/>
        <v>0</v>
      </c>
      <c r="AG111" s="267">
        <f t="shared" si="128"/>
        <v>0</v>
      </c>
      <c r="AH111" s="267">
        <f t="shared" si="128"/>
        <v>0</v>
      </c>
      <c r="AI111" s="267">
        <f t="shared" si="128"/>
        <v>0</v>
      </c>
      <c r="AJ111" s="267">
        <f t="shared" si="128"/>
        <v>0</v>
      </c>
      <c r="AK111" s="267">
        <f t="shared" si="128"/>
        <v>0</v>
      </c>
      <c r="AL111" s="267">
        <f t="shared" si="128"/>
        <v>0</v>
      </c>
      <c r="AM111" s="267">
        <f t="shared" si="128"/>
        <v>0</v>
      </c>
      <c r="AN111" s="267">
        <f t="shared" si="128"/>
        <v>0</v>
      </c>
      <c r="AO111" s="267">
        <f t="shared" si="128"/>
        <v>0</v>
      </c>
      <c r="AP111" s="267">
        <f t="shared" si="128"/>
        <v>0</v>
      </c>
      <c r="AQ111" s="267">
        <f t="shared" si="128"/>
        <v>0</v>
      </c>
      <c r="AR111" s="267">
        <f t="shared" si="128"/>
        <v>0</v>
      </c>
      <c r="AS111" s="267">
        <f t="shared" si="128"/>
        <v>0</v>
      </c>
      <c r="AT111" s="267">
        <f t="shared" si="128"/>
        <v>0</v>
      </c>
      <c r="AU111" s="267">
        <f t="shared" si="128"/>
        <v>0</v>
      </c>
      <c r="AV111" s="267">
        <f t="shared" si="128"/>
        <v>0</v>
      </c>
      <c r="AW111" s="267">
        <f t="shared" si="128"/>
        <v>0</v>
      </c>
      <c r="AX111" s="267">
        <f t="shared" si="128"/>
        <v>0</v>
      </c>
      <c r="AY111" s="267">
        <f t="shared" si="128"/>
        <v>0</v>
      </c>
      <c r="AZ111" s="267">
        <f t="shared" si="128"/>
        <v>0</v>
      </c>
      <c r="BA111" s="267">
        <f t="shared" si="128"/>
        <v>0</v>
      </c>
      <c r="BB111" s="267">
        <f t="shared" si="128"/>
        <v>0</v>
      </c>
      <c r="BC111" s="267">
        <f t="shared" si="128"/>
        <v>0</v>
      </c>
      <c r="BD111" s="267">
        <f t="shared" si="128"/>
        <v>0</v>
      </c>
      <c r="BE111" s="267">
        <f t="shared" si="128"/>
        <v>0</v>
      </c>
      <c r="BF111" s="267">
        <f t="shared" si="128"/>
        <v>0</v>
      </c>
      <c r="BG111" s="267">
        <f t="shared" si="128"/>
        <v>0</v>
      </c>
      <c r="BH111" s="267">
        <f t="shared" si="128"/>
        <v>0</v>
      </c>
      <c r="BI111" s="267">
        <f t="shared" si="128"/>
        <v>0</v>
      </c>
      <c r="BJ111" s="267">
        <f t="shared" si="128"/>
        <v>0</v>
      </c>
      <c r="BK111" s="267">
        <f t="shared" si="128"/>
        <v>0</v>
      </c>
      <c r="BL111" s="267">
        <f t="shared" si="128"/>
        <v>0</v>
      </c>
      <c r="BM111" s="267">
        <f t="shared" si="128"/>
        <v>0</v>
      </c>
      <c r="BN111" s="267">
        <f t="shared" si="128"/>
        <v>0</v>
      </c>
      <c r="BO111" s="267">
        <f t="shared" si="128"/>
        <v>0</v>
      </c>
      <c r="BP111" s="267">
        <f t="shared" si="128"/>
        <v>0</v>
      </c>
      <c r="BQ111" s="267">
        <f t="shared" si="128"/>
        <v>0</v>
      </c>
      <c r="BR111" s="267">
        <f t="shared" si="128"/>
        <v>0</v>
      </c>
      <c r="BS111" s="267">
        <f t="shared" si="128"/>
        <v>0</v>
      </c>
      <c r="BT111" s="267">
        <f t="shared" si="128"/>
        <v>0</v>
      </c>
      <c r="BU111" s="267">
        <f t="shared" ref="BU111:DC111" si="129">IF(BU72=0,0,BU110/BU72)</f>
        <v>0</v>
      </c>
      <c r="BV111" s="267">
        <f t="shared" si="129"/>
        <v>0</v>
      </c>
      <c r="BW111" s="267">
        <f t="shared" si="129"/>
        <v>0</v>
      </c>
      <c r="BX111" s="267">
        <f t="shared" si="129"/>
        <v>0</v>
      </c>
      <c r="BY111" s="267">
        <f t="shared" si="129"/>
        <v>0</v>
      </c>
      <c r="BZ111" s="267">
        <f t="shared" si="129"/>
        <v>0</v>
      </c>
      <c r="CA111" s="267">
        <f t="shared" si="129"/>
        <v>0</v>
      </c>
      <c r="CB111" s="267">
        <f t="shared" si="129"/>
        <v>0</v>
      </c>
      <c r="CC111" s="267">
        <f t="shared" si="129"/>
        <v>0</v>
      </c>
      <c r="CD111" s="267">
        <f t="shared" si="129"/>
        <v>0</v>
      </c>
      <c r="CE111" s="267">
        <f t="shared" si="129"/>
        <v>0</v>
      </c>
      <c r="CF111" s="267">
        <f t="shared" si="129"/>
        <v>0</v>
      </c>
      <c r="CG111" s="267">
        <f t="shared" si="129"/>
        <v>0</v>
      </c>
      <c r="CH111" s="267">
        <f t="shared" si="129"/>
        <v>0</v>
      </c>
      <c r="CI111" s="267">
        <f t="shared" si="129"/>
        <v>0</v>
      </c>
      <c r="CJ111" s="267">
        <f t="shared" si="129"/>
        <v>0</v>
      </c>
      <c r="CK111" s="267">
        <f t="shared" si="129"/>
        <v>0</v>
      </c>
      <c r="CL111" s="267">
        <f t="shared" si="129"/>
        <v>0</v>
      </c>
      <c r="CM111" s="267">
        <f t="shared" si="129"/>
        <v>0</v>
      </c>
      <c r="CN111" s="267">
        <f t="shared" si="129"/>
        <v>0</v>
      </c>
      <c r="CO111" s="267">
        <f t="shared" si="129"/>
        <v>0</v>
      </c>
      <c r="CP111" s="267">
        <f t="shared" si="129"/>
        <v>0</v>
      </c>
      <c r="CQ111" s="267">
        <f t="shared" si="129"/>
        <v>0</v>
      </c>
      <c r="CR111" s="267">
        <f t="shared" si="129"/>
        <v>0</v>
      </c>
      <c r="CS111" s="267">
        <f t="shared" si="129"/>
        <v>0</v>
      </c>
      <c r="CT111" s="267">
        <f t="shared" si="129"/>
        <v>0</v>
      </c>
      <c r="CU111" s="267">
        <f t="shared" si="129"/>
        <v>0</v>
      </c>
      <c r="CV111" s="267">
        <f t="shared" si="129"/>
        <v>0</v>
      </c>
      <c r="CW111" s="267">
        <f t="shared" si="129"/>
        <v>0</v>
      </c>
      <c r="CX111" s="267">
        <f t="shared" si="129"/>
        <v>0</v>
      </c>
      <c r="CY111" s="267">
        <f t="shared" si="129"/>
        <v>0</v>
      </c>
      <c r="CZ111" s="267">
        <f t="shared" si="129"/>
        <v>0</v>
      </c>
      <c r="DA111" s="267">
        <f t="shared" si="129"/>
        <v>0</v>
      </c>
      <c r="DB111" s="267">
        <f t="shared" si="129"/>
        <v>0</v>
      </c>
      <c r="DC111" s="267">
        <f t="shared" si="129"/>
        <v>0</v>
      </c>
    </row>
    <row r="112" spans="2:107" ht="15" hidden="1" customHeight="1" x14ac:dyDescent="0.25">
      <c r="B112" s="247">
        <v>53</v>
      </c>
      <c r="C112" s="268" t="s">
        <v>3897</v>
      </c>
      <c r="D112" s="268"/>
      <c r="E112" s="531" t="s">
        <v>3852</v>
      </c>
      <c r="F112" s="264" t="s">
        <v>4239</v>
      </c>
      <c r="G112" s="259">
        <f>SUM(H112:DC112)</f>
        <v>0</v>
      </c>
      <c r="H112" s="260">
        <f>H70-H90</f>
        <v>0</v>
      </c>
      <c r="I112" s="260">
        <f t="shared" ref="I112:BT112" si="130">I70-I90</f>
        <v>0</v>
      </c>
      <c r="J112" s="260">
        <f t="shared" si="130"/>
        <v>0</v>
      </c>
      <c r="K112" s="260">
        <f t="shared" si="130"/>
        <v>0</v>
      </c>
      <c r="L112" s="260">
        <f t="shared" si="130"/>
        <v>0</v>
      </c>
      <c r="M112" s="260">
        <f t="shared" si="130"/>
        <v>0</v>
      </c>
      <c r="N112" s="260">
        <f t="shared" si="130"/>
        <v>0</v>
      </c>
      <c r="O112" s="260">
        <f t="shared" si="130"/>
        <v>0</v>
      </c>
      <c r="P112" s="260">
        <f t="shared" si="130"/>
        <v>0</v>
      </c>
      <c r="Q112" s="260">
        <f t="shared" si="130"/>
        <v>0</v>
      </c>
      <c r="R112" s="260">
        <f t="shared" si="130"/>
        <v>0</v>
      </c>
      <c r="S112" s="260">
        <f t="shared" si="130"/>
        <v>0</v>
      </c>
      <c r="T112" s="260">
        <f t="shared" si="130"/>
        <v>0</v>
      </c>
      <c r="U112" s="260">
        <f t="shared" si="130"/>
        <v>0</v>
      </c>
      <c r="V112" s="260">
        <f t="shared" si="130"/>
        <v>0</v>
      </c>
      <c r="W112" s="260">
        <f t="shared" si="130"/>
        <v>0</v>
      </c>
      <c r="X112" s="260">
        <f t="shared" si="130"/>
        <v>0</v>
      </c>
      <c r="Y112" s="260">
        <f t="shared" si="130"/>
        <v>0</v>
      </c>
      <c r="Z112" s="260">
        <f t="shared" si="130"/>
        <v>0</v>
      </c>
      <c r="AA112" s="260">
        <f t="shared" si="130"/>
        <v>0</v>
      </c>
      <c r="AB112" s="260">
        <f t="shared" si="130"/>
        <v>0</v>
      </c>
      <c r="AC112" s="260">
        <f t="shared" si="130"/>
        <v>0</v>
      </c>
      <c r="AD112" s="260">
        <f t="shared" si="130"/>
        <v>0</v>
      </c>
      <c r="AE112" s="260">
        <f t="shared" si="130"/>
        <v>0</v>
      </c>
      <c r="AF112" s="260">
        <f t="shared" si="130"/>
        <v>0</v>
      </c>
      <c r="AG112" s="260">
        <f t="shared" si="130"/>
        <v>0</v>
      </c>
      <c r="AH112" s="260">
        <f t="shared" si="130"/>
        <v>0</v>
      </c>
      <c r="AI112" s="260">
        <f t="shared" si="130"/>
        <v>0</v>
      </c>
      <c r="AJ112" s="260">
        <f t="shared" si="130"/>
        <v>0</v>
      </c>
      <c r="AK112" s="260">
        <f t="shared" si="130"/>
        <v>0</v>
      </c>
      <c r="AL112" s="260">
        <f t="shared" si="130"/>
        <v>0</v>
      </c>
      <c r="AM112" s="260">
        <f t="shared" si="130"/>
        <v>0</v>
      </c>
      <c r="AN112" s="260">
        <f t="shared" si="130"/>
        <v>0</v>
      </c>
      <c r="AO112" s="260">
        <f t="shared" si="130"/>
        <v>0</v>
      </c>
      <c r="AP112" s="260">
        <f t="shared" si="130"/>
        <v>0</v>
      </c>
      <c r="AQ112" s="260">
        <f t="shared" si="130"/>
        <v>0</v>
      </c>
      <c r="AR112" s="260">
        <f t="shared" si="130"/>
        <v>0</v>
      </c>
      <c r="AS112" s="260">
        <f t="shared" si="130"/>
        <v>0</v>
      </c>
      <c r="AT112" s="260">
        <f t="shared" si="130"/>
        <v>0</v>
      </c>
      <c r="AU112" s="260">
        <f t="shared" si="130"/>
        <v>0</v>
      </c>
      <c r="AV112" s="260">
        <f t="shared" si="130"/>
        <v>0</v>
      </c>
      <c r="AW112" s="260">
        <f t="shared" si="130"/>
        <v>0</v>
      </c>
      <c r="AX112" s="260">
        <f t="shared" si="130"/>
        <v>0</v>
      </c>
      <c r="AY112" s="260">
        <f t="shared" si="130"/>
        <v>0</v>
      </c>
      <c r="AZ112" s="260">
        <f t="shared" si="130"/>
        <v>0</v>
      </c>
      <c r="BA112" s="260">
        <f t="shared" si="130"/>
        <v>0</v>
      </c>
      <c r="BB112" s="260">
        <f t="shared" si="130"/>
        <v>0</v>
      </c>
      <c r="BC112" s="260">
        <f t="shared" si="130"/>
        <v>0</v>
      </c>
      <c r="BD112" s="260">
        <f t="shared" si="130"/>
        <v>0</v>
      </c>
      <c r="BE112" s="260">
        <f t="shared" si="130"/>
        <v>0</v>
      </c>
      <c r="BF112" s="260">
        <f t="shared" si="130"/>
        <v>0</v>
      </c>
      <c r="BG112" s="260">
        <f t="shared" si="130"/>
        <v>0</v>
      </c>
      <c r="BH112" s="260">
        <f t="shared" si="130"/>
        <v>0</v>
      </c>
      <c r="BI112" s="260">
        <f t="shared" si="130"/>
        <v>0</v>
      </c>
      <c r="BJ112" s="260">
        <f t="shared" si="130"/>
        <v>0</v>
      </c>
      <c r="BK112" s="260">
        <f t="shared" si="130"/>
        <v>0</v>
      </c>
      <c r="BL112" s="260">
        <f t="shared" si="130"/>
        <v>0</v>
      </c>
      <c r="BM112" s="260">
        <f t="shared" si="130"/>
        <v>0</v>
      </c>
      <c r="BN112" s="260">
        <f t="shared" si="130"/>
        <v>0</v>
      </c>
      <c r="BO112" s="260">
        <f t="shared" si="130"/>
        <v>0</v>
      </c>
      <c r="BP112" s="260">
        <f t="shared" si="130"/>
        <v>0</v>
      </c>
      <c r="BQ112" s="260">
        <f t="shared" si="130"/>
        <v>0</v>
      </c>
      <c r="BR112" s="260">
        <f t="shared" si="130"/>
        <v>0</v>
      </c>
      <c r="BS112" s="260">
        <f t="shared" si="130"/>
        <v>0</v>
      </c>
      <c r="BT112" s="260">
        <f t="shared" si="130"/>
        <v>0</v>
      </c>
      <c r="BU112" s="260">
        <f t="shared" ref="BU112:DC112" si="131">BU70-BU90</f>
        <v>0</v>
      </c>
      <c r="BV112" s="260">
        <f t="shared" si="131"/>
        <v>0</v>
      </c>
      <c r="BW112" s="260">
        <f t="shared" si="131"/>
        <v>0</v>
      </c>
      <c r="BX112" s="260">
        <f t="shared" si="131"/>
        <v>0</v>
      </c>
      <c r="BY112" s="260">
        <f t="shared" si="131"/>
        <v>0</v>
      </c>
      <c r="BZ112" s="260">
        <f t="shared" si="131"/>
        <v>0</v>
      </c>
      <c r="CA112" s="260">
        <f t="shared" si="131"/>
        <v>0</v>
      </c>
      <c r="CB112" s="260">
        <f t="shared" si="131"/>
        <v>0</v>
      </c>
      <c r="CC112" s="260">
        <f t="shared" si="131"/>
        <v>0</v>
      </c>
      <c r="CD112" s="260">
        <f t="shared" si="131"/>
        <v>0</v>
      </c>
      <c r="CE112" s="260">
        <f t="shared" si="131"/>
        <v>0</v>
      </c>
      <c r="CF112" s="260">
        <f t="shared" si="131"/>
        <v>0</v>
      </c>
      <c r="CG112" s="260">
        <f t="shared" si="131"/>
        <v>0</v>
      </c>
      <c r="CH112" s="260">
        <f t="shared" si="131"/>
        <v>0</v>
      </c>
      <c r="CI112" s="260">
        <f t="shared" si="131"/>
        <v>0</v>
      </c>
      <c r="CJ112" s="260">
        <f t="shared" si="131"/>
        <v>0</v>
      </c>
      <c r="CK112" s="260">
        <f t="shared" si="131"/>
        <v>0</v>
      </c>
      <c r="CL112" s="260">
        <f t="shared" si="131"/>
        <v>0</v>
      </c>
      <c r="CM112" s="260">
        <f t="shared" si="131"/>
        <v>0</v>
      </c>
      <c r="CN112" s="260">
        <f t="shared" si="131"/>
        <v>0</v>
      </c>
      <c r="CO112" s="260">
        <f t="shared" si="131"/>
        <v>0</v>
      </c>
      <c r="CP112" s="260">
        <f t="shared" si="131"/>
        <v>0</v>
      </c>
      <c r="CQ112" s="260">
        <f t="shared" si="131"/>
        <v>0</v>
      </c>
      <c r="CR112" s="260">
        <f t="shared" si="131"/>
        <v>0</v>
      </c>
      <c r="CS112" s="260">
        <f t="shared" si="131"/>
        <v>0</v>
      </c>
      <c r="CT112" s="260">
        <f t="shared" si="131"/>
        <v>0</v>
      </c>
      <c r="CU112" s="260">
        <f t="shared" si="131"/>
        <v>0</v>
      </c>
      <c r="CV112" s="260">
        <f t="shared" si="131"/>
        <v>0</v>
      </c>
      <c r="CW112" s="260">
        <f t="shared" si="131"/>
        <v>0</v>
      </c>
      <c r="CX112" s="260">
        <f t="shared" si="131"/>
        <v>0</v>
      </c>
      <c r="CY112" s="260">
        <f t="shared" si="131"/>
        <v>0</v>
      </c>
      <c r="CZ112" s="260">
        <f t="shared" si="131"/>
        <v>0</v>
      </c>
      <c r="DA112" s="260">
        <f t="shared" si="131"/>
        <v>0</v>
      </c>
      <c r="DB112" s="260">
        <f t="shared" si="131"/>
        <v>0</v>
      </c>
      <c r="DC112" s="260">
        <f t="shared" si="131"/>
        <v>0</v>
      </c>
    </row>
    <row r="113" spans="2:107" ht="15" hidden="1" customHeight="1" x14ac:dyDescent="0.25">
      <c r="B113" s="247">
        <v>54</v>
      </c>
      <c r="C113" s="269" t="s">
        <v>4240</v>
      </c>
      <c r="D113" s="270">
        <f>'Escolha tarifa'!F24</f>
        <v>976.57534736744981</v>
      </c>
      <c r="E113" s="532" t="s">
        <v>3909</v>
      </c>
      <c r="F113" s="695" t="s">
        <v>4241</v>
      </c>
      <c r="G113" s="271">
        <f>IF(G70=0,0,G112/G70)</f>
        <v>0</v>
      </c>
      <c r="H113" s="267">
        <f>IF(H70=0,0,H112/H70)</f>
        <v>0</v>
      </c>
      <c r="I113" s="267">
        <f t="shared" ref="I113:BT113" si="132">IF(I70=0,0,I112/I70)</f>
        <v>0</v>
      </c>
      <c r="J113" s="267">
        <f t="shared" si="132"/>
        <v>0</v>
      </c>
      <c r="K113" s="267">
        <f t="shared" si="132"/>
        <v>0</v>
      </c>
      <c r="L113" s="267">
        <f t="shared" si="132"/>
        <v>0</v>
      </c>
      <c r="M113" s="267">
        <f t="shared" si="132"/>
        <v>0</v>
      </c>
      <c r="N113" s="267">
        <f t="shared" si="132"/>
        <v>0</v>
      </c>
      <c r="O113" s="267">
        <f t="shared" si="132"/>
        <v>0</v>
      </c>
      <c r="P113" s="267">
        <f t="shared" si="132"/>
        <v>0</v>
      </c>
      <c r="Q113" s="267">
        <f t="shared" si="132"/>
        <v>0</v>
      </c>
      <c r="R113" s="267">
        <f t="shared" si="132"/>
        <v>0</v>
      </c>
      <c r="S113" s="267">
        <f t="shared" si="132"/>
        <v>0</v>
      </c>
      <c r="T113" s="267">
        <f t="shared" si="132"/>
        <v>0</v>
      </c>
      <c r="U113" s="267">
        <f t="shared" si="132"/>
        <v>0</v>
      </c>
      <c r="V113" s="267">
        <f t="shared" si="132"/>
        <v>0</v>
      </c>
      <c r="W113" s="267">
        <f t="shared" si="132"/>
        <v>0</v>
      </c>
      <c r="X113" s="267">
        <f t="shared" si="132"/>
        <v>0</v>
      </c>
      <c r="Y113" s="267">
        <f t="shared" si="132"/>
        <v>0</v>
      </c>
      <c r="Z113" s="267">
        <f t="shared" si="132"/>
        <v>0</v>
      </c>
      <c r="AA113" s="267">
        <f t="shared" si="132"/>
        <v>0</v>
      </c>
      <c r="AB113" s="267">
        <f t="shared" si="132"/>
        <v>0</v>
      </c>
      <c r="AC113" s="267">
        <f t="shared" si="132"/>
        <v>0</v>
      </c>
      <c r="AD113" s="267">
        <f t="shared" si="132"/>
        <v>0</v>
      </c>
      <c r="AE113" s="267">
        <f t="shared" si="132"/>
        <v>0</v>
      </c>
      <c r="AF113" s="267">
        <f t="shared" si="132"/>
        <v>0</v>
      </c>
      <c r="AG113" s="267">
        <f t="shared" si="132"/>
        <v>0</v>
      </c>
      <c r="AH113" s="267">
        <f t="shared" si="132"/>
        <v>0</v>
      </c>
      <c r="AI113" s="267">
        <f t="shared" si="132"/>
        <v>0</v>
      </c>
      <c r="AJ113" s="267">
        <f t="shared" si="132"/>
        <v>0</v>
      </c>
      <c r="AK113" s="267">
        <f t="shared" si="132"/>
        <v>0</v>
      </c>
      <c r="AL113" s="267">
        <f t="shared" si="132"/>
        <v>0</v>
      </c>
      <c r="AM113" s="267">
        <f t="shared" si="132"/>
        <v>0</v>
      </c>
      <c r="AN113" s="267">
        <f t="shared" si="132"/>
        <v>0</v>
      </c>
      <c r="AO113" s="267">
        <f t="shared" si="132"/>
        <v>0</v>
      </c>
      <c r="AP113" s="267">
        <f t="shared" si="132"/>
        <v>0</v>
      </c>
      <c r="AQ113" s="267">
        <f t="shared" si="132"/>
        <v>0</v>
      </c>
      <c r="AR113" s="267">
        <f t="shared" si="132"/>
        <v>0</v>
      </c>
      <c r="AS113" s="267">
        <f t="shared" si="132"/>
        <v>0</v>
      </c>
      <c r="AT113" s="267">
        <f t="shared" si="132"/>
        <v>0</v>
      </c>
      <c r="AU113" s="267">
        <f t="shared" si="132"/>
        <v>0</v>
      </c>
      <c r="AV113" s="267">
        <f t="shared" si="132"/>
        <v>0</v>
      </c>
      <c r="AW113" s="267">
        <f t="shared" si="132"/>
        <v>0</v>
      </c>
      <c r="AX113" s="267">
        <f t="shared" si="132"/>
        <v>0</v>
      </c>
      <c r="AY113" s="267">
        <f t="shared" si="132"/>
        <v>0</v>
      </c>
      <c r="AZ113" s="267">
        <f t="shared" si="132"/>
        <v>0</v>
      </c>
      <c r="BA113" s="267">
        <f t="shared" si="132"/>
        <v>0</v>
      </c>
      <c r="BB113" s="267">
        <f t="shared" si="132"/>
        <v>0</v>
      </c>
      <c r="BC113" s="267">
        <f t="shared" si="132"/>
        <v>0</v>
      </c>
      <c r="BD113" s="267">
        <f t="shared" si="132"/>
        <v>0</v>
      </c>
      <c r="BE113" s="267">
        <f t="shared" si="132"/>
        <v>0</v>
      </c>
      <c r="BF113" s="267">
        <f t="shared" si="132"/>
        <v>0</v>
      </c>
      <c r="BG113" s="267">
        <f t="shared" si="132"/>
        <v>0</v>
      </c>
      <c r="BH113" s="267">
        <f t="shared" si="132"/>
        <v>0</v>
      </c>
      <c r="BI113" s="267">
        <f t="shared" si="132"/>
        <v>0</v>
      </c>
      <c r="BJ113" s="267">
        <f t="shared" si="132"/>
        <v>0</v>
      </c>
      <c r="BK113" s="267">
        <f t="shared" si="132"/>
        <v>0</v>
      </c>
      <c r="BL113" s="267">
        <f t="shared" si="132"/>
        <v>0</v>
      </c>
      <c r="BM113" s="267">
        <f t="shared" si="132"/>
        <v>0</v>
      </c>
      <c r="BN113" s="267">
        <f t="shared" si="132"/>
        <v>0</v>
      </c>
      <c r="BO113" s="267">
        <f t="shared" si="132"/>
        <v>0</v>
      </c>
      <c r="BP113" s="267">
        <f t="shared" si="132"/>
        <v>0</v>
      </c>
      <c r="BQ113" s="267">
        <f t="shared" si="132"/>
        <v>0</v>
      </c>
      <c r="BR113" s="267">
        <f t="shared" si="132"/>
        <v>0</v>
      </c>
      <c r="BS113" s="267">
        <f t="shared" si="132"/>
        <v>0</v>
      </c>
      <c r="BT113" s="267">
        <f t="shared" si="132"/>
        <v>0</v>
      </c>
      <c r="BU113" s="267">
        <f t="shared" ref="BU113:DC113" si="133">IF(BU70=0,0,BU112/BU70)</f>
        <v>0</v>
      </c>
      <c r="BV113" s="267">
        <f t="shared" si="133"/>
        <v>0</v>
      </c>
      <c r="BW113" s="267">
        <f t="shared" si="133"/>
        <v>0</v>
      </c>
      <c r="BX113" s="267">
        <f t="shared" si="133"/>
        <v>0</v>
      </c>
      <c r="BY113" s="267">
        <f t="shared" si="133"/>
        <v>0</v>
      </c>
      <c r="BZ113" s="267">
        <f t="shared" si="133"/>
        <v>0</v>
      </c>
      <c r="CA113" s="267">
        <f t="shared" si="133"/>
        <v>0</v>
      </c>
      <c r="CB113" s="267">
        <f t="shared" si="133"/>
        <v>0</v>
      </c>
      <c r="CC113" s="267">
        <f t="shared" si="133"/>
        <v>0</v>
      </c>
      <c r="CD113" s="267">
        <f t="shared" si="133"/>
        <v>0</v>
      </c>
      <c r="CE113" s="267">
        <f t="shared" si="133"/>
        <v>0</v>
      </c>
      <c r="CF113" s="267">
        <f t="shared" si="133"/>
        <v>0</v>
      </c>
      <c r="CG113" s="267">
        <f t="shared" si="133"/>
        <v>0</v>
      </c>
      <c r="CH113" s="267">
        <f t="shared" si="133"/>
        <v>0</v>
      </c>
      <c r="CI113" s="267">
        <f t="shared" si="133"/>
        <v>0</v>
      </c>
      <c r="CJ113" s="267">
        <f t="shared" si="133"/>
        <v>0</v>
      </c>
      <c r="CK113" s="267">
        <f t="shared" si="133"/>
        <v>0</v>
      </c>
      <c r="CL113" s="267">
        <f t="shared" si="133"/>
        <v>0</v>
      </c>
      <c r="CM113" s="267">
        <f t="shared" si="133"/>
        <v>0</v>
      </c>
      <c r="CN113" s="267">
        <f t="shared" si="133"/>
        <v>0</v>
      </c>
      <c r="CO113" s="267">
        <f t="shared" si="133"/>
        <v>0</v>
      </c>
      <c r="CP113" s="267">
        <f t="shared" si="133"/>
        <v>0</v>
      </c>
      <c r="CQ113" s="267">
        <f t="shared" si="133"/>
        <v>0</v>
      </c>
      <c r="CR113" s="267">
        <f t="shared" si="133"/>
        <v>0</v>
      </c>
      <c r="CS113" s="267">
        <f t="shared" si="133"/>
        <v>0</v>
      </c>
      <c r="CT113" s="267">
        <f t="shared" si="133"/>
        <v>0</v>
      </c>
      <c r="CU113" s="267">
        <f t="shared" si="133"/>
        <v>0</v>
      </c>
      <c r="CV113" s="267">
        <f t="shared" si="133"/>
        <v>0</v>
      </c>
      <c r="CW113" s="267">
        <f t="shared" si="133"/>
        <v>0</v>
      </c>
      <c r="CX113" s="267">
        <f t="shared" si="133"/>
        <v>0</v>
      </c>
      <c r="CY113" s="267">
        <f t="shared" si="133"/>
        <v>0</v>
      </c>
      <c r="CZ113" s="267">
        <f t="shared" si="133"/>
        <v>0</v>
      </c>
      <c r="DA113" s="267">
        <f t="shared" si="133"/>
        <v>0</v>
      </c>
      <c r="DB113" s="267">
        <f t="shared" si="133"/>
        <v>0</v>
      </c>
      <c r="DC113" s="267">
        <f t="shared" si="133"/>
        <v>0</v>
      </c>
    </row>
    <row r="114" spans="2:107" ht="15" hidden="1" customHeight="1" x14ac:dyDescent="0.25">
      <c r="B114" s="272"/>
      <c r="C114" s="273" t="s">
        <v>4942</v>
      </c>
      <c r="D114" s="273"/>
      <c r="E114" s="517" t="s">
        <v>3908</v>
      </c>
      <c r="F114" s="274" t="s">
        <v>4935</v>
      </c>
      <c r="G114" s="275">
        <f>SUM(H114:DC114)</f>
        <v>0</v>
      </c>
      <c r="H114" s="276">
        <f>H110*$D$111+H112*$D$113</f>
        <v>0</v>
      </c>
      <c r="I114" s="276">
        <f t="shared" ref="I114:BT114" si="134">I110*$D$111+I112*$D$113</f>
        <v>0</v>
      </c>
      <c r="J114" s="276">
        <f t="shared" si="134"/>
        <v>0</v>
      </c>
      <c r="K114" s="276">
        <f t="shared" si="134"/>
        <v>0</v>
      </c>
      <c r="L114" s="276">
        <f t="shared" si="134"/>
        <v>0</v>
      </c>
      <c r="M114" s="276">
        <f t="shared" si="134"/>
        <v>0</v>
      </c>
      <c r="N114" s="276">
        <f t="shared" si="134"/>
        <v>0</v>
      </c>
      <c r="O114" s="276">
        <f t="shared" si="134"/>
        <v>0</v>
      </c>
      <c r="P114" s="276">
        <f t="shared" si="134"/>
        <v>0</v>
      </c>
      <c r="Q114" s="276">
        <f t="shared" si="134"/>
        <v>0</v>
      </c>
      <c r="R114" s="276">
        <f t="shared" si="134"/>
        <v>0</v>
      </c>
      <c r="S114" s="276">
        <f t="shared" si="134"/>
        <v>0</v>
      </c>
      <c r="T114" s="276">
        <f t="shared" si="134"/>
        <v>0</v>
      </c>
      <c r="U114" s="276">
        <f t="shared" si="134"/>
        <v>0</v>
      </c>
      <c r="V114" s="276">
        <f t="shared" si="134"/>
        <v>0</v>
      </c>
      <c r="W114" s="276">
        <f t="shared" si="134"/>
        <v>0</v>
      </c>
      <c r="X114" s="276">
        <f t="shared" si="134"/>
        <v>0</v>
      </c>
      <c r="Y114" s="276">
        <f t="shared" si="134"/>
        <v>0</v>
      </c>
      <c r="Z114" s="276">
        <f t="shared" si="134"/>
        <v>0</v>
      </c>
      <c r="AA114" s="276">
        <f t="shared" si="134"/>
        <v>0</v>
      </c>
      <c r="AB114" s="276">
        <f t="shared" si="134"/>
        <v>0</v>
      </c>
      <c r="AC114" s="276">
        <f t="shared" si="134"/>
        <v>0</v>
      </c>
      <c r="AD114" s="276">
        <f t="shared" si="134"/>
        <v>0</v>
      </c>
      <c r="AE114" s="276">
        <f t="shared" si="134"/>
        <v>0</v>
      </c>
      <c r="AF114" s="276">
        <f t="shared" si="134"/>
        <v>0</v>
      </c>
      <c r="AG114" s="276">
        <f t="shared" si="134"/>
        <v>0</v>
      </c>
      <c r="AH114" s="276">
        <f t="shared" si="134"/>
        <v>0</v>
      </c>
      <c r="AI114" s="276">
        <f t="shared" si="134"/>
        <v>0</v>
      </c>
      <c r="AJ114" s="276">
        <f t="shared" si="134"/>
        <v>0</v>
      </c>
      <c r="AK114" s="276">
        <f t="shared" si="134"/>
        <v>0</v>
      </c>
      <c r="AL114" s="276">
        <f t="shared" si="134"/>
        <v>0</v>
      </c>
      <c r="AM114" s="276">
        <f t="shared" si="134"/>
        <v>0</v>
      </c>
      <c r="AN114" s="276">
        <f t="shared" si="134"/>
        <v>0</v>
      </c>
      <c r="AO114" s="276">
        <f t="shared" si="134"/>
        <v>0</v>
      </c>
      <c r="AP114" s="276">
        <f t="shared" si="134"/>
        <v>0</v>
      </c>
      <c r="AQ114" s="276">
        <f t="shared" si="134"/>
        <v>0</v>
      </c>
      <c r="AR114" s="276">
        <f t="shared" si="134"/>
        <v>0</v>
      </c>
      <c r="AS114" s="276">
        <f t="shared" si="134"/>
        <v>0</v>
      </c>
      <c r="AT114" s="276">
        <f t="shared" si="134"/>
        <v>0</v>
      </c>
      <c r="AU114" s="276">
        <f t="shared" si="134"/>
        <v>0</v>
      </c>
      <c r="AV114" s="276">
        <f t="shared" si="134"/>
        <v>0</v>
      </c>
      <c r="AW114" s="276">
        <f t="shared" si="134"/>
        <v>0</v>
      </c>
      <c r="AX114" s="276">
        <f t="shared" si="134"/>
        <v>0</v>
      </c>
      <c r="AY114" s="276">
        <f t="shared" si="134"/>
        <v>0</v>
      </c>
      <c r="AZ114" s="276">
        <f t="shared" si="134"/>
        <v>0</v>
      </c>
      <c r="BA114" s="276">
        <f t="shared" si="134"/>
        <v>0</v>
      </c>
      <c r="BB114" s="276">
        <f t="shared" si="134"/>
        <v>0</v>
      </c>
      <c r="BC114" s="276">
        <f t="shared" si="134"/>
        <v>0</v>
      </c>
      <c r="BD114" s="276">
        <f t="shared" si="134"/>
        <v>0</v>
      </c>
      <c r="BE114" s="276">
        <f t="shared" si="134"/>
        <v>0</v>
      </c>
      <c r="BF114" s="276">
        <f t="shared" si="134"/>
        <v>0</v>
      </c>
      <c r="BG114" s="276">
        <f t="shared" si="134"/>
        <v>0</v>
      </c>
      <c r="BH114" s="276">
        <f t="shared" si="134"/>
        <v>0</v>
      </c>
      <c r="BI114" s="276">
        <f t="shared" si="134"/>
        <v>0</v>
      </c>
      <c r="BJ114" s="276">
        <f t="shared" si="134"/>
        <v>0</v>
      </c>
      <c r="BK114" s="276">
        <f t="shared" si="134"/>
        <v>0</v>
      </c>
      <c r="BL114" s="276">
        <f t="shared" si="134"/>
        <v>0</v>
      </c>
      <c r="BM114" s="276">
        <f t="shared" si="134"/>
        <v>0</v>
      </c>
      <c r="BN114" s="276">
        <f t="shared" si="134"/>
        <v>0</v>
      </c>
      <c r="BO114" s="276">
        <f t="shared" si="134"/>
        <v>0</v>
      </c>
      <c r="BP114" s="276">
        <f t="shared" si="134"/>
        <v>0</v>
      </c>
      <c r="BQ114" s="276">
        <f t="shared" si="134"/>
        <v>0</v>
      </c>
      <c r="BR114" s="276">
        <f t="shared" si="134"/>
        <v>0</v>
      </c>
      <c r="BS114" s="276">
        <f t="shared" si="134"/>
        <v>0</v>
      </c>
      <c r="BT114" s="276">
        <f t="shared" si="134"/>
        <v>0</v>
      </c>
      <c r="BU114" s="276">
        <f t="shared" ref="BU114:DC114" si="135">BU110*$D$111+BU112*$D$113</f>
        <v>0</v>
      </c>
      <c r="BV114" s="276">
        <f t="shared" si="135"/>
        <v>0</v>
      </c>
      <c r="BW114" s="276">
        <f t="shared" si="135"/>
        <v>0</v>
      </c>
      <c r="BX114" s="276">
        <f t="shared" si="135"/>
        <v>0</v>
      </c>
      <c r="BY114" s="276">
        <f t="shared" si="135"/>
        <v>0</v>
      </c>
      <c r="BZ114" s="276">
        <f t="shared" si="135"/>
        <v>0</v>
      </c>
      <c r="CA114" s="276">
        <f t="shared" si="135"/>
        <v>0</v>
      </c>
      <c r="CB114" s="276">
        <f t="shared" si="135"/>
        <v>0</v>
      </c>
      <c r="CC114" s="276">
        <f t="shared" si="135"/>
        <v>0</v>
      </c>
      <c r="CD114" s="276">
        <f t="shared" si="135"/>
        <v>0</v>
      </c>
      <c r="CE114" s="276">
        <f t="shared" si="135"/>
        <v>0</v>
      </c>
      <c r="CF114" s="276">
        <f t="shared" si="135"/>
        <v>0</v>
      </c>
      <c r="CG114" s="276">
        <f t="shared" si="135"/>
        <v>0</v>
      </c>
      <c r="CH114" s="276">
        <f t="shared" si="135"/>
        <v>0</v>
      </c>
      <c r="CI114" s="276">
        <f t="shared" si="135"/>
        <v>0</v>
      </c>
      <c r="CJ114" s="276">
        <f t="shared" si="135"/>
        <v>0</v>
      </c>
      <c r="CK114" s="276">
        <f t="shared" si="135"/>
        <v>0</v>
      </c>
      <c r="CL114" s="276">
        <f t="shared" si="135"/>
        <v>0</v>
      </c>
      <c r="CM114" s="276">
        <f t="shared" si="135"/>
        <v>0</v>
      </c>
      <c r="CN114" s="276">
        <f t="shared" si="135"/>
        <v>0</v>
      </c>
      <c r="CO114" s="276">
        <f t="shared" si="135"/>
        <v>0</v>
      </c>
      <c r="CP114" s="276">
        <f t="shared" si="135"/>
        <v>0</v>
      </c>
      <c r="CQ114" s="276">
        <f t="shared" si="135"/>
        <v>0</v>
      </c>
      <c r="CR114" s="276">
        <f t="shared" si="135"/>
        <v>0</v>
      </c>
      <c r="CS114" s="276">
        <f t="shared" si="135"/>
        <v>0</v>
      </c>
      <c r="CT114" s="276">
        <f t="shared" si="135"/>
        <v>0</v>
      </c>
      <c r="CU114" s="276">
        <f t="shared" si="135"/>
        <v>0</v>
      </c>
      <c r="CV114" s="276">
        <f t="shared" si="135"/>
        <v>0</v>
      </c>
      <c r="CW114" s="276">
        <f t="shared" si="135"/>
        <v>0</v>
      </c>
      <c r="CX114" s="276">
        <f t="shared" si="135"/>
        <v>0</v>
      </c>
      <c r="CY114" s="276">
        <f t="shared" si="135"/>
        <v>0</v>
      </c>
      <c r="CZ114" s="276">
        <f t="shared" si="135"/>
        <v>0</v>
      </c>
      <c r="DA114" s="276">
        <f t="shared" si="135"/>
        <v>0</v>
      </c>
      <c r="DB114" s="276">
        <f t="shared" si="135"/>
        <v>0</v>
      </c>
      <c r="DC114" s="276">
        <f t="shared" si="135"/>
        <v>0</v>
      </c>
    </row>
    <row r="115" spans="2:107" ht="15" hidden="1" customHeight="1" x14ac:dyDescent="0.25">
      <c r="B115" s="272"/>
      <c r="C115" s="273" t="s">
        <v>4936</v>
      </c>
      <c r="D115" s="273"/>
      <c r="E115" s="517" t="s">
        <v>3908</v>
      </c>
      <c r="F115" s="274" t="s">
        <v>4937</v>
      </c>
      <c r="G115" s="275">
        <f>G112*D113</f>
        <v>0</v>
      </c>
      <c r="H115" s="276">
        <f>H112*$D$113</f>
        <v>0</v>
      </c>
      <c r="I115" s="276">
        <f t="shared" ref="I115:BT115" si="136">I112*$D$113</f>
        <v>0</v>
      </c>
      <c r="J115" s="276">
        <f t="shared" si="136"/>
        <v>0</v>
      </c>
      <c r="K115" s="276">
        <f t="shared" si="136"/>
        <v>0</v>
      </c>
      <c r="L115" s="276">
        <f t="shared" si="136"/>
        <v>0</v>
      </c>
      <c r="M115" s="276">
        <f t="shared" si="136"/>
        <v>0</v>
      </c>
      <c r="N115" s="276">
        <f t="shared" si="136"/>
        <v>0</v>
      </c>
      <c r="O115" s="276">
        <f t="shared" si="136"/>
        <v>0</v>
      </c>
      <c r="P115" s="276">
        <f t="shared" si="136"/>
        <v>0</v>
      </c>
      <c r="Q115" s="276">
        <f t="shared" si="136"/>
        <v>0</v>
      </c>
      <c r="R115" s="276">
        <f t="shared" si="136"/>
        <v>0</v>
      </c>
      <c r="S115" s="276">
        <f t="shared" si="136"/>
        <v>0</v>
      </c>
      <c r="T115" s="276">
        <f t="shared" si="136"/>
        <v>0</v>
      </c>
      <c r="U115" s="276">
        <f t="shared" si="136"/>
        <v>0</v>
      </c>
      <c r="V115" s="276">
        <f t="shared" si="136"/>
        <v>0</v>
      </c>
      <c r="W115" s="276">
        <f t="shared" si="136"/>
        <v>0</v>
      </c>
      <c r="X115" s="276">
        <f t="shared" si="136"/>
        <v>0</v>
      </c>
      <c r="Y115" s="276">
        <f t="shared" si="136"/>
        <v>0</v>
      </c>
      <c r="Z115" s="276">
        <f t="shared" si="136"/>
        <v>0</v>
      </c>
      <c r="AA115" s="276">
        <f t="shared" si="136"/>
        <v>0</v>
      </c>
      <c r="AB115" s="276">
        <f t="shared" si="136"/>
        <v>0</v>
      </c>
      <c r="AC115" s="276">
        <f t="shared" si="136"/>
        <v>0</v>
      </c>
      <c r="AD115" s="276">
        <f t="shared" si="136"/>
        <v>0</v>
      </c>
      <c r="AE115" s="276">
        <f t="shared" si="136"/>
        <v>0</v>
      </c>
      <c r="AF115" s="276">
        <f t="shared" si="136"/>
        <v>0</v>
      </c>
      <c r="AG115" s="276">
        <f t="shared" si="136"/>
        <v>0</v>
      </c>
      <c r="AH115" s="276">
        <f t="shared" si="136"/>
        <v>0</v>
      </c>
      <c r="AI115" s="276">
        <f t="shared" si="136"/>
        <v>0</v>
      </c>
      <c r="AJ115" s="276">
        <f t="shared" si="136"/>
        <v>0</v>
      </c>
      <c r="AK115" s="276">
        <f t="shared" si="136"/>
        <v>0</v>
      </c>
      <c r="AL115" s="276">
        <f t="shared" si="136"/>
        <v>0</v>
      </c>
      <c r="AM115" s="276">
        <f t="shared" si="136"/>
        <v>0</v>
      </c>
      <c r="AN115" s="276">
        <f t="shared" si="136"/>
        <v>0</v>
      </c>
      <c r="AO115" s="276">
        <f t="shared" si="136"/>
        <v>0</v>
      </c>
      <c r="AP115" s="276">
        <f t="shared" si="136"/>
        <v>0</v>
      </c>
      <c r="AQ115" s="276">
        <f t="shared" si="136"/>
        <v>0</v>
      </c>
      <c r="AR115" s="276">
        <f t="shared" si="136"/>
        <v>0</v>
      </c>
      <c r="AS115" s="276">
        <f t="shared" si="136"/>
        <v>0</v>
      </c>
      <c r="AT115" s="276">
        <f t="shared" si="136"/>
        <v>0</v>
      </c>
      <c r="AU115" s="276">
        <f t="shared" si="136"/>
        <v>0</v>
      </c>
      <c r="AV115" s="276">
        <f t="shared" si="136"/>
        <v>0</v>
      </c>
      <c r="AW115" s="276">
        <f t="shared" si="136"/>
        <v>0</v>
      </c>
      <c r="AX115" s="276">
        <f t="shared" si="136"/>
        <v>0</v>
      </c>
      <c r="AY115" s="276">
        <f t="shared" si="136"/>
        <v>0</v>
      </c>
      <c r="AZ115" s="276">
        <f t="shared" si="136"/>
        <v>0</v>
      </c>
      <c r="BA115" s="276">
        <f t="shared" si="136"/>
        <v>0</v>
      </c>
      <c r="BB115" s="276">
        <f t="shared" si="136"/>
        <v>0</v>
      </c>
      <c r="BC115" s="276">
        <f t="shared" si="136"/>
        <v>0</v>
      </c>
      <c r="BD115" s="276">
        <f t="shared" si="136"/>
        <v>0</v>
      </c>
      <c r="BE115" s="276">
        <f t="shared" si="136"/>
        <v>0</v>
      </c>
      <c r="BF115" s="276">
        <f t="shared" si="136"/>
        <v>0</v>
      </c>
      <c r="BG115" s="276">
        <f t="shared" si="136"/>
        <v>0</v>
      </c>
      <c r="BH115" s="276">
        <f t="shared" si="136"/>
        <v>0</v>
      </c>
      <c r="BI115" s="276">
        <f t="shared" si="136"/>
        <v>0</v>
      </c>
      <c r="BJ115" s="276">
        <f t="shared" si="136"/>
        <v>0</v>
      </c>
      <c r="BK115" s="276">
        <f t="shared" si="136"/>
        <v>0</v>
      </c>
      <c r="BL115" s="276">
        <f t="shared" si="136"/>
        <v>0</v>
      </c>
      <c r="BM115" s="276">
        <f t="shared" si="136"/>
        <v>0</v>
      </c>
      <c r="BN115" s="276">
        <f t="shared" si="136"/>
        <v>0</v>
      </c>
      <c r="BO115" s="276">
        <f t="shared" si="136"/>
        <v>0</v>
      </c>
      <c r="BP115" s="276">
        <f t="shared" si="136"/>
        <v>0</v>
      </c>
      <c r="BQ115" s="276">
        <f t="shared" si="136"/>
        <v>0</v>
      </c>
      <c r="BR115" s="276">
        <f t="shared" si="136"/>
        <v>0</v>
      </c>
      <c r="BS115" s="276">
        <f t="shared" si="136"/>
        <v>0</v>
      </c>
      <c r="BT115" s="276">
        <f t="shared" si="136"/>
        <v>0</v>
      </c>
      <c r="BU115" s="276">
        <f t="shared" ref="BU115:DC115" si="137">BU112*$D$113</f>
        <v>0</v>
      </c>
      <c r="BV115" s="276">
        <f t="shared" si="137"/>
        <v>0</v>
      </c>
      <c r="BW115" s="276">
        <f t="shared" si="137"/>
        <v>0</v>
      </c>
      <c r="BX115" s="276">
        <f t="shared" si="137"/>
        <v>0</v>
      </c>
      <c r="BY115" s="276">
        <f t="shared" si="137"/>
        <v>0</v>
      </c>
      <c r="BZ115" s="276">
        <f t="shared" si="137"/>
        <v>0</v>
      </c>
      <c r="CA115" s="276">
        <f t="shared" si="137"/>
        <v>0</v>
      </c>
      <c r="CB115" s="276">
        <f t="shared" si="137"/>
        <v>0</v>
      </c>
      <c r="CC115" s="276">
        <f t="shared" si="137"/>
        <v>0</v>
      </c>
      <c r="CD115" s="276">
        <f t="shared" si="137"/>
        <v>0</v>
      </c>
      <c r="CE115" s="276">
        <f t="shared" si="137"/>
        <v>0</v>
      </c>
      <c r="CF115" s="276">
        <f t="shared" si="137"/>
        <v>0</v>
      </c>
      <c r="CG115" s="276">
        <f t="shared" si="137"/>
        <v>0</v>
      </c>
      <c r="CH115" s="276">
        <f t="shared" si="137"/>
        <v>0</v>
      </c>
      <c r="CI115" s="276">
        <f t="shared" si="137"/>
        <v>0</v>
      </c>
      <c r="CJ115" s="276">
        <f t="shared" si="137"/>
        <v>0</v>
      </c>
      <c r="CK115" s="276">
        <f t="shared" si="137"/>
        <v>0</v>
      </c>
      <c r="CL115" s="276">
        <f t="shared" si="137"/>
        <v>0</v>
      </c>
      <c r="CM115" s="276">
        <f t="shared" si="137"/>
        <v>0</v>
      </c>
      <c r="CN115" s="276">
        <f t="shared" si="137"/>
        <v>0</v>
      </c>
      <c r="CO115" s="276">
        <f t="shared" si="137"/>
        <v>0</v>
      </c>
      <c r="CP115" s="276">
        <f t="shared" si="137"/>
        <v>0</v>
      </c>
      <c r="CQ115" s="276">
        <f t="shared" si="137"/>
        <v>0</v>
      </c>
      <c r="CR115" s="276">
        <f t="shared" si="137"/>
        <v>0</v>
      </c>
      <c r="CS115" s="276">
        <f t="shared" si="137"/>
        <v>0</v>
      </c>
      <c r="CT115" s="276">
        <f t="shared" si="137"/>
        <v>0</v>
      </c>
      <c r="CU115" s="276">
        <f t="shared" si="137"/>
        <v>0</v>
      </c>
      <c r="CV115" s="276">
        <f t="shared" si="137"/>
        <v>0</v>
      </c>
      <c r="CW115" s="276">
        <f t="shared" si="137"/>
        <v>0</v>
      </c>
      <c r="CX115" s="276">
        <f t="shared" si="137"/>
        <v>0</v>
      </c>
      <c r="CY115" s="276">
        <f t="shared" si="137"/>
        <v>0</v>
      </c>
      <c r="CZ115" s="276">
        <f t="shared" si="137"/>
        <v>0</v>
      </c>
      <c r="DA115" s="276">
        <f t="shared" si="137"/>
        <v>0</v>
      </c>
      <c r="DB115" s="276">
        <f t="shared" si="137"/>
        <v>0</v>
      </c>
      <c r="DC115" s="276">
        <f t="shared" si="137"/>
        <v>0</v>
      </c>
    </row>
    <row r="116" spans="2:107" ht="15" hidden="1" customHeight="1" x14ac:dyDescent="0.25">
      <c r="B116" s="272"/>
      <c r="C116" s="273" t="s">
        <v>4938</v>
      </c>
      <c r="D116" s="273"/>
      <c r="E116" s="517" t="s">
        <v>3908</v>
      </c>
      <c r="F116" s="274" t="s">
        <v>4939</v>
      </c>
      <c r="G116" s="275">
        <f>G110*D111</f>
        <v>0</v>
      </c>
      <c r="H116" s="276">
        <f>H110*$D$111</f>
        <v>0</v>
      </c>
      <c r="I116" s="276">
        <f t="shared" ref="I116:BT116" si="138">I110*$D$111</f>
        <v>0</v>
      </c>
      <c r="J116" s="276">
        <f t="shared" si="138"/>
        <v>0</v>
      </c>
      <c r="K116" s="276">
        <f t="shared" si="138"/>
        <v>0</v>
      </c>
      <c r="L116" s="276">
        <f t="shared" si="138"/>
        <v>0</v>
      </c>
      <c r="M116" s="276">
        <f t="shared" si="138"/>
        <v>0</v>
      </c>
      <c r="N116" s="276">
        <f t="shared" si="138"/>
        <v>0</v>
      </c>
      <c r="O116" s="276">
        <f t="shared" si="138"/>
        <v>0</v>
      </c>
      <c r="P116" s="276">
        <f t="shared" si="138"/>
        <v>0</v>
      </c>
      <c r="Q116" s="276">
        <f t="shared" si="138"/>
        <v>0</v>
      </c>
      <c r="R116" s="276">
        <f t="shared" si="138"/>
        <v>0</v>
      </c>
      <c r="S116" s="276">
        <f t="shared" si="138"/>
        <v>0</v>
      </c>
      <c r="T116" s="276">
        <f t="shared" si="138"/>
        <v>0</v>
      </c>
      <c r="U116" s="276">
        <f t="shared" si="138"/>
        <v>0</v>
      </c>
      <c r="V116" s="276">
        <f t="shared" si="138"/>
        <v>0</v>
      </c>
      <c r="W116" s="276">
        <f t="shared" si="138"/>
        <v>0</v>
      </c>
      <c r="X116" s="276">
        <f t="shared" si="138"/>
        <v>0</v>
      </c>
      <c r="Y116" s="276">
        <f t="shared" si="138"/>
        <v>0</v>
      </c>
      <c r="Z116" s="276">
        <f t="shared" si="138"/>
        <v>0</v>
      </c>
      <c r="AA116" s="276">
        <f t="shared" si="138"/>
        <v>0</v>
      </c>
      <c r="AB116" s="276">
        <f t="shared" si="138"/>
        <v>0</v>
      </c>
      <c r="AC116" s="276">
        <f t="shared" si="138"/>
        <v>0</v>
      </c>
      <c r="AD116" s="276">
        <f t="shared" si="138"/>
        <v>0</v>
      </c>
      <c r="AE116" s="276">
        <f t="shared" si="138"/>
        <v>0</v>
      </c>
      <c r="AF116" s="276">
        <f t="shared" si="138"/>
        <v>0</v>
      </c>
      <c r="AG116" s="276">
        <f t="shared" si="138"/>
        <v>0</v>
      </c>
      <c r="AH116" s="276">
        <f t="shared" si="138"/>
        <v>0</v>
      </c>
      <c r="AI116" s="276">
        <f t="shared" si="138"/>
        <v>0</v>
      </c>
      <c r="AJ116" s="276">
        <f t="shared" si="138"/>
        <v>0</v>
      </c>
      <c r="AK116" s="276">
        <f t="shared" si="138"/>
        <v>0</v>
      </c>
      <c r="AL116" s="276">
        <f t="shared" si="138"/>
        <v>0</v>
      </c>
      <c r="AM116" s="276">
        <f t="shared" si="138"/>
        <v>0</v>
      </c>
      <c r="AN116" s="276">
        <f t="shared" si="138"/>
        <v>0</v>
      </c>
      <c r="AO116" s="276">
        <f t="shared" si="138"/>
        <v>0</v>
      </c>
      <c r="AP116" s="276">
        <f t="shared" si="138"/>
        <v>0</v>
      </c>
      <c r="AQ116" s="276">
        <f t="shared" si="138"/>
        <v>0</v>
      </c>
      <c r="AR116" s="276">
        <f t="shared" si="138"/>
        <v>0</v>
      </c>
      <c r="AS116" s="276">
        <f t="shared" si="138"/>
        <v>0</v>
      </c>
      <c r="AT116" s="276">
        <f t="shared" si="138"/>
        <v>0</v>
      </c>
      <c r="AU116" s="276">
        <f t="shared" si="138"/>
        <v>0</v>
      </c>
      <c r="AV116" s="276">
        <f t="shared" si="138"/>
        <v>0</v>
      </c>
      <c r="AW116" s="276">
        <f t="shared" si="138"/>
        <v>0</v>
      </c>
      <c r="AX116" s="276">
        <f t="shared" si="138"/>
        <v>0</v>
      </c>
      <c r="AY116" s="276">
        <f t="shared" si="138"/>
        <v>0</v>
      </c>
      <c r="AZ116" s="276">
        <f t="shared" si="138"/>
        <v>0</v>
      </c>
      <c r="BA116" s="276">
        <f t="shared" si="138"/>
        <v>0</v>
      </c>
      <c r="BB116" s="276">
        <f t="shared" si="138"/>
        <v>0</v>
      </c>
      <c r="BC116" s="276">
        <f t="shared" si="138"/>
        <v>0</v>
      </c>
      <c r="BD116" s="276">
        <f t="shared" si="138"/>
        <v>0</v>
      </c>
      <c r="BE116" s="276">
        <f t="shared" si="138"/>
        <v>0</v>
      </c>
      <c r="BF116" s="276">
        <f t="shared" si="138"/>
        <v>0</v>
      </c>
      <c r="BG116" s="276">
        <f t="shared" si="138"/>
        <v>0</v>
      </c>
      <c r="BH116" s="276">
        <f t="shared" si="138"/>
        <v>0</v>
      </c>
      <c r="BI116" s="276">
        <f t="shared" si="138"/>
        <v>0</v>
      </c>
      <c r="BJ116" s="276">
        <f t="shared" si="138"/>
        <v>0</v>
      </c>
      <c r="BK116" s="276">
        <f t="shared" si="138"/>
        <v>0</v>
      </c>
      <c r="BL116" s="276">
        <f t="shared" si="138"/>
        <v>0</v>
      </c>
      <c r="BM116" s="276">
        <f t="shared" si="138"/>
        <v>0</v>
      </c>
      <c r="BN116" s="276">
        <f t="shared" si="138"/>
        <v>0</v>
      </c>
      <c r="BO116" s="276">
        <f t="shared" si="138"/>
        <v>0</v>
      </c>
      <c r="BP116" s="276">
        <f t="shared" si="138"/>
        <v>0</v>
      </c>
      <c r="BQ116" s="276">
        <f t="shared" si="138"/>
        <v>0</v>
      </c>
      <c r="BR116" s="276">
        <f t="shared" si="138"/>
        <v>0</v>
      </c>
      <c r="BS116" s="276">
        <f t="shared" si="138"/>
        <v>0</v>
      </c>
      <c r="BT116" s="276">
        <f t="shared" si="138"/>
        <v>0</v>
      </c>
      <c r="BU116" s="276">
        <f t="shared" ref="BU116:DC116" si="139">BU110*$D$111</f>
        <v>0</v>
      </c>
      <c r="BV116" s="276">
        <f t="shared" si="139"/>
        <v>0</v>
      </c>
      <c r="BW116" s="276">
        <f t="shared" si="139"/>
        <v>0</v>
      </c>
      <c r="BX116" s="276">
        <f t="shared" si="139"/>
        <v>0</v>
      </c>
      <c r="BY116" s="276">
        <f t="shared" si="139"/>
        <v>0</v>
      </c>
      <c r="BZ116" s="276">
        <f t="shared" si="139"/>
        <v>0</v>
      </c>
      <c r="CA116" s="276">
        <f t="shared" si="139"/>
        <v>0</v>
      </c>
      <c r="CB116" s="276">
        <f t="shared" si="139"/>
        <v>0</v>
      </c>
      <c r="CC116" s="276">
        <f t="shared" si="139"/>
        <v>0</v>
      </c>
      <c r="CD116" s="276">
        <f t="shared" si="139"/>
        <v>0</v>
      </c>
      <c r="CE116" s="276">
        <f t="shared" si="139"/>
        <v>0</v>
      </c>
      <c r="CF116" s="276">
        <f t="shared" si="139"/>
        <v>0</v>
      </c>
      <c r="CG116" s="276">
        <f t="shared" si="139"/>
        <v>0</v>
      </c>
      <c r="CH116" s="276">
        <f t="shared" si="139"/>
        <v>0</v>
      </c>
      <c r="CI116" s="276">
        <f t="shared" si="139"/>
        <v>0</v>
      </c>
      <c r="CJ116" s="276">
        <f t="shared" si="139"/>
        <v>0</v>
      </c>
      <c r="CK116" s="276">
        <f t="shared" si="139"/>
        <v>0</v>
      </c>
      <c r="CL116" s="276">
        <f t="shared" si="139"/>
        <v>0</v>
      </c>
      <c r="CM116" s="276">
        <f t="shared" si="139"/>
        <v>0</v>
      </c>
      <c r="CN116" s="276">
        <f t="shared" si="139"/>
        <v>0</v>
      </c>
      <c r="CO116" s="276">
        <f t="shared" si="139"/>
        <v>0</v>
      </c>
      <c r="CP116" s="276">
        <f t="shared" si="139"/>
        <v>0</v>
      </c>
      <c r="CQ116" s="276">
        <f t="shared" si="139"/>
        <v>0</v>
      </c>
      <c r="CR116" s="276">
        <f t="shared" si="139"/>
        <v>0</v>
      </c>
      <c r="CS116" s="276">
        <f t="shared" si="139"/>
        <v>0</v>
      </c>
      <c r="CT116" s="276">
        <f t="shared" si="139"/>
        <v>0</v>
      </c>
      <c r="CU116" s="276">
        <f t="shared" si="139"/>
        <v>0</v>
      </c>
      <c r="CV116" s="276">
        <f t="shared" si="139"/>
        <v>0</v>
      </c>
      <c r="CW116" s="276">
        <f t="shared" si="139"/>
        <v>0</v>
      </c>
      <c r="CX116" s="276">
        <f t="shared" si="139"/>
        <v>0</v>
      </c>
      <c r="CY116" s="276">
        <f t="shared" si="139"/>
        <v>0</v>
      </c>
      <c r="CZ116" s="276">
        <f t="shared" si="139"/>
        <v>0</v>
      </c>
      <c r="DA116" s="276">
        <f t="shared" si="139"/>
        <v>0</v>
      </c>
      <c r="DB116" s="276">
        <f t="shared" si="139"/>
        <v>0</v>
      </c>
      <c r="DC116" s="276">
        <f t="shared" si="139"/>
        <v>0</v>
      </c>
    </row>
    <row r="117" spans="2:107" ht="15" hidden="1" customHeight="1" x14ac:dyDescent="0.25">
      <c r="H117" s="277"/>
      <c r="I117" s="277"/>
    </row>
    <row r="118" spans="2:107" ht="15" hidden="1" customHeight="1" x14ac:dyDescent="0.35">
      <c r="E118" s="201" t="s">
        <v>5853</v>
      </c>
      <c r="F118" s="202"/>
      <c r="G118" s="203">
        <f>RCB!G65</f>
        <v>0</v>
      </c>
      <c r="H118" s="277"/>
      <c r="I118" s="201" t="s">
        <v>5854</v>
      </c>
      <c r="J118" s="202"/>
      <c r="K118" s="203">
        <f>RCB!J65</f>
        <v>0</v>
      </c>
    </row>
    <row r="119" spans="2:107" ht="15" hidden="1" customHeight="1" x14ac:dyDescent="0.35">
      <c r="E119" s="201" t="s">
        <v>5841</v>
      </c>
      <c r="F119" s="202"/>
      <c r="G119" s="203">
        <f>RCB!H59</f>
        <v>0</v>
      </c>
      <c r="H119" s="277"/>
      <c r="I119" s="201" t="s">
        <v>5831</v>
      </c>
      <c r="J119" s="202"/>
      <c r="K119" s="203">
        <f>RCB!K59</f>
        <v>0</v>
      </c>
    </row>
    <row r="120" spans="2:107" hidden="1" x14ac:dyDescent="0.25"/>
    <row r="121" spans="2:107" hidden="1" x14ac:dyDescent="0.25"/>
    <row r="122" spans="2:107" hidden="1" x14ac:dyDescent="0.25"/>
    <row r="123" spans="2:107" hidden="1" x14ac:dyDescent="0.25"/>
    <row r="124" spans="2:107" hidden="1" x14ac:dyDescent="0.25"/>
    <row r="125" spans="2:107" hidden="1" x14ac:dyDescent="0.25">
      <c r="B125" s="716"/>
      <c r="C125" s="718" t="s">
        <v>6086</v>
      </c>
      <c r="E125" s="718" t="s">
        <v>5865</v>
      </c>
      <c r="G125" s="684" t="s">
        <v>71</v>
      </c>
    </row>
    <row r="126" spans="2:107" hidden="1" x14ac:dyDescent="0.25">
      <c r="B126" s="717"/>
      <c r="C126" s="719" t="s">
        <v>5866</v>
      </c>
      <c r="E126"/>
    </row>
    <row r="127" spans="2:107" hidden="1" x14ac:dyDescent="0.25">
      <c r="B127" s="714">
        <v>1</v>
      </c>
      <c r="C127" s="715" t="s">
        <v>5868</v>
      </c>
      <c r="E127" s="715" t="s">
        <v>5870</v>
      </c>
      <c r="G127" s="707">
        <f>G59</f>
        <v>0</v>
      </c>
      <c r="H127" s="699">
        <f>H59</f>
        <v>0</v>
      </c>
      <c r="I127" s="699">
        <f t="shared" ref="I127:BT127" si="140">I59</f>
        <v>0</v>
      </c>
      <c r="J127" s="699">
        <f t="shared" si="140"/>
        <v>0</v>
      </c>
      <c r="K127" s="699">
        <f t="shared" si="140"/>
        <v>0</v>
      </c>
      <c r="L127" s="699">
        <f t="shared" si="140"/>
        <v>0</v>
      </c>
      <c r="M127" s="699">
        <f t="shared" si="140"/>
        <v>0</v>
      </c>
      <c r="N127" s="699">
        <f t="shared" si="140"/>
        <v>0</v>
      </c>
      <c r="O127" s="699">
        <f t="shared" si="140"/>
        <v>0</v>
      </c>
      <c r="P127" s="699">
        <f t="shared" si="140"/>
        <v>0</v>
      </c>
      <c r="Q127" s="699">
        <f t="shared" si="140"/>
        <v>0</v>
      </c>
      <c r="R127" s="699">
        <f t="shared" si="140"/>
        <v>0</v>
      </c>
      <c r="S127" s="699">
        <f t="shared" si="140"/>
        <v>0</v>
      </c>
      <c r="T127" s="699">
        <f t="shared" si="140"/>
        <v>0</v>
      </c>
      <c r="U127" s="699">
        <f t="shared" si="140"/>
        <v>0</v>
      </c>
      <c r="V127" s="699">
        <f t="shared" si="140"/>
        <v>0</v>
      </c>
      <c r="W127" s="699">
        <f t="shared" si="140"/>
        <v>0</v>
      </c>
      <c r="X127" s="699">
        <f t="shared" si="140"/>
        <v>0</v>
      </c>
      <c r="Y127" s="699">
        <f t="shared" si="140"/>
        <v>0</v>
      </c>
      <c r="Z127" s="699">
        <f t="shared" si="140"/>
        <v>0</v>
      </c>
      <c r="AA127" s="699">
        <f t="shared" si="140"/>
        <v>0</v>
      </c>
      <c r="AB127" s="699">
        <f t="shared" si="140"/>
        <v>0</v>
      </c>
      <c r="AC127" s="699">
        <f t="shared" si="140"/>
        <v>0</v>
      </c>
      <c r="AD127" s="699">
        <f t="shared" si="140"/>
        <v>0</v>
      </c>
      <c r="AE127" s="699">
        <f t="shared" si="140"/>
        <v>0</v>
      </c>
      <c r="AF127" s="699">
        <f t="shared" si="140"/>
        <v>0</v>
      </c>
      <c r="AG127" s="699">
        <f t="shared" si="140"/>
        <v>0</v>
      </c>
      <c r="AH127" s="699">
        <f t="shared" si="140"/>
        <v>0</v>
      </c>
      <c r="AI127" s="699">
        <f t="shared" si="140"/>
        <v>0</v>
      </c>
      <c r="AJ127" s="699">
        <f t="shared" si="140"/>
        <v>0</v>
      </c>
      <c r="AK127" s="699">
        <f t="shared" si="140"/>
        <v>0</v>
      </c>
      <c r="AL127" s="699">
        <f t="shared" si="140"/>
        <v>0</v>
      </c>
      <c r="AM127" s="699">
        <f t="shared" si="140"/>
        <v>0</v>
      </c>
      <c r="AN127" s="699">
        <f t="shared" si="140"/>
        <v>0</v>
      </c>
      <c r="AO127" s="699">
        <f t="shared" si="140"/>
        <v>0</v>
      </c>
      <c r="AP127" s="699">
        <f t="shared" si="140"/>
        <v>0</v>
      </c>
      <c r="AQ127" s="699">
        <f t="shared" si="140"/>
        <v>0</v>
      </c>
      <c r="AR127" s="699">
        <f t="shared" si="140"/>
        <v>0</v>
      </c>
      <c r="AS127" s="699">
        <f t="shared" si="140"/>
        <v>0</v>
      </c>
      <c r="AT127" s="699">
        <f t="shared" si="140"/>
        <v>0</v>
      </c>
      <c r="AU127" s="699">
        <f t="shared" si="140"/>
        <v>0</v>
      </c>
      <c r="AV127" s="699">
        <f t="shared" si="140"/>
        <v>0</v>
      </c>
      <c r="AW127" s="699">
        <f t="shared" si="140"/>
        <v>0</v>
      </c>
      <c r="AX127" s="699">
        <f t="shared" si="140"/>
        <v>0</v>
      </c>
      <c r="AY127" s="699">
        <f t="shared" si="140"/>
        <v>0</v>
      </c>
      <c r="AZ127" s="699">
        <f t="shared" si="140"/>
        <v>0</v>
      </c>
      <c r="BA127" s="699">
        <f t="shared" si="140"/>
        <v>0</v>
      </c>
      <c r="BB127" s="699">
        <f t="shared" si="140"/>
        <v>0</v>
      </c>
      <c r="BC127" s="699">
        <f t="shared" si="140"/>
        <v>0</v>
      </c>
      <c r="BD127" s="699">
        <f t="shared" si="140"/>
        <v>0</v>
      </c>
      <c r="BE127" s="699">
        <f t="shared" si="140"/>
        <v>0</v>
      </c>
      <c r="BF127" s="699">
        <f t="shared" si="140"/>
        <v>0</v>
      </c>
      <c r="BG127" s="699">
        <f t="shared" si="140"/>
        <v>0</v>
      </c>
      <c r="BH127" s="699">
        <f t="shared" si="140"/>
        <v>0</v>
      </c>
      <c r="BI127" s="699">
        <f t="shared" si="140"/>
        <v>0</v>
      </c>
      <c r="BJ127" s="699">
        <f t="shared" si="140"/>
        <v>0</v>
      </c>
      <c r="BK127" s="699">
        <f t="shared" si="140"/>
        <v>0</v>
      </c>
      <c r="BL127" s="699">
        <f t="shared" si="140"/>
        <v>0</v>
      </c>
      <c r="BM127" s="699">
        <f t="shared" si="140"/>
        <v>0</v>
      </c>
      <c r="BN127" s="699">
        <f t="shared" si="140"/>
        <v>0</v>
      </c>
      <c r="BO127" s="699">
        <f t="shared" si="140"/>
        <v>0</v>
      </c>
      <c r="BP127" s="699">
        <f t="shared" si="140"/>
        <v>0</v>
      </c>
      <c r="BQ127" s="699">
        <f t="shared" si="140"/>
        <v>0</v>
      </c>
      <c r="BR127" s="699">
        <f t="shared" si="140"/>
        <v>0</v>
      </c>
      <c r="BS127" s="699">
        <f t="shared" si="140"/>
        <v>0</v>
      </c>
      <c r="BT127" s="699">
        <f t="shared" si="140"/>
        <v>0</v>
      </c>
      <c r="BU127" s="699">
        <f t="shared" ref="BU127:DC127" si="141">BU59</f>
        <v>0</v>
      </c>
      <c r="BV127" s="699">
        <f t="shared" si="141"/>
        <v>0</v>
      </c>
      <c r="BW127" s="699">
        <f t="shared" si="141"/>
        <v>0</v>
      </c>
      <c r="BX127" s="699">
        <f t="shared" si="141"/>
        <v>0</v>
      </c>
      <c r="BY127" s="699">
        <f t="shared" si="141"/>
        <v>0</v>
      </c>
      <c r="BZ127" s="699">
        <f t="shared" si="141"/>
        <v>0</v>
      </c>
      <c r="CA127" s="699">
        <f t="shared" si="141"/>
        <v>0</v>
      </c>
      <c r="CB127" s="699">
        <f t="shared" si="141"/>
        <v>0</v>
      </c>
      <c r="CC127" s="699">
        <f t="shared" si="141"/>
        <v>0</v>
      </c>
      <c r="CD127" s="699">
        <f t="shared" si="141"/>
        <v>0</v>
      </c>
      <c r="CE127" s="699">
        <f t="shared" si="141"/>
        <v>0</v>
      </c>
      <c r="CF127" s="699">
        <f t="shared" si="141"/>
        <v>0</v>
      </c>
      <c r="CG127" s="699">
        <f t="shared" si="141"/>
        <v>0</v>
      </c>
      <c r="CH127" s="699">
        <f t="shared" si="141"/>
        <v>0</v>
      </c>
      <c r="CI127" s="699">
        <f t="shared" si="141"/>
        <v>0</v>
      </c>
      <c r="CJ127" s="699">
        <f t="shared" si="141"/>
        <v>0</v>
      </c>
      <c r="CK127" s="699">
        <f t="shared" si="141"/>
        <v>0</v>
      </c>
      <c r="CL127" s="699">
        <f t="shared" si="141"/>
        <v>0</v>
      </c>
      <c r="CM127" s="699">
        <f t="shared" si="141"/>
        <v>0</v>
      </c>
      <c r="CN127" s="699">
        <f t="shared" si="141"/>
        <v>0</v>
      </c>
      <c r="CO127" s="699">
        <f t="shared" si="141"/>
        <v>0</v>
      </c>
      <c r="CP127" s="699">
        <f t="shared" si="141"/>
        <v>0</v>
      </c>
      <c r="CQ127" s="699">
        <f t="shared" si="141"/>
        <v>0</v>
      </c>
      <c r="CR127" s="699">
        <f t="shared" si="141"/>
        <v>0</v>
      </c>
      <c r="CS127" s="699">
        <f t="shared" si="141"/>
        <v>0</v>
      </c>
      <c r="CT127" s="699">
        <f t="shared" si="141"/>
        <v>0</v>
      </c>
      <c r="CU127" s="699">
        <f t="shared" si="141"/>
        <v>0</v>
      </c>
      <c r="CV127" s="699">
        <f t="shared" si="141"/>
        <v>0</v>
      </c>
      <c r="CW127" s="699">
        <f t="shared" si="141"/>
        <v>0</v>
      </c>
      <c r="CX127" s="699">
        <f t="shared" si="141"/>
        <v>0</v>
      </c>
      <c r="CY127" s="699">
        <f t="shared" si="141"/>
        <v>0</v>
      </c>
      <c r="CZ127" s="699">
        <f t="shared" si="141"/>
        <v>0</v>
      </c>
      <c r="DA127" s="699">
        <f t="shared" si="141"/>
        <v>0</v>
      </c>
      <c r="DB127" s="699">
        <f t="shared" si="141"/>
        <v>0</v>
      </c>
      <c r="DC127" s="699">
        <f t="shared" si="141"/>
        <v>0</v>
      </c>
    </row>
    <row r="128" spans="2:107" hidden="1" x14ac:dyDescent="0.25">
      <c r="B128" s="94">
        <v>2</v>
      </c>
      <c r="C128" s="715" t="s">
        <v>5871</v>
      </c>
      <c r="E128" s="715" t="s">
        <v>5873</v>
      </c>
      <c r="G128" s="687">
        <f>IFERROR(SUMPRODUCT(H127:DC127,H128:DC128)/SUM(H127:DC127),0)</f>
        <v>0</v>
      </c>
      <c r="H128" s="685">
        <f>IFERROR((H129*10^3)/(H127*H63),0)</f>
        <v>0</v>
      </c>
      <c r="I128" s="685">
        <f t="shared" ref="I128:AM128" si="142">IFERROR((I129*10^3)/(I127*I63),0)</f>
        <v>0</v>
      </c>
      <c r="J128" s="685">
        <f t="shared" si="142"/>
        <v>0</v>
      </c>
      <c r="K128" s="685">
        <f t="shared" si="142"/>
        <v>0</v>
      </c>
      <c r="L128" s="685">
        <f t="shared" si="142"/>
        <v>0</v>
      </c>
      <c r="M128" s="685">
        <f t="shared" si="142"/>
        <v>0</v>
      </c>
      <c r="N128" s="685">
        <f t="shared" si="142"/>
        <v>0</v>
      </c>
      <c r="O128" s="685">
        <f t="shared" si="142"/>
        <v>0</v>
      </c>
      <c r="P128" s="685">
        <f t="shared" si="142"/>
        <v>0</v>
      </c>
      <c r="Q128" s="685">
        <f t="shared" si="142"/>
        <v>0</v>
      </c>
      <c r="R128" s="685">
        <f t="shared" si="142"/>
        <v>0</v>
      </c>
      <c r="S128" s="685">
        <f t="shared" si="142"/>
        <v>0</v>
      </c>
      <c r="T128" s="685">
        <f t="shared" si="142"/>
        <v>0</v>
      </c>
      <c r="U128" s="685">
        <f t="shared" si="142"/>
        <v>0</v>
      </c>
      <c r="V128" s="685">
        <f t="shared" si="142"/>
        <v>0</v>
      </c>
      <c r="W128" s="685">
        <f t="shared" si="142"/>
        <v>0</v>
      </c>
      <c r="X128" s="685">
        <f t="shared" si="142"/>
        <v>0</v>
      </c>
      <c r="Y128" s="685">
        <f t="shared" si="142"/>
        <v>0</v>
      </c>
      <c r="Z128" s="685">
        <f t="shared" si="142"/>
        <v>0</v>
      </c>
      <c r="AA128" s="685">
        <f t="shared" si="142"/>
        <v>0</v>
      </c>
      <c r="AB128" s="685">
        <f t="shared" si="142"/>
        <v>0</v>
      </c>
      <c r="AC128" s="685">
        <f t="shared" si="142"/>
        <v>0</v>
      </c>
      <c r="AD128" s="685">
        <f t="shared" si="142"/>
        <v>0</v>
      </c>
      <c r="AE128" s="685">
        <f t="shared" si="142"/>
        <v>0</v>
      </c>
      <c r="AF128" s="685">
        <f t="shared" si="142"/>
        <v>0</v>
      </c>
      <c r="AG128" s="685">
        <f t="shared" si="142"/>
        <v>0</v>
      </c>
      <c r="AH128" s="685">
        <f t="shared" si="142"/>
        <v>0</v>
      </c>
      <c r="AI128" s="685">
        <f t="shared" si="142"/>
        <v>0</v>
      </c>
      <c r="AJ128" s="685">
        <f t="shared" si="142"/>
        <v>0</v>
      </c>
      <c r="AK128" s="685">
        <f t="shared" si="142"/>
        <v>0</v>
      </c>
      <c r="AL128" s="685">
        <f t="shared" si="142"/>
        <v>0</v>
      </c>
      <c r="AM128" s="685">
        <f t="shared" si="142"/>
        <v>0</v>
      </c>
      <c r="AN128" s="685">
        <f t="shared" ref="AN128:BS128" si="143">IFERROR((AN129*10^3)/(AN127*AN63),0)</f>
        <v>0</v>
      </c>
      <c r="AO128" s="685">
        <f t="shared" si="143"/>
        <v>0</v>
      </c>
      <c r="AP128" s="685">
        <f t="shared" si="143"/>
        <v>0</v>
      </c>
      <c r="AQ128" s="685">
        <f t="shared" si="143"/>
        <v>0</v>
      </c>
      <c r="AR128" s="685">
        <f t="shared" si="143"/>
        <v>0</v>
      </c>
      <c r="AS128" s="685">
        <f t="shared" si="143"/>
        <v>0</v>
      </c>
      <c r="AT128" s="685">
        <f t="shared" si="143"/>
        <v>0</v>
      </c>
      <c r="AU128" s="685">
        <f t="shared" si="143"/>
        <v>0</v>
      </c>
      <c r="AV128" s="685">
        <f t="shared" si="143"/>
        <v>0</v>
      </c>
      <c r="AW128" s="685">
        <f t="shared" si="143"/>
        <v>0</v>
      </c>
      <c r="AX128" s="685">
        <f t="shared" si="143"/>
        <v>0</v>
      </c>
      <c r="AY128" s="685">
        <f t="shared" si="143"/>
        <v>0</v>
      </c>
      <c r="AZ128" s="685">
        <f t="shared" si="143"/>
        <v>0</v>
      </c>
      <c r="BA128" s="685">
        <f t="shared" si="143"/>
        <v>0</v>
      </c>
      <c r="BB128" s="685">
        <f t="shared" si="143"/>
        <v>0</v>
      </c>
      <c r="BC128" s="685">
        <f t="shared" si="143"/>
        <v>0</v>
      </c>
      <c r="BD128" s="685">
        <f t="shared" si="143"/>
        <v>0</v>
      </c>
      <c r="BE128" s="685">
        <f t="shared" si="143"/>
        <v>0</v>
      </c>
      <c r="BF128" s="685">
        <f t="shared" si="143"/>
        <v>0</v>
      </c>
      <c r="BG128" s="685">
        <f t="shared" si="143"/>
        <v>0</v>
      </c>
      <c r="BH128" s="685">
        <f t="shared" si="143"/>
        <v>0</v>
      </c>
      <c r="BI128" s="685">
        <f t="shared" si="143"/>
        <v>0</v>
      </c>
      <c r="BJ128" s="685">
        <f t="shared" si="143"/>
        <v>0</v>
      </c>
      <c r="BK128" s="685">
        <f t="shared" si="143"/>
        <v>0</v>
      </c>
      <c r="BL128" s="685">
        <f t="shared" si="143"/>
        <v>0</v>
      </c>
      <c r="BM128" s="685">
        <f t="shared" si="143"/>
        <v>0</v>
      </c>
      <c r="BN128" s="685">
        <f t="shared" si="143"/>
        <v>0</v>
      </c>
      <c r="BO128" s="685">
        <f t="shared" si="143"/>
        <v>0</v>
      </c>
      <c r="BP128" s="685">
        <f t="shared" si="143"/>
        <v>0</v>
      </c>
      <c r="BQ128" s="685">
        <f t="shared" si="143"/>
        <v>0</v>
      </c>
      <c r="BR128" s="685">
        <f t="shared" si="143"/>
        <v>0</v>
      </c>
      <c r="BS128" s="685">
        <f t="shared" si="143"/>
        <v>0</v>
      </c>
      <c r="BT128" s="685">
        <f t="shared" ref="BT128:CY128" si="144">IFERROR((BT129*10^3)/(BT127*BT63),0)</f>
        <v>0</v>
      </c>
      <c r="BU128" s="685">
        <f t="shared" si="144"/>
        <v>0</v>
      </c>
      <c r="BV128" s="685">
        <f t="shared" si="144"/>
        <v>0</v>
      </c>
      <c r="BW128" s="685">
        <f t="shared" si="144"/>
        <v>0</v>
      </c>
      <c r="BX128" s="685">
        <f t="shared" si="144"/>
        <v>0</v>
      </c>
      <c r="BY128" s="685">
        <f t="shared" si="144"/>
        <v>0</v>
      </c>
      <c r="BZ128" s="685">
        <f t="shared" si="144"/>
        <v>0</v>
      </c>
      <c r="CA128" s="685">
        <f t="shared" si="144"/>
        <v>0</v>
      </c>
      <c r="CB128" s="685">
        <f t="shared" si="144"/>
        <v>0</v>
      </c>
      <c r="CC128" s="685">
        <f t="shared" si="144"/>
        <v>0</v>
      </c>
      <c r="CD128" s="685">
        <f t="shared" si="144"/>
        <v>0</v>
      </c>
      <c r="CE128" s="685">
        <f t="shared" si="144"/>
        <v>0</v>
      </c>
      <c r="CF128" s="685">
        <f t="shared" si="144"/>
        <v>0</v>
      </c>
      <c r="CG128" s="685">
        <f t="shared" si="144"/>
        <v>0</v>
      </c>
      <c r="CH128" s="685">
        <f t="shared" si="144"/>
        <v>0</v>
      </c>
      <c r="CI128" s="685">
        <f t="shared" si="144"/>
        <v>0</v>
      </c>
      <c r="CJ128" s="685">
        <f t="shared" si="144"/>
        <v>0</v>
      </c>
      <c r="CK128" s="685">
        <f t="shared" si="144"/>
        <v>0</v>
      </c>
      <c r="CL128" s="685">
        <f t="shared" si="144"/>
        <v>0</v>
      </c>
      <c r="CM128" s="685">
        <f t="shared" si="144"/>
        <v>0</v>
      </c>
      <c r="CN128" s="685">
        <f t="shared" si="144"/>
        <v>0</v>
      </c>
      <c r="CO128" s="685">
        <f t="shared" si="144"/>
        <v>0</v>
      </c>
      <c r="CP128" s="685">
        <f t="shared" si="144"/>
        <v>0</v>
      </c>
      <c r="CQ128" s="685">
        <f t="shared" si="144"/>
        <v>0</v>
      </c>
      <c r="CR128" s="685">
        <f t="shared" si="144"/>
        <v>0</v>
      </c>
      <c r="CS128" s="685">
        <f t="shared" si="144"/>
        <v>0</v>
      </c>
      <c r="CT128" s="685">
        <f t="shared" si="144"/>
        <v>0</v>
      </c>
      <c r="CU128" s="685">
        <f t="shared" si="144"/>
        <v>0</v>
      </c>
      <c r="CV128" s="685">
        <f t="shared" si="144"/>
        <v>0</v>
      </c>
      <c r="CW128" s="685">
        <f t="shared" si="144"/>
        <v>0</v>
      </c>
      <c r="CX128" s="685">
        <f t="shared" si="144"/>
        <v>0</v>
      </c>
      <c r="CY128" s="685">
        <f t="shared" si="144"/>
        <v>0</v>
      </c>
      <c r="CZ128" s="685">
        <f t="shared" ref="CZ128:DC128" si="145">IFERROR((CZ129*10^3)/(CZ127*CZ63),0)</f>
        <v>0</v>
      </c>
      <c r="DA128" s="685">
        <f t="shared" si="145"/>
        <v>0</v>
      </c>
      <c r="DB128" s="685">
        <f t="shared" si="145"/>
        <v>0</v>
      </c>
      <c r="DC128" s="685">
        <f t="shared" si="145"/>
        <v>0</v>
      </c>
    </row>
    <row r="129" spans="2:107" hidden="1" x14ac:dyDescent="0.25">
      <c r="B129" s="94">
        <v>3</v>
      </c>
      <c r="C129" s="715" t="s">
        <v>5874</v>
      </c>
      <c r="E129" s="715" t="s">
        <v>3852</v>
      </c>
      <c r="G129" s="707">
        <f t="shared" ref="G129:AL129" si="146">G70</f>
        <v>0</v>
      </c>
      <c r="H129" s="699">
        <f t="shared" si="146"/>
        <v>0</v>
      </c>
      <c r="I129" s="699">
        <f t="shared" si="146"/>
        <v>0</v>
      </c>
      <c r="J129" s="699">
        <f t="shared" si="146"/>
        <v>0</v>
      </c>
      <c r="K129" s="699">
        <f t="shared" si="146"/>
        <v>0</v>
      </c>
      <c r="L129" s="699">
        <f t="shared" si="146"/>
        <v>0</v>
      </c>
      <c r="M129" s="699">
        <f t="shared" si="146"/>
        <v>0</v>
      </c>
      <c r="N129" s="699">
        <f t="shared" si="146"/>
        <v>0</v>
      </c>
      <c r="O129" s="699">
        <f t="shared" si="146"/>
        <v>0</v>
      </c>
      <c r="P129" s="699">
        <f t="shared" si="146"/>
        <v>0</v>
      </c>
      <c r="Q129" s="699">
        <f t="shared" si="146"/>
        <v>0</v>
      </c>
      <c r="R129" s="699">
        <f t="shared" si="146"/>
        <v>0</v>
      </c>
      <c r="S129" s="699">
        <f t="shared" si="146"/>
        <v>0</v>
      </c>
      <c r="T129" s="699">
        <f t="shared" si="146"/>
        <v>0</v>
      </c>
      <c r="U129" s="699">
        <f t="shared" si="146"/>
        <v>0</v>
      </c>
      <c r="V129" s="699">
        <f t="shared" si="146"/>
        <v>0</v>
      </c>
      <c r="W129" s="699">
        <f t="shared" si="146"/>
        <v>0</v>
      </c>
      <c r="X129" s="699">
        <f t="shared" si="146"/>
        <v>0</v>
      </c>
      <c r="Y129" s="699">
        <f t="shared" si="146"/>
        <v>0</v>
      </c>
      <c r="Z129" s="699">
        <f t="shared" si="146"/>
        <v>0</v>
      </c>
      <c r="AA129" s="699">
        <f t="shared" si="146"/>
        <v>0</v>
      </c>
      <c r="AB129" s="699">
        <f t="shared" si="146"/>
        <v>0</v>
      </c>
      <c r="AC129" s="699">
        <f t="shared" si="146"/>
        <v>0</v>
      </c>
      <c r="AD129" s="699">
        <f t="shared" si="146"/>
        <v>0</v>
      </c>
      <c r="AE129" s="699">
        <f t="shared" si="146"/>
        <v>0</v>
      </c>
      <c r="AF129" s="699">
        <f t="shared" si="146"/>
        <v>0</v>
      </c>
      <c r="AG129" s="699">
        <f t="shared" si="146"/>
        <v>0</v>
      </c>
      <c r="AH129" s="699">
        <f t="shared" si="146"/>
        <v>0</v>
      </c>
      <c r="AI129" s="699">
        <f t="shared" si="146"/>
        <v>0</v>
      </c>
      <c r="AJ129" s="699">
        <f t="shared" si="146"/>
        <v>0</v>
      </c>
      <c r="AK129" s="699">
        <f t="shared" si="146"/>
        <v>0</v>
      </c>
      <c r="AL129" s="699">
        <f t="shared" si="146"/>
        <v>0</v>
      </c>
      <c r="AM129" s="699">
        <f t="shared" ref="AM129:BR129" si="147">AM70</f>
        <v>0</v>
      </c>
      <c r="AN129" s="699">
        <f t="shared" si="147"/>
        <v>0</v>
      </c>
      <c r="AO129" s="699">
        <f t="shared" si="147"/>
        <v>0</v>
      </c>
      <c r="AP129" s="699">
        <f t="shared" si="147"/>
        <v>0</v>
      </c>
      <c r="AQ129" s="699">
        <f t="shared" si="147"/>
        <v>0</v>
      </c>
      <c r="AR129" s="699">
        <f t="shared" si="147"/>
        <v>0</v>
      </c>
      <c r="AS129" s="699">
        <f t="shared" si="147"/>
        <v>0</v>
      </c>
      <c r="AT129" s="699">
        <f t="shared" si="147"/>
        <v>0</v>
      </c>
      <c r="AU129" s="699">
        <f t="shared" si="147"/>
        <v>0</v>
      </c>
      <c r="AV129" s="699">
        <f t="shared" si="147"/>
        <v>0</v>
      </c>
      <c r="AW129" s="699">
        <f t="shared" si="147"/>
        <v>0</v>
      </c>
      <c r="AX129" s="699">
        <f t="shared" si="147"/>
        <v>0</v>
      </c>
      <c r="AY129" s="699">
        <f t="shared" si="147"/>
        <v>0</v>
      </c>
      <c r="AZ129" s="699">
        <f t="shared" si="147"/>
        <v>0</v>
      </c>
      <c r="BA129" s="699">
        <f t="shared" si="147"/>
        <v>0</v>
      </c>
      <c r="BB129" s="699">
        <f t="shared" si="147"/>
        <v>0</v>
      </c>
      <c r="BC129" s="699">
        <f t="shared" si="147"/>
        <v>0</v>
      </c>
      <c r="BD129" s="699">
        <f t="shared" si="147"/>
        <v>0</v>
      </c>
      <c r="BE129" s="699">
        <f t="shared" si="147"/>
        <v>0</v>
      </c>
      <c r="BF129" s="699">
        <f t="shared" si="147"/>
        <v>0</v>
      </c>
      <c r="BG129" s="699">
        <f t="shared" si="147"/>
        <v>0</v>
      </c>
      <c r="BH129" s="699">
        <f t="shared" si="147"/>
        <v>0</v>
      </c>
      <c r="BI129" s="699">
        <f t="shared" si="147"/>
        <v>0</v>
      </c>
      <c r="BJ129" s="699">
        <f t="shared" si="147"/>
        <v>0</v>
      </c>
      <c r="BK129" s="699">
        <f t="shared" si="147"/>
        <v>0</v>
      </c>
      <c r="BL129" s="699">
        <f t="shared" si="147"/>
        <v>0</v>
      </c>
      <c r="BM129" s="699">
        <f t="shared" si="147"/>
        <v>0</v>
      </c>
      <c r="BN129" s="699">
        <f t="shared" si="147"/>
        <v>0</v>
      </c>
      <c r="BO129" s="699">
        <f t="shared" si="147"/>
        <v>0</v>
      </c>
      <c r="BP129" s="699">
        <f t="shared" si="147"/>
        <v>0</v>
      </c>
      <c r="BQ129" s="699">
        <f t="shared" si="147"/>
        <v>0</v>
      </c>
      <c r="BR129" s="699">
        <f t="shared" si="147"/>
        <v>0</v>
      </c>
      <c r="BS129" s="699">
        <f t="shared" ref="BS129:DC129" si="148">BS70</f>
        <v>0</v>
      </c>
      <c r="BT129" s="699">
        <f t="shared" si="148"/>
        <v>0</v>
      </c>
      <c r="BU129" s="699">
        <f t="shared" si="148"/>
        <v>0</v>
      </c>
      <c r="BV129" s="699">
        <f t="shared" si="148"/>
        <v>0</v>
      </c>
      <c r="BW129" s="699">
        <f t="shared" si="148"/>
        <v>0</v>
      </c>
      <c r="BX129" s="699">
        <f t="shared" si="148"/>
        <v>0</v>
      </c>
      <c r="BY129" s="699">
        <f t="shared" si="148"/>
        <v>0</v>
      </c>
      <c r="BZ129" s="699">
        <f t="shared" si="148"/>
        <v>0</v>
      </c>
      <c r="CA129" s="699">
        <f t="shared" si="148"/>
        <v>0</v>
      </c>
      <c r="CB129" s="699">
        <f t="shared" si="148"/>
        <v>0</v>
      </c>
      <c r="CC129" s="699">
        <f t="shared" si="148"/>
        <v>0</v>
      </c>
      <c r="CD129" s="699">
        <f t="shared" si="148"/>
        <v>0</v>
      </c>
      <c r="CE129" s="699">
        <f t="shared" si="148"/>
        <v>0</v>
      </c>
      <c r="CF129" s="699">
        <f t="shared" si="148"/>
        <v>0</v>
      </c>
      <c r="CG129" s="699">
        <f t="shared" si="148"/>
        <v>0</v>
      </c>
      <c r="CH129" s="699">
        <f t="shared" si="148"/>
        <v>0</v>
      </c>
      <c r="CI129" s="699">
        <f t="shared" si="148"/>
        <v>0</v>
      </c>
      <c r="CJ129" s="699">
        <f t="shared" si="148"/>
        <v>0</v>
      </c>
      <c r="CK129" s="699">
        <f t="shared" si="148"/>
        <v>0</v>
      </c>
      <c r="CL129" s="699">
        <f t="shared" si="148"/>
        <v>0</v>
      </c>
      <c r="CM129" s="699">
        <f t="shared" si="148"/>
        <v>0</v>
      </c>
      <c r="CN129" s="699">
        <f t="shared" si="148"/>
        <v>0</v>
      </c>
      <c r="CO129" s="699">
        <f t="shared" si="148"/>
        <v>0</v>
      </c>
      <c r="CP129" s="699">
        <f t="shared" si="148"/>
        <v>0</v>
      </c>
      <c r="CQ129" s="699">
        <f t="shared" si="148"/>
        <v>0</v>
      </c>
      <c r="CR129" s="699">
        <f t="shared" si="148"/>
        <v>0</v>
      </c>
      <c r="CS129" s="699">
        <f t="shared" si="148"/>
        <v>0</v>
      </c>
      <c r="CT129" s="699">
        <f t="shared" si="148"/>
        <v>0</v>
      </c>
      <c r="CU129" s="699">
        <f t="shared" si="148"/>
        <v>0</v>
      </c>
      <c r="CV129" s="699">
        <f t="shared" si="148"/>
        <v>0</v>
      </c>
      <c r="CW129" s="699">
        <f t="shared" si="148"/>
        <v>0</v>
      </c>
      <c r="CX129" s="699">
        <f t="shared" si="148"/>
        <v>0</v>
      </c>
      <c r="CY129" s="699">
        <f t="shared" si="148"/>
        <v>0</v>
      </c>
      <c r="CZ129" s="699">
        <f t="shared" si="148"/>
        <v>0</v>
      </c>
      <c r="DA129" s="699">
        <f t="shared" si="148"/>
        <v>0</v>
      </c>
      <c r="DB129" s="699">
        <f t="shared" si="148"/>
        <v>0</v>
      </c>
      <c r="DC129" s="699">
        <f t="shared" si="148"/>
        <v>0</v>
      </c>
    </row>
    <row r="130" spans="2:107" hidden="1" x14ac:dyDescent="0.25">
      <c r="B130" s="714">
        <v>4</v>
      </c>
      <c r="C130" s="715" t="s">
        <v>5876</v>
      </c>
      <c r="E130" s="715" t="s">
        <v>3855</v>
      </c>
      <c r="G130" s="687">
        <f>IFERROR(SUMPRODUCT(H127:DC127,H130:DC130)/SUM(H127:DC127),0)</f>
        <v>0</v>
      </c>
      <c r="H130" s="685">
        <f>IFERROR(H131/H127,0)</f>
        <v>0</v>
      </c>
      <c r="I130" s="685">
        <f t="shared" ref="I130:BT130" si="149">IFERROR(I131/I127,0)</f>
        <v>0</v>
      </c>
      <c r="J130" s="685">
        <f t="shared" si="149"/>
        <v>0</v>
      </c>
      <c r="K130" s="685">
        <f t="shared" si="149"/>
        <v>0</v>
      </c>
      <c r="L130" s="685">
        <f t="shared" si="149"/>
        <v>0</v>
      </c>
      <c r="M130" s="685">
        <f t="shared" si="149"/>
        <v>0</v>
      </c>
      <c r="N130" s="685">
        <f t="shared" si="149"/>
        <v>0</v>
      </c>
      <c r="O130" s="685">
        <f t="shared" si="149"/>
        <v>0</v>
      </c>
      <c r="P130" s="685">
        <f t="shared" si="149"/>
        <v>0</v>
      </c>
      <c r="Q130" s="685">
        <f t="shared" si="149"/>
        <v>0</v>
      </c>
      <c r="R130" s="685">
        <f t="shared" si="149"/>
        <v>0</v>
      </c>
      <c r="S130" s="685">
        <f t="shared" si="149"/>
        <v>0</v>
      </c>
      <c r="T130" s="685">
        <f t="shared" si="149"/>
        <v>0</v>
      </c>
      <c r="U130" s="685">
        <f t="shared" si="149"/>
        <v>0</v>
      </c>
      <c r="V130" s="685">
        <f t="shared" si="149"/>
        <v>0</v>
      </c>
      <c r="W130" s="685">
        <f t="shared" si="149"/>
        <v>0</v>
      </c>
      <c r="X130" s="685">
        <f t="shared" si="149"/>
        <v>0</v>
      </c>
      <c r="Y130" s="685">
        <f t="shared" si="149"/>
        <v>0</v>
      </c>
      <c r="Z130" s="685">
        <f t="shared" si="149"/>
        <v>0</v>
      </c>
      <c r="AA130" s="685">
        <f t="shared" si="149"/>
        <v>0</v>
      </c>
      <c r="AB130" s="685">
        <f t="shared" si="149"/>
        <v>0</v>
      </c>
      <c r="AC130" s="685">
        <f t="shared" si="149"/>
        <v>0</v>
      </c>
      <c r="AD130" s="685">
        <f t="shared" si="149"/>
        <v>0</v>
      </c>
      <c r="AE130" s="685">
        <f t="shared" si="149"/>
        <v>0</v>
      </c>
      <c r="AF130" s="685">
        <f t="shared" si="149"/>
        <v>0</v>
      </c>
      <c r="AG130" s="685">
        <f t="shared" si="149"/>
        <v>0</v>
      </c>
      <c r="AH130" s="685">
        <f t="shared" si="149"/>
        <v>0</v>
      </c>
      <c r="AI130" s="685">
        <f t="shared" si="149"/>
        <v>0</v>
      </c>
      <c r="AJ130" s="685">
        <f t="shared" si="149"/>
        <v>0</v>
      </c>
      <c r="AK130" s="685">
        <f t="shared" si="149"/>
        <v>0</v>
      </c>
      <c r="AL130" s="685">
        <f t="shared" si="149"/>
        <v>0</v>
      </c>
      <c r="AM130" s="685">
        <f t="shared" si="149"/>
        <v>0</v>
      </c>
      <c r="AN130" s="685">
        <f t="shared" si="149"/>
        <v>0</v>
      </c>
      <c r="AO130" s="685">
        <f t="shared" si="149"/>
        <v>0</v>
      </c>
      <c r="AP130" s="685">
        <f t="shared" si="149"/>
        <v>0</v>
      </c>
      <c r="AQ130" s="685">
        <f t="shared" si="149"/>
        <v>0</v>
      </c>
      <c r="AR130" s="685">
        <f t="shared" si="149"/>
        <v>0</v>
      </c>
      <c r="AS130" s="685">
        <f t="shared" si="149"/>
        <v>0</v>
      </c>
      <c r="AT130" s="685">
        <f t="shared" si="149"/>
        <v>0</v>
      </c>
      <c r="AU130" s="685">
        <f t="shared" si="149"/>
        <v>0</v>
      </c>
      <c r="AV130" s="685">
        <f t="shared" si="149"/>
        <v>0</v>
      </c>
      <c r="AW130" s="685">
        <f t="shared" si="149"/>
        <v>0</v>
      </c>
      <c r="AX130" s="685">
        <f t="shared" si="149"/>
        <v>0</v>
      </c>
      <c r="AY130" s="685">
        <f t="shared" si="149"/>
        <v>0</v>
      </c>
      <c r="AZ130" s="685">
        <f t="shared" si="149"/>
        <v>0</v>
      </c>
      <c r="BA130" s="685">
        <f t="shared" si="149"/>
        <v>0</v>
      </c>
      <c r="BB130" s="685">
        <f t="shared" si="149"/>
        <v>0</v>
      </c>
      <c r="BC130" s="685">
        <f t="shared" si="149"/>
        <v>0</v>
      </c>
      <c r="BD130" s="685">
        <f t="shared" si="149"/>
        <v>0</v>
      </c>
      <c r="BE130" s="685">
        <f t="shared" si="149"/>
        <v>0</v>
      </c>
      <c r="BF130" s="685">
        <f t="shared" si="149"/>
        <v>0</v>
      </c>
      <c r="BG130" s="685">
        <f t="shared" si="149"/>
        <v>0</v>
      </c>
      <c r="BH130" s="685">
        <f t="shared" si="149"/>
        <v>0</v>
      </c>
      <c r="BI130" s="685">
        <f t="shared" si="149"/>
        <v>0</v>
      </c>
      <c r="BJ130" s="685">
        <f t="shared" si="149"/>
        <v>0</v>
      </c>
      <c r="BK130" s="685">
        <f t="shared" si="149"/>
        <v>0</v>
      </c>
      <c r="BL130" s="685">
        <f t="shared" si="149"/>
        <v>0</v>
      </c>
      <c r="BM130" s="685">
        <f t="shared" si="149"/>
        <v>0</v>
      </c>
      <c r="BN130" s="685">
        <f t="shared" si="149"/>
        <v>0</v>
      </c>
      <c r="BO130" s="685">
        <f t="shared" si="149"/>
        <v>0</v>
      </c>
      <c r="BP130" s="685">
        <f t="shared" si="149"/>
        <v>0</v>
      </c>
      <c r="BQ130" s="685">
        <f t="shared" si="149"/>
        <v>0</v>
      </c>
      <c r="BR130" s="685">
        <f t="shared" si="149"/>
        <v>0</v>
      </c>
      <c r="BS130" s="685">
        <f t="shared" si="149"/>
        <v>0</v>
      </c>
      <c r="BT130" s="685">
        <f t="shared" si="149"/>
        <v>0</v>
      </c>
      <c r="BU130" s="685">
        <f t="shared" ref="BU130:DC130" si="150">IFERROR(BU131/BU127,0)</f>
        <v>0</v>
      </c>
      <c r="BV130" s="685">
        <f t="shared" si="150"/>
        <v>0</v>
      </c>
      <c r="BW130" s="685">
        <f t="shared" si="150"/>
        <v>0</v>
      </c>
      <c r="BX130" s="685">
        <f t="shared" si="150"/>
        <v>0</v>
      </c>
      <c r="BY130" s="685">
        <f t="shared" si="150"/>
        <v>0</v>
      </c>
      <c r="BZ130" s="685">
        <f t="shared" si="150"/>
        <v>0</v>
      </c>
      <c r="CA130" s="685">
        <f t="shared" si="150"/>
        <v>0</v>
      </c>
      <c r="CB130" s="685">
        <f t="shared" si="150"/>
        <v>0</v>
      </c>
      <c r="CC130" s="685">
        <f t="shared" si="150"/>
        <v>0</v>
      </c>
      <c r="CD130" s="685">
        <f t="shared" si="150"/>
        <v>0</v>
      </c>
      <c r="CE130" s="685">
        <f t="shared" si="150"/>
        <v>0</v>
      </c>
      <c r="CF130" s="685">
        <f t="shared" si="150"/>
        <v>0</v>
      </c>
      <c r="CG130" s="685">
        <f t="shared" si="150"/>
        <v>0</v>
      </c>
      <c r="CH130" s="685">
        <f t="shared" si="150"/>
        <v>0</v>
      </c>
      <c r="CI130" s="685">
        <f t="shared" si="150"/>
        <v>0</v>
      </c>
      <c r="CJ130" s="685">
        <f t="shared" si="150"/>
        <v>0</v>
      </c>
      <c r="CK130" s="685">
        <f t="shared" si="150"/>
        <v>0</v>
      </c>
      <c r="CL130" s="685">
        <f t="shared" si="150"/>
        <v>0</v>
      </c>
      <c r="CM130" s="685">
        <f t="shared" si="150"/>
        <v>0</v>
      </c>
      <c r="CN130" s="685">
        <f t="shared" si="150"/>
        <v>0</v>
      </c>
      <c r="CO130" s="685">
        <f t="shared" si="150"/>
        <v>0</v>
      </c>
      <c r="CP130" s="685">
        <f t="shared" si="150"/>
        <v>0</v>
      </c>
      <c r="CQ130" s="685">
        <f t="shared" si="150"/>
        <v>0</v>
      </c>
      <c r="CR130" s="685">
        <f t="shared" si="150"/>
        <v>0</v>
      </c>
      <c r="CS130" s="685">
        <f t="shared" si="150"/>
        <v>0</v>
      </c>
      <c r="CT130" s="685">
        <f t="shared" si="150"/>
        <v>0</v>
      </c>
      <c r="CU130" s="685">
        <f t="shared" si="150"/>
        <v>0</v>
      </c>
      <c r="CV130" s="685">
        <f t="shared" si="150"/>
        <v>0</v>
      </c>
      <c r="CW130" s="685">
        <f t="shared" si="150"/>
        <v>0</v>
      </c>
      <c r="CX130" s="685">
        <f t="shared" si="150"/>
        <v>0</v>
      </c>
      <c r="CY130" s="685">
        <f t="shared" si="150"/>
        <v>0</v>
      </c>
      <c r="CZ130" s="685">
        <f t="shared" si="150"/>
        <v>0</v>
      </c>
      <c r="DA130" s="685">
        <f t="shared" si="150"/>
        <v>0</v>
      </c>
      <c r="DB130" s="685">
        <f t="shared" si="150"/>
        <v>0</v>
      </c>
      <c r="DC130" s="685">
        <f t="shared" si="150"/>
        <v>0</v>
      </c>
    </row>
    <row r="131" spans="2:107" hidden="1" x14ac:dyDescent="0.25">
      <c r="B131" s="94">
        <v>5</v>
      </c>
      <c r="C131" s="715" t="s">
        <v>5878</v>
      </c>
      <c r="E131" s="715" t="s">
        <v>3855</v>
      </c>
      <c r="G131" s="707">
        <f>G72</f>
        <v>0</v>
      </c>
      <c r="H131" s="699">
        <f t="shared" ref="H131:AL131" si="151">H72</f>
        <v>0</v>
      </c>
      <c r="I131" s="699">
        <f t="shared" si="151"/>
        <v>0</v>
      </c>
      <c r="J131" s="699">
        <f t="shared" si="151"/>
        <v>0</v>
      </c>
      <c r="K131" s="699">
        <f t="shared" si="151"/>
        <v>0</v>
      </c>
      <c r="L131" s="699">
        <f t="shared" si="151"/>
        <v>0</v>
      </c>
      <c r="M131" s="699">
        <f t="shared" si="151"/>
        <v>0</v>
      </c>
      <c r="N131" s="699">
        <f t="shared" si="151"/>
        <v>0</v>
      </c>
      <c r="O131" s="699">
        <f t="shared" si="151"/>
        <v>0</v>
      </c>
      <c r="P131" s="699">
        <f t="shared" si="151"/>
        <v>0</v>
      </c>
      <c r="Q131" s="699">
        <f t="shared" si="151"/>
        <v>0</v>
      </c>
      <c r="R131" s="699">
        <f t="shared" si="151"/>
        <v>0</v>
      </c>
      <c r="S131" s="699">
        <f t="shared" si="151"/>
        <v>0</v>
      </c>
      <c r="T131" s="699">
        <f t="shared" si="151"/>
        <v>0</v>
      </c>
      <c r="U131" s="699">
        <f t="shared" si="151"/>
        <v>0</v>
      </c>
      <c r="V131" s="699">
        <f t="shared" si="151"/>
        <v>0</v>
      </c>
      <c r="W131" s="699">
        <f t="shared" si="151"/>
        <v>0</v>
      </c>
      <c r="X131" s="699">
        <f t="shared" si="151"/>
        <v>0</v>
      </c>
      <c r="Y131" s="699">
        <f t="shared" si="151"/>
        <v>0</v>
      </c>
      <c r="Z131" s="699">
        <f t="shared" si="151"/>
        <v>0</v>
      </c>
      <c r="AA131" s="699">
        <f t="shared" si="151"/>
        <v>0</v>
      </c>
      <c r="AB131" s="699">
        <f t="shared" si="151"/>
        <v>0</v>
      </c>
      <c r="AC131" s="699">
        <f t="shared" si="151"/>
        <v>0</v>
      </c>
      <c r="AD131" s="699">
        <f t="shared" si="151"/>
        <v>0</v>
      </c>
      <c r="AE131" s="699">
        <f t="shared" si="151"/>
        <v>0</v>
      </c>
      <c r="AF131" s="699">
        <f t="shared" si="151"/>
        <v>0</v>
      </c>
      <c r="AG131" s="699">
        <f t="shared" si="151"/>
        <v>0</v>
      </c>
      <c r="AH131" s="699">
        <f t="shared" si="151"/>
        <v>0</v>
      </c>
      <c r="AI131" s="699">
        <f t="shared" si="151"/>
        <v>0</v>
      </c>
      <c r="AJ131" s="699">
        <f t="shared" si="151"/>
        <v>0</v>
      </c>
      <c r="AK131" s="699">
        <f t="shared" si="151"/>
        <v>0</v>
      </c>
      <c r="AL131" s="699">
        <f t="shared" si="151"/>
        <v>0</v>
      </c>
      <c r="AM131" s="699">
        <f t="shared" ref="AM131:BR131" si="152">AM72</f>
        <v>0</v>
      </c>
      <c r="AN131" s="699">
        <f t="shared" si="152"/>
        <v>0</v>
      </c>
      <c r="AO131" s="699">
        <f t="shared" si="152"/>
        <v>0</v>
      </c>
      <c r="AP131" s="699">
        <f t="shared" si="152"/>
        <v>0</v>
      </c>
      <c r="AQ131" s="699">
        <f t="shared" si="152"/>
        <v>0</v>
      </c>
      <c r="AR131" s="699">
        <f t="shared" si="152"/>
        <v>0</v>
      </c>
      <c r="AS131" s="699">
        <f t="shared" si="152"/>
        <v>0</v>
      </c>
      <c r="AT131" s="699">
        <f t="shared" si="152"/>
        <v>0</v>
      </c>
      <c r="AU131" s="699">
        <f t="shared" si="152"/>
        <v>0</v>
      </c>
      <c r="AV131" s="699">
        <f t="shared" si="152"/>
        <v>0</v>
      </c>
      <c r="AW131" s="699">
        <f t="shared" si="152"/>
        <v>0</v>
      </c>
      <c r="AX131" s="699">
        <f t="shared" si="152"/>
        <v>0</v>
      </c>
      <c r="AY131" s="699">
        <f t="shared" si="152"/>
        <v>0</v>
      </c>
      <c r="AZ131" s="699">
        <f t="shared" si="152"/>
        <v>0</v>
      </c>
      <c r="BA131" s="699">
        <f t="shared" si="152"/>
        <v>0</v>
      </c>
      <c r="BB131" s="699">
        <f t="shared" si="152"/>
        <v>0</v>
      </c>
      <c r="BC131" s="699">
        <f t="shared" si="152"/>
        <v>0</v>
      </c>
      <c r="BD131" s="699">
        <f t="shared" si="152"/>
        <v>0</v>
      </c>
      <c r="BE131" s="699">
        <f t="shared" si="152"/>
        <v>0</v>
      </c>
      <c r="BF131" s="699">
        <f t="shared" si="152"/>
        <v>0</v>
      </c>
      <c r="BG131" s="699">
        <f t="shared" si="152"/>
        <v>0</v>
      </c>
      <c r="BH131" s="699">
        <f t="shared" si="152"/>
        <v>0</v>
      </c>
      <c r="BI131" s="699">
        <f t="shared" si="152"/>
        <v>0</v>
      </c>
      <c r="BJ131" s="699">
        <f t="shared" si="152"/>
        <v>0</v>
      </c>
      <c r="BK131" s="699">
        <f t="shared" si="152"/>
        <v>0</v>
      </c>
      <c r="BL131" s="699">
        <f t="shared" si="152"/>
        <v>0</v>
      </c>
      <c r="BM131" s="699">
        <f t="shared" si="152"/>
        <v>0</v>
      </c>
      <c r="BN131" s="699">
        <f t="shared" si="152"/>
        <v>0</v>
      </c>
      <c r="BO131" s="699">
        <f t="shared" si="152"/>
        <v>0</v>
      </c>
      <c r="BP131" s="699">
        <f t="shared" si="152"/>
        <v>0</v>
      </c>
      <c r="BQ131" s="699">
        <f t="shared" si="152"/>
        <v>0</v>
      </c>
      <c r="BR131" s="699">
        <f t="shared" si="152"/>
        <v>0</v>
      </c>
      <c r="BS131" s="699">
        <f t="shared" ref="BS131:DC131" si="153">BS72</f>
        <v>0</v>
      </c>
      <c r="BT131" s="699">
        <f t="shared" si="153"/>
        <v>0</v>
      </c>
      <c r="BU131" s="699">
        <f t="shared" si="153"/>
        <v>0</v>
      </c>
      <c r="BV131" s="699">
        <f t="shared" si="153"/>
        <v>0</v>
      </c>
      <c r="BW131" s="699">
        <f t="shared" si="153"/>
        <v>0</v>
      </c>
      <c r="BX131" s="699">
        <f t="shared" si="153"/>
        <v>0</v>
      </c>
      <c r="BY131" s="699">
        <f t="shared" si="153"/>
        <v>0</v>
      </c>
      <c r="BZ131" s="699">
        <f t="shared" si="153"/>
        <v>0</v>
      </c>
      <c r="CA131" s="699">
        <f t="shared" si="153"/>
        <v>0</v>
      </c>
      <c r="CB131" s="699">
        <f t="shared" si="153"/>
        <v>0</v>
      </c>
      <c r="CC131" s="699">
        <f t="shared" si="153"/>
        <v>0</v>
      </c>
      <c r="CD131" s="699">
        <f t="shared" si="153"/>
        <v>0</v>
      </c>
      <c r="CE131" s="699">
        <f t="shared" si="153"/>
        <v>0</v>
      </c>
      <c r="CF131" s="699">
        <f t="shared" si="153"/>
        <v>0</v>
      </c>
      <c r="CG131" s="699">
        <f t="shared" si="153"/>
        <v>0</v>
      </c>
      <c r="CH131" s="699">
        <f t="shared" si="153"/>
        <v>0</v>
      </c>
      <c r="CI131" s="699">
        <f t="shared" si="153"/>
        <v>0</v>
      </c>
      <c r="CJ131" s="699">
        <f t="shared" si="153"/>
        <v>0</v>
      </c>
      <c r="CK131" s="699">
        <f t="shared" si="153"/>
        <v>0</v>
      </c>
      <c r="CL131" s="699">
        <f t="shared" si="153"/>
        <v>0</v>
      </c>
      <c r="CM131" s="699">
        <f t="shared" si="153"/>
        <v>0</v>
      </c>
      <c r="CN131" s="699">
        <f t="shared" si="153"/>
        <v>0</v>
      </c>
      <c r="CO131" s="699">
        <f t="shared" si="153"/>
        <v>0</v>
      </c>
      <c r="CP131" s="699">
        <f t="shared" si="153"/>
        <v>0</v>
      </c>
      <c r="CQ131" s="699">
        <f t="shared" si="153"/>
        <v>0</v>
      </c>
      <c r="CR131" s="699">
        <f t="shared" si="153"/>
        <v>0</v>
      </c>
      <c r="CS131" s="699">
        <f t="shared" si="153"/>
        <v>0</v>
      </c>
      <c r="CT131" s="699">
        <f t="shared" si="153"/>
        <v>0</v>
      </c>
      <c r="CU131" s="699">
        <f t="shared" si="153"/>
        <v>0</v>
      </c>
      <c r="CV131" s="699">
        <f t="shared" si="153"/>
        <v>0</v>
      </c>
      <c r="CW131" s="699">
        <f t="shared" si="153"/>
        <v>0</v>
      </c>
      <c r="CX131" s="699">
        <f t="shared" si="153"/>
        <v>0</v>
      </c>
      <c r="CY131" s="699">
        <f t="shared" si="153"/>
        <v>0</v>
      </c>
      <c r="CZ131" s="699">
        <f t="shared" si="153"/>
        <v>0</v>
      </c>
      <c r="DA131" s="699">
        <f t="shared" si="153"/>
        <v>0</v>
      </c>
      <c r="DB131" s="699">
        <f t="shared" si="153"/>
        <v>0</v>
      </c>
      <c r="DC131" s="699">
        <f t="shared" si="153"/>
        <v>0</v>
      </c>
    </row>
    <row r="132" spans="2:107" hidden="1" x14ac:dyDescent="0.25">
      <c r="B132" s="94">
        <v>6</v>
      </c>
      <c r="C132" s="715" t="s">
        <v>5880</v>
      </c>
      <c r="E132" s="715" t="s">
        <v>5870</v>
      </c>
      <c r="G132" s="707">
        <f t="shared" ref="G132:AL132" si="154">G79</f>
        <v>0</v>
      </c>
      <c r="H132" s="699">
        <f t="shared" si="154"/>
        <v>0</v>
      </c>
      <c r="I132" s="699">
        <f t="shared" si="154"/>
        <v>0</v>
      </c>
      <c r="J132" s="699">
        <f t="shared" si="154"/>
        <v>0</v>
      </c>
      <c r="K132" s="699">
        <f t="shared" si="154"/>
        <v>0</v>
      </c>
      <c r="L132" s="699">
        <f t="shared" si="154"/>
        <v>0</v>
      </c>
      <c r="M132" s="699">
        <f t="shared" si="154"/>
        <v>0</v>
      </c>
      <c r="N132" s="699">
        <f t="shared" si="154"/>
        <v>0</v>
      </c>
      <c r="O132" s="699">
        <f t="shared" si="154"/>
        <v>0</v>
      </c>
      <c r="P132" s="699">
        <f t="shared" si="154"/>
        <v>0</v>
      </c>
      <c r="Q132" s="699">
        <f t="shared" si="154"/>
        <v>0</v>
      </c>
      <c r="R132" s="699">
        <f t="shared" si="154"/>
        <v>0</v>
      </c>
      <c r="S132" s="699">
        <f t="shared" si="154"/>
        <v>0</v>
      </c>
      <c r="T132" s="699">
        <f t="shared" si="154"/>
        <v>0</v>
      </c>
      <c r="U132" s="699">
        <f t="shared" si="154"/>
        <v>0</v>
      </c>
      <c r="V132" s="699">
        <f t="shared" si="154"/>
        <v>0</v>
      </c>
      <c r="W132" s="699">
        <f t="shared" si="154"/>
        <v>0</v>
      </c>
      <c r="X132" s="699">
        <f t="shared" si="154"/>
        <v>0</v>
      </c>
      <c r="Y132" s="699">
        <f t="shared" si="154"/>
        <v>0</v>
      </c>
      <c r="Z132" s="699">
        <f t="shared" si="154"/>
        <v>0</v>
      </c>
      <c r="AA132" s="699">
        <f t="shared" si="154"/>
        <v>0</v>
      </c>
      <c r="AB132" s="699">
        <f t="shared" si="154"/>
        <v>0</v>
      </c>
      <c r="AC132" s="699">
        <f t="shared" si="154"/>
        <v>0</v>
      </c>
      <c r="AD132" s="699">
        <f t="shared" si="154"/>
        <v>0</v>
      </c>
      <c r="AE132" s="699">
        <f t="shared" si="154"/>
        <v>0</v>
      </c>
      <c r="AF132" s="699">
        <f t="shared" si="154"/>
        <v>0</v>
      </c>
      <c r="AG132" s="699">
        <f t="shared" si="154"/>
        <v>0</v>
      </c>
      <c r="AH132" s="699">
        <f t="shared" si="154"/>
        <v>0</v>
      </c>
      <c r="AI132" s="699">
        <f t="shared" si="154"/>
        <v>0</v>
      </c>
      <c r="AJ132" s="699">
        <f t="shared" si="154"/>
        <v>0</v>
      </c>
      <c r="AK132" s="699">
        <f t="shared" si="154"/>
        <v>0</v>
      </c>
      <c r="AL132" s="699">
        <f t="shared" si="154"/>
        <v>0</v>
      </c>
      <c r="AM132" s="699">
        <f t="shared" ref="AM132:BR132" si="155">AM79</f>
        <v>0</v>
      </c>
      <c r="AN132" s="699">
        <f t="shared" si="155"/>
        <v>0</v>
      </c>
      <c r="AO132" s="699">
        <f t="shared" si="155"/>
        <v>0</v>
      </c>
      <c r="AP132" s="699">
        <f t="shared" si="155"/>
        <v>0</v>
      </c>
      <c r="AQ132" s="699">
        <f t="shared" si="155"/>
        <v>0</v>
      </c>
      <c r="AR132" s="699">
        <f t="shared" si="155"/>
        <v>0</v>
      </c>
      <c r="AS132" s="699">
        <f t="shared" si="155"/>
        <v>0</v>
      </c>
      <c r="AT132" s="699">
        <f t="shared" si="155"/>
        <v>0</v>
      </c>
      <c r="AU132" s="699">
        <f t="shared" si="155"/>
        <v>0</v>
      </c>
      <c r="AV132" s="699">
        <f t="shared" si="155"/>
        <v>0</v>
      </c>
      <c r="AW132" s="699">
        <f t="shared" si="155"/>
        <v>0</v>
      </c>
      <c r="AX132" s="699">
        <f t="shared" si="155"/>
        <v>0</v>
      </c>
      <c r="AY132" s="699">
        <f t="shared" si="155"/>
        <v>0</v>
      </c>
      <c r="AZ132" s="699">
        <f t="shared" si="155"/>
        <v>0</v>
      </c>
      <c r="BA132" s="699">
        <f t="shared" si="155"/>
        <v>0</v>
      </c>
      <c r="BB132" s="699">
        <f t="shared" si="155"/>
        <v>0</v>
      </c>
      <c r="BC132" s="699">
        <f t="shared" si="155"/>
        <v>0</v>
      </c>
      <c r="BD132" s="699">
        <f t="shared" si="155"/>
        <v>0</v>
      </c>
      <c r="BE132" s="699">
        <f t="shared" si="155"/>
        <v>0</v>
      </c>
      <c r="BF132" s="699">
        <f t="shared" si="155"/>
        <v>0</v>
      </c>
      <c r="BG132" s="699">
        <f t="shared" si="155"/>
        <v>0</v>
      </c>
      <c r="BH132" s="699">
        <f t="shared" si="155"/>
        <v>0</v>
      </c>
      <c r="BI132" s="699">
        <f t="shared" si="155"/>
        <v>0</v>
      </c>
      <c r="BJ132" s="699">
        <f t="shared" si="155"/>
        <v>0</v>
      </c>
      <c r="BK132" s="699">
        <f t="shared" si="155"/>
        <v>0</v>
      </c>
      <c r="BL132" s="699">
        <f t="shared" si="155"/>
        <v>0</v>
      </c>
      <c r="BM132" s="699">
        <f t="shared" si="155"/>
        <v>0</v>
      </c>
      <c r="BN132" s="699">
        <f t="shared" si="155"/>
        <v>0</v>
      </c>
      <c r="BO132" s="699">
        <f t="shared" si="155"/>
        <v>0</v>
      </c>
      <c r="BP132" s="699">
        <f t="shared" si="155"/>
        <v>0</v>
      </c>
      <c r="BQ132" s="699">
        <f t="shared" si="155"/>
        <v>0</v>
      </c>
      <c r="BR132" s="699">
        <f t="shared" si="155"/>
        <v>0</v>
      </c>
      <c r="BS132" s="699">
        <f t="shared" ref="BS132:DC132" si="156">BS79</f>
        <v>0</v>
      </c>
      <c r="BT132" s="699">
        <f t="shared" si="156"/>
        <v>0</v>
      </c>
      <c r="BU132" s="699">
        <f t="shared" si="156"/>
        <v>0</v>
      </c>
      <c r="BV132" s="699">
        <f t="shared" si="156"/>
        <v>0</v>
      </c>
      <c r="BW132" s="699">
        <f t="shared" si="156"/>
        <v>0</v>
      </c>
      <c r="BX132" s="699">
        <f t="shared" si="156"/>
        <v>0</v>
      </c>
      <c r="BY132" s="699">
        <f t="shared" si="156"/>
        <v>0</v>
      </c>
      <c r="BZ132" s="699">
        <f t="shared" si="156"/>
        <v>0</v>
      </c>
      <c r="CA132" s="699">
        <f t="shared" si="156"/>
        <v>0</v>
      </c>
      <c r="CB132" s="699">
        <f t="shared" si="156"/>
        <v>0</v>
      </c>
      <c r="CC132" s="699">
        <f t="shared" si="156"/>
        <v>0</v>
      </c>
      <c r="CD132" s="699">
        <f t="shared" si="156"/>
        <v>0</v>
      </c>
      <c r="CE132" s="699">
        <f t="shared" si="156"/>
        <v>0</v>
      </c>
      <c r="CF132" s="699">
        <f t="shared" si="156"/>
        <v>0</v>
      </c>
      <c r="CG132" s="699">
        <f t="shared" si="156"/>
        <v>0</v>
      </c>
      <c r="CH132" s="699">
        <f t="shared" si="156"/>
        <v>0</v>
      </c>
      <c r="CI132" s="699">
        <f t="shared" si="156"/>
        <v>0</v>
      </c>
      <c r="CJ132" s="699">
        <f t="shared" si="156"/>
        <v>0</v>
      </c>
      <c r="CK132" s="699">
        <f t="shared" si="156"/>
        <v>0</v>
      </c>
      <c r="CL132" s="699">
        <f t="shared" si="156"/>
        <v>0</v>
      </c>
      <c r="CM132" s="699">
        <f t="shared" si="156"/>
        <v>0</v>
      </c>
      <c r="CN132" s="699">
        <f t="shared" si="156"/>
        <v>0</v>
      </c>
      <c r="CO132" s="699">
        <f t="shared" si="156"/>
        <v>0</v>
      </c>
      <c r="CP132" s="699">
        <f t="shared" si="156"/>
        <v>0</v>
      </c>
      <c r="CQ132" s="699">
        <f t="shared" si="156"/>
        <v>0</v>
      </c>
      <c r="CR132" s="699">
        <f t="shared" si="156"/>
        <v>0</v>
      </c>
      <c r="CS132" s="699">
        <f t="shared" si="156"/>
        <v>0</v>
      </c>
      <c r="CT132" s="699">
        <f t="shared" si="156"/>
        <v>0</v>
      </c>
      <c r="CU132" s="699">
        <f t="shared" si="156"/>
        <v>0</v>
      </c>
      <c r="CV132" s="699">
        <f t="shared" si="156"/>
        <v>0</v>
      </c>
      <c r="CW132" s="699">
        <f t="shared" si="156"/>
        <v>0</v>
      </c>
      <c r="CX132" s="699">
        <f t="shared" si="156"/>
        <v>0</v>
      </c>
      <c r="CY132" s="699">
        <f t="shared" si="156"/>
        <v>0</v>
      </c>
      <c r="CZ132" s="699">
        <f t="shared" si="156"/>
        <v>0</v>
      </c>
      <c r="DA132" s="699">
        <f t="shared" si="156"/>
        <v>0</v>
      </c>
      <c r="DB132" s="699">
        <f t="shared" si="156"/>
        <v>0</v>
      </c>
      <c r="DC132" s="699">
        <f t="shared" si="156"/>
        <v>0</v>
      </c>
    </row>
    <row r="133" spans="2:107" hidden="1" x14ac:dyDescent="0.25">
      <c r="B133" s="714">
        <v>7</v>
      </c>
      <c r="C133" s="715" t="s">
        <v>5882</v>
      </c>
      <c r="E133" s="715" t="s">
        <v>5873</v>
      </c>
      <c r="G133" s="687">
        <f>IFERROR(SUMPRODUCT(H133:DC133,H132:DC132)/SUM(H132:DC132),0)</f>
        <v>0</v>
      </c>
      <c r="H133" s="685">
        <f>IFERROR((H134*10^3)/(H132*H83),0)</f>
        <v>0</v>
      </c>
      <c r="I133" s="685">
        <f t="shared" ref="I133:BT133" si="157">IFERROR((I134*10^3)/(I132*I83),0)</f>
        <v>0</v>
      </c>
      <c r="J133" s="685">
        <f t="shared" si="157"/>
        <v>0</v>
      </c>
      <c r="K133" s="685">
        <f t="shared" si="157"/>
        <v>0</v>
      </c>
      <c r="L133" s="685">
        <f t="shared" si="157"/>
        <v>0</v>
      </c>
      <c r="M133" s="685">
        <f t="shared" si="157"/>
        <v>0</v>
      </c>
      <c r="N133" s="685">
        <f t="shared" si="157"/>
        <v>0</v>
      </c>
      <c r="O133" s="685">
        <f t="shared" si="157"/>
        <v>0</v>
      </c>
      <c r="P133" s="685">
        <f t="shared" si="157"/>
        <v>0</v>
      </c>
      <c r="Q133" s="685">
        <f t="shared" si="157"/>
        <v>0</v>
      </c>
      <c r="R133" s="685">
        <f t="shared" si="157"/>
        <v>0</v>
      </c>
      <c r="S133" s="685">
        <f t="shared" si="157"/>
        <v>0</v>
      </c>
      <c r="T133" s="685">
        <f t="shared" si="157"/>
        <v>0</v>
      </c>
      <c r="U133" s="685">
        <f t="shared" si="157"/>
        <v>0</v>
      </c>
      <c r="V133" s="685">
        <f t="shared" si="157"/>
        <v>0</v>
      </c>
      <c r="W133" s="685">
        <f t="shared" si="157"/>
        <v>0</v>
      </c>
      <c r="X133" s="685">
        <f t="shared" si="157"/>
        <v>0</v>
      </c>
      <c r="Y133" s="685">
        <f t="shared" si="157"/>
        <v>0</v>
      </c>
      <c r="Z133" s="685">
        <f t="shared" si="157"/>
        <v>0</v>
      </c>
      <c r="AA133" s="685">
        <f t="shared" si="157"/>
        <v>0</v>
      </c>
      <c r="AB133" s="685">
        <f t="shared" si="157"/>
        <v>0</v>
      </c>
      <c r="AC133" s="685">
        <f t="shared" si="157"/>
        <v>0</v>
      </c>
      <c r="AD133" s="685">
        <f t="shared" si="157"/>
        <v>0</v>
      </c>
      <c r="AE133" s="685">
        <f t="shared" si="157"/>
        <v>0</v>
      </c>
      <c r="AF133" s="685">
        <f t="shared" si="157"/>
        <v>0</v>
      </c>
      <c r="AG133" s="685">
        <f t="shared" si="157"/>
        <v>0</v>
      </c>
      <c r="AH133" s="685">
        <f t="shared" si="157"/>
        <v>0</v>
      </c>
      <c r="AI133" s="685">
        <f t="shared" si="157"/>
        <v>0</v>
      </c>
      <c r="AJ133" s="685">
        <f t="shared" si="157"/>
        <v>0</v>
      </c>
      <c r="AK133" s="685">
        <f t="shared" si="157"/>
        <v>0</v>
      </c>
      <c r="AL133" s="685">
        <f t="shared" si="157"/>
        <v>0</v>
      </c>
      <c r="AM133" s="685">
        <f t="shared" si="157"/>
        <v>0</v>
      </c>
      <c r="AN133" s="685">
        <f t="shared" si="157"/>
        <v>0</v>
      </c>
      <c r="AO133" s="685">
        <f t="shared" si="157"/>
        <v>0</v>
      </c>
      <c r="AP133" s="685">
        <f t="shared" si="157"/>
        <v>0</v>
      </c>
      <c r="AQ133" s="685">
        <f t="shared" si="157"/>
        <v>0</v>
      </c>
      <c r="AR133" s="685">
        <f t="shared" si="157"/>
        <v>0</v>
      </c>
      <c r="AS133" s="685">
        <f t="shared" si="157"/>
        <v>0</v>
      </c>
      <c r="AT133" s="685">
        <f t="shared" si="157"/>
        <v>0</v>
      </c>
      <c r="AU133" s="685">
        <f t="shared" si="157"/>
        <v>0</v>
      </c>
      <c r="AV133" s="685">
        <f t="shared" si="157"/>
        <v>0</v>
      </c>
      <c r="AW133" s="685">
        <f t="shared" si="157"/>
        <v>0</v>
      </c>
      <c r="AX133" s="685">
        <f t="shared" si="157"/>
        <v>0</v>
      </c>
      <c r="AY133" s="685">
        <f t="shared" si="157"/>
        <v>0</v>
      </c>
      <c r="AZ133" s="685">
        <f t="shared" si="157"/>
        <v>0</v>
      </c>
      <c r="BA133" s="685">
        <f t="shared" si="157"/>
        <v>0</v>
      </c>
      <c r="BB133" s="685">
        <f t="shared" si="157"/>
        <v>0</v>
      </c>
      <c r="BC133" s="685">
        <f t="shared" si="157"/>
        <v>0</v>
      </c>
      <c r="BD133" s="685">
        <f t="shared" si="157"/>
        <v>0</v>
      </c>
      <c r="BE133" s="685">
        <f t="shared" si="157"/>
        <v>0</v>
      </c>
      <c r="BF133" s="685">
        <f t="shared" si="157"/>
        <v>0</v>
      </c>
      <c r="BG133" s="685">
        <f t="shared" si="157"/>
        <v>0</v>
      </c>
      <c r="BH133" s="685">
        <f t="shared" si="157"/>
        <v>0</v>
      </c>
      <c r="BI133" s="685">
        <f t="shared" si="157"/>
        <v>0</v>
      </c>
      <c r="BJ133" s="685">
        <f t="shared" si="157"/>
        <v>0</v>
      </c>
      <c r="BK133" s="685">
        <f t="shared" si="157"/>
        <v>0</v>
      </c>
      <c r="BL133" s="685">
        <f t="shared" si="157"/>
        <v>0</v>
      </c>
      <c r="BM133" s="685">
        <f t="shared" si="157"/>
        <v>0</v>
      </c>
      <c r="BN133" s="685">
        <f t="shared" si="157"/>
        <v>0</v>
      </c>
      <c r="BO133" s="685">
        <f t="shared" si="157"/>
        <v>0</v>
      </c>
      <c r="BP133" s="685">
        <f t="shared" si="157"/>
        <v>0</v>
      </c>
      <c r="BQ133" s="685">
        <f t="shared" si="157"/>
        <v>0</v>
      </c>
      <c r="BR133" s="685">
        <f t="shared" si="157"/>
        <v>0</v>
      </c>
      <c r="BS133" s="685">
        <f t="shared" si="157"/>
        <v>0</v>
      </c>
      <c r="BT133" s="685">
        <f t="shared" si="157"/>
        <v>0</v>
      </c>
      <c r="BU133" s="685">
        <f t="shared" ref="BU133:DC133" si="158">IFERROR((BU134*10^3)/(BU132*BU83),0)</f>
        <v>0</v>
      </c>
      <c r="BV133" s="685">
        <f t="shared" si="158"/>
        <v>0</v>
      </c>
      <c r="BW133" s="685">
        <f t="shared" si="158"/>
        <v>0</v>
      </c>
      <c r="BX133" s="685">
        <f t="shared" si="158"/>
        <v>0</v>
      </c>
      <c r="BY133" s="685">
        <f t="shared" si="158"/>
        <v>0</v>
      </c>
      <c r="BZ133" s="685">
        <f t="shared" si="158"/>
        <v>0</v>
      </c>
      <c r="CA133" s="685">
        <f t="shared" si="158"/>
        <v>0</v>
      </c>
      <c r="CB133" s="685">
        <f t="shared" si="158"/>
        <v>0</v>
      </c>
      <c r="CC133" s="685">
        <f t="shared" si="158"/>
        <v>0</v>
      </c>
      <c r="CD133" s="685">
        <f t="shared" si="158"/>
        <v>0</v>
      </c>
      <c r="CE133" s="685">
        <f t="shared" si="158"/>
        <v>0</v>
      </c>
      <c r="CF133" s="685">
        <f t="shared" si="158"/>
        <v>0</v>
      </c>
      <c r="CG133" s="685">
        <f t="shared" si="158"/>
        <v>0</v>
      </c>
      <c r="CH133" s="685">
        <f t="shared" si="158"/>
        <v>0</v>
      </c>
      <c r="CI133" s="685">
        <f t="shared" si="158"/>
        <v>0</v>
      </c>
      <c r="CJ133" s="685">
        <f t="shared" si="158"/>
        <v>0</v>
      </c>
      <c r="CK133" s="685">
        <f t="shared" si="158"/>
        <v>0</v>
      </c>
      <c r="CL133" s="685">
        <f t="shared" si="158"/>
        <v>0</v>
      </c>
      <c r="CM133" s="685">
        <f t="shared" si="158"/>
        <v>0</v>
      </c>
      <c r="CN133" s="685">
        <f t="shared" si="158"/>
        <v>0</v>
      </c>
      <c r="CO133" s="685">
        <f t="shared" si="158"/>
        <v>0</v>
      </c>
      <c r="CP133" s="685">
        <f t="shared" si="158"/>
        <v>0</v>
      </c>
      <c r="CQ133" s="685">
        <f t="shared" si="158"/>
        <v>0</v>
      </c>
      <c r="CR133" s="685">
        <f t="shared" si="158"/>
        <v>0</v>
      </c>
      <c r="CS133" s="685">
        <f t="shared" si="158"/>
        <v>0</v>
      </c>
      <c r="CT133" s="685">
        <f t="shared" si="158"/>
        <v>0</v>
      </c>
      <c r="CU133" s="685">
        <f t="shared" si="158"/>
        <v>0</v>
      </c>
      <c r="CV133" s="685">
        <f t="shared" si="158"/>
        <v>0</v>
      </c>
      <c r="CW133" s="685">
        <f t="shared" si="158"/>
        <v>0</v>
      </c>
      <c r="CX133" s="685">
        <f t="shared" si="158"/>
        <v>0</v>
      </c>
      <c r="CY133" s="685">
        <f t="shared" si="158"/>
        <v>0</v>
      </c>
      <c r="CZ133" s="685">
        <f t="shared" si="158"/>
        <v>0</v>
      </c>
      <c r="DA133" s="685">
        <f t="shared" si="158"/>
        <v>0</v>
      </c>
      <c r="DB133" s="685">
        <f t="shared" si="158"/>
        <v>0</v>
      </c>
      <c r="DC133" s="685">
        <f t="shared" si="158"/>
        <v>0</v>
      </c>
    </row>
    <row r="134" spans="2:107" hidden="1" x14ac:dyDescent="0.25">
      <c r="B134" s="94">
        <v>8</v>
      </c>
      <c r="C134" s="715" t="s">
        <v>5884</v>
      </c>
      <c r="E134" s="715" t="s">
        <v>3852</v>
      </c>
      <c r="G134" s="707">
        <f>G90</f>
        <v>0</v>
      </c>
      <c r="H134" s="699">
        <f>H90</f>
        <v>0</v>
      </c>
      <c r="I134" s="699">
        <f t="shared" ref="I134:BT134" si="159">I90</f>
        <v>0</v>
      </c>
      <c r="J134" s="699">
        <f t="shared" si="159"/>
        <v>0</v>
      </c>
      <c r="K134" s="699">
        <f t="shared" si="159"/>
        <v>0</v>
      </c>
      <c r="L134" s="699">
        <f t="shared" si="159"/>
        <v>0</v>
      </c>
      <c r="M134" s="699">
        <f t="shared" si="159"/>
        <v>0</v>
      </c>
      <c r="N134" s="699">
        <f t="shared" si="159"/>
        <v>0</v>
      </c>
      <c r="O134" s="699">
        <f t="shared" si="159"/>
        <v>0</v>
      </c>
      <c r="P134" s="699">
        <f t="shared" si="159"/>
        <v>0</v>
      </c>
      <c r="Q134" s="699">
        <f t="shared" si="159"/>
        <v>0</v>
      </c>
      <c r="R134" s="699">
        <f t="shared" si="159"/>
        <v>0</v>
      </c>
      <c r="S134" s="699">
        <f t="shared" si="159"/>
        <v>0</v>
      </c>
      <c r="T134" s="699">
        <f t="shared" si="159"/>
        <v>0</v>
      </c>
      <c r="U134" s="699">
        <f t="shared" si="159"/>
        <v>0</v>
      </c>
      <c r="V134" s="699">
        <f t="shared" si="159"/>
        <v>0</v>
      </c>
      <c r="W134" s="699">
        <f t="shared" si="159"/>
        <v>0</v>
      </c>
      <c r="X134" s="699">
        <f t="shared" si="159"/>
        <v>0</v>
      </c>
      <c r="Y134" s="699">
        <f t="shared" si="159"/>
        <v>0</v>
      </c>
      <c r="Z134" s="699">
        <f t="shared" si="159"/>
        <v>0</v>
      </c>
      <c r="AA134" s="699">
        <f t="shared" si="159"/>
        <v>0</v>
      </c>
      <c r="AB134" s="699">
        <f t="shared" si="159"/>
        <v>0</v>
      </c>
      <c r="AC134" s="699">
        <f t="shared" si="159"/>
        <v>0</v>
      </c>
      <c r="AD134" s="699">
        <f t="shared" si="159"/>
        <v>0</v>
      </c>
      <c r="AE134" s="699">
        <f t="shared" si="159"/>
        <v>0</v>
      </c>
      <c r="AF134" s="699">
        <f t="shared" si="159"/>
        <v>0</v>
      </c>
      <c r="AG134" s="699">
        <f t="shared" si="159"/>
        <v>0</v>
      </c>
      <c r="AH134" s="699">
        <f t="shared" si="159"/>
        <v>0</v>
      </c>
      <c r="AI134" s="699">
        <f t="shared" si="159"/>
        <v>0</v>
      </c>
      <c r="AJ134" s="699">
        <f t="shared" si="159"/>
        <v>0</v>
      </c>
      <c r="AK134" s="699">
        <f t="shared" si="159"/>
        <v>0</v>
      </c>
      <c r="AL134" s="699">
        <f t="shared" si="159"/>
        <v>0</v>
      </c>
      <c r="AM134" s="699">
        <f t="shared" si="159"/>
        <v>0</v>
      </c>
      <c r="AN134" s="699">
        <f t="shared" si="159"/>
        <v>0</v>
      </c>
      <c r="AO134" s="699">
        <f t="shared" si="159"/>
        <v>0</v>
      </c>
      <c r="AP134" s="699">
        <f t="shared" si="159"/>
        <v>0</v>
      </c>
      <c r="AQ134" s="699">
        <f t="shared" si="159"/>
        <v>0</v>
      </c>
      <c r="AR134" s="699">
        <f t="shared" si="159"/>
        <v>0</v>
      </c>
      <c r="AS134" s="699">
        <f t="shared" si="159"/>
        <v>0</v>
      </c>
      <c r="AT134" s="699">
        <f t="shared" si="159"/>
        <v>0</v>
      </c>
      <c r="AU134" s="699">
        <f t="shared" si="159"/>
        <v>0</v>
      </c>
      <c r="AV134" s="699">
        <f t="shared" si="159"/>
        <v>0</v>
      </c>
      <c r="AW134" s="699">
        <f t="shared" si="159"/>
        <v>0</v>
      </c>
      <c r="AX134" s="699">
        <f t="shared" si="159"/>
        <v>0</v>
      </c>
      <c r="AY134" s="699">
        <f t="shared" si="159"/>
        <v>0</v>
      </c>
      <c r="AZ134" s="699">
        <f t="shared" si="159"/>
        <v>0</v>
      </c>
      <c r="BA134" s="699">
        <f t="shared" si="159"/>
        <v>0</v>
      </c>
      <c r="BB134" s="699">
        <f t="shared" si="159"/>
        <v>0</v>
      </c>
      <c r="BC134" s="699">
        <f t="shared" si="159"/>
        <v>0</v>
      </c>
      <c r="BD134" s="699">
        <f t="shared" si="159"/>
        <v>0</v>
      </c>
      <c r="BE134" s="699">
        <f t="shared" si="159"/>
        <v>0</v>
      </c>
      <c r="BF134" s="699">
        <f t="shared" si="159"/>
        <v>0</v>
      </c>
      <c r="BG134" s="699">
        <f t="shared" si="159"/>
        <v>0</v>
      </c>
      <c r="BH134" s="699">
        <f t="shared" si="159"/>
        <v>0</v>
      </c>
      <c r="BI134" s="699">
        <f t="shared" si="159"/>
        <v>0</v>
      </c>
      <c r="BJ134" s="699">
        <f t="shared" si="159"/>
        <v>0</v>
      </c>
      <c r="BK134" s="699">
        <f t="shared" si="159"/>
        <v>0</v>
      </c>
      <c r="BL134" s="699">
        <f t="shared" si="159"/>
        <v>0</v>
      </c>
      <c r="BM134" s="699">
        <f t="shared" si="159"/>
        <v>0</v>
      </c>
      <c r="BN134" s="699">
        <f t="shared" si="159"/>
        <v>0</v>
      </c>
      <c r="BO134" s="699">
        <f t="shared" si="159"/>
        <v>0</v>
      </c>
      <c r="BP134" s="699">
        <f t="shared" si="159"/>
        <v>0</v>
      </c>
      <c r="BQ134" s="699">
        <f t="shared" si="159"/>
        <v>0</v>
      </c>
      <c r="BR134" s="699">
        <f t="shared" si="159"/>
        <v>0</v>
      </c>
      <c r="BS134" s="699">
        <f t="shared" si="159"/>
        <v>0</v>
      </c>
      <c r="BT134" s="699">
        <f t="shared" si="159"/>
        <v>0</v>
      </c>
      <c r="BU134" s="699">
        <f t="shared" ref="BU134:DC134" si="160">BU90</f>
        <v>0</v>
      </c>
      <c r="BV134" s="699">
        <f t="shared" si="160"/>
        <v>0</v>
      </c>
      <c r="BW134" s="699">
        <f t="shared" si="160"/>
        <v>0</v>
      </c>
      <c r="BX134" s="699">
        <f t="shared" si="160"/>
        <v>0</v>
      </c>
      <c r="BY134" s="699">
        <f t="shared" si="160"/>
        <v>0</v>
      </c>
      <c r="BZ134" s="699">
        <f t="shared" si="160"/>
        <v>0</v>
      </c>
      <c r="CA134" s="699">
        <f t="shared" si="160"/>
        <v>0</v>
      </c>
      <c r="CB134" s="699">
        <f t="shared" si="160"/>
        <v>0</v>
      </c>
      <c r="CC134" s="699">
        <f t="shared" si="160"/>
        <v>0</v>
      </c>
      <c r="CD134" s="699">
        <f t="shared" si="160"/>
        <v>0</v>
      </c>
      <c r="CE134" s="699">
        <f t="shared" si="160"/>
        <v>0</v>
      </c>
      <c r="CF134" s="699">
        <f t="shared" si="160"/>
        <v>0</v>
      </c>
      <c r="CG134" s="699">
        <f t="shared" si="160"/>
        <v>0</v>
      </c>
      <c r="CH134" s="699">
        <f t="shared" si="160"/>
        <v>0</v>
      </c>
      <c r="CI134" s="699">
        <f t="shared" si="160"/>
        <v>0</v>
      </c>
      <c r="CJ134" s="699">
        <f t="shared" si="160"/>
        <v>0</v>
      </c>
      <c r="CK134" s="699">
        <f t="shared" si="160"/>
        <v>0</v>
      </c>
      <c r="CL134" s="699">
        <f t="shared" si="160"/>
        <v>0</v>
      </c>
      <c r="CM134" s="699">
        <f t="shared" si="160"/>
        <v>0</v>
      </c>
      <c r="CN134" s="699">
        <f t="shared" si="160"/>
        <v>0</v>
      </c>
      <c r="CO134" s="699">
        <f t="shared" si="160"/>
        <v>0</v>
      </c>
      <c r="CP134" s="699">
        <f t="shared" si="160"/>
        <v>0</v>
      </c>
      <c r="CQ134" s="699">
        <f t="shared" si="160"/>
        <v>0</v>
      </c>
      <c r="CR134" s="699">
        <f t="shared" si="160"/>
        <v>0</v>
      </c>
      <c r="CS134" s="699">
        <f t="shared" si="160"/>
        <v>0</v>
      </c>
      <c r="CT134" s="699">
        <f t="shared" si="160"/>
        <v>0</v>
      </c>
      <c r="CU134" s="699">
        <f t="shared" si="160"/>
        <v>0</v>
      </c>
      <c r="CV134" s="699">
        <f t="shared" si="160"/>
        <v>0</v>
      </c>
      <c r="CW134" s="699">
        <f t="shared" si="160"/>
        <v>0</v>
      </c>
      <c r="CX134" s="699">
        <f t="shared" si="160"/>
        <v>0</v>
      </c>
      <c r="CY134" s="699">
        <f t="shared" si="160"/>
        <v>0</v>
      </c>
      <c r="CZ134" s="699">
        <f t="shared" si="160"/>
        <v>0</v>
      </c>
      <c r="DA134" s="699">
        <f t="shared" si="160"/>
        <v>0</v>
      </c>
      <c r="DB134" s="699">
        <f t="shared" si="160"/>
        <v>0</v>
      </c>
      <c r="DC134" s="699">
        <f t="shared" si="160"/>
        <v>0</v>
      </c>
    </row>
    <row r="135" spans="2:107" hidden="1" x14ac:dyDescent="0.25">
      <c r="B135" s="94">
        <v>9</v>
      </c>
      <c r="C135" s="715" t="s">
        <v>5886</v>
      </c>
      <c r="E135" s="715" t="s">
        <v>3855</v>
      </c>
      <c r="G135" s="687">
        <f>IFERROR(SUMPRODUCT(H135:DC135,H132:DC132)/SUM(H132:DC132),0)</f>
        <v>0</v>
      </c>
      <c r="H135" s="685">
        <f>IFERROR(H136/H132,0)</f>
        <v>0</v>
      </c>
      <c r="I135" s="685">
        <f t="shared" ref="I135:BT135" si="161">IFERROR(I136/I132,0)</f>
        <v>0</v>
      </c>
      <c r="J135" s="685">
        <f t="shared" si="161"/>
        <v>0</v>
      </c>
      <c r="K135" s="685">
        <f t="shared" si="161"/>
        <v>0</v>
      </c>
      <c r="L135" s="685">
        <f t="shared" si="161"/>
        <v>0</v>
      </c>
      <c r="M135" s="685">
        <f t="shared" si="161"/>
        <v>0</v>
      </c>
      <c r="N135" s="685">
        <f t="shared" si="161"/>
        <v>0</v>
      </c>
      <c r="O135" s="685">
        <f t="shared" si="161"/>
        <v>0</v>
      </c>
      <c r="P135" s="685">
        <f t="shared" si="161"/>
        <v>0</v>
      </c>
      <c r="Q135" s="685">
        <f t="shared" si="161"/>
        <v>0</v>
      </c>
      <c r="R135" s="685">
        <f t="shared" si="161"/>
        <v>0</v>
      </c>
      <c r="S135" s="685">
        <f t="shared" si="161"/>
        <v>0</v>
      </c>
      <c r="T135" s="685">
        <f t="shared" si="161"/>
        <v>0</v>
      </c>
      <c r="U135" s="685">
        <f t="shared" si="161"/>
        <v>0</v>
      </c>
      <c r="V135" s="685">
        <f t="shared" si="161"/>
        <v>0</v>
      </c>
      <c r="W135" s="685">
        <f t="shared" si="161"/>
        <v>0</v>
      </c>
      <c r="X135" s="685">
        <f t="shared" si="161"/>
        <v>0</v>
      </c>
      <c r="Y135" s="685">
        <f t="shared" si="161"/>
        <v>0</v>
      </c>
      <c r="Z135" s="685">
        <f t="shared" si="161"/>
        <v>0</v>
      </c>
      <c r="AA135" s="685">
        <f t="shared" si="161"/>
        <v>0</v>
      </c>
      <c r="AB135" s="685">
        <f t="shared" si="161"/>
        <v>0</v>
      </c>
      <c r="AC135" s="685">
        <f t="shared" si="161"/>
        <v>0</v>
      </c>
      <c r="AD135" s="685">
        <f t="shared" si="161"/>
        <v>0</v>
      </c>
      <c r="AE135" s="685">
        <f t="shared" si="161"/>
        <v>0</v>
      </c>
      <c r="AF135" s="685">
        <f t="shared" si="161"/>
        <v>0</v>
      </c>
      <c r="AG135" s="685">
        <f t="shared" si="161"/>
        <v>0</v>
      </c>
      <c r="AH135" s="685">
        <f t="shared" si="161"/>
        <v>0</v>
      </c>
      <c r="AI135" s="685">
        <f t="shared" si="161"/>
        <v>0</v>
      </c>
      <c r="AJ135" s="685">
        <f t="shared" si="161"/>
        <v>0</v>
      </c>
      <c r="AK135" s="685">
        <f t="shared" si="161"/>
        <v>0</v>
      </c>
      <c r="AL135" s="685">
        <f t="shared" si="161"/>
        <v>0</v>
      </c>
      <c r="AM135" s="685">
        <f t="shared" si="161"/>
        <v>0</v>
      </c>
      <c r="AN135" s="685">
        <f t="shared" si="161"/>
        <v>0</v>
      </c>
      <c r="AO135" s="685">
        <f t="shared" si="161"/>
        <v>0</v>
      </c>
      <c r="AP135" s="685">
        <f t="shared" si="161"/>
        <v>0</v>
      </c>
      <c r="AQ135" s="685">
        <f t="shared" si="161"/>
        <v>0</v>
      </c>
      <c r="AR135" s="685">
        <f t="shared" si="161"/>
        <v>0</v>
      </c>
      <c r="AS135" s="685">
        <f t="shared" si="161"/>
        <v>0</v>
      </c>
      <c r="AT135" s="685">
        <f t="shared" si="161"/>
        <v>0</v>
      </c>
      <c r="AU135" s="685">
        <f t="shared" si="161"/>
        <v>0</v>
      </c>
      <c r="AV135" s="685">
        <f t="shared" si="161"/>
        <v>0</v>
      </c>
      <c r="AW135" s="685">
        <f t="shared" si="161"/>
        <v>0</v>
      </c>
      <c r="AX135" s="685">
        <f t="shared" si="161"/>
        <v>0</v>
      </c>
      <c r="AY135" s="685">
        <f t="shared" si="161"/>
        <v>0</v>
      </c>
      <c r="AZ135" s="685">
        <f t="shared" si="161"/>
        <v>0</v>
      </c>
      <c r="BA135" s="685">
        <f t="shared" si="161"/>
        <v>0</v>
      </c>
      <c r="BB135" s="685">
        <f t="shared" si="161"/>
        <v>0</v>
      </c>
      <c r="BC135" s="685">
        <f t="shared" si="161"/>
        <v>0</v>
      </c>
      <c r="BD135" s="685">
        <f t="shared" si="161"/>
        <v>0</v>
      </c>
      <c r="BE135" s="685">
        <f t="shared" si="161"/>
        <v>0</v>
      </c>
      <c r="BF135" s="685">
        <f t="shared" si="161"/>
        <v>0</v>
      </c>
      <c r="BG135" s="685">
        <f t="shared" si="161"/>
        <v>0</v>
      </c>
      <c r="BH135" s="685">
        <f t="shared" si="161"/>
        <v>0</v>
      </c>
      <c r="BI135" s="685">
        <f t="shared" si="161"/>
        <v>0</v>
      </c>
      <c r="BJ135" s="685">
        <f t="shared" si="161"/>
        <v>0</v>
      </c>
      <c r="BK135" s="685">
        <f t="shared" si="161"/>
        <v>0</v>
      </c>
      <c r="BL135" s="685">
        <f t="shared" si="161"/>
        <v>0</v>
      </c>
      <c r="BM135" s="685">
        <f t="shared" si="161"/>
        <v>0</v>
      </c>
      <c r="BN135" s="685">
        <f t="shared" si="161"/>
        <v>0</v>
      </c>
      <c r="BO135" s="685">
        <f t="shared" si="161"/>
        <v>0</v>
      </c>
      <c r="BP135" s="685">
        <f t="shared" si="161"/>
        <v>0</v>
      </c>
      <c r="BQ135" s="685">
        <f t="shared" si="161"/>
        <v>0</v>
      </c>
      <c r="BR135" s="685">
        <f t="shared" si="161"/>
        <v>0</v>
      </c>
      <c r="BS135" s="685">
        <f t="shared" si="161"/>
        <v>0</v>
      </c>
      <c r="BT135" s="685">
        <f t="shared" si="161"/>
        <v>0</v>
      </c>
      <c r="BU135" s="685">
        <f t="shared" ref="BU135:DC135" si="162">IFERROR(BU136/BU132,0)</f>
        <v>0</v>
      </c>
      <c r="BV135" s="685">
        <f t="shared" si="162"/>
        <v>0</v>
      </c>
      <c r="BW135" s="685">
        <f t="shared" si="162"/>
        <v>0</v>
      </c>
      <c r="BX135" s="685">
        <f t="shared" si="162"/>
        <v>0</v>
      </c>
      <c r="BY135" s="685">
        <f t="shared" si="162"/>
        <v>0</v>
      </c>
      <c r="BZ135" s="685">
        <f t="shared" si="162"/>
        <v>0</v>
      </c>
      <c r="CA135" s="685">
        <f t="shared" si="162"/>
        <v>0</v>
      </c>
      <c r="CB135" s="685">
        <f t="shared" si="162"/>
        <v>0</v>
      </c>
      <c r="CC135" s="685">
        <f t="shared" si="162"/>
        <v>0</v>
      </c>
      <c r="CD135" s="685">
        <f t="shared" si="162"/>
        <v>0</v>
      </c>
      <c r="CE135" s="685">
        <f t="shared" si="162"/>
        <v>0</v>
      </c>
      <c r="CF135" s="685">
        <f t="shared" si="162"/>
        <v>0</v>
      </c>
      <c r="CG135" s="685">
        <f t="shared" si="162"/>
        <v>0</v>
      </c>
      <c r="CH135" s="685">
        <f t="shared" si="162"/>
        <v>0</v>
      </c>
      <c r="CI135" s="685">
        <f t="shared" si="162"/>
        <v>0</v>
      </c>
      <c r="CJ135" s="685">
        <f t="shared" si="162"/>
        <v>0</v>
      </c>
      <c r="CK135" s="685">
        <f t="shared" si="162"/>
        <v>0</v>
      </c>
      <c r="CL135" s="685">
        <f t="shared" si="162"/>
        <v>0</v>
      </c>
      <c r="CM135" s="685">
        <f t="shared" si="162"/>
        <v>0</v>
      </c>
      <c r="CN135" s="685">
        <f t="shared" si="162"/>
        <v>0</v>
      </c>
      <c r="CO135" s="685">
        <f t="shared" si="162"/>
        <v>0</v>
      </c>
      <c r="CP135" s="685">
        <f t="shared" si="162"/>
        <v>0</v>
      </c>
      <c r="CQ135" s="685">
        <f t="shared" si="162"/>
        <v>0</v>
      </c>
      <c r="CR135" s="685">
        <f t="shared" si="162"/>
        <v>0</v>
      </c>
      <c r="CS135" s="685">
        <f t="shared" si="162"/>
        <v>0</v>
      </c>
      <c r="CT135" s="685">
        <f t="shared" si="162"/>
        <v>0</v>
      </c>
      <c r="CU135" s="685">
        <f t="shared" si="162"/>
        <v>0</v>
      </c>
      <c r="CV135" s="685">
        <f t="shared" si="162"/>
        <v>0</v>
      </c>
      <c r="CW135" s="685">
        <f t="shared" si="162"/>
        <v>0</v>
      </c>
      <c r="CX135" s="685">
        <f t="shared" si="162"/>
        <v>0</v>
      </c>
      <c r="CY135" s="685">
        <f t="shared" si="162"/>
        <v>0</v>
      </c>
      <c r="CZ135" s="685">
        <f t="shared" si="162"/>
        <v>0</v>
      </c>
      <c r="DA135" s="685">
        <f t="shared" si="162"/>
        <v>0</v>
      </c>
      <c r="DB135" s="685">
        <f t="shared" si="162"/>
        <v>0</v>
      </c>
      <c r="DC135" s="685">
        <f t="shared" si="162"/>
        <v>0</v>
      </c>
    </row>
    <row r="136" spans="2:107" hidden="1" x14ac:dyDescent="0.25">
      <c r="B136" s="714">
        <v>10</v>
      </c>
      <c r="C136" s="715" t="s">
        <v>5888</v>
      </c>
      <c r="E136" s="715" t="s">
        <v>3855</v>
      </c>
      <c r="G136" s="707">
        <f>G92</f>
        <v>0</v>
      </c>
      <c r="H136" s="699">
        <f>H92</f>
        <v>0</v>
      </c>
      <c r="I136" s="699">
        <f t="shared" ref="I136:BT136" si="163">I92</f>
        <v>0</v>
      </c>
      <c r="J136" s="699">
        <f t="shared" si="163"/>
        <v>0</v>
      </c>
      <c r="K136" s="699">
        <f t="shared" si="163"/>
        <v>0</v>
      </c>
      <c r="L136" s="699">
        <f t="shared" si="163"/>
        <v>0</v>
      </c>
      <c r="M136" s="699">
        <f t="shared" si="163"/>
        <v>0</v>
      </c>
      <c r="N136" s="699">
        <f t="shared" si="163"/>
        <v>0</v>
      </c>
      <c r="O136" s="699">
        <f t="shared" si="163"/>
        <v>0</v>
      </c>
      <c r="P136" s="699">
        <f t="shared" si="163"/>
        <v>0</v>
      </c>
      <c r="Q136" s="699">
        <f t="shared" si="163"/>
        <v>0</v>
      </c>
      <c r="R136" s="699">
        <f t="shared" si="163"/>
        <v>0</v>
      </c>
      <c r="S136" s="699">
        <f t="shared" si="163"/>
        <v>0</v>
      </c>
      <c r="T136" s="699">
        <f t="shared" si="163"/>
        <v>0</v>
      </c>
      <c r="U136" s="699">
        <f t="shared" si="163"/>
        <v>0</v>
      </c>
      <c r="V136" s="699">
        <f t="shared" si="163"/>
        <v>0</v>
      </c>
      <c r="W136" s="699">
        <f t="shared" si="163"/>
        <v>0</v>
      </c>
      <c r="X136" s="699">
        <f t="shared" si="163"/>
        <v>0</v>
      </c>
      <c r="Y136" s="699">
        <f t="shared" si="163"/>
        <v>0</v>
      </c>
      <c r="Z136" s="699">
        <f t="shared" si="163"/>
        <v>0</v>
      </c>
      <c r="AA136" s="699">
        <f t="shared" si="163"/>
        <v>0</v>
      </c>
      <c r="AB136" s="699">
        <f t="shared" si="163"/>
        <v>0</v>
      </c>
      <c r="AC136" s="699">
        <f t="shared" si="163"/>
        <v>0</v>
      </c>
      <c r="AD136" s="699">
        <f t="shared" si="163"/>
        <v>0</v>
      </c>
      <c r="AE136" s="699">
        <f t="shared" si="163"/>
        <v>0</v>
      </c>
      <c r="AF136" s="699">
        <f t="shared" si="163"/>
        <v>0</v>
      </c>
      <c r="AG136" s="699">
        <f t="shared" si="163"/>
        <v>0</v>
      </c>
      <c r="AH136" s="699">
        <f t="shared" si="163"/>
        <v>0</v>
      </c>
      <c r="AI136" s="699">
        <f t="shared" si="163"/>
        <v>0</v>
      </c>
      <c r="AJ136" s="699">
        <f t="shared" si="163"/>
        <v>0</v>
      </c>
      <c r="AK136" s="699">
        <f t="shared" si="163"/>
        <v>0</v>
      </c>
      <c r="AL136" s="699">
        <f t="shared" si="163"/>
        <v>0</v>
      </c>
      <c r="AM136" s="699">
        <f t="shared" si="163"/>
        <v>0</v>
      </c>
      <c r="AN136" s="699">
        <f t="shared" si="163"/>
        <v>0</v>
      </c>
      <c r="AO136" s="699">
        <f t="shared" si="163"/>
        <v>0</v>
      </c>
      <c r="AP136" s="699">
        <f t="shared" si="163"/>
        <v>0</v>
      </c>
      <c r="AQ136" s="699">
        <f t="shared" si="163"/>
        <v>0</v>
      </c>
      <c r="AR136" s="699">
        <f t="shared" si="163"/>
        <v>0</v>
      </c>
      <c r="AS136" s="699">
        <f t="shared" si="163"/>
        <v>0</v>
      </c>
      <c r="AT136" s="699">
        <f t="shared" si="163"/>
        <v>0</v>
      </c>
      <c r="AU136" s="699">
        <f t="shared" si="163"/>
        <v>0</v>
      </c>
      <c r="AV136" s="699">
        <f t="shared" si="163"/>
        <v>0</v>
      </c>
      <c r="AW136" s="699">
        <f t="shared" si="163"/>
        <v>0</v>
      </c>
      <c r="AX136" s="699">
        <f t="shared" si="163"/>
        <v>0</v>
      </c>
      <c r="AY136" s="699">
        <f t="shared" si="163"/>
        <v>0</v>
      </c>
      <c r="AZ136" s="699">
        <f t="shared" si="163"/>
        <v>0</v>
      </c>
      <c r="BA136" s="699">
        <f t="shared" si="163"/>
        <v>0</v>
      </c>
      <c r="BB136" s="699">
        <f t="shared" si="163"/>
        <v>0</v>
      </c>
      <c r="BC136" s="699">
        <f t="shared" si="163"/>
        <v>0</v>
      </c>
      <c r="BD136" s="699">
        <f t="shared" si="163"/>
        <v>0</v>
      </c>
      <c r="BE136" s="699">
        <f t="shared" si="163"/>
        <v>0</v>
      </c>
      <c r="BF136" s="699">
        <f t="shared" si="163"/>
        <v>0</v>
      </c>
      <c r="BG136" s="699">
        <f t="shared" si="163"/>
        <v>0</v>
      </c>
      <c r="BH136" s="699">
        <f t="shared" si="163"/>
        <v>0</v>
      </c>
      <c r="BI136" s="699">
        <f t="shared" si="163"/>
        <v>0</v>
      </c>
      <c r="BJ136" s="699">
        <f t="shared" si="163"/>
        <v>0</v>
      </c>
      <c r="BK136" s="699">
        <f t="shared" si="163"/>
        <v>0</v>
      </c>
      <c r="BL136" s="699">
        <f t="shared" si="163"/>
        <v>0</v>
      </c>
      <c r="BM136" s="699">
        <f t="shared" si="163"/>
        <v>0</v>
      </c>
      <c r="BN136" s="699">
        <f t="shared" si="163"/>
        <v>0</v>
      </c>
      <c r="BO136" s="699">
        <f t="shared" si="163"/>
        <v>0</v>
      </c>
      <c r="BP136" s="699">
        <f t="shared" si="163"/>
        <v>0</v>
      </c>
      <c r="BQ136" s="699">
        <f t="shared" si="163"/>
        <v>0</v>
      </c>
      <c r="BR136" s="699">
        <f t="shared" si="163"/>
        <v>0</v>
      </c>
      <c r="BS136" s="699">
        <f t="shared" si="163"/>
        <v>0</v>
      </c>
      <c r="BT136" s="699">
        <f t="shared" si="163"/>
        <v>0</v>
      </c>
      <c r="BU136" s="699">
        <f t="shared" ref="BU136:DC136" si="164">BU92</f>
        <v>0</v>
      </c>
      <c r="BV136" s="699">
        <f t="shared" si="164"/>
        <v>0</v>
      </c>
      <c r="BW136" s="699">
        <f t="shared" si="164"/>
        <v>0</v>
      </c>
      <c r="BX136" s="699">
        <f t="shared" si="164"/>
        <v>0</v>
      </c>
      <c r="BY136" s="699">
        <f t="shared" si="164"/>
        <v>0</v>
      </c>
      <c r="BZ136" s="699">
        <f t="shared" si="164"/>
        <v>0</v>
      </c>
      <c r="CA136" s="699">
        <f t="shared" si="164"/>
        <v>0</v>
      </c>
      <c r="CB136" s="699">
        <f t="shared" si="164"/>
        <v>0</v>
      </c>
      <c r="CC136" s="699">
        <f t="shared" si="164"/>
        <v>0</v>
      </c>
      <c r="CD136" s="699">
        <f t="shared" si="164"/>
        <v>0</v>
      </c>
      <c r="CE136" s="699">
        <f t="shared" si="164"/>
        <v>0</v>
      </c>
      <c r="CF136" s="699">
        <f t="shared" si="164"/>
        <v>0</v>
      </c>
      <c r="CG136" s="699">
        <f t="shared" si="164"/>
        <v>0</v>
      </c>
      <c r="CH136" s="699">
        <f t="shared" si="164"/>
        <v>0</v>
      </c>
      <c r="CI136" s="699">
        <f t="shared" si="164"/>
        <v>0</v>
      </c>
      <c r="CJ136" s="699">
        <f t="shared" si="164"/>
        <v>0</v>
      </c>
      <c r="CK136" s="699">
        <f t="shared" si="164"/>
        <v>0</v>
      </c>
      <c r="CL136" s="699">
        <f t="shared" si="164"/>
        <v>0</v>
      </c>
      <c r="CM136" s="699">
        <f t="shared" si="164"/>
        <v>0</v>
      </c>
      <c r="CN136" s="699">
        <f t="shared" si="164"/>
        <v>0</v>
      </c>
      <c r="CO136" s="699">
        <f t="shared" si="164"/>
        <v>0</v>
      </c>
      <c r="CP136" s="699">
        <f t="shared" si="164"/>
        <v>0</v>
      </c>
      <c r="CQ136" s="699">
        <f t="shared" si="164"/>
        <v>0</v>
      </c>
      <c r="CR136" s="699">
        <f t="shared" si="164"/>
        <v>0</v>
      </c>
      <c r="CS136" s="699">
        <f t="shared" si="164"/>
        <v>0</v>
      </c>
      <c r="CT136" s="699">
        <f t="shared" si="164"/>
        <v>0</v>
      </c>
      <c r="CU136" s="699">
        <f t="shared" si="164"/>
        <v>0</v>
      </c>
      <c r="CV136" s="699">
        <f t="shared" si="164"/>
        <v>0</v>
      </c>
      <c r="CW136" s="699">
        <f t="shared" si="164"/>
        <v>0</v>
      </c>
      <c r="CX136" s="699">
        <f t="shared" si="164"/>
        <v>0</v>
      </c>
      <c r="CY136" s="699">
        <f t="shared" si="164"/>
        <v>0</v>
      </c>
      <c r="CZ136" s="699">
        <f t="shared" si="164"/>
        <v>0</v>
      </c>
      <c r="DA136" s="699">
        <f t="shared" si="164"/>
        <v>0</v>
      </c>
      <c r="DB136" s="699">
        <f t="shared" si="164"/>
        <v>0</v>
      </c>
      <c r="DC136" s="699">
        <f t="shared" si="164"/>
        <v>0</v>
      </c>
    </row>
    <row r="137" spans="2:107" hidden="1" x14ac:dyDescent="0.25">
      <c r="B137" s="94">
        <v>11</v>
      </c>
      <c r="C137" s="715" t="s">
        <v>5890</v>
      </c>
      <c r="E137" s="715" t="s">
        <v>5873</v>
      </c>
      <c r="G137" s="707">
        <f t="shared" ref="G137:H140" si="165">G128-G133</f>
        <v>0</v>
      </c>
      <c r="H137" s="699">
        <f t="shared" si="165"/>
        <v>0</v>
      </c>
      <c r="I137" s="699">
        <f t="shared" ref="I137:BT137" si="166">I128-I133</f>
        <v>0</v>
      </c>
      <c r="J137" s="699">
        <f t="shared" si="166"/>
        <v>0</v>
      </c>
      <c r="K137" s="699">
        <f t="shared" si="166"/>
        <v>0</v>
      </c>
      <c r="L137" s="699">
        <f t="shared" si="166"/>
        <v>0</v>
      </c>
      <c r="M137" s="699">
        <f t="shared" si="166"/>
        <v>0</v>
      </c>
      <c r="N137" s="699">
        <f t="shared" si="166"/>
        <v>0</v>
      </c>
      <c r="O137" s="699">
        <f t="shared" si="166"/>
        <v>0</v>
      </c>
      <c r="P137" s="699">
        <f t="shared" si="166"/>
        <v>0</v>
      </c>
      <c r="Q137" s="699">
        <f t="shared" si="166"/>
        <v>0</v>
      </c>
      <c r="R137" s="699">
        <f t="shared" si="166"/>
        <v>0</v>
      </c>
      <c r="S137" s="699">
        <f t="shared" si="166"/>
        <v>0</v>
      </c>
      <c r="T137" s="699">
        <f t="shared" si="166"/>
        <v>0</v>
      </c>
      <c r="U137" s="699">
        <f t="shared" si="166"/>
        <v>0</v>
      </c>
      <c r="V137" s="699">
        <f t="shared" si="166"/>
        <v>0</v>
      </c>
      <c r="W137" s="699">
        <f t="shared" si="166"/>
        <v>0</v>
      </c>
      <c r="X137" s="699">
        <f t="shared" si="166"/>
        <v>0</v>
      </c>
      <c r="Y137" s="699">
        <f t="shared" si="166"/>
        <v>0</v>
      </c>
      <c r="Z137" s="699">
        <f t="shared" si="166"/>
        <v>0</v>
      </c>
      <c r="AA137" s="699">
        <f t="shared" si="166"/>
        <v>0</v>
      </c>
      <c r="AB137" s="699">
        <f t="shared" si="166"/>
        <v>0</v>
      </c>
      <c r="AC137" s="699">
        <f t="shared" si="166"/>
        <v>0</v>
      </c>
      <c r="AD137" s="699">
        <f t="shared" si="166"/>
        <v>0</v>
      </c>
      <c r="AE137" s="699">
        <f t="shared" si="166"/>
        <v>0</v>
      </c>
      <c r="AF137" s="699">
        <f t="shared" si="166"/>
        <v>0</v>
      </c>
      <c r="AG137" s="699">
        <f t="shared" si="166"/>
        <v>0</v>
      </c>
      <c r="AH137" s="699">
        <f t="shared" si="166"/>
        <v>0</v>
      </c>
      <c r="AI137" s="699">
        <f t="shared" si="166"/>
        <v>0</v>
      </c>
      <c r="AJ137" s="699">
        <f t="shared" si="166"/>
        <v>0</v>
      </c>
      <c r="AK137" s="699">
        <f t="shared" si="166"/>
        <v>0</v>
      </c>
      <c r="AL137" s="699">
        <f t="shared" si="166"/>
        <v>0</v>
      </c>
      <c r="AM137" s="699">
        <f t="shared" si="166"/>
        <v>0</v>
      </c>
      <c r="AN137" s="699">
        <f t="shared" si="166"/>
        <v>0</v>
      </c>
      <c r="AO137" s="699">
        <f t="shared" si="166"/>
        <v>0</v>
      </c>
      <c r="AP137" s="699">
        <f t="shared" si="166"/>
        <v>0</v>
      </c>
      <c r="AQ137" s="699">
        <f t="shared" si="166"/>
        <v>0</v>
      </c>
      <c r="AR137" s="699">
        <f t="shared" si="166"/>
        <v>0</v>
      </c>
      <c r="AS137" s="699">
        <f t="shared" si="166"/>
        <v>0</v>
      </c>
      <c r="AT137" s="699">
        <f t="shared" si="166"/>
        <v>0</v>
      </c>
      <c r="AU137" s="699">
        <f t="shared" si="166"/>
        <v>0</v>
      </c>
      <c r="AV137" s="699">
        <f t="shared" si="166"/>
        <v>0</v>
      </c>
      <c r="AW137" s="699">
        <f t="shared" si="166"/>
        <v>0</v>
      </c>
      <c r="AX137" s="699">
        <f t="shared" si="166"/>
        <v>0</v>
      </c>
      <c r="AY137" s="699">
        <f t="shared" si="166"/>
        <v>0</v>
      </c>
      <c r="AZ137" s="699">
        <f t="shared" si="166"/>
        <v>0</v>
      </c>
      <c r="BA137" s="699">
        <f t="shared" si="166"/>
        <v>0</v>
      </c>
      <c r="BB137" s="699">
        <f t="shared" si="166"/>
        <v>0</v>
      </c>
      <c r="BC137" s="699">
        <f t="shared" si="166"/>
        <v>0</v>
      </c>
      <c r="BD137" s="699">
        <f t="shared" si="166"/>
        <v>0</v>
      </c>
      <c r="BE137" s="699">
        <f t="shared" si="166"/>
        <v>0</v>
      </c>
      <c r="BF137" s="699">
        <f t="shared" si="166"/>
        <v>0</v>
      </c>
      <c r="BG137" s="699">
        <f t="shared" si="166"/>
        <v>0</v>
      </c>
      <c r="BH137" s="699">
        <f t="shared" si="166"/>
        <v>0</v>
      </c>
      <c r="BI137" s="699">
        <f t="shared" si="166"/>
        <v>0</v>
      </c>
      <c r="BJ137" s="699">
        <f t="shared" si="166"/>
        <v>0</v>
      </c>
      <c r="BK137" s="699">
        <f t="shared" si="166"/>
        <v>0</v>
      </c>
      <c r="BL137" s="699">
        <f t="shared" si="166"/>
        <v>0</v>
      </c>
      <c r="BM137" s="699">
        <f t="shared" si="166"/>
        <v>0</v>
      </c>
      <c r="BN137" s="699">
        <f t="shared" si="166"/>
        <v>0</v>
      </c>
      <c r="BO137" s="699">
        <f t="shared" si="166"/>
        <v>0</v>
      </c>
      <c r="BP137" s="699">
        <f t="shared" si="166"/>
        <v>0</v>
      </c>
      <c r="BQ137" s="699">
        <f t="shared" si="166"/>
        <v>0</v>
      </c>
      <c r="BR137" s="699">
        <f t="shared" si="166"/>
        <v>0</v>
      </c>
      <c r="BS137" s="699">
        <f t="shared" si="166"/>
        <v>0</v>
      </c>
      <c r="BT137" s="699">
        <f t="shared" si="166"/>
        <v>0</v>
      </c>
      <c r="BU137" s="699">
        <f t="shared" ref="BU137:DC137" si="167">BU128-BU133</f>
        <v>0</v>
      </c>
      <c r="BV137" s="699">
        <f t="shared" si="167"/>
        <v>0</v>
      </c>
      <c r="BW137" s="699">
        <f t="shared" si="167"/>
        <v>0</v>
      </c>
      <c r="BX137" s="699">
        <f t="shared" si="167"/>
        <v>0</v>
      </c>
      <c r="BY137" s="699">
        <f t="shared" si="167"/>
        <v>0</v>
      </c>
      <c r="BZ137" s="699">
        <f t="shared" si="167"/>
        <v>0</v>
      </c>
      <c r="CA137" s="699">
        <f t="shared" si="167"/>
        <v>0</v>
      </c>
      <c r="CB137" s="699">
        <f t="shared" si="167"/>
        <v>0</v>
      </c>
      <c r="CC137" s="699">
        <f t="shared" si="167"/>
        <v>0</v>
      </c>
      <c r="CD137" s="699">
        <f t="shared" si="167"/>
        <v>0</v>
      </c>
      <c r="CE137" s="699">
        <f t="shared" si="167"/>
        <v>0</v>
      </c>
      <c r="CF137" s="699">
        <f t="shared" si="167"/>
        <v>0</v>
      </c>
      <c r="CG137" s="699">
        <f t="shared" si="167"/>
        <v>0</v>
      </c>
      <c r="CH137" s="699">
        <f t="shared" si="167"/>
        <v>0</v>
      </c>
      <c r="CI137" s="699">
        <f t="shared" si="167"/>
        <v>0</v>
      </c>
      <c r="CJ137" s="699">
        <f t="shared" si="167"/>
        <v>0</v>
      </c>
      <c r="CK137" s="699">
        <f t="shared" si="167"/>
        <v>0</v>
      </c>
      <c r="CL137" s="699">
        <f t="shared" si="167"/>
        <v>0</v>
      </c>
      <c r="CM137" s="699">
        <f t="shared" si="167"/>
        <v>0</v>
      </c>
      <c r="CN137" s="699">
        <f t="shared" si="167"/>
        <v>0</v>
      </c>
      <c r="CO137" s="699">
        <f t="shared" si="167"/>
        <v>0</v>
      </c>
      <c r="CP137" s="699">
        <f t="shared" si="167"/>
        <v>0</v>
      </c>
      <c r="CQ137" s="699">
        <f t="shared" si="167"/>
        <v>0</v>
      </c>
      <c r="CR137" s="699">
        <f t="shared" si="167"/>
        <v>0</v>
      </c>
      <c r="CS137" s="699">
        <f t="shared" si="167"/>
        <v>0</v>
      </c>
      <c r="CT137" s="699">
        <f t="shared" si="167"/>
        <v>0</v>
      </c>
      <c r="CU137" s="699">
        <f t="shared" si="167"/>
        <v>0</v>
      </c>
      <c r="CV137" s="699">
        <f t="shared" si="167"/>
        <v>0</v>
      </c>
      <c r="CW137" s="699">
        <f t="shared" si="167"/>
        <v>0</v>
      </c>
      <c r="CX137" s="699">
        <f t="shared" si="167"/>
        <v>0</v>
      </c>
      <c r="CY137" s="699">
        <f t="shared" si="167"/>
        <v>0</v>
      </c>
      <c r="CZ137" s="699">
        <f t="shared" si="167"/>
        <v>0</v>
      </c>
      <c r="DA137" s="699">
        <f t="shared" si="167"/>
        <v>0</v>
      </c>
      <c r="DB137" s="699">
        <f t="shared" si="167"/>
        <v>0</v>
      </c>
      <c r="DC137" s="699">
        <f t="shared" si="167"/>
        <v>0</v>
      </c>
    </row>
    <row r="138" spans="2:107" hidden="1" x14ac:dyDescent="0.25">
      <c r="B138" s="94">
        <v>12</v>
      </c>
      <c r="C138" s="715" t="s">
        <v>5892</v>
      </c>
      <c r="E138" s="715" t="s">
        <v>3852</v>
      </c>
      <c r="G138" s="680">
        <f t="shared" si="165"/>
        <v>0</v>
      </c>
      <c r="H138" s="680">
        <f t="shared" si="165"/>
        <v>0</v>
      </c>
      <c r="I138" s="680">
        <f t="shared" ref="I138:BT138" si="168">I129-I134</f>
        <v>0</v>
      </c>
      <c r="J138" s="680">
        <f t="shared" si="168"/>
        <v>0</v>
      </c>
      <c r="K138" s="680">
        <f t="shared" si="168"/>
        <v>0</v>
      </c>
      <c r="L138" s="680">
        <f t="shared" si="168"/>
        <v>0</v>
      </c>
      <c r="M138" s="680">
        <f t="shared" si="168"/>
        <v>0</v>
      </c>
      <c r="N138" s="680">
        <f t="shared" si="168"/>
        <v>0</v>
      </c>
      <c r="O138" s="680">
        <f t="shared" si="168"/>
        <v>0</v>
      </c>
      <c r="P138" s="680">
        <f t="shared" si="168"/>
        <v>0</v>
      </c>
      <c r="Q138" s="680">
        <f t="shared" si="168"/>
        <v>0</v>
      </c>
      <c r="R138" s="680">
        <f t="shared" si="168"/>
        <v>0</v>
      </c>
      <c r="S138" s="680">
        <f t="shared" si="168"/>
        <v>0</v>
      </c>
      <c r="T138" s="680">
        <f t="shared" si="168"/>
        <v>0</v>
      </c>
      <c r="U138" s="680">
        <f t="shared" si="168"/>
        <v>0</v>
      </c>
      <c r="V138" s="680">
        <f t="shared" si="168"/>
        <v>0</v>
      </c>
      <c r="W138" s="680">
        <f t="shared" si="168"/>
        <v>0</v>
      </c>
      <c r="X138" s="680">
        <f t="shared" si="168"/>
        <v>0</v>
      </c>
      <c r="Y138" s="680">
        <f t="shared" si="168"/>
        <v>0</v>
      </c>
      <c r="Z138" s="680">
        <f t="shared" si="168"/>
        <v>0</v>
      </c>
      <c r="AA138" s="680">
        <f t="shared" si="168"/>
        <v>0</v>
      </c>
      <c r="AB138" s="680">
        <f t="shared" si="168"/>
        <v>0</v>
      </c>
      <c r="AC138" s="680">
        <f t="shared" si="168"/>
        <v>0</v>
      </c>
      <c r="AD138" s="680">
        <f t="shared" si="168"/>
        <v>0</v>
      </c>
      <c r="AE138" s="680">
        <f t="shared" si="168"/>
        <v>0</v>
      </c>
      <c r="AF138" s="680">
        <f t="shared" si="168"/>
        <v>0</v>
      </c>
      <c r="AG138" s="680">
        <f t="shared" si="168"/>
        <v>0</v>
      </c>
      <c r="AH138" s="680">
        <f t="shared" si="168"/>
        <v>0</v>
      </c>
      <c r="AI138" s="680">
        <f t="shared" si="168"/>
        <v>0</v>
      </c>
      <c r="AJ138" s="680">
        <f t="shared" si="168"/>
        <v>0</v>
      </c>
      <c r="AK138" s="680">
        <f t="shared" si="168"/>
        <v>0</v>
      </c>
      <c r="AL138" s="680">
        <f t="shared" si="168"/>
        <v>0</v>
      </c>
      <c r="AM138" s="680">
        <f t="shared" si="168"/>
        <v>0</v>
      </c>
      <c r="AN138" s="680">
        <f t="shared" si="168"/>
        <v>0</v>
      </c>
      <c r="AO138" s="680">
        <f t="shared" si="168"/>
        <v>0</v>
      </c>
      <c r="AP138" s="680">
        <f t="shared" si="168"/>
        <v>0</v>
      </c>
      <c r="AQ138" s="680">
        <f t="shared" si="168"/>
        <v>0</v>
      </c>
      <c r="AR138" s="680">
        <f t="shared" si="168"/>
        <v>0</v>
      </c>
      <c r="AS138" s="680">
        <f t="shared" si="168"/>
        <v>0</v>
      </c>
      <c r="AT138" s="680">
        <f t="shared" si="168"/>
        <v>0</v>
      </c>
      <c r="AU138" s="680">
        <f t="shared" si="168"/>
        <v>0</v>
      </c>
      <c r="AV138" s="680">
        <f t="shared" si="168"/>
        <v>0</v>
      </c>
      <c r="AW138" s="680">
        <f t="shared" si="168"/>
        <v>0</v>
      </c>
      <c r="AX138" s="680">
        <f t="shared" si="168"/>
        <v>0</v>
      </c>
      <c r="AY138" s="680">
        <f t="shared" si="168"/>
        <v>0</v>
      </c>
      <c r="AZ138" s="680">
        <f t="shared" si="168"/>
        <v>0</v>
      </c>
      <c r="BA138" s="680">
        <f t="shared" si="168"/>
        <v>0</v>
      </c>
      <c r="BB138" s="680">
        <f t="shared" si="168"/>
        <v>0</v>
      </c>
      <c r="BC138" s="680">
        <f t="shared" si="168"/>
        <v>0</v>
      </c>
      <c r="BD138" s="680">
        <f t="shared" si="168"/>
        <v>0</v>
      </c>
      <c r="BE138" s="680">
        <f t="shared" si="168"/>
        <v>0</v>
      </c>
      <c r="BF138" s="680">
        <f t="shared" si="168"/>
        <v>0</v>
      </c>
      <c r="BG138" s="680">
        <f t="shared" si="168"/>
        <v>0</v>
      </c>
      <c r="BH138" s="680">
        <f t="shared" si="168"/>
        <v>0</v>
      </c>
      <c r="BI138" s="680">
        <f t="shared" si="168"/>
        <v>0</v>
      </c>
      <c r="BJ138" s="680">
        <f t="shared" si="168"/>
        <v>0</v>
      </c>
      <c r="BK138" s="680">
        <f t="shared" si="168"/>
        <v>0</v>
      </c>
      <c r="BL138" s="680">
        <f t="shared" si="168"/>
        <v>0</v>
      </c>
      <c r="BM138" s="680">
        <f t="shared" si="168"/>
        <v>0</v>
      </c>
      <c r="BN138" s="680">
        <f t="shared" si="168"/>
        <v>0</v>
      </c>
      <c r="BO138" s="680">
        <f t="shared" si="168"/>
        <v>0</v>
      </c>
      <c r="BP138" s="680">
        <f t="shared" si="168"/>
        <v>0</v>
      </c>
      <c r="BQ138" s="680">
        <f t="shared" si="168"/>
        <v>0</v>
      </c>
      <c r="BR138" s="680">
        <f t="shared" si="168"/>
        <v>0</v>
      </c>
      <c r="BS138" s="680">
        <f t="shared" si="168"/>
        <v>0</v>
      </c>
      <c r="BT138" s="680">
        <f t="shared" si="168"/>
        <v>0</v>
      </c>
      <c r="BU138" s="680">
        <f t="shared" ref="BU138:DC138" si="169">BU129-BU134</f>
        <v>0</v>
      </c>
      <c r="BV138" s="680">
        <f t="shared" si="169"/>
        <v>0</v>
      </c>
      <c r="BW138" s="680">
        <f t="shared" si="169"/>
        <v>0</v>
      </c>
      <c r="BX138" s="680">
        <f t="shared" si="169"/>
        <v>0</v>
      </c>
      <c r="BY138" s="680">
        <f t="shared" si="169"/>
        <v>0</v>
      </c>
      <c r="BZ138" s="680">
        <f t="shared" si="169"/>
        <v>0</v>
      </c>
      <c r="CA138" s="680">
        <f t="shared" si="169"/>
        <v>0</v>
      </c>
      <c r="CB138" s="680">
        <f t="shared" si="169"/>
        <v>0</v>
      </c>
      <c r="CC138" s="680">
        <f t="shared" si="169"/>
        <v>0</v>
      </c>
      <c r="CD138" s="680">
        <f t="shared" si="169"/>
        <v>0</v>
      </c>
      <c r="CE138" s="680">
        <f t="shared" si="169"/>
        <v>0</v>
      </c>
      <c r="CF138" s="680">
        <f t="shared" si="169"/>
        <v>0</v>
      </c>
      <c r="CG138" s="680">
        <f t="shared" si="169"/>
        <v>0</v>
      </c>
      <c r="CH138" s="680">
        <f t="shared" si="169"/>
        <v>0</v>
      </c>
      <c r="CI138" s="680">
        <f t="shared" si="169"/>
        <v>0</v>
      </c>
      <c r="CJ138" s="680">
        <f t="shared" si="169"/>
        <v>0</v>
      </c>
      <c r="CK138" s="680">
        <f t="shared" si="169"/>
        <v>0</v>
      </c>
      <c r="CL138" s="680">
        <f t="shared" si="169"/>
        <v>0</v>
      </c>
      <c r="CM138" s="680">
        <f t="shared" si="169"/>
        <v>0</v>
      </c>
      <c r="CN138" s="680">
        <f t="shared" si="169"/>
        <v>0</v>
      </c>
      <c r="CO138" s="680">
        <f t="shared" si="169"/>
        <v>0</v>
      </c>
      <c r="CP138" s="680">
        <f t="shared" si="169"/>
        <v>0</v>
      </c>
      <c r="CQ138" s="680">
        <f t="shared" si="169"/>
        <v>0</v>
      </c>
      <c r="CR138" s="680">
        <f t="shared" si="169"/>
        <v>0</v>
      </c>
      <c r="CS138" s="680">
        <f t="shared" si="169"/>
        <v>0</v>
      </c>
      <c r="CT138" s="680">
        <f t="shared" si="169"/>
        <v>0</v>
      </c>
      <c r="CU138" s="680">
        <f t="shared" si="169"/>
        <v>0</v>
      </c>
      <c r="CV138" s="680">
        <f t="shared" si="169"/>
        <v>0</v>
      </c>
      <c r="CW138" s="680">
        <f t="shared" si="169"/>
        <v>0</v>
      </c>
      <c r="CX138" s="680">
        <f t="shared" si="169"/>
        <v>0</v>
      </c>
      <c r="CY138" s="680">
        <f t="shared" si="169"/>
        <v>0</v>
      </c>
      <c r="CZ138" s="680">
        <f t="shared" si="169"/>
        <v>0</v>
      </c>
      <c r="DA138" s="680">
        <f t="shared" si="169"/>
        <v>0</v>
      </c>
      <c r="DB138" s="680">
        <f t="shared" si="169"/>
        <v>0</v>
      </c>
      <c r="DC138" s="680">
        <f t="shared" si="169"/>
        <v>0</v>
      </c>
    </row>
    <row r="139" spans="2:107" hidden="1" x14ac:dyDescent="0.25">
      <c r="B139" s="714">
        <v>13</v>
      </c>
      <c r="C139" s="715" t="s">
        <v>5894</v>
      </c>
      <c r="E139" s="715" t="s">
        <v>3855</v>
      </c>
      <c r="G139" s="680">
        <f t="shared" si="165"/>
        <v>0</v>
      </c>
      <c r="H139" s="680">
        <f t="shared" si="165"/>
        <v>0</v>
      </c>
      <c r="I139" s="680">
        <f t="shared" ref="I139:BT139" si="170">I130-I135</f>
        <v>0</v>
      </c>
      <c r="J139" s="680">
        <f t="shared" si="170"/>
        <v>0</v>
      </c>
      <c r="K139" s="680">
        <f t="shared" si="170"/>
        <v>0</v>
      </c>
      <c r="L139" s="680">
        <f t="shared" si="170"/>
        <v>0</v>
      </c>
      <c r="M139" s="680">
        <f t="shared" si="170"/>
        <v>0</v>
      </c>
      <c r="N139" s="680">
        <f t="shared" si="170"/>
        <v>0</v>
      </c>
      <c r="O139" s="680">
        <f t="shared" si="170"/>
        <v>0</v>
      </c>
      <c r="P139" s="680">
        <f t="shared" si="170"/>
        <v>0</v>
      </c>
      <c r="Q139" s="680">
        <f t="shared" si="170"/>
        <v>0</v>
      </c>
      <c r="R139" s="680">
        <f t="shared" si="170"/>
        <v>0</v>
      </c>
      <c r="S139" s="680">
        <f t="shared" si="170"/>
        <v>0</v>
      </c>
      <c r="T139" s="680">
        <f t="shared" si="170"/>
        <v>0</v>
      </c>
      <c r="U139" s="680">
        <f t="shared" si="170"/>
        <v>0</v>
      </c>
      <c r="V139" s="680">
        <f t="shared" si="170"/>
        <v>0</v>
      </c>
      <c r="W139" s="680">
        <f t="shared" si="170"/>
        <v>0</v>
      </c>
      <c r="X139" s="680">
        <f t="shared" si="170"/>
        <v>0</v>
      </c>
      <c r="Y139" s="680">
        <f t="shared" si="170"/>
        <v>0</v>
      </c>
      <c r="Z139" s="680">
        <f t="shared" si="170"/>
        <v>0</v>
      </c>
      <c r="AA139" s="680">
        <f t="shared" si="170"/>
        <v>0</v>
      </c>
      <c r="AB139" s="680">
        <f t="shared" si="170"/>
        <v>0</v>
      </c>
      <c r="AC139" s="680">
        <f t="shared" si="170"/>
        <v>0</v>
      </c>
      <c r="AD139" s="680">
        <f t="shared" si="170"/>
        <v>0</v>
      </c>
      <c r="AE139" s="680">
        <f t="shared" si="170"/>
        <v>0</v>
      </c>
      <c r="AF139" s="680">
        <f t="shared" si="170"/>
        <v>0</v>
      </c>
      <c r="AG139" s="680">
        <f t="shared" si="170"/>
        <v>0</v>
      </c>
      <c r="AH139" s="680">
        <f t="shared" si="170"/>
        <v>0</v>
      </c>
      <c r="AI139" s="680">
        <f t="shared" si="170"/>
        <v>0</v>
      </c>
      <c r="AJ139" s="680">
        <f t="shared" si="170"/>
        <v>0</v>
      </c>
      <c r="AK139" s="680">
        <f t="shared" si="170"/>
        <v>0</v>
      </c>
      <c r="AL139" s="680">
        <f t="shared" si="170"/>
        <v>0</v>
      </c>
      <c r="AM139" s="680">
        <f t="shared" si="170"/>
        <v>0</v>
      </c>
      <c r="AN139" s="680">
        <f t="shared" si="170"/>
        <v>0</v>
      </c>
      <c r="AO139" s="680">
        <f t="shared" si="170"/>
        <v>0</v>
      </c>
      <c r="AP139" s="680">
        <f t="shared" si="170"/>
        <v>0</v>
      </c>
      <c r="AQ139" s="680">
        <f t="shared" si="170"/>
        <v>0</v>
      </c>
      <c r="AR139" s="680">
        <f t="shared" si="170"/>
        <v>0</v>
      </c>
      <c r="AS139" s="680">
        <f t="shared" si="170"/>
        <v>0</v>
      </c>
      <c r="AT139" s="680">
        <f t="shared" si="170"/>
        <v>0</v>
      </c>
      <c r="AU139" s="680">
        <f t="shared" si="170"/>
        <v>0</v>
      </c>
      <c r="AV139" s="680">
        <f t="shared" si="170"/>
        <v>0</v>
      </c>
      <c r="AW139" s="680">
        <f t="shared" si="170"/>
        <v>0</v>
      </c>
      <c r="AX139" s="680">
        <f t="shared" si="170"/>
        <v>0</v>
      </c>
      <c r="AY139" s="680">
        <f t="shared" si="170"/>
        <v>0</v>
      </c>
      <c r="AZ139" s="680">
        <f t="shared" si="170"/>
        <v>0</v>
      </c>
      <c r="BA139" s="680">
        <f t="shared" si="170"/>
        <v>0</v>
      </c>
      <c r="BB139" s="680">
        <f t="shared" si="170"/>
        <v>0</v>
      </c>
      <c r="BC139" s="680">
        <f t="shared" si="170"/>
        <v>0</v>
      </c>
      <c r="BD139" s="680">
        <f t="shared" si="170"/>
        <v>0</v>
      </c>
      <c r="BE139" s="680">
        <f t="shared" si="170"/>
        <v>0</v>
      </c>
      <c r="BF139" s="680">
        <f t="shared" si="170"/>
        <v>0</v>
      </c>
      <c r="BG139" s="680">
        <f t="shared" si="170"/>
        <v>0</v>
      </c>
      <c r="BH139" s="680">
        <f t="shared" si="170"/>
        <v>0</v>
      </c>
      <c r="BI139" s="680">
        <f t="shared" si="170"/>
        <v>0</v>
      </c>
      <c r="BJ139" s="680">
        <f t="shared" si="170"/>
        <v>0</v>
      </c>
      <c r="BK139" s="680">
        <f t="shared" si="170"/>
        <v>0</v>
      </c>
      <c r="BL139" s="680">
        <f t="shared" si="170"/>
        <v>0</v>
      </c>
      <c r="BM139" s="680">
        <f t="shared" si="170"/>
        <v>0</v>
      </c>
      <c r="BN139" s="680">
        <f t="shared" si="170"/>
        <v>0</v>
      </c>
      <c r="BO139" s="680">
        <f t="shared" si="170"/>
        <v>0</v>
      </c>
      <c r="BP139" s="680">
        <f t="shared" si="170"/>
        <v>0</v>
      </c>
      <c r="BQ139" s="680">
        <f t="shared" si="170"/>
        <v>0</v>
      </c>
      <c r="BR139" s="680">
        <f t="shared" si="170"/>
        <v>0</v>
      </c>
      <c r="BS139" s="680">
        <f t="shared" si="170"/>
        <v>0</v>
      </c>
      <c r="BT139" s="680">
        <f t="shared" si="170"/>
        <v>0</v>
      </c>
      <c r="BU139" s="680">
        <f t="shared" ref="BU139:DC139" si="171">BU130-BU135</f>
        <v>0</v>
      </c>
      <c r="BV139" s="680">
        <f t="shared" si="171"/>
        <v>0</v>
      </c>
      <c r="BW139" s="680">
        <f t="shared" si="171"/>
        <v>0</v>
      </c>
      <c r="BX139" s="680">
        <f t="shared" si="171"/>
        <v>0</v>
      </c>
      <c r="BY139" s="680">
        <f t="shared" si="171"/>
        <v>0</v>
      </c>
      <c r="BZ139" s="680">
        <f t="shared" si="171"/>
        <v>0</v>
      </c>
      <c r="CA139" s="680">
        <f t="shared" si="171"/>
        <v>0</v>
      </c>
      <c r="CB139" s="680">
        <f t="shared" si="171"/>
        <v>0</v>
      </c>
      <c r="CC139" s="680">
        <f t="shared" si="171"/>
        <v>0</v>
      </c>
      <c r="CD139" s="680">
        <f t="shared" si="171"/>
        <v>0</v>
      </c>
      <c r="CE139" s="680">
        <f t="shared" si="171"/>
        <v>0</v>
      </c>
      <c r="CF139" s="680">
        <f t="shared" si="171"/>
        <v>0</v>
      </c>
      <c r="CG139" s="680">
        <f t="shared" si="171"/>
        <v>0</v>
      </c>
      <c r="CH139" s="680">
        <f t="shared" si="171"/>
        <v>0</v>
      </c>
      <c r="CI139" s="680">
        <f t="shared" si="171"/>
        <v>0</v>
      </c>
      <c r="CJ139" s="680">
        <f t="shared" si="171"/>
        <v>0</v>
      </c>
      <c r="CK139" s="680">
        <f t="shared" si="171"/>
        <v>0</v>
      </c>
      <c r="CL139" s="680">
        <f t="shared" si="171"/>
        <v>0</v>
      </c>
      <c r="CM139" s="680">
        <f t="shared" si="171"/>
        <v>0</v>
      </c>
      <c r="CN139" s="680">
        <f t="shared" si="171"/>
        <v>0</v>
      </c>
      <c r="CO139" s="680">
        <f t="shared" si="171"/>
        <v>0</v>
      </c>
      <c r="CP139" s="680">
        <f t="shared" si="171"/>
        <v>0</v>
      </c>
      <c r="CQ139" s="680">
        <f t="shared" si="171"/>
        <v>0</v>
      </c>
      <c r="CR139" s="680">
        <f t="shared" si="171"/>
        <v>0</v>
      </c>
      <c r="CS139" s="680">
        <f t="shared" si="171"/>
        <v>0</v>
      </c>
      <c r="CT139" s="680">
        <f t="shared" si="171"/>
        <v>0</v>
      </c>
      <c r="CU139" s="680">
        <f t="shared" si="171"/>
        <v>0</v>
      </c>
      <c r="CV139" s="680">
        <f t="shared" si="171"/>
        <v>0</v>
      </c>
      <c r="CW139" s="680">
        <f t="shared" si="171"/>
        <v>0</v>
      </c>
      <c r="CX139" s="680">
        <f t="shared" si="171"/>
        <v>0</v>
      </c>
      <c r="CY139" s="680">
        <f t="shared" si="171"/>
        <v>0</v>
      </c>
      <c r="CZ139" s="680">
        <f t="shared" si="171"/>
        <v>0</v>
      </c>
      <c r="DA139" s="680">
        <f t="shared" si="171"/>
        <v>0</v>
      </c>
      <c r="DB139" s="680">
        <f t="shared" si="171"/>
        <v>0</v>
      </c>
      <c r="DC139" s="680">
        <f t="shared" si="171"/>
        <v>0</v>
      </c>
    </row>
    <row r="140" spans="2:107" hidden="1" x14ac:dyDescent="0.25">
      <c r="B140" s="94">
        <v>14</v>
      </c>
      <c r="C140" s="715" t="s">
        <v>5896</v>
      </c>
      <c r="E140" s="715" t="s">
        <v>3855</v>
      </c>
      <c r="G140" s="707">
        <f t="shared" si="165"/>
        <v>0</v>
      </c>
      <c r="H140" s="699">
        <f t="shared" si="165"/>
        <v>0</v>
      </c>
      <c r="I140" s="699">
        <f t="shared" ref="I140:BT140" si="172">I131-I136</f>
        <v>0</v>
      </c>
      <c r="J140" s="699">
        <f t="shared" si="172"/>
        <v>0</v>
      </c>
      <c r="K140" s="699">
        <f t="shared" si="172"/>
        <v>0</v>
      </c>
      <c r="L140" s="699">
        <f t="shared" si="172"/>
        <v>0</v>
      </c>
      <c r="M140" s="699">
        <f t="shared" si="172"/>
        <v>0</v>
      </c>
      <c r="N140" s="699">
        <f t="shared" si="172"/>
        <v>0</v>
      </c>
      <c r="O140" s="699">
        <f t="shared" si="172"/>
        <v>0</v>
      </c>
      <c r="P140" s="699">
        <f t="shared" si="172"/>
        <v>0</v>
      </c>
      <c r="Q140" s="699">
        <f t="shared" si="172"/>
        <v>0</v>
      </c>
      <c r="R140" s="699">
        <f t="shared" si="172"/>
        <v>0</v>
      </c>
      <c r="S140" s="699">
        <f t="shared" si="172"/>
        <v>0</v>
      </c>
      <c r="T140" s="699">
        <f t="shared" si="172"/>
        <v>0</v>
      </c>
      <c r="U140" s="699">
        <f t="shared" si="172"/>
        <v>0</v>
      </c>
      <c r="V140" s="699">
        <f t="shared" si="172"/>
        <v>0</v>
      </c>
      <c r="W140" s="699">
        <f t="shared" si="172"/>
        <v>0</v>
      </c>
      <c r="X140" s="699">
        <f t="shared" si="172"/>
        <v>0</v>
      </c>
      <c r="Y140" s="699">
        <f t="shared" si="172"/>
        <v>0</v>
      </c>
      <c r="Z140" s="699">
        <f t="shared" si="172"/>
        <v>0</v>
      </c>
      <c r="AA140" s="699">
        <f t="shared" si="172"/>
        <v>0</v>
      </c>
      <c r="AB140" s="699">
        <f t="shared" si="172"/>
        <v>0</v>
      </c>
      <c r="AC140" s="699">
        <f t="shared" si="172"/>
        <v>0</v>
      </c>
      <c r="AD140" s="699">
        <f t="shared" si="172"/>
        <v>0</v>
      </c>
      <c r="AE140" s="699">
        <f t="shared" si="172"/>
        <v>0</v>
      </c>
      <c r="AF140" s="699">
        <f t="shared" si="172"/>
        <v>0</v>
      </c>
      <c r="AG140" s="699">
        <f t="shared" si="172"/>
        <v>0</v>
      </c>
      <c r="AH140" s="699">
        <f t="shared" si="172"/>
        <v>0</v>
      </c>
      <c r="AI140" s="699">
        <f t="shared" si="172"/>
        <v>0</v>
      </c>
      <c r="AJ140" s="699">
        <f t="shared" si="172"/>
        <v>0</v>
      </c>
      <c r="AK140" s="699">
        <f t="shared" si="172"/>
        <v>0</v>
      </c>
      <c r="AL140" s="699">
        <f t="shared" si="172"/>
        <v>0</v>
      </c>
      <c r="AM140" s="699">
        <f t="shared" si="172"/>
        <v>0</v>
      </c>
      <c r="AN140" s="699">
        <f t="shared" si="172"/>
        <v>0</v>
      </c>
      <c r="AO140" s="699">
        <f t="shared" si="172"/>
        <v>0</v>
      </c>
      <c r="AP140" s="699">
        <f t="shared" si="172"/>
        <v>0</v>
      </c>
      <c r="AQ140" s="699">
        <f t="shared" si="172"/>
        <v>0</v>
      </c>
      <c r="AR140" s="699">
        <f t="shared" si="172"/>
        <v>0</v>
      </c>
      <c r="AS140" s="699">
        <f t="shared" si="172"/>
        <v>0</v>
      </c>
      <c r="AT140" s="699">
        <f t="shared" si="172"/>
        <v>0</v>
      </c>
      <c r="AU140" s="699">
        <f t="shared" si="172"/>
        <v>0</v>
      </c>
      <c r="AV140" s="699">
        <f t="shared" si="172"/>
        <v>0</v>
      </c>
      <c r="AW140" s="699">
        <f t="shared" si="172"/>
        <v>0</v>
      </c>
      <c r="AX140" s="699">
        <f t="shared" si="172"/>
        <v>0</v>
      </c>
      <c r="AY140" s="699">
        <f t="shared" si="172"/>
        <v>0</v>
      </c>
      <c r="AZ140" s="699">
        <f t="shared" si="172"/>
        <v>0</v>
      </c>
      <c r="BA140" s="699">
        <f t="shared" si="172"/>
        <v>0</v>
      </c>
      <c r="BB140" s="699">
        <f t="shared" si="172"/>
        <v>0</v>
      </c>
      <c r="BC140" s="699">
        <f t="shared" si="172"/>
        <v>0</v>
      </c>
      <c r="BD140" s="699">
        <f t="shared" si="172"/>
        <v>0</v>
      </c>
      <c r="BE140" s="699">
        <f t="shared" si="172"/>
        <v>0</v>
      </c>
      <c r="BF140" s="699">
        <f t="shared" si="172"/>
        <v>0</v>
      </c>
      <c r="BG140" s="699">
        <f t="shared" si="172"/>
        <v>0</v>
      </c>
      <c r="BH140" s="699">
        <f t="shared" si="172"/>
        <v>0</v>
      </c>
      <c r="BI140" s="699">
        <f t="shared" si="172"/>
        <v>0</v>
      </c>
      <c r="BJ140" s="699">
        <f t="shared" si="172"/>
        <v>0</v>
      </c>
      <c r="BK140" s="699">
        <f t="shared" si="172"/>
        <v>0</v>
      </c>
      <c r="BL140" s="699">
        <f t="shared" si="172"/>
        <v>0</v>
      </c>
      <c r="BM140" s="699">
        <f t="shared" si="172"/>
        <v>0</v>
      </c>
      <c r="BN140" s="699">
        <f t="shared" si="172"/>
        <v>0</v>
      </c>
      <c r="BO140" s="699">
        <f t="shared" si="172"/>
        <v>0</v>
      </c>
      <c r="BP140" s="699">
        <f t="shared" si="172"/>
        <v>0</v>
      </c>
      <c r="BQ140" s="699">
        <f t="shared" si="172"/>
        <v>0</v>
      </c>
      <c r="BR140" s="699">
        <f t="shared" si="172"/>
        <v>0</v>
      </c>
      <c r="BS140" s="699">
        <f t="shared" si="172"/>
        <v>0</v>
      </c>
      <c r="BT140" s="699">
        <f t="shared" si="172"/>
        <v>0</v>
      </c>
      <c r="BU140" s="699">
        <f t="shared" ref="BU140:DC140" si="173">BU131-BU136</f>
        <v>0</v>
      </c>
      <c r="BV140" s="699">
        <f t="shared" si="173"/>
        <v>0</v>
      </c>
      <c r="BW140" s="699">
        <f t="shared" si="173"/>
        <v>0</v>
      </c>
      <c r="BX140" s="699">
        <f t="shared" si="173"/>
        <v>0</v>
      </c>
      <c r="BY140" s="699">
        <f t="shared" si="173"/>
        <v>0</v>
      </c>
      <c r="BZ140" s="699">
        <f t="shared" si="173"/>
        <v>0</v>
      </c>
      <c r="CA140" s="699">
        <f t="shared" si="173"/>
        <v>0</v>
      </c>
      <c r="CB140" s="699">
        <f t="shared" si="173"/>
        <v>0</v>
      </c>
      <c r="CC140" s="699">
        <f t="shared" si="173"/>
        <v>0</v>
      </c>
      <c r="CD140" s="699">
        <f t="shared" si="173"/>
        <v>0</v>
      </c>
      <c r="CE140" s="699">
        <f t="shared" si="173"/>
        <v>0</v>
      </c>
      <c r="CF140" s="699">
        <f t="shared" si="173"/>
        <v>0</v>
      </c>
      <c r="CG140" s="699">
        <f t="shared" si="173"/>
        <v>0</v>
      </c>
      <c r="CH140" s="699">
        <f t="shared" si="173"/>
        <v>0</v>
      </c>
      <c r="CI140" s="699">
        <f t="shared" si="173"/>
        <v>0</v>
      </c>
      <c r="CJ140" s="699">
        <f t="shared" si="173"/>
        <v>0</v>
      </c>
      <c r="CK140" s="699">
        <f t="shared" si="173"/>
        <v>0</v>
      </c>
      <c r="CL140" s="699">
        <f t="shared" si="173"/>
        <v>0</v>
      </c>
      <c r="CM140" s="699">
        <f t="shared" si="173"/>
        <v>0</v>
      </c>
      <c r="CN140" s="699">
        <f t="shared" si="173"/>
        <v>0</v>
      </c>
      <c r="CO140" s="699">
        <f t="shared" si="173"/>
        <v>0</v>
      </c>
      <c r="CP140" s="699">
        <f t="shared" si="173"/>
        <v>0</v>
      </c>
      <c r="CQ140" s="699">
        <f t="shared" si="173"/>
        <v>0</v>
      </c>
      <c r="CR140" s="699">
        <f t="shared" si="173"/>
        <v>0</v>
      </c>
      <c r="CS140" s="699">
        <f t="shared" si="173"/>
        <v>0</v>
      </c>
      <c r="CT140" s="699">
        <f t="shared" si="173"/>
        <v>0</v>
      </c>
      <c r="CU140" s="699">
        <f t="shared" si="173"/>
        <v>0</v>
      </c>
      <c r="CV140" s="699">
        <f t="shared" si="173"/>
        <v>0</v>
      </c>
      <c r="CW140" s="699">
        <f t="shared" si="173"/>
        <v>0</v>
      </c>
      <c r="CX140" s="699">
        <f t="shared" si="173"/>
        <v>0</v>
      </c>
      <c r="CY140" s="699">
        <f t="shared" si="173"/>
        <v>0</v>
      </c>
      <c r="CZ140" s="699">
        <f t="shared" si="173"/>
        <v>0</v>
      </c>
      <c r="DA140" s="699">
        <f t="shared" si="173"/>
        <v>0</v>
      </c>
      <c r="DB140" s="699">
        <f t="shared" si="173"/>
        <v>0</v>
      </c>
      <c r="DC140" s="699">
        <f t="shared" si="173"/>
        <v>0</v>
      </c>
    </row>
    <row r="141" spans="2:107" hidden="1" x14ac:dyDescent="0.25">
      <c r="B141"/>
      <c r="C141" s="673"/>
      <c r="E141" s="673"/>
      <c r="H141" s="674"/>
    </row>
    <row r="142" spans="2:107" hidden="1" x14ac:dyDescent="0.25">
      <c r="B142" s="716"/>
      <c r="C142" s="718" t="s">
        <v>6087</v>
      </c>
      <c r="E142"/>
      <c r="H142" s="650"/>
    </row>
    <row r="143" spans="2:107" hidden="1" x14ac:dyDescent="0.25">
      <c r="B143" s="717"/>
      <c r="C143" s="719" t="s">
        <v>5866</v>
      </c>
      <c r="E143"/>
      <c r="H143" s="650"/>
    </row>
    <row r="144" spans="2:107" hidden="1" x14ac:dyDescent="0.25">
      <c r="B144" s="714">
        <v>15</v>
      </c>
      <c r="C144" s="715" t="s">
        <v>5899</v>
      </c>
      <c r="E144" s="715" t="s">
        <v>5901</v>
      </c>
      <c r="G144" s="707">
        <f>G102</f>
        <v>0</v>
      </c>
      <c r="H144" s="699">
        <f>H102</f>
        <v>0</v>
      </c>
      <c r="I144" s="699">
        <f t="shared" ref="I144:BT144" si="174">I102</f>
        <v>0</v>
      </c>
      <c r="J144" s="699">
        <f t="shared" si="174"/>
        <v>0</v>
      </c>
      <c r="K144" s="699">
        <f t="shared" si="174"/>
        <v>0</v>
      </c>
      <c r="L144" s="699">
        <f t="shared" si="174"/>
        <v>0</v>
      </c>
      <c r="M144" s="699">
        <f t="shared" si="174"/>
        <v>0</v>
      </c>
      <c r="N144" s="699">
        <f t="shared" si="174"/>
        <v>0</v>
      </c>
      <c r="O144" s="699">
        <f t="shared" si="174"/>
        <v>0</v>
      </c>
      <c r="P144" s="699">
        <f t="shared" si="174"/>
        <v>0</v>
      </c>
      <c r="Q144" s="699">
        <f t="shared" si="174"/>
        <v>0</v>
      </c>
      <c r="R144" s="699">
        <f t="shared" si="174"/>
        <v>0</v>
      </c>
      <c r="S144" s="699">
        <f t="shared" si="174"/>
        <v>0</v>
      </c>
      <c r="T144" s="699">
        <f t="shared" si="174"/>
        <v>0</v>
      </c>
      <c r="U144" s="699">
        <f t="shared" si="174"/>
        <v>0</v>
      </c>
      <c r="V144" s="699">
        <f t="shared" si="174"/>
        <v>0</v>
      </c>
      <c r="W144" s="699">
        <f t="shared" si="174"/>
        <v>0</v>
      </c>
      <c r="X144" s="699">
        <f t="shared" si="174"/>
        <v>0</v>
      </c>
      <c r="Y144" s="699">
        <f t="shared" si="174"/>
        <v>0</v>
      </c>
      <c r="Z144" s="699">
        <f t="shared" si="174"/>
        <v>0</v>
      </c>
      <c r="AA144" s="699">
        <f t="shared" si="174"/>
        <v>0</v>
      </c>
      <c r="AB144" s="699">
        <f t="shared" si="174"/>
        <v>0</v>
      </c>
      <c r="AC144" s="699">
        <f t="shared" si="174"/>
        <v>0</v>
      </c>
      <c r="AD144" s="699">
        <f t="shared" si="174"/>
        <v>0</v>
      </c>
      <c r="AE144" s="699">
        <f t="shared" si="174"/>
        <v>0</v>
      </c>
      <c r="AF144" s="699">
        <f t="shared" si="174"/>
        <v>0</v>
      </c>
      <c r="AG144" s="699">
        <f t="shared" si="174"/>
        <v>0</v>
      </c>
      <c r="AH144" s="699">
        <f t="shared" si="174"/>
        <v>0</v>
      </c>
      <c r="AI144" s="699">
        <f t="shared" si="174"/>
        <v>0</v>
      </c>
      <c r="AJ144" s="699">
        <f t="shared" si="174"/>
        <v>0</v>
      </c>
      <c r="AK144" s="699">
        <f t="shared" si="174"/>
        <v>0</v>
      </c>
      <c r="AL144" s="699">
        <f t="shared" si="174"/>
        <v>0</v>
      </c>
      <c r="AM144" s="699">
        <f t="shared" si="174"/>
        <v>0</v>
      </c>
      <c r="AN144" s="699">
        <f t="shared" si="174"/>
        <v>0</v>
      </c>
      <c r="AO144" s="699">
        <f t="shared" si="174"/>
        <v>0</v>
      </c>
      <c r="AP144" s="699">
        <f t="shared" si="174"/>
        <v>0</v>
      </c>
      <c r="AQ144" s="699">
        <f t="shared" si="174"/>
        <v>0</v>
      </c>
      <c r="AR144" s="699">
        <f t="shared" si="174"/>
        <v>0</v>
      </c>
      <c r="AS144" s="699">
        <f t="shared" si="174"/>
        <v>0</v>
      </c>
      <c r="AT144" s="699">
        <f t="shared" si="174"/>
        <v>0</v>
      </c>
      <c r="AU144" s="699">
        <f t="shared" si="174"/>
        <v>0</v>
      </c>
      <c r="AV144" s="699">
        <f t="shared" si="174"/>
        <v>0</v>
      </c>
      <c r="AW144" s="699">
        <f t="shared" si="174"/>
        <v>0</v>
      </c>
      <c r="AX144" s="699">
        <f t="shared" si="174"/>
        <v>0</v>
      </c>
      <c r="AY144" s="699">
        <f t="shared" si="174"/>
        <v>0</v>
      </c>
      <c r="AZ144" s="699">
        <f t="shared" si="174"/>
        <v>0</v>
      </c>
      <c r="BA144" s="699">
        <f t="shared" si="174"/>
        <v>0</v>
      </c>
      <c r="BB144" s="699">
        <f t="shared" si="174"/>
        <v>0</v>
      </c>
      <c r="BC144" s="699">
        <f t="shared" si="174"/>
        <v>0</v>
      </c>
      <c r="BD144" s="699">
        <f t="shared" si="174"/>
        <v>0</v>
      </c>
      <c r="BE144" s="699">
        <f t="shared" si="174"/>
        <v>0</v>
      </c>
      <c r="BF144" s="699">
        <f t="shared" si="174"/>
        <v>0</v>
      </c>
      <c r="BG144" s="699">
        <f t="shared" si="174"/>
        <v>0</v>
      </c>
      <c r="BH144" s="699">
        <f t="shared" si="174"/>
        <v>0</v>
      </c>
      <c r="BI144" s="699">
        <f t="shared" si="174"/>
        <v>0</v>
      </c>
      <c r="BJ144" s="699">
        <f t="shared" si="174"/>
        <v>0</v>
      </c>
      <c r="BK144" s="699">
        <f t="shared" si="174"/>
        <v>0</v>
      </c>
      <c r="BL144" s="699">
        <f t="shared" si="174"/>
        <v>0</v>
      </c>
      <c r="BM144" s="699">
        <f t="shared" si="174"/>
        <v>0</v>
      </c>
      <c r="BN144" s="699">
        <f t="shared" si="174"/>
        <v>0</v>
      </c>
      <c r="BO144" s="699">
        <f t="shared" si="174"/>
        <v>0</v>
      </c>
      <c r="BP144" s="699">
        <f t="shared" si="174"/>
        <v>0</v>
      </c>
      <c r="BQ144" s="699">
        <f t="shared" si="174"/>
        <v>0</v>
      </c>
      <c r="BR144" s="699">
        <f t="shared" si="174"/>
        <v>0</v>
      </c>
      <c r="BS144" s="699">
        <f t="shared" si="174"/>
        <v>0</v>
      </c>
      <c r="BT144" s="699">
        <f t="shared" si="174"/>
        <v>0</v>
      </c>
      <c r="BU144" s="699">
        <f t="shared" ref="BU144:DC144" si="175">BU102</f>
        <v>0</v>
      </c>
      <c r="BV144" s="699">
        <f t="shared" si="175"/>
        <v>0</v>
      </c>
      <c r="BW144" s="699">
        <f t="shared" si="175"/>
        <v>0</v>
      </c>
      <c r="BX144" s="699">
        <f t="shared" si="175"/>
        <v>0</v>
      </c>
      <c r="BY144" s="699">
        <f t="shared" si="175"/>
        <v>0</v>
      </c>
      <c r="BZ144" s="699">
        <f t="shared" si="175"/>
        <v>0</v>
      </c>
      <c r="CA144" s="699">
        <f t="shared" si="175"/>
        <v>0</v>
      </c>
      <c r="CB144" s="699">
        <f t="shared" si="175"/>
        <v>0</v>
      </c>
      <c r="CC144" s="699">
        <f t="shared" si="175"/>
        <v>0</v>
      </c>
      <c r="CD144" s="699">
        <f t="shared" si="175"/>
        <v>0</v>
      </c>
      <c r="CE144" s="699">
        <f t="shared" si="175"/>
        <v>0</v>
      </c>
      <c r="CF144" s="699">
        <f t="shared" si="175"/>
        <v>0</v>
      </c>
      <c r="CG144" s="699">
        <f t="shared" si="175"/>
        <v>0</v>
      </c>
      <c r="CH144" s="699">
        <f t="shared" si="175"/>
        <v>0</v>
      </c>
      <c r="CI144" s="699">
        <f t="shared" si="175"/>
        <v>0</v>
      </c>
      <c r="CJ144" s="699">
        <f t="shared" si="175"/>
        <v>0</v>
      </c>
      <c r="CK144" s="699">
        <f t="shared" si="175"/>
        <v>0</v>
      </c>
      <c r="CL144" s="699">
        <f t="shared" si="175"/>
        <v>0</v>
      </c>
      <c r="CM144" s="699">
        <f t="shared" si="175"/>
        <v>0</v>
      </c>
      <c r="CN144" s="699">
        <f t="shared" si="175"/>
        <v>0</v>
      </c>
      <c r="CO144" s="699">
        <f t="shared" si="175"/>
        <v>0</v>
      </c>
      <c r="CP144" s="699">
        <f t="shared" si="175"/>
        <v>0</v>
      </c>
      <c r="CQ144" s="699">
        <f t="shared" si="175"/>
        <v>0</v>
      </c>
      <c r="CR144" s="699">
        <f t="shared" si="175"/>
        <v>0</v>
      </c>
      <c r="CS144" s="699">
        <f t="shared" si="175"/>
        <v>0</v>
      </c>
      <c r="CT144" s="699">
        <f t="shared" si="175"/>
        <v>0</v>
      </c>
      <c r="CU144" s="699">
        <f t="shared" si="175"/>
        <v>0</v>
      </c>
      <c r="CV144" s="699">
        <f t="shared" si="175"/>
        <v>0</v>
      </c>
      <c r="CW144" s="699">
        <f t="shared" si="175"/>
        <v>0</v>
      </c>
      <c r="CX144" s="699">
        <f t="shared" si="175"/>
        <v>0</v>
      </c>
      <c r="CY144" s="699">
        <f t="shared" si="175"/>
        <v>0</v>
      </c>
      <c r="CZ144" s="699">
        <f t="shared" si="175"/>
        <v>0</v>
      </c>
      <c r="DA144" s="699">
        <f t="shared" si="175"/>
        <v>0</v>
      </c>
      <c r="DB144" s="699">
        <f t="shared" si="175"/>
        <v>0</v>
      </c>
      <c r="DC144" s="699">
        <f t="shared" si="175"/>
        <v>0</v>
      </c>
    </row>
    <row r="145" spans="2:107" hidden="1" x14ac:dyDescent="0.25">
      <c r="B145" s="714">
        <v>16</v>
      </c>
      <c r="C145" s="715" t="s">
        <v>5902</v>
      </c>
      <c r="E145" s="715" t="s">
        <v>5901</v>
      </c>
      <c r="G145" s="680">
        <f>G103</f>
        <v>0</v>
      </c>
      <c r="H145" s="680">
        <f>H103</f>
        <v>0</v>
      </c>
      <c r="I145" s="680">
        <f t="shared" ref="I145:BT145" si="176">I103</f>
        <v>0</v>
      </c>
      <c r="J145" s="680">
        <f t="shared" si="176"/>
        <v>0</v>
      </c>
      <c r="K145" s="680">
        <f t="shared" si="176"/>
        <v>0</v>
      </c>
      <c r="L145" s="680">
        <f t="shared" si="176"/>
        <v>0</v>
      </c>
      <c r="M145" s="680">
        <f t="shared" si="176"/>
        <v>0</v>
      </c>
      <c r="N145" s="680">
        <f t="shared" si="176"/>
        <v>0</v>
      </c>
      <c r="O145" s="680">
        <f t="shared" si="176"/>
        <v>0</v>
      </c>
      <c r="P145" s="680">
        <f t="shared" si="176"/>
        <v>0</v>
      </c>
      <c r="Q145" s="680">
        <f t="shared" si="176"/>
        <v>0</v>
      </c>
      <c r="R145" s="680">
        <f t="shared" si="176"/>
        <v>0</v>
      </c>
      <c r="S145" s="680">
        <f t="shared" si="176"/>
        <v>0</v>
      </c>
      <c r="T145" s="680">
        <f t="shared" si="176"/>
        <v>0</v>
      </c>
      <c r="U145" s="680">
        <f t="shared" si="176"/>
        <v>0</v>
      </c>
      <c r="V145" s="680">
        <f t="shared" si="176"/>
        <v>0</v>
      </c>
      <c r="W145" s="680">
        <f t="shared" si="176"/>
        <v>0</v>
      </c>
      <c r="X145" s="680">
        <f t="shared" si="176"/>
        <v>0</v>
      </c>
      <c r="Y145" s="680">
        <f t="shared" si="176"/>
        <v>0</v>
      </c>
      <c r="Z145" s="680">
        <f t="shared" si="176"/>
        <v>0</v>
      </c>
      <c r="AA145" s="680">
        <f t="shared" si="176"/>
        <v>0</v>
      </c>
      <c r="AB145" s="680">
        <f t="shared" si="176"/>
        <v>0</v>
      </c>
      <c r="AC145" s="680">
        <f t="shared" si="176"/>
        <v>0</v>
      </c>
      <c r="AD145" s="680">
        <f t="shared" si="176"/>
        <v>0</v>
      </c>
      <c r="AE145" s="680">
        <f t="shared" si="176"/>
        <v>0</v>
      </c>
      <c r="AF145" s="680">
        <f t="shared" si="176"/>
        <v>0</v>
      </c>
      <c r="AG145" s="680">
        <f t="shared" si="176"/>
        <v>0</v>
      </c>
      <c r="AH145" s="680">
        <f t="shared" si="176"/>
        <v>0</v>
      </c>
      <c r="AI145" s="680">
        <f t="shared" si="176"/>
        <v>0</v>
      </c>
      <c r="AJ145" s="680">
        <f t="shared" si="176"/>
        <v>0</v>
      </c>
      <c r="AK145" s="680">
        <f t="shared" si="176"/>
        <v>0</v>
      </c>
      <c r="AL145" s="680">
        <f t="shared" si="176"/>
        <v>0</v>
      </c>
      <c r="AM145" s="680">
        <f t="shared" si="176"/>
        <v>0</v>
      </c>
      <c r="AN145" s="680">
        <f t="shared" si="176"/>
        <v>0</v>
      </c>
      <c r="AO145" s="680">
        <f t="shared" si="176"/>
        <v>0</v>
      </c>
      <c r="AP145" s="680">
        <f t="shared" si="176"/>
        <v>0</v>
      </c>
      <c r="AQ145" s="680">
        <f t="shared" si="176"/>
        <v>0</v>
      </c>
      <c r="AR145" s="680">
        <f t="shared" si="176"/>
        <v>0</v>
      </c>
      <c r="AS145" s="680">
        <f t="shared" si="176"/>
        <v>0</v>
      </c>
      <c r="AT145" s="680">
        <f t="shared" si="176"/>
        <v>0</v>
      </c>
      <c r="AU145" s="680">
        <f t="shared" si="176"/>
        <v>0</v>
      </c>
      <c r="AV145" s="680">
        <f t="shared" si="176"/>
        <v>0</v>
      </c>
      <c r="AW145" s="680">
        <f t="shared" si="176"/>
        <v>0</v>
      </c>
      <c r="AX145" s="680">
        <f t="shared" si="176"/>
        <v>0</v>
      </c>
      <c r="AY145" s="680">
        <f t="shared" si="176"/>
        <v>0</v>
      </c>
      <c r="AZ145" s="680">
        <f t="shared" si="176"/>
        <v>0</v>
      </c>
      <c r="BA145" s="680">
        <f t="shared" si="176"/>
        <v>0</v>
      </c>
      <c r="BB145" s="680">
        <f t="shared" si="176"/>
        <v>0</v>
      </c>
      <c r="BC145" s="680">
        <f t="shared" si="176"/>
        <v>0</v>
      </c>
      <c r="BD145" s="680">
        <f t="shared" si="176"/>
        <v>0</v>
      </c>
      <c r="BE145" s="680">
        <f t="shared" si="176"/>
        <v>0</v>
      </c>
      <c r="BF145" s="680">
        <f t="shared" si="176"/>
        <v>0</v>
      </c>
      <c r="BG145" s="680">
        <f t="shared" si="176"/>
        <v>0</v>
      </c>
      <c r="BH145" s="680">
        <f t="shared" si="176"/>
        <v>0</v>
      </c>
      <c r="BI145" s="680">
        <f t="shared" si="176"/>
        <v>0</v>
      </c>
      <c r="BJ145" s="680">
        <f t="shared" si="176"/>
        <v>0</v>
      </c>
      <c r="BK145" s="680">
        <f t="shared" si="176"/>
        <v>0</v>
      </c>
      <c r="BL145" s="680">
        <f t="shared" si="176"/>
        <v>0</v>
      </c>
      <c r="BM145" s="680">
        <f t="shared" si="176"/>
        <v>0</v>
      </c>
      <c r="BN145" s="680">
        <f t="shared" si="176"/>
        <v>0</v>
      </c>
      <c r="BO145" s="680">
        <f t="shared" si="176"/>
        <v>0</v>
      </c>
      <c r="BP145" s="680">
        <f t="shared" si="176"/>
        <v>0</v>
      </c>
      <c r="BQ145" s="680">
        <f t="shared" si="176"/>
        <v>0</v>
      </c>
      <c r="BR145" s="680">
        <f t="shared" si="176"/>
        <v>0</v>
      </c>
      <c r="BS145" s="680">
        <f t="shared" si="176"/>
        <v>0</v>
      </c>
      <c r="BT145" s="680">
        <f t="shared" si="176"/>
        <v>0</v>
      </c>
      <c r="BU145" s="680">
        <f t="shared" ref="BU145:DC145" si="177">BU103</f>
        <v>0</v>
      </c>
      <c r="BV145" s="680">
        <f t="shared" si="177"/>
        <v>0</v>
      </c>
      <c r="BW145" s="680">
        <f t="shared" si="177"/>
        <v>0</v>
      </c>
      <c r="BX145" s="680">
        <f t="shared" si="177"/>
        <v>0</v>
      </c>
      <c r="BY145" s="680">
        <f t="shared" si="177"/>
        <v>0</v>
      </c>
      <c r="BZ145" s="680">
        <f t="shared" si="177"/>
        <v>0</v>
      </c>
      <c r="CA145" s="680">
        <f t="shared" si="177"/>
        <v>0</v>
      </c>
      <c r="CB145" s="680">
        <f t="shared" si="177"/>
        <v>0</v>
      </c>
      <c r="CC145" s="680">
        <f t="shared" si="177"/>
        <v>0</v>
      </c>
      <c r="CD145" s="680">
        <f t="shared" si="177"/>
        <v>0</v>
      </c>
      <c r="CE145" s="680">
        <f t="shared" si="177"/>
        <v>0</v>
      </c>
      <c r="CF145" s="680">
        <f t="shared" si="177"/>
        <v>0</v>
      </c>
      <c r="CG145" s="680">
        <f t="shared" si="177"/>
        <v>0</v>
      </c>
      <c r="CH145" s="680">
        <f t="shared" si="177"/>
        <v>0</v>
      </c>
      <c r="CI145" s="680">
        <f t="shared" si="177"/>
        <v>0</v>
      </c>
      <c r="CJ145" s="680">
        <f t="shared" si="177"/>
        <v>0</v>
      </c>
      <c r="CK145" s="680">
        <f t="shared" si="177"/>
        <v>0</v>
      </c>
      <c r="CL145" s="680">
        <f t="shared" si="177"/>
        <v>0</v>
      </c>
      <c r="CM145" s="680">
        <f t="shared" si="177"/>
        <v>0</v>
      </c>
      <c r="CN145" s="680">
        <f t="shared" si="177"/>
        <v>0</v>
      </c>
      <c r="CO145" s="680">
        <f t="shared" si="177"/>
        <v>0</v>
      </c>
      <c r="CP145" s="680">
        <f t="shared" si="177"/>
        <v>0</v>
      </c>
      <c r="CQ145" s="680">
        <f t="shared" si="177"/>
        <v>0</v>
      </c>
      <c r="CR145" s="680">
        <f t="shared" si="177"/>
        <v>0</v>
      </c>
      <c r="CS145" s="680">
        <f t="shared" si="177"/>
        <v>0</v>
      </c>
      <c r="CT145" s="680">
        <f t="shared" si="177"/>
        <v>0</v>
      </c>
      <c r="CU145" s="680">
        <f t="shared" si="177"/>
        <v>0</v>
      </c>
      <c r="CV145" s="680">
        <f t="shared" si="177"/>
        <v>0</v>
      </c>
      <c r="CW145" s="680">
        <f t="shared" si="177"/>
        <v>0</v>
      </c>
      <c r="CX145" s="680">
        <f t="shared" si="177"/>
        <v>0</v>
      </c>
      <c r="CY145" s="680">
        <f t="shared" si="177"/>
        <v>0</v>
      </c>
      <c r="CZ145" s="680">
        <f t="shared" si="177"/>
        <v>0</v>
      </c>
      <c r="DA145" s="680">
        <f t="shared" si="177"/>
        <v>0</v>
      </c>
      <c r="DB145" s="680">
        <f t="shared" si="177"/>
        <v>0</v>
      </c>
      <c r="DC145" s="680">
        <f t="shared" si="177"/>
        <v>0</v>
      </c>
    </row>
    <row r="146" spans="2:107" hidden="1" x14ac:dyDescent="0.25">
      <c r="B146" s="714">
        <v>17</v>
      </c>
      <c r="C146" s="715" t="s">
        <v>5904</v>
      </c>
      <c r="E146" s="715" t="s">
        <v>5901</v>
      </c>
      <c r="G146" s="707">
        <f>SUM(G144:G145)</f>
        <v>0</v>
      </c>
      <c r="H146" s="699">
        <f>SUM(H144:H145)</f>
        <v>0</v>
      </c>
      <c r="I146" s="699">
        <f t="shared" ref="I146:BT146" si="178">SUM(I144:I145)</f>
        <v>0</v>
      </c>
      <c r="J146" s="699">
        <f t="shared" si="178"/>
        <v>0</v>
      </c>
      <c r="K146" s="699">
        <f t="shared" si="178"/>
        <v>0</v>
      </c>
      <c r="L146" s="699">
        <f t="shared" si="178"/>
        <v>0</v>
      </c>
      <c r="M146" s="699">
        <f t="shared" si="178"/>
        <v>0</v>
      </c>
      <c r="N146" s="699">
        <f t="shared" si="178"/>
        <v>0</v>
      </c>
      <c r="O146" s="699">
        <f t="shared" si="178"/>
        <v>0</v>
      </c>
      <c r="P146" s="699">
        <f t="shared" si="178"/>
        <v>0</v>
      </c>
      <c r="Q146" s="699">
        <f t="shared" si="178"/>
        <v>0</v>
      </c>
      <c r="R146" s="699">
        <f t="shared" si="178"/>
        <v>0</v>
      </c>
      <c r="S146" s="699">
        <f t="shared" si="178"/>
        <v>0</v>
      </c>
      <c r="T146" s="699">
        <f t="shared" si="178"/>
        <v>0</v>
      </c>
      <c r="U146" s="699">
        <f t="shared" si="178"/>
        <v>0</v>
      </c>
      <c r="V146" s="699">
        <f t="shared" si="178"/>
        <v>0</v>
      </c>
      <c r="W146" s="699">
        <f t="shared" si="178"/>
        <v>0</v>
      </c>
      <c r="X146" s="699">
        <f t="shared" si="178"/>
        <v>0</v>
      </c>
      <c r="Y146" s="699">
        <f t="shared" si="178"/>
        <v>0</v>
      </c>
      <c r="Z146" s="699">
        <f t="shared" si="178"/>
        <v>0</v>
      </c>
      <c r="AA146" s="699">
        <f t="shared" si="178"/>
        <v>0</v>
      </c>
      <c r="AB146" s="699">
        <f t="shared" si="178"/>
        <v>0</v>
      </c>
      <c r="AC146" s="699">
        <f t="shared" si="178"/>
        <v>0</v>
      </c>
      <c r="AD146" s="699">
        <f t="shared" si="178"/>
        <v>0</v>
      </c>
      <c r="AE146" s="699">
        <f t="shared" si="178"/>
        <v>0</v>
      </c>
      <c r="AF146" s="699">
        <f t="shared" si="178"/>
        <v>0</v>
      </c>
      <c r="AG146" s="699">
        <f t="shared" si="178"/>
        <v>0</v>
      </c>
      <c r="AH146" s="699">
        <f t="shared" si="178"/>
        <v>0</v>
      </c>
      <c r="AI146" s="699">
        <f t="shared" si="178"/>
        <v>0</v>
      </c>
      <c r="AJ146" s="699">
        <f t="shared" si="178"/>
        <v>0</v>
      </c>
      <c r="AK146" s="699">
        <f t="shared" si="178"/>
        <v>0</v>
      </c>
      <c r="AL146" s="699">
        <f t="shared" si="178"/>
        <v>0</v>
      </c>
      <c r="AM146" s="699">
        <f t="shared" si="178"/>
        <v>0</v>
      </c>
      <c r="AN146" s="699">
        <f t="shared" si="178"/>
        <v>0</v>
      </c>
      <c r="AO146" s="699">
        <f t="shared" si="178"/>
        <v>0</v>
      </c>
      <c r="AP146" s="699">
        <f t="shared" si="178"/>
        <v>0</v>
      </c>
      <c r="AQ146" s="699">
        <f t="shared" si="178"/>
        <v>0</v>
      </c>
      <c r="AR146" s="699">
        <f t="shared" si="178"/>
        <v>0</v>
      </c>
      <c r="AS146" s="699">
        <f t="shared" si="178"/>
        <v>0</v>
      </c>
      <c r="AT146" s="699">
        <f t="shared" si="178"/>
        <v>0</v>
      </c>
      <c r="AU146" s="699">
        <f t="shared" si="178"/>
        <v>0</v>
      </c>
      <c r="AV146" s="699">
        <f t="shared" si="178"/>
        <v>0</v>
      </c>
      <c r="AW146" s="699">
        <f t="shared" si="178"/>
        <v>0</v>
      </c>
      <c r="AX146" s="699">
        <f t="shared" si="178"/>
        <v>0</v>
      </c>
      <c r="AY146" s="699">
        <f t="shared" si="178"/>
        <v>0</v>
      </c>
      <c r="AZ146" s="699">
        <f t="shared" si="178"/>
        <v>0</v>
      </c>
      <c r="BA146" s="699">
        <f t="shared" si="178"/>
        <v>0</v>
      </c>
      <c r="BB146" s="699">
        <f t="shared" si="178"/>
        <v>0</v>
      </c>
      <c r="BC146" s="699">
        <f t="shared" si="178"/>
        <v>0</v>
      </c>
      <c r="BD146" s="699">
        <f t="shared" si="178"/>
        <v>0</v>
      </c>
      <c r="BE146" s="699">
        <f t="shared" si="178"/>
        <v>0</v>
      </c>
      <c r="BF146" s="699">
        <f t="shared" si="178"/>
        <v>0</v>
      </c>
      <c r="BG146" s="699">
        <f t="shared" si="178"/>
        <v>0</v>
      </c>
      <c r="BH146" s="699">
        <f t="shared" si="178"/>
        <v>0</v>
      </c>
      <c r="BI146" s="699">
        <f t="shared" si="178"/>
        <v>0</v>
      </c>
      <c r="BJ146" s="699">
        <f t="shared" si="178"/>
        <v>0</v>
      </c>
      <c r="BK146" s="699">
        <f t="shared" si="178"/>
        <v>0</v>
      </c>
      <c r="BL146" s="699">
        <f t="shared" si="178"/>
        <v>0</v>
      </c>
      <c r="BM146" s="699">
        <f t="shared" si="178"/>
        <v>0</v>
      </c>
      <c r="BN146" s="699">
        <f t="shared" si="178"/>
        <v>0</v>
      </c>
      <c r="BO146" s="699">
        <f t="shared" si="178"/>
        <v>0</v>
      </c>
      <c r="BP146" s="699">
        <f t="shared" si="178"/>
        <v>0</v>
      </c>
      <c r="BQ146" s="699">
        <f t="shared" si="178"/>
        <v>0</v>
      </c>
      <c r="BR146" s="699">
        <f t="shared" si="178"/>
        <v>0</v>
      </c>
      <c r="BS146" s="699">
        <f t="shared" si="178"/>
        <v>0</v>
      </c>
      <c r="BT146" s="699">
        <f t="shared" si="178"/>
        <v>0</v>
      </c>
      <c r="BU146" s="699">
        <f t="shared" ref="BU146:DC146" si="179">SUM(BU144:BU145)</f>
        <v>0</v>
      </c>
      <c r="BV146" s="699">
        <f t="shared" si="179"/>
        <v>0</v>
      </c>
      <c r="BW146" s="699">
        <f t="shared" si="179"/>
        <v>0</v>
      </c>
      <c r="BX146" s="699">
        <f t="shared" si="179"/>
        <v>0</v>
      </c>
      <c r="BY146" s="699">
        <f t="shared" si="179"/>
        <v>0</v>
      </c>
      <c r="BZ146" s="699">
        <f t="shared" si="179"/>
        <v>0</v>
      </c>
      <c r="CA146" s="699">
        <f t="shared" si="179"/>
        <v>0</v>
      </c>
      <c r="CB146" s="699">
        <f t="shared" si="179"/>
        <v>0</v>
      </c>
      <c r="CC146" s="699">
        <f t="shared" si="179"/>
        <v>0</v>
      </c>
      <c r="CD146" s="699">
        <f t="shared" si="179"/>
        <v>0</v>
      </c>
      <c r="CE146" s="699">
        <f t="shared" si="179"/>
        <v>0</v>
      </c>
      <c r="CF146" s="699">
        <f t="shared" si="179"/>
        <v>0</v>
      </c>
      <c r="CG146" s="699">
        <f t="shared" si="179"/>
        <v>0</v>
      </c>
      <c r="CH146" s="699">
        <f t="shared" si="179"/>
        <v>0</v>
      </c>
      <c r="CI146" s="699">
        <f t="shared" si="179"/>
        <v>0</v>
      </c>
      <c r="CJ146" s="699">
        <f t="shared" si="179"/>
        <v>0</v>
      </c>
      <c r="CK146" s="699">
        <f t="shared" si="179"/>
        <v>0</v>
      </c>
      <c r="CL146" s="699">
        <f t="shared" si="179"/>
        <v>0</v>
      </c>
      <c r="CM146" s="699">
        <f t="shared" si="179"/>
        <v>0</v>
      </c>
      <c r="CN146" s="699">
        <f t="shared" si="179"/>
        <v>0</v>
      </c>
      <c r="CO146" s="699">
        <f t="shared" si="179"/>
        <v>0</v>
      </c>
      <c r="CP146" s="699">
        <f t="shared" si="179"/>
        <v>0</v>
      </c>
      <c r="CQ146" s="699">
        <f t="shared" si="179"/>
        <v>0</v>
      </c>
      <c r="CR146" s="699">
        <f t="shared" si="179"/>
        <v>0</v>
      </c>
      <c r="CS146" s="699">
        <f t="shared" si="179"/>
        <v>0</v>
      </c>
      <c r="CT146" s="699">
        <f t="shared" si="179"/>
        <v>0</v>
      </c>
      <c r="CU146" s="699">
        <f t="shared" si="179"/>
        <v>0</v>
      </c>
      <c r="CV146" s="699">
        <f t="shared" si="179"/>
        <v>0</v>
      </c>
      <c r="CW146" s="699">
        <f t="shared" si="179"/>
        <v>0</v>
      </c>
      <c r="CX146" s="699">
        <f t="shared" si="179"/>
        <v>0</v>
      </c>
      <c r="CY146" s="699">
        <f t="shared" si="179"/>
        <v>0</v>
      </c>
      <c r="CZ146" s="699">
        <f t="shared" si="179"/>
        <v>0</v>
      </c>
      <c r="DA146" s="699">
        <f t="shared" si="179"/>
        <v>0</v>
      </c>
      <c r="DB146" s="699">
        <f t="shared" si="179"/>
        <v>0</v>
      </c>
      <c r="DC146" s="699">
        <f t="shared" si="179"/>
        <v>0</v>
      </c>
    </row>
    <row r="147" spans="2:107" hidden="1" x14ac:dyDescent="0.25">
      <c r="B147" s="714">
        <v>18</v>
      </c>
      <c r="C147" s="715" t="s">
        <v>5906</v>
      </c>
      <c r="E147" s="715" t="s">
        <v>5901</v>
      </c>
      <c r="G147" s="680">
        <f>G115</f>
        <v>0</v>
      </c>
      <c r="H147" s="680">
        <f>H115</f>
        <v>0</v>
      </c>
      <c r="I147" s="680">
        <f t="shared" ref="I147:BT147" si="180">I115</f>
        <v>0</v>
      </c>
      <c r="J147" s="680">
        <f t="shared" si="180"/>
        <v>0</v>
      </c>
      <c r="K147" s="680">
        <f t="shared" si="180"/>
        <v>0</v>
      </c>
      <c r="L147" s="680">
        <f t="shared" si="180"/>
        <v>0</v>
      </c>
      <c r="M147" s="680">
        <f t="shared" si="180"/>
        <v>0</v>
      </c>
      <c r="N147" s="680">
        <f t="shared" si="180"/>
        <v>0</v>
      </c>
      <c r="O147" s="680">
        <f t="shared" si="180"/>
        <v>0</v>
      </c>
      <c r="P147" s="680">
        <f t="shared" si="180"/>
        <v>0</v>
      </c>
      <c r="Q147" s="680">
        <f t="shared" si="180"/>
        <v>0</v>
      </c>
      <c r="R147" s="680">
        <f t="shared" si="180"/>
        <v>0</v>
      </c>
      <c r="S147" s="680">
        <f t="shared" si="180"/>
        <v>0</v>
      </c>
      <c r="T147" s="680">
        <f t="shared" si="180"/>
        <v>0</v>
      </c>
      <c r="U147" s="680">
        <f t="shared" si="180"/>
        <v>0</v>
      </c>
      <c r="V147" s="680">
        <f t="shared" si="180"/>
        <v>0</v>
      </c>
      <c r="W147" s="680">
        <f t="shared" si="180"/>
        <v>0</v>
      </c>
      <c r="X147" s="680">
        <f t="shared" si="180"/>
        <v>0</v>
      </c>
      <c r="Y147" s="680">
        <f t="shared" si="180"/>
        <v>0</v>
      </c>
      <c r="Z147" s="680">
        <f t="shared" si="180"/>
        <v>0</v>
      </c>
      <c r="AA147" s="680">
        <f t="shared" si="180"/>
        <v>0</v>
      </c>
      <c r="AB147" s="680">
        <f t="shared" si="180"/>
        <v>0</v>
      </c>
      <c r="AC147" s="680">
        <f t="shared" si="180"/>
        <v>0</v>
      </c>
      <c r="AD147" s="680">
        <f t="shared" si="180"/>
        <v>0</v>
      </c>
      <c r="AE147" s="680">
        <f t="shared" si="180"/>
        <v>0</v>
      </c>
      <c r="AF147" s="680">
        <f t="shared" si="180"/>
        <v>0</v>
      </c>
      <c r="AG147" s="680">
        <f t="shared" si="180"/>
        <v>0</v>
      </c>
      <c r="AH147" s="680">
        <f t="shared" si="180"/>
        <v>0</v>
      </c>
      <c r="AI147" s="680">
        <f t="shared" si="180"/>
        <v>0</v>
      </c>
      <c r="AJ147" s="680">
        <f t="shared" si="180"/>
        <v>0</v>
      </c>
      <c r="AK147" s="680">
        <f t="shared" si="180"/>
        <v>0</v>
      </c>
      <c r="AL147" s="680">
        <f t="shared" si="180"/>
        <v>0</v>
      </c>
      <c r="AM147" s="680">
        <f t="shared" si="180"/>
        <v>0</v>
      </c>
      <c r="AN147" s="680">
        <f t="shared" si="180"/>
        <v>0</v>
      </c>
      <c r="AO147" s="680">
        <f t="shared" si="180"/>
        <v>0</v>
      </c>
      <c r="AP147" s="680">
        <f t="shared" si="180"/>
        <v>0</v>
      </c>
      <c r="AQ147" s="680">
        <f t="shared" si="180"/>
        <v>0</v>
      </c>
      <c r="AR147" s="680">
        <f t="shared" si="180"/>
        <v>0</v>
      </c>
      <c r="AS147" s="680">
        <f t="shared" si="180"/>
        <v>0</v>
      </c>
      <c r="AT147" s="680">
        <f t="shared" si="180"/>
        <v>0</v>
      </c>
      <c r="AU147" s="680">
        <f t="shared" si="180"/>
        <v>0</v>
      </c>
      <c r="AV147" s="680">
        <f t="shared" si="180"/>
        <v>0</v>
      </c>
      <c r="AW147" s="680">
        <f t="shared" si="180"/>
        <v>0</v>
      </c>
      <c r="AX147" s="680">
        <f t="shared" si="180"/>
        <v>0</v>
      </c>
      <c r="AY147" s="680">
        <f t="shared" si="180"/>
        <v>0</v>
      </c>
      <c r="AZ147" s="680">
        <f t="shared" si="180"/>
        <v>0</v>
      </c>
      <c r="BA147" s="680">
        <f t="shared" si="180"/>
        <v>0</v>
      </c>
      <c r="BB147" s="680">
        <f t="shared" si="180"/>
        <v>0</v>
      </c>
      <c r="BC147" s="680">
        <f t="shared" si="180"/>
        <v>0</v>
      </c>
      <c r="BD147" s="680">
        <f t="shared" si="180"/>
        <v>0</v>
      </c>
      <c r="BE147" s="680">
        <f t="shared" si="180"/>
        <v>0</v>
      </c>
      <c r="BF147" s="680">
        <f t="shared" si="180"/>
        <v>0</v>
      </c>
      <c r="BG147" s="680">
        <f t="shared" si="180"/>
        <v>0</v>
      </c>
      <c r="BH147" s="680">
        <f t="shared" si="180"/>
        <v>0</v>
      </c>
      <c r="BI147" s="680">
        <f t="shared" si="180"/>
        <v>0</v>
      </c>
      <c r="BJ147" s="680">
        <f t="shared" si="180"/>
        <v>0</v>
      </c>
      <c r="BK147" s="680">
        <f t="shared" si="180"/>
        <v>0</v>
      </c>
      <c r="BL147" s="680">
        <f t="shared" si="180"/>
        <v>0</v>
      </c>
      <c r="BM147" s="680">
        <f t="shared" si="180"/>
        <v>0</v>
      </c>
      <c r="BN147" s="680">
        <f t="shared" si="180"/>
        <v>0</v>
      </c>
      <c r="BO147" s="680">
        <f t="shared" si="180"/>
        <v>0</v>
      </c>
      <c r="BP147" s="680">
        <f t="shared" si="180"/>
        <v>0</v>
      </c>
      <c r="BQ147" s="680">
        <f t="shared" si="180"/>
        <v>0</v>
      </c>
      <c r="BR147" s="680">
        <f t="shared" si="180"/>
        <v>0</v>
      </c>
      <c r="BS147" s="680">
        <f t="shared" si="180"/>
        <v>0</v>
      </c>
      <c r="BT147" s="680">
        <f t="shared" si="180"/>
        <v>0</v>
      </c>
      <c r="BU147" s="680">
        <f t="shared" ref="BU147:DC147" si="181">BU115</f>
        <v>0</v>
      </c>
      <c r="BV147" s="680">
        <f t="shared" si="181"/>
        <v>0</v>
      </c>
      <c r="BW147" s="680">
        <f t="shared" si="181"/>
        <v>0</v>
      </c>
      <c r="BX147" s="680">
        <f t="shared" si="181"/>
        <v>0</v>
      </c>
      <c r="BY147" s="680">
        <f t="shared" si="181"/>
        <v>0</v>
      </c>
      <c r="BZ147" s="680">
        <f t="shared" si="181"/>
        <v>0</v>
      </c>
      <c r="CA147" s="680">
        <f t="shared" si="181"/>
        <v>0</v>
      </c>
      <c r="CB147" s="680">
        <f t="shared" si="181"/>
        <v>0</v>
      </c>
      <c r="CC147" s="680">
        <f t="shared" si="181"/>
        <v>0</v>
      </c>
      <c r="CD147" s="680">
        <f t="shared" si="181"/>
        <v>0</v>
      </c>
      <c r="CE147" s="680">
        <f t="shared" si="181"/>
        <v>0</v>
      </c>
      <c r="CF147" s="680">
        <f t="shared" si="181"/>
        <v>0</v>
      </c>
      <c r="CG147" s="680">
        <f t="shared" si="181"/>
        <v>0</v>
      </c>
      <c r="CH147" s="680">
        <f t="shared" si="181"/>
        <v>0</v>
      </c>
      <c r="CI147" s="680">
        <f t="shared" si="181"/>
        <v>0</v>
      </c>
      <c r="CJ147" s="680">
        <f t="shared" si="181"/>
        <v>0</v>
      </c>
      <c r="CK147" s="680">
        <f t="shared" si="181"/>
        <v>0</v>
      </c>
      <c r="CL147" s="680">
        <f t="shared" si="181"/>
        <v>0</v>
      </c>
      <c r="CM147" s="680">
        <f t="shared" si="181"/>
        <v>0</v>
      </c>
      <c r="CN147" s="680">
        <f t="shared" si="181"/>
        <v>0</v>
      </c>
      <c r="CO147" s="680">
        <f t="shared" si="181"/>
        <v>0</v>
      </c>
      <c r="CP147" s="680">
        <f t="shared" si="181"/>
        <v>0</v>
      </c>
      <c r="CQ147" s="680">
        <f t="shared" si="181"/>
        <v>0</v>
      </c>
      <c r="CR147" s="680">
        <f t="shared" si="181"/>
        <v>0</v>
      </c>
      <c r="CS147" s="680">
        <f t="shared" si="181"/>
        <v>0</v>
      </c>
      <c r="CT147" s="680">
        <f t="shared" si="181"/>
        <v>0</v>
      </c>
      <c r="CU147" s="680">
        <f t="shared" si="181"/>
        <v>0</v>
      </c>
      <c r="CV147" s="680">
        <f t="shared" si="181"/>
        <v>0</v>
      </c>
      <c r="CW147" s="680">
        <f t="shared" si="181"/>
        <v>0</v>
      </c>
      <c r="CX147" s="680">
        <f t="shared" si="181"/>
        <v>0</v>
      </c>
      <c r="CY147" s="680">
        <f t="shared" si="181"/>
        <v>0</v>
      </c>
      <c r="CZ147" s="680">
        <f t="shared" si="181"/>
        <v>0</v>
      </c>
      <c r="DA147" s="680">
        <f t="shared" si="181"/>
        <v>0</v>
      </c>
      <c r="DB147" s="680">
        <f t="shared" si="181"/>
        <v>0</v>
      </c>
      <c r="DC147" s="680">
        <f t="shared" si="181"/>
        <v>0</v>
      </c>
    </row>
    <row r="148" spans="2:107" hidden="1" x14ac:dyDescent="0.25">
      <c r="B148" s="714">
        <v>19</v>
      </c>
      <c r="C148" s="715" t="s">
        <v>5908</v>
      </c>
      <c r="E148" s="715" t="s">
        <v>5901</v>
      </c>
      <c r="G148" s="680">
        <f>G116</f>
        <v>0</v>
      </c>
      <c r="H148" s="680">
        <f>H116</f>
        <v>0</v>
      </c>
      <c r="I148" s="680">
        <f t="shared" ref="I148:BT148" si="182">I116</f>
        <v>0</v>
      </c>
      <c r="J148" s="680">
        <f t="shared" si="182"/>
        <v>0</v>
      </c>
      <c r="K148" s="680">
        <f t="shared" si="182"/>
        <v>0</v>
      </c>
      <c r="L148" s="680">
        <f t="shared" si="182"/>
        <v>0</v>
      </c>
      <c r="M148" s="680">
        <f t="shared" si="182"/>
        <v>0</v>
      </c>
      <c r="N148" s="680">
        <f t="shared" si="182"/>
        <v>0</v>
      </c>
      <c r="O148" s="680">
        <f t="shared" si="182"/>
        <v>0</v>
      </c>
      <c r="P148" s="680">
        <f t="shared" si="182"/>
        <v>0</v>
      </c>
      <c r="Q148" s="680">
        <f t="shared" si="182"/>
        <v>0</v>
      </c>
      <c r="R148" s="680">
        <f t="shared" si="182"/>
        <v>0</v>
      </c>
      <c r="S148" s="680">
        <f t="shared" si="182"/>
        <v>0</v>
      </c>
      <c r="T148" s="680">
        <f t="shared" si="182"/>
        <v>0</v>
      </c>
      <c r="U148" s="680">
        <f t="shared" si="182"/>
        <v>0</v>
      </c>
      <c r="V148" s="680">
        <f t="shared" si="182"/>
        <v>0</v>
      </c>
      <c r="W148" s="680">
        <f t="shared" si="182"/>
        <v>0</v>
      </c>
      <c r="X148" s="680">
        <f t="shared" si="182"/>
        <v>0</v>
      </c>
      <c r="Y148" s="680">
        <f t="shared" si="182"/>
        <v>0</v>
      </c>
      <c r="Z148" s="680">
        <f t="shared" si="182"/>
        <v>0</v>
      </c>
      <c r="AA148" s="680">
        <f t="shared" si="182"/>
        <v>0</v>
      </c>
      <c r="AB148" s="680">
        <f t="shared" si="182"/>
        <v>0</v>
      </c>
      <c r="AC148" s="680">
        <f t="shared" si="182"/>
        <v>0</v>
      </c>
      <c r="AD148" s="680">
        <f t="shared" si="182"/>
        <v>0</v>
      </c>
      <c r="AE148" s="680">
        <f t="shared" si="182"/>
        <v>0</v>
      </c>
      <c r="AF148" s="680">
        <f t="shared" si="182"/>
        <v>0</v>
      </c>
      <c r="AG148" s="680">
        <f t="shared" si="182"/>
        <v>0</v>
      </c>
      <c r="AH148" s="680">
        <f t="shared" si="182"/>
        <v>0</v>
      </c>
      <c r="AI148" s="680">
        <f t="shared" si="182"/>
        <v>0</v>
      </c>
      <c r="AJ148" s="680">
        <f t="shared" si="182"/>
        <v>0</v>
      </c>
      <c r="AK148" s="680">
        <f t="shared" si="182"/>
        <v>0</v>
      </c>
      <c r="AL148" s="680">
        <f t="shared" si="182"/>
        <v>0</v>
      </c>
      <c r="AM148" s="680">
        <f t="shared" si="182"/>
        <v>0</v>
      </c>
      <c r="AN148" s="680">
        <f t="shared" si="182"/>
        <v>0</v>
      </c>
      <c r="AO148" s="680">
        <f t="shared" si="182"/>
        <v>0</v>
      </c>
      <c r="AP148" s="680">
        <f t="shared" si="182"/>
        <v>0</v>
      </c>
      <c r="AQ148" s="680">
        <f t="shared" si="182"/>
        <v>0</v>
      </c>
      <c r="AR148" s="680">
        <f t="shared" si="182"/>
        <v>0</v>
      </c>
      <c r="AS148" s="680">
        <f t="shared" si="182"/>
        <v>0</v>
      </c>
      <c r="AT148" s="680">
        <f t="shared" si="182"/>
        <v>0</v>
      </c>
      <c r="AU148" s="680">
        <f t="shared" si="182"/>
        <v>0</v>
      </c>
      <c r="AV148" s="680">
        <f t="shared" si="182"/>
        <v>0</v>
      </c>
      <c r="AW148" s="680">
        <f t="shared" si="182"/>
        <v>0</v>
      </c>
      <c r="AX148" s="680">
        <f t="shared" si="182"/>
        <v>0</v>
      </c>
      <c r="AY148" s="680">
        <f t="shared" si="182"/>
        <v>0</v>
      </c>
      <c r="AZ148" s="680">
        <f t="shared" si="182"/>
        <v>0</v>
      </c>
      <c r="BA148" s="680">
        <f t="shared" si="182"/>
        <v>0</v>
      </c>
      <c r="BB148" s="680">
        <f t="shared" si="182"/>
        <v>0</v>
      </c>
      <c r="BC148" s="680">
        <f t="shared" si="182"/>
        <v>0</v>
      </c>
      <c r="BD148" s="680">
        <f t="shared" si="182"/>
        <v>0</v>
      </c>
      <c r="BE148" s="680">
        <f t="shared" si="182"/>
        <v>0</v>
      </c>
      <c r="BF148" s="680">
        <f t="shared" si="182"/>
        <v>0</v>
      </c>
      <c r="BG148" s="680">
        <f t="shared" si="182"/>
        <v>0</v>
      </c>
      <c r="BH148" s="680">
        <f t="shared" si="182"/>
        <v>0</v>
      </c>
      <c r="BI148" s="680">
        <f t="shared" si="182"/>
        <v>0</v>
      </c>
      <c r="BJ148" s="680">
        <f t="shared" si="182"/>
        <v>0</v>
      </c>
      <c r="BK148" s="680">
        <f t="shared" si="182"/>
        <v>0</v>
      </c>
      <c r="BL148" s="680">
        <f t="shared" si="182"/>
        <v>0</v>
      </c>
      <c r="BM148" s="680">
        <f t="shared" si="182"/>
        <v>0</v>
      </c>
      <c r="BN148" s="680">
        <f t="shared" si="182"/>
        <v>0</v>
      </c>
      <c r="BO148" s="680">
        <f t="shared" si="182"/>
        <v>0</v>
      </c>
      <c r="BP148" s="680">
        <f t="shared" si="182"/>
        <v>0</v>
      </c>
      <c r="BQ148" s="680">
        <f t="shared" si="182"/>
        <v>0</v>
      </c>
      <c r="BR148" s="680">
        <f t="shared" si="182"/>
        <v>0</v>
      </c>
      <c r="BS148" s="680">
        <f t="shared" si="182"/>
        <v>0</v>
      </c>
      <c r="BT148" s="680">
        <f t="shared" si="182"/>
        <v>0</v>
      </c>
      <c r="BU148" s="680">
        <f t="shared" ref="BU148:DC148" si="183">BU116</f>
        <v>0</v>
      </c>
      <c r="BV148" s="680">
        <f t="shared" si="183"/>
        <v>0</v>
      </c>
      <c r="BW148" s="680">
        <f t="shared" si="183"/>
        <v>0</v>
      </c>
      <c r="BX148" s="680">
        <f t="shared" si="183"/>
        <v>0</v>
      </c>
      <c r="BY148" s="680">
        <f t="shared" si="183"/>
        <v>0</v>
      </c>
      <c r="BZ148" s="680">
        <f t="shared" si="183"/>
        <v>0</v>
      </c>
      <c r="CA148" s="680">
        <f t="shared" si="183"/>
        <v>0</v>
      </c>
      <c r="CB148" s="680">
        <f t="shared" si="183"/>
        <v>0</v>
      </c>
      <c r="CC148" s="680">
        <f t="shared" si="183"/>
        <v>0</v>
      </c>
      <c r="CD148" s="680">
        <f t="shared" si="183"/>
        <v>0</v>
      </c>
      <c r="CE148" s="680">
        <f t="shared" si="183"/>
        <v>0</v>
      </c>
      <c r="CF148" s="680">
        <f t="shared" si="183"/>
        <v>0</v>
      </c>
      <c r="CG148" s="680">
        <f t="shared" si="183"/>
        <v>0</v>
      </c>
      <c r="CH148" s="680">
        <f t="shared" si="183"/>
        <v>0</v>
      </c>
      <c r="CI148" s="680">
        <f t="shared" si="183"/>
        <v>0</v>
      </c>
      <c r="CJ148" s="680">
        <f t="shared" si="183"/>
        <v>0</v>
      </c>
      <c r="CK148" s="680">
        <f t="shared" si="183"/>
        <v>0</v>
      </c>
      <c r="CL148" s="680">
        <f t="shared" si="183"/>
        <v>0</v>
      </c>
      <c r="CM148" s="680">
        <f t="shared" si="183"/>
        <v>0</v>
      </c>
      <c r="CN148" s="680">
        <f t="shared" si="183"/>
        <v>0</v>
      </c>
      <c r="CO148" s="680">
        <f t="shared" si="183"/>
        <v>0</v>
      </c>
      <c r="CP148" s="680">
        <f t="shared" si="183"/>
        <v>0</v>
      </c>
      <c r="CQ148" s="680">
        <f t="shared" si="183"/>
        <v>0</v>
      </c>
      <c r="CR148" s="680">
        <f t="shared" si="183"/>
        <v>0</v>
      </c>
      <c r="CS148" s="680">
        <f t="shared" si="183"/>
        <v>0</v>
      </c>
      <c r="CT148" s="680">
        <f t="shared" si="183"/>
        <v>0</v>
      </c>
      <c r="CU148" s="680">
        <f t="shared" si="183"/>
        <v>0</v>
      </c>
      <c r="CV148" s="680">
        <f t="shared" si="183"/>
        <v>0</v>
      </c>
      <c r="CW148" s="680">
        <f t="shared" si="183"/>
        <v>0</v>
      </c>
      <c r="CX148" s="680">
        <f t="shared" si="183"/>
        <v>0</v>
      </c>
      <c r="CY148" s="680">
        <f t="shared" si="183"/>
        <v>0</v>
      </c>
      <c r="CZ148" s="680">
        <f t="shared" si="183"/>
        <v>0</v>
      </c>
      <c r="DA148" s="680">
        <f t="shared" si="183"/>
        <v>0</v>
      </c>
      <c r="DB148" s="680">
        <f t="shared" si="183"/>
        <v>0</v>
      </c>
      <c r="DC148" s="680">
        <f t="shared" si="183"/>
        <v>0</v>
      </c>
    </row>
    <row r="149" spans="2:107" hidden="1" x14ac:dyDescent="0.25">
      <c r="B149" s="714">
        <v>20</v>
      </c>
      <c r="C149" s="715" t="s">
        <v>5910</v>
      </c>
      <c r="E149" s="715" t="s">
        <v>5901</v>
      </c>
      <c r="G149" s="707">
        <f>SUM(G147:G148)</f>
        <v>0</v>
      </c>
      <c r="H149" s="699">
        <f>SUM(H147:H148)</f>
        <v>0</v>
      </c>
      <c r="I149" s="699">
        <f t="shared" ref="I149:BT149" si="184">SUM(I147:I148)</f>
        <v>0</v>
      </c>
      <c r="J149" s="699">
        <f t="shared" si="184"/>
        <v>0</v>
      </c>
      <c r="K149" s="699">
        <f t="shared" si="184"/>
        <v>0</v>
      </c>
      <c r="L149" s="699">
        <f t="shared" si="184"/>
        <v>0</v>
      </c>
      <c r="M149" s="699">
        <f t="shared" si="184"/>
        <v>0</v>
      </c>
      <c r="N149" s="699">
        <f t="shared" si="184"/>
        <v>0</v>
      </c>
      <c r="O149" s="699">
        <f t="shared" si="184"/>
        <v>0</v>
      </c>
      <c r="P149" s="699">
        <f t="shared" si="184"/>
        <v>0</v>
      </c>
      <c r="Q149" s="699">
        <f t="shared" si="184"/>
        <v>0</v>
      </c>
      <c r="R149" s="699">
        <f t="shared" si="184"/>
        <v>0</v>
      </c>
      <c r="S149" s="699">
        <f t="shared" si="184"/>
        <v>0</v>
      </c>
      <c r="T149" s="699">
        <f t="shared" si="184"/>
        <v>0</v>
      </c>
      <c r="U149" s="699">
        <f t="shared" si="184"/>
        <v>0</v>
      </c>
      <c r="V149" s="699">
        <f t="shared" si="184"/>
        <v>0</v>
      </c>
      <c r="W149" s="699">
        <f t="shared" si="184"/>
        <v>0</v>
      </c>
      <c r="X149" s="699">
        <f t="shared" si="184"/>
        <v>0</v>
      </c>
      <c r="Y149" s="699">
        <f t="shared" si="184"/>
        <v>0</v>
      </c>
      <c r="Z149" s="699">
        <f t="shared" si="184"/>
        <v>0</v>
      </c>
      <c r="AA149" s="699">
        <f t="shared" si="184"/>
        <v>0</v>
      </c>
      <c r="AB149" s="699">
        <f t="shared" si="184"/>
        <v>0</v>
      </c>
      <c r="AC149" s="699">
        <f t="shared" si="184"/>
        <v>0</v>
      </c>
      <c r="AD149" s="699">
        <f t="shared" si="184"/>
        <v>0</v>
      </c>
      <c r="AE149" s="699">
        <f t="shared" si="184"/>
        <v>0</v>
      </c>
      <c r="AF149" s="699">
        <f t="shared" si="184"/>
        <v>0</v>
      </c>
      <c r="AG149" s="699">
        <f t="shared" si="184"/>
        <v>0</v>
      </c>
      <c r="AH149" s="699">
        <f t="shared" si="184"/>
        <v>0</v>
      </c>
      <c r="AI149" s="699">
        <f t="shared" si="184"/>
        <v>0</v>
      </c>
      <c r="AJ149" s="699">
        <f t="shared" si="184"/>
        <v>0</v>
      </c>
      <c r="AK149" s="699">
        <f t="shared" si="184"/>
        <v>0</v>
      </c>
      <c r="AL149" s="699">
        <f t="shared" si="184"/>
        <v>0</v>
      </c>
      <c r="AM149" s="699">
        <f t="shared" si="184"/>
        <v>0</v>
      </c>
      <c r="AN149" s="699">
        <f t="shared" si="184"/>
        <v>0</v>
      </c>
      <c r="AO149" s="699">
        <f t="shared" si="184"/>
        <v>0</v>
      </c>
      <c r="AP149" s="699">
        <f t="shared" si="184"/>
        <v>0</v>
      </c>
      <c r="AQ149" s="699">
        <f t="shared" si="184"/>
        <v>0</v>
      </c>
      <c r="AR149" s="699">
        <f t="shared" si="184"/>
        <v>0</v>
      </c>
      <c r="AS149" s="699">
        <f t="shared" si="184"/>
        <v>0</v>
      </c>
      <c r="AT149" s="699">
        <f t="shared" si="184"/>
        <v>0</v>
      </c>
      <c r="AU149" s="699">
        <f t="shared" si="184"/>
        <v>0</v>
      </c>
      <c r="AV149" s="699">
        <f t="shared" si="184"/>
        <v>0</v>
      </c>
      <c r="AW149" s="699">
        <f t="shared" si="184"/>
        <v>0</v>
      </c>
      <c r="AX149" s="699">
        <f t="shared" si="184"/>
        <v>0</v>
      </c>
      <c r="AY149" s="699">
        <f t="shared" si="184"/>
        <v>0</v>
      </c>
      <c r="AZ149" s="699">
        <f t="shared" si="184"/>
        <v>0</v>
      </c>
      <c r="BA149" s="699">
        <f t="shared" si="184"/>
        <v>0</v>
      </c>
      <c r="BB149" s="699">
        <f t="shared" si="184"/>
        <v>0</v>
      </c>
      <c r="BC149" s="699">
        <f t="shared" si="184"/>
        <v>0</v>
      </c>
      <c r="BD149" s="699">
        <f t="shared" si="184"/>
        <v>0</v>
      </c>
      <c r="BE149" s="699">
        <f t="shared" si="184"/>
        <v>0</v>
      </c>
      <c r="BF149" s="699">
        <f t="shared" si="184"/>
        <v>0</v>
      </c>
      <c r="BG149" s="699">
        <f t="shared" si="184"/>
        <v>0</v>
      </c>
      <c r="BH149" s="699">
        <f t="shared" si="184"/>
        <v>0</v>
      </c>
      <c r="BI149" s="699">
        <f t="shared" si="184"/>
        <v>0</v>
      </c>
      <c r="BJ149" s="699">
        <f t="shared" si="184"/>
        <v>0</v>
      </c>
      <c r="BK149" s="699">
        <f t="shared" si="184"/>
        <v>0</v>
      </c>
      <c r="BL149" s="699">
        <f t="shared" si="184"/>
        <v>0</v>
      </c>
      <c r="BM149" s="699">
        <f t="shared" si="184"/>
        <v>0</v>
      </c>
      <c r="BN149" s="699">
        <f t="shared" si="184"/>
        <v>0</v>
      </c>
      <c r="BO149" s="699">
        <f t="shared" si="184"/>
        <v>0</v>
      </c>
      <c r="BP149" s="699">
        <f t="shared" si="184"/>
        <v>0</v>
      </c>
      <c r="BQ149" s="699">
        <f t="shared" si="184"/>
        <v>0</v>
      </c>
      <c r="BR149" s="699">
        <f t="shared" si="184"/>
        <v>0</v>
      </c>
      <c r="BS149" s="699">
        <f t="shared" si="184"/>
        <v>0</v>
      </c>
      <c r="BT149" s="699">
        <f t="shared" si="184"/>
        <v>0</v>
      </c>
      <c r="BU149" s="699">
        <f t="shared" ref="BU149:DC149" si="185">SUM(BU147:BU148)</f>
        <v>0</v>
      </c>
      <c r="BV149" s="699">
        <f t="shared" si="185"/>
        <v>0</v>
      </c>
      <c r="BW149" s="699">
        <f t="shared" si="185"/>
        <v>0</v>
      </c>
      <c r="BX149" s="699">
        <f t="shared" si="185"/>
        <v>0</v>
      </c>
      <c r="BY149" s="699">
        <f t="shared" si="185"/>
        <v>0</v>
      </c>
      <c r="BZ149" s="699">
        <f t="shared" si="185"/>
        <v>0</v>
      </c>
      <c r="CA149" s="699">
        <f t="shared" si="185"/>
        <v>0</v>
      </c>
      <c r="CB149" s="699">
        <f t="shared" si="185"/>
        <v>0</v>
      </c>
      <c r="CC149" s="699">
        <f t="shared" si="185"/>
        <v>0</v>
      </c>
      <c r="CD149" s="699">
        <f t="shared" si="185"/>
        <v>0</v>
      </c>
      <c r="CE149" s="699">
        <f t="shared" si="185"/>
        <v>0</v>
      </c>
      <c r="CF149" s="699">
        <f t="shared" si="185"/>
        <v>0</v>
      </c>
      <c r="CG149" s="699">
        <f t="shared" si="185"/>
        <v>0</v>
      </c>
      <c r="CH149" s="699">
        <f t="shared" si="185"/>
        <v>0</v>
      </c>
      <c r="CI149" s="699">
        <f t="shared" si="185"/>
        <v>0</v>
      </c>
      <c r="CJ149" s="699">
        <f t="shared" si="185"/>
        <v>0</v>
      </c>
      <c r="CK149" s="699">
        <f t="shared" si="185"/>
        <v>0</v>
      </c>
      <c r="CL149" s="699">
        <f t="shared" si="185"/>
        <v>0</v>
      </c>
      <c r="CM149" s="699">
        <f t="shared" si="185"/>
        <v>0</v>
      </c>
      <c r="CN149" s="699">
        <f t="shared" si="185"/>
        <v>0</v>
      </c>
      <c r="CO149" s="699">
        <f t="shared" si="185"/>
        <v>0</v>
      </c>
      <c r="CP149" s="699">
        <f t="shared" si="185"/>
        <v>0</v>
      </c>
      <c r="CQ149" s="699">
        <f t="shared" si="185"/>
        <v>0</v>
      </c>
      <c r="CR149" s="699">
        <f t="shared" si="185"/>
        <v>0</v>
      </c>
      <c r="CS149" s="699">
        <f t="shared" si="185"/>
        <v>0</v>
      </c>
      <c r="CT149" s="699">
        <f t="shared" si="185"/>
        <v>0</v>
      </c>
      <c r="CU149" s="699">
        <f t="shared" si="185"/>
        <v>0</v>
      </c>
      <c r="CV149" s="699">
        <f t="shared" si="185"/>
        <v>0</v>
      </c>
      <c r="CW149" s="699">
        <f t="shared" si="185"/>
        <v>0</v>
      </c>
      <c r="CX149" s="699">
        <f t="shared" si="185"/>
        <v>0</v>
      </c>
      <c r="CY149" s="699">
        <f t="shared" si="185"/>
        <v>0</v>
      </c>
      <c r="CZ149" s="699">
        <f t="shared" si="185"/>
        <v>0</v>
      </c>
      <c r="DA149" s="699">
        <f t="shared" si="185"/>
        <v>0</v>
      </c>
      <c r="DB149" s="699">
        <f t="shared" si="185"/>
        <v>0</v>
      </c>
      <c r="DC149" s="699">
        <f t="shared" si="185"/>
        <v>0</v>
      </c>
    </row>
    <row r="150" spans="2:107" hidden="1" x14ac:dyDescent="0.25">
      <c r="B150" s="714">
        <v>21</v>
      </c>
      <c r="C150" s="715" t="s">
        <v>5912</v>
      </c>
      <c r="E150" s="715" t="s">
        <v>3908</v>
      </c>
      <c r="G150" s="688">
        <f>IFERROR(OutrosCusto!Y86*CustoContabil!C54/RCB!I38,0)</f>
        <v>0</v>
      </c>
    </row>
    <row r="151" spans="2:107" hidden="1" x14ac:dyDescent="0.25">
      <c r="B151" s="714">
        <v>22</v>
      </c>
      <c r="C151" s="715" t="s">
        <v>5913</v>
      </c>
      <c r="E151" s="715" t="s">
        <v>5901</v>
      </c>
      <c r="G151" s="683">
        <f>OutrosCusto!Y86</f>
        <v>0</v>
      </c>
    </row>
    <row r="152" spans="2:107" hidden="1" x14ac:dyDescent="0.25">
      <c r="B152" s="714">
        <v>23</v>
      </c>
      <c r="C152" s="715" t="s">
        <v>5915</v>
      </c>
      <c r="E152" s="715" t="s">
        <v>3908</v>
      </c>
      <c r="G152" s="683">
        <f>IFERROR(OutrosCusto!X86*CustoContabil!E54/RCB!E38,0)</f>
        <v>0</v>
      </c>
    </row>
    <row r="153" spans="2:107" hidden="1" x14ac:dyDescent="0.25">
      <c r="B153" s="714">
        <v>24</v>
      </c>
      <c r="C153" s="715" t="s">
        <v>5916</v>
      </c>
      <c r="E153" s="715" t="s">
        <v>5901</v>
      </c>
      <c r="G153" s="688">
        <f>OutrosCusto!X86</f>
        <v>0</v>
      </c>
    </row>
    <row r="154" spans="2:107" hidden="1" x14ac:dyDescent="0.25">
      <c r="B154" s="714">
        <v>25</v>
      </c>
      <c r="C154" s="715" t="s">
        <v>5919</v>
      </c>
      <c r="E154" s="715" t="s">
        <v>5870</v>
      </c>
      <c r="G154" s="688">
        <f>IFERROR(G151/G146,0)</f>
        <v>0</v>
      </c>
    </row>
    <row r="155" spans="2:107" hidden="1" x14ac:dyDescent="0.25">
      <c r="B155" s="714">
        <v>26</v>
      </c>
      <c r="C155" s="715" t="s">
        <v>5921</v>
      </c>
      <c r="E155" s="715" t="s">
        <v>5870</v>
      </c>
      <c r="G155" s="683">
        <f>IFERROR(G153/G146,0)</f>
        <v>0</v>
      </c>
    </row>
    <row r="156" spans="2:107" hidden="1" x14ac:dyDescent="0.25">
      <c r="B156" s="714">
        <v>27</v>
      </c>
      <c r="C156" s="715" t="s">
        <v>5923</v>
      </c>
      <c r="E156" s="715" t="s">
        <v>5870</v>
      </c>
      <c r="G156" s="683">
        <f>IFERROR(G151/G149,0)</f>
        <v>0</v>
      </c>
    </row>
    <row r="157" spans="2:107" hidden="1" x14ac:dyDescent="0.25">
      <c r="B157" s="714">
        <v>28</v>
      </c>
      <c r="C157" s="715" t="s">
        <v>5925</v>
      </c>
      <c r="E157" s="715" t="s">
        <v>5870</v>
      </c>
      <c r="G157" s="688">
        <f>IFERROR(G153/G149,0)</f>
        <v>0</v>
      </c>
    </row>
    <row r="158" spans="2:107" hidden="1" x14ac:dyDescent="0.25">
      <c r="B158" s="714">
        <v>29</v>
      </c>
      <c r="C158" s="715" t="s">
        <v>4054</v>
      </c>
      <c r="E158" s="715" t="s">
        <v>3947</v>
      </c>
      <c r="G158" s="688">
        <f>IFERROR(SUMPRODUCT(OutrosCusto!H65:H84,OutrosCusto!I65:I84)/SUM(OutrosCusto!I65:I84),0)</f>
        <v>0</v>
      </c>
    </row>
    <row r="159" spans="2:107" hidden="1" x14ac:dyDescent="0.25">
      <c r="B159"/>
      <c r="E159"/>
      <c r="H159"/>
    </row>
    <row r="160" spans="2:107" hidden="1" x14ac:dyDescent="0.25">
      <c r="B160" s="716"/>
      <c r="C160" s="718" t="s">
        <v>6085</v>
      </c>
      <c r="E160"/>
      <c r="H160"/>
    </row>
    <row r="161" spans="2:114" hidden="1" x14ac:dyDescent="0.25">
      <c r="B161" s="717"/>
      <c r="C161" s="719" t="s">
        <v>5866</v>
      </c>
      <c r="E161"/>
      <c r="H161"/>
    </row>
    <row r="162" spans="2:114" hidden="1" x14ac:dyDescent="0.25">
      <c r="B162" s="714">
        <v>30</v>
      </c>
      <c r="C162" s="715" t="s">
        <v>5871</v>
      </c>
      <c r="E162" s="715" t="s">
        <v>5930</v>
      </c>
      <c r="G162" s="707">
        <f>IFERROR(G129/G127,0)</f>
        <v>0</v>
      </c>
      <c r="H162" s="757">
        <f t="shared" ref="H162:AM162" si="186">H128*(H63/10^3)</f>
        <v>0</v>
      </c>
      <c r="I162" s="699">
        <f t="shared" si="186"/>
        <v>0</v>
      </c>
      <c r="J162" s="699">
        <f t="shared" si="186"/>
        <v>0</v>
      </c>
      <c r="K162" s="699">
        <f t="shared" si="186"/>
        <v>0</v>
      </c>
      <c r="L162" s="699">
        <f t="shared" si="186"/>
        <v>0</v>
      </c>
      <c r="M162" s="699">
        <f t="shared" si="186"/>
        <v>0</v>
      </c>
      <c r="N162" s="699">
        <f t="shared" si="186"/>
        <v>0</v>
      </c>
      <c r="O162" s="699">
        <f t="shared" si="186"/>
        <v>0</v>
      </c>
      <c r="P162" s="699">
        <f t="shared" si="186"/>
        <v>0</v>
      </c>
      <c r="Q162" s="699">
        <f t="shared" si="186"/>
        <v>0</v>
      </c>
      <c r="R162" s="699">
        <f t="shared" si="186"/>
        <v>0</v>
      </c>
      <c r="S162" s="699">
        <f t="shared" si="186"/>
        <v>0</v>
      </c>
      <c r="T162" s="699">
        <f t="shared" si="186"/>
        <v>0</v>
      </c>
      <c r="U162" s="699">
        <f t="shared" si="186"/>
        <v>0</v>
      </c>
      <c r="V162" s="699">
        <f t="shared" si="186"/>
        <v>0</v>
      </c>
      <c r="W162" s="699">
        <f t="shared" si="186"/>
        <v>0</v>
      </c>
      <c r="X162" s="699">
        <f t="shared" si="186"/>
        <v>0</v>
      </c>
      <c r="Y162" s="699">
        <f t="shared" si="186"/>
        <v>0</v>
      </c>
      <c r="Z162" s="699">
        <f t="shared" si="186"/>
        <v>0</v>
      </c>
      <c r="AA162" s="699">
        <f t="shared" si="186"/>
        <v>0</v>
      </c>
      <c r="AB162" s="699">
        <f t="shared" si="186"/>
        <v>0</v>
      </c>
      <c r="AC162" s="699">
        <f t="shared" si="186"/>
        <v>0</v>
      </c>
      <c r="AD162" s="699">
        <f t="shared" si="186"/>
        <v>0</v>
      </c>
      <c r="AE162" s="699">
        <f t="shared" si="186"/>
        <v>0</v>
      </c>
      <c r="AF162" s="699">
        <f t="shared" si="186"/>
        <v>0</v>
      </c>
      <c r="AG162" s="699">
        <f t="shared" si="186"/>
        <v>0</v>
      </c>
      <c r="AH162" s="699">
        <f t="shared" si="186"/>
        <v>0</v>
      </c>
      <c r="AI162" s="699">
        <f t="shared" si="186"/>
        <v>0</v>
      </c>
      <c r="AJ162" s="699">
        <f t="shared" si="186"/>
        <v>0</v>
      </c>
      <c r="AK162" s="699">
        <f t="shared" si="186"/>
        <v>0</v>
      </c>
      <c r="AL162" s="699">
        <f t="shared" si="186"/>
        <v>0</v>
      </c>
      <c r="AM162" s="699">
        <f t="shared" si="186"/>
        <v>0</v>
      </c>
      <c r="AN162" s="699">
        <f t="shared" ref="AN162:BS162" si="187">AN128*(AN63/10^3)</f>
        <v>0</v>
      </c>
      <c r="AO162" s="699">
        <f t="shared" si="187"/>
        <v>0</v>
      </c>
      <c r="AP162" s="699">
        <f t="shared" si="187"/>
        <v>0</v>
      </c>
      <c r="AQ162" s="699">
        <f t="shared" si="187"/>
        <v>0</v>
      </c>
      <c r="AR162" s="699">
        <f t="shared" si="187"/>
        <v>0</v>
      </c>
      <c r="AS162" s="699">
        <f t="shared" si="187"/>
        <v>0</v>
      </c>
      <c r="AT162" s="699">
        <f t="shared" si="187"/>
        <v>0</v>
      </c>
      <c r="AU162" s="699">
        <f t="shared" si="187"/>
        <v>0</v>
      </c>
      <c r="AV162" s="699">
        <f t="shared" si="187"/>
        <v>0</v>
      </c>
      <c r="AW162" s="699">
        <f t="shared" si="187"/>
        <v>0</v>
      </c>
      <c r="AX162" s="699">
        <f t="shared" si="187"/>
        <v>0</v>
      </c>
      <c r="AY162" s="699">
        <f t="shared" si="187"/>
        <v>0</v>
      </c>
      <c r="AZ162" s="699">
        <f t="shared" si="187"/>
        <v>0</v>
      </c>
      <c r="BA162" s="699">
        <f t="shared" si="187"/>
        <v>0</v>
      </c>
      <c r="BB162" s="699">
        <f t="shared" si="187"/>
        <v>0</v>
      </c>
      <c r="BC162" s="699">
        <f t="shared" si="187"/>
        <v>0</v>
      </c>
      <c r="BD162" s="699">
        <f t="shared" si="187"/>
        <v>0</v>
      </c>
      <c r="BE162" s="699">
        <f t="shared" si="187"/>
        <v>0</v>
      </c>
      <c r="BF162" s="699">
        <f t="shared" si="187"/>
        <v>0</v>
      </c>
      <c r="BG162" s="699">
        <f t="shared" si="187"/>
        <v>0</v>
      </c>
      <c r="BH162" s="699">
        <f t="shared" si="187"/>
        <v>0</v>
      </c>
      <c r="BI162" s="699">
        <f t="shared" si="187"/>
        <v>0</v>
      </c>
      <c r="BJ162" s="699">
        <f t="shared" si="187"/>
        <v>0</v>
      </c>
      <c r="BK162" s="699">
        <f t="shared" si="187"/>
        <v>0</v>
      </c>
      <c r="BL162" s="699">
        <f t="shared" si="187"/>
        <v>0</v>
      </c>
      <c r="BM162" s="699">
        <f t="shared" si="187"/>
        <v>0</v>
      </c>
      <c r="BN162" s="699">
        <f t="shared" si="187"/>
        <v>0</v>
      </c>
      <c r="BO162" s="699">
        <f t="shared" si="187"/>
        <v>0</v>
      </c>
      <c r="BP162" s="699">
        <f t="shared" si="187"/>
        <v>0</v>
      </c>
      <c r="BQ162" s="699">
        <f t="shared" si="187"/>
        <v>0</v>
      </c>
      <c r="BR162" s="699">
        <f t="shared" si="187"/>
        <v>0</v>
      </c>
      <c r="BS162" s="699">
        <f t="shared" si="187"/>
        <v>0</v>
      </c>
      <c r="BT162" s="699">
        <f t="shared" ref="BT162:DC162" si="188">BT128*(BT63/10^3)</f>
        <v>0</v>
      </c>
      <c r="BU162" s="699">
        <f t="shared" si="188"/>
        <v>0</v>
      </c>
      <c r="BV162" s="699">
        <f t="shared" si="188"/>
        <v>0</v>
      </c>
      <c r="BW162" s="699">
        <f t="shared" si="188"/>
        <v>0</v>
      </c>
      <c r="BX162" s="699">
        <f t="shared" si="188"/>
        <v>0</v>
      </c>
      <c r="BY162" s="699">
        <f t="shared" si="188"/>
        <v>0</v>
      </c>
      <c r="BZ162" s="699">
        <f t="shared" si="188"/>
        <v>0</v>
      </c>
      <c r="CA162" s="699">
        <f t="shared" si="188"/>
        <v>0</v>
      </c>
      <c r="CB162" s="699">
        <f t="shared" si="188"/>
        <v>0</v>
      </c>
      <c r="CC162" s="699">
        <f t="shared" si="188"/>
        <v>0</v>
      </c>
      <c r="CD162" s="699">
        <f t="shared" si="188"/>
        <v>0</v>
      </c>
      <c r="CE162" s="699">
        <f t="shared" si="188"/>
        <v>0</v>
      </c>
      <c r="CF162" s="699">
        <f t="shared" si="188"/>
        <v>0</v>
      </c>
      <c r="CG162" s="699">
        <f t="shared" si="188"/>
        <v>0</v>
      </c>
      <c r="CH162" s="699">
        <f t="shared" si="188"/>
        <v>0</v>
      </c>
      <c r="CI162" s="699">
        <f t="shared" si="188"/>
        <v>0</v>
      </c>
      <c r="CJ162" s="699">
        <f t="shared" si="188"/>
        <v>0</v>
      </c>
      <c r="CK162" s="699">
        <f t="shared" si="188"/>
        <v>0</v>
      </c>
      <c r="CL162" s="699">
        <f t="shared" si="188"/>
        <v>0</v>
      </c>
      <c r="CM162" s="699">
        <f t="shared" si="188"/>
        <v>0</v>
      </c>
      <c r="CN162" s="699">
        <f t="shared" si="188"/>
        <v>0</v>
      </c>
      <c r="CO162" s="699">
        <f t="shared" si="188"/>
        <v>0</v>
      </c>
      <c r="CP162" s="699">
        <f t="shared" si="188"/>
        <v>0</v>
      </c>
      <c r="CQ162" s="699">
        <f t="shared" si="188"/>
        <v>0</v>
      </c>
      <c r="CR162" s="699">
        <f t="shared" si="188"/>
        <v>0</v>
      </c>
      <c r="CS162" s="699">
        <f t="shared" si="188"/>
        <v>0</v>
      </c>
      <c r="CT162" s="699">
        <f t="shared" si="188"/>
        <v>0</v>
      </c>
      <c r="CU162" s="699">
        <f t="shared" si="188"/>
        <v>0</v>
      </c>
      <c r="CV162" s="699">
        <f t="shared" si="188"/>
        <v>0</v>
      </c>
      <c r="CW162" s="699">
        <f t="shared" si="188"/>
        <v>0</v>
      </c>
      <c r="CX162" s="699">
        <f t="shared" si="188"/>
        <v>0</v>
      </c>
      <c r="CY162" s="699">
        <f t="shared" si="188"/>
        <v>0</v>
      </c>
      <c r="CZ162" s="699">
        <f t="shared" si="188"/>
        <v>0</v>
      </c>
      <c r="DA162" s="699">
        <f t="shared" si="188"/>
        <v>0</v>
      </c>
      <c r="DB162" s="699">
        <f t="shared" si="188"/>
        <v>0</v>
      </c>
      <c r="DC162" s="699">
        <f t="shared" si="188"/>
        <v>0</v>
      </c>
      <c r="DD162" s="674"/>
      <c r="DE162" s="674"/>
      <c r="DF162" s="674"/>
      <c r="DG162" s="674"/>
      <c r="DH162" s="674"/>
      <c r="DI162" s="674"/>
      <c r="DJ162" s="674"/>
    </row>
    <row r="163" spans="2:114" hidden="1" x14ac:dyDescent="0.25">
      <c r="B163" s="714">
        <v>31</v>
      </c>
      <c r="C163" s="715" t="s">
        <v>5876</v>
      </c>
      <c r="E163" s="715" t="s">
        <v>5932</v>
      </c>
      <c r="G163" s="680">
        <f>G130</f>
        <v>0</v>
      </c>
      <c r="H163" s="754">
        <f>H130</f>
        <v>0</v>
      </c>
      <c r="I163" s="680">
        <f t="shared" ref="I163:BT163" si="189">I130</f>
        <v>0</v>
      </c>
      <c r="J163" s="680">
        <f t="shared" si="189"/>
        <v>0</v>
      </c>
      <c r="K163" s="680">
        <f t="shared" si="189"/>
        <v>0</v>
      </c>
      <c r="L163" s="680">
        <f t="shared" si="189"/>
        <v>0</v>
      </c>
      <c r="M163" s="680">
        <f t="shared" si="189"/>
        <v>0</v>
      </c>
      <c r="N163" s="680">
        <f t="shared" si="189"/>
        <v>0</v>
      </c>
      <c r="O163" s="680">
        <f t="shared" si="189"/>
        <v>0</v>
      </c>
      <c r="P163" s="680">
        <f t="shared" si="189"/>
        <v>0</v>
      </c>
      <c r="Q163" s="680">
        <f t="shared" si="189"/>
        <v>0</v>
      </c>
      <c r="R163" s="680">
        <f t="shared" si="189"/>
        <v>0</v>
      </c>
      <c r="S163" s="680">
        <f t="shared" si="189"/>
        <v>0</v>
      </c>
      <c r="T163" s="680">
        <f t="shared" si="189"/>
        <v>0</v>
      </c>
      <c r="U163" s="680">
        <f t="shared" si="189"/>
        <v>0</v>
      </c>
      <c r="V163" s="680">
        <f t="shared" si="189"/>
        <v>0</v>
      </c>
      <c r="W163" s="680">
        <f t="shared" si="189"/>
        <v>0</v>
      </c>
      <c r="X163" s="680">
        <f t="shared" si="189"/>
        <v>0</v>
      </c>
      <c r="Y163" s="680">
        <f t="shared" si="189"/>
        <v>0</v>
      </c>
      <c r="Z163" s="680">
        <f t="shared" si="189"/>
        <v>0</v>
      </c>
      <c r="AA163" s="680">
        <f t="shared" si="189"/>
        <v>0</v>
      </c>
      <c r="AB163" s="680">
        <f t="shared" si="189"/>
        <v>0</v>
      </c>
      <c r="AC163" s="680">
        <f t="shared" si="189"/>
        <v>0</v>
      </c>
      <c r="AD163" s="680">
        <f t="shared" si="189"/>
        <v>0</v>
      </c>
      <c r="AE163" s="680">
        <f t="shared" si="189"/>
        <v>0</v>
      </c>
      <c r="AF163" s="680">
        <f t="shared" si="189"/>
        <v>0</v>
      </c>
      <c r="AG163" s="680">
        <f t="shared" si="189"/>
        <v>0</v>
      </c>
      <c r="AH163" s="680">
        <f t="shared" si="189"/>
        <v>0</v>
      </c>
      <c r="AI163" s="680">
        <f t="shared" si="189"/>
        <v>0</v>
      </c>
      <c r="AJ163" s="680">
        <f t="shared" si="189"/>
        <v>0</v>
      </c>
      <c r="AK163" s="680">
        <f t="shared" si="189"/>
        <v>0</v>
      </c>
      <c r="AL163" s="680">
        <f t="shared" si="189"/>
        <v>0</v>
      </c>
      <c r="AM163" s="680">
        <f t="shared" si="189"/>
        <v>0</v>
      </c>
      <c r="AN163" s="680">
        <f t="shared" si="189"/>
        <v>0</v>
      </c>
      <c r="AO163" s="680">
        <f t="shared" si="189"/>
        <v>0</v>
      </c>
      <c r="AP163" s="680">
        <f t="shared" si="189"/>
        <v>0</v>
      </c>
      <c r="AQ163" s="680">
        <f t="shared" si="189"/>
        <v>0</v>
      </c>
      <c r="AR163" s="680">
        <f t="shared" si="189"/>
        <v>0</v>
      </c>
      <c r="AS163" s="680">
        <f t="shared" si="189"/>
        <v>0</v>
      </c>
      <c r="AT163" s="680">
        <f t="shared" si="189"/>
        <v>0</v>
      </c>
      <c r="AU163" s="680">
        <f t="shared" si="189"/>
        <v>0</v>
      </c>
      <c r="AV163" s="680">
        <f t="shared" si="189"/>
        <v>0</v>
      </c>
      <c r="AW163" s="680">
        <f t="shared" si="189"/>
        <v>0</v>
      </c>
      <c r="AX163" s="680">
        <f t="shared" si="189"/>
        <v>0</v>
      </c>
      <c r="AY163" s="680">
        <f t="shared" si="189"/>
        <v>0</v>
      </c>
      <c r="AZ163" s="680">
        <f t="shared" si="189"/>
        <v>0</v>
      </c>
      <c r="BA163" s="680">
        <f t="shared" si="189"/>
        <v>0</v>
      </c>
      <c r="BB163" s="680">
        <f t="shared" si="189"/>
        <v>0</v>
      </c>
      <c r="BC163" s="680">
        <f t="shared" si="189"/>
        <v>0</v>
      </c>
      <c r="BD163" s="680">
        <f t="shared" si="189"/>
        <v>0</v>
      </c>
      <c r="BE163" s="680">
        <f t="shared" si="189"/>
        <v>0</v>
      </c>
      <c r="BF163" s="680">
        <f t="shared" si="189"/>
        <v>0</v>
      </c>
      <c r="BG163" s="680">
        <f t="shared" si="189"/>
        <v>0</v>
      </c>
      <c r="BH163" s="680">
        <f t="shared" si="189"/>
        <v>0</v>
      </c>
      <c r="BI163" s="680">
        <f t="shared" si="189"/>
        <v>0</v>
      </c>
      <c r="BJ163" s="680">
        <f t="shared" si="189"/>
        <v>0</v>
      </c>
      <c r="BK163" s="680">
        <f t="shared" si="189"/>
        <v>0</v>
      </c>
      <c r="BL163" s="680">
        <f t="shared" si="189"/>
        <v>0</v>
      </c>
      <c r="BM163" s="680">
        <f t="shared" si="189"/>
        <v>0</v>
      </c>
      <c r="BN163" s="680">
        <f t="shared" si="189"/>
        <v>0</v>
      </c>
      <c r="BO163" s="680">
        <f t="shared" si="189"/>
        <v>0</v>
      </c>
      <c r="BP163" s="680">
        <f t="shared" si="189"/>
        <v>0</v>
      </c>
      <c r="BQ163" s="680">
        <f t="shared" si="189"/>
        <v>0</v>
      </c>
      <c r="BR163" s="680">
        <f t="shared" si="189"/>
        <v>0</v>
      </c>
      <c r="BS163" s="680">
        <f t="shared" si="189"/>
        <v>0</v>
      </c>
      <c r="BT163" s="680">
        <f t="shared" si="189"/>
        <v>0</v>
      </c>
      <c r="BU163" s="680">
        <f t="shared" ref="BU163:DC163" si="190">BU130</f>
        <v>0</v>
      </c>
      <c r="BV163" s="680">
        <f t="shared" si="190"/>
        <v>0</v>
      </c>
      <c r="BW163" s="680">
        <f t="shared" si="190"/>
        <v>0</v>
      </c>
      <c r="BX163" s="680">
        <f t="shared" si="190"/>
        <v>0</v>
      </c>
      <c r="BY163" s="680">
        <f t="shared" si="190"/>
        <v>0</v>
      </c>
      <c r="BZ163" s="680">
        <f t="shared" si="190"/>
        <v>0</v>
      </c>
      <c r="CA163" s="680">
        <f t="shared" si="190"/>
        <v>0</v>
      </c>
      <c r="CB163" s="680">
        <f t="shared" si="190"/>
        <v>0</v>
      </c>
      <c r="CC163" s="680">
        <f t="shared" si="190"/>
        <v>0</v>
      </c>
      <c r="CD163" s="680">
        <f t="shared" si="190"/>
        <v>0</v>
      </c>
      <c r="CE163" s="680">
        <f t="shared" si="190"/>
        <v>0</v>
      </c>
      <c r="CF163" s="680">
        <f t="shared" si="190"/>
        <v>0</v>
      </c>
      <c r="CG163" s="680">
        <f t="shared" si="190"/>
        <v>0</v>
      </c>
      <c r="CH163" s="680">
        <f t="shared" si="190"/>
        <v>0</v>
      </c>
      <c r="CI163" s="680">
        <f t="shared" si="190"/>
        <v>0</v>
      </c>
      <c r="CJ163" s="680">
        <f t="shared" si="190"/>
        <v>0</v>
      </c>
      <c r="CK163" s="680">
        <f t="shared" si="190"/>
        <v>0</v>
      </c>
      <c r="CL163" s="680">
        <f t="shared" si="190"/>
        <v>0</v>
      </c>
      <c r="CM163" s="680">
        <f t="shared" si="190"/>
        <v>0</v>
      </c>
      <c r="CN163" s="680">
        <f t="shared" si="190"/>
        <v>0</v>
      </c>
      <c r="CO163" s="680">
        <f t="shared" si="190"/>
        <v>0</v>
      </c>
      <c r="CP163" s="680">
        <f t="shared" si="190"/>
        <v>0</v>
      </c>
      <c r="CQ163" s="680">
        <f t="shared" si="190"/>
        <v>0</v>
      </c>
      <c r="CR163" s="680">
        <f t="shared" si="190"/>
        <v>0</v>
      </c>
      <c r="CS163" s="680">
        <f t="shared" si="190"/>
        <v>0</v>
      </c>
      <c r="CT163" s="680">
        <f t="shared" si="190"/>
        <v>0</v>
      </c>
      <c r="CU163" s="680">
        <f t="shared" si="190"/>
        <v>0</v>
      </c>
      <c r="CV163" s="680">
        <f t="shared" si="190"/>
        <v>0</v>
      </c>
      <c r="CW163" s="680">
        <f t="shared" si="190"/>
        <v>0</v>
      </c>
      <c r="CX163" s="680">
        <f t="shared" si="190"/>
        <v>0</v>
      </c>
      <c r="CY163" s="680">
        <f t="shared" si="190"/>
        <v>0</v>
      </c>
      <c r="CZ163" s="680">
        <f t="shared" si="190"/>
        <v>0</v>
      </c>
      <c r="DA163" s="680">
        <f t="shared" si="190"/>
        <v>0</v>
      </c>
      <c r="DB163" s="680">
        <f t="shared" si="190"/>
        <v>0</v>
      </c>
      <c r="DC163" s="680">
        <f t="shared" si="190"/>
        <v>0</v>
      </c>
      <c r="DD163" s="674"/>
      <c r="DE163" s="674"/>
      <c r="DF163" s="674"/>
      <c r="DG163" s="674"/>
      <c r="DH163" s="674"/>
      <c r="DI163" s="674"/>
      <c r="DJ163" s="674"/>
    </row>
    <row r="164" spans="2:114" hidden="1" x14ac:dyDescent="0.25">
      <c r="B164" s="714">
        <v>32</v>
      </c>
      <c r="C164" s="715" t="s">
        <v>5882</v>
      </c>
      <c r="E164" s="715" t="s">
        <v>5930</v>
      </c>
      <c r="G164" s="707">
        <f>IFERROR(G134/G132,0)</f>
        <v>0</v>
      </c>
      <c r="H164" s="757">
        <f>H133*(H83/10^3)</f>
        <v>0</v>
      </c>
      <c r="I164" s="699">
        <f t="shared" ref="I164:BT164" si="191">I133*(I83/10^3)</f>
        <v>0</v>
      </c>
      <c r="J164" s="699">
        <f t="shared" si="191"/>
        <v>0</v>
      </c>
      <c r="K164" s="699">
        <f t="shared" si="191"/>
        <v>0</v>
      </c>
      <c r="L164" s="699">
        <f t="shared" si="191"/>
        <v>0</v>
      </c>
      <c r="M164" s="699">
        <f t="shared" si="191"/>
        <v>0</v>
      </c>
      <c r="N164" s="699">
        <f t="shared" si="191"/>
        <v>0</v>
      </c>
      <c r="O164" s="699">
        <f t="shared" si="191"/>
        <v>0</v>
      </c>
      <c r="P164" s="699">
        <f t="shared" si="191"/>
        <v>0</v>
      </c>
      <c r="Q164" s="699">
        <f t="shared" si="191"/>
        <v>0</v>
      </c>
      <c r="R164" s="699">
        <f t="shared" si="191"/>
        <v>0</v>
      </c>
      <c r="S164" s="699">
        <f t="shared" si="191"/>
        <v>0</v>
      </c>
      <c r="T164" s="699">
        <f t="shared" si="191"/>
        <v>0</v>
      </c>
      <c r="U164" s="699">
        <f t="shared" si="191"/>
        <v>0</v>
      </c>
      <c r="V164" s="699">
        <f t="shared" si="191"/>
        <v>0</v>
      </c>
      <c r="W164" s="699">
        <f t="shared" si="191"/>
        <v>0</v>
      </c>
      <c r="X164" s="699">
        <f t="shared" si="191"/>
        <v>0</v>
      </c>
      <c r="Y164" s="699">
        <f t="shared" si="191"/>
        <v>0</v>
      </c>
      <c r="Z164" s="699">
        <f t="shared" si="191"/>
        <v>0</v>
      </c>
      <c r="AA164" s="699">
        <f t="shared" si="191"/>
        <v>0</v>
      </c>
      <c r="AB164" s="699">
        <f t="shared" si="191"/>
        <v>0</v>
      </c>
      <c r="AC164" s="699">
        <f t="shared" si="191"/>
        <v>0</v>
      </c>
      <c r="AD164" s="699">
        <f t="shared" si="191"/>
        <v>0</v>
      </c>
      <c r="AE164" s="699">
        <f t="shared" si="191"/>
        <v>0</v>
      </c>
      <c r="AF164" s="699">
        <f t="shared" si="191"/>
        <v>0</v>
      </c>
      <c r="AG164" s="699">
        <f t="shared" si="191"/>
        <v>0</v>
      </c>
      <c r="AH164" s="699">
        <f t="shared" si="191"/>
        <v>0</v>
      </c>
      <c r="AI164" s="699">
        <f t="shared" si="191"/>
        <v>0</v>
      </c>
      <c r="AJ164" s="699">
        <f t="shared" si="191"/>
        <v>0</v>
      </c>
      <c r="AK164" s="699">
        <f t="shared" si="191"/>
        <v>0</v>
      </c>
      <c r="AL164" s="699">
        <f t="shared" si="191"/>
        <v>0</v>
      </c>
      <c r="AM164" s="699">
        <f t="shared" si="191"/>
        <v>0</v>
      </c>
      <c r="AN164" s="699">
        <f t="shared" si="191"/>
        <v>0</v>
      </c>
      <c r="AO164" s="699">
        <f t="shared" si="191"/>
        <v>0</v>
      </c>
      <c r="AP164" s="699">
        <f t="shared" si="191"/>
        <v>0</v>
      </c>
      <c r="AQ164" s="699">
        <f t="shared" si="191"/>
        <v>0</v>
      </c>
      <c r="AR164" s="699">
        <f t="shared" si="191"/>
        <v>0</v>
      </c>
      <c r="AS164" s="699">
        <f t="shared" si="191"/>
        <v>0</v>
      </c>
      <c r="AT164" s="699">
        <f t="shared" si="191"/>
        <v>0</v>
      </c>
      <c r="AU164" s="699">
        <f t="shared" si="191"/>
        <v>0</v>
      </c>
      <c r="AV164" s="699">
        <f t="shared" si="191"/>
        <v>0</v>
      </c>
      <c r="AW164" s="699">
        <f t="shared" si="191"/>
        <v>0</v>
      </c>
      <c r="AX164" s="699">
        <f t="shared" si="191"/>
        <v>0</v>
      </c>
      <c r="AY164" s="699">
        <f t="shared" si="191"/>
        <v>0</v>
      </c>
      <c r="AZ164" s="699">
        <f t="shared" si="191"/>
        <v>0</v>
      </c>
      <c r="BA164" s="699">
        <f t="shared" si="191"/>
        <v>0</v>
      </c>
      <c r="BB164" s="699">
        <f t="shared" si="191"/>
        <v>0</v>
      </c>
      <c r="BC164" s="699">
        <f t="shared" si="191"/>
        <v>0</v>
      </c>
      <c r="BD164" s="699">
        <f t="shared" si="191"/>
        <v>0</v>
      </c>
      <c r="BE164" s="699">
        <f t="shared" si="191"/>
        <v>0</v>
      </c>
      <c r="BF164" s="699">
        <f t="shared" si="191"/>
        <v>0</v>
      </c>
      <c r="BG164" s="699">
        <f t="shared" si="191"/>
        <v>0</v>
      </c>
      <c r="BH164" s="699">
        <f t="shared" si="191"/>
        <v>0</v>
      </c>
      <c r="BI164" s="699">
        <f t="shared" si="191"/>
        <v>0</v>
      </c>
      <c r="BJ164" s="699">
        <f t="shared" si="191"/>
        <v>0</v>
      </c>
      <c r="BK164" s="699">
        <f t="shared" si="191"/>
        <v>0</v>
      </c>
      <c r="BL164" s="699">
        <f t="shared" si="191"/>
        <v>0</v>
      </c>
      <c r="BM164" s="699">
        <f t="shared" si="191"/>
        <v>0</v>
      </c>
      <c r="BN164" s="699">
        <f t="shared" si="191"/>
        <v>0</v>
      </c>
      <c r="BO164" s="699">
        <f t="shared" si="191"/>
        <v>0</v>
      </c>
      <c r="BP164" s="699">
        <f t="shared" si="191"/>
        <v>0</v>
      </c>
      <c r="BQ164" s="699">
        <f t="shared" si="191"/>
        <v>0</v>
      </c>
      <c r="BR164" s="699">
        <f t="shared" si="191"/>
        <v>0</v>
      </c>
      <c r="BS164" s="699">
        <f t="shared" si="191"/>
        <v>0</v>
      </c>
      <c r="BT164" s="699">
        <f t="shared" si="191"/>
        <v>0</v>
      </c>
      <c r="BU164" s="699">
        <f t="shared" ref="BU164:DC164" si="192">BU133*(BU83/10^3)</f>
        <v>0</v>
      </c>
      <c r="BV164" s="699">
        <f t="shared" si="192"/>
        <v>0</v>
      </c>
      <c r="BW164" s="699">
        <f t="shared" si="192"/>
        <v>0</v>
      </c>
      <c r="BX164" s="699">
        <f t="shared" si="192"/>
        <v>0</v>
      </c>
      <c r="BY164" s="699">
        <f t="shared" si="192"/>
        <v>0</v>
      </c>
      <c r="BZ164" s="699">
        <f t="shared" si="192"/>
        <v>0</v>
      </c>
      <c r="CA164" s="699">
        <f t="shared" si="192"/>
        <v>0</v>
      </c>
      <c r="CB164" s="699">
        <f t="shared" si="192"/>
        <v>0</v>
      </c>
      <c r="CC164" s="699">
        <f t="shared" si="192"/>
        <v>0</v>
      </c>
      <c r="CD164" s="699">
        <f t="shared" si="192"/>
        <v>0</v>
      </c>
      <c r="CE164" s="699">
        <f t="shared" si="192"/>
        <v>0</v>
      </c>
      <c r="CF164" s="699">
        <f t="shared" si="192"/>
        <v>0</v>
      </c>
      <c r="CG164" s="699">
        <f t="shared" si="192"/>
        <v>0</v>
      </c>
      <c r="CH164" s="699">
        <f t="shared" si="192"/>
        <v>0</v>
      </c>
      <c r="CI164" s="699">
        <f t="shared" si="192"/>
        <v>0</v>
      </c>
      <c r="CJ164" s="699">
        <f t="shared" si="192"/>
        <v>0</v>
      </c>
      <c r="CK164" s="699">
        <f t="shared" si="192"/>
        <v>0</v>
      </c>
      <c r="CL164" s="699">
        <f t="shared" si="192"/>
        <v>0</v>
      </c>
      <c r="CM164" s="699">
        <f t="shared" si="192"/>
        <v>0</v>
      </c>
      <c r="CN164" s="699">
        <f t="shared" si="192"/>
        <v>0</v>
      </c>
      <c r="CO164" s="699">
        <f t="shared" si="192"/>
        <v>0</v>
      </c>
      <c r="CP164" s="699">
        <f t="shared" si="192"/>
        <v>0</v>
      </c>
      <c r="CQ164" s="699">
        <f t="shared" si="192"/>
        <v>0</v>
      </c>
      <c r="CR164" s="699">
        <f t="shared" si="192"/>
        <v>0</v>
      </c>
      <c r="CS164" s="699">
        <f t="shared" si="192"/>
        <v>0</v>
      </c>
      <c r="CT164" s="699">
        <f t="shared" si="192"/>
        <v>0</v>
      </c>
      <c r="CU164" s="699">
        <f t="shared" si="192"/>
        <v>0</v>
      </c>
      <c r="CV164" s="699">
        <f t="shared" si="192"/>
        <v>0</v>
      </c>
      <c r="CW164" s="699">
        <f t="shared" si="192"/>
        <v>0</v>
      </c>
      <c r="CX164" s="699">
        <f t="shared" si="192"/>
        <v>0</v>
      </c>
      <c r="CY164" s="699">
        <f t="shared" si="192"/>
        <v>0</v>
      </c>
      <c r="CZ164" s="699">
        <f t="shared" si="192"/>
        <v>0</v>
      </c>
      <c r="DA164" s="699">
        <f t="shared" si="192"/>
        <v>0</v>
      </c>
      <c r="DB164" s="699">
        <f t="shared" si="192"/>
        <v>0</v>
      </c>
      <c r="DC164" s="699">
        <f t="shared" si="192"/>
        <v>0</v>
      </c>
      <c r="DD164" s="674"/>
      <c r="DE164" s="674"/>
      <c r="DF164" s="674"/>
      <c r="DG164" s="674"/>
      <c r="DH164" s="674"/>
      <c r="DI164" s="674"/>
      <c r="DJ164" s="674"/>
    </row>
    <row r="165" spans="2:114" hidden="1" x14ac:dyDescent="0.25">
      <c r="B165" s="714">
        <v>33</v>
      </c>
      <c r="C165" s="715" t="s">
        <v>5886</v>
      </c>
      <c r="E165" s="715" t="s">
        <v>5932</v>
      </c>
      <c r="G165" s="680">
        <f>G135</f>
        <v>0</v>
      </c>
      <c r="H165" s="754">
        <f>H135</f>
        <v>0</v>
      </c>
      <c r="I165" s="680">
        <f t="shared" ref="I165:BT165" si="193">I135</f>
        <v>0</v>
      </c>
      <c r="J165" s="680">
        <f t="shared" si="193"/>
        <v>0</v>
      </c>
      <c r="K165" s="680">
        <f t="shared" si="193"/>
        <v>0</v>
      </c>
      <c r="L165" s="680">
        <f t="shared" si="193"/>
        <v>0</v>
      </c>
      <c r="M165" s="680">
        <f t="shared" si="193"/>
        <v>0</v>
      </c>
      <c r="N165" s="680">
        <f t="shared" si="193"/>
        <v>0</v>
      </c>
      <c r="O165" s="680">
        <f t="shared" si="193"/>
        <v>0</v>
      </c>
      <c r="P165" s="680">
        <f t="shared" si="193"/>
        <v>0</v>
      </c>
      <c r="Q165" s="680">
        <f t="shared" si="193"/>
        <v>0</v>
      </c>
      <c r="R165" s="680">
        <f t="shared" si="193"/>
        <v>0</v>
      </c>
      <c r="S165" s="680">
        <f t="shared" si="193"/>
        <v>0</v>
      </c>
      <c r="T165" s="680">
        <f t="shared" si="193"/>
        <v>0</v>
      </c>
      <c r="U165" s="680">
        <f t="shared" si="193"/>
        <v>0</v>
      </c>
      <c r="V165" s="680">
        <f t="shared" si="193"/>
        <v>0</v>
      </c>
      <c r="W165" s="680">
        <f t="shared" si="193"/>
        <v>0</v>
      </c>
      <c r="X165" s="680">
        <f t="shared" si="193"/>
        <v>0</v>
      </c>
      <c r="Y165" s="680">
        <f t="shared" si="193"/>
        <v>0</v>
      </c>
      <c r="Z165" s="680">
        <f t="shared" si="193"/>
        <v>0</v>
      </c>
      <c r="AA165" s="680">
        <f t="shared" si="193"/>
        <v>0</v>
      </c>
      <c r="AB165" s="680">
        <f t="shared" si="193"/>
        <v>0</v>
      </c>
      <c r="AC165" s="680">
        <f t="shared" si="193"/>
        <v>0</v>
      </c>
      <c r="AD165" s="680">
        <f t="shared" si="193"/>
        <v>0</v>
      </c>
      <c r="AE165" s="680">
        <f t="shared" si="193"/>
        <v>0</v>
      </c>
      <c r="AF165" s="680">
        <f t="shared" si="193"/>
        <v>0</v>
      </c>
      <c r="AG165" s="680">
        <f t="shared" si="193"/>
        <v>0</v>
      </c>
      <c r="AH165" s="680">
        <f t="shared" si="193"/>
        <v>0</v>
      </c>
      <c r="AI165" s="680">
        <f t="shared" si="193"/>
        <v>0</v>
      </c>
      <c r="AJ165" s="680">
        <f t="shared" si="193"/>
        <v>0</v>
      </c>
      <c r="AK165" s="680">
        <f t="shared" si="193"/>
        <v>0</v>
      </c>
      <c r="AL165" s="680">
        <f t="shared" si="193"/>
        <v>0</v>
      </c>
      <c r="AM165" s="680">
        <f t="shared" si="193"/>
        <v>0</v>
      </c>
      <c r="AN165" s="680">
        <f t="shared" si="193"/>
        <v>0</v>
      </c>
      <c r="AO165" s="680">
        <f t="shared" si="193"/>
        <v>0</v>
      </c>
      <c r="AP165" s="680">
        <f t="shared" si="193"/>
        <v>0</v>
      </c>
      <c r="AQ165" s="680">
        <f t="shared" si="193"/>
        <v>0</v>
      </c>
      <c r="AR165" s="680">
        <f t="shared" si="193"/>
        <v>0</v>
      </c>
      <c r="AS165" s="680">
        <f t="shared" si="193"/>
        <v>0</v>
      </c>
      <c r="AT165" s="680">
        <f t="shared" si="193"/>
        <v>0</v>
      </c>
      <c r="AU165" s="680">
        <f t="shared" si="193"/>
        <v>0</v>
      </c>
      <c r="AV165" s="680">
        <f t="shared" si="193"/>
        <v>0</v>
      </c>
      <c r="AW165" s="680">
        <f t="shared" si="193"/>
        <v>0</v>
      </c>
      <c r="AX165" s="680">
        <f t="shared" si="193"/>
        <v>0</v>
      </c>
      <c r="AY165" s="680">
        <f t="shared" si="193"/>
        <v>0</v>
      </c>
      <c r="AZ165" s="680">
        <f t="shared" si="193"/>
        <v>0</v>
      </c>
      <c r="BA165" s="680">
        <f t="shared" si="193"/>
        <v>0</v>
      </c>
      <c r="BB165" s="680">
        <f t="shared" si="193"/>
        <v>0</v>
      </c>
      <c r="BC165" s="680">
        <f t="shared" si="193"/>
        <v>0</v>
      </c>
      <c r="BD165" s="680">
        <f t="shared" si="193"/>
        <v>0</v>
      </c>
      <c r="BE165" s="680">
        <f t="shared" si="193"/>
        <v>0</v>
      </c>
      <c r="BF165" s="680">
        <f t="shared" si="193"/>
        <v>0</v>
      </c>
      <c r="BG165" s="680">
        <f t="shared" si="193"/>
        <v>0</v>
      </c>
      <c r="BH165" s="680">
        <f t="shared" si="193"/>
        <v>0</v>
      </c>
      <c r="BI165" s="680">
        <f t="shared" si="193"/>
        <v>0</v>
      </c>
      <c r="BJ165" s="680">
        <f t="shared" si="193"/>
        <v>0</v>
      </c>
      <c r="BK165" s="680">
        <f t="shared" si="193"/>
        <v>0</v>
      </c>
      <c r="BL165" s="680">
        <f t="shared" si="193"/>
        <v>0</v>
      </c>
      <c r="BM165" s="680">
        <f t="shared" si="193"/>
        <v>0</v>
      </c>
      <c r="BN165" s="680">
        <f t="shared" si="193"/>
        <v>0</v>
      </c>
      <c r="BO165" s="680">
        <f t="shared" si="193"/>
        <v>0</v>
      </c>
      <c r="BP165" s="680">
        <f t="shared" si="193"/>
        <v>0</v>
      </c>
      <c r="BQ165" s="680">
        <f t="shared" si="193"/>
        <v>0</v>
      </c>
      <c r="BR165" s="680">
        <f t="shared" si="193"/>
        <v>0</v>
      </c>
      <c r="BS165" s="680">
        <f t="shared" si="193"/>
        <v>0</v>
      </c>
      <c r="BT165" s="680">
        <f t="shared" si="193"/>
        <v>0</v>
      </c>
      <c r="BU165" s="680">
        <f t="shared" ref="BU165:DC165" si="194">BU135</f>
        <v>0</v>
      </c>
      <c r="BV165" s="680">
        <f t="shared" si="194"/>
        <v>0</v>
      </c>
      <c r="BW165" s="680">
        <f t="shared" si="194"/>
        <v>0</v>
      </c>
      <c r="BX165" s="680">
        <f t="shared" si="194"/>
        <v>0</v>
      </c>
      <c r="BY165" s="680">
        <f t="shared" si="194"/>
        <v>0</v>
      </c>
      <c r="BZ165" s="680">
        <f t="shared" si="194"/>
        <v>0</v>
      </c>
      <c r="CA165" s="680">
        <f t="shared" si="194"/>
        <v>0</v>
      </c>
      <c r="CB165" s="680">
        <f t="shared" si="194"/>
        <v>0</v>
      </c>
      <c r="CC165" s="680">
        <f t="shared" si="194"/>
        <v>0</v>
      </c>
      <c r="CD165" s="680">
        <f t="shared" si="194"/>
        <v>0</v>
      </c>
      <c r="CE165" s="680">
        <f t="shared" si="194"/>
        <v>0</v>
      </c>
      <c r="CF165" s="680">
        <f t="shared" si="194"/>
        <v>0</v>
      </c>
      <c r="CG165" s="680">
        <f t="shared" si="194"/>
        <v>0</v>
      </c>
      <c r="CH165" s="680">
        <f t="shared" si="194"/>
        <v>0</v>
      </c>
      <c r="CI165" s="680">
        <f t="shared" si="194"/>
        <v>0</v>
      </c>
      <c r="CJ165" s="680">
        <f t="shared" si="194"/>
        <v>0</v>
      </c>
      <c r="CK165" s="680">
        <f t="shared" si="194"/>
        <v>0</v>
      </c>
      <c r="CL165" s="680">
        <f t="shared" si="194"/>
        <v>0</v>
      </c>
      <c r="CM165" s="680">
        <f t="shared" si="194"/>
        <v>0</v>
      </c>
      <c r="CN165" s="680">
        <f t="shared" si="194"/>
        <v>0</v>
      </c>
      <c r="CO165" s="680">
        <f t="shared" si="194"/>
        <v>0</v>
      </c>
      <c r="CP165" s="680">
        <f t="shared" si="194"/>
        <v>0</v>
      </c>
      <c r="CQ165" s="680">
        <f t="shared" si="194"/>
        <v>0</v>
      </c>
      <c r="CR165" s="680">
        <f t="shared" si="194"/>
        <v>0</v>
      </c>
      <c r="CS165" s="680">
        <f t="shared" si="194"/>
        <v>0</v>
      </c>
      <c r="CT165" s="680">
        <f t="shared" si="194"/>
        <v>0</v>
      </c>
      <c r="CU165" s="680">
        <f t="shared" si="194"/>
        <v>0</v>
      </c>
      <c r="CV165" s="680">
        <f t="shared" si="194"/>
        <v>0</v>
      </c>
      <c r="CW165" s="680">
        <f t="shared" si="194"/>
        <v>0</v>
      </c>
      <c r="CX165" s="680">
        <f t="shared" si="194"/>
        <v>0</v>
      </c>
      <c r="CY165" s="680">
        <f t="shared" si="194"/>
        <v>0</v>
      </c>
      <c r="CZ165" s="680">
        <f t="shared" si="194"/>
        <v>0</v>
      </c>
      <c r="DA165" s="680">
        <f t="shared" si="194"/>
        <v>0</v>
      </c>
      <c r="DB165" s="680">
        <f t="shared" si="194"/>
        <v>0</v>
      </c>
      <c r="DC165" s="680">
        <f t="shared" si="194"/>
        <v>0</v>
      </c>
      <c r="DD165" s="674"/>
      <c r="DE165" s="674"/>
      <c r="DF165" s="674"/>
      <c r="DG165" s="674"/>
      <c r="DH165" s="674"/>
      <c r="DI165" s="674"/>
      <c r="DJ165" s="674"/>
    </row>
    <row r="166" spans="2:114" hidden="1" x14ac:dyDescent="0.25">
      <c r="B166" s="714">
        <v>34</v>
      </c>
      <c r="C166" s="715" t="s">
        <v>5890</v>
      </c>
      <c r="E166" s="715" t="s">
        <v>5930</v>
      </c>
      <c r="G166" s="707">
        <f>G137/10^3</f>
        <v>0</v>
      </c>
      <c r="H166" s="757">
        <f>H137*(H83/10^3)</f>
        <v>0</v>
      </c>
      <c r="I166" s="699">
        <f t="shared" ref="I166:BT166" si="195">I137*(I83/10^3)</f>
        <v>0</v>
      </c>
      <c r="J166" s="699">
        <f t="shared" si="195"/>
        <v>0</v>
      </c>
      <c r="K166" s="699">
        <f t="shared" si="195"/>
        <v>0</v>
      </c>
      <c r="L166" s="699">
        <f t="shared" si="195"/>
        <v>0</v>
      </c>
      <c r="M166" s="699">
        <f t="shared" si="195"/>
        <v>0</v>
      </c>
      <c r="N166" s="699">
        <f t="shared" si="195"/>
        <v>0</v>
      </c>
      <c r="O166" s="699">
        <f t="shared" si="195"/>
        <v>0</v>
      </c>
      <c r="P166" s="699">
        <f t="shared" si="195"/>
        <v>0</v>
      </c>
      <c r="Q166" s="699">
        <f t="shared" si="195"/>
        <v>0</v>
      </c>
      <c r="R166" s="699">
        <f t="shared" si="195"/>
        <v>0</v>
      </c>
      <c r="S166" s="699">
        <f t="shared" si="195"/>
        <v>0</v>
      </c>
      <c r="T166" s="699">
        <f t="shared" si="195"/>
        <v>0</v>
      </c>
      <c r="U166" s="699">
        <f t="shared" si="195"/>
        <v>0</v>
      </c>
      <c r="V166" s="699">
        <f t="shared" si="195"/>
        <v>0</v>
      </c>
      <c r="W166" s="699">
        <f t="shared" si="195"/>
        <v>0</v>
      </c>
      <c r="X166" s="699">
        <f t="shared" si="195"/>
        <v>0</v>
      </c>
      <c r="Y166" s="699">
        <f t="shared" si="195"/>
        <v>0</v>
      </c>
      <c r="Z166" s="699">
        <f t="shared" si="195"/>
        <v>0</v>
      </c>
      <c r="AA166" s="699">
        <f t="shared" si="195"/>
        <v>0</v>
      </c>
      <c r="AB166" s="699">
        <f t="shared" si="195"/>
        <v>0</v>
      </c>
      <c r="AC166" s="699">
        <f t="shared" si="195"/>
        <v>0</v>
      </c>
      <c r="AD166" s="699">
        <f t="shared" si="195"/>
        <v>0</v>
      </c>
      <c r="AE166" s="699">
        <f t="shared" si="195"/>
        <v>0</v>
      </c>
      <c r="AF166" s="699">
        <f t="shared" si="195"/>
        <v>0</v>
      </c>
      <c r="AG166" s="699">
        <f t="shared" si="195"/>
        <v>0</v>
      </c>
      <c r="AH166" s="699">
        <f t="shared" si="195"/>
        <v>0</v>
      </c>
      <c r="AI166" s="699">
        <f t="shared" si="195"/>
        <v>0</v>
      </c>
      <c r="AJ166" s="699">
        <f t="shared" si="195"/>
        <v>0</v>
      </c>
      <c r="AK166" s="699">
        <f t="shared" si="195"/>
        <v>0</v>
      </c>
      <c r="AL166" s="699">
        <f t="shared" si="195"/>
        <v>0</v>
      </c>
      <c r="AM166" s="699">
        <f t="shared" si="195"/>
        <v>0</v>
      </c>
      <c r="AN166" s="699">
        <f t="shared" si="195"/>
        <v>0</v>
      </c>
      <c r="AO166" s="699">
        <f t="shared" si="195"/>
        <v>0</v>
      </c>
      <c r="AP166" s="699">
        <f t="shared" si="195"/>
        <v>0</v>
      </c>
      <c r="AQ166" s="699">
        <f t="shared" si="195"/>
        <v>0</v>
      </c>
      <c r="AR166" s="699">
        <f t="shared" si="195"/>
        <v>0</v>
      </c>
      <c r="AS166" s="699">
        <f t="shared" si="195"/>
        <v>0</v>
      </c>
      <c r="AT166" s="699">
        <f t="shared" si="195"/>
        <v>0</v>
      </c>
      <c r="AU166" s="699">
        <f t="shared" si="195"/>
        <v>0</v>
      </c>
      <c r="AV166" s="699">
        <f t="shared" si="195"/>
        <v>0</v>
      </c>
      <c r="AW166" s="699">
        <f t="shared" si="195"/>
        <v>0</v>
      </c>
      <c r="AX166" s="699">
        <f t="shared" si="195"/>
        <v>0</v>
      </c>
      <c r="AY166" s="699">
        <f t="shared" si="195"/>
        <v>0</v>
      </c>
      <c r="AZ166" s="699">
        <f t="shared" si="195"/>
        <v>0</v>
      </c>
      <c r="BA166" s="699">
        <f t="shared" si="195"/>
        <v>0</v>
      </c>
      <c r="BB166" s="699">
        <f t="shared" si="195"/>
        <v>0</v>
      </c>
      <c r="BC166" s="699">
        <f t="shared" si="195"/>
        <v>0</v>
      </c>
      <c r="BD166" s="699">
        <f t="shared" si="195"/>
        <v>0</v>
      </c>
      <c r="BE166" s="699">
        <f t="shared" si="195"/>
        <v>0</v>
      </c>
      <c r="BF166" s="699">
        <f t="shared" si="195"/>
        <v>0</v>
      </c>
      <c r="BG166" s="699">
        <f t="shared" si="195"/>
        <v>0</v>
      </c>
      <c r="BH166" s="699">
        <f t="shared" si="195"/>
        <v>0</v>
      </c>
      <c r="BI166" s="699">
        <f t="shared" si="195"/>
        <v>0</v>
      </c>
      <c r="BJ166" s="699">
        <f t="shared" si="195"/>
        <v>0</v>
      </c>
      <c r="BK166" s="699">
        <f t="shared" si="195"/>
        <v>0</v>
      </c>
      <c r="BL166" s="699">
        <f t="shared" si="195"/>
        <v>0</v>
      </c>
      <c r="BM166" s="699">
        <f t="shared" si="195"/>
        <v>0</v>
      </c>
      <c r="BN166" s="699">
        <f t="shared" si="195"/>
        <v>0</v>
      </c>
      <c r="BO166" s="699">
        <f t="shared" si="195"/>
        <v>0</v>
      </c>
      <c r="BP166" s="699">
        <f t="shared" si="195"/>
        <v>0</v>
      </c>
      <c r="BQ166" s="699">
        <f t="shared" si="195"/>
        <v>0</v>
      </c>
      <c r="BR166" s="699">
        <f t="shared" si="195"/>
        <v>0</v>
      </c>
      <c r="BS166" s="699">
        <f t="shared" si="195"/>
        <v>0</v>
      </c>
      <c r="BT166" s="699">
        <f t="shared" si="195"/>
        <v>0</v>
      </c>
      <c r="BU166" s="699">
        <f t="shared" ref="BU166:DC166" si="196">BU137*(BU83/10^3)</f>
        <v>0</v>
      </c>
      <c r="BV166" s="699">
        <f t="shared" si="196"/>
        <v>0</v>
      </c>
      <c r="BW166" s="699">
        <f t="shared" si="196"/>
        <v>0</v>
      </c>
      <c r="BX166" s="699">
        <f t="shared" si="196"/>
        <v>0</v>
      </c>
      <c r="BY166" s="699">
        <f t="shared" si="196"/>
        <v>0</v>
      </c>
      <c r="BZ166" s="699">
        <f t="shared" si="196"/>
        <v>0</v>
      </c>
      <c r="CA166" s="699">
        <f t="shared" si="196"/>
        <v>0</v>
      </c>
      <c r="CB166" s="699">
        <f t="shared" si="196"/>
        <v>0</v>
      </c>
      <c r="CC166" s="699">
        <f t="shared" si="196"/>
        <v>0</v>
      </c>
      <c r="CD166" s="699">
        <f t="shared" si="196"/>
        <v>0</v>
      </c>
      <c r="CE166" s="699">
        <f t="shared" si="196"/>
        <v>0</v>
      </c>
      <c r="CF166" s="699">
        <f t="shared" si="196"/>
        <v>0</v>
      </c>
      <c r="CG166" s="699">
        <f t="shared" si="196"/>
        <v>0</v>
      </c>
      <c r="CH166" s="699">
        <f t="shared" si="196"/>
        <v>0</v>
      </c>
      <c r="CI166" s="699">
        <f t="shared" si="196"/>
        <v>0</v>
      </c>
      <c r="CJ166" s="699">
        <f t="shared" si="196"/>
        <v>0</v>
      </c>
      <c r="CK166" s="699">
        <f t="shared" si="196"/>
        <v>0</v>
      </c>
      <c r="CL166" s="699">
        <f t="shared" si="196"/>
        <v>0</v>
      </c>
      <c r="CM166" s="699">
        <f t="shared" si="196"/>
        <v>0</v>
      </c>
      <c r="CN166" s="699">
        <f t="shared" si="196"/>
        <v>0</v>
      </c>
      <c r="CO166" s="699">
        <f t="shared" si="196"/>
        <v>0</v>
      </c>
      <c r="CP166" s="699">
        <f t="shared" si="196"/>
        <v>0</v>
      </c>
      <c r="CQ166" s="699">
        <f t="shared" si="196"/>
        <v>0</v>
      </c>
      <c r="CR166" s="699">
        <f t="shared" si="196"/>
        <v>0</v>
      </c>
      <c r="CS166" s="699">
        <f t="shared" si="196"/>
        <v>0</v>
      </c>
      <c r="CT166" s="699">
        <f t="shared" si="196"/>
        <v>0</v>
      </c>
      <c r="CU166" s="699">
        <f t="shared" si="196"/>
        <v>0</v>
      </c>
      <c r="CV166" s="699">
        <f t="shared" si="196"/>
        <v>0</v>
      </c>
      <c r="CW166" s="699">
        <f t="shared" si="196"/>
        <v>0</v>
      </c>
      <c r="CX166" s="699">
        <f t="shared" si="196"/>
        <v>0</v>
      </c>
      <c r="CY166" s="699">
        <f t="shared" si="196"/>
        <v>0</v>
      </c>
      <c r="CZ166" s="699">
        <f t="shared" si="196"/>
        <v>0</v>
      </c>
      <c r="DA166" s="699">
        <f t="shared" si="196"/>
        <v>0</v>
      </c>
      <c r="DB166" s="699">
        <f t="shared" si="196"/>
        <v>0</v>
      </c>
      <c r="DC166" s="699">
        <f t="shared" si="196"/>
        <v>0</v>
      </c>
      <c r="DD166" s="674"/>
      <c r="DE166" s="674"/>
      <c r="DF166" s="674"/>
      <c r="DG166" s="674"/>
      <c r="DH166" s="674"/>
      <c r="DI166" s="674"/>
      <c r="DJ166" s="674"/>
    </row>
    <row r="167" spans="2:114" hidden="1" x14ac:dyDescent="0.25">
      <c r="B167" s="714">
        <v>35</v>
      </c>
      <c r="C167" s="715" t="s">
        <v>5999</v>
      </c>
      <c r="E167" s="715" t="s">
        <v>5932</v>
      </c>
      <c r="G167" s="707">
        <f>G139</f>
        <v>0</v>
      </c>
      <c r="H167" s="757">
        <f>H139</f>
        <v>0</v>
      </c>
      <c r="I167" s="699">
        <f t="shared" ref="I167:BT167" si="197">I139</f>
        <v>0</v>
      </c>
      <c r="J167" s="699">
        <f t="shared" si="197"/>
        <v>0</v>
      </c>
      <c r="K167" s="699">
        <f t="shared" si="197"/>
        <v>0</v>
      </c>
      <c r="L167" s="699">
        <f t="shared" si="197"/>
        <v>0</v>
      </c>
      <c r="M167" s="699">
        <f t="shared" si="197"/>
        <v>0</v>
      </c>
      <c r="N167" s="699">
        <f t="shared" si="197"/>
        <v>0</v>
      </c>
      <c r="O167" s="699">
        <f t="shared" si="197"/>
        <v>0</v>
      </c>
      <c r="P167" s="699">
        <f t="shared" si="197"/>
        <v>0</v>
      </c>
      <c r="Q167" s="699">
        <f t="shared" si="197"/>
        <v>0</v>
      </c>
      <c r="R167" s="699">
        <f t="shared" si="197"/>
        <v>0</v>
      </c>
      <c r="S167" s="699">
        <f t="shared" si="197"/>
        <v>0</v>
      </c>
      <c r="T167" s="699">
        <f t="shared" si="197"/>
        <v>0</v>
      </c>
      <c r="U167" s="699">
        <f t="shared" si="197"/>
        <v>0</v>
      </c>
      <c r="V167" s="699">
        <f t="shared" si="197"/>
        <v>0</v>
      </c>
      <c r="W167" s="699">
        <f t="shared" si="197"/>
        <v>0</v>
      </c>
      <c r="X167" s="699">
        <f t="shared" si="197"/>
        <v>0</v>
      </c>
      <c r="Y167" s="699">
        <f t="shared" si="197"/>
        <v>0</v>
      </c>
      <c r="Z167" s="699">
        <f t="shared" si="197"/>
        <v>0</v>
      </c>
      <c r="AA167" s="699">
        <f t="shared" si="197"/>
        <v>0</v>
      </c>
      <c r="AB167" s="699">
        <f t="shared" si="197"/>
        <v>0</v>
      </c>
      <c r="AC167" s="699">
        <f t="shared" si="197"/>
        <v>0</v>
      </c>
      <c r="AD167" s="699">
        <f t="shared" si="197"/>
        <v>0</v>
      </c>
      <c r="AE167" s="699">
        <f t="shared" si="197"/>
        <v>0</v>
      </c>
      <c r="AF167" s="699">
        <f t="shared" si="197"/>
        <v>0</v>
      </c>
      <c r="AG167" s="699">
        <f t="shared" si="197"/>
        <v>0</v>
      </c>
      <c r="AH167" s="699">
        <f t="shared" si="197"/>
        <v>0</v>
      </c>
      <c r="AI167" s="699">
        <f t="shared" si="197"/>
        <v>0</v>
      </c>
      <c r="AJ167" s="699">
        <f t="shared" si="197"/>
        <v>0</v>
      </c>
      <c r="AK167" s="699">
        <f t="shared" si="197"/>
        <v>0</v>
      </c>
      <c r="AL167" s="699">
        <f t="shared" si="197"/>
        <v>0</v>
      </c>
      <c r="AM167" s="699">
        <f t="shared" si="197"/>
        <v>0</v>
      </c>
      <c r="AN167" s="699">
        <f t="shared" si="197"/>
        <v>0</v>
      </c>
      <c r="AO167" s="699">
        <f t="shared" si="197"/>
        <v>0</v>
      </c>
      <c r="AP167" s="699">
        <f t="shared" si="197"/>
        <v>0</v>
      </c>
      <c r="AQ167" s="699">
        <f t="shared" si="197"/>
        <v>0</v>
      </c>
      <c r="AR167" s="699">
        <f t="shared" si="197"/>
        <v>0</v>
      </c>
      <c r="AS167" s="699">
        <f t="shared" si="197"/>
        <v>0</v>
      </c>
      <c r="AT167" s="699">
        <f t="shared" si="197"/>
        <v>0</v>
      </c>
      <c r="AU167" s="699">
        <f t="shared" si="197"/>
        <v>0</v>
      </c>
      <c r="AV167" s="699">
        <f t="shared" si="197"/>
        <v>0</v>
      </c>
      <c r="AW167" s="699">
        <f t="shared" si="197"/>
        <v>0</v>
      </c>
      <c r="AX167" s="699">
        <f t="shared" si="197"/>
        <v>0</v>
      </c>
      <c r="AY167" s="699">
        <f t="shared" si="197"/>
        <v>0</v>
      </c>
      <c r="AZ167" s="699">
        <f t="shared" si="197"/>
        <v>0</v>
      </c>
      <c r="BA167" s="699">
        <f t="shared" si="197"/>
        <v>0</v>
      </c>
      <c r="BB167" s="699">
        <f t="shared" si="197"/>
        <v>0</v>
      </c>
      <c r="BC167" s="699">
        <f t="shared" si="197"/>
        <v>0</v>
      </c>
      <c r="BD167" s="699">
        <f t="shared" si="197"/>
        <v>0</v>
      </c>
      <c r="BE167" s="699">
        <f t="shared" si="197"/>
        <v>0</v>
      </c>
      <c r="BF167" s="699">
        <f t="shared" si="197"/>
        <v>0</v>
      </c>
      <c r="BG167" s="699">
        <f t="shared" si="197"/>
        <v>0</v>
      </c>
      <c r="BH167" s="699">
        <f t="shared" si="197"/>
        <v>0</v>
      </c>
      <c r="BI167" s="699">
        <f t="shared" si="197"/>
        <v>0</v>
      </c>
      <c r="BJ167" s="699">
        <f t="shared" si="197"/>
        <v>0</v>
      </c>
      <c r="BK167" s="699">
        <f t="shared" si="197"/>
        <v>0</v>
      </c>
      <c r="BL167" s="699">
        <f t="shared" si="197"/>
        <v>0</v>
      </c>
      <c r="BM167" s="699">
        <f t="shared" si="197"/>
        <v>0</v>
      </c>
      <c r="BN167" s="699">
        <f t="shared" si="197"/>
        <v>0</v>
      </c>
      <c r="BO167" s="699">
        <f t="shared" si="197"/>
        <v>0</v>
      </c>
      <c r="BP167" s="699">
        <f t="shared" si="197"/>
        <v>0</v>
      </c>
      <c r="BQ167" s="699">
        <f t="shared" si="197"/>
        <v>0</v>
      </c>
      <c r="BR167" s="699">
        <f t="shared" si="197"/>
        <v>0</v>
      </c>
      <c r="BS167" s="699">
        <f t="shared" si="197"/>
        <v>0</v>
      </c>
      <c r="BT167" s="699">
        <f t="shared" si="197"/>
        <v>0</v>
      </c>
      <c r="BU167" s="699">
        <f t="shared" ref="BU167:DC167" si="198">BU139</f>
        <v>0</v>
      </c>
      <c r="BV167" s="699">
        <f t="shared" si="198"/>
        <v>0</v>
      </c>
      <c r="BW167" s="699">
        <f t="shared" si="198"/>
        <v>0</v>
      </c>
      <c r="BX167" s="699">
        <f t="shared" si="198"/>
        <v>0</v>
      </c>
      <c r="BY167" s="699">
        <f t="shared" si="198"/>
        <v>0</v>
      </c>
      <c r="BZ167" s="699">
        <f t="shared" si="198"/>
        <v>0</v>
      </c>
      <c r="CA167" s="699">
        <f t="shared" si="198"/>
        <v>0</v>
      </c>
      <c r="CB167" s="699">
        <f t="shared" si="198"/>
        <v>0</v>
      </c>
      <c r="CC167" s="699">
        <f t="shared" si="198"/>
        <v>0</v>
      </c>
      <c r="CD167" s="699">
        <f t="shared" si="198"/>
        <v>0</v>
      </c>
      <c r="CE167" s="699">
        <f t="shared" si="198"/>
        <v>0</v>
      </c>
      <c r="CF167" s="699">
        <f t="shared" si="198"/>
        <v>0</v>
      </c>
      <c r="CG167" s="699">
        <f t="shared" si="198"/>
        <v>0</v>
      </c>
      <c r="CH167" s="699">
        <f t="shared" si="198"/>
        <v>0</v>
      </c>
      <c r="CI167" s="699">
        <f t="shared" si="198"/>
        <v>0</v>
      </c>
      <c r="CJ167" s="699">
        <f t="shared" si="198"/>
        <v>0</v>
      </c>
      <c r="CK167" s="699">
        <f t="shared" si="198"/>
        <v>0</v>
      </c>
      <c r="CL167" s="699">
        <f t="shared" si="198"/>
        <v>0</v>
      </c>
      <c r="CM167" s="699">
        <f t="shared" si="198"/>
        <v>0</v>
      </c>
      <c r="CN167" s="699">
        <f t="shared" si="198"/>
        <v>0</v>
      </c>
      <c r="CO167" s="699">
        <f t="shared" si="198"/>
        <v>0</v>
      </c>
      <c r="CP167" s="699">
        <f t="shared" si="198"/>
        <v>0</v>
      </c>
      <c r="CQ167" s="699">
        <f t="shared" si="198"/>
        <v>0</v>
      </c>
      <c r="CR167" s="699">
        <f t="shared" si="198"/>
        <v>0</v>
      </c>
      <c r="CS167" s="699">
        <f t="shared" si="198"/>
        <v>0</v>
      </c>
      <c r="CT167" s="699">
        <f t="shared" si="198"/>
        <v>0</v>
      </c>
      <c r="CU167" s="699">
        <f t="shared" si="198"/>
        <v>0</v>
      </c>
      <c r="CV167" s="699">
        <f t="shared" si="198"/>
        <v>0</v>
      </c>
      <c r="CW167" s="699">
        <f t="shared" si="198"/>
        <v>0</v>
      </c>
      <c r="CX167" s="699">
        <f t="shared" si="198"/>
        <v>0</v>
      </c>
      <c r="CY167" s="699">
        <f t="shared" si="198"/>
        <v>0</v>
      </c>
      <c r="CZ167" s="699">
        <f t="shared" si="198"/>
        <v>0</v>
      </c>
      <c r="DA167" s="699">
        <f t="shared" si="198"/>
        <v>0</v>
      </c>
      <c r="DB167" s="699">
        <f t="shared" si="198"/>
        <v>0</v>
      </c>
      <c r="DC167" s="699">
        <f t="shared" si="198"/>
        <v>0</v>
      </c>
      <c r="DD167" s="674"/>
      <c r="DE167" s="674"/>
      <c r="DF167" s="674"/>
      <c r="DG167" s="674"/>
      <c r="DH167" s="674"/>
      <c r="DI167" s="674"/>
      <c r="DJ167" s="674"/>
    </row>
    <row r="168" spans="2:114" hidden="1" x14ac:dyDescent="0.25">
      <c r="B168" s="714">
        <v>36</v>
      </c>
      <c r="C168" s="715" t="s">
        <v>5937</v>
      </c>
      <c r="E168" s="715" t="s">
        <v>5939</v>
      </c>
      <c r="G168" s="680">
        <f>IFERROR(G144/G132,0)</f>
        <v>0</v>
      </c>
      <c r="H168" s="754">
        <f>IFERROR(H144/H132,0)</f>
        <v>0</v>
      </c>
      <c r="I168" s="680">
        <f t="shared" ref="I168:BT168" si="199">IFERROR(I144/I132,0)</f>
        <v>0</v>
      </c>
      <c r="J168" s="680">
        <f t="shared" si="199"/>
        <v>0</v>
      </c>
      <c r="K168" s="680">
        <f t="shared" si="199"/>
        <v>0</v>
      </c>
      <c r="L168" s="680">
        <f t="shared" si="199"/>
        <v>0</v>
      </c>
      <c r="M168" s="680">
        <f t="shared" si="199"/>
        <v>0</v>
      </c>
      <c r="N168" s="680">
        <f t="shared" si="199"/>
        <v>0</v>
      </c>
      <c r="O168" s="680">
        <f t="shared" si="199"/>
        <v>0</v>
      </c>
      <c r="P168" s="680">
        <f t="shared" si="199"/>
        <v>0</v>
      </c>
      <c r="Q168" s="680">
        <f t="shared" si="199"/>
        <v>0</v>
      </c>
      <c r="R168" s="680">
        <f t="shared" si="199"/>
        <v>0</v>
      </c>
      <c r="S168" s="680">
        <f t="shared" si="199"/>
        <v>0</v>
      </c>
      <c r="T168" s="680">
        <f t="shared" si="199"/>
        <v>0</v>
      </c>
      <c r="U168" s="680">
        <f t="shared" si="199"/>
        <v>0</v>
      </c>
      <c r="V168" s="680">
        <f t="shared" si="199"/>
        <v>0</v>
      </c>
      <c r="W168" s="680">
        <f t="shared" si="199"/>
        <v>0</v>
      </c>
      <c r="X168" s="680">
        <f t="shared" si="199"/>
        <v>0</v>
      </c>
      <c r="Y168" s="680">
        <f t="shared" si="199"/>
        <v>0</v>
      </c>
      <c r="Z168" s="680">
        <f t="shared" si="199"/>
        <v>0</v>
      </c>
      <c r="AA168" s="680">
        <f t="shared" si="199"/>
        <v>0</v>
      </c>
      <c r="AB168" s="680">
        <f t="shared" si="199"/>
        <v>0</v>
      </c>
      <c r="AC168" s="680">
        <f t="shared" si="199"/>
        <v>0</v>
      </c>
      <c r="AD168" s="680">
        <f t="shared" si="199"/>
        <v>0</v>
      </c>
      <c r="AE168" s="680">
        <f t="shared" si="199"/>
        <v>0</v>
      </c>
      <c r="AF168" s="680">
        <f t="shared" si="199"/>
        <v>0</v>
      </c>
      <c r="AG168" s="680">
        <f t="shared" si="199"/>
        <v>0</v>
      </c>
      <c r="AH168" s="680">
        <f t="shared" si="199"/>
        <v>0</v>
      </c>
      <c r="AI168" s="680">
        <f t="shared" si="199"/>
        <v>0</v>
      </c>
      <c r="AJ168" s="680">
        <f t="shared" si="199"/>
        <v>0</v>
      </c>
      <c r="AK168" s="680">
        <f t="shared" si="199"/>
        <v>0</v>
      </c>
      <c r="AL168" s="680">
        <f t="shared" si="199"/>
        <v>0</v>
      </c>
      <c r="AM168" s="680">
        <f t="shared" si="199"/>
        <v>0</v>
      </c>
      <c r="AN168" s="680">
        <f t="shared" si="199"/>
        <v>0</v>
      </c>
      <c r="AO168" s="680">
        <f t="shared" si="199"/>
        <v>0</v>
      </c>
      <c r="AP168" s="680">
        <f t="shared" si="199"/>
        <v>0</v>
      </c>
      <c r="AQ168" s="680">
        <f t="shared" si="199"/>
        <v>0</v>
      </c>
      <c r="AR168" s="680">
        <f t="shared" si="199"/>
        <v>0</v>
      </c>
      <c r="AS168" s="680">
        <f t="shared" si="199"/>
        <v>0</v>
      </c>
      <c r="AT168" s="680">
        <f t="shared" si="199"/>
        <v>0</v>
      </c>
      <c r="AU168" s="680">
        <f t="shared" si="199"/>
        <v>0</v>
      </c>
      <c r="AV168" s="680">
        <f t="shared" si="199"/>
        <v>0</v>
      </c>
      <c r="AW168" s="680">
        <f t="shared" si="199"/>
        <v>0</v>
      </c>
      <c r="AX168" s="680">
        <f t="shared" si="199"/>
        <v>0</v>
      </c>
      <c r="AY168" s="680">
        <f t="shared" si="199"/>
        <v>0</v>
      </c>
      <c r="AZ168" s="680">
        <f t="shared" si="199"/>
        <v>0</v>
      </c>
      <c r="BA168" s="680">
        <f t="shared" si="199"/>
        <v>0</v>
      </c>
      <c r="BB168" s="680">
        <f t="shared" si="199"/>
        <v>0</v>
      </c>
      <c r="BC168" s="680">
        <f t="shared" si="199"/>
        <v>0</v>
      </c>
      <c r="BD168" s="680">
        <f t="shared" si="199"/>
        <v>0</v>
      </c>
      <c r="BE168" s="680">
        <f t="shared" si="199"/>
        <v>0</v>
      </c>
      <c r="BF168" s="680">
        <f t="shared" si="199"/>
        <v>0</v>
      </c>
      <c r="BG168" s="680">
        <f t="shared" si="199"/>
        <v>0</v>
      </c>
      <c r="BH168" s="680">
        <f t="shared" si="199"/>
        <v>0</v>
      </c>
      <c r="BI168" s="680">
        <f t="shared" si="199"/>
        <v>0</v>
      </c>
      <c r="BJ168" s="680">
        <f t="shared" si="199"/>
        <v>0</v>
      </c>
      <c r="BK168" s="680">
        <f t="shared" si="199"/>
        <v>0</v>
      </c>
      <c r="BL168" s="680">
        <f t="shared" si="199"/>
        <v>0</v>
      </c>
      <c r="BM168" s="680">
        <f t="shared" si="199"/>
        <v>0</v>
      </c>
      <c r="BN168" s="680">
        <f t="shared" si="199"/>
        <v>0</v>
      </c>
      <c r="BO168" s="680">
        <f t="shared" si="199"/>
        <v>0</v>
      </c>
      <c r="BP168" s="680">
        <f t="shared" si="199"/>
        <v>0</v>
      </c>
      <c r="BQ168" s="680">
        <f t="shared" si="199"/>
        <v>0</v>
      </c>
      <c r="BR168" s="680">
        <f t="shared" si="199"/>
        <v>0</v>
      </c>
      <c r="BS168" s="680">
        <f t="shared" si="199"/>
        <v>0</v>
      </c>
      <c r="BT168" s="680">
        <f t="shared" si="199"/>
        <v>0</v>
      </c>
      <c r="BU168" s="680">
        <f t="shared" ref="BU168:DC168" si="200">IFERROR(BU144/BU132,0)</f>
        <v>0</v>
      </c>
      <c r="BV168" s="680">
        <f t="shared" si="200"/>
        <v>0</v>
      </c>
      <c r="BW168" s="680">
        <f t="shared" si="200"/>
        <v>0</v>
      </c>
      <c r="BX168" s="680">
        <f t="shared" si="200"/>
        <v>0</v>
      </c>
      <c r="BY168" s="680">
        <f t="shared" si="200"/>
        <v>0</v>
      </c>
      <c r="BZ168" s="680">
        <f t="shared" si="200"/>
        <v>0</v>
      </c>
      <c r="CA168" s="680">
        <f t="shared" si="200"/>
        <v>0</v>
      </c>
      <c r="CB168" s="680">
        <f t="shared" si="200"/>
        <v>0</v>
      </c>
      <c r="CC168" s="680">
        <f t="shared" si="200"/>
        <v>0</v>
      </c>
      <c r="CD168" s="680">
        <f t="shared" si="200"/>
        <v>0</v>
      </c>
      <c r="CE168" s="680">
        <f t="shared" si="200"/>
        <v>0</v>
      </c>
      <c r="CF168" s="680">
        <f t="shared" si="200"/>
        <v>0</v>
      </c>
      <c r="CG168" s="680">
        <f t="shared" si="200"/>
        <v>0</v>
      </c>
      <c r="CH168" s="680">
        <f t="shared" si="200"/>
        <v>0</v>
      </c>
      <c r="CI168" s="680">
        <f t="shared" si="200"/>
        <v>0</v>
      </c>
      <c r="CJ168" s="680">
        <f t="shared" si="200"/>
        <v>0</v>
      </c>
      <c r="CK168" s="680">
        <f t="shared" si="200"/>
        <v>0</v>
      </c>
      <c r="CL168" s="680">
        <f t="shared" si="200"/>
        <v>0</v>
      </c>
      <c r="CM168" s="680">
        <f t="shared" si="200"/>
        <v>0</v>
      </c>
      <c r="CN168" s="680">
        <f t="shared" si="200"/>
        <v>0</v>
      </c>
      <c r="CO168" s="680">
        <f t="shared" si="200"/>
        <v>0</v>
      </c>
      <c r="CP168" s="680">
        <f t="shared" si="200"/>
        <v>0</v>
      </c>
      <c r="CQ168" s="680">
        <f t="shared" si="200"/>
        <v>0</v>
      </c>
      <c r="CR168" s="680">
        <f t="shared" si="200"/>
        <v>0</v>
      </c>
      <c r="CS168" s="680">
        <f t="shared" si="200"/>
        <v>0</v>
      </c>
      <c r="CT168" s="680">
        <f t="shared" si="200"/>
        <v>0</v>
      </c>
      <c r="CU168" s="680">
        <f t="shared" si="200"/>
        <v>0</v>
      </c>
      <c r="CV168" s="680">
        <f t="shared" si="200"/>
        <v>0</v>
      </c>
      <c r="CW168" s="680">
        <f t="shared" si="200"/>
        <v>0</v>
      </c>
      <c r="CX168" s="680">
        <f t="shared" si="200"/>
        <v>0</v>
      </c>
      <c r="CY168" s="680">
        <f t="shared" si="200"/>
        <v>0</v>
      </c>
      <c r="CZ168" s="680">
        <f t="shared" si="200"/>
        <v>0</v>
      </c>
      <c r="DA168" s="680">
        <f t="shared" si="200"/>
        <v>0</v>
      </c>
      <c r="DB168" s="680">
        <f t="shared" si="200"/>
        <v>0</v>
      </c>
      <c r="DC168" s="680">
        <f t="shared" si="200"/>
        <v>0</v>
      </c>
      <c r="DD168" s="674"/>
      <c r="DE168" s="674"/>
      <c r="DF168" s="674"/>
      <c r="DG168" s="674"/>
      <c r="DH168" s="674"/>
      <c r="DI168" s="674"/>
      <c r="DJ168" s="674"/>
    </row>
    <row r="169" spans="2:114" hidden="1" x14ac:dyDescent="0.25">
      <c r="B169" s="714">
        <v>37</v>
      </c>
      <c r="C169" s="715" t="s">
        <v>5940</v>
      </c>
      <c r="E169" s="715" t="s">
        <v>5939</v>
      </c>
      <c r="G169" s="680">
        <f>IFERROR(G145/G132,0)</f>
        <v>0</v>
      </c>
      <c r="H169" s="754">
        <f>IFERROR(H145/H132,0)</f>
        <v>0</v>
      </c>
      <c r="I169" s="680">
        <f t="shared" ref="I169:BT169" si="201">IFERROR(I145/I132,0)</f>
        <v>0</v>
      </c>
      <c r="J169" s="680">
        <f t="shared" si="201"/>
        <v>0</v>
      </c>
      <c r="K169" s="680">
        <f t="shared" si="201"/>
        <v>0</v>
      </c>
      <c r="L169" s="680">
        <f t="shared" si="201"/>
        <v>0</v>
      </c>
      <c r="M169" s="680">
        <f t="shared" si="201"/>
        <v>0</v>
      </c>
      <c r="N169" s="680">
        <f t="shared" si="201"/>
        <v>0</v>
      </c>
      <c r="O169" s="680">
        <f t="shared" si="201"/>
        <v>0</v>
      </c>
      <c r="P169" s="680">
        <f t="shared" si="201"/>
        <v>0</v>
      </c>
      <c r="Q169" s="680">
        <f t="shared" si="201"/>
        <v>0</v>
      </c>
      <c r="R169" s="680">
        <f t="shared" si="201"/>
        <v>0</v>
      </c>
      <c r="S169" s="680">
        <f t="shared" si="201"/>
        <v>0</v>
      </c>
      <c r="T169" s="680">
        <f t="shared" si="201"/>
        <v>0</v>
      </c>
      <c r="U169" s="680">
        <f t="shared" si="201"/>
        <v>0</v>
      </c>
      <c r="V169" s="680">
        <f t="shared" si="201"/>
        <v>0</v>
      </c>
      <c r="W169" s="680">
        <f t="shared" si="201"/>
        <v>0</v>
      </c>
      <c r="X169" s="680">
        <f t="shared" si="201"/>
        <v>0</v>
      </c>
      <c r="Y169" s="680">
        <f t="shared" si="201"/>
        <v>0</v>
      </c>
      <c r="Z169" s="680">
        <f t="shared" si="201"/>
        <v>0</v>
      </c>
      <c r="AA169" s="680">
        <f t="shared" si="201"/>
        <v>0</v>
      </c>
      <c r="AB169" s="680">
        <f t="shared" si="201"/>
        <v>0</v>
      </c>
      <c r="AC169" s="680">
        <f t="shared" si="201"/>
        <v>0</v>
      </c>
      <c r="AD169" s="680">
        <f t="shared" si="201"/>
        <v>0</v>
      </c>
      <c r="AE169" s="680">
        <f t="shared" si="201"/>
        <v>0</v>
      </c>
      <c r="AF169" s="680">
        <f t="shared" si="201"/>
        <v>0</v>
      </c>
      <c r="AG169" s="680">
        <f t="shared" si="201"/>
        <v>0</v>
      </c>
      <c r="AH169" s="680">
        <f t="shared" si="201"/>
        <v>0</v>
      </c>
      <c r="AI169" s="680">
        <f t="shared" si="201"/>
        <v>0</v>
      </c>
      <c r="AJ169" s="680">
        <f t="shared" si="201"/>
        <v>0</v>
      </c>
      <c r="AK169" s="680">
        <f t="shared" si="201"/>
        <v>0</v>
      </c>
      <c r="AL169" s="680">
        <f t="shared" si="201"/>
        <v>0</v>
      </c>
      <c r="AM169" s="680">
        <f t="shared" si="201"/>
        <v>0</v>
      </c>
      <c r="AN169" s="680">
        <f t="shared" si="201"/>
        <v>0</v>
      </c>
      <c r="AO169" s="680">
        <f t="shared" si="201"/>
        <v>0</v>
      </c>
      <c r="AP169" s="680">
        <f t="shared" si="201"/>
        <v>0</v>
      </c>
      <c r="AQ169" s="680">
        <f t="shared" si="201"/>
        <v>0</v>
      </c>
      <c r="AR169" s="680">
        <f t="shared" si="201"/>
        <v>0</v>
      </c>
      <c r="AS169" s="680">
        <f t="shared" si="201"/>
        <v>0</v>
      </c>
      <c r="AT169" s="680">
        <f t="shared" si="201"/>
        <v>0</v>
      </c>
      <c r="AU169" s="680">
        <f t="shared" si="201"/>
        <v>0</v>
      </c>
      <c r="AV169" s="680">
        <f t="shared" si="201"/>
        <v>0</v>
      </c>
      <c r="AW169" s="680">
        <f t="shared" si="201"/>
        <v>0</v>
      </c>
      <c r="AX169" s="680">
        <f t="shared" si="201"/>
        <v>0</v>
      </c>
      <c r="AY169" s="680">
        <f t="shared" si="201"/>
        <v>0</v>
      </c>
      <c r="AZ169" s="680">
        <f t="shared" si="201"/>
        <v>0</v>
      </c>
      <c r="BA169" s="680">
        <f t="shared" si="201"/>
        <v>0</v>
      </c>
      <c r="BB169" s="680">
        <f t="shared" si="201"/>
        <v>0</v>
      </c>
      <c r="BC169" s="680">
        <f t="shared" si="201"/>
        <v>0</v>
      </c>
      <c r="BD169" s="680">
        <f t="shared" si="201"/>
        <v>0</v>
      </c>
      <c r="BE169" s="680">
        <f t="shared" si="201"/>
        <v>0</v>
      </c>
      <c r="BF169" s="680">
        <f t="shared" si="201"/>
        <v>0</v>
      </c>
      <c r="BG169" s="680">
        <f t="shared" si="201"/>
        <v>0</v>
      </c>
      <c r="BH169" s="680">
        <f t="shared" si="201"/>
        <v>0</v>
      </c>
      <c r="BI169" s="680">
        <f t="shared" si="201"/>
        <v>0</v>
      </c>
      <c r="BJ169" s="680">
        <f t="shared" si="201"/>
        <v>0</v>
      </c>
      <c r="BK169" s="680">
        <f t="shared" si="201"/>
        <v>0</v>
      </c>
      <c r="BL169" s="680">
        <f t="shared" si="201"/>
        <v>0</v>
      </c>
      <c r="BM169" s="680">
        <f t="shared" si="201"/>
        <v>0</v>
      </c>
      <c r="BN169" s="680">
        <f t="shared" si="201"/>
        <v>0</v>
      </c>
      <c r="BO169" s="680">
        <f t="shared" si="201"/>
        <v>0</v>
      </c>
      <c r="BP169" s="680">
        <f t="shared" si="201"/>
        <v>0</v>
      </c>
      <c r="BQ169" s="680">
        <f t="shared" si="201"/>
        <v>0</v>
      </c>
      <c r="BR169" s="680">
        <f t="shared" si="201"/>
        <v>0</v>
      </c>
      <c r="BS169" s="680">
        <f t="shared" si="201"/>
        <v>0</v>
      </c>
      <c r="BT169" s="680">
        <f t="shared" si="201"/>
        <v>0</v>
      </c>
      <c r="BU169" s="680">
        <f t="shared" ref="BU169:DC169" si="202">IFERROR(BU145/BU132,0)</f>
        <v>0</v>
      </c>
      <c r="BV169" s="680">
        <f t="shared" si="202"/>
        <v>0</v>
      </c>
      <c r="BW169" s="680">
        <f t="shared" si="202"/>
        <v>0</v>
      </c>
      <c r="BX169" s="680">
        <f t="shared" si="202"/>
        <v>0</v>
      </c>
      <c r="BY169" s="680">
        <f t="shared" si="202"/>
        <v>0</v>
      </c>
      <c r="BZ169" s="680">
        <f t="shared" si="202"/>
        <v>0</v>
      </c>
      <c r="CA169" s="680">
        <f t="shared" si="202"/>
        <v>0</v>
      </c>
      <c r="CB169" s="680">
        <f t="shared" si="202"/>
        <v>0</v>
      </c>
      <c r="CC169" s="680">
        <f t="shared" si="202"/>
        <v>0</v>
      </c>
      <c r="CD169" s="680">
        <f t="shared" si="202"/>
        <v>0</v>
      </c>
      <c r="CE169" s="680">
        <f t="shared" si="202"/>
        <v>0</v>
      </c>
      <c r="CF169" s="680">
        <f t="shared" si="202"/>
        <v>0</v>
      </c>
      <c r="CG169" s="680">
        <f t="shared" si="202"/>
        <v>0</v>
      </c>
      <c r="CH169" s="680">
        <f t="shared" si="202"/>
        <v>0</v>
      </c>
      <c r="CI169" s="680">
        <f t="shared" si="202"/>
        <v>0</v>
      </c>
      <c r="CJ169" s="680">
        <f t="shared" si="202"/>
        <v>0</v>
      </c>
      <c r="CK169" s="680">
        <f t="shared" si="202"/>
        <v>0</v>
      </c>
      <c r="CL169" s="680">
        <f t="shared" si="202"/>
        <v>0</v>
      </c>
      <c r="CM169" s="680">
        <f t="shared" si="202"/>
        <v>0</v>
      </c>
      <c r="CN169" s="680">
        <f t="shared" si="202"/>
        <v>0</v>
      </c>
      <c r="CO169" s="680">
        <f t="shared" si="202"/>
        <v>0</v>
      </c>
      <c r="CP169" s="680">
        <f t="shared" si="202"/>
        <v>0</v>
      </c>
      <c r="CQ169" s="680">
        <f t="shared" si="202"/>
        <v>0</v>
      </c>
      <c r="CR169" s="680">
        <f t="shared" si="202"/>
        <v>0</v>
      </c>
      <c r="CS169" s="680">
        <f t="shared" si="202"/>
        <v>0</v>
      </c>
      <c r="CT169" s="680">
        <f t="shared" si="202"/>
        <v>0</v>
      </c>
      <c r="CU169" s="680">
        <f t="shared" si="202"/>
        <v>0</v>
      </c>
      <c r="CV169" s="680">
        <f t="shared" si="202"/>
        <v>0</v>
      </c>
      <c r="CW169" s="680">
        <f t="shared" si="202"/>
        <v>0</v>
      </c>
      <c r="CX169" s="680">
        <f t="shared" si="202"/>
        <v>0</v>
      </c>
      <c r="CY169" s="680">
        <f t="shared" si="202"/>
        <v>0</v>
      </c>
      <c r="CZ169" s="680">
        <f t="shared" si="202"/>
        <v>0</v>
      </c>
      <c r="DA169" s="680">
        <f t="shared" si="202"/>
        <v>0</v>
      </c>
      <c r="DB169" s="680">
        <f t="shared" si="202"/>
        <v>0</v>
      </c>
      <c r="DC169" s="680">
        <f t="shared" si="202"/>
        <v>0</v>
      </c>
      <c r="DD169" s="674"/>
      <c r="DE169" s="674"/>
      <c r="DF169" s="674"/>
      <c r="DG169" s="674"/>
      <c r="DH169" s="674"/>
      <c r="DI169" s="674"/>
      <c r="DJ169" s="674"/>
    </row>
    <row r="170" spans="2:114" hidden="1" x14ac:dyDescent="0.25">
      <c r="B170" s="714">
        <v>38</v>
      </c>
      <c r="C170" s="715" t="s">
        <v>5942</v>
      </c>
      <c r="E170" s="715" t="s">
        <v>5939</v>
      </c>
      <c r="G170" s="707">
        <f>SUM(G168:G169)</f>
        <v>0</v>
      </c>
      <c r="H170" s="757">
        <f>SUM(H168:H169)</f>
        <v>0</v>
      </c>
      <c r="I170" s="699">
        <f t="shared" ref="I170:BT170" si="203">SUM(I168:I169)</f>
        <v>0</v>
      </c>
      <c r="J170" s="699">
        <f t="shared" si="203"/>
        <v>0</v>
      </c>
      <c r="K170" s="699">
        <f t="shared" si="203"/>
        <v>0</v>
      </c>
      <c r="L170" s="699">
        <f t="shared" si="203"/>
        <v>0</v>
      </c>
      <c r="M170" s="699">
        <f t="shared" si="203"/>
        <v>0</v>
      </c>
      <c r="N170" s="699">
        <f t="shared" si="203"/>
        <v>0</v>
      </c>
      <c r="O170" s="699">
        <f t="shared" si="203"/>
        <v>0</v>
      </c>
      <c r="P170" s="699">
        <f t="shared" si="203"/>
        <v>0</v>
      </c>
      <c r="Q170" s="699">
        <f t="shared" si="203"/>
        <v>0</v>
      </c>
      <c r="R170" s="699">
        <f t="shared" si="203"/>
        <v>0</v>
      </c>
      <c r="S170" s="699">
        <f t="shared" si="203"/>
        <v>0</v>
      </c>
      <c r="T170" s="699">
        <f t="shared" si="203"/>
        <v>0</v>
      </c>
      <c r="U170" s="699">
        <f t="shared" si="203"/>
        <v>0</v>
      </c>
      <c r="V170" s="699">
        <f t="shared" si="203"/>
        <v>0</v>
      </c>
      <c r="W170" s="699">
        <f t="shared" si="203"/>
        <v>0</v>
      </c>
      <c r="X170" s="699">
        <f t="shared" si="203"/>
        <v>0</v>
      </c>
      <c r="Y170" s="699">
        <f t="shared" si="203"/>
        <v>0</v>
      </c>
      <c r="Z170" s="699">
        <f t="shared" si="203"/>
        <v>0</v>
      </c>
      <c r="AA170" s="699">
        <f t="shared" si="203"/>
        <v>0</v>
      </c>
      <c r="AB170" s="699">
        <f t="shared" si="203"/>
        <v>0</v>
      </c>
      <c r="AC170" s="699">
        <f t="shared" si="203"/>
        <v>0</v>
      </c>
      <c r="AD170" s="699">
        <f t="shared" si="203"/>
        <v>0</v>
      </c>
      <c r="AE170" s="699">
        <f t="shared" si="203"/>
        <v>0</v>
      </c>
      <c r="AF170" s="699">
        <f t="shared" si="203"/>
        <v>0</v>
      </c>
      <c r="AG170" s="699">
        <f t="shared" si="203"/>
        <v>0</v>
      </c>
      <c r="AH170" s="699">
        <f t="shared" si="203"/>
        <v>0</v>
      </c>
      <c r="AI170" s="699">
        <f t="shared" si="203"/>
        <v>0</v>
      </c>
      <c r="AJ170" s="699">
        <f t="shared" si="203"/>
        <v>0</v>
      </c>
      <c r="AK170" s="699">
        <f t="shared" si="203"/>
        <v>0</v>
      </c>
      <c r="AL170" s="699">
        <f t="shared" si="203"/>
        <v>0</v>
      </c>
      <c r="AM170" s="699">
        <f t="shared" si="203"/>
        <v>0</v>
      </c>
      <c r="AN170" s="699">
        <f t="shared" si="203"/>
        <v>0</v>
      </c>
      <c r="AO170" s="699">
        <f t="shared" si="203"/>
        <v>0</v>
      </c>
      <c r="AP170" s="699">
        <f t="shared" si="203"/>
        <v>0</v>
      </c>
      <c r="AQ170" s="699">
        <f t="shared" si="203"/>
        <v>0</v>
      </c>
      <c r="AR170" s="699">
        <f t="shared" si="203"/>
        <v>0</v>
      </c>
      <c r="AS170" s="699">
        <f t="shared" si="203"/>
        <v>0</v>
      </c>
      <c r="AT170" s="699">
        <f t="shared" si="203"/>
        <v>0</v>
      </c>
      <c r="AU170" s="699">
        <f t="shared" si="203"/>
        <v>0</v>
      </c>
      <c r="AV170" s="699">
        <f t="shared" si="203"/>
        <v>0</v>
      </c>
      <c r="AW170" s="699">
        <f t="shared" si="203"/>
        <v>0</v>
      </c>
      <c r="AX170" s="699">
        <f t="shared" si="203"/>
        <v>0</v>
      </c>
      <c r="AY170" s="699">
        <f t="shared" si="203"/>
        <v>0</v>
      </c>
      <c r="AZ170" s="699">
        <f t="shared" si="203"/>
        <v>0</v>
      </c>
      <c r="BA170" s="699">
        <f t="shared" si="203"/>
        <v>0</v>
      </c>
      <c r="BB170" s="699">
        <f t="shared" si="203"/>
        <v>0</v>
      </c>
      <c r="BC170" s="699">
        <f t="shared" si="203"/>
        <v>0</v>
      </c>
      <c r="BD170" s="699">
        <f t="shared" si="203"/>
        <v>0</v>
      </c>
      <c r="BE170" s="699">
        <f t="shared" si="203"/>
        <v>0</v>
      </c>
      <c r="BF170" s="699">
        <f t="shared" si="203"/>
        <v>0</v>
      </c>
      <c r="BG170" s="699">
        <f t="shared" si="203"/>
        <v>0</v>
      </c>
      <c r="BH170" s="699">
        <f t="shared" si="203"/>
        <v>0</v>
      </c>
      <c r="BI170" s="699">
        <f t="shared" si="203"/>
        <v>0</v>
      </c>
      <c r="BJ170" s="699">
        <f t="shared" si="203"/>
        <v>0</v>
      </c>
      <c r="BK170" s="699">
        <f t="shared" si="203"/>
        <v>0</v>
      </c>
      <c r="BL170" s="699">
        <f t="shared" si="203"/>
        <v>0</v>
      </c>
      <c r="BM170" s="699">
        <f t="shared" si="203"/>
        <v>0</v>
      </c>
      <c r="BN170" s="699">
        <f t="shared" si="203"/>
        <v>0</v>
      </c>
      <c r="BO170" s="699">
        <f t="shared" si="203"/>
        <v>0</v>
      </c>
      <c r="BP170" s="699">
        <f t="shared" si="203"/>
        <v>0</v>
      </c>
      <c r="BQ170" s="699">
        <f t="shared" si="203"/>
        <v>0</v>
      </c>
      <c r="BR170" s="699">
        <f t="shared" si="203"/>
        <v>0</v>
      </c>
      <c r="BS170" s="699">
        <f t="shared" si="203"/>
        <v>0</v>
      </c>
      <c r="BT170" s="699">
        <f t="shared" si="203"/>
        <v>0</v>
      </c>
      <c r="BU170" s="699">
        <f t="shared" ref="BU170:DC170" si="204">SUM(BU168:BU169)</f>
        <v>0</v>
      </c>
      <c r="BV170" s="699">
        <f t="shared" si="204"/>
        <v>0</v>
      </c>
      <c r="BW170" s="699">
        <f t="shared" si="204"/>
        <v>0</v>
      </c>
      <c r="BX170" s="699">
        <f t="shared" si="204"/>
        <v>0</v>
      </c>
      <c r="BY170" s="699">
        <f t="shared" si="204"/>
        <v>0</v>
      </c>
      <c r="BZ170" s="699">
        <f t="shared" si="204"/>
        <v>0</v>
      </c>
      <c r="CA170" s="699">
        <f t="shared" si="204"/>
        <v>0</v>
      </c>
      <c r="CB170" s="699">
        <f t="shared" si="204"/>
        <v>0</v>
      </c>
      <c r="CC170" s="699">
        <f t="shared" si="204"/>
        <v>0</v>
      </c>
      <c r="CD170" s="699">
        <f t="shared" si="204"/>
        <v>0</v>
      </c>
      <c r="CE170" s="699">
        <f t="shared" si="204"/>
        <v>0</v>
      </c>
      <c r="CF170" s="699">
        <f t="shared" si="204"/>
        <v>0</v>
      </c>
      <c r="CG170" s="699">
        <f t="shared" si="204"/>
        <v>0</v>
      </c>
      <c r="CH170" s="699">
        <f t="shared" si="204"/>
        <v>0</v>
      </c>
      <c r="CI170" s="699">
        <f t="shared" si="204"/>
        <v>0</v>
      </c>
      <c r="CJ170" s="699">
        <f t="shared" si="204"/>
        <v>0</v>
      </c>
      <c r="CK170" s="699">
        <f t="shared" si="204"/>
        <v>0</v>
      </c>
      <c r="CL170" s="699">
        <f t="shared" si="204"/>
        <v>0</v>
      </c>
      <c r="CM170" s="699">
        <f t="shared" si="204"/>
        <v>0</v>
      </c>
      <c r="CN170" s="699">
        <f t="shared" si="204"/>
        <v>0</v>
      </c>
      <c r="CO170" s="699">
        <f t="shared" si="204"/>
        <v>0</v>
      </c>
      <c r="CP170" s="699">
        <f t="shared" si="204"/>
        <v>0</v>
      </c>
      <c r="CQ170" s="699">
        <f t="shared" si="204"/>
        <v>0</v>
      </c>
      <c r="CR170" s="699">
        <f t="shared" si="204"/>
        <v>0</v>
      </c>
      <c r="CS170" s="699">
        <f t="shared" si="204"/>
        <v>0</v>
      </c>
      <c r="CT170" s="699">
        <f t="shared" si="204"/>
        <v>0</v>
      </c>
      <c r="CU170" s="699">
        <f t="shared" si="204"/>
        <v>0</v>
      </c>
      <c r="CV170" s="699">
        <f t="shared" si="204"/>
        <v>0</v>
      </c>
      <c r="CW170" s="699">
        <f t="shared" si="204"/>
        <v>0</v>
      </c>
      <c r="CX170" s="699">
        <f t="shared" si="204"/>
        <v>0</v>
      </c>
      <c r="CY170" s="699">
        <f t="shared" si="204"/>
        <v>0</v>
      </c>
      <c r="CZ170" s="699">
        <f t="shared" si="204"/>
        <v>0</v>
      </c>
      <c r="DA170" s="699">
        <f t="shared" si="204"/>
        <v>0</v>
      </c>
      <c r="DB170" s="699">
        <f t="shared" si="204"/>
        <v>0</v>
      </c>
      <c r="DC170" s="699">
        <f t="shared" si="204"/>
        <v>0</v>
      </c>
      <c r="DD170" s="674"/>
      <c r="DE170" s="674"/>
      <c r="DF170" s="674"/>
      <c r="DG170" s="674"/>
      <c r="DH170" s="674"/>
      <c r="DI170" s="674"/>
      <c r="DJ170" s="674"/>
    </row>
    <row r="171" spans="2:114" hidden="1" x14ac:dyDescent="0.25">
      <c r="B171" s="714">
        <v>39</v>
      </c>
      <c r="C171" s="715" t="s">
        <v>5944</v>
      </c>
      <c r="E171" s="715" t="s">
        <v>5939</v>
      </c>
      <c r="G171" s="680">
        <f>IFERROR(G147/G132,0)</f>
        <v>0</v>
      </c>
      <c r="H171" s="754">
        <f>IFERROR(H147/H132,0)</f>
        <v>0</v>
      </c>
      <c r="I171" s="680">
        <f t="shared" ref="I171:BT171" si="205">IFERROR(I147/I132,0)</f>
        <v>0</v>
      </c>
      <c r="J171" s="680">
        <f t="shared" si="205"/>
        <v>0</v>
      </c>
      <c r="K171" s="680">
        <f t="shared" si="205"/>
        <v>0</v>
      </c>
      <c r="L171" s="680">
        <f t="shared" si="205"/>
        <v>0</v>
      </c>
      <c r="M171" s="680">
        <f t="shared" si="205"/>
        <v>0</v>
      </c>
      <c r="N171" s="680">
        <f t="shared" si="205"/>
        <v>0</v>
      </c>
      <c r="O171" s="680">
        <f t="shared" si="205"/>
        <v>0</v>
      </c>
      <c r="P171" s="680">
        <f t="shared" si="205"/>
        <v>0</v>
      </c>
      <c r="Q171" s="680">
        <f t="shared" si="205"/>
        <v>0</v>
      </c>
      <c r="R171" s="680">
        <f t="shared" si="205"/>
        <v>0</v>
      </c>
      <c r="S171" s="680">
        <f t="shared" si="205"/>
        <v>0</v>
      </c>
      <c r="T171" s="680">
        <f t="shared" si="205"/>
        <v>0</v>
      </c>
      <c r="U171" s="680">
        <f t="shared" si="205"/>
        <v>0</v>
      </c>
      <c r="V171" s="680">
        <f t="shared" si="205"/>
        <v>0</v>
      </c>
      <c r="W171" s="680">
        <f t="shared" si="205"/>
        <v>0</v>
      </c>
      <c r="X171" s="680">
        <f t="shared" si="205"/>
        <v>0</v>
      </c>
      <c r="Y171" s="680">
        <f t="shared" si="205"/>
        <v>0</v>
      </c>
      <c r="Z171" s="680">
        <f t="shared" si="205"/>
        <v>0</v>
      </c>
      <c r="AA171" s="680">
        <f t="shared" si="205"/>
        <v>0</v>
      </c>
      <c r="AB171" s="680">
        <f t="shared" si="205"/>
        <v>0</v>
      </c>
      <c r="AC171" s="680">
        <f t="shared" si="205"/>
        <v>0</v>
      </c>
      <c r="AD171" s="680">
        <f t="shared" si="205"/>
        <v>0</v>
      </c>
      <c r="AE171" s="680">
        <f t="shared" si="205"/>
        <v>0</v>
      </c>
      <c r="AF171" s="680">
        <f t="shared" si="205"/>
        <v>0</v>
      </c>
      <c r="AG171" s="680">
        <f t="shared" si="205"/>
        <v>0</v>
      </c>
      <c r="AH171" s="680">
        <f t="shared" si="205"/>
        <v>0</v>
      </c>
      <c r="AI171" s="680">
        <f t="shared" si="205"/>
        <v>0</v>
      </c>
      <c r="AJ171" s="680">
        <f t="shared" si="205"/>
        <v>0</v>
      </c>
      <c r="AK171" s="680">
        <f t="shared" si="205"/>
        <v>0</v>
      </c>
      <c r="AL171" s="680">
        <f t="shared" si="205"/>
        <v>0</v>
      </c>
      <c r="AM171" s="680">
        <f t="shared" si="205"/>
        <v>0</v>
      </c>
      <c r="AN171" s="680">
        <f t="shared" si="205"/>
        <v>0</v>
      </c>
      <c r="AO171" s="680">
        <f t="shared" si="205"/>
        <v>0</v>
      </c>
      <c r="AP171" s="680">
        <f t="shared" si="205"/>
        <v>0</v>
      </c>
      <c r="AQ171" s="680">
        <f t="shared" si="205"/>
        <v>0</v>
      </c>
      <c r="AR171" s="680">
        <f t="shared" si="205"/>
        <v>0</v>
      </c>
      <c r="AS171" s="680">
        <f t="shared" si="205"/>
        <v>0</v>
      </c>
      <c r="AT171" s="680">
        <f t="shared" si="205"/>
        <v>0</v>
      </c>
      <c r="AU171" s="680">
        <f t="shared" si="205"/>
        <v>0</v>
      </c>
      <c r="AV171" s="680">
        <f t="shared" si="205"/>
        <v>0</v>
      </c>
      <c r="AW171" s="680">
        <f t="shared" si="205"/>
        <v>0</v>
      </c>
      <c r="AX171" s="680">
        <f t="shared" si="205"/>
        <v>0</v>
      </c>
      <c r="AY171" s="680">
        <f t="shared" si="205"/>
        <v>0</v>
      </c>
      <c r="AZ171" s="680">
        <f t="shared" si="205"/>
        <v>0</v>
      </c>
      <c r="BA171" s="680">
        <f t="shared" si="205"/>
        <v>0</v>
      </c>
      <c r="BB171" s="680">
        <f t="shared" si="205"/>
        <v>0</v>
      </c>
      <c r="BC171" s="680">
        <f t="shared" si="205"/>
        <v>0</v>
      </c>
      <c r="BD171" s="680">
        <f t="shared" si="205"/>
        <v>0</v>
      </c>
      <c r="BE171" s="680">
        <f t="shared" si="205"/>
        <v>0</v>
      </c>
      <c r="BF171" s="680">
        <f t="shared" si="205"/>
        <v>0</v>
      </c>
      <c r="BG171" s="680">
        <f t="shared" si="205"/>
        <v>0</v>
      </c>
      <c r="BH171" s="680">
        <f t="shared" si="205"/>
        <v>0</v>
      </c>
      <c r="BI171" s="680">
        <f t="shared" si="205"/>
        <v>0</v>
      </c>
      <c r="BJ171" s="680">
        <f t="shared" si="205"/>
        <v>0</v>
      </c>
      <c r="BK171" s="680">
        <f t="shared" si="205"/>
        <v>0</v>
      </c>
      <c r="BL171" s="680">
        <f t="shared" si="205"/>
        <v>0</v>
      </c>
      <c r="BM171" s="680">
        <f t="shared" si="205"/>
        <v>0</v>
      </c>
      <c r="BN171" s="680">
        <f t="shared" si="205"/>
        <v>0</v>
      </c>
      <c r="BO171" s="680">
        <f t="shared" si="205"/>
        <v>0</v>
      </c>
      <c r="BP171" s="680">
        <f t="shared" si="205"/>
        <v>0</v>
      </c>
      <c r="BQ171" s="680">
        <f t="shared" si="205"/>
        <v>0</v>
      </c>
      <c r="BR171" s="680">
        <f t="shared" si="205"/>
        <v>0</v>
      </c>
      <c r="BS171" s="680">
        <f t="shared" si="205"/>
        <v>0</v>
      </c>
      <c r="BT171" s="680">
        <f t="shared" si="205"/>
        <v>0</v>
      </c>
      <c r="BU171" s="680">
        <f t="shared" ref="BU171:DC171" si="206">IFERROR(BU147/BU132,0)</f>
        <v>0</v>
      </c>
      <c r="BV171" s="680">
        <f t="shared" si="206"/>
        <v>0</v>
      </c>
      <c r="BW171" s="680">
        <f t="shared" si="206"/>
        <v>0</v>
      </c>
      <c r="BX171" s="680">
        <f t="shared" si="206"/>
        <v>0</v>
      </c>
      <c r="BY171" s="680">
        <f t="shared" si="206"/>
        <v>0</v>
      </c>
      <c r="BZ171" s="680">
        <f t="shared" si="206"/>
        <v>0</v>
      </c>
      <c r="CA171" s="680">
        <f t="shared" si="206"/>
        <v>0</v>
      </c>
      <c r="CB171" s="680">
        <f t="shared" si="206"/>
        <v>0</v>
      </c>
      <c r="CC171" s="680">
        <f t="shared" si="206"/>
        <v>0</v>
      </c>
      <c r="CD171" s="680">
        <f t="shared" si="206"/>
        <v>0</v>
      </c>
      <c r="CE171" s="680">
        <f t="shared" si="206"/>
        <v>0</v>
      </c>
      <c r="CF171" s="680">
        <f t="shared" si="206"/>
        <v>0</v>
      </c>
      <c r="CG171" s="680">
        <f t="shared" si="206"/>
        <v>0</v>
      </c>
      <c r="CH171" s="680">
        <f t="shared" si="206"/>
        <v>0</v>
      </c>
      <c r="CI171" s="680">
        <f t="shared" si="206"/>
        <v>0</v>
      </c>
      <c r="CJ171" s="680">
        <f t="shared" si="206"/>
        <v>0</v>
      </c>
      <c r="CK171" s="680">
        <f t="shared" si="206"/>
        <v>0</v>
      </c>
      <c r="CL171" s="680">
        <f t="shared" si="206"/>
        <v>0</v>
      </c>
      <c r="CM171" s="680">
        <f t="shared" si="206"/>
        <v>0</v>
      </c>
      <c r="CN171" s="680">
        <f t="shared" si="206"/>
        <v>0</v>
      </c>
      <c r="CO171" s="680">
        <f t="shared" si="206"/>
        <v>0</v>
      </c>
      <c r="CP171" s="680">
        <f t="shared" si="206"/>
        <v>0</v>
      </c>
      <c r="CQ171" s="680">
        <f t="shared" si="206"/>
        <v>0</v>
      </c>
      <c r="CR171" s="680">
        <f t="shared" si="206"/>
        <v>0</v>
      </c>
      <c r="CS171" s="680">
        <f t="shared" si="206"/>
        <v>0</v>
      </c>
      <c r="CT171" s="680">
        <f t="shared" si="206"/>
        <v>0</v>
      </c>
      <c r="CU171" s="680">
        <f t="shared" si="206"/>
        <v>0</v>
      </c>
      <c r="CV171" s="680">
        <f t="shared" si="206"/>
        <v>0</v>
      </c>
      <c r="CW171" s="680">
        <f t="shared" si="206"/>
        <v>0</v>
      </c>
      <c r="CX171" s="680">
        <f t="shared" si="206"/>
        <v>0</v>
      </c>
      <c r="CY171" s="680">
        <f t="shared" si="206"/>
        <v>0</v>
      </c>
      <c r="CZ171" s="680">
        <f t="shared" si="206"/>
        <v>0</v>
      </c>
      <c r="DA171" s="680">
        <f t="shared" si="206"/>
        <v>0</v>
      </c>
      <c r="DB171" s="680">
        <f t="shared" si="206"/>
        <v>0</v>
      </c>
      <c r="DC171" s="680">
        <f t="shared" si="206"/>
        <v>0</v>
      </c>
      <c r="DD171" s="674"/>
      <c r="DE171" s="674"/>
      <c r="DF171" s="674"/>
      <c r="DG171" s="674"/>
      <c r="DH171" s="674"/>
      <c r="DI171" s="674"/>
      <c r="DJ171" s="674"/>
    </row>
    <row r="172" spans="2:114" hidden="1" x14ac:dyDescent="0.25">
      <c r="B172" s="714">
        <v>40</v>
      </c>
      <c r="C172" s="715" t="s">
        <v>5946</v>
      </c>
      <c r="E172" s="715" t="s">
        <v>5939</v>
      </c>
      <c r="G172" s="680">
        <f>IFERROR(G148/G132,0)</f>
        <v>0</v>
      </c>
      <c r="H172" s="754">
        <f>IFERROR(H148/H132,0)</f>
        <v>0</v>
      </c>
      <c r="I172" s="680">
        <f t="shared" ref="I172:BT172" si="207">IFERROR(I148/I132,0)</f>
        <v>0</v>
      </c>
      <c r="J172" s="680">
        <f t="shared" si="207"/>
        <v>0</v>
      </c>
      <c r="K172" s="680">
        <f t="shared" si="207"/>
        <v>0</v>
      </c>
      <c r="L172" s="680">
        <f t="shared" si="207"/>
        <v>0</v>
      </c>
      <c r="M172" s="680">
        <f t="shared" si="207"/>
        <v>0</v>
      </c>
      <c r="N172" s="680">
        <f t="shared" si="207"/>
        <v>0</v>
      </c>
      <c r="O172" s="680">
        <f t="shared" si="207"/>
        <v>0</v>
      </c>
      <c r="P172" s="680">
        <f t="shared" si="207"/>
        <v>0</v>
      </c>
      <c r="Q172" s="680">
        <f t="shared" si="207"/>
        <v>0</v>
      </c>
      <c r="R172" s="680">
        <f t="shared" si="207"/>
        <v>0</v>
      </c>
      <c r="S172" s="680">
        <f t="shared" si="207"/>
        <v>0</v>
      </c>
      <c r="T172" s="680">
        <f t="shared" si="207"/>
        <v>0</v>
      </c>
      <c r="U172" s="680">
        <f t="shared" si="207"/>
        <v>0</v>
      </c>
      <c r="V172" s="680">
        <f t="shared" si="207"/>
        <v>0</v>
      </c>
      <c r="W172" s="680">
        <f t="shared" si="207"/>
        <v>0</v>
      </c>
      <c r="X172" s="680">
        <f t="shared" si="207"/>
        <v>0</v>
      </c>
      <c r="Y172" s="680">
        <f t="shared" si="207"/>
        <v>0</v>
      </c>
      <c r="Z172" s="680">
        <f t="shared" si="207"/>
        <v>0</v>
      </c>
      <c r="AA172" s="680">
        <f t="shared" si="207"/>
        <v>0</v>
      </c>
      <c r="AB172" s="680">
        <f t="shared" si="207"/>
        <v>0</v>
      </c>
      <c r="AC172" s="680">
        <f t="shared" si="207"/>
        <v>0</v>
      </c>
      <c r="AD172" s="680">
        <f t="shared" si="207"/>
        <v>0</v>
      </c>
      <c r="AE172" s="680">
        <f t="shared" si="207"/>
        <v>0</v>
      </c>
      <c r="AF172" s="680">
        <f t="shared" si="207"/>
        <v>0</v>
      </c>
      <c r="AG172" s="680">
        <f t="shared" si="207"/>
        <v>0</v>
      </c>
      <c r="AH172" s="680">
        <f t="shared" si="207"/>
        <v>0</v>
      </c>
      <c r="AI172" s="680">
        <f t="shared" si="207"/>
        <v>0</v>
      </c>
      <c r="AJ172" s="680">
        <f t="shared" si="207"/>
        <v>0</v>
      </c>
      <c r="AK172" s="680">
        <f t="shared" si="207"/>
        <v>0</v>
      </c>
      <c r="AL172" s="680">
        <f t="shared" si="207"/>
        <v>0</v>
      </c>
      <c r="AM172" s="680">
        <f t="shared" si="207"/>
        <v>0</v>
      </c>
      <c r="AN172" s="680">
        <f t="shared" si="207"/>
        <v>0</v>
      </c>
      <c r="AO172" s="680">
        <f t="shared" si="207"/>
        <v>0</v>
      </c>
      <c r="AP172" s="680">
        <f t="shared" si="207"/>
        <v>0</v>
      </c>
      <c r="AQ172" s="680">
        <f t="shared" si="207"/>
        <v>0</v>
      </c>
      <c r="AR172" s="680">
        <f t="shared" si="207"/>
        <v>0</v>
      </c>
      <c r="AS172" s="680">
        <f t="shared" si="207"/>
        <v>0</v>
      </c>
      <c r="AT172" s="680">
        <f t="shared" si="207"/>
        <v>0</v>
      </c>
      <c r="AU172" s="680">
        <f t="shared" si="207"/>
        <v>0</v>
      </c>
      <c r="AV172" s="680">
        <f t="shared" si="207"/>
        <v>0</v>
      </c>
      <c r="AW172" s="680">
        <f t="shared" si="207"/>
        <v>0</v>
      </c>
      <c r="AX172" s="680">
        <f t="shared" si="207"/>
        <v>0</v>
      </c>
      <c r="AY172" s="680">
        <f t="shared" si="207"/>
        <v>0</v>
      </c>
      <c r="AZ172" s="680">
        <f t="shared" si="207"/>
        <v>0</v>
      </c>
      <c r="BA172" s="680">
        <f t="shared" si="207"/>
        <v>0</v>
      </c>
      <c r="BB172" s="680">
        <f t="shared" si="207"/>
        <v>0</v>
      </c>
      <c r="BC172" s="680">
        <f t="shared" si="207"/>
        <v>0</v>
      </c>
      <c r="BD172" s="680">
        <f t="shared" si="207"/>
        <v>0</v>
      </c>
      <c r="BE172" s="680">
        <f t="shared" si="207"/>
        <v>0</v>
      </c>
      <c r="BF172" s="680">
        <f t="shared" si="207"/>
        <v>0</v>
      </c>
      <c r="BG172" s="680">
        <f t="shared" si="207"/>
        <v>0</v>
      </c>
      <c r="BH172" s="680">
        <f t="shared" si="207"/>
        <v>0</v>
      </c>
      <c r="BI172" s="680">
        <f t="shared" si="207"/>
        <v>0</v>
      </c>
      <c r="BJ172" s="680">
        <f t="shared" si="207"/>
        <v>0</v>
      </c>
      <c r="BK172" s="680">
        <f t="shared" si="207"/>
        <v>0</v>
      </c>
      <c r="BL172" s="680">
        <f t="shared" si="207"/>
        <v>0</v>
      </c>
      <c r="BM172" s="680">
        <f t="shared" si="207"/>
        <v>0</v>
      </c>
      <c r="BN172" s="680">
        <f t="shared" si="207"/>
        <v>0</v>
      </c>
      <c r="BO172" s="680">
        <f t="shared" si="207"/>
        <v>0</v>
      </c>
      <c r="BP172" s="680">
        <f t="shared" si="207"/>
        <v>0</v>
      </c>
      <c r="BQ172" s="680">
        <f t="shared" si="207"/>
        <v>0</v>
      </c>
      <c r="BR172" s="680">
        <f t="shared" si="207"/>
        <v>0</v>
      </c>
      <c r="BS172" s="680">
        <f t="shared" si="207"/>
        <v>0</v>
      </c>
      <c r="BT172" s="680">
        <f t="shared" si="207"/>
        <v>0</v>
      </c>
      <c r="BU172" s="680">
        <f t="shared" ref="BU172:DC172" si="208">IFERROR(BU148/BU132,0)</f>
        <v>0</v>
      </c>
      <c r="BV172" s="680">
        <f t="shared" si="208"/>
        <v>0</v>
      </c>
      <c r="BW172" s="680">
        <f t="shared" si="208"/>
        <v>0</v>
      </c>
      <c r="BX172" s="680">
        <f t="shared" si="208"/>
        <v>0</v>
      </c>
      <c r="BY172" s="680">
        <f t="shared" si="208"/>
        <v>0</v>
      </c>
      <c r="BZ172" s="680">
        <f t="shared" si="208"/>
        <v>0</v>
      </c>
      <c r="CA172" s="680">
        <f t="shared" si="208"/>
        <v>0</v>
      </c>
      <c r="CB172" s="680">
        <f t="shared" si="208"/>
        <v>0</v>
      </c>
      <c r="CC172" s="680">
        <f t="shared" si="208"/>
        <v>0</v>
      </c>
      <c r="CD172" s="680">
        <f t="shared" si="208"/>
        <v>0</v>
      </c>
      <c r="CE172" s="680">
        <f t="shared" si="208"/>
        <v>0</v>
      </c>
      <c r="CF172" s="680">
        <f t="shared" si="208"/>
        <v>0</v>
      </c>
      <c r="CG172" s="680">
        <f t="shared" si="208"/>
        <v>0</v>
      </c>
      <c r="CH172" s="680">
        <f t="shared" si="208"/>
        <v>0</v>
      </c>
      <c r="CI172" s="680">
        <f t="shared" si="208"/>
        <v>0</v>
      </c>
      <c r="CJ172" s="680">
        <f t="shared" si="208"/>
        <v>0</v>
      </c>
      <c r="CK172" s="680">
        <f t="shared" si="208"/>
        <v>0</v>
      </c>
      <c r="CL172" s="680">
        <f t="shared" si="208"/>
        <v>0</v>
      </c>
      <c r="CM172" s="680">
        <f t="shared" si="208"/>
        <v>0</v>
      </c>
      <c r="CN172" s="680">
        <f t="shared" si="208"/>
        <v>0</v>
      </c>
      <c r="CO172" s="680">
        <f t="shared" si="208"/>
        <v>0</v>
      </c>
      <c r="CP172" s="680">
        <f t="shared" si="208"/>
        <v>0</v>
      </c>
      <c r="CQ172" s="680">
        <f t="shared" si="208"/>
        <v>0</v>
      </c>
      <c r="CR172" s="680">
        <f t="shared" si="208"/>
        <v>0</v>
      </c>
      <c r="CS172" s="680">
        <f t="shared" si="208"/>
        <v>0</v>
      </c>
      <c r="CT172" s="680">
        <f t="shared" si="208"/>
        <v>0</v>
      </c>
      <c r="CU172" s="680">
        <f t="shared" si="208"/>
        <v>0</v>
      </c>
      <c r="CV172" s="680">
        <f t="shared" si="208"/>
        <v>0</v>
      </c>
      <c r="CW172" s="680">
        <f t="shared" si="208"/>
        <v>0</v>
      </c>
      <c r="CX172" s="680">
        <f t="shared" si="208"/>
        <v>0</v>
      </c>
      <c r="CY172" s="680">
        <f t="shared" si="208"/>
        <v>0</v>
      </c>
      <c r="CZ172" s="680">
        <f t="shared" si="208"/>
        <v>0</v>
      </c>
      <c r="DA172" s="680">
        <f t="shared" si="208"/>
        <v>0</v>
      </c>
      <c r="DB172" s="680">
        <f t="shared" si="208"/>
        <v>0</v>
      </c>
      <c r="DC172" s="680">
        <f t="shared" si="208"/>
        <v>0</v>
      </c>
      <c r="DD172" s="674"/>
      <c r="DE172" s="674"/>
      <c r="DF172" s="674"/>
      <c r="DG172" s="674"/>
      <c r="DH172" s="674"/>
      <c r="DI172" s="674"/>
      <c r="DJ172" s="674"/>
    </row>
    <row r="173" spans="2:114" hidden="1" x14ac:dyDescent="0.25">
      <c r="B173" s="714">
        <v>41</v>
      </c>
      <c r="C173" s="715" t="s">
        <v>5948</v>
      </c>
      <c r="E173" s="715" t="s">
        <v>5939</v>
      </c>
      <c r="G173" s="707">
        <f>SUM(G171:G172)</f>
        <v>0</v>
      </c>
      <c r="H173" s="757">
        <f>SUM(H171:H172)</f>
        <v>0</v>
      </c>
      <c r="I173" s="699">
        <f t="shared" ref="I173:BT173" si="209">SUM(I171:I172)</f>
        <v>0</v>
      </c>
      <c r="J173" s="699">
        <f t="shared" si="209"/>
        <v>0</v>
      </c>
      <c r="K173" s="699">
        <f t="shared" si="209"/>
        <v>0</v>
      </c>
      <c r="L173" s="699">
        <f t="shared" si="209"/>
        <v>0</v>
      </c>
      <c r="M173" s="699">
        <f t="shared" si="209"/>
        <v>0</v>
      </c>
      <c r="N173" s="699">
        <f t="shared" si="209"/>
        <v>0</v>
      </c>
      <c r="O173" s="699">
        <f t="shared" si="209"/>
        <v>0</v>
      </c>
      <c r="P173" s="699">
        <f t="shared" si="209"/>
        <v>0</v>
      </c>
      <c r="Q173" s="699">
        <f t="shared" si="209"/>
        <v>0</v>
      </c>
      <c r="R173" s="699">
        <f t="shared" si="209"/>
        <v>0</v>
      </c>
      <c r="S173" s="699">
        <f t="shared" si="209"/>
        <v>0</v>
      </c>
      <c r="T173" s="699">
        <f t="shared" si="209"/>
        <v>0</v>
      </c>
      <c r="U173" s="699">
        <f t="shared" si="209"/>
        <v>0</v>
      </c>
      <c r="V173" s="699">
        <f t="shared" si="209"/>
        <v>0</v>
      </c>
      <c r="W173" s="699">
        <f t="shared" si="209"/>
        <v>0</v>
      </c>
      <c r="X173" s="699">
        <f t="shared" si="209"/>
        <v>0</v>
      </c>
      <c r="Y173" s="699">
        <f t="shared" si="209"/>
        <v>0</v>
      </c>
      <c r="Z173" s="699">
        <f t="shared" si="209"/>
        <v>0</v>
      </c>
      <c r="AA173" s="699">
        <f t="shared" si="209"/>
        <v>0</v>
      </c>
      <c r="AB173" s="699">
        <f t="shared" si="209"/>
        <v>0</v>
      </c>
      <c r="AC173" s="699">
        <f t="shared" si="209"/>
        <v>0</v>
      </c>
      <c r="AD173" s="699">
        <f t="shared" si="209"/>
        <v>0</v>
      </c>
      <c r="AE173" s="699">
        <f t="shared" si="209"/>
        <v>0</v>
      </c>
      <c r="AF173" s="699">
        <f t="shared" si="209"/>
        <v>0</v>
      </c>
      <c r="AG173" s="699">
        <f t="shared" si="209"/>
        <v>0</v>
      </c>
      <c r="AH173" s="699">
        <f t="shared" si="209"/>
        <v>0</v>
      </c>
      <c r="AI173" s="699">
        <f t="shared" si="209"/>
        <v>0</v>
      </c>
      <c r="AJ173" s="699">
        <f t="shared" si="209"/>
        <v>0</v>
      </c>
      <c r="AK173" s="699">
        <f t="shared" si="209"/>
        <v>0</v>
      </c>
      <c r="AL173" s="699">
        <f t="shared" si="209"/>
        <v>0</v>
      </c>
      <c r="AM173" s="699">
        <f t="shared" si="209"/>
        <v>0</v>
      </c>
      <c r="AN173" s="699">
        <f t="shared" si="209"/>
        <v>0</v>
      </c>
      <c r="AO173" s="699">
        <f t="shared" si="209"/>
        <v>0</v>
      </c>
      <c r="AP173" s="699">
        <f t="shared" si="209"/>
        <v>0</v>
      </c>
      <c r="AQ173" s="699">
        <f t="shared" si="209"/>
        <v>0</v>
      </c>
      <c r="AR173" s="699">
        <f t="shared" si="209"/>
        <v>0</v>
      </c>
      <c r="AS173" s="699">
        <f t="shared" si="209"/>
        <v>0</v>
      </c>
      <c r="AT173" s="699">
        <f t="shared" si="209"/>
        <v>0</v>
      </c>
      <c r="AU173" s="699">
        <f t="shared" si="209"/>
        <v>0</v>
      </c>
      <c r="AV173" s="699">
        <f t="shared" si="209"/>
        <v>0</v>
      </c>
      <c r="AW173" s="699">
        <f t="shared" si="209"/>
        <v>0</v>
      </c>
      <c r="AX173" s="699">
        <f t="shared" si="209"/>
        <v>0</v>
      </c>
      <c r="AY173" s="699">
        <f t="shared" si="209"/>
        <v>0</v>
      </c>
      <c r="AZ173" s="699">
        <f t="shared" si="209"/>
        <v>0</v>
      </c>
      <c r="BA173" s="699">
        <f t="shared" si="209"/>
        <v>0</v>
      </c>
      <c r="BB173" s="699">
        <f t="shared" si="209"/>
        <v>0</v>
      </c>
      <c r="BC173" s="699">
        <f t="shared" si="209"/>
        <v>0</v>
      </c>
      <c r="BD173" s="699">
        <f t="shared" si="209"/>
        <v>0</v>
      </c>
      <c r="BE173" s="699">
        <f t="shared" si="209"/>
        <v>0</v>
      </c>
      <c r="BF173" s="699">
        <f t="shared" si="209"/>
        <v>0</v>
      </c>
      <c r="BG173" s="699">
        <f t="shared" si="209"/>
        <v>0</v>
      </c>
      <c r="BH173" s="699">
        <f t="shared" si="209"/>
        <v>0</v>
      </c>
      <c r="BI173" s="699">
        <f t="shared" si="209"/>
        <v>0</v>
      </c>
      <c r="BJ173" s="699">
        <f t="shared" si="209"/>
        <v>0</v>
      </c>
      <c r="BK173" s="699">
        <f t="shared" si="209"/>
        <v>0</v>
      </c>
      <c r="BL173" s="699">
        <f t="shared" si="209"/>
        <v>0</v>
      </c>
      <c r="BM173" s="699">
        <f t="shared" si="209"/>
        <v>0</v>
      </c>
      <c r="BN173" s="699">
        <f t="shared" si="209"/>
        <v>0</v>
      </c>
      <c r="BO173" s="699">
        <f t="shared" si="209"/>
        <v>0</v>
      </c>
      <c r="BP173" s="699">
        <f t="shared" si="209"/>
        <v>0</v>
      </c>
      <c r="BQ173" s="699">
        <f t="shared" si="209"/>
        <v>0</v>
      </c>
      <c r="BR173" s="699">
        <f t="shared" si="209"/>
        <v>0</v>
      </c>
      <c r="BS173" s="699">
        <f t="shared" si="209"/>
        <v>0</v>
      </c>
      <c r="BT173" s="699">
        <f t="shared" si="209"/>
        <v>0</v>
      </c>
      <c r="BU173" s="699">
        <f t="shared" ref="BU173:DC173" si="210">SUM(BU171:BU172)</f>
        <v>0</v>
      </c>
      <c r="BV173" s="699">
        <f t="shared" si="210"/>
        <v>0</v>
      </c>
      <c r="BW173" s="699">
        <f t="shared" si="210"/>
        <v>0</v>
      </c>
      <c r="BX173" s="699">
        <f t="shared" si="210"/>
        <v>0</v>
      </c>
      <c r="BY173" s="699">
        <f t="shared" si="210"/>
        <v>0</v>
      </c>
      <c r="BZ173" s="699">
        <f t="shared" si="210"/>
        <v>0</v>
      </c>
      <c r="CA173" s="699">
        <f t="shared" si="210"/>
        <v>0</v>
      </c>
      <c r="CB173" s="699">
        <f t="shared" si="210"/>
        <v>0</v>
      </c>
      <c r="CC173" s="699">
        <f t="shared" si="210"/>
        <v>0</v>
      </c>
      <c r="CD173" s="699">
        <f t="shared" si="210"/>
        <v>0</v>
      </c>
      <c r="CE173" s="699">
        <f t="shared" si="210"/>
        <v>0</v>
      </c>
      <c r="CF173" s="699">
        <f t="shared" si="210"/>
        <v>0</v>
      </c>
      <c r="CG173" s="699">
        <f t="shared" si="210"/>
        <v>0</v>
      </c>
      <c r="CH173" s="699">
        <f t="shared" si="210"/>
        <v>0</v>
      </c>
      <c r="CI173" s="699">
        <f t="shared" si="210"/>
        <v>0</v>
      </c>
      <c r="CJ173" s="699">
        <f t="shared" si="210"/>
        <v>0</v>
      </c>
      <c r="CK173" s="699">
        <f t="shared" si="210"/>
        <v>0</v>
      </c>
      <c r="CL173" s="699">
        <f t="shared" si="210"/>
        <v>0</v>
      </c>
      <c r="CM173" s="699">
        <f t="shared" si="210"/>
        <v>0</v>
      </c>
      <c r="CN173" s="699">
        <f t="shared" si="210"/>
        <v>0</v>
      </c>
      <c r="CO173" s="699">
        <f t="shared" si="210"/>
        <v>0</v>
      </c>
      <c r="CP173" s="699">
        <f t="shared" si="210"/>
        <v>0</v>
      </c>
      <c r="CQ173" s="699">
        <f t="shared" si="210"/>
        <v>0</v>
      </c>
      <c r="CR173" s="699">
        <f t="shared" si="210"/>
        <v>0</v>
      </c>
      <c r="CS173" s="699">
        <f t="shared" si="210"/>
        <v>0</v>
      </c>
      <c r="CT173" s="699">
        <f t="shared" si="210"/>
        <v>0</v>
      </c>
      <c r="CU173" s="699">
        <f t="shared" si="210"/>
        <v>0</v>
      </c>
      <c r="CV173" s="699">
        <f t="shared" si="210"/>
        <v>0</v>
      </c>
      <c r="CW173" s="699">
        <f t="shared" si="210"/>
        <v>0</v>
      </c>
      <c r="CX173" s="699">
        <f t="shared" si="210"/>
        <v>0</v>
      </c>
      <c r="CY173" s="699">
        <f t="shared" si="210"/>
        <v>0</v>
      </c>
      <c r="CZ173" s="699">
        <f t="shared" si="210"/>
        <v>0</v>
      </c>
      <c r="DA173" s="699">
        <f t="shared" si="210"/>
        <v>0</v>
      </c>
      <c r="DB173" s="699">
        <f t="shared" si="210"/>
        <v>0</v>
      </c>
      <c r="DC173" s="699">
        <f t="shared" si="210"/>
        <v>0</v>
      </c>
      <c r="DD173" s="674"/>
      <c r="DE173" s="674"/>
      <c r="DF173" s="674"/>
      <c r="DG173" s="674"/>
      <c r="DH173" s="674"/>
      <c r="DI173" s="674"/>
      <c r="DJ173" s="674"/>
    </row>
    <row r="174" spans="2:114" hidden="1" x14ac:dyDescent="0.25">
      <c r="B174" s="714">
        <v>42</v>
      </c>
      <c r="C174" s="715" t="s">
        <v>5950</v>
      </c>
      <c r="E174" s="715" t="s">
        <v>5952</v>
      </c>
      <c r="G174" s="688">
        <f>IFERROR(G150/G132,0)</f>
        <v>0</v>
      </c>
    </row>
    <row r="175" spans="2:114" hidden="1" x14ac:dyDescent="0.25">
      <c r="B175" s="714">
        <v>43</v>
      </c>
      <c r="C175" s="715" t="s">
        <v>5953</v>
      </c>
      <c r="E175" s="715" t="s">
        <v>5952</v>
      </c>
      <c r="G175" s="688">
        <f>IFERROR(G152/G132,0)</f>
        <v>0</v>
      </c>
    </row>
    <row r="176" spans="2:114" hidden="1" x14ac:dyDescent="0.25">
      <c r="B176"/>
      <c r="C176" s="673"/>
      <c r="E176" s="673"/>
      <c r="H176" s="674"/>
    </row>
    <row r="177" spans="2:107" hidden="1" x14ac:dyDescent="0.25">
      <c r="B177" s="716"/>
      <c r="C177" s="718" t="s">
        <v>6084</v>
      </c>
      <c r="E177"/>
      <c r="H177" s="650"/>
    </row>
    <row r="178" spans="2:107" hidden="1" x14ac:dyDescent="0.25">
      <c r="B178" s="717"/>
      <c r="C178" s="719" t="s">
        <v>5866</v>
      </c>
      <c r="E178"/>
      <c r="H178" s="650"/>
    </row>
    <row r="179" spans="2:107" hidden="1" x14ac:dyDescent="0.25">
      <c r="B179" s="714">
        <v>44</v>
      </c>
      <c r="C179" s="715" t="s">
        <v>5956</v>
      </c>
      <c r="E179"/>
      <c r="H179" s="650"/>
    </row>
    <row r="180" spans="2:107" hidden="1" x14ac:dyDescent="0.25">
      <c r="B180" s="714">
        <v>45</v>
      </c>
      <c r="C180" s="715" t="s">
        <v>5958</v>
      </c>
      <c r="E180" s="715" t="s">
        <v>3855</v>
      </c>
      <c r="F180" s="751"/>
      <c r="G180" s="707">
        <f>IFERROR(SUMPRODUCT(H59:DC59,H58:DC58)/G59,0)/10^3</f>
        <v>0</v>
      </c>
      <c r="H180" s="699">
        <f>H58/10^3</f>
        <v>0</v>
      </c>
      <c r="I180" s="699">
        <f t="shared" ref="I180:BT180" si="211">I58/10^3</f>
        <v>0</v>
      </c>
      <c r="J180" s="699">
        <f t="shared" si="211"/>
        <v>0</v>
      </c>
      <c r="K180" s="699">
        <f t="shared" si="211"/>
        <v>0</v>
      </c>
      <c r="L180" s="699">
        <f t="shared" si="211"/>
        <v>0</v>
      </c>
      <c r="M180" s="699">
        <f t="shared" si="211"/>
        <v>0</v>
      </c>
      <c r="N180" s="699">
        <f t="shared" si="211"/>
        <v>0</v>
      </c>
      <c r="O180" s="699">
        <f t="shared" si="211"/>
        <v>0</v>
      </c>
      <c r="P180" s="699">
        <f t="shared" si="211"/>
        <v>0</v>
      </c>
      <c r="Q180" s="699">
        <f t="shared" si="211"/>
        <v>0</v>
      </c>
      <c r="R180" s="699">
        <f t="shared" si="211"/>
        <v>0</v>
      </c>
      <c r="S180" s="699">
        <f t="shared" si="211"/>
        <v>0</v>
      </c>
      <c r="T180" s="699">
        <f t="shared" si="211"/>
        <v>0</v>
      </c>
      <c r="U180" s="699">
        <f t="shared" si="211"/>
        <v>0</v>
      </c>
      <c r="V180" s="699">
        <f t="shared" si="211"/>
        <v>0</v>
      </c>
      <c r="W180" s="699">
        <f t="shared" si="211"/>
        <v>0</v>
      </c>
      <c r="X180" s="699">
        <f t="shared" si="211"/>
        <v>0</v>
      </c>
      <c r="Y180" s="699">
        <f t="shared" si="211"/>
        <v>0</v>
      </c>
      <c r="Z180" s="699">
        <f t="shared" si="211"/>
        <v>0</v>
      </c>
      <c r="AA180" s="699">
        <f t="shared" si="211"/>
        <v>0</v>
      </c>
      <c r="AB180" s="699">
        <f t="shared" si="211"/>
        <v>0</v>
      </c>
      <c r="AC180" s="699">
        <f t="shared" si="211"/>
        <v>0</v>
      </c>
      <c r="AD180" s="699">
        <f t="shared" si="211"/>
        <v>0</v>
      </c>
      <c r="AE180" s="699">
        <f t="shared" si="211"/>
        <v>0</v>
      </c>
      <c r="AF180" s="699">
        <f t="shared" si="211"/>
        <v>0</v>
      </c>
      <c r="AG180" s="699">
        <f t="shared" si="211"/>
        <v>0</v>
      </c>
      <c r="AH180" s="699">
        <f t="shared" si="211"/>
        <v>0</v>
      </c>
      <c r="AI180" s="699">
        <f t="shared" si="211"/>
        <v>0</v>
      </c>
      <c r="AJ180" s="699">
        <f t="shared" si="211"/>
        <v>0</v>
      </c>
      <c r="AK180" s="699">
        <f t="shared" si="211"/>
        <v>0</v>
      </c>
      <c r="AL180" s="699">
        <f t="shared" si="211"/>
        <v>0</v>
      </c>
      <c r="AM180" s="699">
        <f t="shared" si="211"/>
        <v>0</v>
      </c>
      <c r="AN180" s="699">
        <f t="shared" si="211"/>
        <v>0</v>
      </c>
      <c r="AO180" s="699">
        <f t="shared" si="211"/>
        <v>0</v>
      </c>
      <c r="AP180" s="699">
        <f t="shared" si="211"/>
        <v>0</v>
      </c>
      <c r="AQ180" s="699">
        <f t="shared" si="211"/>
        <v>0</v>
      </c>
      <c r="AR180" s="699">
        <f t="shared" si="211"/>
        <v>0</v>
      </c>
      <c r="AS180" s="699">
        <f t="shared" si="211"/>
        <v>0</v>
      </c>
      <c r="AT180" s="699">
        <f t="shared" si="211"/>
        <v>0</v>
      </c>
      <c r="AU180" s="699">
        <f t="shared" si="211"/>
        <v>0</v>
      </c>
      <c r="AV180" s="699">
        <f t="shared" si="211"/>
        <v>0</v>
      </c>
      <c r="AW180" s="699">
        <f t="shared" si="211"/>
        <v>0</v>
      </c>
      <c r="AX180" s="699">
        <f t="shared" si="211"/>
        <v>0</v>
      </c>
      <c r="AY180" s="699">
        <f t="shared" si="211"/>
        <v>0</v>
      </c>
      <c r="AZ180" s="699">
        <f t="shared" si="211"/>
        <v>0</v>
      </c>
      <c r="BA180" s="699">
        <f t="shared" si="211"/>
        <v>0</v>
      </c>
      <c r="BB180" s="699">
        <f t="shared" si="211"/>
        <v>0</v>
      </c>
      <c r="BC180" s="699">
        <f t="shared" si="211"/>
        <v>0</v>
      </c>
      <c r="BD180" s="699">
        <f t="shared" si="211"/>
        <v>0</v>
      </c>
      <c r="BE180" s="699">
        <f t="shared" si="211"/>
        <v>0</v>
      </c>
      <c r="BF180" s="699">
        <f t="shared" si="211"/>
        <v>0</v>
      </c>
      <c r="BG180" s="699">
        <f t="shared" si="211"/>
        <v>0</v>
      </c>
      <c r="BH180" s="699">
        <f t="shared" si="211"/>
        <v>0</v>
      </c>
      <c r="BI180" s="699">
        <f t="shared" si="211"/>
        <v>0</v>
      </c>
      <c r="BJ180" s="699">
        <f t="shared" si="211"/>
        <v>0</v>
      </c>
      <c r="BK180" s="699">
        <f t="shared" si="211"/>
        <v>0</v>
      </c>
      <c r="BL180" s="699">
        <f t="shared" si="211"/>
        <v>0</v>
      </c>
      <c r="BM180" s="699">
        <f t="shared" si="211"/>
        <v>0</v>
      </c>
      <c r="BN180" s="699">
        <f t="shared" si="211"/>
        <v>0</v>
      </c>
      <c r="BO180" s="699">
        <f t="shared" si="211"/>
        <v>0</v>
      </c>
      <c r="BP180" s="699">
        <f t="shared" si="211"/>
        <v>0</v>
      </c>
      <c r="BQ180" s="699">
        <f t="shared" si="211"/>
        <v>0</v>
      </c>
      <c r="BR180" s="699">
        <f t="shared" si="211"/>
        <v>0</v>
      </c>
      <c r="BS180" s="699">
        <f t="shared" si="211"/>
        <v>0</v>
      </c>
      <c r="BT180" s="699">
        <f t="shared" si="211"/>
        <v>0</v>
      </c>
      <c r="BU180" s="699">
        <f t="shared" ref="BU180:DC180" si="212">BU58/10^3</f>
        <v>0</v>
      </c>
      <c r="BV180" s="699">
        <f t="shared" si="212"/>
        <v>0</v>
      </c>
      <c r="BW180" s="699">
        <f t="shared" si="212"/>
        <v>0</v>
      </c>
      <c r="BX180" s="699">
        <f t="shared" si="212"/>
        <v>0</v>
      </c>
      <c r="BY180" s="699">
        <f t="shared" si="212"/>
        <v>0</v>
      </c>
      <c r="BZ180" s="699">
        <f t="shared" si="212"/>
        <v>0</v>
      </c>
      <c r="CA180" s="699">
        <f t="shared" si="212"/>
        <v>0</v>
      </c>
      <c r="CB180" s="699">
        <f t="shared" si="212"/>
        <v>0</v>
      </c>
      <c r="CC180" s="699">
        <f t="shared" si="212"/>
        <v>0</v>
      </c>
      <c r="CD180" s="699">
        <f t="shared" si="212"/>
        <v>0</v>
      </c>
      <c r="CE180" s="699">
        <f t="shared" si="212"/>
        <v>0</v>
      </c>
      <c r="CF180" s="699">
        <f t="shared" si="212"/>
        <v>0</v>
      </c>
      <c r="CG180" s="699">
        <f t="shared" si="212"/>
        <v>0</v>
      </c>
      <c r="CH180" s="699">
        <f t="shared" si="212"/>
        <v>0</v>
      </c>
      <c r="CI180" s="699">
        <f t="shared" si="212"/>
        <v>0</v>
      </c>
      <c r="CJ180" s="699">
        <f t="shared" si="212"/>
        <v>0</v>
      </c>
      <c r="CK180" s="699">
        <f t="shared" si="212"/>
        <v>0</v>
      </c>
      <c r="CL180" s="699">
        <f t="shared" si="212"/>
        <v>0</v>
      </c>
      <c r="CM180" s="699">
        <f t="shared" si="212"/>
        <v>0</v>
      </c>
      <c r="CN180" s="699">
        <f t="shared" si="212"/>
        <v>0</v>
      </c>
      <c r="CO180" s="699">
        <f t="shared" si="212"/>
        <v>0</v>
      </c>
      <c r="CP180" s="699">
        <f t="shared" si="212"/>
        <v>0</v>
      </c>
      <c r="CQ180" s="699">
        <f t="shared" si="212"/>
        <v>0</v>
      </c>
      <c r="CR180" s="699">
        <f t="shared" si="212"/>
        <v>0</v>
      </c>
      <c r="CS180" s="699">
        <f t="shared" si="212"/>
        <v>0</v>
      </c>
      <c r="CT180" s="699">
        <f t="shared" si="212"/>
        <v>0</v>
      </c>
      <c r="CU180" s="699">
        <f t="shared" si="212"/>
        <v>0</v>
      </c>
      <c r="CV180" s="699">
        <f t="shared" si="212"/>
        <v>0</v>
      </c>
      <c r="CW180" s="699">
        <f t="shared" si="212"/>
        <v>0</v>
      </c>
      <c r="CX180" s="699">
        <f t="shared" si="212"/>
        <v>0</v>
      </c>
      <c r="CY180" s="699">
        <f t="shared" si="212"/>
        <v>0</v>
      </c>
      <c r="CZ180" s="699">
        <f t="shared" si="212"/>
        <v>0</v>
      </c>
      <c r="DA180" s="699">
        <f t="shared" si="212"/>
        <v>0</v>
      </c>
      <c r="DB180" s="699">
        <f t="shared" si="212"/>
        <v>0</v>
      </c>
      <c r="DC180" s="699">
        <f t="shared" si="212"/>
        <v>0</v>
      </c>
    </row>
    <row r="181" spans="2:107" hidden="1" x14ac:dyDescent="0.25">
      <c r="B181" s="714">
        <v>46</v>
      </c>
      <c r="C181" s="715" t="s">
        <v>5961</v>
      </c>
      <c r="E181" s="715" t="s">
        <v>3855</v>
      </c>
      <c r="F181" s="751"/>
      <c r="G181" s="784">
        <f>IFERROR(SUMPRODUCT(H79:DC79,H78:DC78)/G79,0)/10^3</f>
        <v>0</v>
      </c>
      <c r="H181" s="699">
        <f>H78/10^3</f>
        <v>0</v>
      </c>
      <c r="I181" s="699">
        <f t="shared" ref="I181:BT181" si="213">I78/10^3</f>
        <v>0</v>
      </c>
      <c r="J181" s="699">
        <f t="shared" si="213"/>
        <v>0</v>
      </c>
      <c r="K181" s="699">
        <f t="shared" si="213"/>
        <v>0</v>
      </c>
      <c r="L181" s="699">
        <f t="shared" si="213"/>
        <v>0</v>
      </c>
      <c r="M181" s="699">
        <f t="shared" si="213"/>
        <v>0</v>
      </c>
      <c r="N181" s="699">
        <f t="shared" si="213"/>
        <v>0</v>
      </c>
      <c r="O181" s="699">
        <f t="shared" si="213"/>
        <v>0</v>
      </c>
      <c r="P181" s="699">
        <f t="shared" si="213"/>
        <v>0</v>
      </c>
      <c r="Q181" s="699">
        <f t="shared" si="213"/>
        <v>0</v>
      </c>
      <c r="R181" s="699">
        <f t="shared" si="213"/>
        <v>0</v>
      </c>
      <c r="S181" s="699">
        <f t="shared" si="213"/>
        <v>0</v>
      </c>
      <c r="T181" s="699">
        <f t="shared" si="213"/>
        <v>0</v>
      </c>
      <c r="U181" s="699">
        <f t="shared" si="213"/>
        <v>0</v>
      </c>
      <c r="V181" s="699">
        <f t="shared" si="213"/>
        <v>0</v>
      </c>
      <c r="W181" s="699">
        <f t="shared" si="213"/>
        <v>0</v>
      </c>
      <c r="X181" s="699">
        <f t="shared" si="213"/>
        <v>0</v>
      </c>
      <c r="Y181" s="699">
        <f t="shared" si="213"/>
        <v>0</v>
      </c>
      <c r="Z181" s="699">
        <f t="shared" si="213"/>
        <v>0</v>
      </c>
      <c r="AA181" s="699">
        <f t="shared" si="213"/>
        <v>0</v>
      </c>
      <c r="AB181" s="699">
        <f t="shared" si="213"/>
        <v>0</v>
      </c>
      <c r="AC181" s="699">
        <f t="shared" si="213"/>
        <v>0</v>
      </c>
      <c r="AD181" s="699">
        <f t="shared" si="213"/>
        <v>0</v>
      </c>
      <c r="AE181" s="699">
        <f t="shared" si="213"/>
        <v>0</v>
      </c>
      <c r="AF181" s="699">
        <f t="shared" si="213"/>
        <v>0</v>
      </c>
      <c r="AG181" s="699">
        <f t="shared" si="213"/>
        <v>0</v>
      </c>
      <c r="AH181" s="699">
        <f t="shared" si="213"/>
        <v>0</v>
      </c>
      <c r="AI181" s="699">
        <f t="shared" si="213"/>
        <v>0</v>
      </c>
      <c r="AJ181" s="699">
        <f t="shared" si="213"/>
        <v>0</v>
      </c>
      <c r="AK181" s="699">
        <f t="shared" si="213"/>
        <v>0</v>
      </c>
      <c r="AL181" s="699">
        <f t="shared" si="213"/>
        <v>0</v>
      </c>
      <c r="AM181" s="699">
        <f t="shared" si="213"/>
        <v>0</v>
      </c>
      <c r="AN181" s="699">
        <f t="shared" si="213"/>
        <v>0</v>
      </c>
      <c r="AO181" s="699">
        <f t="shared" si="213"/>
        <v>0</v>
      </c>
      <c r="AP181" s="699">
        <f t="shared" si="213"/>
        <v>0</v>
      </c>
      <c r="AQ181" s="699">
        <f t="shared" si="213"/>
        <v>0</v>
      </c>
      <c r="AR181" s="699">
        <f t="shared" si="213"/>
        <v>0</v>
      </c>
      <c r="AS181" s="699">
        <f t="shared" si="213"/>
        <v>0</v>
      </c>
      <c r="AT181" s="699">
        <f t="shared" si="213"/>
        <v>0</v>
      </c>
      <c r="AU181" s="699">
        <f t="shared" si="213"/>
        <v>0</v>
      </c>
      <c r="AV181" s="699">
        <f t="shared" si="213"/>
        <v>0</v>
      </c>
      <c r="AW181" s="699">
        <f t="shared" si="213"/>
        <v>0</v>
      </c>
      <c r="AX181" s="699">
        <f t="shared" si="213"/>
        <v>0</v>
      </c>
      <c r="AY181" s="699">
        <f t="shared" si="213"/>
        <v>0</v>
      </c>
      <c r="AZ181" s="699">
        <f t="shared" si="213"/>
        <v>0</v>
      </c>
      <c r="BA181" s="699">
        <f t="shared" si="213"/>
        <v>0</v>
      </c>
      <c r="BB181" s="699">
        <f t="shared" si="213"/>
        <v>0</v>
      </c>
      <c r="BC181" s="699">
        <f t="shared" si="213"/>
        <v>0</v>
      </c>
      <c r="BD181" s="699">
        <f t="shared" si="213"/>
        <v>0</v>
      </c>
      <c r="BE181" s="699">
        <f t="shared" si="213"/>
        <v>0</v>
      </c>
      <c r="BF181" s="699">
        <f t="shared" si="213"/>
        <v>0</v>
      </c>
      <c r="BG181" s="699">
        <f t="shared" si="213"/>
        <v>0</v>
      </c>
      <c r="BH181" s="699">
        <f t="shared" si="213"/>
        <v>0</v>
      </c>
      <c r="BI181" s="699">
        <f t="shared" si="213"/>
        <v>0</v>
      </c>
      <c r="BJ181" s="699">
        <f t="shared" si="213"/>
        <v>0</v>
      </c>
      <c r="BK181" s="699">
        <f t="shared" si="213"/>
        <v>0</v>
      </c>
      <c r="BL181" s="699">
        <f t="shared" si="213"/>
        <v>0</v>
      </c>
      <c r="BM181" s="699">
        <f t="shared" si="213"/>
        <v>0</v>
      </c>
      <c r="BN181" s="699">
        <f t="shared" si="213"/>
        <v>0</v>
      </c>
      <c r="BO181" s="699">
        <f t="shared" si="213"/>
        <v>0</v>
      </c>
      <c r="BP181" s="699">
        <f t="shared" si="213"/>
        <v>0</v>
      </c>
      <c r="BQ181" s="699">
        <f t="shared" si="213"/>
        <v>0</v>
      </c>
      <c r="BR181" s="699">
        <f t="shared" si="213"/>
        <v>0</v>
      </c>
      <c r="BS181" s="699">
        <f t="shared" si="213"/>
        <v>0</v>
      </c>
      <c r="BT181" s="699">
        <f t="shared" si="213"/>
        <v>0</v>
      </c>
      <c r="BU181" s="699">
        <f t="shared" ref="BU181:DC181" si="214">BU78/10^3</f>
        <v>0</v>
      </c>
      <c r="BV181" s="699">
        <f t="shared" si="214"/>
        <v>0</v>
      </c>
      <c r="BW181" s="699">
        <f t="shared" si="214"/>
        <v>0</v>
      </c>
      <c r="BX181" s="699">
        <f t="shared" si="214"/>
        <v>0</v>
      </c>
      <c r="BY181" s="699">
        <f t="shared" si="214"/>
        <v>0</v>
      </c>
      <c r="BZ181" s="699">
        <f t="shared" si="214"/>
        <v>0</v>
      </c>
      <c r="CA181" s="699">
        <f t="shared" si="214"/>
        <v>0</v>
      </c>
      <c r="CB181" s="699">
        <f t="shared" si="214"/>
        <v>0</v>
      </c>
      <c r="CC181" s="699">
        <f t="shared" si="214"/>
        <v>0</v>
      </c>
      <c r="CD181" s="699">
        <f t="shared" si="214"/>
        <v>0</v>
      </c>
      <c r="CE181" s="699">
        <f t="shared" si="214"/>
        <v>0</v>
      </c>
      <c r="CF181" s="699">
        <f t="shared" si="214"/>
        <v>0</v>
      </c>
      <c r="CG181" s="699">
        <f t="shared" si="214"/>
        <v>0</v>
      </c>
      <c r="CH181" s="699">
        <f t="shared" si="214"/>
        <v>0</v>
      </c>
      <c r="CI181" s="699">
        <f t="shared" si="214"/>
        <v>0</v>
      </c>
      <c r="CJ181" s="699">
        <f t="shared" si="214"/>
        <v>0</v>
      </c>
      <c r="CK181" s="699">
        <f t="shared" si="214"/>
        <v>0</v>
      </c>
      <c r="CL181" s="699">
        <f t="shared" si="214"/>
        <v>0</v>
      </c>
      <c r="CM181" s="699">
        <f t="shared" si="214"/>
        <v>0</v>
      </c>
      <c r="CN181" s="699">
        <f t="shared" si="214"/>
        <v>0</v>
      </c>
      <c r="CO181" s="699">
        <f t="shared" si="214"/>
        <v>0</v>
      </c>
      <c r="CP181" s="699">
        <f t="shared" si="214"/>
        <v>0</v>
      </c>
      <c r="CQ181" s="699">
        <f t="shared" si="214"/>
        <v>0</v>
      </c>
      <c r="CR181" s="699">
        <f t="shared" si="214"/>
        <v>0</v>
      </c>
      <c r="CS181" s="699">
        <f t="shared" si="214"/>
        <v>0</v>
      </c>
      <c r="CT181" s="699">
        <f t="shared" si="214"/>
        <v>0</v>
      </c>
      <c r="CU181" s="699">
        <f t="shared" si="214"/>
        <v>0</v>
      </c>
      <c r="CV181" s="699">
        <f t="shared" si="214"/>
        <v>0</v>
      </c>
      <c r="CW181" s="699">
        <f t="shared" si="214"/>
        <v>0</v>
      </c>
      <c r="CX181" s="699">
        <f t="shared" si="214"/>
        <v>0</v>
      </c>
      <c r="CY181" s="699">
        <f t="shared" si="214"/>
        <v>0</v>
      </c>
      <c r="CZ181" s="699">
        <f t="shared" si="214"/>
        <v>0</v>
      </c>
      <c r="DA181" s="699">
        <f t="shared" si="214"/>
        <v>0</v>
      </c>
      <c r="DB181" s="699">
        <f t="shared" si="214"/>
        <v>0</v>
      </c>
      <c r="DC181" s="699">
        <f t="shared" si="214"/>
        <v>0</v>
      </c>
    </row>
    <row r="182" spans="2:107" hidden="1" x14ac:dyDescent="0.25">
      <c r="B182" s="714">
        <v>47</v>
      </c>
      <c r="C182" s="715" t="s">
        <v>5962</v>
      </c>
      <c r="E182" s="715" t="s">
        <v>5964</v>
      </c>
      <c r="F182" s="751"/>
      <c r="G182" s="697">
        <f>IFERROR(G162/G180,0)</f>
        <v>0</v>
      </c>
      <c r="H182" s="782">
        <f>IFERROR(H162/H180,0)</f>
        <v>0</v>
      </c>
      <c r="I182" s="782">
        <f t="shared" ref="I182:BT182" si="215">IFERROR(I162/I180,0)</f>
        <v>0</v>
      </c>
      <c r="J182" s="782">
        <f t="shared" si="215"/>
        <v>0</v>
      </c>
      <c r="K182" s="782">
        <f t="shared" si="215"/>
        <v>0</v>
      </c>
      <c r="L182" s="782">
        <f t="shared" si="215"/>
        <v>0</v>
      </c>
      <c r="M182" s="782">
        <f t="shared" si="215"/>
        <v>0</v>
      </c>
      <c r="N182" s="782">
        <f t="shared" si="215"/>
        <v>0</v>
      </c>
      <c r="O182" s="782">
        <f t="shared" si="215"/>
        <v>0</v>
      </c>
      <c r="P182" s="782">
        <f t="shared" si="215"/>
        <v>0</v>
      </c>
      <c r="Q182" s="782">
        <f t="shared" si="215"/>
        <v>0</v>
      </c>
      <c r="R182" s="782">
        <f t="shared" si="215"/>
        <v>0</v>
      </c>
      <c r="S182" s="782">
        <f t="shared" si="215"/>
        <v>0</v>
      </c>
      <c r="T182" s="782">
        <f t="shared" si="215"/>
        <v>0</v>
      </c>
      <c r="U182" s="782">
        <f t="shared" si="215"/>
        <v>0</v>
      </c>
      <c r="V182" s="782">
        <f t="shared" si="215"/>
        <v>0</v>
      </c>
      <c r="W182" s="782">
        <f t="shared" si="215"/>
        <v>0</v>
      </c>
      <c r="X182" s="782">
        <f t="shared" si="215"/>
        <v>0</v>
      </c>
      <c r="Y182" s="782">
        <f t="shared" si="215"/>
        <v>0</v>
      </c>
      <c r="Z182" s="782">
        <f t="shared" si="215"/>
        <v>0</v>
      </c>
      <c r="AA182" s="782">
        <f t="shared" si="215"/>
        <v>0</v>
      </c>
      <c r="AB182" s="782">
        <f t="shared" si="215"/>
        <v>0</v>
      </c>
      <c r="AC182" s="782">
        <f t="shared" si="215"/>
        <v>0</v>
      </c>
      <c r="AD182" s="782">
        <f t="shared" si="215"/>
        <v>0</v>
      </c>
      <c r="AE182" s="782">
        <f t="shared" si="215"/>
        <v>0</v>
      </c>
      <c r="AF182" s="782">
        <f t="shared" si="215"/>
        <v>0</v>
      </c>
      <c r="AG182" s="782">
        <f t="shared" si="215"/>
        <v>0</v>
      </c>
      <c r="AH182" s="782">
        <f t="shared" si="215"/>
        <v>0</v>
      </c>
      <c r="AI182" s="782">
        <f t="shared" si="215"/>
        <v>0</v>
      </c>
      <c r="AJ182" s="782">
        <f t="shared" si="215"/>
        <v>0</v>
      </c>
      <c r="AK182" s="782">
        <f t="shared" si="215"/>
        <v>0</v>
      </c>
      <c r="AL182" s="782">
        <f t="shared" si="215"/>
        <v>0</v>
      </c>
      <c r="AM182" s="782">
        <f t="shared" si="215"/>
        <v>0</v>
      </c>
      <c r="AN182" s="782">
        <f t="shared" si="215"/>
        <v>0</v>
      </c>
      <c r="AO182" s="782">
        <f t="shared" si="215"/>
        <v>0</v>
      </c>
      <c r="AP182" s="782">
        <f t="shared" si="215"/>
        <v>0</v>
      </c>
      <c r="AQ182" s="782">
        <f t="shared" si="215"/>
        <v>0</v>
      </c>
      <c r="AR182" s="782">
        <f t="shared" si="215"/>
        <v>0</v>
      </c>
      <c r="AS182" s="782">
        <f t="shared" si="215"/>
        <v>0</v>
      </c>
      <c r="AT182" s="782">
        <f t="shared" si="215"/>
        <v>0</v>
      </c>
      <c r="AU182" s="782">
        <f t="shared" si="215"/>
        <v>0</v>
      </c>
      <c r="AV182" s="782">
        <f t="shared" si="215"/>
        <v>0</v>
      </c>
      <c r="AW182" s="782">
        <f t="shared" si="215"/>
        <v>0</v>
      </c>
      <c r="AX182" s="782">
        <f t="shared" si="215"/>
        <v>0</v>
      </c>
      <c r="AY182" s="782">
        <f t="shared" si="215"/>
        <v>0</v>
      </c>
      <c r="AZ182" s="782">
        <f t="shared" si="215"/>
        <v>0</v>
      </c>
      <c r="BA182" s="782">
        <f t="shared" si="215"/>
        <v>0</v>
      </c>
      <c r="BB182" s="782">
        <f t="shared" si="215"/>
        <v>0</v>
      </c>
      <c r="BC182" s="782">
        <f t="shared" si="215"/>
        <v>0</v>
      </c>
      <c r="BD182" s="782">
        <f t="shared" si="215"/>
        <v>0</v>
      </c>
      <c r="BE182" s="782">
        <f t="shared" si="215"/>
        <v>0</v>
      </c>
      <c r="BF182" s="782">
        <f t="shared" si="215"/>
        <v>0</v>
      </c>
      <c r="BG182" s="782">
        <f t="shared" si="215"/>
        <v>0</v>
      </c>
      <c r="BH182" s="782">
        <f t="shared" si="215"/>
        <v>0</v>
      </c>
      <c r="BI182" s="782">
        <f t="shared" si="215"/>
        <v>0</v>
      </c>
      <c r="BJ182" s="782">
        <f t="shared" si="215"/>
        <v>0</v>
      </c>
      <c r="BK182" s="782">
        <f t="shared" si="215"/>
        <v>0</v>
      </c>
      <c r="BL182" s="782">
        <f t="shared" si="215"/>
        <v>0</v>
      </c>
      <c r="BM182" s="782">
        <f t="shared" si="215"/>
        <v>0</v>
      </c>
      <c r="BN182" s="782">
        <f t="shared" si="215"/>
        <v>0</v>
      </c>
      <c r="BO182" s="782">
        <f t="shared" si="215"/>
        <v>0</v>
      </c>
      <c r="BP182" s="782">
        <f t="shared" si="215"/>
        <v>0</v>
      </c>
      <c r="BQ182" s="782">
        <f t="shared" si="215"/>
        <v>0</v>
      </c>
      <c r="BR182" s="782">
        <f t="shared" si="215"/>
        <v>0</v>
      </c>
      <c r="BS182" s="782">
        <f t="shared" si="215"/>
        <v>0</v>
      </c>
      <c r="BT182" s="782">
        <f t="shared" si="215"/>
        <v>0</v>
      </c>
      <c r="BU182" s="782">
        <f t="shared" ref="BU182:DC182" si="216">IFERROR(BU162/BU180,0)</f>
        <v>0</v>
      </c>
      <c r="BV182" s="782">
        <f t="shared" si="216"/>
        <v>0</v>
      </c>
      <c r="BW182" s="782">
        <f t="shared" si="216"/>
        <v>0</v>
      </c>
      <c r="BX182" s="782">
        <f t="shared" si="216"/>
        <v>0</v>
      </c>
      <c r="BY182" s="782">
        <f t="shared" si="216"/>
        <v>0</v>
      </c>
      <c r="BZ182" s="782">
        <f t="shared" si="216"/>
        <v>0</v>
      </c>
      <c r="CA182" s="782">
        <f t="shared" si="216"/>
        <v>0</v>
      </c>
      <c r="CB182" s="782">
        <f t="shared" si="216"/>
        <v>0</v>
      </c>
      <c r="CC182" s="782">
        <f t="shared" si="216"/>
        <v>0</v>
      </c>
      <c r="CD182" s="782">
        <f t="shared" si="216"/>
        <v>0</v>
      </c>
      <c r="CE182" s="782">
        <f t="shared" si="216"/>
        <v>0</v>
      </c>
      <c r="CF182" s="782">
        <f t="shared" si="216"/>
        <v>0</v>
      </c>
      <c r="CG182" s="782">
        <f t="shared" si="216"/>
        <v>0</v>
      </c>
      <c r="CH182" s="782">
        <f t="shared" si="216"/>
        <v>0</v>
      </c>
      <c r="CI182" s="782">
        <f t="shared" si="216"/>
        <v>0</v>
      </c>
      <c r="CJ182" s="782">
        <f t="shared" si="216"/>
        <v>0</v>
      </c>
      <c r="CK182" s="782">
        <f t="shared" si="216"/>
        <v>0</v>
      </c>
      <c r="CL182" s="782">
        <f t="shared" si="216"/>
        <v>0</v>
      </c>
      <c r="CM182" s="782">
        <f t="shared" si="216"/>
        <v>0</v>
      </c>
      <c r="CN182" s="782">
        <f t="shared" si="216"/>
        <v>0</v>
      </c>
      <c r="CO182" s="782">
        <f t="shared" si="216"/>
        <v>0</v>
      </c>
      <c r="CP182" s="782">
        <f t="shared" si="216"/>
        <v>0</v>
      </c>
      <c r="CQ182" s="782">
        <f t="shared" si="216"/>
        <v>0</v>
      </c>
      <c r="CR182" s="782">
        <f t="shared" si="216"/>
        <v>0</v>
      </c>
      <c r="CS182" s="782">
        <f t="shared" si="216"/>
        <v>0</v>
      </c>
      <c r="CT182" s="782">
        <f t="shared" si="216"/>
        <v>0</v>
      </c>
      <c r="CU182" s="782">
        <f t="shared" si="216"/>
        <v>0</v>
      </c>
      <c r="CV182" s="782">
        <f t="shared" si="216"/>
        <v>0</v>
      </c>
      <c r="CW182" s="782">
        <f t="shared" si="216"/>
        <v>0</v>
      </c>
      <c r="CX182" s="782">
        <f t="shared" si="216"/>
        <v>0</v>
      </c>
      <c r="CY182" s="782">
        <f t="shared" si="216"/>
        <v>0</v>
      </c>
      <c r="CZ182" s="782">
        <f t="shared" si="216"/>
        <v>0</v>
      </c>
      <c r="DA182" s="782">
        <f t="shared" si="216"/>
        <v>0</v>
      </c>
      <c r="DB182" s="782">
        <f t="shared" si="216"/>
        <v>0</v>
      </c>
      <c r="DC182" s="782">
        <f t="shared" si="216"/>
        <v>0</v>
      </c>
    </row>
    <row r="183" spans="2:107" hidden="1" x14ac:dyDescent="0.25">
      <c r="B183" s="714">
        <v>48</v>
      </c>
      <c r="C183" s="715" t="s">
        <v>5965</v>
      </c>
      <c r="E183" s="715" t="s">
        <v>5967</v>
      </c>
      <c r="F183" s="751"/>
      <c r="G183" s="689">
        <f>IFERROR(G163/G180,0)</f>
        <v>0</v>
      </c>
      <c r="H183" s="783">
        <f>IFERROR(H163/H180,0)</f>
        <v>0</v>
      </c>
      <c r="I183" s="783">
        <f t="shared" ref="I183:BT183" si="217">IFERROR(I163/I180,0)</f>
        <v>0</v>
      </c>
      <c r="J183" s="783">
        <f t="shared" si="217"/>
        <v>0</v>
      </c>
      <c r="K183" s="783">
        <f t="shared" si="217"/>
        <v>0</v>
      </c>
      <c r="L183" s="783">
        <f t="shared" si="217"/>
        <v>0</v>
      </c>
      <c r="M183" s="783">
        <f t="shared" si="217"/>
        <v>0</v>
      </c>
      <c r="N183" s="783">
        <f t="shared" si="217"/>
        <v>0</v>
      </c>
      <c r="O183" s="783">
        <f t="shared" si="217"/>
        <v>0</v>
      </c>
      <c r="P183" s="783">
        <f t="shared" si="217"/>
        <v>0</v>
      </c>
      <c r="Q183" s="783">
        <f t="shared" si="217"/>
        <v>0</v>
      </c>
      <c r="R183" s="783">
        <f t="shared" si="217"/>
        <v>0</v>
      </c>
      <c r="S183" s="783">
        <f t="shared" si="217"/>
        <v>0</v>
      </c>
      <c r="T183" s="783">
        <f t="shared" si="217"/>
        <v>0</v>
      </c>
      <c r="U183" s="783">
        <f t="shared" si="217"/>
        <v>0</v>
      </c>
      <c r="V183" s="783">
        <f t="shared" si="217"/>
        <v>0</v>
      </c>
      <c r="W183" s="783">
        <f t="shared" si="217"/>
        <v>0</v>
      </c>
      <c r="X183" s="783">
        <f t="shared" si="217"/>
        <v>0</v>
      </c>
      <c r="Y183" s="783">
        <f t="shared" si="217"/>
        <v>0</v>
      </c>
      <c r="Z183" s="783">
        <f t="shared" si="217"/>
        <v>0</v>
      </c>
      <c r="AA183" s="783">
        <f t="shared" si="217"/>
        <v>0</v>
      </c>
      <c r="AB183" s="783">
        <f t="shared" si="217"/>
        <v>0</v>
      </c>
      <c r="AC183" s="783">
        <f t="shared" si="217"/>
        <v>0</v>
      </c>
      <c r="AD183" s="783">
        <f t="shared" si="217"/>
        <v>0</v>
      </c>
      <c r="AE183" s="783">
        <f t="shared" si="217"/>
        <v>0</v>
      </c>
      <c r="AF183" s="783">
        <f t="shared" si="217"/>
        <v>0</v>
      </c>
      <c r="AG183" s="783">
        <f t="shared" si="217"/>
        <v>0</v>
      </c>
      <c r="AH183" s="783">
        <f t="shared" si="217"/>
        <v>0</v>
      </c>
      <c r="AI183" s="783">
        <f t="shared" si="217"/>
        <v>0</v>
      </c>
      <c r="AJ183" s="783">
        <f t="shared" si="217"/>
        <v>0</v>
      </c>
      <c r="AK183" s="783">
        <f t="shared" si="217"/>
        <v>0</v>
      </c>
      <c r="AL183" s="783">
        <f t="shared" si="217"/>
        <v>0</v>
      </c>
      <c r="AM183" s="783">
        <f t="shared" si="217"/>
        <v>0</v>
      </c>
      <c r="AN183" s="783">
        <f t="shared" si="217"/>
        <v>0</v>
      </c>
      <c r="AO183" s="783">
        <f t="shared" si="217"/>
        <v>0</v>
      </c>
      <c r="AP183" s="783">
        <f t="shared" si="217"/>
        <v>0</v>
      </c>
      <c r="AQ183" s="783">
        <f t="shared" si="217"/>
        <v>0</v>
      </c>
      <c r="AR183" s="783">
        <f t="shared" si="217"/>
        <v>0</v>
      </c>
      <c r="AS183" s="783">
        <f t="shared" si="217"/>
        <v>0</v>
      </c>
      <c r="AT183" s="783">
        <f t="shared" si="217"/>
        <v>0</v>
      </c>
      <c r="AU183" s="783">
        <f t="shared" si="217"/>
        <v>0</v>
      </c>
      <c r="AV183" s="783">
        <f t="shared" si="217"/>
        <v>0</v>
      </c>
      <c r="AW183" s="783">
        <f t="shared" si="217"/>
        <v>0</v>
      </c>
      <c r="AX183" s="783">
        <f t="shared" si="217"/>
        <v>0</v>
      </c>
      <c r="AY183" s="783">
        <f t="shared" si="217"/>
        <v>0</v>
      </c>
      <c r="AZ183" s="783">
        <f t="shared" si="217"/>
        <v>0</v>
      </c>
      <c r="BA183" s="783">
        <f t="shared" si="217"/>
        <v>0</v>
      </c>
      <c r="BB183" s="783">
        <f t="shared" si="217"/>
        <v>0</v>
      </c>
      <c r="BC183" s="783">
        <f t="shared" si="217"/>
        <v>0</v>
      </c>
      <c r="BD183" s="783">
        <f t="shared" si="217"/>
        <v>0</v>
      </c>
      <c r="BE183" s="783">
        <f t="shared" si="217"/>
        <v>0</v>
      </c>
      <c r="BF183" s="783">
        <f t="shared" si="217"/>
        <v>0</v>
      </c>
      <c r="BG183" s="783">
        <f t="shared" si="217"/>
        <v>0</v>
      </c>
      <c r="BH183" s="783">
        <f t="shared" si="217"/>
        <v>0</v>
      </c>
      <c r="BI183" s="783">
        <f t="shared" si="217"/>
        <v>0</v>
      </c>
      <c r="BJ183" s="783">
        <f t="shared" si="217"/>
        <v>0</v>
      </c>
      <c r="BK183" s="783">
        <f t="shared" si="217"/>
        <v>0</v>
      </c>
      <c r="BL183" s="783">
        <f t="shared" si="217"/>
        <v>0</v>
      </c>
      <c r="BM183" s="783">
        <f t="shared" si="217"/>
        <v>0</v>
      </c>
      <c r="BN183" s="783">
        <f t="shared" si="217"/>
        <v>0</v>
      </c>
      <c r="BO183" s="783">
        <f t="shared" si="217"/>
        <v>0</v>
      </c>
      <c r="BP183" s="783">
        <f t="shared" si="217"/>
        <v>0</v>
      </c>
      <c r="BQ183" s="783">
        <f t="shared" si="217"/>
        <v>0</v>
      </c>
      <c r="BR183" s="783">
        <f t="shared" si="217"/>
        <v>0</v>
      </c>
      <c r="BS183" s="783">
        <f t="shared" si="217"/>
        <v>0</v>
      </c>
      <c r="BT183" s="783">
        <f t="shared" si="217"/>
        <v>0</v>
      </c>
      <c r="BU183" s="783">
        <f t="shared" ref="BU183:DC183" si="218">IFERROR(BU163/BU180,0)</f>
        <v>0</v>
      </c>
      <c r="BV183" s="783">
        <f t="shared" si="218"/>
        <v>0</v>
      </c>
      <c r="BW183" s="783">
        <f t="shared" si="218"/>
        <v>0</v>
      </c>
      <c r="BX183" s="783">
        <f t="shared" si="218"/>
        <v>0</v>
      </c>
      <c r="BY183" s="783">
        <f t="shared" si="218"/>
        <v>0</v>
      </c>
      <c r="BZ183" s="783">
        <f t="shared" si="218"/>
        <v>0</v>
      </c>
      <c r="CA183" s="783">
        <f t="shared" si="218"/>
        <v>0</v>
      </c>
      <c r="CB183" s="783">
        <f t="shared" si="218"/>
        <v>0</v>
      </c>
      <c r="CC183" s="783">
        <f t="shared" si="218"/>
        <v>0</v>
      </c>
      <c r="CD183" s="783">
        <f t="shared" si="218"/>
        <v>0</v>
      </c>
      <c r="CE183" s="783">
        <f t="shared" si="218"/>
        <v>0</v>
      </c>
      <c r="CF183" s="783">
        <f t="shared" si="218"/>
        <v>0</v>
      </c>
      <c r="CG183" s="783">
        <f t="shared" si="218"/>
        <v>0</v>
      </c>
      <c r="CH183" s="783">
        <f t="shared" si="218"/>
        <v>0</v>
      </c>
      <c r="CI183" s="783">
        <f t="shared" si="218"/>
        <v>0</v>
      </c>
      <c r="CJ183" s="783">
        <f t="shared" si="218"/>
        <v>0</v>
      </c>
      <c r="CK183" s="783">
        <f t="shared" si="218"/>
        <v>0</v>
      </c>
      <c r="CL183" s="783">
        <f t="shared" si="218"/>
        <v>0</v>
      </c>
      <c r="CM183" s="783">
        <f t="shared" si="218"/>
        <v>0</v>
      </c>
      <c r="CN183" s="783">
        <f t="shared" si="218"/>
        <v>0</v>
      </c>
      <c r="CO183" s="783">
        <f t="shared" si="218"/>
        <v>0</v>
      </c>
      <c r="CP183" s="783">
        <f t="shared" si="218"/>
        <v>0</v>
      </c>
      <c r="CQ183" s="783">
        <f t="shared" si="218"/>
        <v>0</v>
      </c>
      <c r="CR183" s="783">
        <f t="shared" si="218"/>
        <v>0</v>
      </c>
      <c r="CS183" s="783">
        <f t="shared" si="218"/>
        <v>0</v>
      </c>
      <c r="CT183" s="783">
        <f t="shared" si="218"/>
        <v>0</v>
      </c>
      <c r="CU183" s="783">
        <f t="shared" si="218"/>
        <v>0</v>
      </c>
      <c r="CV183" s="783">
        <f t="shared" si="218"/>
        <v>0</v>
      </c>
      <c r="CW183" s="783">
        <f t="shared" si="218"/>
        <v>0</v>
      </c>
      <c r="CX183" s="783">
        <f t="shared" si="218"/>
        <v>0</v>
      </c>
      <c r="CY183" s="783">
        <f t="shared" si="218"/>
        <v>0</v>
      </c>
      <c r="CZ183" s="783">
        <f t="shared" si="218"/>
        <v>0</v>
      </c>
      <c r="DA183" s="783">
        <f t="shared" si="218"/>
        <v>0</v>
      </c>
      <c r="DB183" s="783">
        <f t="shared" si="218"/>
        <v>0</v>
      </c>
      <c r="DC183" s="783">
        <f t="shared" si="218"/>
        <v>0</v>
      </c>
    </row>
    <row r="184" spans="2:107" hidden="1" x14ac:dyDescent="0.25">
      <c r="B184" s="714">
        <v>49</v>
      </c>
      <c r="C184" s="715" t="s">
        <v>5968</v>
      </c>
      <c r="E184" s="715" t="s">
        <v>5964</v>
      </c>
      <c r="F184" s="751"/>
      <c r="G184" s="689">
        <f>IFERROR(G164/G181,0)</f>
        <v>0</v>
      </c>
      <c r="H184" s="782">
        <f>IFERROR(H164/H181,0)</f>
        <v>0</v>
      </c>
      <c r="I184" s="782">
        <f t="shared" ref="I184:BT184" si="219">IFERROR(I164/I181,0)</f>
        <v>0</v>
      </c>
      <c r="J184" s="782">
        <f t="shared" si="219"/>
        <v>0</v>
      </c>
      <c r="K184" s="782">
        <f t="shared" si="219"/>
        <v>0</v>
      </c>
      <c r="L184" s="782">
        <f t="shared" si="219"/>
        <v>0</v>
      </c>
      <c r="M184" s="782">
        <f t="shared" si="219"/>
        <v>0</v>
      </c>
      <c r="N184" s="782">
        <f t="shared" si="219"/>
        <v>0</v>
      </c>
      <c r="O184" s="782">
        <f t="shared" si="219"/>
        <v>0</v>
      </c>
      <c r="P184" s="782">
        <f t="shared" si="219"/>
        <v>0</v>
      </c>
      <c r="Q184" s="782">
        <f t="shared" si="219"/>
        <v>0</v>
      </c>
      <c r="R184" s="782">
        <f t="shared" si="219"/>
        <v>0</v>
      </c>
      <c r="S184" s="782">
        <f t="shared" si="219"/>
        <v>0</v>
      </c>
      <c r="T184" s="782">
        <f t="shared" si="219"/>
        <v>0</v>
      </c>
      <c r="U184" s="782">
        <f t="shared" si="219"/>
        <v>0</v>
      </c>
      <c r="V184" s="782">
        <f t="shared" si="219"/>
        <v>0</v>
      </c>
      <c r="W184" s="782">
        <f t="shared" si="219"/>
        <v>0</v>
      </c>
      <c r="X184" s="782">
        <f t="shared" si="219"/>
        <v>0</v>
      </c>
      <c r="Y184" s="782">
        <f t="shared" si="219"/>
        <v>0</v>
      </c>
      <c r="Z184" s="782">
        <f t="shared" si="219"/>
        <v>0</v>
      </c>
      <c r="AA184" s="782">
        <f t="shared" si="219"/>
        <v>0</v>
      </c>
      <c r="AB184" s="782">
        <f t="shared" si="219"/>
        <v>0</v>
      </c>
      <c r="AC184" s="782">
        <f t="shared" si="219"/>
        <v>0</v>
      </c>
      <c r="AD184" s="782">
        <f t="shared" si="219"/>
        <v>0</v>
      </c>
      <c r="AE184" s="782">
        <f t="shared" si="219"/>
        <v>0</v>
      </c>
      <c r="AF184" s="782">
        <f t="shared" si="219"/>
        <v>0</v>
      </c>
      <c r="AG184" s="782">
        <f t="shared" si="219"/>
        <v>0</v>
      </c>
      <c r="AH184" s="782">
        <f t="shared" si="219"/>
        <v>0</v>
      </c>
      <c r="AI184" s="782">
        <f t="shared" si="219"/>
        <v>0</v>
      </c>
      <c r="AJ184" s="782">
        <f t="shared" si="219"/>
        <v>0</v>
      </c>
      <c r="AK184" s="782">
        <f t="shared" si="219"/>
        <v>0</v>
      </c>
      <c r="AL184" s="782">
        <f t="shared" si="219"/>
        <v>0</v>
      </c>
      <c r="AM184" s="782">
        <f t="shared" si="219"/>
        <v>0</v>
      </c>
      <c r="AN184" s="782">
        <f t="shared" si="219"/>
        <v>0</v>
      </c>
      <c r="AO184" s="782">
        <f t="shared" si="219"/>
        <v>0</v>
      </c>
      <c r="AP184" s="782">
        <f t="shared" si="219"/>
        <v>0</v>
      </c>
      <c r="AQ184" s="782">
        <f t="shared" si="219"/>
        <v>0</v>
      </c>
      <c r="AR184" s="782">
        <f t="shared" si="219"/>
        <v>0</v>
      </c>
      <c r="AS184" s="782">
        <f t="shared" si="219"/>
        <v>0</v>
      </c>
      <c r="AT184" s="782">
        <f t="shared" si="219"/>
        <v>0</v>
      </c>
      <c r="AU184" s="782">
        <f t="shared" si="219"/>
        <v>0</v>
      </c>
      <c r="AV184" s="782">
        <f t="shared" si="219"/>
        <v>0</v>
      </c>
      <c r="AW184" s="782">
        <f t="shared" si="219"/>
        <v>0</v>
      </c>
      <c r="AX184" s="782">
        <f t="shared" si="219"/>
        <v>0</v>
      </c>
      <c r="AY184" s="782">
        <f t="shared" si="219"/>
        <v>0</v>
      </c>
      <c r="AZ184" s="782">
        <f t="shared" si="219"/>
        <v>0</v>
      </c>
      <c r="BA184" s="782">
        <f t="shared" si="219"/>
        <v>0</v>
      </c>
      <c r="BB184" s="782">
        <f t="shared" si="219"/>
        <v>0</v>
      </c>
      <c r="BC184" s="782">
        <f t="shared" si="219"/>
        <v>0</v>
      </c>
      <c r="BD184" s="782">
        <f t="shared" si="219"/>
        <v>0</v>
      </c>
      <c r="BE184" s="782">
        <f t="shared" si="219"/>
        <v>0</v>
      </c>
      <c r="BF184" s="782">
        <f t="shared" si="219"/>
        <v>0</v>
      </c>
      <c r="BG184" s="782">
        <f t="shared" si="219"/>
        <v>0</v>
      </c>
      <c r="BH184" s="782">
        <f t="shared" si="219"/>
        <v>0</v>
      </c>
      <c r="BI184" s="782">
        <f t="shared" si="219"/>
        <v>0</v>
      </c>
      <c r="BJ184" s="782">
        <f t="shared" si="219"/>
        <v>0</v>
      </c>
      <c r="BK184" s="782">
        <f t="shared" si="219"/>
        <v>0</v>
      </c>
      <c r="BL184" s="782">
        <f t="shared" si="219"/>
        <v>0</v>
      </c>
      <c r="BM184" s="782">
        <f t="shared" si="219"/>
        <v>0</v>
      </c>
      <c r="BN184" s="782">
        <f t="shared" si="219"/>
        <v>0</v>
      </c>
      <c r="BO184" s="782">
        <f t="shared" si="219"/>
        <v>0</v>
      </c>
      <c r="BP184" s="782">
        <f t="shared" si="219"/>
        <v>0</v>
      </c>
      <c r="BQ184" s="782">
        <f t="shared" si="219"/>
        <v>0</v>
      </c>
      <c r="BR184" s="782">
        <f t="shared" si="219"/>
        <v>0</v>
      </c>
      <c r="BS184" s="782">
        <f t="shared" si="219"/>
        <v>0</v>
      </c>
      <c r="BT184" s="782">
        <f t="shared" si="219"/>
        <v>0</v>
      </c>
      <c r="BU184" s="782">
        <f t="shared" ref="BU184:DC184" si="220">IFERROR(BU164/BU181,0)</f>
        <v>0</v>
      </c>
      <c r="BV184" s="782">
        <f t="shared" si="220"/>
        <v>0</v>
      </c>
      <c r="BW184" s="782">
        <f t="shared" si="220"/>
        <v>0</v>
      </c>
      <c r="BX184" s="782">
        <f t="shared" si="220"/>
        <v>0</v>
      </c>
      <c r="BY184" s="782">
        <f t="shared" si="220"/>
        <v>0</v>
      </c>
      <c r="BZ184" s="782">
        <f t="shared" si="220"/>
        <v>0</v>
      </c>
      <c r="CA184" s="782">
        <f t="shared" si="220"/>
        <v>0</v>
      </c>
      <c r="CB184" s="782">
        <f t="shared" si="220"/>
        <v>0</v>
      </c>
      <c r="CC184" s="782">
        <f t="shared" si="220"/>
        <v>0</v>
      </c>
      <c r="CD184" s="782">
        <f t="shared" si="220"/>
        <v>0</v>
      </c>
      <c r="CE184" s="782">
        <f t="shared" si="220"/>
        <v>0</v>
      </c>
      <c r="CF184" s="782">
        <f t="shared" si="220"/>
        <v>0</v>
      </c>
      <c r="CG184" s="782">
        <f t="shared" si="220"/>
        <v>0</v>
      </c>
      <c r="CH184" s="782">
        <f t="shared" si="220"/>
        <v>0</v>
      </c>
      <c r="CI184" s="782">
        <f t="shared" si="220"/>
        <v>0</v>
      </c>
      <c r="CJ184" s="782">
        <f t="shared" si="220"/>
        <v>0</v>
      </c>
      <c r="CK184" s="782">
        <f t="shared" si="220"/>
        <v>0</v>
      </c>
      <c r="CL184" s="782">
        <f t="shared" si="220"/>
        <v>0</v>
      </c>
      <c r="CM184" s="782">
        <f t="shared" si="220"/>
        <v>0</v>
      </c>
      <c r="CN184" s="782">
        <f t="shared" si="220"/>
        <v>0</v>
      </c>
      <c r="CO184" s="782">
        <f t="shared" si="220"/>
        <v>0</v>
      </c>
      <c r="CP184" s="782">
        <f t="shared" si="220"/>
        <v>0</v>
      </c>
      <c r="CQ184" s="782">
        <f t="shared" si="220"/>
        <v>0</v>
      </c>
      <c r="CR184" s="782">
        <f t="shared" si="220"/>
        <v>0</v>
      </c>
      <c r="CS184" s="782">
        <f t="shared" si="220"/>
        <v>0</v>
      </c>
      <c r="CT184" s="782">
        <f t="shared" si="220"/>
        <v>0</v>
      </c>
      <c r="CU184" s="782">
        <f t="shared" si="220"/>
        <v>0</v>
      </c>
      <c r="CV184" s="782">
        <f t="shared" si="220"/>
        <v>0</v>
      </c>
      <c r="CW184" s="782">
        <f t="shared" si="220"/>
        <v>0</v>
      </c>
      <c r="CX184" s="782">
        <f t="shared" si="220"/>
        <v>0</v>
      </c>
      <c r="CY184" s="782">
        <f t="shared" si="220"/>
        <v>0</v>
      </c>
      <c r="CZ184" s="782">
        <f t="shared" si="220"/>
        <v>0</v>
      </c>
      <c r="DA184" s="782">
        <f t="shared" si="220"/>
        <v>0</v>
      </c>
      <c r="DB184" s="782">
        <f t="shared" si="220"/>
        <v>0</v>
      </c>
      <c r="DC184" s="782">
        <f t="shared" si="220"/>
        <v>0</v>
      </c>
    </row>
    <row r="185" spans="2:107" hidden="1" x14ac:dyDescent="0.25">
      <c r="B185" s="714">
        <v>50</v>
      </c>
      <c r="C185" s="715" t="s">
        <v>5970</v>
      </c>
      <c r="E185" s="715" t="s">
        <v>5967</v>
      </c>
      <c r="F185" s="751"/>
      <c r="G185" s="786">
        <f>IFERROR(G165/G181,0)</f>
        <v>0</v>
      </c>
      <c r="H185" s="783">
        <f>IFERROR(H165/H181,0)</f>
        <v>0</v>
      </c>
      <c r="I185" s="783">
        <f t="shared" ref="I185:BT185" si="221">IFERROR(I165/I181,0)</f>
        <v>0</v>
      </c>
      <c r="J185" s="783">
        <f t="shared" si="221"/>
        <v>0</v>
      </c>
      <c r="K185" s="783">
        <f t="shared" si="221"/>
        <v>0</v>
      </c>
      <c r="L185" s="783">
        <f t="shared" si="221"/>
        <v>0</v>
      </c>
      <c r="M185" s="783">
        <f t="shared" si="221"/>
        <v>0</v>
      </c>
      <c r="N185" s="783">
        <f t="shared" si="221"/>
        <v>0</v>
      </c>
      <c r="O185" s="783">
        <f t="shared" si="221"/>
        <v>0</v>
      </c>
      <c r="P185" s="783">
        <f t="shared" si="221"/>
        <v>0</v>
      </c>
      <c r="Q185" s="783">
        <f t="shared" si="221"/>
        <v>0</v>
      </c>
      <c r="R185" s="783">
        <f t="shared" si="221"/>
        <v>0</v>
      </c>
      <c r="S185" s="783">
        <f t="shared" si="221"/>
        <v>0</v>
      </c>
      <c r="T185" s="783">
        <f t="shared" si="221"/>
        <v>0</v>
      </c>
      <c r="U185" s="783">
        <f t="shared" si="221"/>
        <v>0</v>
      </c>
      <c r="V185" s="783">
        <f t="shared" si="221"/>
        <v>0</v>
      </c>
      <c r="W185" s="783">
        <f t="shared" si="221"/>
        <v>0</v>
      </c>
      <c r="X185" s="783">
        <f t="shared" si="221"/>
        <v>0</v>
      </c>
      <c r="Y185" s="783">
        <f t="shared" si="221"/>
        <v>0</v>
      </c>
      <c r="Z185" s="783">
        <f t="shared" si="221"/>
        <v>0</v>
      </c>
      <c r="AA185" s="783">
        <f t="shared" si="221"/>
        <v>0</v>
      </c>
      <c r="AB185" s="783">
        <f t="shared" si="221"/>
        <v>0</v>
      </c>
      <c r="AC185" s="783">
        <f t="shared" si="221"/>
        <v>0</v>
      </c>
      <c r="AD185" s="783">
        <f t="shared" si="221"/>
        <v>0</v>
      </c>
      <c r="AE185" s="783">
        <f t="shared" si="221"/>
        <v>0</v>
      </c>
      <c r="AF185" s="783">
        <f t="shared" si="221"/>
        <v>0</v>
      </c>
      <c r="AG185" s="783">
        <f t="shared" si="221"/>
        <v>0</v>
      </c>
      <c r="AH185" s="783">
        <f t="shared" si="221"/>
        <v>0</v>
      </c>
      <c r="AI185" s="783">
        <f t="shared" si="221"/>
        <v>0</v>
      </c>
      <c r="AJ185" s="783">
        <f t="shared" si="221"/>
        <v>0</v>
      </c>
      <c r="AK185" s="783">
        <f t="shared" si="221"/>
        <v>0</v>
      </c>
      <c r="AL185" s="783">
        <f t="shared" si="221"/>
        <v>0</v>
      </c>
      <c r="AM185" s="783">
        <f t="shared" si="221"/>
        <v>0</v>
      </c>
      <c r="AN185" s="783">
        <f t="shared" si="221"/>
        <v>0</v>
      </c>
      <c r="AO185" s="783">
        <f t="shared" si="221"/>
        <v>0</v>
      </c>
      <c r="AP185" s="783">
        <f t="shared" si="221"/>
        <v>0</v>
      </c>
      <c r="AQ185" s="783">
        <f t="shared" si="221"/>
        <v>0</v>
      </c>
      <c r="AR185" s="783">
        <f t="shared" si="221"/>
        <v>0</v>
      </c>
      <c r="AS185" s="783">
        <f t="shared" si="221"/>
        <v>0</v>
      </c>
      <c r="AT185" s="783">
        <f t="shared" si="221"/>
        <v>0</v>
      </c>
      <c r="AU185" s="783">
        <f t="shared" si="221"/>
        <v>0</v>
      </c>
      <c r="AV185" s="783">
        <f t="shared" si="221"/>
        <v>0</v>
      </c>
      <c r="AW185" s="783">
        <f t="shared" si="221"/>
        <v>0</v>
      </c>
      <c r="AX185" s="783">
        <f t="shared" si="221"/>
        <v>0</v>
      </c>
      <c r="AY185" s="783">
        <f t="shared" si="221"/>
        <v>0</v>
      </c>
      <c r="AZ185" s="783">
        <f t="shared" si="221"/>
        <v>0</v>
      </c>
      <c r="BA185" s="783">
        <f t="shared" si="221"/>
        <v>0</v>
      </c>
      <c r="BB185" s="783">
        <f t="shared" si="221"/>
        <v>0</v>
      </c>
      <c r="BC185" s="783">
        <f t="shared" si="221"/>
        <v>0</v>
      </c>
      <c r="BD185" s="783">
        <f t="shared" si="221"/>
        <v>0</v>
      </c>
      <c r="BE185" s="783">
        <f t="shared" si="221"/>
        <v>0</v>
      </c>
      <c r="BF185" s="783">
        <f t="shared" si="221"/>
        <v>0</v>
      </c>
      <c r="BG185" s="783">
        <f t="shared" si="221"/>
        <v>0</v>
      </c>
      <c r="BH185" s="783">
        <f t="shared" si="221"/>
        <v>0</v>
      </c>
      <c r="BI185" s="783">
        <f t="shared" si="221"/>
        <v>0</v>
      </c>
      <c r="BJ185" s="783">
        <f t="shared" si="221"/>
        <v>0</v>
      </c>
      <c r="BK185" s="783">
        <f t="shared" si="221"/>
        <v>0</v>
      </c>
      <c r="BL185" s="783">
        <f t="shared" si="221"/>
        <v>0</v>
      </c>
      <c r="BM185" s="783">
        <f t="shared" si="221"/>
        <v>0</v>
      </c>
      <c r="BN185" s="783">
        <f t="shared" si="221"/>
        <v>0</v>
      </c>
      <c r="BO185" s="783">
        <f t="shared" si="221"/>
        <v>0</v>
      </c>
      <c r="BP185" s="783">
        <f t="shared" si="221"/>
        <v>0</v>
      </c>
      <c r="BQ185" s="783">
        <f t="shared" si="221"/>
        <v>0</v>
      </c>
      <c r="BR185" s="783">
        <f t="shared" si="221"/>
        <v>0</v>
      </c>
      <c r="BS185" s="783">
        <f t="shared" si="221"/>
        <v>0</v>
      </c>
      <c r="BT185" s="783">
        <f t="shared" si="221"/>
        <v>0</v>
      </c>
      <c r="BU185" s="783">
        <f t="shared" ref="BU185:DC185" si="222">IFERROR(BU165/BU181,0)</f>
        <v>0</v>
      </c>
      <c r="BV185" s="783">
        <f t="shared" si="222"/>
        <v>0</v>
      </c>
      <c r="BW185" s="783">
        <f t="shared" si="222"/>
        <v>0</v>
      </c>
      <c r="BX185" s="783">
        <f t="shared" si="222"/>
        <v>0</v>
      </c>
      <c r="BY185" s="783">
        <f t="shared" si="222"/>
        <v>0</v>
      </c>
      <c r="BZ185" s="783">
        <f t="shared" si="222"/>
        <v>0</v>
      </c>
      <c r="CA185" s="783">
        <f t="shared" si="222"/>
        <v>0</v>
      </c>
      <c r="CB185" s="783">
        <f t="shared" si="222"/>
        <v>0</v>
      </c>
      <c r="CC185" s="783">
        <f t="shared" si="222"/>
        <v>0</v>
      </c>
      <c r="CD185" s="783">
        <f t="shared" si="222"/>
        <v>0</v>
      </c>
      <c r="CE185" s="783">
        <f t="shared" si="222"/>
        <v>0</v>
      </c>
      <c r="CF185" s="783">
        <f t="shared" si="222"/>
        <v>0</v>
      </c>
      <c r="CG185" s="783">
        <f t="shared" si="222"/>
        <v>0</v>
      </c>
      <c r="CH185" s="783">
        <f t="shared" si="222"/>
        <v>0</v>
      </c>
      <c r="CI185" s="783">
        <f t="shared" si="222"/>
        <v>0</v>
      </c>
      <c r="CJ185" s="783">
        <f t="shared" si="222"/>
        <v>0</v>
      </c>
      <c r="CK185" s="783">
        <f t="shared" si="222"/>
        <v>0</v>
      </c>
      <c r="CL185" s="783">
        <f t="shared" si="222"/>
        <v>0</v>
      </c>
      <c r="CM185" s="783">
        <f t="shared" si="222"/>
        <v>0</v>
      </c>
      <c r="CN185" s="783">
        <f t="shared" si="222"/>
        <v>0</v>
      </c>
      <c r="CO185" s="783">
        <f t="shared" si="222"/>
        <v>0</v>
      </c>
      <c r="CP185" s="783">
        <f t="shared" si="222"/>
        <v>0</v>
      </c>
      <c r="CQ185" s="783">
        <f t="shared" si="222"/>
        <v>0</v>
      </c>
      <c r="CR185" s="783">
        <f t="shared" si="222"/>
        <v>0</v>
      </c>
      <c r="CS185" s="783">
        <f t="shared" si="222"/>
        <v>0</v>
      </c>
      <c r="CT185" s="783">
        <f t="shared" si="222"/>
        <v>0</v>
      </c>
      <c r="CU185" s="783">
        <f t="shared" si="222"/>
        <v>0</v>
      </c>
      <c r="CV185" s="783">
        <f t="shared" si="222"/>
        <v>0</v>
      </c>
      <c r="CW185" s="783">
        <f t="shared" si="222"/>
        <v>0</v>
      </c>
      <c r="CX185" s="783">
        <f t="shared" si="222"/>
        <v>0</v>
      </c>
      <c r="CY185" s="783">
        <f t="shared" si="222"/>
        <v>0</v>
      </c>
      <c r="CZ185" s="783">
        <f t="shared" si="222"/>
        <v>0</v>
      </c>
      <c r="DA185" s="783">
        <f t="shared" si="222"/>
        <v>0</v>
      </c>
      <c r="DB185" s="783">
        <f t="shared" si="222"/>
        <v>0</v>
      </c>
      <c r="DC185" s="783">
        <f t="shared" si="222"/>
        <v>0</v>
      </c>
    </row>
    <row r="186" spans="2:107" hidden="1" x14ac:dyDescent="0.25">
      <c r="B186" s="714">
        <v>51</v>
      </c>
      <c r="C186" s="715" t="s">
        <v>5972</v>
      </c>
      <c r="E186" s="715" t="s">
        <v>5964</v>
      </c>
      <c r="F186" s="751"/>
      <c r="G186" s="785">
        <f>IFERROR(G166/G180,0)</f>
        <v>0</v>
      </c>
      <c r="H186" s="677">
        <f>IFERROR(H166/H180,0)</f>
        <v>0</v>
      </c>
      <c r="I186" s="677">
        <f t="shared" ref="I186:BT186" si="223">IFERROR(I166/I180,0)</f>
        <v>0</v>
      </c>
      <c r="J186" s="677">
        <f t="shared" si="223"/>
        <v>0</v>
      </c>
      <c r="K186" s="677">
        <f t="shared" si="223"/>
        <v>0</v>
      </c>
      <c r="L186" s="677">
        <f t="shared" si="223"/>
        <v>0</v>
      </c>
      <c r="M186" s="677">
        <f t="shared" si="223"/>
        <v>0</v>
      </c>
      <c r="N186" s="677">
        <f t="shared" si="223"/>
        <v>0</v>
      </c>
      <c r="O186" s="677">
        <f t="shared" si="223"/>
        <v>0</v>
      </c>
      <c r="P186" s="677">
        <f t="shared" si="223"/>
        <v>0</v>
      </c>
      <c r="Q186" s="677">
        <f t="shared" si="223"/>
        <v>0</v>
      </c>
      <c r="R186" s="677">
        <f t="shared" si="223"/>
        <v>0</v>
      </c>
      <c r="S186" s="677">
        <f t="shared" si="223"/>
        <v>0</v>
      </c>
      <c r="T186" s="677">
        <f t="shared" si="223"/>
        <v>0</v>
      </c>
      <c r="U186" s="677">
        <f t="shared" si="223"/>
        <v>0</v>
      </c>
      <c r="V186" s="677">
        <f t="shared" si="223"/>
        <v>0</v>
      </c>
      <c r="W186" s="677">
        <f t="shared" si="223"/>
        <v>0</v>
      </c>
      <c r="X186" s="677">
        <f t="shared" si="223"/>
        <v>0</v>
      </c>
      <c r="Y186" s="677">
        <f t="shared" si="223"/>
        <v>0</v>
      </c>
      <c r="Z186" s="677">
        <f t="shared" si="223"/>
        <v>0</v>
      </c>
      <c r="AA186" s="677">
        <f t="shared" si="223"/>
        <v>0</v>
      </c>
      <c r="AB186" s="677">
        <f t="shared" si="223"/>
        <v>0</v>
      </c>
      <c r="AC186" s="677">
        <f t="shared" si="223"/>
        <v>0</v>
      </c>
      <c r="AD186" s="677">
        <f t="shared" si="223"/>
        <v>0</v>
      </c>
      <c r="AE186" s="677">
        <f t="shared" si="223"/>
        <v>0</v>
      </c>
      <c r="AF186" s="677">
        <f t="shared" si="223"/>
        <v>0</v>
      </c>
      <c r="AG186" s="677">
        <f t="shared" si="223"/>
        <v>0</v>
      </c>
      <c r="AH186" s="677">
        <f t="shared" si="223"/>
        <v>0</v>
      </c>
      <c r="AI186" s="677">
        <f t="shared" si="223"/>
        <v>0</v>
      </c>
      <c r="AJ186" s="677">
        <f t="shared" si="223"/>
        <v>0</v>
      </c>
      <c r="AK186" s="677">
        <f t="shared" si="223"/>
        <v>0</v>
      </c>
      <c r="AL186" s="677">
        <f t="shared" si="223"/>
        <v>0</v>
      </c>
      <c r="AM186" s="677">
        <f t="shared" si="223"/>
        <v>0</v>
      </c>
      <c r="AN186" s="677">
        <f t="shared" si="223"/>
        <v>0</v>
      </c>
      <c r="AO186" s="677">
        <f t="shared" si="223"/>
        <v>0</v>
      </c>
      <c r="AP186" s="677">
        <f t="shared" si="223"/>
        <v>0</v>
      </c>
      <c r="AQ186" s="677">
        <f t="shared" si="223"/>
        <v>0</v>
      </c>
      <c r="AR186" s="677">
        <f t="shared" si="223"/>
        <v>0</v>
      </c>
      <c r="AS186" s="677">
        <f t="shared" si="223"/>
        <v>0</v>
      </c>
      <c r="AT186" s="677">
        <f t="shared" si="223"/>
        <v>0</v>
      </c>
      <c r="AU186" s="677">
        <f t="shared" si="223"/>
        <v>0</v>
      </c>
      <c r="AV186" s="677">
        <f t="shared" si="223"/>
        <v>0</v>
      </c>
      <c r="AW186" s="677">
        <f t="shared" si="223"/>
        <v>0</v>
      </c>
      <c r="AX186" s="677">
        <f t="shared" si="223"/>
        <v>0</v>
      </c>
      <c r="AY186" s="677">
        <f t="shared" si="223"/>
        <v>0</v>
      </c>
      <c r="AZ186" s="677">
        <f t="shared" si="223"/>
        <v>0</v>
      </c>
      <c r="BA186" s="677">
        <f t="shared" si="223"/>
        <v>0</v>
      </c>
      <c r="BB186" s="677">
        <f t="shared" si="223"/>
        <v>0</v>
      </c>
      <c r="BC186" s="677">
        <f t="shared" si="223"/>
        <v>0</v>
      </c>
      <c r="BD186" s="677">
        <f t="shared" si="223"/>
        <v>0</v>
      </c>
      <c r="BE186" s="677">
        <f t="shared" si="223"/>
        <v>0</v>
      </c>
      <c r="BF186" s="677">
        <f t="shared" si="223"/>
        <v>0</v>
      </c>
      <c r="BG186" s="677">
        <f t="shared" si="223"/>
        <v>0</v>
      </c>
      <c r="BH186" s="677">
        <f t="shared" si="223"/>
        <v>0</v>
      </c>
      <c r="BI186" s="677">
        <f t="shared" si="223"/>
        <v>0</v>
      </c>
      <c r="BJ186" s="677">
        <f t="shared" si="223"/>
        <v>0</v>
      </c>
      <c r="BK186" s="677">
        <f t="shared" si="223"/>
        <v>0</v>
      </c>
      <c r="BL186" s="677">
        <f t="shared" si="223"/>
        <v>0</v>
      </c>
      <c r="BM186" s="677">
        <f t="shared" si="223"/>
        <v>0</v>
      </c>
      <c r="BN186" s="677">
        <f t="shared" si="223"/>
        <v>0</v>
      </c>
      <c r="BO186" s="677">
        <f t="shared" si="223"/>
        <v>0</v>
      </c>
      <c r="BP186" s="677">
        <f t="shared" si="223"/>
        <v>0</v>
      </c>
      <c r="BQ186" s="677">
        <f t="shared" si="223"/>
        <v>0</v>
      </c>
      <c r="BR186" s="677">
        <f t="shared" si="223"/>
        <v>0</v>
      </c>
      <c r="BS186" s="677">
        <f t="shared" si="223"/>
        <v>0</v>
      </c>
      <c r="BT186" s="677">
        <f t="shared" si="223"/>
        <v>0</v>
      </c>
      <c r="BU186" s="677">
        <f t="shared" ref="BU186:DC186" si="224">IFERROR(BU166/BU180,0)</f>
        <v>0</v>
      </c>
      <c r="BV186" s="677">
        <f t="shared" si="224"/>
        <v>0</v>
      </c>
      <c r="BW186" s="677">
        <f t="shared" si="224"/>
        <v>0</v>
      </c>
      <c r="BX186" s="677">
        <f t="shared" si="224"/>
        <v>0</v>
      </c>
      <c r="BY186" s="677">
        <f t="shared" si="224"/>
        <v>0</v>
      </c>
      <c r="BZ186" s="677">
        <f t="shared" si="224"/>
        <v>0</v>
      </c>
      <c r="CA186" s="677">
        <f t="shared" si="224"/>
        <v>0</v>
      </c>
      <c r="CB186" s="677">
        <f t="shared" si="224"/>
        <v>0</v>
      </c>
      <c r="CC186" s="677">
        <f t="shared" si="224"/>
        <v>0</v>
      </c>
      <c r="CD186" s="677">
        <f t="shared" si="224"/>
        <v>0</v>
      </c>
      <c r="CE186" s="677">
        <f t="shared" si="224"/>
        <v>0</v>
      </c>
      <c r="CF186" s="677">
        <f t="shared" si="224"/>
        <v>0</v>
      </c>
      <c r="CG186" s="677">
        <f t="shared" si="224"/>
        <v>0</v>
      </c>
      <c r="CH186" s="677">
        <f t="shared" si="224"/>
        <v>0</v>
      </c>
      <c r="CI186" s="677">
        <f t="shared" si="224"/>
        <v>0</v>
      </c>
      <c r="CJ186" s="677">
        <f t="shared" si="224"/>
        <v>0</v>
      </c>
      <c r="CK186" s="677">
        <f t="shared" si="224"/>
        <v>0</v>
      </c>
      <c r="CL186" s="677">
        <f t="shared" si="224"/>
        <v>0</v>
      </c>
      <c r="CM186" s="677">
        <f t="shared" si="224"/>
        <v>0</v>
      </c>
      <c r="CN186" s="677">
        <f t="shared" si="224"/>
        <v>0</v>
      </c>
      <c r="CO186" s="677">
        <f t="shared" si="224"/>
        <v>0</v>
      </c>
      <c r="CP186" s="677">
        <f t="shared" si="224"/>
        <v>0</v>
      </c>
      <c r="CQ186" s="677">
        <f t="shared" si="224"/>
        <v>0</v>
      </c>
      <c r="CR186" s="677">
        <f t="shared" si="224"/>
        <v>0</v>
      </c>
      <c r="CS186" s="677">
        <f t="shared" si="224"/>
        <v>0</v>
      </c>
      <c r="CT186" s="677">
        <f t="shared" si="224"/>
        <v>0</v>
      </c>
      <c r="CU186" s="677">
        <f t="shared" si="224"/>
        <v>0</v>
      </c>
      <c r="CV186" s="677">
        <f t="shared" si="224"/>
        <v>0</v>
      </c>
      <c r="CW186" s="677">
        <f t="shared" si="224"/>
        <v>0</v>
      </c>
      <c r="CX186" s="677">
        <f t="shared" si="224"/>
        <v>0</v>
      </c>
      <c r="CY186" s="677">
        <f t="shared" si="224"/>
        <v>0</v>
      </c>
      <c r="CZ186" s="677">
        <f t="shared" si="224"/>
        <v>0</v>
      </c>
      <c r="DA186" s="677">
        <f t="shared" si="224"/>
        <v>0</v>
      </c>
      <c r="DB186" s="677">
        <f t="shared" si="224"/>
        <v>0</v>
      </c>
      <c r="DC186" s="677">
        <f t="shared" si="224"/>
        <v>0</v>
      </c>
    </row>
    <row r="187" spans="2:107" hidden="1" x14ac:dyDescent="0.25">
      <c r="B187" s="714">
        <v>52</v>
      </c>
      <c r="C187" s="715" t="s">
        <v>5974</v>
      </c>
      <c r="E187" s="715" t="s">
        <v>5967</v>
      </c>
      <c r="F187" s="751"/>
      <c r="G187" s="694">
        <f>IFERROR(G167/G180,0)</f>
        <v>0</v>
      </c>
      <c r="H187" s="691">
        <f>IFERROR(H167/H180,0)</f>
        <v>0</v>
      </c>
      <c r="I187" s="691">
        <f t="shared" ref="I187:BT187" si="225">IFERROR(I167/I180,0)</f>
        <v>0</v>
      </c>
      <c r="J187" s="691">
        <f t="shared" si="225"/>
        <v>0</v>
      </c>
      <c r="K187" s="691">
        <f t="shared" si="225"/>
        <v>0</v>
      </c>
      <c r="L187" s="691">
        <f t="shared" si="225"/>
        <v>0</v>
      </c>
      <c r="M187" s="691">
        <f t="shared" si="225"/>
        <v>0</v>
      </c>
      <c r="N187" s="691">
        <f t="shared" si="225"/>
        <v>0</v>
      </c>
      <c r="O187" s="691">
        <f t="shared" si="225"/>
        <v>0</v>
      </c>
      <c r="P187" s="691">
        <f t="shared" si="225"/>
        <v>0</v>
      </c>
      <c r="Q187" s="691">
        <f t="shared" si="225"/>
        <v>0</v>
      </c>
      <c r="R187" s="691">
        <f t="shared" si="225"/>
        <v>0</v>
      </c>
      <c r="S187" s="691">
        <f t="shared" si="225"/>
        <v>0</v>
      </c>
      <c r="T187" s="691">
        <f t="shared" si="225"/>
        <v>0</v>
      </c>
      <c r="U187" s="691">
        <f t="shared" si="225"/>
        <v>0</v>
      </c>
      <c r="V187" s="691">
        <f t="shared" si="225"/>
        <v>0</v>
      </c>
      <c r="W187" s="691">
        <f t="shared" si="225"/>
        <v>0</v>
      </c>
      <c r="X187" s="691">
        <f t="shared" si="225"/>
        <v>0</v>
      </c>
      <c r="Y187" s="691">
        <f t="shared" si="225"/>
        <v>0</v>
      </c>
      <c r="Z187" s="691">
        <f t="shared" si="225"/>
        <v>0</v>
      </c>
      <c r="AA187" s="691">
        <f t="shared" si="225"/>
        <v>0</v>
      </c>
      <c r="AB187" s="691">
        <f t="shared" si="225"/>
        <v>0</v>
      </c>
      <c r="AC187" s="691">
        <f t="shared" si="225"/>
        <v>0</v>
      </c>
      <c r="AD187" s="691">
        <f t="shared" si="225"/>
        <v>0</v>
      </c>
      <c r="AE187" s="691">
        <f t="shared" si="225"/>
        <v>0</v>
      </c>
      <c r="AF187" s="691">
        <f t="shared" si="225"/>
        <v>0</v>
      </c>
      <c r="AG187" s="691">
        <f t="shared" si="225"/>
        <v>0</v>
      </c>
      <c r="AH187" s="691">
        <f t="shared" si="225"/>
        <v>0</v>
      </c>
      <c r="AI187" s="691">
        <f t="shared" si="225"/>
        <v>0</v>
      </c>
      <c r="AJ187" s="691">
        <f t="shared" si="225"/>
        <v>0</v>
      </c>
      <c r="AK187" s="691">
        <f t="shared" si="225"/>
        <v>0</v>
      </c>
      <c r="AL187" s="691">
        <f t="shared" si="225"/>
        <v>0</v>
      </c>
      <c r="AM187" s="691">
        <f t="shared" si="225"/>
        <v>0</v>
      </c>
      <c r="AN187" s="691">
        <f t="shared" si="225"/>
        <v>0</v>
      </c>
      <c r="AO187" s="691">
        <f t="shared" si="225"/>
        <v>0</v>
      </c>
      <c r="AP187" s="691">
        <f t="shared" si="225"/>
        <v>0</v>
      </c>
      <c r="AQ187" s="691">
        <f t="shared" si="225"/>
        <v>0</v>
      </c>
      <c r="AR187" s="691">
        <f t="shared" si="225"/>
        <v>0</v>
      </c>
      <c r="AS187" s="691">
        <f t="shared" si="225"/>
        <v>0</v>
      </c>
      <c r="AT187" s="691">
        <f t="shared" si="225"/>
        <v>0</v>
      </c>
      <c r="AU187" s="691">
        <f t="shared" si="225"/>
        <v>0</v>
      </c>
      <c r="AV187" s="691">
        <f t="shared" si="225"/>
        <v>0</v>
      </c>
      <c r="AW187" s="691">
        <f t="shared" si="225"/>
        <v>0</v>
      </c>
      <c r="AX187" s="691">
        <f t="shared" si="225"/>
        <v>0</v>
      </c>
      <c r="AY187" s="691">
        <f t="shared" si="225"/>
        <v>0</v>
      </c>
      <c r="AZ187" s="691">
        <f t="shared" si="225"/>
        <v>0</v>
      </c>
      <c r="BA187" s="691">
        <f t="shared" si="225"/>
        <v>0</v>
      </c>
      <c r="BB187" s="691">
        <f t="shared" si="225"/>
        <v>0</v>
      </c>
      <c r="BC187" s="691">
        <f t="shared" si="225"/>
        <v>0</v>
      </c>
      <c r="BD187" s="691">
        <f t="shared" si="225"/>
        <v>0</v>
      </c>
      <c r="BE187" s="691">
        <f t="shared" si="225"/>
        <v>0</v>
      </c>
      <c r="BF187" s="691">
        <f t="shared" si="225"/>
        <v>0</v>
      </c>
      <c r="BG187" s="691">
        <f t="shared" si="225"/>
        <v>0</v>
      </c>
      <c r="BH187" s="691">
        <f t="shared" si="225"/>
        <v>0</v>
      </c>
      <c r="BI187" s="691">
        <f t="shared" si="225"/>
        <v>0</v>
      </c>
      <c r="BJ187" s="691">
        <f t="shared" si="225"/>
        <v>0</v>
      </c>
      <c r="BK187" s="691">
        <f t="shared" si="225"/>
        <v>0</v>
      </c>
      <c r="BL187" s="691">
        <f t="shared" si="225"/>
        <v>0</v>
      </c>
      <c r="BM187" s="691">
        <f t="shared" si="225"/>
        <v>0</v>
      </c>
      <c r="BN187" s="691">
        <f t="shared" si="225"/>
        <v>0</v>
      </c>
      <c r="BO187" s="691">
        <f t="shared" si="225"/>
        <v>0</v>
      </c>
      <c r="BP187" s="691">
        <f t="shared" si="225"/>
        <v>0</v>
      </c>
      <c r="BQ187" s="691">
        <f t="shared" si="225"/>
        <v>0</v>
      </c>
      <c r="BR187" s="691">
        <f t="shared" si="225"/>
        <v>0</v>
      </c>
      <c r="BS187" s="691">
        <f t="shared" si="225"/>
        <v>0</v>
      </c>
      <c r="BT187" s="691">
        <f t="shared" si="225"/>
        <v>0</v>
      </c>
      <c r="BU187" s="691">
        <f t="shared" ref="BU187:DC187" si="226">IFERROR(BU167/BU180,0)</f>
        <v>0</v>
      </c>
      <c r="BV187" s="691">
        <f t="shared" si="226"/>
        <v>0</v>
      </c>
      <c r="BW187" s="691">
        <f t="shared" si="226"/>
        <v>0</v>
      </c>
      <c r="BX187" s="691">
        <f t="shared" si="226"/>
        <v>0</v>
      </c>
      <c r="BY187" s="691">
        <f t="shared" si="226"/>
        <v>0</v>
      </c>
      <c r="BZ187" s="691">
        <f t="shared" si="226"/>
        <v>0</v>
      </c>
      <c r="CA187" s="691">
        <f t="shared" si="226"/>
        <v>0</v>
      </c>
      <c r="CB187" s="691">
        <f t="shared" si="226"/>
        <v>0</v>
      </c>
      <c r="CC187" s="691">
        <f t="shared" si="226"/>
        <v>0</v>
      </c>
      <c r="CD187" s="691">
        <f t="shared" si="226"/>
        <v>0</v>
      </c>
      <c r="CE187" s="691">
        <f t="shared" si="226"/>
        <v>0</v>
      </c>
      <c r="CF187" s="691">
        <f t="shared" si="226"/>
        <v>0</v>
      </c>
      <c r="CG187" s="691">
        <f t="shared" si="226"/>
        <v>0</v>
      </c>
      <c r="CH187" s="691">
        <f t="shared" si="226"/>
        <v>0</v>
      </c>
      <c r="CI187" s="691">
        <f t="shared" si="226"/>
        <v>0</v>
      </c>
      <c r="CJ187" s="691">
        <f t="shared" si="226"/>
        <v>0</v>
      </c>
      <c r="CK187" s="691">
        <f t="shared" si="226"/>
        <v>0</v>
      </c>
      <c r="CL187" s="691">
        <f t="shared" si="226"/>
        <v>0</v>
      </c>
      <c r="CM187" s="691">
        <f t="shared" si="226"/>
        <v>0</v>
      </c>
      <c r="CN187" s="691">
        <f t="shared" si="226"/>
        <v>0</v>
      </c>
      <c r="CO187" s="691">
        <f t="shared" si="226"/>
        <v>0</v>
      </c>
      <c r="CP187" s="691">
        <f t="shared" si="226"/>
        <v>0</v>
      </c>
      <c r="CQ187" s="691">
        <f t="shared" si="226"/>
        <v>0</v>
      </c>
      <c r="CR187" s="691">
        <f t="shared" si="226"/>
        <v>0</v>
      </c>
      <c r="CS187" s="691">
        <f t="shared" si="226"/>
        <v>0</v>
      </c>
      <c r="CT187" s="691">
        <f t="shared" si="226"/>
        <v>0</v>
      </c>
      <c r="CU187" s="691">
        <f t="shared" si="226"/>
        <v>0</v>
      </c>
      <c r="CV187" s="691">
        <f t="shared" si="226"/>
        <v>0</v>
      </c>
      <c r="CW187" s="691">
        <f t="shared" si="226"/>
        <v>0</v>
      </c>
      <c r="CX187" s="691">
        <f t="shared" si="226"/>
        <v>0</v>
      </c>
      <c r="CY187" s="691">
        <f t="shared" si="226"/>
        <v>0</v>
      </c>
      <c r="CZ187" s="691">
        <f t="shared" si="226"/>
        <v>0</v>
      </c>
      <c r="DA187" s="691">
        <f t="shared" si="226"/>
        <v>0</v>
      </c>
      <c r="DB187" s="691">
        <f t="shared" si="226"/>
        <v>0</v>
      </c>
      <c r="DC187" s="691">
        <f t="shared" si="226"/>
        <v>0</v>
      </c>
    </row>
    <row r="188" spans="2:107" hidden="1" x14ac:dyDescent="0.25">
      <c r="B188" s="714">
        <v>53</v>
      </c>
      <c r="C188" s="715" t="s">
        <v>5976</v>
      </c>
      <c r="E188" s="715" t="s">
        <v>5978</v>
      </c>
      <c r="G188" s="680">
        <f>G186*$D$100</f>
        <v>0</v>
      </c>
      <c r="H188" s="680">
        <f>H186*$D$100</f>
        <v>0</v>
      </c>
      <c r="I188" s="680">
        <f t="shared" ref="I188:BT188" si="227">I186*$D$100</f>
        <v>0</v>
      </c>
      <c r="J188" s="680">
        <f t="shared" si="227"/>
        <v>0</v>
      </c>
      <c r="K188" s="680">
        <f t="shared" si="227"/>
        <v>0</v>
      </c>
      <c r="L188" s="680">
        <f t="shared" si="227"/>
        <v>0</v>
      </c>
      <c r="M188" s="680">
        <f t="shared" si="227"/>
        <v>0</v>
      </c>
      <c r="N188" s="680">
        <f t="shared" si="227"/>
        <v>0</v>
      </c>
      <c r="O188" s="680">
        <f t="shared" si="227"/>
        <v>0</v>
      </c>
      <c r="P188" s="680">
        <f t="shared" si="227"/>
        <v>0</v>
      </c>
      <c r="Q188" s="680">
        <f t="shared" si="227"/>
        <v>0</v>
      </c>
      <c r="R188" s="680">
        <f t="shared" si="227"/>
        <v>0</v>
      </c>
      <c r="S188" s="680">
        <f t="shared" si="227"/>
        <v>0</v>
      </c>
      <c r="T188" s="680">
        <f t="shared" si="227"/>
        <v>0</v>
      </c>
      <c r="U188" s="680">
        <f t="shared" si="227"/>
        <v>0</v>
      </c>
      <c r="V188" s="680">
        <f t="shared" si="227"/>
        <v>0</v>
      </c>
      <c r="W188" s="680">
        <f t="shared" si="227"/>
        <v>0</v>
      </c>
      <c r="X188" s="680">
        <f t="shared" si="227"/>
        <v>0</v>
      </c>
      <c r="Y188" s="680">
        <f t="shared" si="227"/>
        <v>0</v>
      </c>
      <c r="Z188" s="680">
        <f t="shared" si="227"/>
        <v>0</v>
      </c>
      <c r="AA188" s="680">
        <f t="shared" si="227"/>
        <v>0</v>
      </c>
      <c r="AB188" s="680">
        <f t="shared" si="227"/>
        <v>0</v>
      </c>
      <c r="AC188" s="680">
        <f t="shared" si="227"/>
        <v>0</v>
      </c>
      <c r="AD188" s="680">
        <f t="shared" si="227"/>
        <v>0</v>
      </c>
      <c r="AE188" s="680">
        <f t="shared" si="227"/>
        <v>0</v>
      </c>
      <c r="AF188" s="680">
        <f t="shared" si="227"/>
        <v>0</v>
      </c>
      <c r="AG188" s="680">
        <f t="shared" si="227"/>
        <v>0</v>
      </c>
      <c r="AH188" s="680">
        <f t="shared" si="227"/>
        <v>0</v>
      </c>
      <c r="AI188" s="680">
        <f t="shared" si="227"/>
        <v>0</v>
      </c>
      <c r="AJ188" s="680">
        <f t="shared" si="227"/>
        <v>0</v>
      </c>
      <c r="AK188" s="680">
        <f t="shared" si="227"/>
        <v>0</v>
      </c>
      <c r="AL188" s="680">
        <f t="shared" si="227"/>
        <v>0</v>
      </c>
      <c r="AM188" s="680">
        <f t="shared" si="227"/>
        <v>0</v>
      </c>
      <c r="AN188" s="680">
        <f t="shared" si="227"/>
        <v>0</v>
      </c>
      <c r="AO188" s="680">
        <f t="shared" si="227"/>
        <v>0</v>
      </c>
      <c r="AP188" s="680">
        <f t="shared" si="227"/>
        <v>0</v>
      </c>
      <c r="AQ188" s="680">
        <f t="shared" si="227"/>
        <v>0</v>
      </c>
      <c r="AR188" s="680">
        <f t="shared" si="227"/>
        <v>0</v>
      </c>
      <c r="AS188" s="680">
        <f t="shared" si="227"/>
        <v>0</v>
      </c>
      <c r="AT188" s="680">
        <f t="shared" si="227"/>
        <v>0</v>
      </c>
      <c r="AU188" s="680">
        <f t="shared" si="227"/>
        <v>0</v>
      </c>
      <c r="AV188" s="680">
        <f t="shared" si="227"/>
        <v>0</v>
      </c>
      <c r="AW188" s="680">
        <f t="shared" si="227"/>
        <v>0</v>
      </c>
      <c r="AX188" s="680">
        <f t="shared" si="227"/>
        <v>0</v>
      </c>
      <c r="AY188" s="680">
        <f t="shared" si="227"/>
        <v>0</v>
      </c>
      <c r="AZ188" s="680">
        <f t="shared" si="227"/>
        <v>0</v>
      </c>
      <c r="BA188" s="680">
        <f t="shared" si="227"/>
        <v>0</v>
      </c>
      <c r="BB188" s="680">
        <f t="shared" si="227"/>
        <v>0</v>
      </c>
      <c r="BC188" s="680">
        <f t="shared" si="227"/>
        <v>0</v>
      </c>
      <c r="BD188" s="680">
        <f t="shared" si="227"/>
        <v>0</v>
      </c>
      <c r="BE188" s="680">
        <f t="shared" si="227"/>
        <v>0</v>
      </c>
      <c r="BF188" s="680">
        <f t="shared" si="227"/>
        <v>0</v>
      </c>
      <c r="BG188" s="680">
        <f t="shared" si="227"/>
        <v>0</v>
      </c>
      <c r="BH188" s="680">
        <f t="shared" si="227"/>
        <v>0</v>
      </c>
      <c r="BI188" s="680">
        <f t="shared" si="227"/>
        <v>0</v>
      </c>
      <c r="BJ188" s="680">
        <f t="shared" si="227"/>
        <v>0</v>
      </c>
      <c r="BK188" s="680">
        <f t="shared" si="227"/>
        <v>0</v>
      </c>
      <c r="BL188" s="680">
        <f t="shared" si="227"/>
        <v>0</v>
      </c>
      <c r="BM188" s="680">
        <f t="shared" si="227"/>
        <v>0</v>
      </c>
      <c r="BN188" s="680">
        <f t="shared" si="227"/>
        <v>0</v>
      </c>
      <c r="BO188" s="680">
        <f t="shared" si="227"/>
        <v>0</v>
      </c>
      <c r="BP188" s="680">
        <f t="shared" si="227"/>
        <v>0</v>
      </c>
      <c r="BQ188" s="680">
        <f t="shared" si="227"/>
        <v>0</v>
      </c>
      <c r="BR188" s="680">
        <f t="shared" si="227"/>
        <v>0</v>
      </c>
      <c r="BS188" s="680">
        <f t="shared" si="227"/>
        <v>0</v>
      </c>
      <c r="BT188" s="680">
        <f t="shared" si="227"/>
        <v>0</v>
      </c>
      <c r="BU188" s="680">
        <f t="shared" ref="BU188:DC188" si="228">BU186*$D$100</f>
        <v>0</v>
      </c>
      <c r="BV188" s="680">
        <f t="shared" si="228"/>
        <v>0</v>
      </c>
      <c r="BW188" s="680">
        <f t="shared" si="228"/>
        <v>0</v>
      </c>
      <c r="BX188" s="680">
        <f t="shared" si="228"/>
        <v>0</v>
      </c>
      <c r="BY188" s="680">
        <f t="shared" si="228"/>
        <v>0</v>
      </c>
      <c r="BZ188" s="680">
        <f t="shared" si="228"/>
        <v>0</v>
      </c>
      <c r="CA188" s="680">
        <f t="shared" si="228"/>
        <v>0</v>
      </c>
      <c r="CB188" s="680">
        <f t="shared" si="228"/>
        <v>0</v>
      </c>
      <c r="CC188" s="680">
        <f t="shared" si="228"/>
        <v>0</v>
      </c>
      <c r="CD188" s="680">
        <f t="shared" si="228"/>
        <v>0</v>
      </c>
      <c r="CE188" s="680">
        <f t="shared" si="228"/>
        <v>0</v>
      </c>
      <c r="CF188" s="680">
        <f t="shared" si="228"/>
        <v>0</v>
      </c>
      <c r="CG188" s="680">
        <f t="shared" si="228"/>
        <v>0</v>
      </c>
      <c r="CH188" s="680">
        <f t="shared" si="228"/>
        <v>0</v>
      </c>
      <c r="CI188" s="680">
        <f t="shared" si="228"/>
        <v>0</v>
      </c>
      <c r="CJ188" s="680">
        <f t="shared" si="228"/>
        <v>0</v>
      </c>
      <c r="CK188" s="680">
        <f t="shared" si="228"/>
        <v>0</v>
      </c>
      <c r="CL188" s="680">
        <f t="shared" si="228"/>
        <v>0</v>
      </c>
      <c r="CM188" s="680">
        <f t="shared" si="228"/>
        <v>0</v>
      </c>
      <c r="CN188" s="680">
        <f t="shared" si="228"/>
        <v>0</v>
      </c>
      <c r="CO188" s="680">
        <f t="shared" si="228"/>
        <v>0</v>
      </c>
      <c r="CP188" s="680">
        <f t="shared" si="228"/>
        <v>0</v>
      </c>
      <c r="CQ188" s="680">
        <f t="shared" si="228"/>
        <v>0</v>
      </c>
      <c r="CR188" s="680">
        <f t="shared" si="228"/>
        <v>0</v>
      </c>
      <c r="CS188" s="680">
        <f t="shared" si="228"/>
        <v>0</v>
      </c>
      <c r="CT188" s="680">
        <f t="shared" si="228"/>
        <v>0</v>
      </c>
      <c r="CU188" s="680">
        <f t="shared" si="228"/>
        <v>0</v>
      </c>
      <c r="CV188" s="680">
        <f t="shared" si="228"/>
        <v>0</v>
      </c>
      <c r="CW188" s="680">
        <f t="shared" si="228"/>
        <v>0</v>
      </c>
      <c r="CX188" s="680">
        <f t="shared" si="228"/>
        <v>0</v>
      </c>
      <c r="CY188" s="680">
        <f t="shared" si="228"/>
        <v>0</v>
      </c>
      <c r="CZ188" s="680">
        <f t="shared" si="228"/>
        <v>0</v>
      </c>
      <c r="DA188" s="680">
        <f t="shared" si="228"/>
        <v>0</v>
      </c>
      <c r="DB188" s="680">
        <f t="shared" si="228"/>
        <v>0</v>
      </c>
      <c r="DC188" s="680">
        <f t="shared" si="228"/>
        <v>0</v>
      </c>
    </row>
    <row r="189" spans="2:107" hidden="1" x14ac:dyDescent="0.25">
      <c r="B189" s="714">
        <v>54</v>
      </c>
      <c r="C189" s="715" t="s">
        <v>5979</v>
      </c>
      <c r="E189" s="715" t="s">
        <v>5978</v>
      </c>
      <c r="G189" s="698">
        <f>G187*$D$98</f>
        <v>0</v>
      </c>
      <c r="H189" s="680">
        <f>H187*$D$98</f>
        <v>0</v>
      </c>
      <c r="I189" s="680">
        <f t="shared" ref="I189:BT189" si="229">I187*$D$98</f>
        <v>0</v>
      </c>
      <c r="J189" s="680">
        <f t="shared" si="229"/>
        <v>0</v>
      </c>
      <c r="K189" s="680">
        <f t="shared" si="229"/>
        <v>0</v>
      </c>
      <c r="L189" s="680">
        <f t="shared" si="229"/>
        <v>0</v>
      </c>
      <c r="M189" s="680">
        <f t="shared" si="229"/>
        <v>0</v>
      </c>
      <c r="N189" s="680">
        <f t="shared" si="229"/>
        <v>0</v>
      </c>
      <c r="O189" s="680">
        <f t="shared" si="229"/>
        <v>0</v>
      </c>
      <c r="P189" s="680">
        <f t="shared" si="229"/>
        <v>0</v>
      </c>
      <c r="Q189" s="680">
        <f t="shared" si="229"/>
        <v>0</v>
      </c>
      <c r="R189" s="680">
        <f t="shared" si="229"/>
        <v>0</v>
      </c>
      <c r="S189" s="680">
        <f t="shared" si="229"/>
        <v>0</v>
      </c>
      <c r="T189" s="680">
        <f t="shared" si="229"/>
        <v>0</v>
      </c>
      <c r="U189" s="680">
        <f t="shared" si="229"/>
        <v>0</v>
      </c>
      <c r="V189" s="680">
        <f t="shared" si="229"/>
        <v>0</v>
      </c>
      <c r="W189" s="680">
        <f t="shared" si="229"/>
        <v>0</v>
      </c>
      <c r="X189" s="680">
        <f t="shared" si="229"/>
        <v>0</v>
      </c>
      <c r="Y189" s="680">
        <f t="shared" si="229"/>
        <v>0</v>
      </c>
      <c r="Z189" s="680">
        <f t="shared" si="229"/>
        <v>0</v>
      </c>
      <c r="AA189" s="680">
        <f t="shared" si="229"/>
        <v>0</v>
      </c>
      <c r="AB189" s="680">
        <f t="shared" si="229"/>
        <v>0</v>
      </c>
      <c r="AC189" s="680">
        <f t="shared" si="229"/>
        <v>0</v>
      </c>
      <c r="AD189" s="680">
        <f t="shared" si="229"/>
        <v>0</v>
      </c>
      <c r="AE189" s="680">
        <f t="shared" si="229"/>
        <v>0</v>
      </c>
      <c r="AF189" s="680">
        <f t="shared" si="229"/>
        <v>0</v>
      </c>
      <c r="AG189" s="680">
        <f t="shared" si="229"/>
        <v>0</v>
      </c>
      <c r="AH189" s="680">
        <f t="shared" si="229"/>
        <v>0</v>
      </c>
      <c r="AI189" s="680">
        <f t="shared" si="229"/>
        <v>0</v>
      </c>
      <c r="AJ189" s="680">
        <f t="shared" si="229"/>
        <v>0</v>
      </c>
      <c r="AK189" s="680">
        <f t="shared" si="229"/>
        <v>0</v>
      </c>
      <c r="AL189" s="680">
        <f t="shared" si="229"/>
        <v>0</v>
      </c>
      <c r="AM189" s="680">
        <f t="shared" si="229"/>
        <v>0</v>
      </c>
      <c r="AN189" s="680">
        <f t="shared" si="229"/>
        <v>0</v>
      </c>
      <c r="AO189" s="680">
        <f t="shared" si="229"/>
        <v>0</v>
      </c>
      <c r="AP189" s="680">
        <f t="shared" si="229"/>
        <v>0</v>
      </c>
      <c r="AQ189" s="680">
        <f t="shared" si="229"/>
        <v>0</v>
      </c>
      <c r="AR189" s="680">
        <f t="shared" si="229"/>
        <v>0</v>
      </c>
      <c r="AS189" s="680">
        <f t="shared" si="229"/>
        <v>0</v>
      </c>
      <c r="AT189" s="680">
        <f t="shared" si="229"/>
        <v>0</v>
      </c>
      <c r="AU189" s="680">
        <f t="shared" si="229"/>
        <v>0</v>
      </c>
      <c r="AV189" s="680">
        <f t="shared" si="229"/>
        <v>0</v>
      </c>
      <c r="AW189" s="680">
        <f t="shared" si="229"/>
        <v>0</v>
      </c>
      <c r="AX189" s="680">
        <f t="shared" si="229"/>
        <v>0</v>
      </c>
      <c r="AY189" s="680">
        <f t="shared" si="229"/>
        <v>0</v>
      </c>
      <c r="AZ189" s="680">
        <f t="shared" si="229"/>
        <v>0</v>
      </c>
      <c r="BA189" s="680">
        <f t="shared" si="229"/>
        <v>0</v>
      </c>
      <c r="BB189" s="680">
        <f t="shared" si="229"/>
        <v>0</v>
      </c>
      <c r="BC189" s="680">
        <f t="shared" si="229"/>
        <v>0</v>
      </c>
      <c r="BD189" s="680">
        <f t="shared" si="229"/>
        <v>0</v>
      </c>
      <c r="BE189" s="680">
        <f t="shared" si="229"/>
        <v>0</v>
      </c>
      <c r="BF189" s="680">
        <f t="shared" si="229"/>
        <v>0</v>
      </c>
      <c r="BG189" s="680">
        <f t="shared" si="229"/>
        <v>0</v>
      </c>
      <c r="BH189" s="680">
        <f t="shared" si="229"/>
        <v>0</v>
      </c>
      <c r="BI189" s="680">
        <f t="shared" si="229"/>
        <v>0</v>
      </c>
      <c r="BJ189" s="680">
        <f t="shared" si="229"/>
        <v>0</v>
      </c>
      <c r="BK189" s="680">
        <f t="shared" si="229"/>
        <v>0</v>
      </c>
      <c r="BL189" s="680">
        <f t="shared" si="229"/>
        <v>0</v>
      </c>
      <c r="BM189" s="680">
        <f t="shared" si="229"/>
        <v>0</v>
      </c>
      <c r="BN189" s="680">
        <f t="shared" si="229"/>
        <v>0</v>
      </c>
      <c r="BO189" s="680">
        <f t="shared" si="229"/>
        <v>0</v>
      </c>
      <c r="BP189" s="680">
        <f t="shared" si="229"/>
        <v>0</v>
      </c>
      <c r="BQ189" s="680">
        <f t="shared" si="229"/>
        <v>0</v>
      </c>
      <c r="BR189" s="680">
        <f t="shared" si="229"/>
        <v>0</v>
      </c>
      <c r="BS189" s="680">
        <f t="shared" si="229"/>
        <v>0</v>
      </c>
      <c r="BT189" s="680">
        <f t="shared" si="229"/>
        <v>0</v>
      </c>
      <c r="BU189" s="680">
        <f t="shared" ref="BU189:DC189" si="230">BU187*$D$98</f>
        <v>0</v>
      </c>
      <c r="BV189" s="680">
        <f t="shared" si="230"/>
        <v>0</v>
      </c>
      <c r="BW189" s="680">
        <f t="shared" si="230"/>
        <v>0</v>
      </c>
      <c r="BX189" s="680">
        <f t="shared" si="230"/>
        <v>0</v>
      </c>
      <c r="BY189" s="680">
        <f t="shared" si="230"/>
        <v>0</v>
      </c>
      <c r="BZ189" s="680">
        <f t="shared" si="230"/>
        <v>0</v>
      </c>
      <c r="CA189" s="680">
        <f t="shared" si="230"/>
        <v>0</v>
      </c>
      <c r="CB189" s="680">
        <f t="shared" si="230"/>
        <v>0</v>
      </c>
      <c r="CC189" s="680">
        <f t="shared" si="230"/>
        <v>0</v>
      </c>
      <c r="CD189" s="680">
        <f t="shared" si="230"/>
        <v>0</v>
      </c>
      <c r="CE189" s="680">
        <f t="shared" si="230"/>
        <v>0</v>
      </c>
      <c r="CF189" s="680">
        <f t="shared" si="230"/>
        <v>0</v>
      </c>
      <c r="CG189" s="680">
        <f t="shared" si="230"/>
        <v>0</v>
      </c>
      <c r="CH189" s="680">
        <f t="shared" si="230"/>
        <v>0</v>
      </c>
      <c r="CI189" s="680">
        <f t="shared" si="230"/>
        <v>0</v>
      </c>
      <c r="CJ189" s="680">
        <f t="shared" si="230"/>
        <v>0</v>
      </c>
      <c r="CK189" s="680">
        <f t="shared" si="230"/>
        <v>0</v>
      </c>
      <c r="CL189" s="680">
        <f t="shared" si="230"/>
        <v>0</v>
      </c>
      <c r="CM189" s="680">
        <f t="shared" si="230"/>
        <v>0</v>
      </c>
      <c r="CN189" s="680">
        <f t="shared" si="230"/>
        <v>0</v>
      </c>
      <c r="CO189" s="680">
        <f t="shared" si="230"/>
        <v>0</v>
      </c>
      <c r="CP189" s="680">
        <f t="shared" si="230"/>
        <v>0</v>
      </c>
      <c r="CQ189" s="680">
        <f t="shared" si="230"/>
        <v>0</v>
      </c>
      <c r="CR189" s="680">
        <f t="shared" si="230"/>
        <v>0</v>
      </c>
      <c r="CS189" s="680">
        <f t="shared" si="230"/>
        <v>0</v>
      </c>
      <c r="CT189" s="680">
        <f t="shared" si="230"/>
        <v>0</v>
      </c>
      <c r="CU189" s="680">
        <f t="shared" si="230"/>
        <v>0</v>
      </c>
      <c r="CV189" s="680">
        <f t="shared" si="230"/>
        <v>0</v>
      </c>
      <c r="CW189" s="680">
        <f t="shared" si="230"/>
        <v>0</v>
      </c>
      <c r="CX189" s="680">
        <f t="shared" si="230"/>
        <v>0</v>
      </c>
      <c r="CY189" s="680">
        <f t="shared" si="230"/>
        <v>0</v>
      </c>
      <c r="CZ189" s="680">
        <f t="shared" si="230"/>
        <v>0</v>
      </c>
      <c r="DA189" s="680">
        <f t="shared" si="230"/>
        <v>0</v>
      </c>
      <c r="DB189" s="680">
        <f t="shared" si="230"/>
        <v>0</v>
      </c>
      <c r="DC189" s="680">
        <f t="shared" si="230"/>
        <v>0</v>
      </c>
    </row>
    <row r="190" spans="2:107" hidden="1" x14ac:dyDescent="0.25">
      <c r="B190" s="714">
        <v>55</v>
      </c>
      <c r="C190" s="715" t="s">
        <v>5981</v>
      </c>
      <c r="E190" s="715" t="s">
        <v>5978</v>
      </c>
      <c r="G190" s="688">
        <f>SUM(G188:G189)</f>
        <v>0</v>
      </c>
      <c r="H190" s="677">
        <f>SUM(H188:H189)</f>
        <v>0</v>
      </c>
      <c r="I190" s="677">
        <f t="shared" ref="I190:BT190" si="231">SUM(I188:I189)</f>
        <v>0</v>
      </c>
      <c r="J190" s="677">
        <f t="shared" si="231"/>
        <v>0</v>
      </c>
      <c r="K190" s="677">
        <f t="shared" si="231"/>
        <v>0</v>
      </c>
      <c r="L190" s="677">
        <f t="shared" si="231"/>
        <v>0</v>
      </c>
      <c r="M190" s="677">
        <f t="shared" si="231"/>
        <v>0</v>
      </c>
      <c r="N190" s="677">
        <f t="shared" si="231"/>
        <v>0</v>
      </c>
      <c r="O190" s="677">
        <f t="shared" si="231"/>
        <v>0</v>
      </c>
      <c r="P190" s="677">
        <f t="shared" si="231"/>
        <v>0</v>
      </c>
      <c r="Q190" s="677">
        <f t="shared" si="231"/>
        <v>0</v>
      </c>
      <c r="R190" s="677">
        <f t="shared" si="231"/>
        <v>0</v>
      </c>
      <c r="S190" s="677">
        <f t="shared" si="231"/>
        <v>0</v>
      </c>
      <c r="T190" s="677">
        <f t="shared" si="231"/>
        <v>0</v>
      </c>
      <c r="U190" s="677">
        <f t="shared" si="231"/>
        <v>0</v>
      </c>
      <c r="V190" s="677">
        <f t="shared" si="231"/>
        <v>0</v>
      </c>
      <c r="W190" s="677">
        <f t="shared" si="231"/>
        <v>0</v>
      </c>
      <c r="X190" s="677">
        <f t="shared" si="231"/>
        <v>0</v>
      </c>
      <c r="Y190" s="677">
        <f t="shared" si="231"/>
        <v>0</v>
      </c>
      <c r="Z190" s="677">
        <f t="shared" si="231"/>
        <v>0</v>
      </c>
      <c r="AA190" s="677">
        <f t="shared" si="231"/>
        <v>0</v>
      </c>
      <c r="AB190" s="677">
        <f t="shared" si="231"/>
        <v>0</v>
      </c>
      <c r="AC190" s="677">
        <f t="shared" si="231"/>
        <v>0</v>
      </c>
      <c r="AD190" s="677">
        <f t="shared" si="231"/>
        <v>0</v>
      </c>
      <c r="AE190" s="677">
        <f t="shared" si="231"/>
        <v>0</v>
      </c>
      <c r="AF190" s="677">
        <f t="shared" si="231"/>
        <v>0</v>
      </c>
      <c r="AG190" s="677">
        <f t="shared" si="231"/>
        <v>0</v>
      </c>
      <c r="AH190" s="677">
        <f t="shared" si="231"/>
        <v>0</v>
      </c>
      <c r="AI190" s="677">
        <f t="shared" si="231"/>
        <v>0</v>
      </c>
      <c r="AJ190" s="677">
        <f t="shared" si="231"/>
        <v>0</v>
      </c>
      <c r="AK190" s="677">
        <f t="shared" si="231"/>
        <v>0</v>
      </c>
      <c r="AL190" s="677">
        <f t="shared" si="231"/>
        <v>0</v>
      </c>
      <c r="AM190" s="677">
        <f t="shared" si="231"/>
        <v>0</v>
      </c>
      <c r="AN190" s="677">
        <f t="shared" si="231"/>
        <v>0</v>
      </c>
      <c r="AO190" s="677">
        <f t="shared" si="231"/>
        <v>0</v>
      </c>
      <c r="AP190" s="677">
        <f t="shared" si="231"/>
        <v>0</v>
      </c>
      <c r="AQ190" s="677">
        <f t="shared" si="231"/>
        <v>0</v>
      </c>
      <c r="AR190" s="677">
        <f t="shared" si="231"/>
        <v>0</v>
      </c>
      <c r="AS190" s="677">
        <f t="shared" si="231"/>
        <v>0</v>
      </c>
      <c r="AT190" s="677">
        <f t="shared" si="231"/>
        <v>0</v>
      </c>
      <c r="AU190" s="677">
        <f t="shared" si="231"/>
        <v>0</v>
      </c>
      <c r="AV190" s="677">
        <f t="shared" si="231"/>
        <v>0</v>
      </c>
      <c r="AW190" s="677">
        <f t="shared" si="231"/>
        <v>0</v>
      </c>
      <c r="AX190" s="677">
        <f t="shared" si="231"/>
        <v>0</v>
      </c>
      <c r="AY190" s="677">
        <f t="shared" si="231"/>
        <v>0</v>
      </c>
      <c r="AZ190" s="677">
        <f t="shared" si="231"/>
        <v>0</v>
      </c>
      <c r="BA190" s="677">
        <f t="shared" si="231"/>
        <v>0</v>
      </c>
      <c r="BB190" s="677">
        <f t="shared" si="231"/>
        <v>0</v>
      </c>
      <c r="BC190" s="677">
        <f t="shared" si="231"/>
        <v>0</v>
      </c>
      <c r="BD190" s="677">
        <f t="shared" si="231"/>
        <v>0</v>
      </c>
      <c r="BE190" s="677">
        <f t="shared" si="231"/>
        <v>0</v>
      </c>
      <c r="BF190" s="677">
        <f t="shared" si="231"/>
        <v>0</v>
      </c>
      <c r="BG190" s="677">
        <f t="shared" si="231"/>
        <v>0</v>
      </c>
      <c r="BH190" s="677">
        <f t="shared" si="231"/>
        <v>0</v>
      </c>
      <c r="BI190" s="677">
        <f t="shared" si="231"/>
        <v>0</v>
      </c>
      <c r="BJ190" s="677">
        <f t="shared" si="231"/>
        <v>0</v>
      </c>
      <c r="BK190" s="677">
        <f t="shared" si="231"/>
        <v>0</v>
      </c>
      <c r="BL190" s="677">
        <f t="shared" si="231"/>
        <v>0</v>
      </c>
      <c r="BM190" s="677">
        <f t="shared" si="231"/>
        <v>0</v>
      </c>
      <c r="BN190" s="677">
        <f t="shared" si="231"/>
        <v>0</v>
      </c>
      <c r="BO190" s="677">
        <f t="shared" si="231"/>
        <v>0</v>
      </c>
      <c r="BP190" s="677">
        <f t="shared" si="231"/>
        <v>0</v>
      </c>
      <c r="BQ190" s="677">
        <f t="shared" si="231"/>
        <v>0</v>
      </c>
      <c r="BR190" s="677">
        <f t="shared" si="231"/>
        <v>0</v>
      </c>
      <c r="BS190" s="677">
        <f t="shared" si="231"/>
        <v>0</v>
      </c>
      <c r="BT190" s="677">
        <f t="shared" si="231"/>
        <v>0</v>
      </c>
      <c r="BU190" s="677">
        <f t="shared" ref="BU190:DC190" si="232">SUM(BU188:BU189)</f>
        <v>0</v>
      </c>
      <c r="BV190" s="677">
        <f t="shared" si="232"/>
        <v>0</v>
      </c>
      <c r="BW190" s="677">
        <f t="shared" si="232"/>
        <v>0</v>
      </c>
      <c r="BX190" s="677">
        <f t="shared" si="232"/>
        <v>0</v>
      </c>
      <c r="BY190" s="677">
        <f t="shared" si="232"/>
        <v>0</v>
      </c>
      <c r="BZ190" s="677">
        <f t="shared" si="232"/>
        <v>0</v>
      </c>
      <c r="CA190" s="677">
        <f t="shared" si="232"/>
        <v>0</v>
      </c>
      <c r="CB190" s="677">
        <f t="shared" si="232"/>
        <v>0</v>
      </c>
      <c r="CC190" s="677">
        <f t="shared" si="232"/>
        <v>0</v>
      </c>
      <c r="CD190" s="677">
        <f t="shared" si="232"/>
        <v>0</v>
      </c>
      <c r="CE190" s="677">
        <f t="shared" si="232"/>
        <v>0</v>
      </c>
      <c r="CF190" s="677">
        <f t="shared" si="232"/>
        <v>0</v>
      </c>
      <c r="CG190" s="677">
        <f t="shared" si="232"/>
        <v>0</v>
      </c>
      <c r="CH190" s="677">
        <f t="shared" si="232"/>
        <v>0</v>
      </c>
      <c r="CI190" s="677">
        <f t="shared" si="232"/>
        <v>0</v>
      </c>
      <c r="CJ190" s="677">
        <f t="shared" si="232"/>
        <v>0</v>
      </c>
      <c r="CK190" s="677">
        <f t="shared" si="232"/>
        <v>0</v>
      </c>
      <c r="CL190" s="677">
        <f t="shared" si="232"/>
        <v>0</v>
      </c>
      <c r="CM190" s="677">
        <f t="shared" si="232"/>
        <v>0</v>
      </c>
      <c r="CN190" s="677">
        <f t="shared" si="232"/>
        <v>0</v>
      </c>
      <c r="CO190" s="677">
        <f t="shared" si="232"/>
        <v>0</v>
      </c>
      <c r="CP190" s="677">
        <f t="shared" si="232"/>
        <v>0</v>
      </c>
      <c r="CQ190" s="677">
        <f t="shared" si="232"/>
        <v>0</v>
      </c>
      <c r="CR190" s="677">
        <f t="shared" si="232"/>
        <v>0</v>
      </c>
      <c r="CS190" s="677">
        <f t="shared" si="232"/>
        <v>0</v>
      </c>
      <c r="CT190" s="677">
        <f t="shared" si="232"/>
        <v>0</v>
      </c>
      <c r="CU190" s="677">
        <f t="shared" si="232"/>
        <v>0</v>
      </c>
      <c r="CV190" s="677">
        <f t="shared" si="232"/>
        <v>0</v>
      </c>
      <c r="CW190" s="677">
        <f t="shared" si="232"/>
        <v>0</v>
      </c>
      <c r="CX190" s="677">
        <f t="shared" si="232"/>
        <v>0</v>
      </c>
      <c r="CY190" s="677">
        <f t="shared" si="232"/>
        <v>0</v>
      </c>
      <c r="CZ190" s="677">
        <f t="shared" si="232"/>
        <v>0</v>
      </c>
      <c r="DA190" s="677">
        <f t="shared" si="232"/>
        <v>0</v>
      </c>
      <c r="DB190" s="677">
        <f t="shared" si="232"/>
        <v>0</v>
      </c>
      <c r="DC190" s="677">
        <f t="shared" si="232"/>
        <v>0</v>
      </c>
    </row>
    <row r="191" spans="2:107" hidden="1" x14ac:dyDescent="0.25">
      <c r="B191" s="714">
        <v>56</v>
      </c>
      <c r="C191" s="715" t="s">
        <v>5983</v>
      </c>
      <c r="E191" s="715" t="s">
        <v>5978</v>
      </c>
      <c r="G191" s="680">
        <f>G186*$D$113</f>
        <v>0</v>
      </c>
      <c r="H191" s="680">
        <f>H186*$D$113</f>
        <v>0</v>
      </c>
      <c r="I191" s="680">
        <f t="shared" ref="I191:BT191" si="233">I186*$D$113</f>
        <v>0</v>
      </c>
      <c r="J191" s="680">
        <f t="shared" si="233"/>
        <v>0</v>
      </c>
      <c r="K191" s="680">
        <f t="shared" si="233"/>
        <v>0</v>
      </c>
      <c r="L191" s="680">
        <f t="shared" si="233"/>
        <v>0</v>
      </c>
      <c r="M191" s="680">
        <f t="shared" si="233"/>
        <v>0</v>
      </c>
      <c r="N191" s="680">
        <f t="shared" si="233"/>
        <v>0</v>
      </c>
      <c r="O191" s="680">
        <f t="shared" si="233"/>
        <v>0</v>
      </c>
      <c r="P191" s="680">
        <f t="shared" si="233"/>
        <v>0</v>
      </c>
      <c r="Q191" s="680">
        <f t="shared" si="233"/>
        <v>0</v>
      </c>
      <c r="R191" s="680">
        <f t="shared" si="233"/>
        <v>0</v>
      </c>
      <c r="S191" s="680">
        <f t="shared" si="233"/>
        <v>0</v>
      </c>
      <c r="T191" s="680">
        <f t="shared" si="233"/>
        <v>0</v>
      </c>
      <c r="U191" s="680">
        <f t="shared" si="233"/>
        <v>0</v>
      </c>
      <c r="V191" s="680">
        <f t="shared" si="233"/>
        <v>0</v>
      </c>
      <c r="W191" s="680">
        <f t="shared" si="233"/>
        <v>0</v>
      </c>
      <c r="X191" s="680">
        <f t="shared" si="233"/>
        <v>0</v>
      </c>
      <c r="Y191" s="680">
        <f t="shared" si="233"/>
        <v>0</v>
      </c>
      <c r="Z191" s="680">
        <f t="shared" si="233"/>
        <v>0</v>
      </c>
      <c r="AA191" s="680">
        <f t="shared" si="233"/>
        <v>0</v>
      </c>
      <c r="AB191" s="680">
        <f t="shared" si="233"/>
        <v>0</v>
      </c>
      <c r="AC191" s="680">
        <f t="shared" si="233"/>
        <v>0</v>
      </c>
      <c r="AD191" s="680">
        <f t="shared" si="233"/>
        <v>0</v>
      </c>
      <c r="AE191" s="680">
        <f t="shared" si="233"/>
        <v>0</v>
      </c>
      <c r="AF191" s="680">
        <f t="shared" si="233"/>
        <v>0</v>
      </c>
      <c r="AG191" s="680">
        <f t="shared" si="233"/>
        <v>0</v>
      </c>
      <c r="AH191" s="680">
        <f t="shared" si="233"/>
        <v>0</v>
      </c>
      <c r="AI191" s="680">
        <f t="shared" si="233"/>
        <v>0</v>
      </c>
      <c r="AJ191" s="680">
        <f t="shared" si="233"/>
        <v>0</v>
      </c>
      <c r="AK191" s="680">
        <f t="shared" si="233"/>
        <v>0</v>
      </c>
      <c r="AL191" s="680">
        <f t="shared" si="233"/>
        <v>0</v>
      </c>
      <c r="AM191" s="680">
        <f t="shared" si="233"/>
        <v>0</v>
      </c>
      <c r="AN191" s="680">
        <f t="shared" si="233"/>
        <v>0</v>
      </c>
      <c r="AO191" s="680">
        <f t="shared" si="233"/>
        <v>0</v>
      </c>
      <c r="AP191" s="680">
        <f t="shared" si="233"/>
        <v>0</v>
      </c>
      <c r="AQ191" s="680">
        <f t="shared" si="233"/>
        <v>0</v>
      </c>
      <c r="AR191" s="680">
        <f t="shared" si="233"/>
        <v>0</v>
      </c>
      <c r="AS191" s="680">
        <f t="shared" si="233"/>
        <v>0</v>
      </c>
      <c r="AT191" s="680">
        <f t="shared" si="233"/>
        <v>0</v>
      </c>
      <c r="AU191" s="680">
        <f t="shared" si="233"/>
        <v>0</v>
      </c>
      <c r="AV191" s="680">
        <f t="shared" si="233"/>
        <v>0</v>
      </c>
      <c r="AW191" s="680">
        <f t="shared" si="233"/>
        <v>0</v>
      </c>
      <c r="AX191" s="680">
        <f t="shared" si="233"/>
        <v>0</v>
      </c>
      <c r="AY191" s="680">
        <f t="shared" si="233"/>
        <v>0</v>
      </c>
      <c r="AZ191" s="680">
        <f t="shared" si="233"/>
        <v>0</v>
      </c>
      <c r="BA191" s="680">
        <f t="shared" si="233"/>
        <v>0</v>
      </c>
      <c r="BB191" s="680">
        <f t="shared" si="233"/>
        <v>0</v>
      </c>
      <c r="BC191" s="680">
        <f t="shared" si="233"/>
        <v>0</v>
      </c>
      <c r="BD191" s="680">
        <f t="shared" si="233"/>
        <v>0</v>
      </c>
      <c r="BE191" s="680">
        <f t="shared" si="233"/>
        <v>0</v>
      </c>
      <c r="BF191" s="680">
        <f t="shared" si="233"/>
        <v>0</v>
      </c>
      <c r="BG191" s="680">
        <f t="shared" si="233"/>
        <v>0</v>
      </c>
      <c r="BH191" s="680">
        <f t="shared" si="233"/>
        <v>0</v>
      </c>
      <c r="BI191" s="680">
        <f t="shared" si="233"/>
        <v>0</v>
      </c>
      <c r="BJ191" s="680">
        <f t="shared" si="233"/>
        <v>0</v>
      </c>
      <c r="BK191" s="680">
        <f t="shared" si="233"/>
        <v>0</v>
      </c>
      <c r="BL191" s="680">
        <f t="shared" si="233"/>
        <v>0</v>
      </c>
      <c r="BM191" s="680">
        <f t="shared" si="233"/>
        <v>0</v>
      </c>
      <c r="BN191" s="680">
        <f t="shared" si="233"/>
        <v>0</v>
      </c>
      <c r="BO191" s="680">
        <f t="shared" si="233"/>
        <v>0</v>
      </c>
      <c r="BP191" s="680">
        <f t="shared" si="233"/>
        <v>0</v>
      </c>
      <c r="BQ191" s="680">
        <f t="shared" si="233"/>
        <v>0</v>
      </c>
      <c r="BR191" s="680">
        <f t="shared" si="233"/>
        <v>0</v>
      </c>
      <c r="BS191" s="680">
        <f t="shared" si="233"/>
        <v>0</v>
      </c>
      <c r="BT191" s="680">
        <f t="shared" si="233"/>
        <v>0</v>
      </c>
      <c r="BU191" s="680">
        <f t="shared" ref="BU191:DC191" si="234">BU186*$D$113</f>
        <v>0</v>
      </c>
      <c r="BV191" s="680">
        <f t="shared" si="234"/>
        <v>0</v>
      </c>
      <c r="BW191" s="680">
        <f t="shared" si="234"/>
        <v>0</v>
      </c>
      <c r="BX191" s="680">
        <f t="shared" si="234"/>
        <v>0</v>
      </c>
      <c r="BY191" s="680">
        <f t="shared" si="234"/>
        <v>0</v>
      </c>
      <c r="BZ191" s="680">
        <f t="shared" si="234"/>
        <v>0</v>
      </c>
      <c r="CA191" s="680">
        <f t="shared" si="234"/>
        <v>0</v>
      </c>
      <c r="CB191" s="680">
        <f t="shared" si="234"/>
        <v>0</v>
      </c>
      <c r="CC191" s="680">
        <f t="shared" si="234"/>
        <v>0</v>
      </c>
      <c r="CD191" s="680">
        <f t="shared" si="234"/>
        <v>0</v>
      </c>
      <c r="CE191" s="680">
        <f t="shared" si="234"/>
        <v>0</v>
      </c>
      <c r="CF191" s="680">
        <f t="shared" si="234"/>
        <v>0</v>
      </c>
      <c r="CG191" s="680">
        <f t="shared" si="234"/>
        <v>0</v>
      </c>
      <c r="CH191" s="680">
        <f t="shared" si="234"/>
        <v>0</v>
      </c>
      <c r="CI191" s="680">
        <f t="shared" si="234"/>
        <v>0</v>
      </c>
      <c r="CJ191" s="680">
        <f t="shared" si="234"/>
        <v>0</v>
      </c>
      <c r="CK191" s="680">
        <f t="shared" si="234"/>
        <v>0</v>
      </c>
      <c r="CL191" s="680">
        <f t="shared" si="234"/>
        <v>0</v>
      </c>
      <c r="CM191" s="680">
        <f t="shared" si="234"/>
        <v>0</v>
      </c>
      <c r="CN191" s="680">
        <f t="shared" si="234"/>
        <v>0</v>
      </c>
      <c r="CO191" s="680">
        <f t="shared" si="234"/>
        <v>0</v>
      </c>
      <c r="CP191" s="680">
        <f t="shared" si="234"/>
        <v>0</v>
      </c>
      <c r="CQ191" s="680">
        <f t="shared" si="234"/>
        <v>0</v>
      </c>
      <c r="CR191" s="680">
        <f t="shared" si="234"/>
        <v>0</v>
      </c>
      <c r="CS191" s="680">
        <f t="shared" si="234"/>
        <v>0</v>
      </c>
      <c r="CT191" s="680">
        <f t="shared" si="234"/>
        <v>0</v>
      </c>
      <c r="CU191" s="680">
        <f t="shared" si="234"/>
        <v>0</v>
      </c>
      <c r="CV191" s="680">
        <f t="shared" si="234"/>
        <v>0</v>
      </c>
      <c r="CW191" s="680">
        <f t="shared" si="234"/>
        <v>0</v>
      </c>
      <c r="CX191" s="680">
        <f t="shared" si="234"/>
        <v>0</v>
      </c>
      <c r="CY191" s="680">
        <f t="shared" si="234"/>
        <v>0</v>
      </c>
      <c r="CZ191" s="680">
        <f t="shared" si="234"/>
        <v>0</v>
      </c>
      <c r="DA191" s="680">
        <f t="shared" si="234"/>
        <v>0</v>
      </c>
      <c r="DB191" s="680">
        <f t="shared" si="234"/>
        <v>0</v>
      </c>
      <c r="DC191" s="680">
        <f t="shared" si="234"/>
        <v>0</v>
      </c>
    </row>
    <row r="192" spans="2:107" hidden="1" x14ac:dyDescent="0.25">
      <c r="B192" s="714">
        <v>57</v>
      </c>
      <c r="C192" s="715" t="s">
        <v>5985</v>
      </c>
      <c r="E192" s="715" t="s">
        <v>5978</v>
      </c>
      <c r="G192" s="680">
        <f>G187*$D$111</f>
        <v>0</v>
      </c>
      <c r="H192" s="680">
        <f>H187*$D$111</f>
        <v>0</v>
      </c>
      <c r="I192" s="680">
        <f t="shared" ref="I192:BT192" si="235">I187*$D$111</f>
        <v>0</v>
      </c>
      <c r="J192" s="680">
        <f t="shared" si="235"/>
        <v>0</v>
      </c>
      <c r="K192" s="680">
        <f t="shared" si="235"/>
        <v>0</v>
      </c>
      <c r="L192" s="680">
        <f t="shared" si="235"/>
        <v>0</v>
      </c>
      <c r="M192" s="680">
        <f t="shared" si="235"/>
        <v>0</v>
      </c>
      <c r="N192" s="680">
        <f t="shared" si="235"/>
        <v>0</v>
      </c>
      <c r="O192" s="680">
        <f t="shared" si="235"/>
        <v>0</v>
      </c>
      <c r="P192" s="680">
        <f t="shared" si="235"/>
        <v>0</v>
      </c>
      <c r="Q192" s="680">
        <f t="shared" si="235"/>
        <v>0</v>
      </c>
      <c r="R192" s="680">
        <f t="shared" si="235"/>
        <v>0</v>
      </c>
      <c r="S192" s="680">
        <f t="shared" si="235"/>
        <v>0</v>
      </c>
      <c r="T192" s="680">
        <f t="shared" si="235"/>
        <v>0</v>
      </c>
      <c r="U192" s="680">
        <f t="shared" si="235"/>
        <v>0</v>
      </c>
      <c r="V192" s="680">
        <f t="shared" si="235"/>
        <v>0</v>
      </c>
      <c r="W192" s="680">
        <f t="shared" si="235"/>
        <v>0</v>
      </c>
      <c r="X192" s="680">
        <f t="shared" si="235"/>
        <v>0</v>
      </c>
      <c r="Y192" s="680">
        <f t="shared" si="235"/>
        <v>0</v>
      </c>
      <c r="Z192" s="680">
        <f t="shared" si="235"/>
        <v>0</v>
      </c>
      <c r="AA192" s="680">
        <f t="shared" si="235"/>
        <v>0</v>
      </c>
      <c r="AB192" s="680">
        <f t="shared" si="235"/>
        <v>0</v>
      </c>
      <c r="AC192" s="680">
        <f t="shared" si="235"/>
        <v>0</v>
      </c>
      <c r="AD192" s="680">
        <f t="shared" si="235"/>
        <v>0</v>
      </c>
      <c r="AE192" s="680">
        <f t="shared" si="235"/>
        <v>0</v>
      </c>
      <c r="AF192" s="680">
        <f t="shared" si="235"/>
        <v>0</v>
      </c>
      <c r="AG192" s="680">
        <f t="shared" si="235"/>
        <v>0</v>
      </c>
      <c r="AH192" s="680">
        <f t="shared" si="235"/>
        <v>0</v>
      </c>
      <c r="AI192" s="680">
        <f t="shared" si="235"/>
        <v>0</v>
      </c>
      <c r="AJ192" s="680">
        <f t="shared" si="235"/>
        <v>0</v>
      </c>
      <c r="AK192" s="680">
        <f t="shared" si="235"/>
        <v>0</v>
      </c>
      <c r="AL192" s="680">
        <f t="shared" si="235"/>
        <v>0</v>
      </c>
      <c r="AM192" s="680">
        <f t="shared" si="235"/>
        <v>0</v>
      </c>
      <c r="AN192" s="680">
        <f t="shared" si="235"/>
        <v>0</v>
      </c>
      <c r="AO192" s="680">
        <f t="shared" si="235"/>
        <v>0</v>
      </c>
      <c r="AP192" s="680">
        <f t="shared" si="235"/>
        <v>0</v>
      </c>
      <c r="AQ192" s="680">
        <f t="shared" si="235"/>
        <v>0</v>
      </c>
      <c r="AR192" s="680">
        <f t="shared" si="235"/>
        <v>0</v>
      </c>
      <c r="AS192" s="680">
        <f t="shared" si="235"/>
        <v>0</v>
      </c>
      <c r="AT192" s="680">
        <f t="shared" si="235"/>
        <v>0</v>
      </c>
      <c r="AU192" s="680">
        <f t="shared" si="235"/>
        <v>0</v>
      </c>
      <c r="AV192" s="680">
        <f t="shared" si="235"/>
        <v>0</v>
      </c>
      <c r="AW192" s="680">
        <f t="shared" si="235"/>
        <v>0</v>
      </c>
      <c r="AX192" s="680">
        <f t="shared" si="235"/>
        <v>0</v>
      </c>
      <c r="AY192" s="680">
        <f t="shared" si="235"/>
        <v>0</v>
      </c>
      <c r="AZ192" s="680">
        <f t="shared" si="235"/>
        <v>0</v>
      </c>
      <c r="BA192" s="680">
        <f t="shared" si="235"/>
        <v>0</v>
      </c>
      <c r="BB192" s="680">
        <f t="shared" si="235"/>
        <v>0</v>
      </c>
      <c r="BC192" s="680">
        <f t="shared" si="235"/>
        <v>0</v>
      </c>
      <c r="BD192" s="680">
        <f t="shared" si="235"/>
        <v>0</v>
      </c>
      <c r="BE192" s="680">
        <f t="shared" si="235"/>
        <v>0</v>
      </c>
      <c r="BF192" s="680">
        <f t="shared" si="235"/>
        <v>0</v>
      </c>
      <c r="BG192" s="680">
        <f t="shared" si="235"/>
        <v>0</v>
      </c>
      <c r="BH192" s="680">
        <f t="shared" si="235"/>
        <v>0</v>
      </c>
      <c r="BI192" s="680">
        <f t="shared" si="235"/>
        <v>0</v>
      </c>
      <c r="BJ192" s="680">
        <f t="shared" si="235"/>
        <v>0</v>
      </c>
      <c r="BK192" s="680">
        <f t="shared" si="235"/>
        <v>0</v>
      </c>
      <c r="BL192" s="680">
        <f t="shared" si="235"/>
        <v>0</v>
      </c>
      <c r="BM192" s="680">
        <f t="shared" si="235"/>
        <v>0</v>
      </c>
      <c r="BN192" s="680">
        <f t="shared" si="235"/>
        <v>0</v>
      </c>
      <c r="BO192" s="680">
        <f t="shared" si="235"/>
        <v>0</v>
      </c>
      <c r="BP192" s="680">
        <f t="shared" si="235"/>
        <v>0</v>
      </c>
      <c r="BQ192" s="680">
        <f t="shared" si="235"/>
        <v>0</v>
      </c>
      <c r="BR192" s="680">
        <f t="shared" si="235"/>
        <v>0</v>
      </c>
      <c r="BS192" s="680">
        <f t="shared" si="235"/>
        <v>0</v>
      </c>
      <c r="BT192" s="680">
        <f t="shared" si="235"/>
        <v>0</v>
      </c>
      <c r="BU192" s="680">
        <f t="shared" ref="BU192:DC192" si="236">BU187*$D$111</f>
        <v>0</v>
      </c>
      <c r="BV192" s="680">
        <f t="shared" si="236"/>
        <v>0</v>
      </c>
      <c r="BW192" s="680">
        <f t="shared" si="236"/>
        <v>0</v>
      </c>
      <c r="BX192" s="680">
        <f t="shared" si="236"/>
        <v>0</v>
      </c>
      <c r="BY192" s="680">
        <f t="shared" si="236"/>
        <v>0</v>
      </c>
      <c r="BZ192" s="680">
        <f t="shared" si="236"/>
        <v>0</v>
      </c>
      <c r="CA192" s="680">
        <f t="shared" si="236"/>
        <v>0</v>
      </c>
      <c r="CB192" s="680">
        <f t="shared" si="236"/>
        <v>0</v>
      </c>
      <c r="CC192" s="680">
        <f t="shared" si="236"/>
        <v>0</v>
      </c>
      <c r="CD192" s="680">
        <f t="shared" si="236"/>
        <v>0</v>
      </c>
      <c r="CE192" s="680">
        <f t="shared" si="236"/>
        <v>0</v>
      </c>
      <c r="CF192" s="680">
        <f t="shared" si="236"/>
        <v>0</v>
      </c>
      <c r="CG192" s="680">
        <f t="shared" si="236"/>
        <v>0</v>
      </c>
      <c r="CH192" s="680">
        <f t="shared" si="236"/>
        <v>0</v>
      </c>
      <c r="CI192" s="680">
        <f t="shared" si="236"/>
        <v>0</v>
      </c>
      <c r="CJ192" s="680">
        <f t="shared" si="236"/>
        <v>0</v>
      </c>
      <c r="CK192" s="680">
        <f t="shared" si="236"/>
        <v>0</v>
      </c>
      <c r="CL192" s="680">
        <f t="shared" si="236"/>
        <v>0</v>
      </c>
      <c r="CM192" s="680">
        <f t="shared" si="236"/>
        <v>0</v>
      </c>
      <c r="CN192" s="680">
        <f t="shared" si="236"/>
        <v>0</v>
      </c>
      <c r="CO192" s="680">
        <f t="shared" si="236"/>
        <v>0</v>
      </c>
      <c r="CP192" s="680">
        <f t="shared" si="236"/>
        <v>0</v>
      </c>
      <c r="CQ192" s="680">
        <f t="shared" si="236"/>
        <v>0</v>
      </c>
      <c r="CR192" s="680">
        <f t="shared" si="236"/>
        <v>0</v>
      </c>
      <c r="CS192" s="680">
        <f t="shared" si="236"/>
        <v>0</v>
      </c>
      <c r="CT192" s="680">
        <f t="shared" si="236"/>
        <v>0</v>
      </c>
      <c r="CU192" s="680">
        <f t="shared" si="236"/>
        <v>0</v>
      </c>
      <c r="CV192" s="680">
        <f t="shared" si="236"/>
        <v>0</v>
      </c>
      <c r="CW192" s="680">
        <f t="shared" si="236"/>
        <v>0</v>
      </c>
      <c r="CX192" s="680">
        <f t="shared" si="236"/>
        <v>0</v>
      </c>
      <c r="CY192" s="680">
        <f t="shared" si="236"/>
        <v>0</v>
      </c>
      <c r="CZ192" s="680">
        <f t="shared" si="236"/>
        <v>0</v>
      </c>
      <c r="DA192" s="680">
        <f t="shared" si="236"/>
        <v>0</v>
      </c>
      <c r="DB192" s="680">
        <f t="shared" si="236"/>
        <v>0</v>
      </c>
      <c r="DC192" s="680">
        <f t="shared" si="236"/>
        <v>0</v>
      </c>
    </row>
    <row r="193" spans="2:107" hidden="1" x14ac:dyDescent="0.25">
      <c r="B193" s="714">
        <v>58</v>
      </c>
      <c r="C193" s="715" t="s">
        <v>5987</v>
      </c>
      <c r="E193" s="715" t="s">
        <v>5978</v>
      </c>
      <c r="G193" s="688">
        <f>SUM(G191:G192)</f>
        <v>0</v>
      </c>
      <c r="H193" s="677">
        <f>SUM(H191:H192)</f>
        <v>0</v>
      </c>
      <c r="I193" s="677">
        <f t="shared" ref="I193:BT193" si="237">SUM(I191:I192)</f>
        <v>0</v>
      </c>
      <c r="J193" s="677">
        <f t="shared" si="237"/>
        <v>0</v>
      </c>
      <c r="K193" s="677">
        <f t="shared" si="237"/>
        <v>0</v>
      </c>
      <c r="L193" s="677">
        <f t="shared" si="237"/>
        <v>0</v>
      </c>
      <c r="M193" s="677">
        <f t="shared" si="237"/>
        <v>0</v>
      </c>
      <c r="N193" s="677">
        <f t="shared" si="237"/>
        <v>0</v>
      </c>
      <c r="O193" s="677">
        <f t="shared" si="237"/>
        <v>0</v>
      </c>
      <c r="P193" s="677">
        <f t="shared" si="237"/>
        <v>0</v>
      </c>
      <c r="Q193" s="677">
        <f t="shared" si="237"/>
        <v>0</v>
      </c>
      <c r="R193" s="677">
        <f t="shared" si="237"/>
        <v>0</v>
      </c>
      <c r="S193" s="677">
        <f t="shared" si="237"/>
        <v>0</v>
      </c>
      <c r="T193" s="677">
        <f t="shared" si="237"/>
        <v>0</v>
      </c>
      <c r="U193" s="677">
        <f t="shared" si="237"/>
        <v>0</v>
      </c>
      <c r="V193" s="677">
        <f t="shared" si="237"/>
        <v>0</v>
      </c>
      <c r="W193" s="677">
        <f t="shared" si="237"/>
        <v>0</v>
      </c>
      <c r="X193" s="677">
        <f t="shared" si="237"/>
        <v>0</v>
      </c>
      <c r="Y193" s="677">
        <f t="shared" si="237"/>
        <v>0</v>
      </c>
      <c r="Z193" s="677">
        <f t="shared" si="237"/>
        <v>0</v>
      </c>
      <c r="AA193" s="677">
        <f t="shared" si="237"/>
        <v>0</v>
      </c>
      <c r="AB193" s="677">
        <f t="shared" si="237"/>
        <v>0</v>
      </c>
      <c r="AC193" s="677">
        <f t="shared" si="237"/>
        <v>0</v>
      </c>
      <c r="AD193" s="677">
        <f t="shared" si="237"/>
        <v>0</v>
      </c>
      <c r="AE193" s="677">
        <f t="shared" si="237"/>
        <v>0</v>
      </c>
      <c r="AF193" s="677">
        <f t="shared" si="237"/>
        <v>0</v>
      </c>
      <c r="AG193" s="677">
        <f t="shared" si="237"/>
        <v>0</v>
      </c>
      <c r="AH193" s="677">
        <f t="shared" si="237"/>
        <v>0</v>
      </c>
      <c r="AI193" s="677">
        <f t="shared" si="237"/>
        <v>0</v>
      </c>
      <c r="AJ193" s="677">
        <f t="shared" si="237"/>
        <v>0</v>
      </c>
      <c r="AK193" s="677">
        <f t="shared" si="237"/>
        <v>0</v>
      </c>
      <c r="AL193" s="677">
        <f t="shared" si="237"/>
        <v>0</v>
      </c>
      <c r="AM193" s="677">
        <f t="shared" si="237"/>
        <v>0</v>
      </c>
      <c r="AN193" s="677">
        <f t="shared" si="237"/>
        <v>0</v>
      </c>
      <c r="AO193" s="677">
        <f t="shared" si="237"/>
        <v>0</v>
      </c>
      <c r="AP193" s="677">
        <f t="shared" si="237"/>
        <v>0</v>
      </c>
      <c r="AQ193" s="677">
        <f t="shared" si="237"/>
        <v>0</v>
      </c>
      <c r="AR193" s="677">
        <f t="shared" si="237"/>
        <v>0</v>
      </c>
      <c r="AS193" s="677">
        <f t="shared" si="237"/>
        <v>0</v>
      </c>
      <c r="AT193" s="677">
        <f t="shared" si="237"/>
        <v>0</v>
      </c>
      <c r="AU193" s="677">
        <f t="shared" si="237"/>
        <v>0</v>
      </c>
      <c r="AV193" s="677">
        <f t="shared" si="237"/>
        <v>0</v>
      </c>
      <c r="AW193" s="677">
        <f t="shared" si="237"/>
        <v>0</v>
      </c>
      <c r="AX193" s="677">
        <f t="shared" si="237"/>
        <v>0</v>
      </c>
      <c r="AY193" s="677">
        <f t="shared" si="237"/>
        <v>0</v>
      </c>
      <c r="AZ193" s="677">
        <f t="shared" si="237"/>
        <v>0</v>
      </c>
      <c r="BA193" s="677">
        <f t="shared" si="237"/>
        <v>0</v>
      </c>
      <c r="BB193" s="677">
        <f t="shared" si="237"/>
        <v>0</v>
      </c>
      <c r="BC193" s="677">
        <f t="shared" si="237"/>
        <v>0</v>
      </c>
      <c r="BD193" s="677">
        <f t="shared" si="237"/>
        <v>0</v>
      </c>
      <c r="BE193" s="677">
        <f t="shared" si="237"/>
        <v>0</v>
      </c>
      <c r="BF193" s="677">
        <f t="shared" si="237"/>
        <v>0</v>
      </c>
      <c r="BG193" s="677">
        <f t="shared" si="237"/>
        <v>0</v>
      </c>
      <c r="BH193" s="677">
        <f t="shared" si="237"/>
        <v>0</v>
      </c>
      <c r="BI193" s="677">
        <f t="shared" si="237"/>
        <v>0</v>
      </c>
      <c r="BJ193" s="677">
        <f t="shared" si="237"/>
        <v>0</v>
      </c>
      <c r="BK193" s="677">
        <f t="shared" si="237"/>
        <v>0</v>
      </c>
      <c r="BL193" s="677">
        <f t="shared" si="237"/>
        <v>0</v>
      </c>
      <c r="BM193" s="677">
        <f t="shared" si="237"/>
        <v>0</v>
      </c>
      <c r="BN193" s="677">
        <f t="shared" si="237"/>
        <v>0</v>
      </c>
      <c r="BO193" s="677">
        <f t="shared" si="237"/>
        <v>0</v>
      </c>
      <c r="BP193" s="677">
        <f t="shared" si="237"/>
        <v>0</v>
      </c>
      <c r="BQ193" s="677">
        <f t="shared" si="237"/>
        <v>0</v>
      </c>
      <c r="BR193" s="677">
        <f t="shared" si="237"/>
        <v>0</v>
      </c>
      <c r="BS193" s="677">
        <f t="shared" si="237"/>
        <v>0</v>
      </c>
      <c r="BT193" s="677">
        <f t="shared" si="237"/>
        <v>0</v>
      </c>
      <c r="BU193" s="677">
        <f t="shared" ref="BU193:DC193" si="238">SUM(BU191:BU192)</f>
        <v>0</v>
      </c>
      <c r="BV193" s="677">
        <f t="shared" si="238"/>
        <v>0</v>
      </c>
      <c r="BW193" s="677">
        <f t="shared" si="238"/>
        <v>0</v>
      </c>
      <c r="BX193" s="677">
        <f t="shared" si="238"/>
        <v>0</v>
      </c>
      <c r="BY193" s="677">
        <f t="shared" si="238"/>
        <v>0</v>
      </c>
      <c r="BZ193" s="677">
        <f t="shared" si="238"/>
        <v>0</v>
      </c>
      <c r="CA193" s="677">
        <f t="shared" si="238"/>
        <v>0</v>
      </c>
      <c r="CB193" s="677">
        <f t="shared" si="238"/>
        <v>0</v>
      </c>
      <c r="CC193" s="677">
        <f t="shared" si="238"/>
        <v>0</v>
      </c>
      <c r="CD193" s="677">
        <f t="shared" si="238"/>
        <v>0</v>
      </c>
      <c r="CE193" s="677">
        <f t="shared" si="238"/>
        <v>0</v>
      </c>
      <c r="CF193" s="677">
        <f t="shared" si="238"/>
        <v>0</v>
      </c>
      <c r="CG193" s="677">
        <f t="shared" si="238"/>
        <v>0</v>
      </c>
      <c r="CH193" s="677">
        <f t="shared" si="238"/>
        <v>0</v>
      </c>
      <c r="CI193" s="677">
        <f t="shared" si="238"/>
        <v>0</v>
      </c>
      <c r="CJ193" s="677">
        <f t="shared" si="238"/>
        <v>0</v>
      </c>
      <c r="CK193" s="677">
        <f t="shared" si="238"/>
        <v>0</v>
      </c>
      <c r="CL193" s="677">
        <f t="shared" si="238"/>
        <v>0</v>
      </c>
      <c r="CM193" s="677">
        <f t="shared" si="238"/>
        <v>0</v>
      </c>
      <c r="CN193" s="677">
        <f t="shared" si="238"/>
        <v>0</v>
      </c>
      <c r="CO193" s="677">
        <f t="shared" si="238"/>
        <v>0</v>
      </c>
      <c r="CP193" s="677">
        <f t="shared" si="238"/>
        <v>0</v>
      </c>
      <c r="CQ193" s="677">
        <f t="shared" si="238"/>
        <v>0</v>
      </c>
      <c r="CR193" s="677">
        <f t="shared" si="238"/>
        <v>0</v>
      </c>
      <c r="CS193" s="677">
        <f t="shared" si="238"/>
        <v>0</v>
      </c>
      <c r="CT193" s="677">
        <f t="shared" si="238"/>
        <v>0</v>
      </c>
      <c r="CU193" s="677">
        <f t="shared" si="238"/>
        <v>0</v>
      </c>
      <c r="CV193" s="677">
        <f t="shared" si="238"/>
        <v>0</v>
      </c>
      <c r="CW193" s="677">
        <f t="shared" si="238"/>
        <v>0</v>
      </c>
      <c r="CX193" s="677">
        <f t="shared" si="238"/>
        <v>0</v>
      </c>
      <c r="CY193" s="677">
        <f t="shared" si="238"/>
        <v>0</v>
      </c>
      <c r="CZ193" s="677">
        <f t="shared" si="238"/>
        <v>0</v>
      </c>
      <c r="DA193" s="677">
        <f t="shared" si="238"/>
        <v>0</v>
      </c>
      <c r="DB193" s="677">
        <f t="shared" si="238"/>
        <v>0</v>
      </c>
      <c r="DC193" s="677">
        <f t="shared" si="238"/>
        <v>0</v>
      </c>
    </row>
    <row r="194" spans="2:107" hidden="1" x14ac:dyDescent="0.25">
      <c r="B194" s="714">
        <v>59</v>
      </c>
      <c r="C194" s="715" t="s">
        <v>5989</v>
      </c>
      <c r="E194" s="715" t="s">
        <v>5991</v>
      </c>
      <c r="G194" s="688">
        <f>IFERROR(G174/G181,0)</f>
        <v>0</v>
      </c>
    </row>
    <row r="195" spans="2:107" hidden="1" x14ac:dyDescent="0.25">
      <c r="B195" s="714">
        <v>60</v>
      </c>
      <c r="C195" s="715" t="s">
        <v>5992</v>
      </c>
      <c r="E195" s="715" t="s">
        <v>5991</v>
      </c>
      <c r="G195" s="688">
        <f>IFERROR(G175/G181,0)</f>
        <v>0</v>
      </c>
    </row>
  </sheetData>
  <sheetProtection algorithmName="SHA-512" hashValue="fWAYiSk9ZfiJptpxmxI0HeWqyLUivbsxuctP0SxRmwx7q8r95DYcV2ZvbmZl9k46i7Z73I2XVRMwWLUrcnuwPg==" saltValue="9R9PDZ+yH/PP+ziUOUXbkw==" spinCount="100000" sheet="1" objects="1" scenarios="1"/>
  <mergeCells count="19">
    <mergeCell ref="B2:F2"/>
    <mergeCell ref="B11:B13"/>
    <mergeCell ref="B14:B18"/>
    <mergeCell ref="B22:F22"/>
    <mergeCell ref="B31:B33"/>
    <mergeCell ref="B9:B10"/>
    <mergeCell ref="B29:B30"/>
    <mergeCell ref="B108:F108"/>
    <mergeCell ref="B34:B38"/>
    <mergeCell ref="B42:F42"/>
    <mergeCell ref="B55:F55"/>
    <mergeCell ref="B62:B64"/>
    <mergeCell ref="B95:F95"/>
    <mergeCell ref="B80:B81"/>
    <mergeCell ref="B60:B61"/>
    <mergeCell ref="B75:F75"/>
    <mergeCell ref="B82:B84"/>
    <mergeCell ref="B65:B69"/>
    <mergeCell ref="B85:B89"/>
  </mergeCells>
  <phoneticPr fontId="67" type="noConversion"/>
  <conditionalFormatting sqref="G5:G20 G25:G40">
    <cfRule type="expression" dxfId="32" priority="28">
      <formula>G5="ERRO"</formula>
    </cfRule>
  </conditionalFormatting>
  <conditionalFormatting sqref="G44:G50">
    <cfRule type="expression" dxfId="31" priority="15">
      <formula>G44="ERRO"</formula>
    </cfRule>
  </conditionalFormatting>
  <conditionalFormatting sqref="G57:G73">
    <cfRule type="expression" dxfId="30" priority="11">
      <formula>G57="ERRO"</formula>
    </cfRule>
  </conditionalFormatting>
  <conditionalFormatting sqref="G77:G93">
    <cfRule type="expression" dxfId="29" priority="7">
      <formula>G77="ERRO"</formula>
    </cfRule>
  </conditionalFormatting>
  <conditionalFormatting sqref="G97:G103">
    <cfRule type="expression" dxfId="28" priority="9">
      <formula>G97="ERRO"</formula>
    </cfRule>
  </conditionalFormatting>
  <conditionalFormatting sqref="G110:G116">
    <cfRule type="expression" dxfId="27" priority="8">
      <formula>G110="ERRO"</formula>
    </cfRule>
  </conditionalFormatting>
  <conditionalFormatting sqref="H9:DC9 H18:DC18 H29:DC29 H38:DC38 H69:DC69 H89:DC89">
    <cfRule type="expression" dxfId="26" priority="27">
      <formula>OR(H9&gt;1,H9&lt;0)</formula>
    </cfRule>
  </conditionalFormatting>
  <conditionalFormatting sqref="H11:DC12 H62:DC63 H82:DC83">
    <cfRule type="expression" dxfId="25" priority="25">
      <formula>OR(H11&gt;365,H11&lt;0)</formula>
    </cfRule>
  </conditionalFormatting>
  <conditionalFormatting sqref="H13:DC13">
    <cfRule type="expression" dxfId="24" priority="24">
      <formula>OR(H13&gt;8760,H13&lt;0)</formula>
    </cfRule>
  </conditionalFormatting>
  <conditionalFormatting sqref="H14:DC15">
    <cfRule type="expression" dxfId="23" priority="22">
      <formula>OR(H14&gt;22,H14&lt;0)</formula>
    </cfRule>
  </conditionalFormatting>
  <conditionalFormatting sqref="H16:DC16">
    <cfRule type="expression" dxfId="22" priority="21">
      <formula>OR(H16&gt;12,H16&lt;0)</formula>
    </cfRule>
  </conditionalFormatting>
  <conditionalFormatting sqref="H64:DC68">
    <cfRule type="expression" dxfId="21" priority="1">
      <formula>OR(H64&gt;8760,H64&lt;0)</formula>
    </cfRule>
  </conditionalFormatting>
  <conditionalFormatting sqref="H84:DC88">
    <cfRule type="expression" dxfId="20" priority="2">
      <formula>OR(H84&gt;8760,H84&lt;0)</formula>
    </cfRule>
  </conditionalFormatting>
  <dataValidations disablePrompts="1" count="1">
    <dataValidation type="decimal" allowBlank="1" showInputMessage="1" showErrorMessage="1" sqref="D45 D47" xr:uid="{00000000-0002-0000-1D00-000000000000}">
      <formula1>0</formula1>
      <formula2>10000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ignoredErrors>
    <ignoredError sqref="A10:F10 A46:F46 A45:B45 E45:F45 A90:F94 A47:B47 E47:F47 A48:F48 DD25:IV48 DB1:DC1 I14:Y16 H28:Y28 I11:Y12 H13:Y13 H37:Y48 H10:Y10 A1:Y3 DD1:IV3 C8:Y8 A5:A9 C9:F9 A12:F13 A11 C11:F11 A15:F18 A14 C14:F14 A30:F30 A19:A20 C19:F20 A21:F23 H17:Y23 DD5:IV23 A25:A29 C25:F29 A32:F33 A31 C31:F31 A35:F38 A34 C34:D34 A41:F44 A39:A40 C39:F40 F34 C5:G7 I5:Y7 I9:Y9 H30:Y30 I29:Y29 H24:DC24 I31:DC32 I25:Y27 I34:DC36 DB51:IV55 A95:A101 DB59:IV60 DD56:IV56 DD61:IV61 DB62:IV63 A62:F64 DD64:IV64 DB74:IV75 DD68:IV73 DB79:IV80 A82:F84 DD81:IV81 DB82:IV83 DD84:IV84 DB94:IV94 DD88:IV93 DB120:IV124 DD104:IV119 A120:Y124 A104:A119 A196:Y65540 I141:Y143 DB141:IV143 I150:Y161 DB150:IV161 DD144:IV149 I174:Y179 DB174:IV179 DK162:IV173 I194:Y195 DB194:IV65540 DD180:IV193 H51:Y57 A59:F61 A70:F76 H74:Y76 A68:A69 C69:F69 A88:A89 C89:F89 DD95:IV101 DD125:IV140 DD76:IV77 A79:F81 A77 H71 H94:Y94 A125:A195 H73 I59:Y61 H84:Y84 I79:Y83 H64:Y64 I63:Y63 J62:Y62 A51:F57 DB57:IV57 D88:F88 D68:F68" unlockedFormula="1"/>
    <ignoredError sqref="G88:G94 G25:G43 G45 G47 G9:G23 H33:DC33 G68:G76 G59:G64 G79:G84 G51:G57" formula="1" unlockedFormula="1"/>
    <ignoredError sqref="G130:H130 G135:H135 I130:DC135 G98:G100 G111:G113 H186:H187" formula="1"/>
    <ignoredError sqref="G158" formulaRange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1D00-000001000000}">
          <x14:formula1>
            <xm:f>'Referencias UC'!$A$2:$A$21</xm:f>
          </x14:formula1>
          <xm:sqref>H4:AA4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BE0EC-6E2C-4D87-A380-FD79507F08EC}">
  <sheetPr codeName="Plan29"/>
  <dimension ref="B2:Z120"/>
  <sheetViews>
    <sheetView topLeftCell="A25" zoomScaleNormal="100" workbookViewId="0">
      <selection activeCell="I54" sqref="I54:J54"/>
    </sheetView>
  </sheetViews>
  <sheetFormatPr defaultColWidth="9.140625" defaultRowHeight="15" customHeight="1" x14ac:dyDescent="0.25"/>
  <cols>
    <col min="1" max="1" width="3.7109375" style="48" customWidth="1"/>
    <col min="2" max="2" width="4.42578125" style="48" bestFit="1" customWidth="1"/>
    <col min="3" max="7" width="10.7109375" style="48" customWidth="1"/>
    <col min="8" max="9" width="11.42578125" style="48" bestFit="1" customWidth="1"/>
    <col min="10" max="10" width="16.140625" style="48" bestFit="1" customWidth="1"/>
    <col min="11" max="11" width="18.85546875" style="48" bestFit="1" customWidth="1"/>
    <col min="12" max="12" width="20.28515625" style="48" customWidth="1"/>
    <col min="13" max="13" width="18" style="48" bestFit="1" customWidth="1"/>
    <col min="14" max="14" width="18.85546875" style="48" bestFit="1" customWidth="1"/>
    <col min="15" max="15" width="3.7109375" style="48" customWidth="1"/>
    <col min="16" max="16" width="12.5703125" style="48" bestFit="1" customWidth="1"/>
    <col min="17" max="17" width="10.7109375" style="48" customWidth="1"/>
    <col min="18" max="18" width="7.140625" style="48" bestFit="1" customWidth="1"/>
    <col min="19" max="19" width="10.7109375" style="48" customWidth="1"/>
    <col min="20" max="20" width="14.42578125" style="48" bestFit="1" customWidth="1"/>
    <col min="21" max="21" width="10.7109375" style="48" customWidth="1"/>
    <col min="22" max="22" width="8.42578125" style="48" bestFit="1" customWidth="1"/>
    <col min="23" max="23" width="10.140625" style="48" bestFit="1" customWidth="1"/>
    <col min="24" max="25" width="17.7109375" style="48" bestFit="1" customWidth="1"/>
    <col min="26" max="16384" width="9.140625" style="48"/>
  </cols>
  <sheetData>
    <row r="2" spans="2:26" ht="15" customHeight="1" x14ac:dyDescent="0.25">
      <c r="B2" s="893" t="s">
        <v>6105</v>
      </c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894"/>
      <c r="N2" s="895"/>
      <c r="P2" s="1027" t="str">
        <f>B2</f>
        <v>SAE (Sistema de Armazenamento de Energia) - EX ANTE</v>
      </c>
      <c r="Q2" s="1027"/>
      <c r="R2" s="1027"/>
      <c r="S2" s="1027"/>
      <c r="T2" s="1027"/>
      <c r="U2" s="1027"/>
      <c r="V2" s="1027"/>
      <c r="W2" s="1027"/>
      <c r="X2" s="1027"/>
      <c r="Y2" s="1027"/>
    </row>
    <row r="3" spans="2:26" ht="15" customHeight="1" x14ac:dyDescent="0.25">
      <c r="B3" s="893" t="s">
        <v>3915</v>
      </c>
      <c r="C3" s="894"/>
      <c r="D3" s="894"/>
      <c r="E3" s="894"/>
      <c r="F3" s="894"/>
      <c r="G3" s="894"/>
      <c r="H3" s="894"/>
      <c r="I3" s="894"/>
      <c r="J3" s="894"/>
      <c r="K3" s="894"/>
      <c r="L3" s="894"/>
      <c r="M3" s="894"/>
      <c r="N3" s="895"/>
      <c r="P3" s="1027" t="s">
        <v>4050</v>
      </c>
      <c r="Q3" s="1027"/>
      <c r="R3" s="1027"/>
      <c r="S3" s="1027"/>
      <c r="T3" s="1027"/>
      <c r="U3" s="1027"/>
      <c r="V3" s="1027"/>
      <c r="W3" s="1027"/>
      <c r="X3" s="1027"/>
      <c r="Y3" s="1027"/>
    </row>
    <row r="4" spans="2:26" ht="15" customHeight="1" x14ac:dyDescent="0.25">
      <c r="B4" s="1152" t="s">
        <v>4051</v>
      </c>
      <c r="C4" s="1153"/>
      <c r="D4" s="1153"/>
      <c r="E4" s="1153"/>
      <c r="F4" s="1153"/>
      <c r="G4" s="1153"/>
      <c r="H4" s="1153"/>
      <c r="I4" s="1153"/>
      <c r="J4" s="1153"/>
      <c r="K4" s="1080" t="s">
        <v>3906</v>
      </c>
      <c r="L4" s="1080"/>
      <c r="M4" s="1080"/>
      <c r="N4" s="1080"/>
      <c r="P4" s="1152" t="s">
        <v>4052</v>
      </c>
      <c r="Q4" s="1153"/>
      <c r="R4" s="1153"/>
      <c r="S4" s="1153"/>
      <c r="T4" s="1153"/>
      <c r="U4" s="1153"/>
      <c r="V4" s="1153"/>
      <c r="W4" s="1153"/>
      <c r="X4" s="1157"/>
      <c r="Y4" s="506" t="s">
        <v>4053</v>
      </c>
    </row>
    <row r="5" spans="2:26" ht="15" customHeight="1" x14ac:dyDescent="0.25">
      <c r="B5" s="1158" t="s">
        <v>3916</v>
      </c>
      <c r="C5" s="1158"/>
      <c r="D5" s="1158"/>
      <c r="E5" s="1159"/>
      <c r="F5" s="1159"/>
      <c r="G5" s="1159"/>
      <c r="H5" s="515" t="s">
        <v>4054</v>
      </c>
      <c r="I5" s="515" t="s">
        <v>3976</v>
      </c>
      <c r="J5" s="515" t="s">
        <v>3977</v>
      </c>
      <c r="K5" s="155" t="s">
        <v>3978</v>
      </c>
      <c r="L5" s="127" t="s">
        <v>4055</v>
      </c>
      <c r="M5" s="127" t="s">
        <v>4056</v>
      </c>
      <c r="N5" s="128" t="s">
        <v>4057</v>
      </c>
      <c r="P5" s="1158" t="str">
        <f>B5</f>
        <v>Materiais e equipamentos</v>
      </c>
      <c r="Q5" s="1158"/>
      <c r="R5" s="1158"/>
      <c r="S5" s="1159"/>
      <c r="T5" s="1159"/>
      <c r="U5" s="1159"/>
      <c r="V5" s="515" t="s">
        <v>4054</v>
      </c>
      <c r="W5" s="155" t="s">
        <v>4058</v>
      </c>
      <c r="X5" s="155" t="s">
        <v>4059</v>
      </c>
      <c r="Y5" s="128" t="s">
        <v>4060</v>
      </c>
    </row>
    <row r="6" spans="2:26" ht="15" customHeight="1" x14ac:dyDescent="0.25">
      <c r="B6" s="156">
        <v>1</v>
      </c>
      <c r="C6" s="1105"/>
      <c r="D6" s="1151"/>
      <c r="E6" s="1151"/>
      <c r="F6" s="1151"/>
      <c r="G6" s="1151"/>
      <c r="H6" s="18"/>
      <c r="I6" s="2"/>
      <c r="J6" s="1"/>
      <c r="K6" s="133">
        <f>N6-L6-M6</f>
        <v>0</v>
      </c>
      <c r="L6" s="1"/>
      <c r="M6" s="1"/>
      <c r="N6" s="133">
        <f>I6*J6</f>
        <v>0</v>
      </c>
      <c r="P6" s="156">
        <f>B6</f>
        <v>1</v>
      </c>
      <c r="Q6" s="1097" t="str">
        <f>IF(OR(C6=0,C6=""),"",C6)</f>
        <v/>
      </c>
      <c r="R6" s="1097"/>
      <c r="S6" s="1097"/>
      <c r="T6" s="1097"/>
      <c r="U6" s="1098"/>
      <c r="V6" s="159" t="str">
        <f>IF(N6=0,"",H6)</f>
        <v/>
      </c>
      <c r="W6" s="160">
        <f>IF(OR(V6="",V6=0),0,(Projeto!$AD$8*((1+Projeto!$AD$8)^V6))/(((1+Projeto!$AD$8)^V6)-1))</f>
        <v>0</v>
      </c>
      <c r="X6" s="161">
        <f>IF(AND(K6&gt;0,CustoContabil!$E$6&gt;0),K6*(CustoContabil!$E$20/CustoContabil!$E$6)*W6,0)</f>
        <v>0</v>
      </c>
      <c r="Y6" s="161">
        <f>IF(AND(N6&gt;0,CustoContabil!$C$6&gt;0),N6*(CustoContabil!$C$20/CustoContabil!$C$6)*W6,0)</f>
        <v>0</v>
      </c>
      <c r="Z6" s="162"/>
    </row>
    <row r="7" spans="2:26" ht="15" customHeight="1" x14ac:dyDescent="0.25">
      <c r="B7" s="156">
        <v>2</v>
      </c>
      <c r="C7" s="1105"/>
      <c r="D7" s="1151"/>
      <c r="E7" s="1151"/>
      <c r="F7" s="1151"/>
      <c r="G7" s="1151"/>
      <c r="H7" s="18"/>
      <c r="I7" s="2"/>
      <c r="J7" s="1"/>
      <c r="K7" s="133">
        <f t="shared" ref="K7:K25" si="0">N7-L7-M7</f>
        <v>0</v>
      </c>
      <c r="L7" s="1"/>
      <c r="M7" s="1"/>
      <c r="N7" s="133">
        <f t="shared" ref="N7:N25" si="1">I7*J7</f>
        <v>0</v>
      </c>
      <c r="P7" s="156">
        <f t="shared" ref="P7:P25" si="2">B7</f>
        <v>2</v>
      </c>
      <c r="Q7" s="1097" t="str">
        <f t="shared" ref="Q7:Q25" si="3">IF(OR(C7=0,C7=""),"",C7)</f>
        <v/>
      </c>
      <c r="R7" s="1097"/>
      <c r="S7" s="1097"/>
      <c r="T7" s="1097"/>
      <c r="U7" s="1098"/>
      <c r="V7" s="159" t="str">
        <f t="shared" ref="V7:V25" si="4">IF(N7=0,"",H7)</f>
        <v/>
      </c>
      <c r="W7" s="160">
        <f>IF(OR(V7="",V7=0),0,(Projeto!$AD$8*((1+Projeto!$AD$8)^V7))/(((1+Projeto!$AD$8)^V7)-1))</f>
        <v>0</v>
      </c>
      <c r="X7" s="161">
        <f>IF(AND(K7&gt;0,CustoContabil!$E$6&gt;0),K7*(CustoContabil!$E$20/CustoContabil!$E$6)*W7,0)</f>
        <v>0</v>
      </c>
      <c r="Y7" s="161">
        <f>IF(AND(N7&gt;0,CustoContabil!$C$6&gt;0),N7*(CustoContabil!$C$20/CustoContabil!$C$6)*W7,0)</f>
        <v>0</v>
      </c>
      <c r="Z7" s="162"/>
    </row>
    <row r="8" spans="2:26" ht="15" customHeight="1" x14ac:dyDescent="0.25">
      <c r="B8" s="156">
        <v>3</v>
      </c>
      <c r="C8" s="1105"/>
      <c r="D8" s="1151"/>
      <c r="E8" s="1151"/>
      <c r="F8" s="1151"/>
      <c r="G8" s="1151"/>
      <c r="H8" s="18"/>
      <c r="I8" s="2"/>
      <c r="J8" s="1"/>
      <c r="K8" s="133">
        <f t="shared" si="0"/>
        <v>0</v>
      </c>
      <c r="L8" s="1"/>
      <c r="M8" s="1"/>
      <c r="N8" s="133">
        <f t="shared" si="1"/>
        <v>0</v>
      </c>
      <c r="P8" s="156">
        <f t="shared" si="2"/>
        <v>3</v>
      </c>
      <c r="Q8" s="1097" t="str">
        <f>IF(OR(C8=0,C8=""),"",C8)</f>
        <v/>
      </c>
      <c r="R8" s="1097"/>
      <c r="S8" s="1097"/>
      <c r="T8" s="1097"/>
      <c r="U8" s="1098"/>
      <c r="V8" s="159" t="str">
        <f t="shared" si="4"/>
        <v/>
      </c>
      <c r="W8" s="160">
        <f>IF(OR(V8="",V8=0),0,(Projeto!$AD$8*((1+Projeto!$AD$8)^V8))/(((1+Projeto!$AD$8)^V8)-1))</f>
        <v>0</v>
      </c>
      <c r="X8" s="161">
        <f>IF(AND(K8&gt;0,CustoContabil!$E$6&gt;0),K8*(CustoContabil!$E$20/CustoContabil!$E$6)*W8,0)</f>
        <v>0</v>
      </c>
      <c r="Y8" s="161">
        <f>IF(AND(N8&gt;0,CustoContabil!$C$6&gt;0),N8*(CustoContabil!$C$20/CustoContabil!$C$6)*W8,0)</f>
        <v>0</v>
      </c>
      <c r="Z8" s="162"/>
    </row>
    <row r="9" spans="2:26" ht="15" customHeight="1" x14ac:dyDescent="0.25">
      <c r="B9" s="156">
        <v>4</v>
      </c>
      <c r="C9" s="1105"/>
      <c r="D9" s="1151"/>
      <c r="E9" s="1151"/>
      <c r="F9" s="1151"/>
      <c r="G9" s="1151"/>
      <c r="H9" s="18"/>
      <c r="I9" s="2"/>
      <c r="J9" s="1"/>
      <c r="K9" s="133">
        <f t="shared" si="0"/>
        <v>0</v>
      </c>
      <c r="L9" s="1"/>
      <c r="M9" s="1"/>
      <c r="N9" s="133">
        <f t="shared" si="1"/>
        <v>0</v>
      </c>
      <c r="P9" s="156">
        <f t="shared" si="2"/>
        <v>4</v>
      </c>
      <c r="Q9" s="1097" t="str">
        <f t="shared" si="3"/>
        <v/>
      </c>
      <c r="R9" s="1097"/>
      <c r="S9" s="1097"/>
      <c r="T9" s="1097"/>
      <c r="U9" s="1098"/>
      <c r="V9" s="159" t="str">
        <f t="shared" si="4"/>
        <v/>
      </c>
      <c r="W9" s="160">
        <f>IF(OR(V9="",V9=0),0,(Projeto!$AD$8*((1+Projeto!$AD$8)^V9))/(((1+Projeto!$AD$8)^V9)-1))</f>
        <v>0</v>
      </c>
      <c r="X9" s="161">
        <f>IF(AND(K9&gt;0,CustoContabil!$E$6&gt;0),K9*(CustoContabil!$E$20/CustoContabil!$E$6)*W9,0)</f>
        <v>0</v>
      </c>
      <c r="Y9" s="161">
        <f>IF(AND(N9&gt;0,CustoContabil!$C$6&gt;0),N9*(CustoContabil!$C$20/CustoContabil!$C$6)*W9,0)</f>
        <v>0</v>
      </c>
      <c r="Z9" s="162"/>
    </row>
    <row r="10" spans="2:26" ht="15" customHeight="1" x14ac:dyDescent="0.25">
      <c r="B10" s="156">
        <v>5</v>
      </c>
      <c r="C10" s="1105"/>
      <c r="D10" s="1151"/>
      <c r="E10" s="1151"/>
      <c r="F10" s="1151"/>
      <c r="G10" s="1151"/>
      <c r="H10" s="18"/>
      <c r="I10" s="2"/>
      <c r="J10" s="1"/>
      <c r="K10" s="133">
        <f t="shared" si="0"/>
        <v>0</v>
      </c>
      <c r="L10" s="1"/>
      <c r="M10" s="1"/>
      <c r="N10" s="133">
        <f t="shared" si="1"/>
        <v>0</v>
      </c>
      <c r="P10" s="156">
        <f t="shared" si="2"/>
        <v>5</v>
      </c>
      <c r="Q10" s="1097" t="str">
        <f t="shared" si="3"/>
        <v/>
      </c>
      <c r="R10" s="1097"/>
      <c r="S10" s="1097"/>
      <c r="T10" s="1097"/>
      <c r="U10" s="1098"/>
      <c r="V10" s="159" t="str">
        <f t="shared" si="4"/>
        <v/>
      </c>
      <c r="W10" s="160">
        <f>IF(OR(V10="",V10=0),0,(Projeto!$AD$8*((1+Projeto!$AD$8)^V10))/(((1+Projeto!$AD$8)^V10)-1))</f>
        <v>0</v>
      </c>
      <c r="X10" s="161">
        <f>IF(AND(K10&gt;0,CustoContabil!$E$6&gt;0),K10*(CustoContabil!$E$20/CustoContabil!$E$6)*W10,0)</f>
        <v>0</v>
      </c>
      <c r="Y10" s="161">
        <f>IF(AND(N10&gt;0,CustoContabil!$C$6&gt;0),N10*(CustoContabil!$C$20/CustoContabil!$C$6)*W10,0)</f>
        <v>0</v>
      </c>
      <c r="Z10" s="162"/>
    </row>
    <row r="11" spans="2:26" ht="15" customHeight="1" x14ac:dyDescent="0.25">
      <c r="B11" s="156">
        <v>6</v>
      </c>
      <c r="C11" s="1105"/>
      <c r="D11" s="1151"/>
      <c r="E11" s="1151"/>
      <c r="F11" s="1151"/>
      <c r="G11" s="1151"/>
      <c r="H11" s="18"/>
      <c r="I11" s="2"/>
      <c r="J11" s="1"/>
      <c r="K11" s="133">
        <f t="shared" si="0"/>
        <v>0</v>
      </c>
      <c r="L11" s="1"/>
      <c r="M11" s="1"/>
      <c r="N11" s="133">
        <f>I11*J11</f>
        <v>0</v>
      </c>
      <c r="P11" s="156">
        <f t="shared" si="2"/>
        <v>6</v>
      </c>
      <c r="Q11" s="1097" t="str">
        <f t="shared" si="3"/>
        <v/>
      </c>
      <c r="R11" s="1097"/>
      <c r="S11" s="1097"/>
      <c r="T11" s="1097"/>
      <c r="U11" s="1098"/>
      <c r="V11" s="159" t="str">
        <f t="shared" si="4"/>
        <v/>
      </c>
      <c r="W11" s="160">
        <f>IF(OR(V11="",V11=0),0,(Projeto!$AD$8*((1+Projeto!$AD$8)^V11))/(((1+Projeto!$AD$8)^V11)-1))</f>
        <v>0</v>
      </c>
      <c r="X11" s="161">
        <f>IF(AND(K11&gt;0,CustoContabil!$E$6&gt;0),K11*(CustoContabil!$E$20/CustoContabil!$E$6)*W11,0)</f>
        <v>0</v>
      </c>
      <c r="Y11" s="161">
        <f>IF(AND(N11&gt;0,CustoContabil!$C$6&gt;0),N11*(CustoContabil!$C$20/CustoContabil!$C$6)*W11,0)</f>
        <v>0</v>
      </c>
      <c r="Z11" s="162"/>
    </row>
    <row r="12" spans="2:26" ht="15" customHeight="1" x14ac:dyDescent="0.25">
      <c r="B12" s="156">
        <v>7</v>
      </c>
      <c r="C12" s="1105"/>
      <c r="D12" s="1151"/>
      <c r="E12" s="1151"/>
      <c r="F12" s="1151"/>
      <c r="G12" s="1151"/>
      <c r="H12" s="18"/>
      <c r="I12" s="2"/>
      <c r="J12" s="1"/>
      <c r="K12" s="133">
        <f t="shared" si="0"/>
        <v>0</v>
      </c>
      <c r="L12" s="1"/>
      <c r="M12" s="1"/>
      <c r="N12" s="133">
        <f t="shared" si="1"/>
        <v>0</v>
      </c>
      <c r="P12" s="156">
        <f t="shared" si="2"/>
        <v>7</v>
      </c>
      <c r="Q12" s="1097" t="str">
        <f t="shared" si="3"/>
        <v/>
      </c>
      <c r="R12" s="1097"/>
      <c r="S12" s="1097"/>
      <c r="T12" s="1097"/>
      <c r="U12" s="1098"/>
      <c r="V12" s="159" t="str">
        <f t="shared" si="4"/>
        <v/>
      </c>
      <c r="W12" s="160">
        <f>IF(OR(V12="",V12=0),0,(Projeto!$AD$8*((1+Projeto!$AD$8)^V12))/(((1+Projeto!$AD$8)^V12)-1))</f>
        <v>0</v>
      </c>
      <c r="X12" s="161">
        <f>IF(AND(K12&gt;0,CustoContabil!$E$6&gt;0),K12*(CustoContabil!$E$20/CustoContabil!$E$6)*W12,0)</f>
        <v>0</v>
      </c>
      <c r="Y12" s="161">
        <f>IF(AND(N12&gt;0,CustoContabil!$C$6&gt;0),N12*(CustoContabil!$C$20/CustoContabil!$C$6)*W12,0)</f>
        <v>0</v>
      </c>
      <c r="Z12" s="162"/>
    </row>
    <row r="13" spans="2:26" ht="15" customHeight="1" x14ac:dyDescent="0.25">
      <c r="B13" s="156">
        <v>8</v>
      </c>
      <c r="C13" s="1105"/>
      <c r="D13" s="1151"/>
      <c r="E13" s="1151"/>
      <c r="F13" s="1151"/>
      <c r="G13" s="1151"/>
      <c r="H13" s="18"/>
      <c r="I13" s="2"/>
      <c r="J13" s="1"/>
      <c r="K13" s="133">
        <f t="shared" si="0"/>
        <v>0</v>
      </c>
      <c r="L13" s="1"/>
      <c r="M13" s="1"/>
      <c r="N13" s="133">
        <f t="shared" si="1"/>
        <v>0</v>
      </c>
      <c r="P13" s="156">
        <f t="shared" si="2"/>
        <v>8</v>
      </c>
      <c r="Q13" s="1097" t="str">
        <f t="shared" si="3"/>
        <v/>
      </c>
      <c r="R13" s="1097"/>
      <c r="S13" s="1097"/>
      <c r="T13" s="1097"/>
      <c r="U13" s="1098"/>
      <c r="V13" s="159" t="str">
        <f t="shared" si="4"/>
        <v/>
      </c>
      <c r="W13" s="160">
        <f>IF(OR(V13="",V13=0),0,(Projeto!$AD$8*((1+Projeto!$AD$8)^V13))/(((1+Projeto!$AD$8)^V13)-1))</f>
        <v>0</v>
      </c>
      <c r="X13" s="161">
        <f>IF(AND(K13&gt;0,CustoContabil!$E$6&gt;0),K13*(CustoContabil!$E$20/CustoContabil!$E$6)*W13,0)</f>
        <v>0</v>
      </c>
      <c r="Y13" s="161">
        <f>IF(AND(N13&gt;0,CustoContabil!$C$6&gt;0),N13*(CustoContabil!$C$20/CustoContabil!$C$6)*W13,0)</f>
        <v>0</v>
      </c>
      <c r="Z13" s="162"/>
    </row>
    <row r="14" spans="2:26" ht="15" customHeight="1" x14ac:dyDescent="0.25">
      <c r="B14" s="156">
        <v>9</v>
      </c>
      <c r="C14" s="1105"/>
      <c r="D14" s="1151"/>
      <c r="E14" s="1151"/>
      <c r="F14" s="1151"/>
      <c r="G14" s="1151"/>
      <c r="H14" s="18"/>
      <c r="I14" s="2"/>
      <c r="J14" s="1"/>
      <c r="K14" s="133">
        <f t="shared" si="0"/>
        <v>0</v>
      </c>
      <c r="L14" s="1"/>
      <c r="M14" s="1"/>
      <c r="N14" s="133">
        <f t="shared" si="1"/>
        <v>0</v>
      </c>
      <c r="P14" s="156">
        <f t="shared" si="2"/>
        <v>9</v>
      </c>
      <c r="Q14" s="1097" t="str">
        <f t="shared" si="3"/>
        <v/>
      </c>
      <c r="R14" s="1097"/>
      <c r="S14" s="1097"/>
      <c r="T14" s="1097"/>
      <c r="U14" s="1098"/>
      <c r="V14" s="159" t="str">
        <f t="shared" si="4"/>
        <v/>
      </c>
      <c r="W14" s="160">
        <f>IF(OR(V14="",V14=0),0,(Projeto!$AD$8*((1+Projeto!$AD$8)^V14))/(((1+Projeto!$AD$8)^V14)-1))</f>
        <v>0</v>
      </c>
      <c r="X14" s="161">
        <f>IF(AND(K14&gt;0,CustoContabil!$E$6&gt;0),K14*(CustoContabil!$E$20/CustoContabil!$E$6)*W14,0)</f>
        <v>0</v>
      </c>
      <c r="Y14" s="161">
        <f>IF(AND(N14&gt;0,CustoContabil!$C$6&gt;0),N14*(CustoContabil!$C$20/CustoContabil!$C$6)*W14,0)</f>
        <v>0</v>
      </c>
      <c r="Z14" s="162"/>
    </row>
    <row r="15" spans="2:26" ht="15" customHeight="1" x14ac:dyDescent="0.25">
      <c r="B15" s="156">
        <v>10</v>
      </c>
      <c r="C15" s="1105"/>
      <c r="D15" s="1151"/>
      <c r="E15" s="1151"/>
      <c r="F15" s="1151"/>
      <c r="G15" s="1151"/>
      <c r="H15" s="18"/>
      <c r="I15" s="2"/>
      <c r="J15" s="1"/>
      <c r="K15" s="133">
        <f t="shared" si="0"/>
        <v>0</v>
      </c>
      <c r="L15" s="1"/>
      <c r="M15" s="1"/>
      <c r="N15" s="133">
        <f t="shared" si="1"/>
        <v>0</v>
      </c>
      <c r="P15" s="156">
        <f t="shared" si="2"/>
        <v>10</v>
      </c>
      <c r="Q15" s="1097" t="str">
        <f t="shared" si="3"/>
        <v/>
      </c>
      <c r="R15" s="1097"/>
      <c r="S15" s="1097"/>
      <c r="T15" s="1097"/>
      <c r="U15" s="1098"/>
      <c r="V15" s="159" t="str">
        <f t="shared" si="4"/>
        <v/>
      </c>
      <c r="W15" s="160">
        <f>IF(OR(V15="",V15=0),0,(Projeto!$AD$8*((1+Projeto!$AD$8)^V15))/(((1+Projeto!$AD$8)^V15)-1))</f>
        <v>0</v>
      </c>
      <c r="X15" s="161">
        <f>IF(AND(K15&gt;0,CustoContabil!$E$6&gt;0),K15*(CustoContabil!$E$20/CustoContabil!$E$6)*W15,0)</f>
        <v>0</v>
      </c>
      <c r="Y15" s="161">
        <f>IF(AND(N15&gt;0,CustoContabil!$C$6&gt;0),N15*(CustoContabil!$C$20/CustoContabil!$C$6)*W15,0)</f>
        <v>0</v>
      </c>
      <c r="Z15" s="162"/>
    </row>
    <row r="16" spans="2:26" ht="15" customHeight="1" x14ac:dyDescent="0.25">
      <c r="B16" s="156">
        <v>11</v>
      </c>
      <c r="C16" s="1105"/>
      <c r="D16" s="1151"/>
      <c r="E16" s="1151"/>
      <c r="F16" s="1151"/>
      <c r="G16" s="1151"/>
      <c r="H16" s="18"/>
      <c r="I16" s="2"/>
      <c r="J16" s="1"/>
      <c r="K16" s="133">
        <f t="shared" si="0"/>
        <v>0</v>
      </c>
      <c r="L16" s="1"/>
      <c r="M16" s="1"/>
      <c r="N16" s="133">
        <f t="shared" si="1"/>
        <v>0</v>
      </c>
      <c r="P16" s="156">
        <f t="shared" si="2"/>
        <v>11</v>
      </c>
      <c r="Q16" s="1097" t="str">
        <f t="shared" si="3"/>
        <v/>
      </c>
      <c r="R16" s="1097"/>
      <c r="S16" s="1097"/>
      <c r="T16" s="1097"/>
      <c r="U16" s="1098"/>
      <c r="V16" s="159" t="str">
        <f t="shared" si="4"/>
        <v/>
      </c>
      <c r="W16" s="160">
        <f>IF(OR(V16="",V16=0),0,(Projeto!$AD$8*((1+Projeto!$AD$8)^V16))/(((1+Projeto!$AD$8)^V16)-1))</f>
        <v>0</v>
      </c>
      <c r="X16" s="161">
        <f>IF(AND(K16&gt;0,CustoContabil!$E$6&gt;0),K16*(CustoContabil!$E$20/CustoContabil!$E$6)*W16,0)</f>
        <v>0</v>
      </c>
      <c r="Y16" s="161">
        <f>IF(AND(N16&gt;0,CustoContabil!$C$6&gt;0),N16*(CustoContabil!$C$20/CustoContabil!$C$6)*W16,0)</f>
        <v>0</v>
      </c>
      <c r="Z16" s="162"/>
    </row>
    <row r="17" spans="2:26" ht="15" customHeight="1" x14ac:dyDescent="0.25">
      <c r="B17" s="156">
        <v>12</v>
      </c>
      <c r="C17" s="1105"/>
      <c r="D17" s="1151"/>
      <c r="E17" s="1151"/>
      <c r="F17" s="1151"/>
      <c r="G17" s="1151"/>
      <c r="H17" s="18"/>
      <c r="I17" s="2"/>
      <c r="J17" s="1"/>
      <c r="K17" s="133">
        <f t="shared" si="0"/>
        <v>0</v>
      </c>
      <c r="L17" s="1"/>
      <c r="M17" s="1"/>
      <c r="N17" s="133">
        <f t="shared" si="1"/>
        <v>0</v>
      </c>
      <c r="P17" s="156">
        <f t="shared" si="2"/>
        <v>12</v>
      </c>
      <c r="Q17" s="1097" t="str">
        <f t="shared" si="3"/>
        <v/>
      </c>
      <c r="R17" s="1097"/>
      <c r="S17" s="1097"/>
      <c r="T17" s="1097"/>
      <c r="U17" s="1098"/>
      <c r="V17" s="159" t="str">
        <f t="shared" si="4"/>
        <v/>
      </c>
      <c r="W17" s="160">
        <f>IF(OR(V17="",V17=0),0,(Projeto!$AD$8*((1+Projeto!$AD$8)^V17))/(((1+Projeto!$AD$8)^V17)-1))</f>
        <v>0</v>
      </c>
      <c r="X17" s="161">
        <f>IF(AND(K17&gt;0,CustoContabil!$E$6&gt;0),K17*(CustoContabil!$E$20/CustoContabil!$E$6)*W17,0)</f>
        <v>0</v>
      </c>
      <c r="Y17" s="161">
        <f>IF(AND(N17&gt;0,CustoContabil!$C$6&gt;0),N17*(CustoContabil!$C$20/CustoContabil!$C$6)*W17,0)</f>
        <v>0</v>
      </c>
      <c r="Z17" s="162"/>
    </row>
    <row r="18" spans="2:26" ht="15" customHeight="1" x14ac:dyDescent="0.25">
      <c r="B18" s="156">
        <v>13</v>
      </c>
      <c r="C18" s="1105"/>
      <c r="D18" s="1151"/>
      <c r="E18" s="1151"/>
      <c r="F18" s="1151"/>
      <c r="G18" s="1151"/>
      <c r="H18" s="18"/>
      <c r="I18" s="2"/>
      <c r="J18" s="1"/>
      <c r="K18" s="133">
        <f t="shared" si="0"/>
        <v>0</v>
      </c>
      <c r="L18" s="1"/>
      <c r="M18" s="1"/>
      <c r="N18" s="133">
        <f t="shared" si="1"/>
        <v>0</v>
      </c>
      <c r="P18" s="156">
        <f t="shared" si="2"/>
        <v>13</v>
      </c>
      <c r="Q18" s="1097" t="str">
        <f t="shared" si="3"/>
        <v/>
      </c>
      <c r="R18" s="1097"/>
      <c r="S18" s="1097"/>
      <c r="T18" s="1097"/>
      <c r="U18" s="1098"/>
      <c r="V18" s="159" t="str">
        <f t="shared" si="4"/>
        <v/>
      </c>
      <c r="W18" s="160">
        <f>IF(OR(V18="",V18=0),0,(Projeto!$AD$8*((1+Projeto!$AD$8)^V18))/(((1+Projeto!$AD$8)^V18)-1))</f>
        <v>0</v>
      </c>
      <c r="X18" s="161">
        <f>IF(AND(K18&gt;0,CustoContabil!$E$6&gt;0),K18*(CustoContabil!$E$20/CustoContabil!$E$6)*W18,0)</f>
        <v>0</v>
      </c>
      <c r="Y18" s="161">
        <f>IF(AND(N18&gt;0,CustoContabil!$C$6&gt;0),N18*(CustoContabil!$C$20/CustoContabil!$C$6)*W18,0)</f>
        <v>0</v>
      </c>
      <c r="Z18" s="162"/>
    </row>
    <row r="19" spans="2:26" ht="15" customHeight="1" x14ac:dyDescent="0.25">
      <c r="B19" s="156">
        <v>14</v>
      </c>
      <c r="C19" s="1105"/>
      <c r="D19" s="1151"/>
      <c r="E19" s="1151"/>
      <c r="F19" s="1151"/>
      <c r="G19" s="1151"/>
      <c r="H19" s="18"/>
      <c r="I19" s="2"/>
      <c r="J19" s="1"/>
      <c r="K19" s="133">
        <f t="shared" si="0"/>
        <v>0</v>
      </c>
      <c r="L19" s="1"/>
      <c r="M19" s="1"/>
      <c r="N19" s="133">
        <f t="shared" si="1"/>
        <v>0</v>
      </c>
      <c r="P19" s="156">
        <f t="shared" si="2"/>
        <v>14</v>
      </c>
      <c r="Q19" s="1097" t="str">
        <f t="shared" si="3"/>
        <v/>
      </c>
      <c r="R19" s="1097"/>
      <c r="S19" s="1097"/>
      <c r="T19" s="1097"/>
      <c r="U19" s="1098"/>
      <c r="V19" s="159" t="str">
        <f t="shared" si="4"/>
        <v/>
      </c>
      <c r="W19" s="160">
        <f>IF(OR(V19="",V19=0),0,(Projeto!$AD$8*((1+Projeto!$AD$8)^V19))/(((1+Projeto!$AD$8)^V19)-1))</f>
        <v>0</v>
      </c>
      <c r="X19" s="161">
        <f>IF(AND(K19&gt;0,CustoContabil!$E$6&gt;0),K19*(CustoContabil!$E$20/CustoContabil!$E$6)*W19,0)</f>
        <v>0</v>
      </c>
      <c r="Y19" s="161">
        <f>IF(AND(N19&gt;0,CustoContabil!$C$6&gt;0),N19*(CustoContabil!$C$20/CustoContabil!$C$6)*W19,0)</f>
        <v>0</v>
      </c>
      <c r="Z19" s="162"/>
    </row>
    <row r="20" spans="2:26" ht="15" customHeight="1" x14ac:dyDescent="0.25">
      <c r="B20" s="156">
        <v>15</v>
      </c>
      <c r="C20" s="1105"/>
      <c r="D20" s="1151"/>
      <c r="E20" s="1151"/>
      <c r="F20" s="1151"/>
      <c r="G20" s="1151"/>
      <c r="H20" s="18"/>
      <c r="I20" s="2"/>
      <c r="J20" s="1"/>
      <c r="K20" s="133">
        <f t="shared" si="0"/>
        <v>0</v>
      </c>
      <c r="L20" s="1"/>
      <c r="M20" s="1"/>
      <c r="N20" s="133">
        <f t="shared" si="1"/>
        <v>0</v>
      </c>
      <c r="P20" s="156">
        <f t="shared" si="2"/>
        <v>15</v>
      </c>
      <c r="Q20" s="1097" t="str">
        <f t="shared" si="3"/>
        <v/>
      </c>
      <c r="R20" s="1097"/>
      <c r="S20" s="1097"/>
      <c r="T20" s="1097"/>
      <c r="U20" s="1098"/>
      <c r="V20" s="159" t="str">
        <f t="shared" si="4"/>
        <v/>
      </c>
      <c r="W20" s="160">
        <f>IF(OR(V20="",V20=0),0,(Projeto!$AD$8*((1+Projeto!$AD$8)^V20))/(((1+Projeto!$AD$8)^V20)-1))</f>
        <v>0</v>
      </c>
      <c r="X20" s="161">
        <f>IF(AND(K20&gt;0,CustoContabil!$E$6&gt;0),K20*(CustoContabil!$E$20/CustoContabil!$E$6)*W20,0)</f>
        <v>0</v>
      </c>
      <c r="Y20" s="161">
        <f>IF(AND(N20&gt;0,CustoContabil!$C$6&gt;0),N20*(CustoContabil!$C$20/CustoContabil!$C$6)*W20,0)</f>
        <v>0</v>
      </c>
      <c r="Z20" s="162"/>
    </row>
    <row r="21" spans="2:26" ht="15" customHeight="1" x14ac:dyDescent="0.25">
      <c r="B21" s="156">
        <v>16</v>
      </c>
      <c r="C21" s="1105"/>
      <c r="D21" s="1151"/>
      <c r="E21" s="1151"/>
      <c r="F21" s="1151"/>
      <c r="G21" s="1151"/>
      <c r="H21" s="18"/>
      <c r="I21" s="2"/>
      <c r="J21" s="1"/>
      <c r="K21" s="133">
        <f t="shared" si="0"/>
        <v>0</v>
      </c>
      <c r="L21" s="1"/>
      <c r="M21" s="1"/>
      <c r="N21" s="133">
        <f t="shared" si="1"/>
        <v>0</v>
      </c>
      <c r="P21" s="156">
        <f t="shared" si="2"/>
        <v>16</v>
      </c>
      <c r="Q21" s="1097" t="str">
        <f t="shared" si="3"/>
        <v/>
      </c>
      <c r="R21" s="1097"/>
      <c r="S21" s="1097"/>
      <c r="T21" s="1097"/>
      <c r="U21" s="1098"/>
      <c r="V21" s="159" t="str">
        <f t="shared" si="4"/>
        <v/>
      </c>
      <c r="W21" s="160">
        <f>IF(OR(V21="",V21=0),0,(Projeto!$AD$8*((1+Projeto!$AD$8)^V21))/(((1+Projeto!$AD$8)^V21)-1))</f>
        <v>0</v>
      </c>
      <c r="X21" s="161">
        <f>IF(AND(K21&gt;0,CustoContabil!$E$6&gt;0),K21*(CustoContabil!$E$20/CustoContabil!$E$6)*W21,0)</f>
        <v>0</v>
      </c>
      <c r="Y21" s="161">
        <f>IF(AND(N21&gt;0,CustoContabil!$C$6&gt;0),N21*(CustoContabil!$C$20/CustoContabil!$C$6)*W21,0)</f>
        <v>0</v>
      </c>
      <c r="Z21" s="162"/>
    </row>
    <row r="22" spans="2:26" ht="15" customHeight="1" x14ac:dyDescent="0.25">
      <c r="B22" s="156">
        <v>17</v>
      </c>
      <c r="C22" s="1105"/>
      <c r="D22" s="1151"/>
      <c r="E22" s="1151"/>
      <c r="F22" s="1151"/>
      <c r="G22" s="1151"/>
      <c r="H22" s="18"/>
      <c r="I22" s="2"/>
      <c r="J22" s="1"/>
      <c r="K22" s="133">
        <f t="shared" si="0"/>
        <v>0</v>
      </c>
      <c r="L22" s="1"/>
      <c r="M22" s="1"/>
      <c r="N22" s="133">
        <f t="shared" si="1"/>
        <v>0</v>
      </c>
      <c r="P22" s="156">
        <f t="shared" si="2"/>
        <v>17</v>
      </c>
      <c r="Q22" s="1097" t="str">
        <f t="shared" si="3"/>
        <v/>
      </c>
      <c r="R22" s="1097"/>
      <c r="S22" s="1097"/>
      <c r="T22" s="1097"/>
      <c r="U22" s="1098"/>
      <c r="V22" s="159" t="str">
        <f t="shared" si="4"/>
        <v/>
      </c>
      <c r="W22" s="160">
        <f>IF(OR(V22="",V22=0),0,(Projeto!$AD$8*((1+Projeto!$AD$8)^V22))/(((1+Projeto!$AD$8)^V22)-1))</f>
        <v>0</v>
      </c>
      <c r="X22" s="161">
        <f>IF(AND(K22&gt;0,CustoContabil!$E$6&gt;0),K22*(CustoContabil!$E$20/CustoContabil!$E$6)*W22,0)</f>
        <v>0</v>
      </c>
      <c r="Y22" s="161">
        <f>IF(AND(N22&gt;0,CustoContabil!$C$6&gt;0),N22*(CustoContabil!$C$20/CustoContabil!$C$6)*W22,0)</f>
        <v>0</v>
      </c>
      <c r="Z22" s="162"/>
    </row>
    <row r="23" spans="2:26" ht="15" customHeight="1" x14ac:dyDescent="0.25">
      <c r="B23" s="156">
        <v>18</v>
      </c>
      <c r="C23" s="1105"/>
      <c r="D23" s="1151"/>
      <c r="E23" s="1151"/>
      <c r="F23" s="1151"/>
      <c r="G23" s="1151"/>
      <c r="H23" s="18"/>
      <c r="I23" s="2"/>
      <c r="J23" s="1"/>
      <c r="K23" s="133">
        <f t="shared" si="0"/>
        <v>0</v>
      </c>
      <c r="L23" s="1"/>
      <c r="M23" s="1"/>
      <c r="N23" s="133">
        <f t="shared" si="1"/>
        <v>0</v>
      </c>
      <c r="P23" s="156">
        <f t="shared" si="2"/>
        <v>18</v>
      </c>
      <c r="Q23" s="1097" t="str">
        <f t="shared" si="3"/>
        <v/>
      </c>
      <c r="R23" s="1097"/>
      <c r="S23" s="1097"/>
      <c r="T23" s="1097"/>
      <c r="U23" s="1098"/>
      <c r="V23" s="159" t="str">
        <f t="shared" si="4"/>
        <v/>
      </c>
      <c r="W23" s="160">
        <f>IF(OR(V23="",V23=0),0,(Projeto!$AD$8*((1+Projeto!$AD$8)^V23))/(((1+Projeto!$AD$8)^V23)-1))</f>
        <v>0</v>
      </c>
      <c r="X23" s="161">
        <f>IF(AND(K23&gt;0,CustoContabil!$E$6&gt;0),K23*(CustoContabil!$E$20/CustoContabil!$E$6)*W23,0)</f>
        <v>0</v>
      </c>
      <c r="Y23" s="161">
        <f>IF(AND(N23&gt;0,CustoContabil!$C$6&gt;0),N23*(CustoContabil!$C$20/CustoContabil!$C$6)*W23,0)</f>
        <v>0</v>
      </c>
      <c r="Z23" s="162"/>
    </row>
    <row r="24" spans="2:26" ht="15" customHeight="1" x14ac:dyDescent="0.25">
      <c r="B24" s="156">
        <v>19</v>
      </c>
      <c r="C24" s="1105"/>
      <c r="D24" s="1151"/>
      <c r="E24" s="1151"/>
      <c r="F24" s="1151"/>
      <c r="G24" s="1151"/>
      <c r="H24" s="18"/>
      <c r="I24" s="2"/>
      <c r="J24" s="1"/>
      <c r="K24" s="133">
        <f t="shared" si="0"/>
        <v>0</v>
      </c>
      <c r="L24" s="1"/>
      <c r="M24" s="1"/>
      <c r="N24" s="133">
        <f t="shared" si="1"/>
        <v>0</v>
      </c>
      <c r="P24" s="156">
        <f t="shared" si="2"/>
        <v>19</v>
      </c>
      <c r="Q24" s="1097" t="str">
        <f t="shared" si="3"/>
        <v/>
      </c>
      <c r="R24" s="1097"/>
      <c r="S24" s="1097"/>
      <c r="T24" s="1097"/>
      <c r="U24" s="1098"/>
      <c r="V24" s="159" t="str">
        <f t="shared" si="4"/>
        <v/>
      </c>
      <c r="W24" s="160">
        <f>IF(OR(V24="",V24=0),0,(Projeto!$AD$8*((1+Projeto!$AD$8)^V24))/(((1+Projeto!$AD$8)^V24)-1))</f>
        <v>0</v>
      </c>
      <c r="X24" s="161">
        <f>IF(AND(K24&gt;0,CustoContabil!$E$6&gt;0),K24*(CustoContabil!$E$20/CustoContabil!$E$6)*W24,0)</f>
        <v>0</v>
      </c>
      <c r="Y24" s="161">
        <f>IF(AND(N24&gt;0,CustoContabil!$C$6&gt;0),N24*(CustoContabil!$C$20/CustoContabil!$C$6)*W24,0)</f>
        <v>0</v>
      </c>
      <c r="Z24" s="162"/>
    </row>
    <row r="25" spans="2:26" ht="15" customHeight="1" x14ac:dyDescent="0.25">
      <c r="B25" s="156">
        <v>20</v>
      </c>
      <c r="C25" s="1105"/>
      <c r="D25" s="1151"/>
      <c r="E25" s="1151"/>
      <c r="F25" s="1151"/>
      <c r="G25" s="1151"/>
      <c r="H25" s="18"/>
      <c r="I25" s="2"/>
      <c r="J25" s="1"/>
      <c r="K25" s="133">
        <f t="shared" si="0"/>
        <v>0</v>
      </c>
      <c r="L25" s="1"/>
      <c r="M25" s="1"/>
      <c r="N25" s="133">
        <f t="shared" si="1"/>
        <v>0</v>
      </c>
      <c r="P25" s="156">
        <f t="shared" si="2"/>
        <v>20</v>
      </c>
      <c r="Q25" s="1097" t="str">
        <f t="shared" si="3"/>
        <v/>
      </c>
      <c r="R25" s="1097"/>
      <c r="S25" s="1097"/>
      <c r="T25" s="1097"/>
      <c r="U25" s="1098"/>
      <c r="V25" s="159" t="str">
        <f t="shared" si="4"/>
        <v/>
      </c>
      <c r="W25" s="160">
        <f>IF(OR(V25="",V25=0),0,(Projeto!$AD$8*((1+Projeto!$AD$8)^V25))/(((1+Projeto!$AD$8)^V25)-1))</f>
        <v>0</v>
      </c>
      <c r="X25" s="161">
        <f>IF(AND(K25&gt;0,CustoContabil!$E$6&gt;0),K25*(CustoContabil!$E$20/CustoContabil!$E$6)*W25,0)</f>
        <v>0</v>
      </c>
      <c r="Y25" s="161">
        <f>IF(AND(N25&gt;0,CustoContabil!$C$6&gt;0),N25*(CustoContabil!$C$20/CustoContabil!$C$6)*W25,0)</f>
        <v>0</v>
      </c>
      <c r="Z25" s="162"/>
    </row>
    <row r="26" spans="2:26" ht="15" customHeight="1" x14ac:dyDescent="0.25">
      <c r="B26" s="156"/>
      <c r="C26" s="1130" t="s">
        <v>4061</v>
      </c>
      <c r="D26" s="1131"/>
      <c r="E26" s="1131"/>
      <c r="F26" s="1131"/>
      <c r="G26" s="1131"/>
      <c r="H26" s="167">
        <v>20</v>
      </c>
      <c r="I26" s="3"/>
      <c r="J26" s="1"/>
      <c r="K26" s="133">
        <f>N26-L26-M26</f>
        <v>0</v>
      </c>
      <c r="L26" s="1"/>
      <c r="M26" s="1"/>
      <c r="N26" s="133">
        <f>I26*J26</f>
        <v>0</v>
      </c>
      <c r="P26" s="156"/>
      <c r="Q26" s="1097" t="str">
        <f>IF(OR(C26=0,C26=""),"",C26)</f>
        <v>Acessórios</v>
      </c>
      <c r="R26" s="1097"/>
      <c r="S26" s="1097"/>
      <c r="T26" s="1097"/>
      <c r="U26" s="1098"/>
      <c r="V26" s="159" t="str">
        <f>IF(N26=0,"",H26)</f>
        <v/>
      </c>
      <c r="W26" s="160">
        <f>IF(OR(V26="",V26=0),0,(Projeto!$AD$8*((1+Projeto!$AD$8)^V26))/(((1+Projeto!$AD$8)^V26)-1))</f>
        <v>0</v>
      </c>
      <c r="X26" s="161">
        <f>IF(AND(K26&gt;0,CustoContabil!$E$6&gt;0),K26*(CustoContabil!$E$20/CustoContabil!$E$6)*W26,0)</f>
        <v>0</v>
      </c>
      <c r="Y26" s="161">
        <f>IF(AND(N26&gt;0,CustoContabil!$C$6&gt;0),N26*(CustoContabil!$C$20/CustoContabil!$C$6)*W26,0)</f>
        <v>0</v>
      </c>
    </row>
    <row r="27" spans="2:26" ht="15" customHeight="1" x14ac:dyDescent="0.25">
      <c r="B27" s="168"/>
      <c r="C27" s="1117" t="s">
        <v>6242</v>
      </c>
      <c r="D27" s="1117"/>
      <c r="E27" s="1117"/>
      <c r="F27" s="1117"/>
      <c r="G27" s="1117"/>
      <c r="H27" s="1117"/>
      <c r="I27" s="1117"/>
      <c r="J27" s="1118"/>
      <c r="K27" s="169">
        <f>SUM(K6:K26)</f>
        <v>0</v>
      </c>
      <c r="L27" s="169">
        <f>SUM(L6:L26)</f>
        <v>0</v>
      </c>
      <c r="M27" s="169">
        <f>SUM(M6:M26)</f>
        <v>0</v>
      </c>
      <c r="N27" s="169">
        <f>SUM(N6:N26)</f>
        <v>0</v>
      </c>
      <c r="P27" s="1124" t="s">
        <v>6245</v>
      </c>
      <c r="Q27" s="1125"/>
      <c r="R27" s="1125"/>
      <c r="S27" s="1125"/>
      <c r="T27" s="1125"/>
      <c r="U27" s="1125"/>
      <c r="V27" s="1126"/>
      <c r="W27" s="170" t="s">
        <v>6246</v>
      </c>
      <c r="X27" s="171">
        <f>SUM(X6:X26)</f>
        <v>0</v>
      </c>
      <c r="Y27" s="171">
        <f>SUM(Y6:Y26)</f>
        <v>0</v>
      </c>
    </row>
    <row r="28" spans="2:26" ht="15" customHeight="1" x14ac:dyDescent="0.25">
      <c r="B28" s="1152" t="s">
        <v>4065</v>
      </c>
      <c r="C28" s="1153"/>
      <c r="D28" s="1153"/>
      <c r="E28" s="1153"/>
      <c r="F28" s="1153"/>
      <c r="G28" s="1153"/>
      <c r="H28" s="1153"/>
      <c r="I28" s="1153"/>
      <c r="J28" s="1157"/>
      <c r="K28" s="1152" t="s">
        <v>3906</v>
      </c>
      <c r="L28" s="1153"/>
      <c r="M28" s="1153"/>
      <c r="N28" s="1157"/>
      <c r="P28" s="172"/>
      <c r="Q28" s="172"/>
      <c r="R28" s="173"/>
      <c r="S28" s="174"/>
      <c r="T28" s="174"/>
      <c r="U28" s="174"/>
      <c r="V28" s="175"/>
      <c r="W28" s="176"/>
    </row>
    <row r="29" spans="2:26" ht="15" customHeight="1" x14ac:dyDescent="0.35">
      <c r="B29" s="820"/>
      <c r="C29" s="793" t="s">
        <v>12</v>
      </c>
      <c r="D29" s="793"/>
      <c r="E29" s="793"/>
      <c r="F29" s="793"/>
      <c r="G29" s="793"/>
      <c r="H29" s="793"/>
      <c r="I29" s="793"/>
      <c r="J29" s="806"/>
      <c r="K29" s="804">
        <f>IFERROR(CustoContabil!E7*K27/CustoContabil!E6,0)</f>
        <v>0</v>
      </c>
      <c r="L29" s="804">
        <v>0</v>
      </c>
      <c r="M29" s="804">
        <v>0</v>
      </c>
      <c r="N29" s="804">
        <f>K29</f>
        <v>0</v>
      </c>
      <c r="P29" s="177" t="s">
        <v>6155</v>
      </c>
      <c r="Q29" s="178"/>
      <c r="R29" s="179">
        <f>RCB!G14</f>
        <v>0</v>
      </c>
      <c r="T29" s="177" t="s">
        <v>6156</v>
      </c>
      <c r="U29" s="178"/>
      <c r="V29" s="179">
        <f>RCB!J14</f>
        <v>0</v>
      </c>
    </row>
    <row r="30" spans="2:26" ht="15" customHeight="1" x14ac:dyDescent="0.35">
      <c r="B30" s="1110" t="s">
        <v>3917</v>
      </c>
      <c r="C30" s="1166"/>
      <c r="D30" s="1166"/>
      <c r="E30" s="1166"/>
      <c r="F30" s="1166"/>
      <c r="G30" s="1167"/>
      <c r="H30" s="127" t="s">
        <v>3976</v>
      </c>
      <c r="I30" s="515" t="s">
        <v>695</v>
      </c>
      <c r="J30" s="515" t="s">
        <v>4068</v>
      </c>
      <c r="K30" s="155" t="s">
        <v>3978</v>
      </c>
      <c r="L30" s="127" t="s">
        <v>4055</v>
      </c>
      <c r="M30" s="127" t="s">
        <v>4056</v>
      </c>
      <c r="N30" s="128" t="s">
        <v>4057</v>
      </c>
      <c r="P30" s="177" t="s">
        <v>4069</v>
      </c>
      <c r="Q30" s="178"/>
      <c r="R30" s="179">
        <f>RCB!$H$7</f>
        <v>0</v>
      </c>
      <c r="T30" s="177" t="s">
        <v>4070</v>
      </c>
      <c r="U30" s="178"/>
      <c r="V30" s="179">
        <f>RCB!$K$7</f>
        <v>0</v>
      </c>
    </row>
    <row r="31" spans="2:26" ht="15" customHeight="1" x14ac:dyDescent="0.25">
      <c r="B31" s="156">
        <v>1</v>
      </c>
      <c r="C31" s="1122" t="s">
        <v>4071</v>
      </c>
      <c r="D31" s="1122"/>
      <c r="E31" s="1122"/>
      <c r="F31" s="1122"/>
      <c r="G31" s="1123"/>
      <c r="H31" s="19"/>
      <c r="I31" s="2"/>
      <c r="J31" s="1"/>
      <c r="K31" s="133">
        <f t="shared" ref="K31:K37" si="5">N31-L31-M31</f>
        <v>0</v>
      </c>
      <c r="L31" s="133">
        <v>0</v>
      </c>
      <c r="M31" s="133">
        <v>0</v>
      </c>
      <c r="N31" s="133">
        <f>H31*I31*J31</f>
        <v>0</v>
      </c>
    </row>
    <row r="32" spans="2:26" ht="15" customHeight="1" x14ac:dyDescent="0.25">
      <c r="B32" s="163">
        <v>2</v>
      </c>
      <c r="C32" s="1122" t="s">
        <v>4072</v>
      </c>
      <c r="D32" s="1122"/>
      <c r="E32" s="1122"/>
      <c r="F32" s="1122"/>
      <c r="G32" s="1123"/>
      <c r="H32" s="6"/>
      <c r="I32" s="3"/>
      <c r="J32" s="1"/>
      <c r="K32" s="133">
        <f t="shared" si="5"/>
        <v>0</v>
      </c>
      <c r="L32" s="133">
        <v>0</v>
      </c>
      <c r="M32" s="133">
        <v>0</v>
      </c>
      <c r="N32" s="133">
        <f t="shared" ref="N32:N37" si="6">H32*I32*J32</f>
        <v>0</v>
      </c>
    </row>
    <row r="33" spans="2:16" ht="15" customHeight="1" x14ac:dyDescent="0.25">
      <c r="B33" s="156">
        <v>3</v>
      </c>
      <c r="C33" s="1122" t="s">
        <v>4073</v>
      </c>
      <c r="D33" s="1122"/>
      <c r="E33" s="1122"/>
      <c r="F33" s="1122"/>
      <c r="G33" s="1123"/>
      <c r="H33" s="6"/>
      <c r="I33" s="3"/>
      <c r="J33" s="1"/>
      <c r="K33" s="133">
        <f t="shared" si="5"/>
        <v>0</v>
      </c>
      <c r="L33" s="133">
        <v>0</v>
      </c>
      <c r="M33" s="133">
        <v>0</v>
      </c>
      <c r="N33" s="133">
        <f>H33*I33*J33</f>
        <v>0</v>
      </c>
    </row>
    <row r="34" spans="2:16" ht="15" customHeight="1" x14ac:dyDescent="0.25">
      <c r="B34" s="163">
        <v>4</v>
      </c>
      <c r="C34" s="1228"/>
      <c r="D34" s="1228"/>
      <c r="E34" s="1228"/>
      <c r="F34" s="1228"/>
      <c r="G34" s="1229"/>
      <c r="H34" s="6"/>
      <c r="I34" s="3"/>
      <c r="J34" s="1"/>
      <c r="K34" s="133">
        <f t="shared" si="5"/>
        <v>0</v>
      </c>
      <c r="L34" s="133">
        <v>0</v>
      </c>
      <c r="M34" s="133">
        <v>0</v>
      </c>
      <c r="N34" s="133">
        <f t="shared" si="6"/>
        <v>0</v>
      </c>
    </row>
    <row r="35" spans="2:16" ht="15" customHeight="1" x14ac:dyDescent="0.25">
      <c r="B35" s="156">
        <v>5</v>
      </c>
      <c r="C35" s="1228"/>
      <c r="D35" s="1228"/>
      <c r="E35" s="1228"/>
      <c r="F35" s="1228"/>
      <c r="G35" s="1229"/>
      <c r="H35" s="6"/>
      <c r="I35" s="3"/>
      <c r="J35" s="1"/>
      <c r="K35" s="133">
        <f t="shared" si="5"/>
        <v>0</v>
      </c>
      <c r="L35" s="133">
        <v>0</v>
      </c>
      <c r="M35" s="133">
        <v>0</v>
      </c>
      <c r="N35" s="133">
        <f t="shared" si="6"/>
        <v>0</v>
      </c>
    </row>
    <row r="36" spans="2:16" ht="15" customHeight="1" x14ac:dyDescent="0.25">
      <c r="B36" s="163">
        <v>6</v>
      </c>
      <c r="C36" s="1104"/>
      <c r="D36" s="1104"/>
      <c r="E36" s="1104"/>
      <c r="F36" s="1104"/>
      <c r="G36" s="1105"/>
      <c r="H36" s="6"/>
      <c r="I36" s="3"/>
      <c r="J36" s="1"/>
      <c r="K36" s="133">
        <f t="shared" si="5"/>
        <v>0</v>
      </c>
      <c r="L36" s="133">
        <v>0</v>
      </c>
      <c r="M36" s="133">
        <v>0</v>
      </c>
      <c r="N36" s="133">
        <f t="shared" si="6"/>
        <v>0</v>
      </c>
    </row>
    <row r="37" spans="2:16" ht="15" customHeight="1" x14ac:dyDescent="0.25">
      <c r="B37" s="156">
        <v>7</v>
      </c>
      <c r="C37" s="1104"/>
      <c r="D37" s="1104"/>
      <c r="E37" s="1104"/>
      <c r="F37" s="1104"/>
      <c r="G37" s="1105"/>
      <c r="H37" s="6"/>
      <c r="I37" s="3"/>
      <c r="J37" s="1"/>
      <c r="K37" s="133">
        <f t="shared" si="5"/>
        <v>0</v>
      </c>
      <c r="L37" s="133">
        <v>0</v>
      </c>
      <c r="M37" s="133">
        <v>0</v>
      </c>
      <c r="N37" s="133">
        <f t="shared" si="6"/>
        <v>0</v>
      </c>
    </row>
    <row r="38" spans="2:16" ht="15" customHeight="1" x14ac:dyDescent="0.25">
      <c r="B38" s="183"/>
      <c r="C38" s="1115" t="s">
        <v>4823</v>
      </c>
      <c r="D38" s="1115"/>
      <c r="E38" s="1115"/>
      <c r="F38" s="1115"/>
      <c r="G38" s="1115"/>
      <c r="H38" s="1115"/>
      <c r="I38" s="1115"/>
      <c r="J38" s="1116"/>
      <c r="K38" s="133">
        <f>SUM(K31:K37)</f>
        <v>0</v>
      </c>
      <c r="L38" s="133">
        <f>SUM(L31:L37)</f>
        <v>0</v>
      </c>
      <c r="M38" s="133">
        <f>SUM(M31:M37)</f>
        <v>0</v>
      </c>
      <c r="N38" s="133">
        <f>SUM(N31:N37)</f>
        <v>0</v>
      </c>
    </row>
    <row r="39" spans="2:16" ht="15" customHeight="1" x14ac:dyDescent="0.25">
      <c r="B39" s="818"/>
      <c r="C39" s="790" t="s">
        <v>14</v>
      </c>
      <c r="D39" s="790"/>
      <c r="E39" s="790"/>
      <c r="F39" s="790"/>
      <c r="G39" s="790"/>
      <c r="H39" s="790"/>
      <c r="I39" s="790"/>
      <c r="J39" s="791"/>
      <c r="K39" s="133">
        <f>IFERROR(CustoContabil!E9*K27/CustoContabil!E6,0)</f>
        <v>0</v>
      </c>
      <c r="L39" s="133">
        <v>0</v>
      </c>
      <c r="M39" s="133">
        <v>0</v>
      </c>
      <c r="N39" s="133">
        <f>K39</f>
        <v>0</v>
      </c>
    </row>
    <row r="40" spans="2:16" x14ac:dyDescent="0.25">
      <c r="B40" s="168"/>
      <c r="C40" s="1117" t="s">
        <v>6243</v>
      </c>
      <c r="D40" s="1117"/>
      <c r="E40" s="1117"/>
      <c r="F40" s="1117"/>
      <c r="G40" s="1117"/>
      <c r="H40" s="1117"/>
      <c r="I40" s="1117"/>
      <c r="J40" s="1118"/>
      <c r="K40" s="169">
        <f>SUM(K27,K29,K38,K39)</f>
        <v>0</v>
      </c>
      <c r="L40" s="169">
        <f t="shared" ref="L40:N40" si="7">SUM(L27,L29,L38,L39)</f>
        <v>0</v>
      </c>
      <c r="M40" s="169">
        <f t="shared" si="7"/>
        <v>0</v>
      </c>
      <c r="N40" s="169">
        <f t="shared" si="7"/>
        <v>0</v>
      </c>
    </row>
    <row r="41" spans="2:16" ht="15" customHeight="1" x14ac:dyDescent="0.25">
      <c r="B41" s="893" t="s">
        <v>3919</v>
      </c>
      <c r="C41" s="894"/>
      <c r="D41" s="894"/>
      <c r="E41" s="894"/>
      <c r="F41" s="894"/>
      <c r="G41" s="894"/>
      <c r="H41" s="894"/>
      <c r="I41" s="894"/>
      <c r="J41" s="894"/>
      <c r="K41" s="894"/>
      <c r="L41" s="894"/>
      <c r="M41" s="894"/>
      <c r="N41" s="895"/>
    </row>
    <row r="42" spans="2:16" ht="15" customHeight="1" x14ac:dyDescent="0.25">
      <c r="B42" s="1152" t="s">
        <v>4076</v>
      </c>
      <c r="C42" s="1153"/>
      <c r="D42" s="1153"/>
      <c r="E42" s="1153"/>
      <c r="F42" s="1153"/>
      <c r="G42" s="1153"/>
      <c r="H42" s="1153"/>
      <c r="I42" s="1153"/>
      <c r="J42" s="1153"/>
      <c r="K42" s="1080" t="s">
        <v>3906</v>
      </c>
      <c r="L42" s="1080"/>
      <c r="M42" s="1080"/>
      <c r="N42" s="1080"/>
    </row>
    <row r="43" spans="2:16" ht="15" customHeight="1" x14ac:dyDescent="0.25">
      <c r="B43" s="820"/>
      <c r="C43" s="1113" t="s">
        <v>3921</v>
      </c>
      <c r="D43" s="1113"/>
      <c r="E43" s="1113"/>
      <c r="F43" s="1113"/>
      <c r="G43" s="1113"/>
      <c r="H43" s="1113"/>
      <c r="I43" s="1113"/>
      <c r="J43" s="1114"/>
      <c r="K43" s="803">
        <f>IFERROR(CustoContabil!E13*K27/CustoContabil!E6,0)</f>
        <v>0</v>
      </c>
      <c r="L43" s="804">
        <v>0</v>
      </c>
      <c r="M43" s="804">
        <v>0</v>
      </c>
      <c r="N43" s="804">
        <f>K43</f>
        <v>0</v>
      </c>
    </row>
    <row r="44" spans="2:16" ht="15" customHeight="1" x14ac:dyDescent="0.25">
      <c r="B44" s="820"/>
      <c r="C44" s="793" t="s">
        <v>3920</v>
      </c>
      <c r="D44" s="793"/>
      <c r="E44" s="793"/>
      <c r="F44" s="793"/>
      <c r="G44" s="793"/>
      <c r="H44" s="793"/>
      <c r="I44" s="807"/>
      <c r="J44" s="808"/>
      <c r="K44" s="803">
        <f>IFERROR(CustoContabil!E12*K27/CustoContabil!E6,0)</f>
        <v>0</v>
      </c>
      <c r="L44" s="804">
        <v>0</v>
      </c>
      <c r="M44" s="804">
        <v>0</v>
      </c>
      <c r="N44" s="804">
        <f>K44</f>
        <v>0</v>
      </c>
    </row>
    <row r="45" spans="2:16" ht="15" customHeight="1" x14ac:dyDescent="0.25">
      <c r="B45" s="820"/>
      <c r="C45" s="1113" t="s">
        <v>5003</v>
      </c>
      <c r="D45" s="1113"/>
      <c r="E45" s="1113"/>
      <c r="F45" s="1113"/>
      <c r="G45" s="1113"/>
      <c r="H45" s="1113"/>
      <c r="I45" s="1113"/>
      <c r="J45" s="1114"/>
      <c r="K45" s="803">
        <f>IFERROR(CustoContabil!E17*K27/CustoContabil!E6,0)</f>
        <v>0</v>
      </c>
      <c r="L45" s="804">
        <v>0</v>
      </c>
      <c r="M45" s="804">
        <v>0</v>
      </c>
      <c r="N45" s="804">
        <f>K45</f>
        <v>0</v>
      </c>
    </row>
    <row r="46" spans="2:16" ht="15" customHeight="1" x14ac:dyDescent="0.25">
      <c r="B46" s="1110" t="s">
        <v>3922</v>
      </c>
      <c r="C46" s="1111"/>
      <c r="D46" s="1111"/>
      <c r="E46" s="1111"/>
      <c r="F46" s="1111"/>
      <c r="G46" s="1111"/>
      <c r="H46" s="1112"/>
      <c r="I46" s="515" t="s">
        <v>3976</v>
      </c>
      <c r="J46" s="515" t="s">
        <v>3977</v>
      </c>
      <c r="K46" s="155" t="s">
        <v>3978</v>
      </c>
      <c r="L46" s="127" t="s">
        <v>4055</v>
      </c>
      <c r="M46" s="127" t="s">
        <v>4056</v>
      </c>
      <c r="N46" s="128" t="s">
        <v>4057</v>
      </c>
      <c r="P46" s="68"/>
    </row>
    <row r="47" spans="2:16" ht="15" customHeight="1" x14ac:dyDescent="0.25">
      <c r="B47" s="184">
        <v>1</v>
      </c>
      <c r="C47" s="1106"/>
      <c r="D47" s="1106"/>
      <c r="E47" s="1106"/>
      <c r="F47" s="1106"/>
      <c r="G47" s="1106"/>
      <c r="H47" s="1107"/>
      <c r="I47" s="3"/>
      <c r="J47" s="1"/>
      <c r="K47" s="133">
        <f>N47-L47-M47</f>
        <v>0</v>
      </c>
      <c r="L47" s="133">
        <v>0</v>
      </c>
      <c r="M47" s="133">
        <v>0</v>
      </c>
      <c r="N47" s="133">
        <f>I47*J47</f>
        <v>0</v>
      </c>
    </row>
    <row r="48" spans="2:16" ht="15" customHeight="1" x14ac:dyDescent="0.25">
      <c r="B48" s="184">
        <v>2</v>
      </c>
      <c r="C48" s="1106"/>
      <c r="D48" s="1106"/>
      <c r="E48" s="1106"/>
      <c r="F48" s="1106"/>
      <c r="G48" s="1106"/>
      <c r="H48" s="1107"/>
      <c r="I48" s="3"/>
      <c r="J48" s="1"/>
      <c r="K48" s="133">
        <f>N48-L48-M48</f>
        <v>0</v>
      </c>
      <c r="L48" s="133">
        <v>0</v>
      </c>
      <c r="M48" s="133">
        <v>0</v>
      </c>
      <c r="N48" s="133">
        <f t="shared" ref="N48:N50" si="8">I48*J48</f>
        <v>0</v>
      </c>
    </row>
    <row r="49" spans="2:25" ht="15" customHeight="1" x14ac:dyDescent="0.25">
      <c r="B49" s="184">
        <v>3</v>
      </c>
      <c r="C49" s="1106"/>
      <c r="D49" s="1106"/>
      <c r="E49" s="1106"/>
      <c r="F49" s="1106"/>
      <c r="G49" s="1106"/>
      <c r="H49" s="1107"/>
      <c r="I49" s="3"/>
      <c r="J49" s="1"/>
      <c r="K49" s="133">
        <f>N49-L49-M49</f>
        <v>0</v>
      </c>
      <c r="L49" s="133">
        <v>0</v>
      </c>
      <c r="M49" s="133">
        <v>0</v>
      </c>
      <c r="N49" s="133">
        <f t="shared" si="8"/>
        <v>0</v>
      </c>
    </row>
    <row r="50" spans="2:25" ht="15" customHeight="1" x14ac:dyDescent="0.25">
      <c r="B50" s="184">
        <v>4</v>
      </c>
      <c r="C50" s="1106"/>
      <c r="D50" s="1106"/>
      <c r="E50" s="1106"/>
      <c r="F50" s="1106"/>
      <c r="G50" s="1106"/>
      <c r="H50" s="1107"/>
      <c r="I50" s="3"/>
      <c r="J50" s="1"/>
      <c r="K50" s="133">
        <f>N50-L50-M50</f>
        <v>0</v>
      </c>
      <c r="L50" s="133">
        <f>SUM(L47:L49)</f>
        <v>0</v>
      </c>
      <c r="M50" s="133">
        <f>SUM(M47:M49)</f>
        <v>0</v>
      </c>
      <c r="N50" s="133">
        <f t="shared" si="8"/>
        <v>0</v>
      </c>
    </row>
    <row r="51" spans="2:25" ht="15" customHeight="1" x14ac:dyDescent="0.25">
      <c r="B51" s="183"/>
      <c r="C51" s="1108" t="s">
        <v>3922</v>
      </c>
      <c r="D51" s="1108"/>
      <c r="E51" s="1108"/>
      <c r="F51" s="1108"/>
      <c r="G51" s="1108"/>
      <c r="H51" s="1108"/>
      <c r="I51" s="1108"/>
      <c r="J51" s="1109"/>
      <c r="K51" s="133">
        <f>SUM(K47:K50)</f>
        <v>0</v>
      </c>
      <c r="L51" s="133">
        <v>0</v>
      </c>
      <c r="M51" s="133">
        <v>0</v>
      </c>
      <c r="N51" s="133">
        <f>SUM(N47:N50)</f>
        <v>0</v>
      </c>
    </row>
    <row r="52" spans="2:25" ht="15" customHeight="1" x14ac:dyDescent="0.25">
      <c r="B52" s="183"/>
      <c r="C52" s="1108" t="s">
        <v>3924</v>
      </c>
      <c r="D52" s="1108"/>
      <c r="E52" s="1108"/>
      <c r="F52" s="1108"/>
      <c r="G52" s="1108"/>
      <c r="H52" s="1108"/>
      <c r="I52" s="1108"/>
      <c r="J52" s="1109"/>
      <c r="K52" s="133">
        <f>'M&amp;V'!M453</f>
        <v>0</v>
      </c>
      <c r="L52" s="133">
        <v>0</v>
      </c>
      <c r="M52" s="133">
        <v>0</v>
      </c>
      <c r="N52" s="133">
        <f>'M&amp;V'!N453</f>
        <v>0</v>
      </c>
    </row>
    <row r="53" spans="2:25" ht="15" customHeight="1" x14ac:dyDescent="0.25">
      <c r="B53" s="1110" t="s">
        <v>3926</v>
      </c>
      <c r="C53" s="1111"/>
      <c r="D53" s="1111"/>
      <c r="E53" s="1111"/>
      <c r="F53" s="1111"/>
      <c r="G53" s="1111"/>
      <c r="H53" s="1112"/>
      <c r="I53" s="515" t="s">
        <v>3976</v>
      </c>
      <c r="J53" s="515" t="s">
        <v>3977</v>
      </c>
      <c r="K53" s="155" t="s">
        <v>3978</v>
      </c>
      <c r="L53" s="127" t="s">
        <v>4055</v>
      </c>
      <c r="M53" s="127" t="s">
        <v>4056</v>
      </c>
      <c r="N53" s="128" t="s">
        <v>4057</v>
      </c>
      <c r="P53" s="68"/>
    </row>
    <row r="54" spans="2:25" ht="15" customHeight="1" x14ac:dyDescent="0.25">
      <c r="B54" s="184">
        <v>1</v>
      </c>
      <c r="C54" s="1106"/>
      <c r="D54" s="1106"/>
      <c r="E54" s="1106"/>
      <c r="F54" s="1106"/>
      <c r="G54" s="1106"/>
      <c r="H54" s="1107"/>
      <c r="I54" s="3"/>
      <c r="J54" s="1"/>
      <c r="K54" s="133">
        <f>N54-L54-M54</f>
        <v>0</v>
      </c>
      <c r="L54" s="133">
        <v>0</v>
      </c>
      <c r="M54" s="133">
        <v>0</v>
      </c>
      <c r="N54" s="133">
        <f>I54*J54</f>
        <v>0</v>
      </c>
    </row>
    <row r="55" spans="2:25" ht="15" customHeight="1" x14ac:dyDescent="0.25">
      <c r="B55" s="184">
        <v>2</v>
      </c>
      <c r="C55" s="1106"/>
      <c r="D55" s="1106"/>
      <c r="E55" s="1106"/>
      <c r="F55" s="1106"/>
      <c r="G55" s="1106"/>
      <c r="H55" s="1107"/>
      <c r="I55" s="3"/>
      <c r="J55" s="1"/>
      <c r="K55" s="133">
        <f>N55-L55-M55</f>
        <v>0</v>
      </c>
      <c r="L55" s="133">
        <v>0</v>
      </c>
      <c r="M55" s="133">
        <v>0</v>
      </c>
      <c r="N55" s="133">
        <f>I55*J55</f>
        <v>0</v>
      </c>
    </row>
    <row r="56" spans="2:25" ht="15" customHeight="1" x14ac:dyDescent="0.25">
      <c r="B56" s="184">
        <v>3</v>
      </c>
      <c r="C56" s="1106"/>
      <c r="D56" s="1106"/>
      <c r="E56" s="1106"/>
      <c r="F56" s="1106"/>
      <c r="G56" s="1106"/>
      <c r="H56" s="1107"/>
      <c r="I56" s="3"/>
      <c r="J56" s="1"/>
      <c r="K56" s="133">
        <f>N56-L56-M56</f>
        <v>0</v>
      </c>
      <c r="L56" s="133">
        <v>0</v>
      </c>
      <c r="M56" s="133">
        <v>0</v>
      </c>
      <c r="N56" s="133">
        <f>I56*J56</f>
        <v>0</v>
      </c>
    </row>
    <row r="57" spans="2:25" ht="15" customHeight="1" x14ac:dyDescent="0.25">
      <c r="B57" s="183"/>
      <c r="C57" s="1108" t="s">
        <v>3926</v>
      </c>
      <c r="D57" s="1108"/>
      <c r="E57" s="1108"/>
      <c r="F57" s="1108"/>
      <c r="G57" s="1108"/>
      <c r="H57" s="1108"/>
      <c r="I57" s="1108"/>
      <c r="J57" s="1109"/>
      <c r="K57" s="133">
        <f>SUM(K54:K56)</f>
        <v>0</v>
      </c>
      <c r="L57" s="133">
        <f>SUM(L54:L56)</f>
        <v>0</v>
      </c>
      <c r="M57" s="133">
        <f>SUM(M54:M56)</f>
        <v>0</v>
      </c>
      <c r="N57" s="133">
        <f>SUM(N54:N56)</f>
        <v>0</v>
      </c>
    </row>
    <row r="58" spans="2:25" ht="15" customHeight="1" x14ac:dyDescent="0.25">
      <c r="B58" s="185"/>
      <c r="C58" s="1102" t="s">
        <v>4825</v>
      </c>
      <c r="D58" s="1102"/>
      <c r="E58" s="1102"/>
      <c r="F58" s="1102"/>
      <c r="G58" s="1102"/>
      <c r="H58" s="1102"/>
      <c r="I58" s="1102"/>
      <c r="J58" s="1103"/>
      <c r="K58" s="138">
        <f>SUM(K43,K44,K45,K50:K52,K57)</f>
        <v>0</v>
      </c>
      <c r="L58" s="138">
        <f t="shared" ref="L58:N58" si="9">SUM(L43,L44,L45,L50:L52,L57)</f>
        <v>0</v>
      </c>
      <c r="M58" s="138">
        <f t="shared" si="9"/>
        <v>0</v>
      </c>
      <c r="N58" s="138">
        <f t="shared" si="9"/>
        <v>0</v>
      </c>
    </row>
    <row r="59" spans="2:25" ht="15" customHeight="1" x14ac:dyDescent="0.25">
      <c r="B59" s="186"/>
      <c r="C59" s="1085" t="s">
        <v>6244</v>
      </c>
      <c r="D59" s="1085"/>
      <c r="E59" s="1085"/>
      <c r="F59" s="1085"/>
      <c r="G59" s="1085"/>
      <c r="H59" s="1085"/>
      <c r="I59" s="1085"/>
      <c r="J59" s="1086"/>
      <c r="K59" s="171">
        <f>SUM(K40,K58)</f>
        <v>0</v>
      </c>
      <c r="L59" s="171">
        <f>SUM(L40,L58)</f>
        <v>0</v>
      </c>
      <c r="M59" s="171">
        <f>SUM(M40,M58)</f>
        <v>0</v>
      </c>
      <c r="N59" s="171">
        <f>SUM(N40,N58)</f>
        <v>0</v>
      </c>
    </row>
    <row r="60" spans="2:25" ht="15" customHeight="1" x14ac:dyDescent="0.25">
      <c r="I60" s="187"/>
      <c r="K60" s="162"/>
      <c r="N60" s="162"/>
    </row>
    <row r="61" spans="2:25" ht="15" hidden="1" customHeight="1" x14ac:dyDescent="0.25">
      <c r="B61" s="1032" t="s">
        <v>6106</v>
      </c>
      <c r="C61" s="1033"/>
      <c r="D61" s="1033"/>
      <c r="E61" s="1033"/>
      <c r="F61" s="1033"/>
      <c r="G61" s="1033"/>
      <c r="H61" s="1033"/>
      <c r="I61" s="1033"/>
      <c r="J61" s="1033"/>
      <c r="K61" s="1033"/>
      <c r="L61" s="1033"/>
      <c r="M61" s="1033"/>
      <c r="N61" s="1034"/>
      <c r="P61" s="1031" t="str">
        <f>B61</f>
        <v>SAE (Sistema de Armazenamento de Energia) - EX POST</v>
      </c>
      <c r="Q61" s="1031"/>
      <c r="R61" s="1031"/>
      <c r="S61" s="1031"/>
      <c r="T61" s="1031"/>
      <c r="U61" s="1031"/>
      <c r="V61" s="1031"/>
      <c r="W61" s="1031"/>
      <c r="X61" s="1031"/>
      <c r="Y61" s="1031"/>
    </row>
    <row r="62" spans="2:25" ht="15" hidden="1" customHeight="1" x14ac:dyDescent="0.25">
      <c r="B62" s="1032" t="s">
        <v>3929</v>
      </c>
      <c r="C62" s="1033"/>
      <c r="D62" s="1033"/>
      <c r="E62" s="1033"/>
      <c r="F62" s="1033"/>
      <c r="G62" s="1033"/>
      <c r="H62" s="1033"/>
      <c r="I62" s="1033"/>
      <c r="J62" s="1033"/>
      <c r="K62" s="1033"/>
      <c r="L62" s="1033"/>
      <c r="M62" s="1033"/>
      <c r="N62" s="1034"/>
      <c r="P62" s="1031" t="s">
        <v>4080</v>
      </c>
      <c r="Q62" s="1031"/>
      <c r="R62" s="1031"/>
      <c r="S62" s="1031"/>
      <c r="T62" s="1031"/>
      <c r="U62" s="1031"/>
      <c r="V62" s="1031"/>
      <c r="W62" s="1031"/>
      <c r="X62" s="1031"/>
      <c r="Y62" s="1031"/>
    </row>
    <row r="63" spans="2:25" ht="15" hidden="1" customHeight="1" x14ac:dyDescent="0.25">
      <c r="B63" s="1099" t="s">
        <v>4051</v>
      </c>
      <c r="C63" s="1100"/>
      <c r="D63" s="1100"/>
      <c r="E63" s="1100"/>
      <c r="F63" s="1100"/>
      <c r="G63" s="1100"/>
      <c r="H63" s="1100"/>
      <c r="I63" s="1100"/>
      <c r="J63" s="1100"/>
      <c r="K63" s="1154" t="s">
        <v>3906</v>
      </c>
      <c r="L63" s="1154"/>
      <c r="M63" s="1154"/>
      <c r="N63" s="1154"/>
      <c r="P63" s="1099" t="s">
        <v>4052</v>
      </c>
      <c r="Q63" s="1100"/>
      <c r="R63" s="1100"/>
      <c r="S63" s="1100"/>
      <c r="T63" s="1100"/>
      <c r="U63" s="1100"/>
      <c r="V63" s="1100"/>
      <c r="W63" s="1100"/>
      <c r="X63" s="1101"/>
      <c r="Y63" s="504" t="s">
        <v>4053</v>
      </c>
    </row>
    <row r="64" spans="2:25" ht="15" hidden="1" customHeight="1" x14ac:dyDescent="0.25">
      <c r="B64" s="1091" t="s">
        <v>3916</v>
      </c>
      <c r="C64" s="1091"/>
      <c r="D64" s="1091"/>
      <c r="E64" s="1092"/>
      <c r="F64" s="1092"/>
      <c r="G64" s="1092"/>
      <c r="H64" s="523" t="s">
        <v>4054</v>
      </c>
      <c r="I64" s="523" t="s">
        <v>3976</v>
      </c>
      <c r="J64" s="523" t="s">
        <v>3977</v>
      </c>
      <c r="K64" s="188" t="s">
        <v>3978</v>
      </c>
      <c r="L64" s="141" t="s">
        <v>4081</v>
      </c>
      <c r="M64" s="141" t="s">
        <v>4082</v>
      </c>
      <c r="N64" s="142" t="s">
        <v>4057</v>
      </c>
      <c r="P64" s="1091" t="str">
        <f>B64</f>
        <v>Materiais e equipamentos</v>
      </c>
      <c r="Q64" s="1091"/>
      <c r="R64" s="1091"/>
      <c r="S64" s="1092"/>
      <c r="T64" s="1092"/>
      <c r="U64" s="1092"/>
      <c r="V64" s="523" t="s">
        <v>4054</v>
      </c>
      <c r="W64" s="188" t="s">
        <v>4058</v>
      </c>
      <c r="X64" s="142" t="s">
        <v>4059</v>
      </c>
      <c r="Y64" s="142" t="s">
        <v>4060</v>
      </c>
    </row>
    <row r="65" spans="2:25" ht="15" hidden="1" customHeight="1" x14ac:dyDescent="0.25">
      <c r="B65" s="189">
        <v>1</v>
      </c>
      <c r="C65" s="1095"/>
      <c r="D65" s="1096"/>
      <c r="E65" s="1096"/>
      <c r="F65" s="1096"/>
      <c r="G65" s="1096"/>
      <c r="H65" s="157"/>
      <c r="I65" s="158"/>
      <c r="J65" s="132"/>
      <c r="K65" s="146">
        <f>N65-L65-M65</f>
        <v>0</v>
      </c>
      <c r="L65" s="132"/>
      <c r="M65" s="132"/>
      <c r="N65" s="146">
        <f>I65*J65</f>
        <v>0</v>
      </c>
      <c r="P65" s="189">
        <f>B65</f>
        <v>1</v>
      </c>
      <c r="Q65" s="1093" t="str">
        <f>IF(OR(C65=0,C65=""),"",C65)</f>
        <v/>
      </c>
      <c r="R65" s="1093"/>
      <c r="S65" s="1093"/>
      <c r="T65" s="1093"/>
      <c r="U65" s="1094"/>
      <c r="V65" s="190" t="str">
        <f>IF(N65=0,"",H65)</f>
        <v/>
      </c>
      <c r="W65" s="191">
        <f>IF(OR(V65="",V65=0),0,(Projeto!$AD$8*((1+Projeto!$AD$8)^V65))/(((1+Projeto!$AD$8)^V65)-1))</f>
        <v>0</v>
      </c>
      <c r="X65" s="192">
        <f>IF(AND(K65&gt;0,CustoContabil!$E$54&gt;0),K65*(CustoContabil!$E$54/CustoContabil!$E$40)*W65,0)</f>
        <v>0</v>
      </c>
      <c r="Y65" s="192">
        <f>IF(AND(N65&gt;0,CustoContabil!$C$54&gt;0),N65*(CustoContabil!$C$54/CustoContabil!$C$40)*W65,0)</f>
        <v>0</v>
      </c>
    </row>
    <row r="66" spans="2:25" ht="15" hidden="1" customHeight="1" x14ac:dyDescent="0.25">
      <c r="B66" s="533">
        <v>2</v>
      </c>
      <c r="C66" s="1095"/>
      <c r="D66" s="1096"/>
      <c r="E66" s="1096"/>
      <c r="F66" s="1096"/>
      <c r="G66" s="1096"/>
      <c r="H66" s="164"/>
      <c r="I66" s="165"/>
      <c r="J66" s="132"/>
      <c r="K66" s="146">
        <f t="shared" ref="K66:K85" si="10">N66-L66-M66</f>
        <v>0</v>
      </c>
      <c r="L66" s="132"/>
      <c r="M66" s="132"/>
      <c r="N66" s="146">
        <f t="shared" ref="N66:N85" si="11">I66*J66</f>
        <v>0</v>
      </c>
      <c r="P66" s="189">
        <f t="shared" ref="P66:P84" si="12">B66</f>
        <v>2</v>
      </c>
      <c r="Q66" s="1093" t="str">
        <f t="shared" ref="Q66:Q85" si="13">IF(OR(C66=0,C66=""),"",C66)</f>
        <v/>
      </c>
      <c r="R66" s="1093"/>
      <c r="S66" s="1093"/>
      <c r="T66" s="1093"/>
      <c r="U66" s="1094"/>
      <c r="V66" s="190" t="str">
        <f t="shared" ref="V66:V85" si="14">IF(N66=0,"",H66)</f>
        <v/>
      </c>
      <c r="W66" s="191">
        <f>IF(OR(V66="",V66=0),0,(#REF!*((1+#REF!)^V66))/(((1+#REF!)^V66)-1))</f>
        <v>0</v>
      </c>
      <c r="X66" s="192">
        <f>IF(AND(K66&gt;0,CustoContabil!$E$54&gt;0),K66*(CustoContabil!$E$54/CustoContabil!$E$40)*W66,0)</f>
        <v>0</v>
      </c>
      <c r="Y66" s="192">
        <f>IF(AND(N66&gt;0,CustoContabil!$C$54&gt;0),N66*(CustoContabil!$C$54/CustoContabil!$C$40)*W66,0)</f>
        <v>0</v>
      </c>
    </row>
    <row r="67" spans="2:25" ht="15" hidden="1" customHeight="1" x14ac:dyDescent="0.25">
      <c r="B67" s="189">
        <v>3</v>
      </c>
      <c r="C67" s="1095"/>
      <c r="D67" s="1096"/>
      <c r="E67" s="1096"/>
      <c r="F67" s="1096"/>
      <c r="G67" s="1096"/>
      <c r="H67" s="164"/>
      <c r="I67" s="165"/>
      <c r="J67" s="132"/>
      <c r="K67" s="146">
        <f t="shared" si="10"/>
        <v>0</v>
      </c>
      <c r="L67" s="132"/>
      <c r="M67" s="132"/>
      <c r="N67" s="146">
        <f t="shared" si="11"/>
        <v>0</v>
      </c>
      <c r="P67" s="189">
        <f t="shared" si="12"/>
        <v>3</v>
      </c>
      <c r="Q67" s="1093" t="str">
        <f t="shared" si="13"/>
        <v/>
      </c>
      <c r="R67" s="1093"/>
      <c r="S67" s="1093"/>
      <c r="T67" s="1093"/>
      <c r="U67" s="1094"/>
      <c r="V67" s="190" t="str">
        <f t="shared" si="14"/>
        <v/>
      </c>
      <c r="W67" s="191">
        <f>IF(OR(V67="",V67=0),0,(#REF!*((1+#REF!)^V67))/(((1+#REF!)^V67)-1))</f>
        <v>0</v>
      </c>
      <c r="X67" s="192">
        <f>IF(AND(K67&gt;0,CustoContabil!$E$54&gt;0),K67*(CustoContabil!$E$54/CustoContabil!$E$40)*W67,0)</f>
        <v>0</v>
      </c>
      <c r="Y67" s="192">
        <f>IF(AND(N67&gt;0,CustoContabil!$C$54&gt;0),N67*(CustoContabil!$C$54/CustoContabil!$C$40)*W67,0)</f>
        <v>0</v>
      </c>
    </row>
    <row r="68" spans="2:25" ht="15" hidden="1" customHeight="1" x14ac:dyDescent="0.25">
      <c r="B68" s="533">
        <v>4</v>
      </c>
      <c r="C68" s="1095"/>
      <c r="D68" s="1096"/>
      <c r="E68" s="1096"/>
      <c r="F68" s="1096"/>
      <c r="G68" s="1096"/>
      <c r="H68" s="164"/>
      <c r="I68" s="165"/>
      <c r="J68" s="132"/>
      <c r="K68" s="146">
        <f t="shared" si="10"/>
        <v>0</v>
      </c>
      <c r="L68" s="132"/>
      <c r="M68" s="132"/>
      <c r="N68" s="146">
        <f t="shared" si="11"/>
        <v>0</v>
      </c>
      <c r="P68" s="189">
        <f t="shared" si="12"/>
        <v>4</v>
      </c>
      <c r="Q68" s="1093" t="str">
        <f t="shared" si="13"/>
        <v/>
      </c>
      <c r="R68" s="1093"/>
      <c r="S68" s="1093"/>
      <c r="T68" s="1093"/>
      <c r="U68" s="1094"/>
      <c r="V68" s="190" t="str">
        <f t="shared" si="14"/>
        <v/>
      </c>
      <c r="W68" s="191">
        <f>IF(OR(V68="",V68=0),0,(#REF!*((1+#REF!)^V68))/(((1+#REF!)^V68)-1))</f>
        <v>0</v>
      </c>
      <c r="X68" s="192">
        <f>IF(AND(K68&gt;0,CustoContabil!$E$54&gt;0),K68*(CustoContabil!$E$54/CustoContabil!$E$40)*W68,0)</f>
        <v>0</v>
      </c>
      <c r="Y68" s="192">
        <f>IF(AND(N68&gt;0,CustoContabil!$C$54&gt;0),N68*(CustoContabil!$C$54/CustoContabil!$C$40)*W68,0)</f>
        <v>0</v>
      </c>
    </row>
    <row r="69" spans="2:25" ht="15" hidden="1" customHeight="1" x14ac:dyDescent="0.25">
      <c r="B69" s="189">
        <v>5</v>
      </c>
      <c r="C69" s="1095"/>
      <c r="D69" s="1096"/>
      <c r="E69" s="1096"/>
      <c r="F69" s="1096"/>
      <c r="G69" s="1096"/>
      <c r="H69" s="164"/>
      <c r="I69" s="165"/>
      <c r="J69" s="132"/>
      <c r="K69" s="146">
        <f t="shared" si="10"/>
        <v>0</v>
      </c>
      <c r="L69" s="132"/>
      <c r="M69" s="132"/>
      <c r="N69" s="146">
        <f t="shared" si="11"/>
        <v>0</v>
      </c>
      <c r="P69" s="189">
        <f t="shared" si="12"/>
        <v>5</v>
      </c>
      <c r="Q69" s="1093" t="str">
        <f t="shared" si="13"/>
        <v/>
      </c>
      <c r="R69" s="1093"/>
      <c r="S69" s="1093"/>
      <c r="T69" s="1093"/>
      <c r="U69" s="1094"/>
      <c r="V69" s="190" t="str">
        <f t="shared" si="14"/>
        <v/>
      </c>
      <c r="W69" s="191">
        <f>IF(OR(V69="",V69=0),0,(#REF!*((1+#REF!)^V69))/(((1+#REF!)^V69)-1))</f>
        <v>0</v>
      </c>
      <c r="X69" s="192">
        <f>IF(AND(K69&gt;0,CustoContabil!$E$54&gt;0),K69*(CustoContabil!$E$54/CustoContabil!$E$40)*W69,0)</f>
        <v>0</v>
      </c>
      <c r="Y69" s="192">
        <f>IF(AND(N69&gt;0,CustoContabil!$C$54&gt;0),N69*(CustoContabil!$C$54/CustoContabil!$C$40)*W69,0)</f>
        <v>0</v>
      </c>
    </row>
    <row r="70" spans="2:25" ht="15" hidden="1" customHeight="1" x14ac:dyDescent="0.25">
      <c r="B70" s="533">
        <v>6</v>
      </c>
      <c r="C70" s="1095"/>
      <c r="D70" s="1096"/>
      <c r="E70" s="1096"/>
      <c r="F70" s="1096"/>
      <c r="G70" s="1096"/>
      <c r="H70" s="164"/>
      <c r="I70" s="165"/>
      <c r="J70" s="132"/>
      <c r="K70" s="146">
        <f t="shared" si="10"/>
        <v>0</v>
      </c>
      <c r="L70" s="132"/>
      <c r="M70" s="132"/>
      <c r="N70" s="146">
        <f t="shared" si="11"/>
        <v>0</v>
      </c>
      <c r="P70" s="189">
        <f t="shared" si="12"/>
        <v>6</v>
      </c>
      <c r="Q70" s="1093" t="str">
        <f t="shared" si="13"/>
        <v/>
      </c>
      <c r="R70" s="1093"/>
      <c r="S70" s="1093"/>
      <c r="T70" s="1093"/>
      <c r="U70" s="1094"/>
      <c r="V70" s="190" t="str">
        <f t="shared" si="14"/>
        <v/>
      </c>
      <c r="W70" s="191">
        <f>IF(OR(V70="",V70=0),0,(#REF!*((1+#REF!)^V70))/(((1+#REF!)^V70)-1))</f>
        <v>0</v>
      </c>
      <c r="X70" s="192">
        <f>IF(AND(K70&gt;0,CustoContabil!$E$54&gt;0),K70*(CustoContabil!$E$54/CustoContabil!$E$40)*W70,0)</f>
        <v>0</v>
      </c>
      <c r="Y70" s="192">
        <f>IF(AND(N70&gt;0,CustoContabil!$C$54&gt;0),N70*(CustoContabil!$C$54/CustoContabil!$C$40)*W70,0)</f>
        <v>0</v>
      </c>
    </row>
    <row r="71" spans="2:25" ht="15" hidden="1" customHeight="1" x14ac:dyDescent="0.25">
      <c r="B71" s="189">
        <v>7</v>
      </c>
      <c r="C71" s="1095"/>
      <c r="D71" s="1096"/>
      <c r="E71" s="1096"/>
      <c r="F71" s="1096"/>
      <c r="G71" s="1096"/>
      <c r="H71" s="164"/>
      <c r="I71" s="165"/>
      <c r="J71" s="132"/>
      <c r="K71" s="146">
        <f t="shared" si="10"/>
        <v>0</v>
      </c>
      <c r="L71" s="132"/>
      <c r="M71" s="132"/>
      <c r="N71" s="146">
        <f t="shared" si="11"/>
        <v>0</v>
      </c>
      <c r="P71" s="189">
        <f t="shared" si="12"/>
        <v>7</v>
      </c>
      <c r="Q71" s="1093" t="str">
        <f t="shared" si="13"/>
        <v/>
      </c>
      <c r="R71" s="1093"/>
      <c r="S71" s="1093"/>
      <c r="T71" s="1093"/>
      <c r="U71" s="1094"/>
      <c r="V71" s="190" t="str">
        <f t="shared" si="14"/>
        <v/>
      </c>
      <c r="W71" s="191">
        <f>IF(OR(V71="",V71=0),0,(#REF!*((1+#REF!)^V71))/(((1+#REF!)^V71)-1))</f>
        <v>0</v>
      </c>
      <c r="X71" s="192">
        <f>IF(AND(K71&gt;0,CustoContabil!$E$54&gt;0),K71*(CustoContabil!$E$54/CustoContabil!$E$40)*W71,0)</f>
        <v>0</v>
      </c>
      <c r="Y71" s="192">
        <f>IF(AND(N71&gt;0,CustoContabil!$C$54&gt;0),N71*(CustoContabil!$C$54/CustoContabil!$C$40)*W71,0)</f>
        <v>0</v>
      </c>
    </row>
    <row r="72" spans="2:25" ht="15" hidden="1" customHeight="1" x14ac:dyDescent="0.25">
      <c r="B72" s="533">
        <v>8</v>
      </c>
      <c r="C72" s="1095"/>
      <c r="D72" s="1096"/>
      <c r="E72" s="1096"/>
      <c r="F72" s="1096"/>
      <c r="G72" s="1096"/>
      <c r="H72" s="164"/>
      <c r="I72" s="165"/>
      <c r="J72" s="132"/>
      <c r="K72" s="146">
        <f t="shared" si="10"/>
        <v>0</v>
      </c>
      <c r="L72" s="132"/>
      <c r="M72" s="132"/>
      <c r="N72" s="146">
        <f t="shared" si="11"/>
        <v>0</v>
      </c>
      <c r="P72" s="189">
        <f t="shared" si="12"/>
        <v>8</v>
      </c>
      <c r="Q72" s="1093" t="str">
        <f t="shared" si="13"/>
        <v/>
      </c>
      <c r="R72" s="1093"/>
      <c r="S72" s="1093"/>
      <c r="T72" s="1093"/>
      <c r="U72" s="1094"/>
      <c r="V72" s="190" t="str">
        <f t="shared" si="14"/>
        <v/>
      </c>
      <c r="W72" s="191">
        <f>IF(OR(V72="",V72=0),0,(#REF!*((1+#REF!)^V72))/(((1+#REF!)^V72)-1))</f>
        <v>0</v>
      </c>
      <c r="X72" s="192">
        <f>IF(AND(K72&gt;0,CustoContabil!$E$54&gt;0),K72*(CustoContabil!$E$54/CustoContabil!$E$40)*W72,0)</f>
        <v>0</v>
      </c>
      <c r="Y72" s="192">
        <f>IF(AND(N72&gt;0,CustoContabil!$C$54&gt;0),N72*(CustoContabil!$C$54/CustoContabil!$C$40)*W72,0)</f>
        <v>0</v>
      </c>
    </row>
    <row r="73" spans="2:25" ht="15" hidden="1" customHeight="1" x14ac:dyDescent="0.25">
      <c r="B73" s="189">
        <v>9</v>
      </c>
      <c r="C73" s="1095"/>
      <c r="D73" s="1096"/>
      <c r="E73" s="1096"/>
      <c r="F73" s="1096"/>
      <c r="G73" s="1096"/>
      <c r="H73" s="164"/>
      <c r="I73" s="165"/>
      <c r="J73" s="132"/>
      <c r="K73" s="146">
        <f t="shared" si="10"/>
        <v>0</v>
      </c>
      <c r="L73" s="132"/>
      <c r="M73" s="132"/>
      <c r="N73" s="146">
        <f t="shared" si="11"/>
        <v>0</v>
      </c>
      <c r="P73" s="189">
        <f t="shared" si="12"/>
        <v>9</v>
      </c>
      <c r="Q73" s="1093" t="str">
        <f t="shared" si="13"/>
        <v/>
      </c>
      <c r="R73" s="1093"/>
      <c r="S73" s="1093"/>
      <c r="T73" s="1093"/>
      <c r="U73" s="1094"/>
      <c r="V73" s="190" t="str">
        <f t="shared" si="14"/>
        <v/>
      </c>
      <c r="W73" s="191">
        <f>IF(OR(V73="",V73=0),0,(#REF!*((1+#REF!)^V73))/(((1+#REF!)^V73)-1))</f>
        <v>0</v>
      </c>
      <c r="X73" s="192">
        <f>IF(AND(K73&gt;0,CustoContabil!$E$54&gt;0),K73*(CustoContabil!$E$54/CustoContabil!$E$40)*W73,0)</f>
        <v>0</v>
      </c>
      <c r="Y73" s="192">
        <f>IF(AND(N73&gt;0,CustoContabil!$C$54&gt;0),N73*(CustoContabil!$C$54/CustoContabil!$C$40)*W73,0)</f>
        <v>0</v>
      </c>
    </row>
    <row r="74" spans="2:25" ht="15" hidden="1" customHeight="1" x14ac:dyDescent="0.25">
      <c r="B74" s="533">
        <v>10</v>
      </c>
      <c r="C74" s="1095"/>
      <c r="D74" s="1096"/>
      <c r="E74" s="1096"/>
      <c r="F74" s="1096"/>
      <c r="G74" s="1096"/>
      <c r="H74" s="166"/>
      <c r="I74" s="165"/>
      <c r="J74" s="132"/>
      <c r="K74" s="146">
        <f t="shared" si="10"/>
        <v>0</v>
      </c>
      <c r="L74" s="132"/>
      <c r="M74" s="132"/>
      <c r="N74" s="146">
        <f t="shared" si="11"/>
        <v>0</v>
      </c>
      <c r="P74" s="189">
        <f t="shared" si="12"/>
        <v>10</v>
      </c>
      <c r="Q74" s="1093" t="str">
        <f t="shared" si="13"/>
        <v/>
      </c>
      <c r="R74" s="1093"/>
      <c r="S74" s="1093"/>
      <c r="T74" s="1093"/>
      <c r="U74" s="1094"/>
      <c r="V74" s="190" t="str">
        <f t="shared" si="14"/>
        <v/>
      </c>
      <c r="W74" s="191">
        <f>IF(OR(V74="",V74=0),0,(#REF!*((1+#REF!)^V74))/(((1+#REF!)^V74)-1))</f>
        <v>0</v>
      </c>
      <c r="X74" s="192">
        <f>IF(AND(K74&gt;0,CustoContabil!$E$54&gt;0),K74*(CustoContabil!$E$54/CustoContabil!$E$40)*W74,0)</f>
        <v>0</v>
      </c>
      <c r="Y74" s="192">
        <f>IF(AND(N74&gt;0,CustoContabil!$C$54&gt;0),N74*(CustoContabil!$C$54/CustoContabil!$C$40)*W74,0)</f>
        <v>0</v>
      </c>
    </row>
    <row r="75" spans="2:25" ht="15" hidden="1" customHeight="1" x14ac:dyDescent="0.25">
      <c r="B75" s="189">
        <v>11</v>
      </c>
      <c r="C75" s="1095"/>
      <c r="D75" s="1096"/>
      <c r="E75" s="1096"/>
      <c r="F75" s="1096"/>
      <c r="G75" s="1096"/>
      <c r="H75" s="164"/>
      <c r="I75" s="165"/>
      <c r="J75" s="132"/>
      <c r="K75" s="146">
        <f t="shared" si="10"/>
        <v>0</v>
      </c>
      <c r="L75" s="132"/>
      <c r="M75" s="132"/>
      <c r="N75" s="146">
        <f t="shared" si="11"/>
        <v>0</v>
      </c>
      <c r="P75" s="189">
        <f t="shared" si="12"/>
        <v>11</v>
      </c>
      <c r="Q75" s="1093" t="str">
        <f t="shared" si="13"/>
        <v/>
      </c>
      <c r="R75" s="1093"/>
      <c r="S75" s="1093"/>
      <c r="T75" s="1093"/>
      <c r="U75" s="1094"/>
      <c r="V75" s="190" t="str">
        <f t="shared" si="14"/>
        <v/>
      </c>
      <c r="W75" s="191">
        <f>IF(OR(V75="",V75=0),0,(#REF!*((1+#REF!)^V75))/(((1+#REF!)^V75)-1))</f>
        <v>0</v>
      </c>
      <c r="X75" s="192">
        <f>IF(AND(K75&gt;0,CustoContabil!$E$54&gt;0),K75*(CustoContabil!$E$54/CustoContabil!$E$40)*W75,0)</f>
        <v>0</v>
      </c>
      <c r="Y75" s="192">
        <f>IF(AND(N75&gt;0,CustoContabil!$C$54&gt;0),N75*(CustoContabil!$C$54/CustoContabil!$C$40)*W75,0)</f>
        <v>0</v>
      </c>
    </row>
    <row r="76" spans="2:25" ht="15" hidden="1" customHeight="1" x14ac:dyDescent="0.25">
      <c r="B76" s="533">
        <v>12</v>
      </c>
      <c r="C76" s="1095"/>
      <c r="D76" s="1096"/>
      <c r="E76" s="1096"/>
      <c r="F76" s="1096"/>
      <c r="G76" s="1096"/>
      <c r="H76" s="164"/>
      <c r="I76" s="165"/>
      <c r="J76" s="132"/>
      <c r="K76" s="146">
        <f t="shared" si="10"/>
        <v>0</v>
      </c>
      <c r="L76" s="132"/>
      <c r="M76" s="132"/>
      <c r="N76" s="146">
        <f t="shared" si="11"/>
        <v>0</v>
      </c>
      <c r="P76" s="189">
        <f t="shared" si="12"/>
        <v>12</v>
      </c>
      <c r="Q76" s="1093" t="str">
        <f t="shared" si="13"/>
        <v/>
      </c>
      <c r="R76" s="1093"/>
      <c r="S76" s="1093"/>
      <c r="T76" s="1093"/>
      <c r="U76" s="1094"/>
      <c r="V76" s="190" t="str">
        <f t="shared" si="14"/>
        <v/>
      </c>
      <c r="W76" s="191">
        <f>IF(OR(V76="",V76=0),0,(#REF!*((1+#REF!)^V76))/(((1+#REF!)^V76)-1))</f>
        <v>0</v>
      </c>
      <c r="X76" s="192">
        <f>IF(AND(K76&gt;0,CustoContabil!$E$54&gt;0),K76*(CustoContabil!$E$54/CustoContabil!$E$40)*W76,0)</f>
        <v>0</v>
      </c>
      <c r="Y76" s="192">
        <f>IF(AND(N76&gt;0,CustoContabil!$C$54&gt;0),N76*(CustoContabil!$C$54/CustoContabil!$C$40)*W76,0)</f>
        <v>0</v>
      </c>
    </row>
    <row r="77" spans="2:25" ht="15" hidden="1" customHeight="1" x14ac:dyDescent="0.25">
      <c r="B77" s="189">
        <v>13</v>
      </c>
      <c r="C77" s="1095"/>
      <c r="D77" s="1096"/>
      <c r="E77" s="1096"/>
      <c r="F77" s="1096"/>
      <c r="G77" s="1096"/>
      <c r="H77" s="166"/>
      <c r="I77" s="165"/>
      <c r="J77" s="132"/>
      <c r="K77" s="146">
        <f t="shared" si="10"/>
        <v>0</v>
      </c>
      <c r="L77" s="132"/>
      <c r="M77" s="132"/>
      <c r="N77" s="146">
        <f t="shared" si="11"/>
        <v>0</v>
      </c>
      <c r="P77" s="189">
        <f t="shared" si="12"/>
        <v>13</v>
      </c>
      <c r="Q77" s="1093" t="str">
        <f t="shared" si="13"/>
        <v/>
      </c>
      <c r="R77" s="1093"/>
      <c r="S77" s="1093"/>
      <c r="T77" s="1093"/>
      <c r="U77" s="1094"/>
      <c r="V77" s="190" t="str">
        <f t="shared" si="14"/>
        <v/>
      </c>
      <c r="W77" s="191">
        <f>IF(OR(V77="",V77=0),0,(#REF!*((1+#REF!)^V77))/(((1+#REF!)^V77)-1))</f>
        <v>0</v>
      </c>
      <c r="X77" s="192">
        <f>IF(AND(K77&gt;0,CustoContabil!$E$54&gt;0),K77*(CustoContabil!$E$54/CustoContabil!$E$40)*W77,0)</f>
        <v>0</v>
      </c>
      <c r="Y77" s="192">
        <f>IF(AND(N77&gt;0,CustoContabil!$C$54&gt;0),N77*(CustoContabil!$C$54/CustoContabil!$C$40)*W77,0)</f>
        <v>0</v>
      </c>
    </row>
    <row r="78" spans="2:25" ht="15" hidden="1" customHeight="1" x14ac:dyDescent="0.25">
      <c r="B78" s="533">
        <v>14</v>
      </c>
      <c r="C78" s="1095"/>
      <c r="D78" s="1096"/>
      <c r="E78" s="1096"/>
      <c r="F78" s="1096"/>
      <c r="G78" s="1096"/>
      <c r="H78" s="164"/>
      <c r="I78" s="165"/>
      <c r="J78" s="132"/>
      <c r="K78" s="146">
        <f t="shared" si="10"/>
        <v>0</v>
      </c>
      <c r="L78" s="132"/>
      <c r="M78" s="132"/>
      <c r="N78" s="146">
        <f t="shared" si="11"/>
        <v>0</v>
      </c>
      <c r="P78" s="189">
        <f t="shared" si="12"/>
        <v>14</v>
      </c>
      <c r="Q78" s="1093" t="str">
        <f t="shared" si="13"/>
        <v/>
      </c>
      <c r="R78" s="1093"/>
      <c r="S78" s="1093"/>
      <c r="T78" s="1093"/>
      <c r="U78" s="1094"/>
      <c r="V78" s="190" t="str">
        <f t="shared" si="14"/>
        <v/>
      </c>
      <c r="W78" s="191">
        <f>IF(OR(V78="",V78=0),0,(#REF!*((1+#REF!)^V78))/(((1+#REF!)^V78)-1))</f>
        <v>0</v>
      </c>
      <c r="X78" s="192">
        <f>IF(AND(K78&gt;0,CustoContabil!$E$54&gt;0),K78*(CustoContabil!$E$54/CustoContabil!$E$40)*W78,0)</f>
        <v>0</v>
      </c>
      <c r="Y78" s="192">
        <f>IF(AND(N78&gt;0,CustoContabil!$C$54&gt;0),N78*(CustoContabil!$C$54/CustoContabil!$C$40)*W78,0)</f>
        <v>0</v>
      </c>
    </row>
    <row r="79" spans="2:25" ht="15" hidden="1" customHeight="1" x14ac:dyDescent="0.25">
      <c r="B79" s="189">
        <v>15</v>
      </c>
      <c r="C79" s="1095"/>
      <c r="D79" s="1096"/>
      <c r="E79" s="1096"/>
      <c r="F79" s="1096"/>
      <c r="G79" s="1096"/>
      <c r="H79" s="164"/>
      <c r="I79" s="165"/>
      <c r="J79" s="132"/>
      <c r="K79" s="146">
        <f t="shared" si="10"/>
        <v>0</v>
      </c>
      <c r="L79" s="132"/>
      <c r="M79" s="132"/>
      <c r="N79" s="146">
        <f t="shared" si="11"/>
        <v>0</v>
      </c>
      <c r="P79" s="189">
        <f t="shared" si="12"/>
        <v>15</v>
      </c>
      <c r="Q79" s="1093" t="str">
        <f t="shared" si="13"/>
        <v/>
      </c>
      <c r="R79" s="1093"/>
      <c r="S79" s="1093"/>
      <c r="T79" s="1093"/>
      <c r="U79" s="1094"/>
      <c r="V79" s="190" t="str">
        <f t="shared" si="14"/>
        <v/>
      </c>
      <c r="W79" s="191">
        <f>IF(OR(V79="",V79=0),0,(#REF!*((1+#REF!)^V79))/(((1+#REF!)^V79)-1))</f>
        <v>0</v>
      </c>
      <c r="X79" s="192">
        <f>IF(AND(K79&gt;0,CustoContabil!$E$54&gt;0),K79*(CustoContabil!$E$54/CustoContabil!$E$40)*W79,0)</f>
        <v>0</v>
      </c>
      <c r="Y79" s="192">
        <f>IF(AND(N79&gt;0,CustoContabil!$C$54&gt;0),N79*(CustoContabil!$C$54/CustoContabil!$C$40)*W79,0)</f>
        <v>0</v>
      </c>
    </row>
    <row r="80" spans="2:25" ht="15" hidden="1" customHeight="1" x14ac:dyDescent="0.25">
      <c r="B80" s="533">
        <v>16</v>
      </c>
      <c r="C80" s="1095"/>
      <c r="D80" s="1096"/>
      <c r="E80" s="1096"/>
      <c r="F80" s="1096"/>
      <c r="G80" s="1096"/>
      <c r="H80" s="164"/>
      <c r="I80" s="165"/>
      <c r="J80" s="132"/>
      <c r="K80" s="146">
        <f t="shared" si="10"/>
        <v>0</v>
      </c>
      <c r="L80" s="132"/>
      <c r="M80" s="132"/>
      <c r="N80" s="146">
        <f t="shared" si="11"/>
        <v>0</v>
      </c>
      <c r="P80" s="189">
        <f t="shared" si="12"/>
        <v>16</v>
      </c>
      <c r="Q80" s="1093" t="str">
        <f t="shared" si="13"/>
        <v/>
      </c>
      <c r="R80" s="1093"/>
      <c r="S80" s="1093"/>
      <c r="T80" s="1093"/>
      <c r="U80" s="1094"/>
      <c r="V80" s="190" t="str">
        <f t="shared" si="14"/>
        <v/>
      </c>
      <c r="W80" s="191">
        <f>IF(OR(V80="",V80=0),0,(#REF!*((1+#REF!)^V80))/(((1+#REF!)^V80)-1))</f>
        <v>0</v>
      </c>
      <c r="X80" s="192">
        <f>IF(AND(K80&gt;0,CustoContabil!$E$54&gt;0),K80*(CustoContabil!$E$54/CustoContabil!$E$40)*W80,0)</f>
        <v>0</v>
      </c>
      <c r="Y80" s="192">
        <f>IF(AND(N80&gt;0,CustoContabil!$C$54&gt;0),N80*(CustoContabil!$C$54/CustoContabil!$C$40)*W80,0)</f>
        <v>0</v>
      </c>
    </row>
    <row r="81" spans="2:25" ht="15" hidden="1" customHeight="1" x14ac:dyDescent="0.25">
      <c r="B81" s="189">
        <v>17</v>
      </c>
      <c r="C81" s="1095"/>
      <c r="D81" s="1096"/>
      <c r="E81" s="1096"/>
      <c r="F81" s="1096"/>
      <c r="G81" s="1096"/>
      <c r="H81" s="164"/>
      <c r="I81" s="165"/>
      <c r="J81" s="132"/>
      <c r="K81" s="146">
        <f t="shared" si="10"/>
        <v>0</v>
      </c>
      <c r="L81" s="132"/>
      <c r="M81" s="132"/>
      <c r="N81" s="146">
        <f t="shared" si="11"/>
        <v>0</v>
      </c>
      <c r="P81" s="189">
        <f t="shared" si="12"/>
        <v>17</v>
      </c>
      <c r="Q81" s="1093" t="str">
        <f t="shared" si="13"/>
        <v/>
      </c>
      <c r="R81" s="1093"/>
      <c r="S81" s="1093"/>
      <c r="T81" s="1093"/>
      <c r="U81" s="1094"/>
      <c r="V81" s="190" t="str">
        <f t="shared" si="14"/>
        <v/>
      </c>
      <c r="W81" s="191">
        <f>IF(OR(V81="",V81=0),0,(#REF!*((1+#REF!)^V81))/(((1+#REF!)^V81)-1))</f>
        <v>0</v>
      </c>
      <c r="X81" s="192">
        <f>IF(AND(K81&gt;0,CustoContabil!$E$54&gt;0),K81*(CustoContabil!$E$54/CustoContabil!$E$40)*W81,0)</f>
        <v>0</v>
      </c>
      <c r="Y81" s="192">
        <f>IF(AND(N81&gt;0,CustoContabil!$C$54&gt;0),N81*(CustoContabil!$C$54/CustoContabil!$C$40)*W81,0)</f>
        <v>0</v>
      </c>
    </row>
    <row r="82" spans="2:25" ht="15" hidden="1" customHeight="1" x14ac:dyDescent="0.25">
      <c r="B82" s="533">
        <v>18</v>
      </c>
      <c r="C82" s="1095"/>
      <c r="D82" s="1096"/>
      <c r="E82" s="1096"/>
      <c r="F82" s="1096"/>
      <c r="G82" s="1096"/>
      <c r="H82" s="164"/>
      <c r="I82" s="165"/>
      <c r="J82" s="132"/>
      <c r="K82" s="146">
        <f t="shared" si="10"/>
        <v>0</v>
      </c>
      <c r="L82" s="132"/>
      <c r="M82" s="132"/>
      <c r="N82" s="146">
        <f t="shared" si="11"/>
        <v>0</v>
      </c>
      <c r="P82" s="189">
        <f t="shared" si="12"/>
        <v>18</v>
      </c>
      <c r="Q82" s="1093" t="str">
        <f t="shared" si="13"/>
        <v/>
      </c>
      <c r="R82" s="1093"/>
      <c r="S82" s="1093"/>
      <c r="T82" s="1093"/>
      <c r="U82" s="1094"/>
      <c r="V82" s="190" t="str">
        <f t="shared" si="14"/>
        <v/>
      </c>
      <c r="W82" s="191">
        <f>IF(OR(V82="",V82=0),0,(#REF!*((1+#REF!)^V82))/(((1+#REF!)^V82)-1))</f>
        <v>0</v>
      </c>
      <c r="X82" s="192">
        <f>IF(AND(K82&gt;0,CustoContabil!$E$54&gt;0),K82*(CustoContabil!$E$54/CustoContabil!$E$40)*W82,0)</f>
        <v>0</v>
      </c>
      <c r="Y82" s="192">
        <f>IF(AND(N82&gt;0,CustoContabil!$C$54&gt;0),N82*(CustoContabil!$C$54/CustoContabil!$C$40)*W82,0)</f>
        <v>0</v>
      </c>
    </row>
    <row r="83" spans="2:25" ht="15" hidden="1" customHeight="1" x14ac:dyDescent="0.25">
      <c r="B83" s="189">
        <v>19</v>
      </c>
      <c r="C83" s="1095"/>
      <c r="D83" s="1096"/>
      <c r="E83" s="1096"/>
      <c r="F83" s="1096"/>
      <c r="G83" s="1096"/>
      <c r="H83" s="164"/>
      <c r="I83" s="165"/>
      <c r="J83" s="132"/>
      <c r="K83" s="146">
        <f t="shared" si="10"/>
        <v>0</v>
      </c>
      <c r="L83" s="132"/>
      <c r="M83" s="132"/>
      <c r="N83" s="146">
        <f t="shared" si="11"/>
        <v>0</v>
      </c>
      <c r="P83" s="189">
        <f t="shared" si="12"/>
        <v>19</v>
      </c>
      <c r="Q83" s="1093" t="str">
        <f t="shared" si="13"/>
        <v/>
      </c>
      <c r="R83" s="1093"/>
      <c r="S83" s="1093"/>
      <c r="T83" s="1093"/>
      <c r="U83" s="1094"/>
      <c r="V83" s="190" t="str">
        <f t="shared" si="14"/>
        <v/>
      </c>
      <c r="W83" s="191">
        <f>IF(OR(V83="",V83=0),0,(#REF!*((1+#REF!)^V83))/(((1+#REF!)^V83)-1))</f>
        <v>0</v>
      </c>
      <c r="X83" s="192">
        <f>IF(AND(K83&gt;0,CustoContabil!$E$54&gt;0),K83*(CustoContabil!$E$54/CustoContabil!$E$40)*W83,0)</f>
        <v>0</v>
      </c>
      <c r="Y83" s="192">
        <f>IF(AND(N83&gt;0,CustoContabil!$C$54&gt;0),N83*(CustoContabil!$C$54/CustoContabil!$C$40)*W83,0)</f>
        <v>0</v>
      </c>
    </row>
    <row r="84" spans="2:25" ht="15" hidden="1" customHeight="1" x14ac:dyDescent="0.25">
      <c r="B84" s="189">
        <v>20</v>
      </c>
      <c r="C84" s="1095"/>
      <c r="D84" s="1096"/>
      <c r="E84" s="1096"/>
      <c r="F84" s="1096"/>
      <c r="G84" s="1096"/>
      <c r="H84" s="164"/>
      <c r="I84" s="165"/>
      <c r="J84" s="132"/>
      <c r="K84" s="146">
        <f t="shared" si="10"/>
        <v>0</v>
      </c>
      <c r="L84" s="132"/>
      <c r="M84" s="132"/>
      <c r="N84" s="146">
        <f t="shared" si="11"/>
        <v>0</v>
      </c>
      <c r="P84" s="189">
        <f t="shared" si="12"/>
        <v>20</v>
      </c>
      <c r="Q84" s="1093" t="str">
        <f t="shared" si="13"/>
        <v/>
      </c>
      <c r="R84" s="1093"/>
      <c r="S84" s="1093"/>
      <c r="T84" s="1093"/>
      <c r="U84" s="1094"/>
      <c r="V84" s="190" t="str">
        <f t="shared" si="14"/>
        <v/>
      </c>
      <c r="W84" s="191">
        <f>IF(OR(V84="",V84=0),0,(#REF!*((1+#REF!)^V84))/(((1+#REF!)^V84)-1))</f>
        <v>0</v>
      </c>
      <c r="X84" s="192">
        <f>IF(AND(K84&gt;0,CustoContabil!$E$54&gt;0),K84*(CustoContabil!$E$54/CustoContabil!$E$40)*W84,0)</f>
        <v>0</v>
      </c>
      <c r="Y84" s="192">
        <f>IF(AND(N84&gt;0,CustoContabil!$C$54&gt;0),N84*(CustoContabil!$C$54/CustoContabil!$C$40)*W84,0)</f>
        <v>0</v>
      </c>
    </row>
    <row r="85" spans="2:25" ht="15" hidden="1" customHeight="1" x14ac:dyDescent="0.25">
      <c r="B85" s="189"/>
      <c r="C85" s="1141" t="s">
        <v>4061</v>
      </c>
      <c r="D85" s="1142"/>
      <c r="E85" s="1142"/>
      <c r="F85" s="1142"/>
      <c r="G85" s="1142"/>
      <c r="H85" s="193">
        <v>20</v>
      </c>
      <c r="I85" s="165"/>
      <c r="J85" s="132"/>
      <c r="K85" s="146">
        <f t="shared" si="10"/>
        <v>0</v>
      </c>
      <c r="L85" s="132"/>
      <c r="M85" s="132"/>
      <c r="N85" s="146">
        <f t="shared" si="11"/>
        <v>0</v>
      </c>
      <c r="P85" s="189"/>
      <c r="Q85" s="1093" t="str">
        <f t="shared" si="13"/>
        <v>Acessórios</v>
      </c>
      <c r="R85" s="1093"/>
      <c r="S85" s="1093"/>
      <c r="T85" s="1093"/>
      <c r="U85" s="1094"/>
      <c r="V85" s="190" t="str">
        <f t="shared" si="14"/>
        <v/>
      </c>
      <c r="W85" s="191">
        <f>IF(OR(V85="",V85=0),0,(#REF!*((1+#REF!)^V85))/(((1+#REF!)^V85)-1))</f>
        <v>0</v>
      </c>
      <c r="X85" s="192">
        <f>IF(AND(K85&gt;0,CustoContabil!$E$54&gt;0),K85*(CustoContabil!$E$54/CustoContabil!$E$40)*W85,0)</f>
        <v>0</v>
      </c>
      <c r="Y85" s="192">
        <f>IF(AND(N85&gt;0,CustoContabil!$C$54&gt;0),N85*(CustoContabil!$C$54/CustoContabil!$C$40)*W85,0)</f>
        <v>0</v>
      </c>
    </row>
    <row r="86" spans="2:25" ht="15" hidden="1" customHeight="1" x14ac:dyDescent="0.25">
      <c r="B86" s="194"/>
      <c r="C86" s="1136" t="s">
        <v>4818</v>
      </c>
      <c r="D86" s="1136"/>
      <c r="E86" s="1136"/>
      <c r="F86" s="1136"/>
      <c r="G86" s="1136"/>
      <c r="H86" s="1136"/>
      <c r="I86" s="1136"/>
      <c r="J86" s="1137"/>
      <c r="K86" s="195">
        <f>SUM(K65:K85)</f>
        <v>0</v>
      </c>
      <c r="L86" s="195">
        <f>SUM(L65:L85)</f>
        <v>0</v>
      </c>
      <c r="M86" s="195">
        <f>SUM(M65:M85)</f>
        <v>0</v>
      </c>
      <c r="N86" s="195">
        <f>SUM(N65:N85)</f>
        <v>0</v>
      </c>
      <c r="P86" s="1144" t="s">
        <v>4827</v>
      </c>
      <c r="Q86" s="1145"/>
      <c r="R86" s="1145"/>
      <c r="S86" s="1145"/>
      <c r="T86" s="1145"/>
      <c r="U86" s="1145"/>
      <c r="V86" s="1146"/>
      <c r="W86" s="196" t="s">
        <v>4820</v>
      </c>
      <c r="X86" s="197">
        <f>SUM(X65:X85)</f>
        <v>0</v>
      </c>
      <c r="Y86" s="197">
        <f>SUM(Y65:Y85)</f>
        <v>0</v>
      </c>
    </row>
    <row r="87" spans="2:25" ht="15" hidden="1" customHeight="1" x14ac:dyDescent="0.25">
      <c r="B87" s="1099" t="s">
        <v>4065</v>
      </c>
      <c r="C87" s="1100"/>
      <c r="D87" s="1100"/>
      <c r="E87" s="1100"/>
      <c r="F87" s="1100"/>
      <c r="G87" s="1100"/>
      <c r="H87" s="1100"/>
      <c r="I87" s="1100"/>
      <c r="J87" s="1100"/>
      <c r="K87" s="1154" t="s">
        <v>3906</v>
      </c>
      <c r="L87" s="1154"/>
      <c r="M87" s="1154"/>
      <c r="N87" s="1154"/>
      <c r="P87" s="172"/>
      <c r="Q87" s="172"/>
      <c r="R87" s="173"/>
      <c r="S87" s="174"/>
      <c r="T87" s="174"/>
      <c r="U87" s="174"/>
      <c r="V87" s="175"/>
      <c r="W87" s="176"/>
    </row>
    <row r="88" spans="2:25" ht="15" hidden="1" customHeight="1" x14ac:dyDescent="0.35">
      <c r="B88" s="198"/>
      <c r="C88" s="1132" t="s">
        <v>12</v>
      </c>
      <c r="D88" s="1132"/>
      <c r="E88" s="1132"/>
      <c r="F88" s="1132"/>
      <c r="G88" s="1132"/>
      <c r="H88" s="1132"/>
      <c r="I88" s="1132"/>
      <c r="J88" s="1133"/>
      <c r="K88" s="146">
        <v>0</v>
      </c>
      <c r="L88" s="199"/>
      <c r="M88" s="200"/>
      <c r="N88" s="146">
        <f>K88</f>
        <v>0</v>
      </c>
      <c r="P88" s="201" t="s">
        <v>4821</v>
      </c>
      <c r="Q88" s="202"/>
      <c r="R88" s="203">
        <f>[1]RCB!$G$35</f>
        <v>0</v>
      </c>
      <c r="T88" s="201" t="s">
        <v>4821</v>
      </c>
      <c r="U88" s="202"/>
      <c r="V88" s="203">
        <f>[1]RCB!$J$35</f>
        <v>0</v>
      </c>
    </row>
    <row r="89" spans="2:25" ht="15" hidden="1" customHeight="1" x14ac:dyDescent="0.35">
      <c r="B89" s="1138" t="s">
        <v>3917</v>
      </c>
      <c r="C89" s="1155"/>
      <c r="D89" s="1155"/>
      <c r="E89" s="1155"/>
      <c r="F89" s="1155"/>
      <c r="G89" s="1156"/>
      <c r="H89" s="141" t="s">
        <v>3976</v>
      </c>
      <c r="I89" s="523" t="s">
        <v>695</v>
      </c>
      <c r="J89" s="523" t="s">
        <v>4068</v>
      </c>
      <c r="K89" s="188" t="s">
        <v>3978</v>
      </c>
      <c r="L89" s="141" t="s">
        <v>4081</v>
      </c>
      <c r="M89" s="141" t="s">
        <v>4082</v>
      </c>
      <c r="N89" s="142" t="s">
        <v>4057</v>
      </c>
      <c r="P89" s="201" t="s">
        <v>4069</v>
      </c>
      <c r="Q89" s="202"/>
      <c r="R89" s="203">
        <f>[1]RCB!$H$29</f>
        <v>0</v>
      </c>
      <c r="T89" s="201" t="s">
        <v>4070</v>
      </c>
      <c r="U89" s="202"/>
      <c r="V89" s="203">
        <f>[1]RCB!$K$29</f>
        <v>0</v>
      </c>
    </row>
    <row r="90" spans="2:25" ht="15" hidden="1" customHeight="1" x14ac:dyDescent="0.25">
      <c r="B90" s="189">
        <v>1</v>
      </c>
      <c r="C90" s="1143"/>
      <c r="D90" s="1143"/>
      <c r="E90" s="1143"/>
      <c r="F90" s="1143"/>
      <c r="G90" s="1095"/>
      <c r="H90" s="180"/>
      <c r="I90" s="158"/>
      <c r="J90" s="132"/>
      <c r="K90" s="146">
        <f>N90-L90-M90</f>
        <v>0</v>
      </c>
      <c r="L90" s="132"/>
      <c r="M90" s="132"/>
      <c r="N90" s="146">
        <f>H90*I90*J90</f>
        <v>0</v>
      </c>
    </row>
    <row r="91" spans="2:25" ht="15" hidden="1" customHeight="1" x14ac:dyDescent="0.25">
      <c r="B91" s="533">
        <v>2</v>
      </c>
      <c r="C91" s="1143"/>
      <c r="D91" s="1143"/>
      <c r="E91" s="1143"/>
      <c r="F91" s="1143"/>
      <c r="G91" s="1095"/>
      <c r="H91" s="181"/>
      <c r="I91" s="165"/>
      <c r="J91" s="132"/>
      <c r="K91" s="146">
        <f>N91-L91-M91</f>
        <v>0</v>
      </c>
      <c r="L91" s="132"/>
      <c r="M91" s="132"/>
      <c r="N91" s="146">
        <f>H91*I91*J91</f>
        <v>0</v>
      </c>
    </row>
    <row r="92" spans="2:25" ht="15" hidden="1" customHeight="1" x14ac:dyDescent="0.25">
      <c r="B92" s="189">
        <v>3</v>
      </c>
      <c r="C92" s="1143"/>
      <c r="D92" s="1143"/>
      <c r="E92" s="1143"/>
      <c r="F92" s="1143"/>
      <c r="G92" s="1095"/>
      <c r="H92" s="181"/>
      <c r="I92" s="165"/>
      <c r="J92" s="132"/>
      <c r="K92" s="146">
        <f>N92-L92-M92</f>
        <v>0</v>
      </c>
      <c r="L92" s="132"/>
      <c r="M92" s="132"/>
      <c r="N92" s="146">
        <f>H92*I92*J92</f>
        <v>0</v>
      </c>
    </row>
    <row r="93" spans="2:25" ht="15" hidden="1" customHeight="1" x14ac:dyDescent="0.25">
      <c r="B93" s="533">
        <v>4</v>
      </c>
      <c r="C93" s="1143"/>
      <c r="D93" s="1143"/>
      <c r="E93" s="1143"/>
      <c r="F93" s="1143"/>
      <c r="G93" s="1095"/>
      <c r="H93" s="181"/>
      <c r="I93" s="165"/>
      <c r="J93" s="132"/>
      <c r="K93" s="146">
        <f>N93-L93-M93</f>
        <v>0</v>
      </c>
      <c r="L93" s="132"/>
      <c r="M93" s="132"/>
      <c r="N93" s="146">
        <f>H93*I93*J93</f>
        <v>0</v>
      </c>
    </row>
    <row r="94" spans="2:25" ht="15" hidden="1" customHeight="1" x14ac:dyDescent="0.25">
      <c r="B94" s="189">
        <v>5</v>
      </c>
      <c r="C94" s="1143"/>
      <c r="D94" s="1143"/>
      <c r="E94" s="1143"/>
      <c r="F94" s="1143"/>
      <c r="G94" s="1095"/>
      <c r="H94" s="181"/>
      <c r="I94" s="165"/>
      <c r="J94" s="132"/>
      <c r="K94" s="146">
        <f>N94-L94-M94</f>
        <v>0</v>
      </c>
      <c r="L94" s="132"/>
      <c r="M94" s="132"/>
      <c r="N94" s="146">
        <f>H94*I94*J94</f>
        <v>0</v>
      </c>
    </row>
    <row r="95" spans="2:25" ht="15" hidden="1" customHeight="1" x14ac:dyDescent="0.25">
      <c r="B95" s="198"/>
      <c r="C95" s="1147" t="s">
        <v>4823</v>
      </c>
      <c r="D95" s="1147"/>
      <c r="E95" s="1147"/>
      <c r="F95" s="1147"/>
      <c r="G95" s="1147"/>
      <c r="H95" s="1147"/>
      <c r="I95" s="1147"/>
      <c r="J95" s="1148"/>
      <c r="K95" s="146">
        <f>SUM(K90:K94)</f>
        <v>0</v>
      </c>
      <c r="L95" s="146">
        <f>SUM(L90:L94)</f>
        <v>0</v>
      </c>
      <c r="M95" s="146">
        <f>SUM(M90:M94)</f>
        <v>0</v>
      </c>
      <c r="N95" s="146">
        <f>SUM(N90:N94)</f>
        <v>0</v>
      </c>
    </row>
    <row r="96" spans="2:25" ht="15" hidden="1" customHeight="1" x14ac:dyDescent="0.25">
      <c r="B96" s="194"/>
      <c r="C96" s="1136" t="s">
        <v>4828</v>
      </c>
      <c r="D96" s="1136"/>
      <c r="E96" s="1136"/>
      <c r="F96" s="1136"/>
      <c r="G96" s="1136"/>
      <c r="H96" s="1136"/>
      <c r="I96" s="1136"/>
      <c r="J96" s="1137"/>
      <c r="K96" s="195">
        <f>SUM(K88,K95)</f>
        <v>0</v>
      </c>
      <c r="L96" s="195">
        <f>SUM(L88,L95)</f>
        <v>0</v>
      </c>
      <c r="M96" s="195">
        <f>SUM(M88,M95)</f>
        <v>0</v>
      </c>
      <c r="N96" s="195">
        <f>SUM(N88,N95)</f>
        <v>0</v>
      </c>
    </row>
    <row r="97" spans="2:16" ht="15" hidden="1" customHeight="1" x14ac:dyDescent="0.25">
      <c r="B97" s="198"/>
      <c r="C97" s="1132" t="s">
        <v>14</v>
      </c>
      <c r="D97" s="1132"/>
      <c r="E97" s="1132"/>
      <c r="F97" s="1132"/>
      <c r="G97" s="1132"/>
      <c r="H97" s="1132"/>
      <c r="I97" s="1132"/>
      <c r="J97" s="1133"/>
      <c r="K97" s="146">
        <v>0</v>
      </c>
      <c r="L97" s="278"/>
      <c r="M97" s="279"/>
      <c r="N97" s="146">
        <f>K97</f>
        <v>0</v>
      </c>
    </row>
    <row r="98" spans="2:16" ht="15" hidden="1" customHeight="1" x14ac:dyDescent="0.25">
      <c r="B98" s="205"/>
      <c r="C98" s="1149" t="s">
        <v>4824</v>
      </c>
      <c r="D98" s="1149"/>
      <c r="E98" s="1149"/>
      <c r="F98" s="1149"/>
      <c r="G98" s="1149"/>
      <c r="H98" s="1149"/>
      <c r="I98" s="1149"/>
      <c r="J98" s="1150"/>
      <c r="K98" s="152">
        <f>SUM(K86,K96,K97)</f>
        <v>0</v>
      </c>
      <c r="L98" s="152">
        <f t="shared" ref="L98:N98" si="15">SUM(L86,L96,L97)</f>
        <v>0</v>
      </c>
      <c r="M98" s="152">
        <f t="shared" si="15"/>
        <v>0</v>
      </c>
      <c r="N98" s="152">
        <f t="shared" si="15"/>
        <v>0</v>
      </c>
    </row>
    <row r="99" spans="2:16" ht="15" hidden="1" customHeight="1" x14ac:dyDescent="0.25">
      <c r="B99" s="1032" t="s">
        <v>3930</v>
      </c>
      <c r="C99" s="1033"/>
      <c r="D99" s="1033"/>
      <c r="E99" s="1033"/>
      <c r="F99" s="1033"/>
      <c r="G99" s="1033"/>
      <c r="H99" s="1033"/>
      <c r="I99" s="1033"/>
      <c r="J99" s="1033"/>
      <c r="K99" s="1033"/>
      <c r="L99" s="1033"/>
      <c r="M99" s="1033"/>
      <c r="N99" s="1034"/>
    </row>
    <row r="100" spans="2:16" ht="15" hidden="1" customHeight="1" x14ac:dyDescent="0.25">
      <c r="B100" s="1099" t="s">
        <v>4076</v>
      </c>
      <c r="C100" s="1100"/>
      <c r="D100" s="1100"/>
      <c r="E100" s="1100"/>
      <c r="F100" s="1100"/>
      <c r="G100" s="1100"/>
      <c r="H100" s="1100"/>
      <c r="I100" s="1100"/>
      <c r="J100" s="1100"/>
      <c r="K100" s="1154" t="s">
        <v>3906</v>
      </c>
      <c r="L100" s="1154"/>
      <c r="M100" s="1154"/>
      <c r="N100" s="1154"/>
    </row>
    <row r="101" spans="2:16" ht="15" hidden="1" customHeight="1" x14ac:dyDescent="0.25">
      <c r="B101" s="198"/>
      <c r="C101" s="1132" t="s">
        <v>3931</v>
      </c>
      <c r="D101" s="1132"/>
      <c r="E101" s="1132"/>
      <c r="F101" s="1132"/>
      <c r="G101" s="1132"/>
      <c r="H101" s="1132"/>
      <c r="I101" s="1132"/>
      <c r="J101" s="1133"/>
      <c r="K101" s="146">
        <v>0</v>
      </c>
      <c r="L101" s="278"/>
      <c r="M101" s="279"/>
      <c r="N101" s="146">
        <f>K101</f>
        <v>0</v>
      </c>
    </row>
    <row r="102" spans="2:16" ht="15" hidden="1" customHeight="1" x14ac:dyDescent="0.25">
      <c r="B102" s="1138" t="s">
        <v>3920</v>
      </c>
      <c r="C102" s="1139"/>
      <c r="D102" s="1139"/>
      <c r="E102" s="1139"/>
      <c r="F102" s="1139"/>
      <c r="G102" s="1139"/>
      <c r="H102" s="1140"/>
      <c r="I102" s="523" t="s">
        <v>3976</v>
      </c>
      <c r="J102" s="523" t="s">
        <v>3977</v>
      </c>
      <c r="K102" s="188" t="s">
        <v>3978</v>
      </c>
      <c r="L102" s="141" t="s">
        <v>4081</v>
      </c>
      <c r="M102" s="141" t="s">
        <v>4082</v>
      </c>
      <c r="N102" s="142" t="s">
        <v>4057</v>
      </c>
      <c r="P102" s="68"/>
    </row>
    <row r="103" spans="2:16" ht="15" hidden="1" customHeight="1" x14ac:dyDescent="0.25">
      <c r="B103" s="204">
        <v>1</v>
      </c>
      <c r="C103" s="1134"/>
      <c r="D103" s="1134"/>
      <c r="E103" s="1134"/>
      <c r="F103" s="1134"/>
      <c r="G103" s="1134"/>
      <c r="H103" s="1135"/>
      <c r="I103" s="165"/>
      <c r="J103" s="132"/>
      <c r="K103" s="146">
        <f>N103-L103-M103</f>
        <v>0</v>
      </c>
      <c r="L103" s="132"/>
      <c r="M103" s="132"/>
      <c r="N103" s="146">
        <f>I103*J103</f>
        <v>0</v>
      </c>
    </row>
    <row r="104" spans="2:16" ht="15" hidden="1" customHeight="1" x14ac:dyDescent="0.25">
      <c r="B104" s="204">
        <v>2</v>
      </c>
      <c r="C104" s="1134"/>
      <c r="D104" s="1134"/>
      <c r="E104" s="1134"/>
      <c r="F104" s="1134"/>
      <c r="G104" s="1134"/>
      <c r="H104" s="1135"/>
      <c r="I104" s="165"/>
      <c r="J104" s="132"/>
      <c r="K104" s="146">
        <f>N104-L104-M104</f>
        <v>0</v>
      </c>
      <c r="L104" s="132"/>
      <c r="M104" s="132"/>
      <c r="N104" s="146">
        <f>I104*J104</f>
        <v>0</v>
      </c>
    </row>
    <row r="105" spans="2:16" ht="15" hidden="1" customHeight="1" x14ac:dyDescent="0.25">
      <c r="B105" s="204">
        <v>3</v>
      </c>
      <c r="C105" s="1134"/>
      <c r="D105" s="1134"/>
      <c r="E105" s="1134"/>
      <c r="F105" s="1134"/>
      <c r="G105" s="1134"/>
      <c r="H105" s="1135"/>
      <c r="I105" s="165"/>
      <c r="J105" s="132"/>
      <c r="K105" s="146">
        <f>N105-L105-M105</f>
        <v>0</v>
      </c>
      <c r="L105" s="132"/>
      <c r="M105" s="132"/>
      <c r="N105" s="146">
        <f>I105*J105</f>
        <v>0</v>
      </c>
    </row>
    <row r="106" spans="2:16" ht="15" hidden="1" customHeight="1" x14ac:dyDescent="0.25">
      <c r="B106" s="198"/>
      <c r="C106" s="1132" t="s">
        <v>3920</v>
      </c>
      <c r="D106" s="1132"/>
      <c r="E106" s="1132"/>
      <c r="F106" s="1132"/>
      <c r="G106" s="1132"/>
      <c r="H106" s="1132"/>
      <c r="I106" s="1132"/>
      <c r="J106" s="1133"/>
      <c r="K106" s="146">
        <f>SUM(K103:K105)</f>
        <v>0</v>
      </c>
      <c r="L106" s="146">
        <f>SUM(L103:L105)</f>
        <v>0</v>
      </c>
      <c r="M106" s="146">
        <f>SUM(M103:M105)</f>
        <v>0</v>
      </c>
      <c r="N106" s="146">
        <f>SUM(N103:N105)</f>
        <v>0</v>
      </c>
    </row>
    <row r="107" spans="2:16" ht="15" hidden="1" customHeight="1" x14ac:dyDescent="0.25">
      <c r="B107" s="1138" t="s">
        <v>3922</v>
      </c>
      <c r="C107" s="1139"/>
      <c r="D107" s="1139"/>
      <c r="E107" s="1139"/>
      <c r="F107" s="1139"/>
      <c r="G107" s="1139"/>
      <c r="H107" s="1140"/>
      <c r="I107" s="523" t="s">
        <v>3976</v>
      </c>
      <c r="J107" s="523" t="s">
        <v>3977</v>
      </c>
      <c r="K107" s="188" t="s">
        <v>3978</v>
      </c>
      <c r="L107" s="141" t="s">
        <v>4081</v>
      </c>
      <c r="M107" s="141" t="s">
        <v>4082</v>
      </c>
      <c r="N107" s="142" t="s">
        <v>4057</v>
      </c>
      <c r="P107" s="68"/>
    </row>
    <row r="108" spans="2:16" ht="15" hidden="1" customHeight="1" x14ac:dyDescent="0.25">
      <c r="B108" s="204">
        <v>1</v>
      </c>
      <c r="C108" s="1134"/>
      <c r="D108" s="1134"/>
      <c r="E108" s="1134"/>
      <c r="F108" s="1134"/>
      <c r="G108" s="1134"/>
      <c r="H108" s="1135"/>
      <c r="I108" s="165"/>
      <c r="J108" s="132"/>
      <c r="K108" s="146">
        <f>N108-L108-M108</f>
        <v>0</v>
      </c>
      <c r="L108" s="132"/>
      <c r="M108" s="132"/>
      <c r="N108" s="146">
        <f>I108*J108</f>
        <v>0</v>
      </c>
    </row>
    <row r="109" spans="2:16" ht="15" hidden="1" customHeight="1" x14ac:dyDescent="0.25">
      <c r="B109" s="204">
        <v>2</v>
      </c>
      <c r="C109" s="1134"/>
      <c r="D109" s="1134"/>
      <c r="E109" s="1134"/>
      <c r="F109" s="1134"/>
      <c r="G109" s="1134"/>
      <c r="H109" s="1135"/>
      <c r="I109" s="165"/>
      <c r="J109" s="132"/>
      <c r="K109" s="146">
        <f>N109-L109-M109</f>
        <v>0</v>
      </c>
      <c r="L109" s="132"/>
      <c r="M109" s="132"/>
      <c r="N109" s="146">
        <f>I109*J109</f>
        <v>0</v>
      </c>
    </row>
    <row r="110" spans="2:16" ht="15" hidden="1" customHeight="1" x14ac:dyDescent="0.25">
      <c r="B110" s="204">
        <v>3</v>
      </c>
      <c r="C110" s="1134"/>
      <c r="D110" s="1134"/>
      <c r="E110" s="1134"/>
      <c r="F110" s="1134"/>
      <c r="G110" s="1134"/>
      <c r="H110" s="1135"/>
      <c r="I110" s="165"/>
      <c r="J110" s="132"/>
      <c r="K110" s="146">
        <f>N110-L110-M110</f>
        <v>0</v>
      </c>
      <c r="L110" s="132"/>
      <c r="M110" s="132"/>
      <c r="N110" s="146">
        <f>I110*J110</f>
        <v>0</v>
      </c>
    </row>
    <row r="111" spans="2:16" ht="15" hidden="1" customHeight="1" x14ac:dyDescent="0.25">
      <c r="B111" s="198"/>
      <c r="C111" s="1132" t="s">
        <v>3922</v>
      </c>
      <c r="D111" s="1132"/>
      <c r="E111" s="1132"/>
      <c r="F111" s="1132"/>
      <c r="G111" s="1132"/>
      <c r="H111" s="1132"/>
      <c r="I111" s="1132"/>
      <c r="J111" s="1133"/>
      <c r="K111" s="146">
        <f>SUM(K108:K110)</f>
        <v>0</v>
      </c>
      <c r="L111" s="146">
        <f>SUM(L108:L110)</f>
        <v>0</v>
      </c>
      <c r="M111" s="146">
        <f>SUM(M108:M110)</f>
        <v>0</v>
      </c>
      <c r="N111" s="146">
        <f>SUM(N108:N110)</f>
        <v>0</v>
      </c>
    </row>
    <row r="112" spans="2:16" ht="15" hidden="1" customHeight="1" x14ac:dyDescent="0.25">
      <c r="B112" s="198"/>
      <c r="C112" s="1132" t="s">
        <v>3924</v>
      </c>
      <c r="D112" s="1132"/>
      <c r="E112" s="1132"/>
      <c r="F112" s="1132"/>
      <c r="G112" s="1132"/>
      <c r="H112" s="1132"/>
      <c r="I112" s="1132"/>
      <c r="J112" s="1133"/>
      <c r="K112" s="146">
        <f>'M&amp;V'!M682</f>
        <v>0</v>
      </c>
      <c r="L112" s="146">
        <v>0</v>
      </c>
      <c r="M112" s="146">
        <v>0</v>
      </c>
      <c r="N112" s="146">
        <f>'M&amp;V'!N682</f>
        <v>0</v>
      </c>
    </row>
    <row r="113" spans="2:16" ht="15" hidden="1" customHeight="1" x14ac:dyDescent="0.25">
      <c r="B113" s="1138" t="s">
        <v>3926</v>
      </c>
      <c r="C113" s="1139"/>
      <c r="D113" s="1139"/>
      <c r="E113" s="1139"/>
      <c r="F113" s="1139"/>
      <c r="G113" s="1139"/>
      <c r="H113" s="1140"/>
      <c r="I113" s="523" t="s">
        <v>3976</v>
      </c>
      <c r="J113" s="523" t="s">
        <v>3977</v>
      </c>
      <c r="K113" s="188" t="s">
        <v>3978</v>
      </c>
      <c r="L113" s="141" t="s">
        <v>4081</v>
      </c>
      <c r="M113" s="141" t="s">
        <v>4082</v>
      </c>
      <c r="N113" s="142" t="s">
        <v>4057</v>
      </c>
      <c r="P113" s="68"/>
    </row>
    <row r="114" spans="2:16" hidden="1" x14ac:dyDescent="0.25">
      <c r="B114" s="204">
        <v>1</v>
      </c>
      <c r="C114" s="1134"/>
      <c r="D114" s="1134"/>
      <c r="E114" s="1134"/>
      <c r="F114" s="1134"/>
      <c r="G114" s="1134"/>
      <c r="H114" s="1135"/>
      <c r="I114" s="165"/>
      <c r="J114" s="132"/>
      <c r="K114" s="146">
        <f>N114-L114-M114</f>
        <v>0</v>
      </c>
      <c r="L114" s="132"/>
      <c r="M114" s="132"/>
      <c r="N114" s="146">
        <f>I114*J114</f>
        <v>0</v>
      </c>
    </row>
    <row r="115" spans="2:16" hidden="1" x14ac:dyDescent="0.25">
      <c r="B115" s="204">
        <v>2</v>
      </c>
      <c r="C115" s="1134"/>
      <c r="D115" s="1134"/>
      <c r="E115" s="1134"/>
      <c r="F115" s="1134"/>
      <c r="G115" s="1134"/>
      <c r="H115" s="1135"/>
      <c r="I115" s="165"/>
      <c r="J115" s="132"/>
      <c r="K115" s="146">
        <f>N115-L115-M115</f>
        <v>0</v>
      </c>
      <c r="L115" s="132"/>
      <c r="M115" s="132"/>
      <c r="N115" s="146">
        <f>I115*J115</f>
        <v>0</v>
      </c>
    </row>
    <row r="116" spans="2:16" hidden="1" x14ac:dyDescent="0.25">
      <c r="B116" s="204">
        <v>3</v>
      </c>
      <c r="C116" s="1134"/>
      <c r="D116" s="1134"/>
      <c r="E116" s="1134"/>
      <c r="F116" s="1134"/>
      <c r="G116" s="1134"/>
      <c r="H116" s="1135"/>
      <c r="I116" s="165"/>
      <c r="J116" s="132"/>
      <c r="K116" s="146">
        <f>N116-L116-M116</f>
        <v>0</v>
      </c>
      <c r="L116" s="132"/>
      <c r="M116" s="132"/>
      <c r="N116" s="146">
        <f>I116*J116</f>
        <v>0</v>
      </c>
    </row>
    <row r="117" spans="2:16" hidden="1" x14ac:dyDescent="0.25">
      <c r="B117" s="198"/>
      <c r="C117" s="1132" t="s">
        <v>3926</v>
      </c>
      <c r="D117" s="1132"/>
      <c r="E117" s="1132"/>
      <c r="F117" s="1132"/>
      <c r="G117" s="1132"/>
      <c r="H117" s="1132"/>
      <c r="I117" s="1132"/>
      <c r="J117" s="1133"/>
      <c r="K117" s="146">
        <f>SUM(K114:K116)</f>
        <v>0</v>
      </c>
      <c r="L117" s="146">
        <f>SUM(L114:L116)</f>
        <v>0</v>
      </c>
      <c r="M117" s="146">
        <f>SUM(M114:M116)</f>
        <v>0</v>
      </c>
      <c r="N117" s="146">
        <f>SUM(N114:N116)</f>
        <v>0</v>
      </c>
    </row>
    <row r="118" spans="2:16" hidden="1" x14ac:dyDescent="0.25">
      <c r="B118" s="198"/>
      <c r="C118" s="1132" t="s">
        <v>5003</v>
      </c>
      <c r="D118" s="1132"/>
      <c r="E118" s="1132"/>
      <c r="F118" s="1132"/>
      <c r="G118" s="1132"/>
      <c r="H118" s="1132"/>
      <c r="I118" s="1132"/>
      <c r="J118" s="1133"/>
      <c r="K118" s="146">
        <v>0</v>
      </c>
      <c r="L118" s="146"/>
      <c r="M118" s="146"/>
      <c r="N118" s="146">
        <f>K118</f>
        <v>0</v>
      </c>
    </row>
    <row r="119" spans="2:16" hidden="1" x14ac:dyDescent="0.25">
      <c r="B119" s="205"/>
      <c r="C119" s="1149" t="s">
        <v>4825</v>
      </c>
      <c r="D119" s="1149"/>
      <c r="E119" s="1149"/>
      <c r="F119" s="1149"/>
      <c r="G119" s="1149"/>
      <c r="H119" s="1149"/>
      <c r="I119" s="1149"/>
      <c r="J119" s="1150"/>
      <c r="K119" s="152">
        <f>SUM(K101,K106,K111:K112,K117,K118)</f>
        <v>0</v>
      </c>
      <c r="L119" s="152">
        <f t="shared" ref="L119:N119" si="16">SUM(L101,L106,L111:L112,L117,L118)</f>
        <v>0</v>
      </c>
      <c r="M119" s="152">
        <f t="shared" si="16"/>
        <v>0</v>
      </c>
      <c r="N119" s="152">
        <f t="shared" si="16"/>
        <v>0</v>
      </c>
    </row>
    <row r="120" spans="2:16" hidden="1" x14ac:dyDescent="0.25">
      <c r="B120" s="206"/>
      <c r="C120" s="1087" t="s">
        <v>4829</v>
      </c>
      <c r="D120" s="1087"/>
      <c r="E120" s="1087"/>
      <c r="F120" s="1087"/>
      <c r="G120" s="1087"/>
      <c r="H120" s="1087"/>
      <c r="I120" s="1087"/>
      <c r="J120" s="1088"/>
      <c r="K120" s="197">
        <f>SUM(K98,K119)</f>
        <v>0</v>
      </c>
      <c r="L120" s="197">
        <f>SUM(L98,L119)</f>
        <v>0</v>
      </c>
      <c r="M120" s="197">
        <f>SUM(M98,M119)</f>
        <v>0</v>
      </c>
      <c r="N120" s="197">
        <f>SUM(N98,N119)</f>
        <v>0</v>
      </c>
    </row>
  </sheetData>
  <sheetProtection algorithmName="SHA-512" hashValue="8/tQrWv5SILBx0lSPtcTIKRiQvG6AwUZuQldrkj7bW9PXXcX0hFdHb+7zR3FBRUCQAgYGk7ufEelreuMxWoqfQ==" saltValue="nqHeubBOMgor6bDAXlN7FQ==" spinCount="100000" sheet="1" objects="1" scenarios="1"/>
  <mergeCells count="173">
    <mergeCell ref="C43:J43"/>
    <mergeCell ref="C45:J45"/>
    <mergeCell ref="C118:J118"/>
    <mergeCell ref="C119:J119"/>
    <mergeCell ref="C120:J120"/>
    <mergeCell ref="C50:H50"/>
    <mergeCell ref="C112:J112"/>
    <mergeCell ref="B113:H113"/>
    <mergeCell ref="C114:H114"/>
    <mergeCell ref="C115:H115"/>
    <mergeCell ref="C116:H116"/>
    <mergeCell ref="C117:J117"/>
    <mergeCell ref="B107:H107"/>
    <mergeCell ref="C108:H108"/>
    <mergeCell ref="C109:H109"/>
    <mergeCell ref="C110:H110"/>
    <mergeCell ref="C111:J111"/>
    <mergeCell ref="C101:J101"/>
    <mergeCell ref="B102:H102"/>
    <mergeCell ref="C103:H103"/>
    <mergeCell ref="C104:H104"/>
    <mergeCell ref="C105:H105"/>
    <mergeCell ref="C106:J106"/>
    <mergeCell ref="C98:J98"/>
    <mergeCell ref="B99:N99"/>
    <mergeCell ref="B100:J100"/>
    <mergeCell ref="K100:N100"/>
    <mergeCell ref="C97:J97"/>
    <mergeCell ref="C92:G92"/>
    <mergeCell ref="C93:G93"/>
    <mergeCell ref="C94:G94"/>
    <mergeCell ref="C95:J95"/>
    <mergeCell ref="C96:J96"/>
    <mergeCell ref="B87:J87"/>
    <mergeCell ref="K87:N87"/>
    <mergeCell ref="C88:J88"/>
    <mergeCell ref="B89:G89"/>
    <mergeCell ref="C90:G90"/>
    <mergeCell ref="C91:G91"/>
    <mergeCell ref="C84:G84"/>
    <mergeCell ref="Q84:U84"/>
    <mergeCell ref="C85:G85"/>
    <mergeCell ref="Q85:U85"/>
    <mergeCell ref="C86:J86"/>
    <mergeCell ref="P86:V86"/>
    <mergeCell ref="C81:G81"/>
    <mergeCell ref="Q81:U81"/>
    <mergeCell ref="C82:G82"/>
    <mergeCell ref="Q82:U82"/>
    <mergeCell ref="C83:G83"/>
    <mergeCell ref="Q83:U83"/>
    <mergeCell ref="C78:G78"/>
    <mergeCell ref="Q78:U78"/>
    <mergeCell ref="C79:G79"/>
    <mergeCell ref="Q79:U79"/>
    <mergeCell ref="C80:G80"/>
    <mergeCell ref="Q80:U80"/>
    <mergeCell ref="C75:G75"/>
    <mergeCell ref="Q75:U75"/>
    <mergeCell ref="C76:G76"/>
    <mergeCell ref="Q76:U76"/>
    <mergeCell ref="C77:G77"/>
    <mergeCell ref="Q77:U77"/>
    <mergeCell ref="C72:G72"/>
    <mergeCell ref="Q72:U72"/>
    <mergeCell ref="C73:G73"/>
    <mergeCell ref="Q73:U73"/>
    <mergeCell ref="C74:G74"/>
    <mergeCell ref="Q74:U74"/>
    <mergeCell ref="C69:G69"/>
    <mergeCell ref="Q69:U69"/>
    <mergeCell ref="C70:G70"/>
    <mergeCell ref="Q70:U70"/>
    <mergeCell ref="C71:G71"/>
    <mergeCell ref="Q71:U71"/>
    <mergeCell ref="C66:G66"/>
    <mergeCell ref="Q66:U66"/>
    <mergeCell ref="C67:G67"/>
    <mergeCell ref="Q67:U67"/>
    <mergeCell ref="C68:G68"/>
    <mergeCell ref="Q68:U68"/>
    <mergeCell ref="B63:J63"/>
    <mergeCell ref="K63:N63"/>
    <mergeCell ref="P63:X63"/>
    <mergeCell ref="B64:G64"/>
    <mergeCell ref="P64:U64"/>
    <mergeCell ref="C65:G65"/>
    <mergeCell ref="Q65:U65"/>
    <mergeCell ref="C58:J58"/>
    <mergeCell ref="C59:J59"/>
    <mergeCell ref="B61:N61"/>
    <mergeCell ref="P61:Y61"/>
    <mergeCell ref="B62:N62"/>
    <mergeCell ref="P62:Y62"/>
    <mergeCell ref="C52:J52"/>
    <mergeCell ref="B53:H53"/>
    <mergeCell ref="C54:H54"/>
    <mergeCell ref="C55:H55"/>
    <mergeCell ref="C56:H56"/>
    <mergeCell ref="C57:J57"/>
    <mergeCell ref="B46:H46"/>
    <mergeCell ref="C47:H47"/>
    <mergeCell ref="C48:H48"/>
    <mergeCell ref="C49:H49"/>
    <mergeCell ref="C51:J51"/>
    <mergeCell ref="C36:G36"/>
    <mergeCell ref="C37:G37"/>
    <mergeCell ref="C38:J38"/>
    <mergeCell ref="C40:J40"/>
    <mergeCell ref="B41:N41"/>
    <mergeCell ref="B42:J42"/>
    <mergeCell ref="K42:N42"/>
    <mergeCell ref="B30:G30"/>
    <mergeCell ref="C31:G31"/>
    <mergeCell ref="C32:G32"/>
    <mergeCell ref="C33:G33"/>
    <mergeCell ref="C34:G34"/>
    <mergeCell ref="C35:G35"/>
    <mergeCell ref="B28:J28"/>
    <mergeCell ref="K28:N28"/>
    <mergeCell ref="C20:G20"/>
    <mergeCell ref="Q20:U20"/>
    <mergeCell ref="C21:G21"/>
    <mergeCell ref="Q21:U21"/>
    <mergeCell ref="C22:G22"/>
    <mergeCell ref="Q22:U22"/>
    <mergeCell ref="C17:G17"/>
    <mergeCell ref="Q17:U17"/>
    <mergeCell ref="C18:G18"/>
    <mergeCell ref="Q18:U18"/>
    <mergeCell ref="C19:G19"/>
    <mergeCell ref="Q19:U19"/>
    <mergeCell ref="C26:G26"/>
    <mergeCell ref="Q26:U26"/>
    <mergeCell ref="C27:J27"/>
    <mergeCell ref="P27:V27"/>
    <mergeCell ref="C23:G23"/>
    <mergeCell ref="Q23:U23"/>
    <mergeCell ref="C24:G24"/>
    <mergeCell ref="Q24:U24"/>
    <mergeCell ref="C25:G25"/>
    <mergeCell ref="Q25:U25"/>
    <mergeCell ref="C14:G14"/>
    <mergeCell ref="Q14:U14"/>
    <mergeCell ref="C15:G15"/>
    <mergeCell ref="Q15:U15"/>
    <mergeCell ref="C16:G16"/>
    <mergeCell ref="Q16:U16"/>
    <mergeCell ref="C11:G11"/>
    <mergeCell ref="Q11:U11"/>
    <mergeCell ref="C12:G12"/>
    <mergeCell ref="Q12:U12"/>
    <mergeCell ref="C13:G13"/>
    <mergeCell ref="Q13:U13"/>
    <mergeCell ref="C9:G9"/>
    <mergeCell ref="Q9:U9"/>
    <mergeCell ref="C10:G10"/>
    <mergeCell ref="Q10:U10"/>
    <mergeCell ref="B5:G5"/>
    <mergeCell ref="P5:U5"/>
    <mergeCell ref="C6:G6"/>
    <mergeCell ref="Q6:U6"/>
    <mergeCell ref="C7:G7"/>
    <mergeCell ref="Q7:U7"/>
    <mergeCell ref="B2:N2"/>
    <mergeCell ref="P2:Y2"/>
    <mergeCell ref="B3:N3"/>
    <mergeCell ref="P3:Y3"/>
    <mergeCell ref="B4:J4"/>
    <mergeCell ref="K4:N4"/>
    <mergeCell ref="P4:X4"/>
    <mergeCell ref="C8:G8"/>
    <mergeCell ref="Q8:U8"/>
  </mergeCells>
  <conditionalFormatting sqref="K6:K27 K31:K40 L38:N40 K47:K52 N52 K54:K59 L58:N59 K65:K86 K88 K90:K97 K98:N98 K101 K103:K106 K108:K112">
    <cfRule type="cellIs" dxfId="19" priority="2" operator="lessThan">
      <formula>0</formula>
    </cfRule>
  </conditionalFormatting>
  <conditionalFormatting sqref="K114:K120 L119:N119">
    <cfRule type="cellIs" dxfId="18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4B52A-DEEA-49A3-B14F-69E1856D7A45}">
  <sheetPr codeName="Planilha2"/>
  <dimension ref="B2:DC155"/>
  <sheetViews>
    <sheetView showGridLines="0" zoomScaleNormal="100" workbookViewId="0"/>
  </sheetViews>
  <sheetFormatPr defaultRowHeight="15" x14ac:dyDescent="0.25"/>
  <cols>
    <col min="1" max="1" width="4.42578125" customWidth="1"/>
    <col min="2" max="2" width="3.140625" bestFit="1" customWidth="1"/>
    <col min="3" max="3" width="78.5703125" bestFit="1" customWidth="1"/>
    <col min="4" max="4" width="9.42578125" customWidth="1"/>
    <col min="5" max="5" width="22.140625" bestFit="1" customWidth="1"/>
    <col min="6" max="6" width="9.42578125" bestFit="1" customWidth="1"/>
    <col min="7" max="7" width="12.7109375" customWidth="1"/>
    <col min="8" max="27" width="11.7109375" customWidth="1"/>
  </cols>
  <sheetData>
    <row r="2" spans="2:27" ht="15" customHeight="1" x14ac:dyDescent="0.25">
      <c r="B2" s="893" t="s">
        <v>6107</v>
      </c>
      <c r="C2" s="894"/>
      <c r="D2" s="894"/>
      <c r="E2" s="894"/>
      <c r="F2" s="895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</row>
    <row r="3" spans="2:27" ht="15" customHeight="1" x14ac:dyDescent="0.25">
      <c r="B3" s="495"/>
      <c r="C3" s="496"/>
      <c r="D3" s="496"/>
      <c r="E3" s="496"/>
      <c r="F3" s="233"/>
      <c r="G3" s="211" t="s">
        <v>76</v>
      </c>
      <c r="H3" s="212" t="s">
        <v>6112</v>
      </c>
      <c r="I3" s="212" t="s">
        <v>6157</v>
      </c>
      <c r="J3" s="212" t="s">
        <v>6158</v>
      </c>
      <c r="K3" s="212" t="s">
        <v>6159</v>
      </c>
      <c r="L3" s="212" t="s">
        <v>6160</v>
      </c>
      <c r="M3" s="212" t="s">
        <v>6161</v>
      </c>
      <c r="N3" s="212" t="s">
        <v>6162</v>
      </c>
      <c r="O3" s="212" t="s">
        <v>6163</v>
      </c>
      <c r="P3" s="212" t="s">
        <v>6164</v>
      </c>
      <c r="Q3" s="212" t="s">
        <v>6165</v>
      </c>
      <c r="R3" s="212" t="s">
        <v>6166</v>
      </c>
      <c r="S3" s="212" t="s">
        <v>6167</v>
      </c>
      <c r="T3" s="212" t="s">
        <v>6168</v>
      </c>
      <c r="U3" s="212" t="s">
        <v>6169</v>
      </c>
      <c r="V3" s="212" t="s">
        <v>6170</v>
      </c>
      <c r="W3" s="212" t="s">
        <v>6171</v>
      </c>
      <c r="X3" s="212" t="s">
        <v>6172</v>
      </c>
      <c r="Y3" s="212" t="s">
        <v>6173</v>
      </c>
      <c r="Z3" s="212" t="s">
        <v>6174</v>
      </c>
      <c r="AA3" s="212" t="s">
        <v>6175</v>
      </c>
    </row>
    <row r="4" spans="2:27" ht="15" customHeight="1" x14ac:dyDescent="0.25">
      <c r="B4" s="495">
        <v>1</v>
      </c>
      <c r="C4" s="295" t="s">
        <v>4188</v>
      </c>
      <c r="D4" s="496"/>
      <c r="E4" s="496"/>
      <c r="F4" s="233"/>
      <c r="G4" s="211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442"/>
      <c r="S4" s="442"/>
      <c r="T4" s="442"/>
      <c r="U4" s="442"/>
      <c r="V4" s="442"/>
      <c r="W4" s="442"/>
      <c r="X4" s="442"/>
      <c r="Y4" s="442"/>
      <c r="Z4" s="442"/>
      <c r="AA4" s="442"/>
    </row>
    <row r="5" spans="2:27" ht="15" customHeight="1" x14ac:dyDescent="0.25">
      <c r="B5" s="495">
        <v>2</v>
      </c>
      <c r="C5" s="213" t="s">
        <v>4189</v>
      </c>
      <c r="D5" s="213"/>
      <c r="E5" s="214"/>
      <c r="F5" s="234"/>
      <c r="G5" s="216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2:27" ht="15" customHeight="1" x14ac:dyDescent="0.25">
      <c r="B6" s="495">
        <v>3</v>
      </c>
      <c r="C6" s="236" t="s">
        <v>5810</v>
      </c>
      <c r="D6" s="213"/>
      <c r="E6" s="214" t="s">
        <v>4457</v>
      </c>
      <c r="F6" s="215"/>
      <c r="G6" s="216"/>
      <c r="H6" s="870"/>
      <c r="I6" s="870"/>
      <c r="J6" s="870"/>
      <c r="K6" s="870"/>
      <c r="L6" s="870"/>
      <c r="M6" s="870"/>
      <c r="N6" s="870"/>
      <c r="O6" s="870"/>
      <c r="P6" s="870"/>
      <c r="Q6" s="870"/>
      <c r="R6" s="870"/>
      <c r="S6" s="870"/>
      <c r="T6" s="870"/>
      <c r="U6" s="870"/>
      <c r="V6" s="870"/>
      <c r="W6" s="870"/>
      <c r="X6" s="870"/>
      <c r="Y6" s="870"/>
      <c r="Z6" s="870"/>
      <c r="AA6" s="870"/>
    </row>
    <row r="7" spans="2:27" ht="15" customHeight="1" x14ac:dyDescent="0.25">
      <c r="B7" s="495">
        <v>4</v>
      </c>
      <c r="C7" s="213" t="s">
        <v>5811</v>
      </c>
      <c r="D7" s="213"/>
      <c r="E7" s="214"/>
      <c r="F7" s="215"/>
      <c r="G7" s="216"/>
      <c r="H7" s="865"/>
      <c r="I7" s="872"/>
      <c r="J7" s="872"/>
      <c r="K7" s="872"/>
      <c r="L7" s="872"/>
      <c r="M7" s="872"/>
      <c r="N7" s="872"/>
      <c r="O7" s="872"/>
      <c r="P7" s="872"/>
      <c r="Q7" s="872"/>
      <c r="R7" s="872"/>
      <c r="S7" s="872"/>
      <c r="T7" s="872"/>
      <c r="U7" s="872"/>
      <c r="V7" s="872"/>
      <c r="W7" s="872"/>
      <c r="X7" s="872"/>
      <c r="Y7" s="872"/>
      <c r="Z7" s="872"/>
      <c r="AA7" s="872"/>
    </row>
    <row r="8" spans="2:27" ht="15" customHeight="1" x14ac:dyDescent="0.25">
      <c r="B8" s="495">
        <v>5</v>
      </c>
      <c r="C8" s="236" t="s">
        <v>6251</v>
      </c>
      <c r="D8" s="218"/>
      <c r="E8" s="219" t="s">
        <v>4457</v>
      </c>
      <c r="F8" s="220"/>
      <c r="G8" s="216"/>
      <c r="H8" s="224">
        <f>H6*(1-H7)</f>
        <v>0</v>
      </c>
      <c r="I8" s="224">
        <f t="shared" ref="I8:AA8" si="0">I6*(1-I7)</f>
        <v>0</v>
      </c>
      <c r="J8" s="224">
        <f t="shared" si="0"/>
        <v>0</v>
      </c>
      <c r="K8" s="224">
        <f t="shared" si="0"/>
        <v>0</v>
      </c>
      <c r="L8" s="224">
        <f t="shared" si="0"/>
        <v>0</v>
      </c>
      <c r="M8" s="224">
        <f t="shared" si="0"/>
        <v>0</v>
      </c>
      <c r="N8" s="224">
        <f t="shared" si="0"/>
        <v>0</v>
      </c>
      <c r="O8" s="224">
        <f t="shared" si="0"/>
        <v>0</v>
      </c>
      <c r="P8" s="224">
        <f t="shared" si="0"/>
        <v>0</v>
      </c>
      <c r="Q8" s="224">
        <f t="shared" si="0"/>
        <v>0</v>
      </c>
      <c r="R8" s="224">
        <f t="shared" si="0"/>
        <v>0</v>
      </c>
      <c r="S8" s="224">
        <f t="shared" si="0"/>
        <v>0</v>
      </c>
      <c r="T8" s="224">
        <f t="shared" si="0"/>
        <v>0</v>
      </c>
      <c r="U8" s="224">
        <f t="shared" si="0"/>
        <v>0</v>
      </c>
      <c r="V8" s="224">
        <f t="shared" si="0"/>
        <v>0</v>
      </c>
      <c r="W8" s="224">
        <f t="shared" si="0"/>
        <v>0</v>
      </c>
      <c r="X8" s="224">
        <f t="shared" si="0"/>
        <v>0</v>
      </c>
      <c r="Y8" s="224">
        <f t="shared" si="0"/>
        <v>0</v>
      </c>
      <c r="Z8" s="224">
        <f t="shared" si="0"/>
        <v>0</v>
      </c>
      <c r="AA8" s="224">
        <f t="shared" si="0"/>
        <v>0</v>
      </c>
    </row>
    <row r="9" spans="2:27" ht="15" customHeight="1" x14ac:dyDescent="0.25">
      <c r="B9" s="495">
        <v>6</v>
      </c>
      <c r="C9" s="236" t="s">
        <v>5809</v>
      </c>
      <c r="D9" s="213"/>
      <c r="E9" s="219" t="s">
        <v>3855</v>
      </c>
      <c r="F9" s="220" t="s">
        <v>6253</v>
      </c>
      <c r="G9" s="216">
        <f>IF((SUM(H9:AA9))&gt;((SUM(H8:AA8)/3)),"AVISO-Oversizing  inversor",SUM(H9:AA9))</f>
        <v>0</v>
      </c>
      <c r="H9" s="871"/>
      <c r="I9" s="871"/>
      <c r="J9" s="871"/>
      <c r="K9" s="871"/>
      <c r="L9" s="871"/>
      <c r="M9" s="871"/>
      <c r="N9" s="871"/>
      <c r="O9" s="871"/>
      <c r="P9" s="871"/>
      <c r="Q9" s="871"/>
      <c r="R9" s="871"/>
      <c r="S9" s="871"/>
      <c r="T9" s="871"/>
      <c r="U9" s="871"/>
      <c r="V9" s="871"/>
      <c r="W9" s="871"/>
      <c r="X9" s="871"/>
      <c r="Y9" s="871"/>
      <c r="Z9" s="871"/>
      <c r="AA9" s="871"/>
    </row>
    <row r="10" spans="2:27" ht="15" customHeight="1" x14ac:dyDescent="0.25">
      <c r="B10" s="495">
        <v>7</v>
      </c>
      <c r="C10" s="213" t="s">
        <v>5095</v>
      </c>
      <c r="D10" s="213"/>
      <c r="E10" s="219" t="s">
        <v>3855</v>
      </c>
      <c r="F10" s="220"/>
      <c r="G10" s="221"/>
      <c r="H10" s="224">
        <f>H9</f>
        <v>0</v>
      </c>
      <c r="I10" s="224">
        <f t="shared" ref="I10:AA10" si="1">I9</f>
        <v>0</v>
      </c>
      <c r="J10" s="224">
        <f t="shared" si="1"/>
        <v>0</v>
      </c>
      <c r="K10" s="224">
        <f t="shared" si="1"/>
        <v>0</v>
      </c>
      <c r="L10" s="224">
        <f t="shared" si="1"/>
        <v>0</v>
      </c>
      <c r="M10" s="224">
        <f t="shared" si="1"/>
        <v>0</v>
      </c>
      <c r="N10" s="224">
        <f t="shared" si="1"/>
        <v>0</v>
      </c>
      <c r="O10" s="224">
        <f t="shared" si="1"/>
        <v>0</v>
      </c>
      <c r="P10" s="224">
        <f t="shared" si="1"/>
        <v>0</v>
      </c>
      <c r="Q10" s="224">
        <f t="shared" si="1"/>
        <v>0</v>
      </c>
      <c r="R10" s="224">
        <f t="shared" si="1"/>
        <v>0</v>
      </c>
      <c r="S10" s="224">
        <f t="shared" si="1"/>
        <v>0</v>
      </c>
      <c r="T10" s="224">
        <f t="shared" si="1"/>
        <v>0</v>
      </c>
      <c r="U10" s="224">
        <f t="shared" si="1"/>
        <v>0</v>
      </c>
      <c r="V10" s="224">
        <f t="shared" si="1"/>
        <v>0</v>
      </c>
      <c r="W10" s="224">
        <f t="shared" si="1"/>
        <v>0</v>
      </c>
      <c r="X10" s="224">
        <f t="shared" si="1"/>
        <v>0</v>
      </c>
      <c r="Y10" s="224">
        <f t="shared" si="1"/>
        <v>0</v>
      </c>
      <c r="Z10" s="224">
        <f t="shared" si="1"/>
        <v>0</v>
      </c>
      <c r="AA10" s="224">
        <f t="shared" si="1"/>
        <v>0</v>
      </c>
    </row>
    <row r="11" spans="2:27" ht="15" customHeight="1" x14ac:dyDescent="0.25">
      <c r="B11" s="893" t="s">
        <v>5096</v>
      </c>
      <c r="C11" s="894"/>
      <c r="D11" s="894"/>
      <c r="E11" s="894"/>
      <c r="F11" s="895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</row>
    <row r="12" spans="2:27" ht="15" customHeight="1" x14ac:dyDescent="0.25">
      <c r="B12" s="1162">
        <v>8</v>
      </c>
      <c r="C12" s="569" t="s">
        <v>5097</v>
      </c>
      <c r="D12" s="213"/>
      <c r="E12" s="570" t="s">
        <v>3855</v>
      </c>
      <c r="F12" s="220"/>
      <c r="G12" s="225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2:27" ht="15" customHeight="1" x14ac:dyDescent="0.25">
      <c r="B13" s="1163"/>
      <c r="C13" s="213" t="s">
        <v>4200</v>
      </c>
      <c r="D13" s="213"/>
      <c r="E13" s="219" t="s">
        <v>4201</v>
      </c>
      <c r="F13" s="220"/>
      <c r="G13" s="225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2:27" ht="15" customHeight="1" x14ac:dyDescent="0.25">
      <c r="B14" s="1163"/>
      <c r="C14" s="227" t="s">
        <v>4202</v>
      </c>
      <c r="D14" s="227"/>
      <c r="E14" s="538" t="s">
        <v>4203</v>
      </c>
      <c r="F14" s="220"/>
      <c r="G14" s="225" t="str">
        <f>IF(COUNTA(H14:DC14)=0,"",IF(OR(LARGE(H14:DC14,1)&gt;365,SMALL(H14:DC14,1)&lt;0),"ERRO",""))</f>
        <v/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2:27" ht="15" customHeight="1" x14ac:dyDescent="0.25">
      <c r="B15" s="564">
        <v>9</v>
      </c>
      <c r="C15" s="213" t="s">
        <v>4204</v>
      </c>
      <c r="D15" s="213"/>
      <c r="E15" s="219" t="s">
        <v>4205</v>
      </c>
      <c r="F15" s="220" t="s">
        <v>4227</v>
      </c>
      <c r="G15" s="225" t="str">
        <f>IF(COUNTA(H15:DC15)=0,"",IF(OR(LARGE(H15:DC15,1)&gt;8760,SMALL(H15:DC15,1)&lt;0),"ERRO",""))</f>
        <v/>
      </c>
      <c r="H15" s="229">
        <f>H13*H14</f>
        <v>0</v>
      </c>
      <c r="I15" s="229">
        <f t="shared" ref="I15:AA15" si="2">I13*I14</f>
        <v>0</v>
      </c>
      <c r="J15" s="229">
        <f t="shared" si="2"/>
        <v>0</v>
      </c>
      <c r="K15" s="229">
        <f t="shared" si="2"/>
        <v>0</v>
      </c>
      <c r="L15" s="229">
        <f t="shared" si="2"/>
        <v>0</v>
      </c>
      <c r="M15" s="229">
        <f t="shared" si="2"/>
        <v>0</v>
      </c>
      <c r="N15" s="229">
        <f t="shared" si="2"/>
        <v>0</v>
      </c>
      <c r="O15" s="229">
        <f t="shared" si="2"/>
        <v>0</v>
      </c>
      <c r="P15" s="229">
        <f t="shared" si="2"/>
        <v>0</v>
      </c>
      <c r="Q15" s="229">
        <f t="shared" si="2"/>
        <v>0</v>
      </c>
      <c r="R15" s="229">
        <f t="shared" si="2"/>
        <v>0</v>
      </c>
      <c r="S15" s="229">
        <f t="shared" si="2"/>
        <v>0</v>
      </c>
      <c r="T15" s="229">
        <f t="shared" si="2"/>
        <v>0</v>
      </c>
      <c r="U15" s="229">
        <f t="shared" si="2"/>
        <v>0</v>
      </c>
      <c r="V15" s="229">
        <f t="shared" si="2"/>
        <v>0</v>
      </c>
      <c r="W15" s="229">
        <f t="shared" si="2"/>
        <v>0</v>
      </c>
      <c r="X15" s="229">
        <f t="shared" si="2"/>
        <v>0</v>
      </c>
      <c r="Y15" s="229">
        <f t="shared" si="2"/>
        <v>0</v>
      </c>
      <c r="Z15" s="229">
        <f t="shared" si="2"/>
        <v>0</v>
      </c>
      <c r="AA15" s="229">
        <f t="shared" si="2"/>
        <v>0</v>
      </c>
    </row>
    <row r="16" spans="2:27" ht="15" customHeight="1" x14ac:dyDescent="0.25">
      <c r="B16" s="564">
        <v>10</v>
      </c>
      <c r="C16" s="213" t="s">
        <v>4219</v>
      </c>
      <c r="D16" s="213"/>
      <c r="E16" s="219" t="s">
        <v>3852</v>
      </c>
      <c r="F16" s="220" t="s">
        <v>4233</v>
      </c>
      <c r="G16" s="225"/>
      <c r="H16" s="229">
        <f>((H12*H15)/1000)*-1</f>
        <v>0</v>
      </c>
      <c r="I16" s="229">
        <f t="shared" ref="I16:AA16" si="3">((I12*I15)/1000)*-1</f>
        <v>0</v>
      </c>
      <c r="J16" s="229">
        <f t="shared" si="3"/>
        <v>0</v>
      </c>
      <c r="K16" s="229">
        <f t="shared" si="3"/>
        <v>0</v>
      </c>
      <c r="L16" s="229">
        <f t="shared" si="3"/>
        <v>0</v>
      </c>
      <c r="M16" s="229">
        <f t="shared" si="3"/>
        <v>0</v>
      </c>
      <c r="N16" s="229">
        <f t="shared" si="3"/>
        <v>0</v>
      </c>
      <c r="O16" s="229">
        <f t="shared" si="3"/>
        <v>0</v>
      </c>
      <c r="P16" s="229">
        <f t="shared" si="3"/>
        <v>0</v>
      </c>
      <c r="Q16" s="229">
        <f t="shared" si="3"/>
        <v>0</v>
      </c>
      <c r="R16" s="229">
        <f t="shared" si="3"/>
        <v>0</v>
      </c>
      <c r="S16" s="229">
        <f t="shared" si="3"/>
        <v>0</v>
      </c>
      <c r="T16" s="229">
        <f t="shared" si="3"/>
        <v>0</v>
      </c>
      <c r="U16" s="229">
        <f t="shared" si="3"/>
        <v>0</v>
      </c>
      <c r="V16" s="229">
        <f t="shared" si="3"/>
        <v>0</v>
      </c>
      <c r="W16" s="229">
        <f t="shared" si="3"/>
        <v>0</v>
      </c>
      <c r="X16" s="229">
        <f t="shared" si="3"/>
        <v>0</v>
      </c>
      <c r="Y16" s="229">
        <f t="shared" si="3"/>
        <v>0</v>
      </c>
      <c r="Z16" s="229">
        <f t="shared" si="3"/>
        <v>0</v>
      </c>
      <c r="AA16" s="229">
        <f t="shared" si="3"/>
        <v>0</v>
      </c>
    </row>
    <row r="17" spans="2:107" ht="15" customHeight="1" x14ac:dyDescent="0.25">
      <c r="B17" s="893" t="s">
        <v>5094</v>
      </c>
      <c r="C17" s="894"/>
      <c r="D17" s="894"/>
      <c r="E17" s="894"/>
      <c r="F17" s="895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</row>
    <row r="18" spans="2:107" ht="15" customHeight="1" x14ac:dyDescent="0.25">
      <c r="B18" s="1162">
        <v>11</v>
      </c>
      <c r="C18" s="213" t="s">
        <v>4207</v>
      </c>
      <c r="D18" s="213"/>
      <c r="E18" s="219" t="s">
        <v>4201</v>
      </c>
      <c r="F18" s="220" t="s">
        <v>4228</v>
      </c>
      <c r="G18" s="225" t="str">
        <f>IF(COUNTA(H18:DC18)=0,"",IF(OR(LARGE(H18:DC18,1)&gt;3,SMALL(H18:DC18,1)&lt;0),"ERRO",""))</f>
        <v/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 spans="2:107" ht="15" customHeight="1" x14ac:dyDescent="0.25">
      <c r="B19" s="1163"/>
      <c r="C19" s="213" t="s">
        <v>4209</v>
      </c>
      <c r="D19" s="213"/>
      <c r="E19" s="214" t="s">
        <v>4210</v>
      </c>
      <c r="F19" s="220" t="s">
        <v>4229</v>
      </c>
      <c r="G19" s="225" t="str">
        <f>IF(COUNTA(H19:DC19)=0,"",IF(OR(LARGE(H19:DC19,1)&gt;22,SMALL(H19:DC19,1)&lt;0),"ERRO",""))</f>
        <v/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 spans="2:107" ht="15" customHeight="1" x14ac:dyDescent="0.25">
      <c r="B20" s="1163"/>
      <c r="C20" s="213" t="s">
        <v>4212</v>
      </c>
      <c r="D20" s="213"/>
      <c r="E20" s="214" t="s">
        <v>4213</v>
      </c>
      <c r="F20" s="220" t="s">
        <v>4230</v>
      </c>
      <c r="G20" s="225" t="str">
        <f>IF(COUNTA(H20:DC20)=0,"",IF(OR(LARGE(H20:DC20,1)&gt;12,SMALL(H20:DC20,1)&lt;0),"ERRO",""))</f>
        <v/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 spans="2:107" ht="15" customHeight="1" x14ac:dyDescent="0.25">
      <c r="B21" s="572">
        <v>12</v>
      </c>
      <c r="C21" s="213" t="s">
        <v>5106</v>
      </c>
      <c r="D21" s="213"/>
      <c r="E21" s="219" t="s">
        <v>3855</v>
      </c>
      <c r="F21" s="220" t="s">
        <v>4231</v>
      </c>
      <c r="G21" s="221">
        <f>SUM(H21:DC21)</f>
        <v>0</v>
      </c>
      <c r="H21" s="224">
        <f>H10*((H18*H19*H20)/792)</f>
        <v>0</v>
      </c>
      <c r="I21" s="224">
        <f t="shared" ref="I21:AA21" si="4">I10*((I18*I19*I20)/792)</f>
        <v>0</v>
      </c>
      <c r="J21" s="224">
        <f t="shared" si="4"/>
        <v>0</v>
      </c>
      <c r="K21" s="224">
        <f t="shared" si="4"/>
        <v>0</v>
      </c>
      <c r="L21" s="224">
        <f t="shared" si="4"/>
        <v>0</v>
      </c>
      <c r="M21" s="224">
        <f t="shared" si="4"/>
        <v>0</v>
      </c>
      <c r="N21" s="224">
        <f t="shared" si="4"/>
        <v>0</v>
      </c>
      <c r="O21" s="224">
        <f t="shared" si="4"/>
        <v>0</v>
      </c>
      <c r="P21" s="224">
        <f t="shared" si="4"/>
        <v>0</v>
      </c>
      <c r="Q21" s="224">
        <f t="shared" si="4"/>
        <v>0</v>
      </c>
      <c r="R21" s="224">
        <f t="shared" si="4"/>
        <v>0</v>
      </c>
      <c r="S21" s="224">
        <f t="shared" si="4"/>
        <v>0</v>
      </c>
      <c r="T21" s="224">
        <f t="shared" si="4"/>
        <v>0</v>
      </c>
      <c r="U21" s="224">
        <f t="shared" si="4"/>
        <v>0</v>
      </c>
      <c r="V21" s="224">
        <f t="shared" si="4"/>
        <v>0</v>
      </c>
      <c r="W21" s="224">
        <f t="shared" si="4"/>
        <v>0</v>
      </c>
      <c r="X21" s="224">
        <f t="shared" si="4"/>
        <v>0</v>
      </c>
      <c r="Y21" s="224">
        <f t="shared" si="4"/>
        <v>0</v>
      </c>
      <c r="Z21" s="224">
        <f t="shared" si="4"/>
        <v>0</v>
      </c>
      <c r="AA21" s="224">
        <f t="shared" si="4"/>
        <v>0</v>
      </c>
    </row>
    <row r="22" spans="2:107" ht="15" customHeight="1" x14ac:dyDescent="0.25">
      <c r="B22" s="573">
        <v>13</v>
      </c>
      <c r="C22" s="213" t="s">
        <v>4217</v>
      </c>
      <c r="D22" s="213"/>
      <c r="E22" s="219"/>
      <c r="F22" s="220" t="s">
        <v>4232</v>
      </c>
      <c r="G22" s="225" t="str">
        <f>IF(COUNTA(H22:DC22)=0,"",IF(OR(LARGE(H22:DC22,1)&gt;1,SMALL(H22:DC22,1)&lt;0),"ERRO",""))</f>
        <v/>
      </c>
      <c r="H22" s="230">
        <f t="shared" ref="H22:AA22" si="5">IF(H10=0,0,H21/H10)</f>
        <v>0</v>
      </c>
      <c r="I22" s="230">
        <f t="shared" si="5"/>
        <v>0</v>
      </c>
      <c r="J22" s="230">
        <f t="shared" si="5"/>
        <v>0</v>
      </c>
      <c r="K22" s="230">
        <f t="shared" si="5"/>
        <v>0</v>
      </c>
      <c r="L22" s="230">
        <f t="shared" si="5"/>
        <v>0</v>
      </c>
      <c r="M22" s="230">
        <f t="shared" si="5"/>
        <v>0</v>
      </c>
      <c r="N22" s="230">
        <f t="shared" si="5"/>
        <v>0</v>
      </c>
      <c r="O22" s="230">
        <f t="shared" si="5"/>
        <v>0</v>
      </c>
      <c r="P22" s="230">
        <f t="shared" si="5"/>
        <v>0</v>
      </c>
      <c r="Q22" s="230">
        <f t="shared" si="5"/>
        <v>0</v>
      </c>
      <c r="R22" s="230">
        <f t="shared" si="5"/>
        <v>0</v>
      </c>
      <c r="S22" s="230">
        <f t="shared" si="5"/>
        <v>0</v>
      </c>
      <c r="T22" s="230">
        <f t="shared" si="5"/>
        <v>0</v>
      </c>
      <c r="U22" s="230">
        <f t="shared" si="5"/>
        <v>0</v>
      </c>
      <c r="V22" s="230">
        <f t="shared" si="5"/>
        <v>0</v>
      </c>
      <c r="W22" s="230">
        <f t="shared" si="5"/>
        <v>0</v>
      </c>
      <c r="X22" s="230">
        <f t="shared" si="5"/>
        <v>0</v>
      </c>
      <c r="Y22" s="230">
        <f t="shared" si="5"/>
        <v>0</v>
      </c>
      <c r="Z22" s="230">
        <f t="shared" si="5"/>
        <v>0</v>
      </c>
      <c r="AA22" s="230">
        <f t="shared" si="5"/>
        <v>0</v>
      </c>
    </row>
    <row r="23" spans="2:107" ht="15" customHeight="1" x14ac:dyDescent="0.25">
      <c r="B23" s="495">
        <v>14</v>
      </c>
      <c r="C23" s="213" t="s">
        <v>4221</v>
      </c>
      <c r="D23" s="213"/>
      <c r="E23" s="219" t="s">
        <v>3855</v>
      </c>
      <c r="F23" s="220" t="s">
        <v>4234</v>
      </c>
      <c r="G23" s="225"/>
      <c r="H23" s="571">
        <f>IFERROR(H21/H10,)</f>
        <v>0</v>
      </c>
      <c r="I23" s="571">
        <f t="shared" ref="I23:AA23" si="6">IFERROR(I21/I10,)</f>
        <v>0</v>
      </c>
      <c r="J23" s="571">
        <f t="shared" si="6"/>
        <v>0</v>
      </c>
      <c r="K23" s="571">
        <f t="shared" si="6"/>
        <v>0</v>
      </c>
      <c r="L23" s="571">
        <f t="shared" si="6"/>
        <v>0</v>
      </c>
      <c r="M23" s="571">
        <f t="shared" si="6"/>
        <v>0</v>
      </c>
      <c r="N23" s="571">
        <f t="shared" si="6"/>
        <v>0</v>
      </c>
      <c r="O23" s="571">
        <f t="shared" si="6"/>
        <v>0</v>
      </c>
      <c r="P23" s="571">
        <f t="shared" si="6"/>
        <v>0</v>
      </c>
      <c r="Q23" s="571">
        <f t="shared" si="6"/>
        <v>0</v>
      </c>
      <c r="R23" s="571">
        <f t="shared" si="6"/>
        <v>0</v>
      </c>
      <c r="S23" s="571">
        <f t="shared" si="6"/>
        <v>0</v>
      </c>
      <c r="T23" s="571">
        <f t="shared" si="6"/>
        <v>0</v>
      </c>
      <c r="U23" s="571">
        <f t="shared" si="6"/>
        <v>0</v>
      </c>
      <c r="V23" s="571">
        <f t="shared" si="6"/>
        <v>0</v>
      </c>
      <c r="W23" s="571">
        <f t="shared" si="6"/>
        <v>0</v>
      </c>
      <c r="X23" s="571">
        <f t="shared" si="6"/>
        <v>0</v>
      </c>
      <c r="Y23" s="571">
        <f t="shared" si="6"/>
        <v>0</v>
      </c>
      <c r="Z23" s="571">
        <f t="shared" si="6"/>
        <v>0</v>
      </c>
      <c r="AA23" s="571">
        <f t="shared" si="6"/>
        <v>0</v>
      </c>
    </row>
    <row r="24" spans="2:107" x14ac:dyDescent="0.25">
      <c r="B24" s="99"/>
      <c r="C24" s="72"/>
      <c r="D24" s="72"/>
      <c r="E24" s="207"/>
      <c r="F24" s="208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</row>
    <row r="25" spans="2:107" ht="15" customHeight="1" x14ac:dyDescent="0.25">
      <c r="B25" s="1027" t="s">
        <v>6108</v>
      </c>
      <c r="C25" s="1027"/>
      <c r="D25" s="1027"/>
      <c r="E25" s="1027"/>
      <c r="F25" s="1027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</row>
    <row r="26" spans="2:107" ht="15" customHeight="1" x14ac:dyDescent="0.25">
      <c r="B26" s="495"/>
      <c r="C26" s="496"/>
      <c r="D26" s="496"/>
      <c r="E26" s="496"/>
      <c r="F26" s="233"/>
      <c r="G26" s="211" t="s">
        <v>76</v>
      </c>
      <c r="H26" s="212" t="s">
        <v>6112</v>
      </c>
      <c r="I26" s="212" t="s">
        <v>6157</v>
      </c>
      <c r="J26" s="212" t="s">
        <v>6158</v>
      </c>
      <c r="K26" s="212" t="s">
        <v>6159</v>
      </c>
      <c r="L26" s="212" t="s">
        <v>6160</v>
      </c>
      <c r="M26" s="212" t="s">
        <v>6161</v>
      </c>
      <c r="N26" s="212" t="s">
        <v>6162</v>
      </c>
      <c r="O26" s="212" t="s">
        <v>6163</v>
      </c>
      <c r="P26" s="212" t="s">
        <v>6164</v>
      </c>
      <c r="Q26" s="212" t="s">
        <v>6165</v>
      </c>
      <c r="R26" s="212" t="s">
        <v>6166</v>
      </c>
      <c r="S26" s="212" t="s">
        <v>6167</v>
      </c>
      <c r="T26" s="212" t="s">
        <v>6168</v>
      </c>
      <c r="U26" s="212" t="s">
        <v>6169</v>
      </c>
      <c r="V26" s="212" t="s">
        <v>6170</v>
      </c>
      <c r="W26" s="212" t="s">
        <v>6171</v>
      </c>
      <c r="X26" s="212" t="s">
        <v>6172</v>
      </c>
      <c r="Y26" s="212" t="s">
        <v>6173</v>
      </c>
      <c r="Z26" s="212" t="s">
        <v>6174</v>
      </c>
      <c r="AA26" s="212" t="s">
        <v>6175</v>
      </c>
      <c r="AB26" s="650"/>
      <c r="AC26" s="650"/>
      <c r="AD26" s="650"/>
      <c r="AE26" s="650"/>
      <c r="AF26" s="650"/>
      <c r="AG26" s="650"/>
      <c r="AH26" s="650"/>
      <c r="AI26" s="650"/>
      <c r="AJ26" s="650"/>
      <c r="AK26" s="650"/>
      <c r="AL26" s="650"/>
      <c r="AM26" s="650"/>
      <c r="AN26" s="650"/>
      <c r="AO26" s="650"/>
      <c r="AP26" s="650"/>
      <c r="AQ26" s="650"/>
      <c r="AR26" s="650"/>
      <c r="AS26" s="650"/>
      <c r="AT26" s="650"/>
      <c r="AU26" s="650"/>
      <c r="AV26" s="650"/>
      <c r="AW26" s="650"/>
      <c r="AX26" s="650"/>
      <c r="AY26" s="650"/>
      <c r="AZ26" s="650"/>
      <c r="BA26" s="650"/>
      <c r="BB26" s="650"/>
      <c r="BC26" s="650"/>
      <c r="BD26" s="650"/>
      <c r="BE26" s="650"/>
      <c r="BF26" s="650"/>
      <c r="BG26" s="650"/>
      <c r="BH26" s="650"/>
      <c r="BI26" s="650"/>
      <c r="BJ26" s="650"/>
      <c r="BK26" s="650"/>
      <c r="BL26" s="650"/>
      <c r="BM26" s="650"/>
      <c r="BN26" s="650"/>
      <c r="BO26" s="650"/>
      <c r="BP26" s="650"/>
      <c r="BQ26" s="650"/>
      <c r="BR26" s="650"/>
      <c r="BS26" s="650"/>
      <c r="BT26" s="650"/>
      <c r="BU26" s="650"/>
      <c r="BV26" s="650"/>
      <c r="BW26" s="650"/>
      <c r="BX26" s="650"/>
      <c r="BY26" s="650"/>
      <c r="BZ26" s="650"/>
      <c r="CA26" s="650"/>
      <c r="CB26" s="650"/>
      <c r="CC26" s="650"/>
      <c r="CD26" s="650"/>
      <c r="CE26" s="650"/>
      <c r="CF26" s="650"/>
      <c r="CG26" s="650"/>
      <c r="CH26" s="650"/>
      <c r="CI26" s="650"/>
      <c r="CJ26" s="650"/>
      <c r="CK26" s="650"/>
      <c r="CL26" s="650"/>
      <c r="CM26" s="650"/>
      <c r="CN26" s="650"/>
      <c r="CO26" s="650"/>
      <c r="CP26" s="650"/>
      <c r="CQ26" s="650"/>
      <c r="CR26" s="650"/>
      <c r="CS26" s="650"/>
      <c r="CT26" s="650"/>
      <c r="CU26" s="650"/>
      <c r="CV26" s="650"/>
      <c r="CW26" s="650"/>
      <c r="CX26" s="650"/>
      <c r="CY26" s="650"/>
      <c r="CZ26" s="650"/>
      <c r="DA26" s="650"/>
      <c r="DB26" s="650"/>
      <c r="DC26" s="650"/>
    </row>
    <row r="27" spans="2:107" ht="15" customHeight="1" x14ac:dyDescent="0.25">
      <c r="B27" s="495">
        <v>15</v>
      </c>
      <c r="C27" s="237" t="s">
        <v>5856</v>
      </c>
      <c r="D27" s="238">
        <f>'Escolha tarifa'!F17</f>
        <v>2668.4784624000004</v>
      </c>
      <c r="E27" s="570" t="s">
        <v>3855</v>
      </c>
      <c r="F27" s="652" t="s">
        <v>4236</v>
      </c>
      <c r="G27" s="231">
        <f>SUM(H27:DC27)</f>
        <v>0</v>
      </c>
      <c r="H27" s="653">
        <f>H21</f>
        <v>0</v>
      </c>
      <c r="I27" s="653">
        <f t="shared" ref="I27:AA27" si="7">I21</f>
        <v>0</v>
      </c>
      <c r="J27" s="653">
        <f t="shared" si="7"/>
        <v>0</v>
      </c>
      <c r="K27" s="653">
        <f t="shared" si="7"/>
        <v>0</v>
      </c>
      <c r="L27" s="653">
        <f t="shared" si="7"/>
        <v>0</v>
      </c>
      <c r="M27" s="653">
        <f t="shared" si="7"/>
        <v>0</v>
      </c>
      <c r="N27" s="653">
        <f t="shared" si="7"/>
        <v>0</v>
      </c>
      <c r="O27" s="653">
        <f t="shared" si="7"/>
        <v>0</v>
      </c>
      <c r="P27" s="653">
        <f t="shared" si="7"/>
        <v>0</v>
      </c>
      <c r="Q27" s="653">
        <f t="shared" si="7"/>
        <v>0</v>
      </c>
      <c r="R27" s="653">
        <f t="shared" si="7"/>
        <v>0</v>
      </c>
      <c r="S27" s="653">
        <f t="shared" si="7"/>
        <v>0</v>
      </c>
      <c r="T27" s="653">
        <f t="shared" si="7"/>
        <v>0</v>
      </c>
      <c r="U27" s="653">
        <f t="shared" si="7"/>
        <v>0</v>
      </c>
      <c r="V27" s="653">
        <f t="shared" si="7"/>
        <v>0</v>
      </c>
      <c r="W27" s="653">
        <f t="shared" si="7"/>
        <v>0</v>
      </c>
      <c r="X27" s="653">
        <f t="shared" si="7"/>
        <v>0</v>
      </c>
      <c r="Y27" s="653">
        <f t="shared" si="7"/>
        <v>0</v>
      </c>
      <c r="Z27" s="653">
        <f t="shared" si="7"/>
        <v>0</v>
      </c>
      <c r="AA27" s="653">
        <f t="shared" si="7"/>
        <v>0</v>
      </c>
    </row>
    <row r="28" spans="2:107" ht="15" customHeight="1" x14ac:dyDescent="0.25">
      <c r="B28" s="495">
        <v>16</v>
      </c>
      <c r="C28" s="237" t="s">
        <v>5857</v>
      </c>
      <c r="D28" s="238">
        <f>'Escolha tarifa'!E17</f>
        <v>924.10883683013355</v>
      </c>
      <c r="E28" s="308" t="s">
        <v>3852</v>
      </c>
      <c r="F28" s="651" t="s">
        <v>4239</v>
      </c>
      <c r="G28" s="231">
        <f>SUM(H28:DC28)</f>
        <v>0</v>
      </c>
      <c r="H28" s="653">
        <f>H16</f>
        <v>0</v>
      </c>
      <c r="I28" s="653">
        <f t="shared" ref="I28:AA28" si="8">I16</f>
        <v>0</v>
      </c>
      <c r="J28" s="653">
        <f t="shared" si="8"/>
        <v>0</v>
      </c>
      <c r="K28" s="653">
        <f t="shared" si="8"/>
        <v>0</v>
      </c>
      <c r="L28" s="653">
        <f t="shared" si="8"/>
        <v>0</v>
      </c>
      <c r="M28" s="653">
        <f t="shared" si="8"/>
        <v>0</v>
      </c>
      <c r="N28" s="653">
        <f t="shared" si="8"/>
        <v>0</v>
      </c>
      <c r="O28" s="653">
        <f t="shared" si="8"/>
        <v>0</v>
      </c>
      <c r="P28" s="653">
        <f t="shared" si="8"/>
        <v>0</v>
      </c>
      <c r="Q28" s="653">
        <f t="shared" si="8"/>
        <v>0</v>
      </c>
      <c r="R28" s="653">
        <f t="shared" si="8"/>
        <v>0</v>
      </c>
      <c r="S28" s="653">
        <f t="shared" si="8"/>
        <v>0</v>
      </c>
      <c r="T28" s="653">
        <f t="shared" si="8"/>
        <v>0</v>
      </c>
      <c r="U28" s="653">
        <f t="shared" si="8"/>
        <v>0</v>
      </c>
      <c r="V28" s="653">
        <f t="shared" si="8"/>
        <v>0</v>
      </c>
      <c r="W28" s="653">
        <f t="shared" si="8"/>
        <v>0</v>
      </c>
      <c r="X28" s="653">
        <f t="shared" si="8"/>
        <v>0</v>
      </c>
      <c r="Y28" s="653">
        <f t="shared" si="8"/>
        <v>0</v>
      </c>
      <c r="Z28" s="653">
        <f t="shared" si="8"/>
        <v>0</v>
      </c>
      <c r="AA28" s="653">
        <f t="shared" si="8"/>
        <v>0</v>
      </c>
    </row>
    <row r="29" spans="2:107" ht="15" customHeight="1" x14ac:dyDescent="0.25">
      <c r="B29" s="241"/>
      <c r="C29" s="242" t="s">
        <v>6151</v>
      </c>
      <c r="D29" s="242"/>
      <c r="E29" s="522" t="s">
        <v>3908</v>
      </c>
      <c r="F29" s="243" t="s">
        <v>6176</v>
      </c>
      <c r="G29" s="244">
        <f>SUM(H29:DC29)</f>
        <v>0</v>
      </c>
      <c r="H29" s="245">
        <f t="shared" ref="H29:AA29" si="9">H27*$D$27+H28*$D$28</f>
        <v>0</v>
      </c>
      <c r="I29" s="245">
        <f t="shared" si="9"/>
        <v>0</v>
      </c>
      <c r="J29" s="245">
        <f t="shared" si="9"/>
        <v>0</v>
      </c>
      <c r="K29" s="245">
        <f t="shared" si="9"/>
        <v>0</v>
      </c>
      <c r="L29" s="245">
        <f t="shared" si="9"/>
        <v>0</v>
      </c>
      <c r="M29" s="245">
        <f t="shared" si="9"/>
        <v>0</v>
      </c>
      <c r="N29" s="245">
        <f t="shared" si="9"/>
        <v>0</v>
      </c>
      <c r="O29" s="245">
        <f t="shared" si="9"/>
        <v>0</v>
      </c>
      <c r="P29" s="245">
        <f t="shared" si="9"/>
        <v>0</v>
      </c>
      <c r="Q29" s="245">
        <f t="shared" si="9"/>
        <v>0</v>
      </c>
      <c r="R29" s="245">
        <f t="shared" si="9"/>
        <v>0</v>
      </c>
      <c r="S29" s="245">
        <f t="shared" si="9"/>
        <v>0</v>
      </c>
      <c r="T29" s="245">
        <f t="shared" si="9"/>
        <v>0</v>
      </c>
      <c r="U29" s="245">
        <f t="shared" si="9"/>
        <v>0</v>
      </c>
      <c r="V29" s="245">
        <f t="shared" si="9"/>
        <v>0</v>
      </c>
      <c r="W29" s="245">
        <f t="shared" si="9"/>
        <v>0</v>
      </c>
      <c r="X29" s="245">
        <f t="shared" si="9"/>
        <v>0</v>
      </c>
      <c r="Y29" s="245">
        <f t="shared" si="9"/>
        <v>0</v>
      </c>
      <c r="Z29" s="245">
        <f t="shared" si="9"/>
        <v>0</v>
      </c>
      <c r="AA29" s="245">
        <f t="shared" si="9"/>
        <v>0</v>
      </c>
    </row>
    <row r="30" spans="2:107" ht="15" customHeight="1" x14ac:dyDescent="0.25">
      <c r="B30" s="241"/>
      <c r="C30" s="242" t="s">
        <v>6153</v>
      </c>
      <c r="D30" s="242"/>
      <c r="E30" s="522" t="s">
        <v>3908</v>
      </c>
      <c r="F30" s="243" t="s">
        <v>6177</v>
      </c>
      <c r="G30" s="244">
        <f>G28*D28</f>
        <v>0</v>
      </c>
      <c r="H30" s="245">
        <f>H28*$D$28</f>
        <v>0</v>
      </c>
      <c r="I30" s="245">
        <f t="shared" ref="I30:AA30" si="10">I28*$D$28</f>
        <v>0</v>
      </c>
      <c r="J30" s="245">
        <f t="shared" si="10"/>
        <v>0</v>
      </c>
      <c r="K30" s="245">
        <f t="shared" si="10"/>
        <v>0</v>
      </c>
      <c r="L30" s="245">
        <f t="shared" si="10"/>
        <v>0</v>
      </c>
      <c r="M30" s="245">
        <f t="shared" si="10"/>
        <v>0</v>
      </c>
      <c r="N30" s="245">
        <f t="shared" si="10"/>
        <v>0</v>
      </c>
      <c r="O30" s="245">
        <f t="shared" si="10"/>
        <v>0</v>
      </c>
      <c r="P30" s="245">
        <f t="shared" si="10"/>
        <v>0</v>
      </c>
      <c r="Q30" s="245">
        <f t="shared" si="10"/>
        <v>0</v>
      </c>
      <c r="R30" s="245">
        <f t="shared" si="10"/>
        <v>0</v>
      </c>
      <c r="S30" s="245">
        <f t="shared" si="10"/>
        <v>0</v>
      </c>
      <c r="T30" s="245">
        <f t="shared" si="10"/>
        <v>0</v>
      </c>
      <c r="U30" s="245">
        <f t="shared" si="10"/>
        <v>0</v>
      </c>
      <c r="V30" s="245">
        <f t="shared" si="10"/>
        <v>0</v>
      </c>
      <c r="W30" s="245">
        <f t="shared" si="10"/>
        <v>0</v>
      </c>
      <c r="X30" s="245">
        <f t="shared" si="10"/>
        <v>0</v>
      </c>
      <c r="Y30" s="245">
        <f t="shared" si="10"/>
        <v>0</v>
      </c>
      <c r="Z30" s="245">
        <f t="shared" si="10"/>
        <v>0</v>
      </c>
      <c r="AA30" s="245">
        <f t="shared" si="10"/>
        <v>0</v>
      </c>
    </row>
    <row r="31" spans="2:107" ht="15" customHeight="1" x14ac:dyDescent="0.25">
      <c r="B31" s="241"/>
      <c r="C31" s="242" t="s">
        <v>6154</v>
      </c>
      <c r="D31" s="242"/>
      <c r="E31" s="522" t="s">
        <v>3908</v>
      </c>
      <c r="F31" s="243" t="s">
        <v>6178</v>
      </c>
      <c r="G31" s="244">
        <f>G27*D27</f>
        <v>0</v>
      </c>
      <c r="H31" s="245">
        <f t="shared" ref="H31:AA31" si="11">H27*$D$27</f>
        <v>0</v>
      </c>
      <c r="I31" s="245">
        <f t="shared" si="11"/>
        <v>0</v>
      </c>
      <c r="J31" s="245">
        <f t="shared" si="11"/>
        <v>0</v>
      </c>
      <c r="K31" s="245">
        <f t="shared" si="11"/>
        <v>0</v>
      </c>
      <c r="L31" s="245">
        <f t="shared" si="11"/>
        <v>0</v>
      </c>
      <c r="M31" s="245">
        <f t="shared" si="11"/>
        <v>0</v>
      </c>
      <c r="N31" s="245">
        <f t="shared" si="11"/>
        <v>0</v>
      </c>
      <c r="O31" s="245">
        <f t="shared" si="11"/>
        <v>0</v>
      </c>
      <c r="P31" s="245">
        <f t="shared" si="11"/>
        <v>0</v>
      </c>
      <c r="Q31" s="245">
        <f t="shared" si="11"/>
        <v>0</v>
      </c>
      <c r="R31" s="245">
        <f t="shared" si="11"/>
        <v>0</v>
      </c>
      <c r="S31" s="245">
        <f t="shared" si="11"/>
        <v>0</v>
      </c>
      <c r="T31" s="245">
        <f t="shared" si="11"/>
        <v>0</v>
      </c>
      <c r="U31" s="245">
        <f t="shared" si="11"/>
        <v>0</v>
      </c>
      <c r="V31" s="245">
        <f t="shared" si="11"/>
        <v>0</v>
      </c>
      <c r="W31" s="245">
        <f t="shared" si="11"/>
        <v>0</v>
      </c>
      <c r="X31" s="245">
        <f t="shared" si="11"/>
        <v>0</v>
      </c>
      <c r="Y31" s="245">
        <f t="shared" si="11"/>
        <v>0</v>
      </c>
      <c r="Z31" s="245">
        <f t="shared" si="11"/>
        <v>0</v>
      </c>
      <c r="AA31" s="245">
        <f t="shared" si="11"/>
        <v>0</v>
      </c>
    </row>
    <row r="34" spans="2:27" ht="15" customHeight="1" x14ac:dyDescent="0.35">
      <c r="E34" s="177" t="s">
        <v>6155</v>
      </c>
      <c r="F34" s="178"/>
      <c r="G34" s="179">
        <f>RCB!$G$14</f>
        <v>0</v>
      </c>
      <c r="H34" s="72"/>
      <c r="I34" s="177" t="s">
        <v>6156</v>
      </c>
      <c r="J34" s="178"/>
      <c r="K34" s="179">
        <f>RCB!$J$14</f>
        <v>0</v>
      </c>
    </row>
    <row r="35" spans="2:27" ht="15" customHeight="1" x14ac:dyDescent="0.35">
      <c r="E35" s="177" t="s">
        <v>4069</v>
      </c>
      <c r="F35" s="178"/>
      <c r="G35" s="179">
        <f>RCB!$H$7</f>
        <v>0</v>
      </c>
      <c r="H35" s="72"/>
      <c r="I35" s="177" t="s">
        <v>4070</v>
      </c>
      <c r="J35" s="178"/>
      <c r="K35" s="179">
        <f>RCB!$K$7</f>
        <v>0</v>
      </c>
    </row>
    <row r="36" spans="2:27" ht="15" customHeight="1" x14ac:dyDescent="0.25">
      <c r="H36" s="600"/>
      <c r="I36" s="600"/>
      <c r="J36" s="600"/>
    </row>
    <row r="37" spans="2:27" ht="15" hidden="1" customHeight="1" x14ac:dyDescent="0.25">
      <c r="B37" s="1032" t="s">
        <v>6109</v>
      </c>
      <c r="C37" s="1033"/>
      <c r="D37" s="1033"/>
      <c r="E37" s="1033"/>
      <c r="F37" s="1034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</row>
    <row r="38" spans="2:27" ht="15" hidden="1" customHeight="1" x14ac:dyDescent="0.25">
      <c r="B38" s="247"/>
      <c r="C38" s="655"/>
      <c r="D38" s="655"/>
      <c r="E38" s="655"/>
      <c r="F38" s="249"/>
      <c r="G38" s="250" t="s">
        <v>76</v>
      </c>
      <c r="H38" s="251" t="s">
        <v>6112</v>
      </c>
      <c r="I38" s="251" t="s">
        <v>6157</v>
      </c>
      <c r="J38" s="251" t="s">
        <v>6158</v>
      </c>
      <c r="K38" s="251" t="s">
        <v>6159</v>
      </c>
      <c r="L38" s="251" t="s">
        <v>6160</v>
      </c>
      <c r="M38" s="251" t="s">
        <v>6161</v>
      </c>
      <c r="N38" s="251" t="s">
        <v>6162</v>
      </c>
      <c r="O38" s="251" t="s">
        <v>6163</v>
      </c>
      <c r="P38" s="251" t="s">
        <v>6164</v>
      </c>
      <c r="Q38" s="251" t="s">
        <v>6165</v>
      </c>
      <c r="R38" s="251" t="s">
        <v>6166</v>
      </c>
      <c r="S38" s="251" t="s">
        <v>6167</v>
      </c>
      <c r="T38" s="251" t="s">
        <v>6168</v>
      </c>
      <c r="U38" s="251" t="s">
        <v>6169</v>
      </c>
      <c r="V38" s="251" t="s">
        <v>6170</v>
      </c>
      <c r="W38" s="251" t="s">
        <v>6171</v>
      </c>
      <c r="X38" s="251" t="s">
        <v>6172</v>
      </c>
      <c r="Y38" s="251" t="s">
        <v>6173</v>
      </c>
      <c r="Z38" s="251" t="s">
        <v>6174</v>
      </c>
      <c r="AA38" s="251" t="s">
        <v>6175</v>
      </c>
    </row>
    <row r="39" spans="2:27" ht="15" hidden="1" customHeight="1" x14ac:dyDescent="0.25">
      <c r="B39" s="247">
        <v>17</v>
      </c>
      <c r="C39" s="316" t="s">
        <v>4188</v>
      </c>
      <c r="D39" s="655"/>
      <c r="E39" s="655"/>
      <c r="F39" s="249"/>
      <c r="G39" s="250"/>
      <c r="H39" s="442"/>
      <c r="I39" s="442"/>
      <c r="J39" s="442"/>
      <c r="K39" s="442"/>
      <c r="L39" s="442"/>
      <c r="M39" s="442"/>
      <c r="N39" s="442"/>
      <c r="O39" s="442"/>
      <c r="P39" s="442"/>
      <c r="Q39" s="442"/>
      <c r="R39" s="442"/>
      <c r="S39" s="442"/>
      <c r="T39" s="442"/>
      <c r="U39" s="442"/>
      <c r="V39" s="442"/>
      <c r="W39" s="442"/>
      <c r="X39" s="442"/>
      <c r="Y39" s="442"/>
      <c r="Z39" s="442"/>
      <c r="AA39" s="442"/>
    </row>
    <row r="40" spans="2:27" ht="15" hidden="1" customHeight="1" x14ac:dyDescent="0.25">
      <c r="B40" s="247">
        <v>18</v>
      </c>
      <c r="C40" s="252" t="s">
        <v>4189</v>
      </c>
      <c r="D40" s="252"/>
      <c r="E40" s="253"/>
      <c r="F40" s="254"/>
      <c r="G40" s="255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spans="2:27" ht="15" hidden="1" customHeight="1" x14ac:dyDescent="0.25">
      <c r="B41" s="247">
        <v>19</v>
      </c>
      <c r="C41" s="268" t="s">
        <v>5810</v>
      </c>
      <c r="D41" s="252"/>
      <c r="E41" s="253" t="s">
        <v>4457</v>
      </c>
      <c r="F41" s="662"/>
      <c r="G41" s="255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spans="2:27" ht="15" hidden="1" customHeight="1" x14ac:dyDescent="0.25">
      <c r="B42" s="247">
        <v>20</v>
      </c>
      <c r="C42" s="268" t="s">
        <v>6143</v>
      </c>
      <c r="D42" s="309"/>
      <c r="E42" s="261" t="s">
        <v>3855</v>
      </c>
      <c r="F42" s="264" t="s">
        <v>4224</v>
      </c>
      <c r="G42" s="281">
        <f>IF((SUM(H42:AA42))&gt;((SUM(H41:AA41)/3)),"AVISO-Oversizing  inversor",SUM(H42:AA42))</f>
        <v>0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</row>
    <row r="43" spans="2:27" ht="15" hidden="1" customHeight="1" x14ac:dyDescent="0.25">
      <c r="B43" s="1032" t="s">
        <v>5096</v>
      </c>
      <c r="C43" s="1033"/>
      <c r="D43" s="1033"/>
      <c r="E43" s="1033"/>
      <c r="F43" s="1034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</row>
    <row r="44" spans="2:27" ht="15" hidden="1" customHeight="1" x14ac:dyDescent="0.25">
      <c r="B44" s="1165">
        <v>21</v>
      </c>
      <c r="C44" s="661" t="s">
        <v>6144</v>
      </c>
      <c r="D44" s="252"/>
      <c r="E44" s="656" t="s">
        <v>3855</v>
      </c>
      <c r="F44" s="264"/>
      <c r="G44" s="262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</row>
    <row r="45" spans="2:27" ht="15" hidden="1" customHeight="1" x14ac:dyDescent="0.25">
      <c r="B45" s="993"/>
      <c r="C45" s="252" t="s">
        <v>4200</v>
      </c>
      <c r="D45" s="252"/>
      <c r="E45" s="261" t="s">
        <v>4201</v>
      </c>
      <c r="F45" s="264"/>
      <c r="G45" s="262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</row>
    <row r="46" spans="2:27" ht="15" hidden="1" customHeight="1" x14ac:dyDescent="0.25">
      <c r="B46" s="993"/>
      <c r="C46" s="263" t="s">
        <v>4202</v>
      </c>
      <c r="D46" s="263"/>
      <c r="E46" s="532" t="s">
        <v>4203</v>
      </c>
      <c r="F46" s="264"/>
      <c r="G46" s="262" t="str">
        <f>IF(COUNTA(H46:DC46)=0,"",IF(OR(LARGE(H46:DC46,1)&gt;365,SMALL(H46:DC46,1)&lt;0),"ERRO",""))</f>
        <v/>
      </c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2:27" ht="15" hidden="1" customHeight="1" x14ac:dyDescent="0.25">
      <c r="B47" s="500">
        <v>22</v>
      </c>
      <c r="C47" s="252" t="s">
        <v>4204</v>
      </c>
      <c r="D47" s="252"/>
      <c r="E47" s="261" t="s">
        <v>4205</v>
      </c>
      <c r="F47" s="264" t="s">
        <v>4227</v>
      </c>
      <c r="G47" s="262" t="str">
        <f>IF(COUNTA(H47:DC47)=0,"",IF(OR(LARGE(H47:DC47,1)&gt;8760,SMALL(H47:DC47,1)&lt;0),"ERRO",""))</f>
        <v/>
      </c>
      <c r="H47" s="260">
        <f>H45*H46</f>
        <v>0</v>
      </c>
      <c r="I47" s="260">
        <f t="shared" ref="I47:AA47" si="12">I45*I46</f>
        <v>0</v>
      </c>
      <c r="J47" s="260">
        <f t="shared" si="12"/>
        <v>0</v>
      </c>
      <c r="K47" s="260">
        <f t="shared" si="12"/>
        <v>0</v>
      </c>
      <c r="L47" s="260">
        <f t="shared" si="12"/>
        <v>0</v>
      </c>
      <c r="M47" s="260">
        <f t="shared" si="12"/>
        <v>0</v>
      </c>
      <c r="N47" s="260">
        <f t="shared" si="12"/>
        <v>0</v>
      </c>
      <c r="O47" s="260">
        <f t="shared" si="12"/>
        <v>0</v>
      </c>
      <c r="P47" s="260">
        <f t="shared" si="12"/>
        <v>0</v>
      </c>
      <c r="Q47" s="260">
        <f t="shared" si="12"/>
        <v>0</v>
      </c>
      <c r="R47" s="260">
        <f t="shared" si="12"/>
        <v>0</v>
      </c>
      <c r="S47" s="260">
        <f t="shared" si="12"/>
        <v>0</v>
      </c>
      <c r="T47" s="260">
        <f t="shared" si="12"/>
        <v>0</v>
      </c>
      <c r="U47" s="260">
        <f t="shared" si="12"/>
        <v>0</v>
      </c>
      <c r="V47" s="260">
        <f t="shared" si="12"/>
        <v>0</v>
      </c>
      <c r="W47" s="260">
        <f t="shared" si="12"/>
        <v>0</v>
      </c>
      <c r="X47" s="260">
        <f t="shared" si="12"/>
        <v>0</v>
      </c>
      <c r="Y47" s="260">
        <f t="shared" si="12"/>
        <v>0</v>
      </c>
      <c r="Z47" s="260">
        <f t="shared" si="12"/>
        <v>0</v>
      </c>
      <c r="AA47" s="260">
        <f t="shared" si="12"/>
        <v>0</v>
      </c>
    </row>
    <row r="48" spans="2:27" ht="15" hidden="1" customHeight="1" x14ac:dyDescent="0.25">
      <c r="B48" s="500">
        <v>23</v>
      </c>
      <c r="C48" s="252" t="s">
        <v>4219</v>
      </c>
      <c r="D48" s="252"/>
      <c r="E48" s="261" t="s">
        <v>3852</v>
      </c>
      <c r="F48" s="264" t="s">
        <v>4233</v>
      </c>
      <c r="G48" s="262"/>
      <c r="H48" s="260">
        <f>((H44*H47)/1000)*-1</f>
        <v>0</v>
      </c>
      <c r="I48" s="260">
        <f t="shared" ref="I48:AA48" si="13">((I44*I47)/1000)*-1</f>
        <v>0</v>
      </c>
      <c r="J48" s="260">
        <f t="shared" si="13"/>
        <v>0</v>
      </c>
      <c r="K48" s="260">
        <f t="shared" si="13"/>
        <v>0</v>
      </c>
      <c r="L48" s="260">
        <f t="shared" si="13"/>
        <v>0</v>
      </c>
      <c r="M48" s="260">
        <f t="shared" si="13"/>
        <v>0</v>
      </c>
      <c r="N48" s="260">
        <f t="shared" si="13"/>
        <v>0</v>
      </c>
      <c r="O48" s="260">
        <f t="shared" si="13"/>
        <v>0</v>
      </c>
      <c r="P48" s="260">
        <f t="shared" si="13"/>
        <v>0</v>
      </c>
      <c r="Q48" s="260">
        <f t="shared" si="13"/>
        <v>0</v>
      </c>
      <c r="R48" s="260">
        <f t="shared" si="13"/>
        <v>0</v>
      </c>
      <c r="S48" s="260">
        <f t="shared" si="13"/>
        <v>0</v>
      </c>
      <c r="T48" s="260">
        <f t="shared" si="13"/>
        <v>0</v>
      </c>
      <c r="U48" s="260">
        <f t="shared" si="13"/>
        <v>0</v>
      </c>
      <c r="V48" s="260">
        <f t="shared" si="13"/>
        <v>0</v>
      </c>
      <c r="W48" s="260">
        <f t="shared" si="13"/>
        <v>0</v>
      </c>
      <c r="X48" s="260">
        <f t="shared" si="13"/>
        <v>0</v>
      </c>
      <c r="Y48" s="260">
        <f t="shared" si="13"/>
        <v>0</v>
      </c>
      <c r="Z48" s="260">
        <f t="shared" si="13"/>
        <v>0</v>
      </c>
      <c r="AA48" s="260">
        <f t="shared" si="13"/>
        <v>0</v>
      </c>
    </row>
    <row r="49" spans="2:27" ht="15" hidden="1" customHeight="1" x14ac:dyDescent="0.25">
      <c r="B49" s="1032" t="s">
        <v>5094</v>
      </c>
      <c r="C49" s="1033"/>
      <c r="D49" s="1033"/>
      <c r="E49" s="1033"/>
      <c r="F49" s="1034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6"/>
      <c r="U49" s="246"/>
      <c r="V49" s="246"/>
      <c r="W49" s="246"/>
      <c r="X49" s="246"/>
      <c r="Y49" s="246"/>
      <c r="Z49" s="246"/>
      <c r="AA49" s="246"/>
    </row>
    <row r="50" spans="2:27" ht="15" hidden="1" customHeight="1" x14ac:dyDescent="0.25">
      <c r="B50" s="1165">
        <v>24</v>
      </c>
      <c r="C50" s="252" t="s">
        <v>4207</v>
      </c>
      <c r="D50" s="252"/>
      <c r="E50" s="261" t="s">
        <v>4201</v>
      </c>
      <c r="F50" s="264" t="s">
        <v>4228</v>
      </c>
      <c r="G50" s="262">
        <v>3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 spans="2:27" ht="15" hidden="1" customHeight="1" x14ac:dyDescent="0.25">
      <c r="B51" s="993"/>
      <c r="C51" s="252" t="s">
        <v>4209</v>
      </c>
      <c r="D51" s="252"/>
      <c r="E51" s="253" t="s">
        <v>4210</v>
      </c>
      <c r="F51" s="264" t="s">
        <v>4229</v>
      </c>
      <c r="G51" s="262">
        <v>22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 spans="2:27" ht="15" hidden="1" customHeight="1" x14ac:dyDescent="0.25">
      <c r="B52" s="993"/>
      <c r="C52" s="252" t="s">
        <v>4212</v>
      </c>
      <c r="D52" s="252"/>
      <c r="E52" s="253" t="s">
        <v>4213</v>
      </c>
      <c r="F52" s="264" t="s">
        <v>4230</v>
      </c>
      <c r="G52" s="262">
        <v>12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 spans="2:27" ht="15" hidden="1" customHeight="1" x14ac:dyDescent="0.25">
      <c r="B53" s="659">
        <v>25</v>
      </c>
      <c r="C53" s="252" t="s">
        <v>5106</v>
      </c>
      <c r="D53" s="252"/>
      <c r="E53" s="261" t="s">
        <v>3855</v>
      </c>
      <c r="F53" s="264" t="s">
        <v>4231</v>
      </c>
      <c r="G53" s="281">
        <f>SUM(H53:DC53)</f>
        <v>0</v>
      </c>
      <c r="H53" s="740"/>
      <c r="I53" s="740"/>
      <c r="J53" s="740"/>
      <c r="K53" s="740"/>
      <c r="L53" s="740"/>
      <c r="M53" s="740"/>
      <c r="N53" s="740"/>
      <c r="O53" s="740"/>
      <c r="P53" s="740"/>
      <c r="Q53" s="740"/>
      <c r="R53" s="740"/>
      <c r="S53" s="740"/>
      <c r="T53" s="740"/>
      <c r="U53" s="740"/>
      <c r="V53" s="740"/>
      <c r="W53" s="740"/>
      <c r="X53" s="740"/>
      <c r="Y53" s="740"/>
      <c r="Z53" s="740"/>
      <c r="AA53" s="740"/>
    </row>
    <row r="54" spans="2:27" ht="15" hidden="1" customHeight="1" x14ac:dyDescent="0.25">
      <c r="B54" s="660">
        <v>26</v>
      </c>
      <c r="C54" s="252" t="s">
        <v>4217</v>
      </c>
      <c r="D54" s="252"/>
      <c r="E54" s="261"/>
      <c r="F54" s="264" t="s">
        <v>4232</v>
      </c>
      <c r="G54" s="262" t="str">
        <f>IF(COUNTA(H54:DC54)=0,"",IF(OR(LARGE(H54:DC54,1)&gt;1,SMALL(H54:DC54,1)&lt;0),"ERRO",""))</f>
        <v/>
      </c>
      <c r="H54" s="663">
        <f>(H50*H51*H52)/($G$50*$G$51*$G$52)</f>
        <v>0</v>
      </c>
      <c r="I54" s="663">
        <f t="shared" ref="I54:AA54" si="14">(I50*I51*I52)/($G$50*$G$51*$G$52)</f>
        <v>0</v>
      </c>
      <c r="J54" s="663">
        <f t="shared" si="14"/>
        <v>0</v>
      </c>
      <c r="K54" s="663">
        <f t="shared" si="14"/>
        <v>0</v>
      </c>
      <c r="L54" s="663">
        <f t="shared" si="14"/>
        <v>0</v>
      </c>
      <c r="M54" s="663">
        <f t="shared" si="14"/>
        <v>0</v>
      </c>
      <c r="N54" s="663">
        <f t="shared" si="14"/>
        <v>0</v>
      </c>
      <c r="O54" s="663">
        <f t="shared" si="14"/>
        <v>0</v>
      </c>
      <c r="P54" s="663">
        <f t="shared" si="14"/>
        <v>0</v>
      </c>
      <c r="Q54" s="663">
        <f t="shared" si="14"/>
        <v>0</v>
      </c>
      <c r="R54" s="663">
        <f t="shared" si="14"/>
        <v>0</v>
      </c>
      <c r="S54" s="663">
        <f t="shared" si="14"/>
        <v>0</v>
      </c>
      <c r="T54" s="663">
        <f t="shared" si="14"/>
        <v>0</v>
      </c>
      <c r="U54" s="663">
        <f t="shared" si="14"/>
        <v>0</v>
      </c>
      <c r="V54" s="663">
        <f t="shared" si="14"/>
        <v>0</v>
      </c>
      <c r="W54" s="663">
        <f t="shared" si="14"/>
        <v>0</v>
      </c>
      <c r="X54" s="663">
        <f t="shared" si="14"/>
        <v>0</v>
      </c>
      <c r="Y54" s="663">
        <f t="shared" si="14"/>
        <v>0</v>
      </c>
      <c r="Z54" s="663">
        <f t="shared" si="14"/>
        <v>0</v>
      </c>
      <c r="AA54" s="663">
        <f t="shared" si="14"/>
        <v>0</v>
      </c>
    </row>
    <row r="55" spans="2:27" ht="15" hidden="1" customHeight="1" x14ac:dyDescent="0.25">
      <c r="B55" s="247">
        <v>27</v>
      </c>
      <c r="C55" s="252" t="s">
        <v>4221</v>
      </c>
      <c r="D55" s="252"/>
      <c r="E55" s="261" t="s">
        <v>3855</v>
      </c>
      <c r="F55" s="264" t="s">
        <v>4234</v>
      </c>
      <c r="G55" s="262"/>
      <c r="H55" s="664">
        <f t="shared" ref="H55:AA55" si="15">IFERROR(H53/H42,)</f>
        <v>0</v>
      </c>
      <c r="I55" s="664">
        <f t="shared" si="15"/>
        <v>0</v>
      </c>
      <c r="J55" s="664">
        <f t="shared" si="15"/>
        <v>0</v>
      </c>
      <c r="K55" s="664">
        <f t="shared" si="15"/>
        <v>0</v>
      </c>
      <c r="L55" s="664">
        <f t="shared" si="15"/>
        <v>0</v>
      </c>
      <c r="M55" s="664">
        <f t="shared" si="15"/>
        <v>0</v>
      </c>
      <c r="N55" s="664">
        <f t="shared" si="15"/>
        <v>0</v>
      </c>
      <c r="O55" s="664">
        <f t="shared" si="15"/>
        <v>0</v>
      </c>
      <c r="P55" s="664">
        <f t="shared" si="15"/>
        <v>0</v>
      </c>
      <c r="Q55" s="664">
        <f t="shared" si="15"/>
        <v>0</v>
      </c>
      <c r="R55" s="664">
        <f t="shared" si="15"/>
        <v>0</v>
      </c>
      <c r="S55" s="664">
        <f t="shared" si="15"/>
        <v>0</v>
      </c>
      <c r="T55" s="664">
        <f t="shared" si="15"/>
        <v>0</v>
      </c>
      <c r="U55" s="664">
        <f t="shared" si="15"/>
        <v>0</v>
      </c>
      <c r="V55" s="664">
        <f t="shared" si="15"/>
        <v>0</v>
      </c>
      <c r="W55" s="664">
        <f t="shared" si="15"/>
        <v>0</v>
      </c>
      <c r="X55" s="664">
        <f t="shared" si="15"/>
        <v>0</v>
      </c>
      <c r="Y55" s="664">
        <f t="shared" si="15"/>
        <v>0</v>
      </c>
      <c r="Z55" s="664">
        <f t="shared" si="15"/>
        <v>0</v>
      </c>
      <c r="AA55" s="664">
        <f t="shared" si="15"/>
        <v>0</v>
      </c>
    </row>
    <row r="56" spans="2:27" hidden="1" x14ac:dyDescent="0.25">
      <c r="B56" s="99"/>
      <c r="C56" s="72"/>
      <c r="D56" s="72"/>
      <c r="E56" s="207"/>
      <c r="F56" s="208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</row>
    <row r="57" spans="2:27" ht="15" hidden="1" customHeight="1" x14ac:dyDescent="0.25">
      <c r="B57" s="1031" t="s">
        <v>6110</v>
      </c>
      <c r="C57" s="1031"/>
      <c r="D57" s="1031"/>
      <c r="E57" s="1031"/>
      <c r="F57" s="1031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</row>
    <row r="58" spans="2:27" ht="15" hidden="1" customHeight="1" x14ac:dyDescent="0.25">
      <c r="B58" s="247"/>
      <c r="C58" s="655"/>
      <c r="D58" s="655"/>
      <c r="E58" s="655"/>
      <c r="F58" s="249"/>
      <c r="G58" s="250" t="s">
        <v>76</v>
      </c>
      <c r="H58" s="251" t="s">
        <v>6112</v>
      </c>
      <c r="I58" s="251" t="s">
        <v>6157</v>
      </c>
      <c r="J58" s="251" t="s">
        <v>6158</v>
      </c>
      <c r="K58" s="251" t="s">
        <v>6159</v>
      </c>
      <c r="L58" s="251" t="s">
        <v>6160</v>
      </c>
      <c r="M58" s="251" t="s">
        <v>6161</v>
      </c>
      <c r="N58" s="251" t="s">
        <v>6162</v>
      </c>
      <c r="O58" s="251" t="s">
        <v>6163</v>
      </c>
      <c r="P58" s="251" t="s">
        <v>6164</v>
      </c>
      <c r="Q58" s="251" t="s">
        <v>6165</v>
      </c>
      <c r="R58" s="251" t="s">
        <v>6166</v>
      </c>
      <c r="S58" s="251" t="s">
        <v>6167</v>
      </c>
      <c r="T58" s="251" t="s">
        <v>6168</v>
      </c>
      <c r="U58" s="251" t="s">
        <v>6169</v>
      </c>
      <c r="V58" s="251" t="s">
        <v>6170</v>
      </c>
      <c r="W58" s="251" t="s">
        <v>6171</v>
      </c>
      <c r="X58" s="251" t="s">
        <v>6172</v>
      </c>
      <c r="Y58" s="251" t="s">
        <v>6173</v>
      </c>
      <c r="Z58" s="251" t="s">
        <v>6174</v>
      </c>
      <c r="AA58" s="251" t="s">
        <v>6175</v>
      </c>
    </row>
    <row r="59" spans="2:27" ht="15" hidden="1" customHeight="1" x14ac:dyDescent="0.25">
      <c r="B59" s="247">
        <v>28</v>
      </c>
      <c r="C59" s="269" t="s">
        <v>5856</v>
      </c>
      <c r="D59" s="270">
        <f>'Escolha tarifa'!F17</f>
        <v>2668.4784624000004</v>
      </c>
      <c r="E59" s="656" t="s">
        <v>3855</v>
      </c>
      <c r="F59" s="657" t="s">
        <v>4236</v>
      </c>
      <c r="G59" s="259">
        <f>SUM(H59:DC59)</f>
        <v>0</v>
      </c>
      <c r="H59" s="654">
        <f>H53</f>
        <v>0</v>
      </c>
      <c r="I59" s="654">
        <f t="shared" ref="I59:AA59" si="16">I53</f>
        <v>0</v>
      </c>
      <c r="J59" s="654">
        <f t="shared" si="16"/>
        <v>0</v>
      </c>
      <c r="K59" s="654">
        <f t="shared" si="16"/>
        <v>0</v>
      </c>
      <c r="L59" s="654">
        <f t="shared" si="16"/>
        <v>0</v>
      </c>
      <c r="M59" s="654">
        <f t="shared" si="16"/>
        <v>0</v>
      </c>
      <c r="N59" s="654">
        <f t="shared" si="16"/>
        <v>0</v>
      </c>
      <c r="O59" s="654">
        <f t="shared" si="16"/>
        <v>0</v>
      </c>
      <c r="P59" s="654">
        <f t="shared" si="16"/>
        <v>0</v>
      </c>
      <c r="Q59" s="654">
        <f t="shared" si="16"/>
        <v>0</v>
      </c>
      <c r="R59" s="654">
        <f t="shared" si="16"/>
        <v>0</v>
      </c>
      <c r="S59" s="654">
        <f t="shared" si="16"/>
        <v>0</v>
      </c>
      <c r="T59" s="654">
        <f t="shared" si="16"/>
        <v>0</v>
      </c>
      <c r="U59" s="654">
        <f t="shared" si="16"/>
        <v>0</v>
      </c>
      <c r="V59" s="654">
        <f t="shared" si="16"/>
        <v>0</v>
      </c>
      <c r="W59" s="654">
        <f t="shared" si="16"/>
        <v>0</v>
      </c>
      <c r="X59" s="654">
        <f t="shared" si="16"/>
        <v>0</v>
      </c>
      <c r="Y59" s="654">
        <f t="shared" si="16"/>
        <v>0</v>
      </c>
      <c r="Z59" s="654">
        <f t="shared" si="16"/>
        <v>0</v>
      </c>
      <c r="AA59" s="654">
        <f t="shared" si="16"/>
        <v>0</v>
      </c>
    </row>
    <row r="60" spans="2:27" ht="15" hidden="1" customHeight="1" x14ac:dyDescent="0.25">
      <c r="B60" s="247">
        <v>29</v>
      </c>
      <c r="C60" s="269" t="s">
        <v>5857</v>
      </c>
      <c r="D60" s="270">
        <f>'Escolha tarifa'!E17</f>
        <v>924.10883683013355</v>
      </c>
      <c r="E60" s="330" t="s">
        <v>3852</v>
      </c>
      <c r="F60" s="256" t="s">
        <v>4239</v>
      </c>
      <c r="G60" s="259">
        <f>SUM(H60:DC60)</f>
        <v>0</v>
      </c>
      <c r="H60" s="654">
        <f>H48</f>
        <v>0</v>
      </c>
      <c r="I60" s="654">
        <f t="shared" ref="I60:AA60" si="17">I48</f>
        <v>0</v>
      </c>
      <c r="J60" s="654">
        <f t="shared" si="17"/>
        <v>0</v>
      </c>
      <c r="K60" s="654">
        <f t="shared" si="17"/>
        <v>0</v>
      </c>
      <c r="L60" s="654">
        <f t="shared" si="17"/>
        <v>0</v>
      </c>
      <c r="M60" s="654">
        <f t="shared" si="17"/>
        <v>0</v>
      </c>
      <c r="N60" s="654">
        <f t="shared" si="17"/>
        <v>0</v>
      </c>
      <c r="O60" s="654">
        <f t="shared" si="17"/>
        <v>0</v>
      </c>
      <c r="P60" s="654">
        <f t="shared" si="17"/>
        <v>0</v>
      </c>
      <c r="Q60" s="654">
        <f t="shared" si="17"/>
        <v>0</v>
      </c>
      <c r="R60" s="654">
        <f t="shared" si="17"/>
        <v>0</v>
      </c>
      <c r="S60" s="654">
        <f t="shared" si="17"/>
        <v>0</v>
      </c>
      <c r="T60" s="654">
        <f t="shared" si="17"/>
        <v>0</v>
      </c>
      <c r="U60" s="654">
        <f t="shared" si="17"/>
        <v>0</v>
      </c>
      <c r="V60" s="654">
        <f t="shared" si="17"/>
        <v>0</v>
      </c>
      <c r="W60" s="654">
        <f t="shared" si="17"/>
        <v>0</v>
      </c>
      <c r="X60" s="654">
        <f t="shared" si="17"/>
        <v>0</v>
      </c>
      <c r="Y60" s="654">
        <f t="shared" si="17"/>
        <v>0</v>
      </c>
      <c r="Z60" s="654">
        <f t="shared" si="17"/>
        <v>0</v>
      </c>
      <c r="AA60" s="654">
        <f t="shared" si="17"/>
        <v>0</v>
      </c>
    </row>
    <row r="61" spans="2:27" ht="15" hidden="1" customHeight="1" x14ac:dyDescent="0.25">
      <c r="B61" s="272"/>
      <c r="C61" s="273" t="s">
        <v>5855</v>
      </c>
      <c r="D61" s="273"/>
      <c r="E61" s="517" t="s">
        <v>3908</v>
      </c>
      <c r="F61" s="274" t="s">
        <v>5100</v>
      </c>
      <c r="G61" s="275">
        <f>SUM(H61:DC61)</f>
        <v>0</v>
      </c>
      <c r="H61" s="276">
        <f>H59*$D$59+H60*$D$60</f>
        <v>0</v>
      </c>
      <c r="I61" s="276">
        <f t="shared" ref="I61:AA61" si="18">I59*$D$59+I60*$D$60</f>
        <v>0</v>
      </c>
      <c r="J61" s="276">
        <f t="shared" si="18"/>
        <v>0</v>
      </c>
      <c r="K61" s="276">
        <f t="shared" si="18"/>
        <v>0</v>
      </c>
      <c r="L61" s="276">
        <f t="shared" si="18"/>
        <v>0</v>
      </c>
      <c r="M61" s="276">
        <f t="shared" si="18"/>
        <v>0</v>
      </c>
      <c r="N61" s="276">
        <f t="shared" si="18"/>
        <v>0</v>
      </c>
      <c r="O61" s="276">
        <f t="shared" si="18"/>
        <v>0</v>
      </c>
      <c r="P61" s="276">
        <f t="shared" si="18"/>
        <v>0</v>
      </c>
      <c r="Q61" s="276">
        <f t="shared" si="18"/>
        <v>0</v>
      </c>
      <c r="R61" s="276">
        <f t="shared" si="18"/>
        <v>0</v>
      </c>
      <c r="S61" s="276">
        <f t="shared" si="18"/>
        <v>0</v>
      </c>
      <c r="T61" s="276">
        <f t="shared" si="18"/>
        <v>0</v>
      </c>
      <c r="U61" s="276">
        <f t="shared" si="18"/>
        <v>0</v>
      </c>
      <c r="V61" s="276">
        <f t="shared" si="18"/>
        <v>0</v>
      </c>
      <c r="W61" s="276">
        <f t="shared" si="18"/>
        <v>0</v>
      </c>
      <c r="X61" s="276">
        <f t="shared" si="18"/>
        <v>0</v>
      </c>
      <c r="Y61" s="276">
        <f t="shared" si="18"/>
        <v>0</v>
      </c>
      <c r="Z61" s="276">
        <f t="shared" si="18"/>
        <v>0</v>
      </c>
      <c r="AA61" s="276">
        <f t="shared" si="18"/>
        <v>0</v>
      </c>
    </row>
    <row r="62" spans="2:27" ht="15" hidden="1" customHeight="1" x14ac:dyDescent="0.25">
      <c r="B62" s="272"/>
      <c r="C62" s="273" t="s">
        <v>5098</v>
      </c>
      <c r="D62" s="273"/>
      <c r="E62" s="517" t="s">
        <v>3908</v>
      </c>
      <c r="F62" s="274" t="s">
        <v>5101</v>
      </c>
      <c r="G62" s="275">
        <f>G60*D60</f>
        <v>0</v>
      </c>
      <c r="H62" s="276">
        <f>H60*$D$60</f>
        <v>0</v>
      </c>
      <c r="I62" s="276">
        <f t="shared" ref="I62:AA62" si="19">I60*$D$60</f>
        <v>0</v>
      </c>
      <c r="J62" s="276">
        <f t="shared" si="19"/>
        <v>0</v>
      </c>
      <c r="K62" s="276">
        <f t="shared" si="19"/>
        <v>0</v>
      </c>
      <c r="L62" s="276">
        <f t="shared" si="19"/>
        <v>0</v>
      </c>
      <c r="M62" s="276">
        <f t="shared" si="19"/>
        <v>0</v>
      </c>
      <c r="N62" s="276">
        <f t="shared" si="19"/>
        <v>0</v>
      </c>
      <c r="O62" s="276">
        <f t="shared" si="19"/>
        <v>0</v>
      </c>
      <c r="P62" s="276">
        <f t="shared" si="19"/>
        <v>0</v>
      </c>
      <c r="Q62" s="276">
        <f t="shared" si="19"/>
        <v>0</v>
      </c>
      <c r="R62" s="276">
        <f t="shared" si="19"/>
        <v>0</v>
      </c>
      <c r="S62" s="276">
        <f t="shared" si="19"/>
        <v>0</v>
      </c>
      <c r="T62" s="276">
        <f t="shared" si="19"/>
        <v>0</v>
      </c>
      <c r="U62" s="276">
        <f t="shared" si="19"/>
        <v>0</v>
      </c>
      <c r="V62" s="276">
        <f t="shared" si="19"/>
        <v>0</v>
      </c>
      <c r="W62" s="276">
        <f t="shared" si="19"/>
        <v>0</v>
      </c>
      <c r="X62" s="276">
        <f t="shared" si="19"/>
        <v>0</v>
      </c>
      <c r="Y62" s="276">
        <f t="shared" si="19"/>
        <v>0</v>
      </c>
      <c r="Z62" s="276">
        <f t="shared" si="19"/>
        <v>0</v>
      </c>
      <c r="AA62" s="276">
        <f t="shared" si="19"/>
        <v>0</v>
      </c>
    </row>
    <row r="63" spans="2:27" ht="15" hidden="1" customHeight="1" x14ac:dyDescent="0.25">
      <c r="B63" s="272"/>
      <c r="C63" s="273" t="s">
        <v>5099</v>
      </c>
      <c r="D63" s="273"/>
      <c r="E63" s="517" t="s">
        <v>3908</v>
      </c>
      <c r="F63" s="274" t="s">
        <v>5102</v>
      </c>
      <c r="G63" s="275">
        <f>G59*D59</f>
        <v>0</v>
      </c>
      <c r="H63" s="276">
        <f>H59*$D$59</f>
        <v>0</v>
      </c>
      <c r="I63" s="276">
        <f t="shared" ref="I63:AA63" si="20">I59*$D$59</f>
        <v>0</v>
      </c>
      <c r="J63" s="276">
        <f t="shared" si="20"/>
        <v>0</v>
      </c>
      <c r="K63" s="276">
        <f t="shared" si="20"/>
        <v>0</v>
      </c>
      <c r="L63" s="276">
        <f t="shared" si="20"/>
        <v>0</v>
      </c>
      <c r="M63" s="276">
        <f t="shared" si="20"/>
        <v>0</v>
      </c>
      <c r="N63" s="276">
        <f t="shared" si="20"/>
        <v>0</v>
      </c>
      <c r="O63" s="276">
        <f t="shared" si="20"/>
        <v>0</v>
      </c>
      <c r="P63" s="276">
        <f t="shared" si="20"/>
        <v>0</v>
      </c>
      <c r="Q63" s="276">
        <f t="shared" si="20"/>
        <v>0</v>
      </c>
      <c r="R63" s="276">
        <f t="shared" si="20"/>
        <v>0</v>
      </c>
      <c r="S63" s="276">
        <f t="shared" si="20"/>
        <v>0</v>
      </c>
      <c r="T63" s="276">
        <f t="shared" si="20"/>
        <v>0</v>
      </c>
      <c r="U63" s="276">
        <f t="shared" si="20"/>
        <v>0</v>
      </c>
      <c r="V63" s="276">
        <f t="shared" si="20"/>
        <v>0</v>
      </c>
      <c r="W63" s="276">
        <f t="shared" si="20"/>
        <v>0</v>
      </c>
      <c r="X63" s="276">
        <f t="shared" si="20"/>
        <v>0</v>
      </c>
      <c r="Y63" s="276">
        <f t="shared" si="20"/>
        <v>0</v>
      </c>
      <c r="Z63" s="276">
        <f t="shared" si="20"/>
        <v>0</v>
      </c>
      <c r="AA63" s="276">
        <f t="shared" si="20"/>
        <v>0</v>
      </c>
    </row>
    <row r="64" spans="2:27" hidden="1" x14ac:dyDescent="0.25"/>
    <row r="65" spans="2:27" ht="15" hidden="1" customHeight="1" x14ac:dyDescent="0.25"/>
    <row r="66" spans="2:27" ht="15" hidden="1" customHeight="1" x14ac:dyDescent="0.35">
      <c r="E66" s="201" t="s">
        <v>5103</v>
      </c>
      <c r="F66" s="202"/>
      <c r="G66" s="203">
        <f>RCB!G37</f>
        <v>0</v>
      </c>
      <c r="H66" s="72"/>
      <c r="I66" s="201" t="s">
        <v>5104</v>
      </c>
      <c r="J66" s="202"/>
      <c r="K66" s="203">
        <f>RCB!J37</f>
        <v>0</v>
      </c>
    </row>
    <row r="67" spans="2:27" ht="15" hidden="1" customHeight="1" x14ac:dyDescent="0.35">
      <c r="E67" s="201" t="s">
        <v>4069</v>
      </c>
      <c r="F67" s="202"/>
      <c r="G67" s="203">
        <f>RCB!H30</f>
        <v>0</v>
      </c>
      <c r="H67" s="72"/>
      <c r="I67" s="201" t="s">
        <v>4070</v>
      </c>
      <c r="J67" s="202"/>
      <c r="K67" s="203">
        <f>RCB!K30</f>
        <v>0</v>
      </c>
    </row>
    <row r="68" spans="2:27" hidden="1" x14ac:dyDescent="0.25"/>
    <row r="69" spans="2:27" ht="15" hidden="1" customHeight="1" x14ac:dyDescent="0.25">
      <c r="B69" s="1031" t="s">
        <v>6111</v>
      </c>
      <c r="C69" s="1031"/>
      <c r="D69" s="1031"/>
      <c r="E69" s="1031"/>
      <c r="F69" s="1031"/>
      <c r="G69" s="246"/>
      <c r="H69" s="246"/>
      <c r="I69" s="246"/>
      <c r="J69" s="246"/>
      <c r="K69" s="246"/>
      <c r="L69" s="246"/>
      <c r="M69" s="246"/>
      <c r="N69" s="246"/>
      <c r="O69" s="246"/>
      <c r="P69" s="246"/>
      <c r="Q69" s="246"/>
      <c r="R69" s="246"/>
      <c r="S69" s="246"/>
      <c r="T69" s="246"/>
      <c r="U69" s="246"/>
      <c r="V69" s="246"/>
      <c r="W69" s="246"/>
      <c r="X69" s="246"/>
      <c r="Y69" s="246"/>
      <c r="Z69" s="246"/>
      <c r="AA69" s="246"/>
    </row>
    <row r="70" spans="2:27" ht="15" hidden="1" customHeight="1" x14ac:dyDescent="0.25">
      <c r="B70" s="247"/>
      <c r="C70" s="655"/>
      <c r="D70" s="655"/>
      <c r="E70" s="655"/>
      <c r="F70" s="249"/>
      <c r="G70" s="250" t="s">
        <v>76</v>
      </c>
      <c r="H70" s="251" t="s">
        <v>5073</v>
      </c>
      <c r="I70" s="251" t="s">
        <v>5074</v>
      </c>
      <c r="J70" s="251" t="s">
        <v>5075</v>
      </c>
      <c r="K70" s="251" t="s">
        <v>5076</v>
      </c>
      <c r="L70" s="251" t="s">
        <v>5077</v>
      </c>
      <c r="M70" s="251" t="s">
        <v>5078</v>
      </c>
      <c r="N70" s="251" t="s">
        <v>5079</v>
      </c>
      <c r="O70" s="251" t="s">
        <v>5080</v>
      </c>
      <c r="P70" s="251" t="s">
        <v>5081</v>
      </c>
      <c r="Q70" s="251" t="s">
        <v>5082</v>
      </c>
      <c r="R70" s="251" t="s">
        <v>5083</v>
      </c>
      <c r="S70" s="251" t="s">
        <v>5084</v>
      </c>
      <c r="T70" s="251" t="s">
        <v>5085</v>
      </c>
      <c r="U70" s="251" t="s">
        <v>5086</v>
      </c>
      <c r="V70" s="251" t="s">
        <v>5087</v>
      </c>
      <c r="W70" s="251" t="s">
        <v>5088</v>
      </c>
      <c r="X70" s="251" t="s">
        <v>5089</v>
      </c>
      <c r="Y70" s="251" t="s">
        <v>5090</v>
      </c>
      <c r="Z70" s="251" t="s">
        <v>5091</v>
      </c>
      <c r="AA70" s="251" t="s">
        <v>5092</v>
      </c>
    </row>
    <row r="71" spans="2:27" ht="15" hidden="1" customHeight="1" x14ac:dyDescent="0.25">
      <c r="B71" s="247">
        <v>30</v>
      </c>
      <c r="C71" s="269" t="s">
        <v>5856</v>
      </c>
      <c r="D71" s="270">
        <f>'Escolha tarifa'!F26</f>
        <v>2819.9819950859955</v>
      </c>
      <c r="E71" s="656" t="s">
        <v>3855</v>
      </c>
      <c r="F71" s="657" t="s">
        <v>4236</v>
      </c>
      <c r="G71" s="259">
        <f>SUM(H71:DC71)</f>
        <v>0</v>
      </c>
      <c r="H71" s="654">
        <f>H59</f>
        <v>0</v>
      </c>
      <c r="I71" s="654">
        <f t="shared" ref="I71:AA71" si="21">I59</f>
        <v>0</v>
      </c>
      <c r="J71" s="654">
        <f t="shared" si="21"/>
        <v>0</v>
      </c>
      <c r="K71" s="654">
        <f t="shared" si="21"/>
        <v>0</v>
      </c>
      <c r="L71" s="654">
        <f t="shared" si="21"/>
        <v>0</v>
      </c>
      <c r="M71" s="654">
        <f t="shared" si="21"/>
        <v>0</v>
      </c>
      <c r="N71" s="654">
        <f t="shared" si="21"/>
        <v>0</v>
      </c>
      <c r="O71" s="654">
        <f t="shared" si="21"/>
        <v>0</v>
      </c>
      <c r="P71" s="654">
        <f t="shared" si="21"/>
        <v>0</v>
      </c>
      <c r="Q71" s="654">
        <f t="shared" si="21"/>
        <v>0</v>
      </c>
      <c r="R71" s="654">
        <f t="shared" si="21"/>
        <v>0</v>
      </c>
      <c r="S71" s="654">
        <f t="shared" si="21"/>
        <v>0</v>
      </c>
      <c r="T71" s="654">
        <f t="shared" si="21"/>
        <v>0</v>
      </c>
      <c r="U71" s="654">
        <f t="shared" si="21"/>
        <v>0</v>
      </c>
      <c r="V71" s="654">
        <f t="shared" si="21"/>
        <v>0</v>
      </c>
      <c r="W71" s="654">
        <f t="shared" si="21"/>
        <v>0</v>
      </c>
      <c r="X71" s="654">
        <f t="shared" si="21"/>
        <v>0</v>
      </c>
      <c r="Y71" s="654">
        <f t="shared" si="21"/>
        <v>0</v>
      </c>
      <c r="Z71" s="654">
        <f t="shared" si="21"/>
        <v>0</v>
      </c>
      <c r="AA71" s="654">
        <f t="shared" si="21"/>
        <v>0</v>
      </c>
    </row>
    <row r="72" spans="2:27" ht="15" hidden="1" customHeight="1" x14ac:dyDescent="0.25">
      <c r="B72" s="247">
        <v>31</v>
      </c>
      <c r="C72" s="269" t="s">
        <v>5857</v>
      </c>
      <c r="D72" s="270">
        <f>'Escolha tarifa'!F24</f>
        <v>976.57534736744981</v>
      </c>
      <c r="E72" s="330" t="s">
        <v>3852</v>
      </c>
      <c r="F72" s="256" t="s">
        <v>4239</v>
      </c>
      <c r="G72" s="259">
        <f>SUM(H72:DC72)</f>
        <v>0</v>
      </c>
      <c r="H72" s="654">
        <f>H60</f>
        <v>0</v>
      </c>
      <c r="I72" s="654">
        <f t="shared" ref="I72:AA72" si="22">I60</f>
        <v>0</v>
      </c>
      <c r="J72" s="654">
        <f t="shared" si="22"/>
        <v>0</v>
      </c>
      <c r="K72" s="654">
        <f t="shared" si="22"/>
        <v>0</v>
      </c>
      <c r="L72" s="654">
        <f t="shared" si="22"/>
        <v>0</v>
      </c>
      <c r="M72" s="654">
        <f t="shared" si="22"/>
        <v>0</v>
      </c>
      <c r="N72" s="654">
        <f t="shared" si="22"/>
        <v>0</v>
      </c>
      <c r="O72" s="654">
        <f t="shared" si="22"/>
        <v>0</v>
      </c>
      <c r="P72" s="654">
        <f t="shared" si="22"/>
        <v>0</v>
      </c>
      <c r="Q72" s="654">
        <f t="shared" si="22"/>
        <v>0</v>
      </c>
      <c r="R72" s="654">
        <f t="shared" si="22"/>
        <v>0</v>
      </c>
      <c r="S72" s="654">
        <f t="shared" si="22"/>
        <v>0</v>
      </c>
      <c r="T72" s="654">
        <f t="shared" si="22"/>
        <v>0</v>
      </c>
      <c r="U72" s="654">
        <f t="shared" si="22"/>
        <v>0</v>
      </c>
      <c r="V72" s="654">
        <f t="shared" si="22"/>
        <v>0</v>
      </c>
      <c r="W72" s="654">
        <f t="shared" si="22"/>
        <v>0</v>
      </c>
      <c r="X72" s="654">
        <f t="shared" si="22"/>
        <v>0</v>
      </c>
      <c r="Y72" s="654">
        <f t="shared" si="22"/>
        <v>0</v>
      </c>
      <c r="Z72" s="654">
        <f t="shared" si="22"/>
        <v>0</v>
      </c>
      <c r="AA72" s="654">
        <f t="shared" si="22"/>
        <v>0</v>
      </c>
    </row>
    <row r="73" spans="2:27" ht="15" hidden="1" customHeight="1" x14ac:dyDescent="0.25">
      <c r="B73" s="272"/>
      <c r="C73" s="658" t="s">
        <v>5855</v>
      </c>
      <c r="D73" s="273"/>
      <c r="E73" s="517" t="s">
        <v>3908</v>
      </c>
      <c r="F73" s="274" t="s">
        <v>6176</v>
      </c>
      <c r="G73" s="275">
        <f>SUM(H73:DC73)</f>
        <v>0</v>
      </c>
      <c r="H73" s="276">
        <f>H71*$D$71+H72*$D$72</f>
        <v>0</v>
      </c>
      <c r="I73" s="276">
        <f t="shared" ref="I73:AA73" si="23">I71*$D$71+I72*$D$72</f>
        <v>0</v>
      </c>
      <c r="J73" s="276">
        <f t="shared" si="23"/>
        <v>0</v>
      </c>
      <c r="K73" s="276">
        <f t="shared" si="23"/>
        <v>0</v>
      </c>
      <c r="L73" s="276">
        <f t="shared" si="23"/>
        <v>0</v>
      </c>
      <c r="M73" s="276">
        <f t="shared" si="23"/>
        <v>0</v>
      </c>
      <c r="N73" s="276">
        <f t="shared" si="23"/>
        <v>0</v>
      </c>
      <c r="O73" s="276">
        <f t="shared" si="23"/>
        <v>0</v>
      </c>
      <c r="P73" s="276">
        <f t="shared" si="23"/>
        <v>0</v>
      </c>
      <c r="Q73" s="276">
        <f t="shared" si="23"/>
        <v>0</v>
      </c>
      <c r="R73" s="276">
        <f t="shared" si="23"/>
        <v>0</v>
      </c>
      <c r="S73" s="276">
        <f t="shared" si="23"/>
        <v>0</v>
      </c>
      <c r="T73" s="276">
        <f t="shared" si="23"/>
        <v>0</v>
      </c>
      <c r="U73" s="276">
        <f t="shared" si="23"/>
        <v>0</v>
      </c>
      <c r="V73" s="276">
        <f t="shared" si="23"/>
        <v>0</v>
      </c>
      <c r="W73" s="276">
        <f t="shared" si="23"/>
        <v>0</v>
      </c>
      <c r="X73" s="276">
        <f t="shared" si="23"/>
        <v>0</v>
      </c>
      <c r="Y73" s="276">
        <f t="shared" si="23"/>
        <v>0</v>
      </c>
      <c r="Z73" s="276">
        <f t="shared" si="23"/>
        <v>0</v>
      </c>
      <c r="AA73" s="276">
        <f t="shared" si="23"/>
        <v>0</v>
      </c>
    </row>
    <row r="74" spans="2:27" ht="15" hidden="1" customHeight="1" x14ac:dyDescent="0.25">
      <c r="B74" s="272"/>
      <c r="C74" s="658" t="s">
        <v>5098</v>
      </c>
      <c r="D74" s="273"/>
      <c r="E74" s="517" t="s">
        <v>3908</v>
      </c>
      <c r="F74" s="274" t="s">
        <v>6177</v>
      </c>
      <c r="G74" s="275">
        <f>G72*D72</f>
        <v>0</v>
      </c>
      <c r="H74" s="276">
        <f>H72*$D$72</f>
        <v>0</v>
      </c>
      <c r="I74" s="276">
        <f t="shared" ref="I74:AA74" si="24">I72*$D$72</f>
        <v>0</v>
      </c>
      <c r="J74" s="276">
        <f t="shared" si="24"/>
        <v>0</v>
      </c>
      <c r="K74" s="276">
        <f t="shared" si="24"/>
        <v>0</v>
      </c>
      <c r="L74" s="276">
        <f t="shared" si="24"/>
        <v>0</v>
      </c>
      <c r="M74" s="276">
        <f t="shared" si="24"/>
        <v>0</v>
      </c>
      <c r="N74" s="276">
        <f t="shared" si="24"/>
        <v>0</v>
      </c>
      <c r="O74" s="276">
        <f t="shared" si="24"/>
        <v>0</v>
      </c>
      <c r="P74" s="276">
        <f t="shared" si="24"/>
        <v>0</v>
      </c>
      <c r="Q74" s="276">
        <f t="shared" si="24"/>
        <v>0</v>
      </c>
      <c r="R74" s="276">
        <f t="shared" si="24"/>
        <v>0</v>
      </c>
      <c r="S74" s="276">
        <f t="shared" si="24"/>
        <v>0</v>
      </c>
      <c r="T74" s="276">
        <f t="shared" si="24"/>
        <v>0</v>
      </c>
      <c r="U74" s="276">
        <f t="shared" si="24"/>
        <v>0</v>
      </c>
      <c r="V74" s="276">
        <f t="shared" si="24"/>
        <v>0</v>
      </c>
      <c r="W74" s="276">
        <f t="shared" si="24"/>
        <v>0</v>
      </c>
      <c r="X74" s="276">
        <f t="shared" si="24"/>
        <v>0</v>
      </c>
      <c r="Y74" s="276">
        <f t="shared" si="24"/>
        <v>0</v>
      </c>
      <c r="Z74" s="276">
        <f t="shared" si="24"/>
        <v>0</v>
      </c>
      <c r="AA74" s="276">
        <f t="shared" si="24"/>
        <v>0</v>
      </c>
    </row>
    <row r="75" spans="2:27" ht="15" hidden="1" customHeight="1" x14ac:dyDescent="0.25">
      <c r="B75" s="272"/>
      <c r="C75" s="658" t="s">
        <v>5099</v>
      </c>
      <c r="D75" s="273"/>
      <c r="E75" s="517" t="s">
        <v>3908</v>
      </c>
      <c r="F75" s="274" t="s">
        <v>6178</v>
      </c>
      <c r="G75" s="275">
        <f>G71*D71</f>
        <v>0</v>
      </c>
      <c r="H75" s="276">
        <f>H71*$D$71</f>
        <v>0</v>
      </c>
      <c r="I75" s="276">
        <f t="shared" ref="I75:AA75" si="25">I71*$D$71</f>
        <v>0</v>
      </c>
      <c r="J75" s="276">
        <f t="shared" si="25"/>
        <v>0</v>
      </c>
      <c r="K75" s="276">
        <f t="shared" si="25"/>
        <v>0</v>
      </c>
      <c r="L75" s="276">
        <f t="shared" si="25"/>
        <v>0</v>
      </c>
      <c r="M75" s="276">
        <f t="shared" si="25"/>
        <v>0</v>
      </c>
      <c r="N75" s="276">
        <f t="shared" si="25"/>
        <v>0</v>
      </c>
      <c r="O75" s="276">
        <f t="shared" si="25"/>
        <v>0</v>
      </c>
      <c r="P75" s="276">
        <f t="shared" si="25"/>
        <v>0</v>
      </c>
      <c r="Q75" s="276">
        <f t="shared" si="25"/>
        <v>0</v>
      </c>
      <c r="R75" s="276">
        <f t="shared" si="25"/>
        <v>0</v>
      </c>
      <c r="S75" s="276">
        <f t="shared" si="25"/>
        <v>0</v>
      </c>
      <c r="T75" s="276">
        <f t="shared" si="25"/>
        <v>0</v>
      </c>
      <c r="U75" s="276">
        <f t="shared" si="25"/>
        <v>0</v>
      </c>
      <c r="V75" s="276">
        <f t="shared" si="25"/>
        <v>0</v>
      </c>
      <c r="W75" s="276">
        <f t="shared" si="25"/>
        <v>0</v>
      </c>
      <c r="X75" s="276">
        <f t="shared" si="25"/>
        <v>0</v>
      </c>
      <c r="Y75" s="276">
        <f t="shared" si="25"/>
        <v>0</v>
      </c>
      <c r="Z75" s="276">
        <f t="shared" si="25"/>
        <v>0</v>
      </c>
      <c r="AA75" s="276">
        <f t="shared" si="25"/>
        <v>0</v>
      </c>
    </row>
    <row r="76" spans="2:27" hidden="1" x14ac:dyDescent="0.25"/>
    <row r="77" spans="2:27" hidden="1" x14ac:dyDescent="0.25"/>
    <row r="78" spans="2:27" ht="15" hidden="1" customHeight="1" x14ac:dyDescent="0.35">
      <c r="E78" s="201" t="s">
        <v>5858</v>
      </c>
      <c r="F78" s="202"/>
      <c r="G78" s="203">
        <f>RCB!G66</f>
        <v>0</v>
      </c>
      <c r="H78" s="72"/>
      <c r="I78" s="201" t="s">
        <v>5859</v>
      </c>
      <c r="J78" s="202"/>
      <c r="K78" s="203">
        <f>RCB!J66</f>
        <v>0</v>
      </c>
    </row>
    <row r="79" spans="2:27" ht="15" hidden="1" customHeight="1" x14ac:dyDescent="0.35">
      <c r="E79" s="201" t="s">
        <v>5841</v>
      </c>
      <c r="F79" s="202"/>
      <c r="G79" s="203">
        <f>RCB!H59</f>
        <v>0</v>
      </c>
      <c r="H79" s="72"/>
      <c r="I79" s="201" t="s">
        <v>5831</v>
      </c>
      <c r="J79" s="202"/>
      <c r="K79" s="203">
        <f>RCB!K59</f>
        <v>0</v>
      </c>
    </row>
    <row r="80" spans="2:27" hidden="1" x14ac:dyDescent="0.25"/>
    <row r="81" spans="2:27" hidden="1" x14ac:dyDescent="0.25"/>
    <row r="82" spans="2:27" hidden="1" x14ac:dyDescent="0.25"/>
    <row r="83" spans="2:27" hidden="1" x14ac:dyDescent="0.25"/>
    <row r="84" spans="2:27" hidden="1" x14ac:dyDescent="0.25"/>
    <row r="85" spans="2:27" hidden="1" x14ac:dyDescent="0.25">
      <c r="B85" s="716"/>
      <c r="C85" s="718" t="s">
        <v>6086</v>
      </c>
      <c r="D85" s="72"/>
      <c r="E85" s="676" t="s">
        <v>5865</v>
      </c>
      <c r="G85" s="684" t="s">
        <v>6113</v>
      </c>
    </row>
    <row r="86" spans="2:27" hidden="1" x14ac:dyDescent="0.25">
      <c r="B86" s="717"/>
      <c r="C86" s="719" t="s">
        <v>5866</v>
      </c>
      <c r="D86" s="72"/>
    </row>
    <row r="87" spans="2:27" hidden="1" x14ac:dyDescent="0.25">
      <c r="B87" s="714">
        <v>1</v>
      </c>
      <c r="C87" s="715" t="s">
        <v>5868</v>
      </c>
      <c r="D87" s="72"/>
      <c r="E87" s="715" t="s">
        <v>5870</v>
      </c>
      <c r="G87" s="688">
        <v>0</v>
      </c>
      <c r="H87" s="677">
        <v>0</v>
      </c>
      <c r="I87" s="677">
        <v>0</v>
      </c>
      <c r="J87" s="677">
        <v>0</v>
      </c>
      <c r="K87" s="677">
        <v>0</v>
      </c>
      <c r="L87" s="677">
        <v>0</v>
      </c>
      <c r="M87" s="677">
        <v>0</v>
      </c>
      <c r="N87" s="677">
        <v>0</v>
      </c>
      <c r="O87" s="677">
        <v>0</v>
      </c>
      <c r="P87" s="677">
        <v>0</v>
      </c>
      <c r="Q87" s="677">
        <v>0</v>
      </c>
      <c r="R87" s="677">
        <v>0</v>
      </c>
      <c r="S87" s="677">
        <v>0</v>
      </c>
      <c r="T87" s="677">
        <v>0</v>
      </c>
      <c r="U87" s="677">
        <v>0</v>
      </c>
      <c r="V87" s="677">
        <v>0</v>
      </c>
      <c r="W87" s="677">
        <v>0</v>
      </c>
      <c r="X87" s="677">
        <v>0</v>
      </c>
      <c r="Y87" s="677">
        <v>0</v>
      </c>
      <c r="Z87" s="677">
        <v>0</v>
      </c>
      <c r="AA87" s="677">
        <v>0</v>
      </c>
    </row>
    <row r="88" spans="2:27" hidden="1" x14ac:dyDescent="0.25">
      <c r="B88" s="94">
        <v>2</v>
      </c>
      <c r="C88" s="715" t="s">
        <v>5871</v>
      </c>
      <c r="D88" s="72"/>
      <c r="E88" s="715" t="s">
        <v>5873</v>
      </c>
      <c r="G88" s="687">
        <v>0</v>
      </c>
      <c r="H88" s="685">
        <v>0</v>
      </c>
      <c r="I88" s="685">
        <v>0</v>
      </c>
      <c r="J88" s="685">
        <v>0</v>
      </c>
      <c r="K88" s="685">
        <v>0</v>
      </c>
      <c r="L88" s="685">
        <v>0</v>
      </c>
      <c r="M88" s="685">
        <v>0</v>
      </c>
      <c r="N88" s="685">
        <v>0</v>
      </c>
      <c r="O88" s="685">
        <v>0</v>
      </c>
      <c r="P88" s="685">
        <v>0</v>
      </c>
      <c r="Q88" s="685">
        <v>0</v>
      </c>
      <c r="R88" s="685">
        <v>0</v>
      </c>
      <c r="S88" s="685">
        <v>0</v>
      </c>
      <c r="T88" s="685">
        <v>0</v>
      </c>
      <c r="U88" s="685">
        <v>0</v>
      </c>
      <c r="V88" s="685">
        <v>0</v>
      </c>
      <c r="W88" s="685">
        <v>0</v>
      </c>
      <c r="X88" s="685">
        <v>0</v>
      </c>
      <c r="Y88" s="685">
        <v>0</v>
      </c>
      <c r="Z88" s="685">
        <v>0</v>
      </c>
      <c r="AA88" s="685">
        <v>0</v>
      </c>
    </row>
    <row r="89" spans="2:27" hidden="1" x14ac:dyDescent="0.25">
      <c r="B89" s="94">
        <v>3</v>
      </c>
      <c r="C89" s="715" t="s">
        <v>5874</v>
      </c>
      <c r="D89" s="72"/>
      <c r="E89" s="715" t="s">
        <v>3852</v>
      </c>
      <c r="G89" s="688">
        <v>0</v>
      </c>
      <c r="H89" s="677">
        <v>0</v>
      </c>
      <c r="I89" s="677">
        <v>0</v>
      </c>
      <c r="J89" s="677">
        <v>0</v>
      </c>
      <c r="K89" s="677">
        <v>0</v>
      </c>
      <c r="L89" s="677">
        <v>0</v>
      </c>
      <c r="M89" s="677">
        <v>0</v>
      </c>
      <c r="N89" s="677">
        <v>0</v>
      </c>
      <c r="O89" s="677">
        <v>0</v>
      </c>
      <c r="P89" s="677">
        <v>0</v>
      </c>
      <c r="Q89" s="677">
        <v>0</v>
      </c>
      <c r="R89" s="677">
        <v>0</v>
      </c>
      <c r="S89" s="677">
        <v>0</v>
      </c>
      <c r="T89" s="677">
        <v>0</v>
      </c>
      <c r="U89" s="677">
        <v>0</v>
      </c>
      <c r="V89" s="677">
        <v>0</v>
      </c>
      <c r="W89" s="677">
        <v>0</v>
      </c>
      <c r="X89" s="677">
        <v>0</v>
      </c>
      <c r="Y89" s="677">
        <v>0</v>
      </c>
      <c r="Z89" s="677">
        <v>0</v>
      </c>
      <c r="AA89" s="677">
        <v>0</v>
      </c>
    </row>
    <row r="90" spans="2:27" hidden="1" x14ac:dyDescent="0.25">
      <c r="B90" s="714">
        <v>4</v>
      </c>
      <c r="C90" s="715" t="s">
        <v>5876</v>
      </c>
      <c r="D90" s="72"/>
      <c r="E90" s="715" t="s">
        <v>3855</v>
      </c>
      <c r="G90" s="687">
        <v>0</v>
      </c>
      <c r="H90" s="686">
        <v>0</v>
      </c>
      <c r="I90" s="686">
        <v>0</v>
      </c>
      <c r="J90" s="686">
        <v>0</v>
      </c>
      <c r="K90" s="686">
        <v>0</v>
      </c>
      <c r="L90" s="686">
        <v>0</v>
      </c>
      <c r="M90" s="686">
        <v>0</v>
      </c>
      <c r="N90" s="686">
        <v>0</v>
      </c>
      <c r="O90" s="686">
        <v>0</v>
      </c>
      <c r="P90" s="686">
        <v>0</v>
      </c>
      <c r="Q90" s="686">
        <v>0</v>
      </c>
      <c r="R90" s="686">
        <v>0</v>
      </c>
      <c r="S90" s="686">
        <v>0</v>
      </c>
      <c r="T90" s="686">
        <v>0</v>
      </c>
      <c r="U90" s="686">
        <v>0</v>
      </c>
      <c r="V90" s="686">
        <v>0</v>
      </c>
      <c r="W90" s="686">
        <v>0</v>
      </c>
      <c r="X90" s="686">
        <v>0</v>
      </c>
      <c r="Y90" s="686">
        <v>0</v>
      </c>
      <c r="Z90" s="686">
        <v>0</v>
      </c>
      <c r="AA90" s="686">
        <v>0</v>
      </c>
    </row>
    <row r="91" spans="2:27" hidden="1" x14ac:dyDescent="0.25">
      <c r="B91" s="94">
        <v>5</v>
      </c>
      <c r="C91" s="715" t="s">
        <v>5878</v>
      </c>
      <c r="D91" s="72"/>
      <c r="E91" s="715" t="s">
        <v>3855</v>
      </c>
      <c r="G91" s="688">
        <v>0</v>
      </c>
      <c r="H91" s="677">
        <v>0</v>
      </c>
      <c r="I91" s="677">
        <v>0</v>
      </c>
      <c r="J91" s="677">
        <v>0</v>
      </c>
      <c r="K91" s="677">
        <v>0</v>
      </c>
      <c r="L91" s="677">
        <v>0</v>
      </c>
      <c r="M91" s="677">
        <v>0</v>
      </c>
      <c r="N91" s="677">
        <v>0</v>
      </c>
      <c r="O91" s="677">
        <v>0</v>
      </c>
      <c r="P91" s="677">
        <v>0</v>
      </c>
      <c r="Q91" s="677">
        <v>0</v>
      </c>
      <c r="R91" s="677">
        <v>0</v>
      </c>
      <c r="S91" s="677">
        <v>0</v>
      </c>
      <c r="T91" s="677">
        <v>0</v>
      </c>
      <c r="U91" s="677">
        <v>0</v>
      </c>
      <c r="V91" s="677">
        <v>0</v>
      </c>
      <c r="W91" s="677">
        <v>0</v>
      </c>
      <c r="X91" s="677">
        <v>0</v>
      </c>
      <c r="Y91" s="677">
        <v>0</v>
      </c>
      <c r="Z91" s="677">
        <v>0</v>
      </c>
      <c r="AA91" s="677">
        <v>0</v>
      </c>
    </row>
    <row r="92" spans="2:27" hidden="1" x14ac:dyDescent="0.25">
      <c r="B92" s="94">
        <v>6</v>
      </c>
      <c r="C92" s="715" t="s">
        <v>5880</v>
      </c>
      <c r="D92" s="72"/>
      <c r="E92" s="715" t="s">
        <v>5870</v>
      </c>
      <c r="G92" s="688">
        <f t="shared" ref="G92:G96" si="26">SUM(H92:AA92)</f>
        <v>0</v>
      </c>
      <c r="H92" s="677">
        <f t="shared" ref="H92:AA92" si="27">IF(H40&lt;&gt;"",1,0)</f>
        <v>0</v>
      </c>
      <c r="I92" s="677">
        <f t="shared" si="27"/>
        <v>0</v>
      </c>
      <c r="J92" s="677">
        <f t="shared" si="27"/>
        <v>0</v>
      </c>
      <c r="K92" s="677">
        <f t="shared" si="27"/>
        <v>0</v>
      </c>
      <c r="L92" s="677">
        <f t="shared" si="27"/>
        <v>0</v>
      </c>
      <c r="M92" s="677">
        <f t="shared" si="27"/>
        <v>0</v>
      </c>
      <c r="N92" s="677">
        <f t="shared" si="27"/>
        <v>0</v>
      </c>
      <c r="O92" s="677">
        <f t="shared" si="27"/>
        <v>0</v>
      </c>
      <c r="P92" s="677">
        <f t="shared" si="27"/>
        <v>0</v>
      </c>
      <c r="Q92" s="677">
        <f t="shared" si="27"/>
        <v>0</v>
      </c>
      <c r="R92" s="677">
        <f t="shared" si="27"/>
        <v>0</v>
      </c>
      <c r="S92" s="677">
        <f t="shared" si="27"/>
        <v>0</v>
      </c>
      <c r="T92" s="677">
        <f t="shared" si="27"/>
        <v>0</v>
      </c>
      <c r="U92" s="677">
        <f t="shared" si="27"/>
        <v>0</v>
      </c>
      <c r="V92" s="677">
        <f t="shared" si="27"/>
        <v>0</v>
      </c>
      <c r="W92" s="677">
        <f t="shared" si="27"/>
        <v>0</v>
      </c>
      <c r="X92" s="677">
        <f t="shared" si="27"/>
        <v>0</v>
      </c>
      <c r="Y92" s="677">
        <f t="shared" si="27"/>
        <v>0</v>
      </c>
      <c r="Z92" s="677">
        <f t="shared" si="27"/>
        <v>0</v>
      </c>
      <c r="AA92" s="677">
        <f t="shared" si="27"/>
        <v>0</v>
      </c>
    </row>
    <row r="93" spans="2:27" hidden="1" x14ac:dyDescent="0.25">
      <c r="B93" s="714">
        <v>7</v>
      </c>
      <c r="C93" s="715" t="s">
        <v>5882</v>
      </c>
      <c r="D93" s="72"/>
      <c r="E93" s="715" t="s">
        <v>5873</v>
      </c>
      <c r="G93" s="687">
        <f>IFERROR(SUMPRODUCT(H93:AA93,H92:AA92)/SUM(H92:AA92),0)</f>
        <v>0</v>
      </c>
      <c r="H93" s="685">
        <f>IF(IFERROR((H94*10^3)/(H47*H92),0)&lt;0,0,IFERROR((H94*10^3)/(H47*H92),0))</f>
        <v>0</v>
      </c>
      <c r="I93" s="685">
        <f t="shared" ref="I93:AA93" si="28">IF(IFERROR((I94*10^3)/(I47*I92),0)&lt;0,0,IFERROR((I94*10^3)/(I47*I92),0))</f>
        <v>0</v>
      </c>
      <c r="J93" s="685">
        <f t="shared" si="28"/>
        <v>0</v>
      </c>
      <c r="K93" s="685">
        <f t="shared" si="28"/>
        <v>0</v>
      </c>
      <c r="L93" s="685">
        <f t="shared" si="28"/>
        <v>0</v>
      </c>
      <c r="M93" s="685">
        <f t="shared" si="28"/>
        <v>0</v>
      </c>
      <c r="N93" s="685">
        <f t="shared" si="28"/>
        <v>0</v>
      </c>
      <c r="O93" s="685">
        <f t="shared" si="28"/>
        <v>0</v>
      </c>
      <c r="P93" s="685">
        <f t="shared" si="28"/>
        <v>0</v>
      </c>
      <c r="Q93" s="685">
        <f t="shared" si="28"/>
        <v>0</v>
      </c>
      <c r="R93" s="685">
        <f t="shared" si="28"/>
        <v>0</v>
      </c>
      <c r="S93" s="685">
        <f t="shared" si="28"/>
        <v>0</v>
      </c>
      <c r="T93" s="685">
        <f t="shared" si="28"/>
        <v>0</v>
      </c>
      <c r="U93" s="685">
        <f t="shared" si="28"/>
        <v>0</v>
      </c>
      <c r="V93" s="685">
        <f t="shared" si="28"/>
        <v>0</v>
      </c>
      <c r="W93" s="685">
        <f t="shared" si="28"/>
        <v>0</v>
      </c>
      <c r="X93" s="685">
        <f t="shared" si="28"/>
        <v>0</v>
      </c>
      <c r="Y93" s="685">
        <f t="shared" si="28"/>
        <v>0</v>
      </c>
      <c r="Z93" s="685">
        <f t="shared" si="28"/>
        <v>0</v>
      </c>
      <c r="AA93" s="685">
        <f t="shared" si="28"/>
        <v>0</v>
      </c>
    </row>
    <row r="94" spans="2:27" hidden="1" x14ac:dyDescent="0.25">
      <c r="B94" s="94">
        <v>8</v>
      </c>
      <c r="C94" s="715" t="s">
        <v>5884</v>
      </c>
      <c r="D94" s="72"/>
      <c r="E94" s="715" t="s">
        <v>3852</v>
      </c>
      <c r="G94" s="688">
        <f t="shared" si="26"/>
        <v>0</v>
      </c>
      <c r="H94" s="677">
        <f>IF(H48&lt;0,0,H48)</f>
        <v>0</v>
      </c>
      <c r="I94" s="677">
        <f t="shared" ref="I94:AA94" si="29">IF(I48&lt;0,0,I48)</f>
        <v>0</v>
      </c>
      <c r="J94" s="677">
        <f t="shared" si="29"/>
        <v>0</v>
      </c>
      <c r="K94" s="677">
        <f t="shared" si="29"/>
        <v>0</v>
      </c>
      <c r="L94" s="677">
        <f t="shared" si="29"/>
        <v>0</v>
      </c>
      <c r="M94" s="677">
        <f t="shared" si="29"/>
        <v>0</v>
      </c>
      <c r="N94" s="677">
        <f t="shared" si="29"/>
        <v>0</v>
      </c>
      <c r="O94" s="677">
        <f t="shared" si="29"/>
        <v>0</v>
      </c>
      <c r="P94" s="677">
        <f t="shared" si="29"/>
        <v>0</v>
      </c>
      <c r="Q94" s="677">
        <f t="shared" si="29"/>
        <v>0</v>
      </c>
      <c r="R94" s="677">
        <f t="shared" si="29"/>
        <v>0</v>
      </c>
      <c r="S94" s="677">
        <f t="shared" si="29"/>
        <v>0</v>
      </c>
      <c r="T94" s="677">
        <f t="shared" si="29"/>
        <v>0</v>
      </c>
      <c r="U94" s="677">
        <f t="shared" si="29"/>
        <v>0</v>
      </c>
      <c r="V94" s="677">
        <f t="shared" si="29"/>
        <v>0</v>
      </c>
      <c r="W94" s="677">
        <f t="shared" si="29"/>
        <v>0</v>
      </c>
      <c r="X94" s="677">
        <f t="shared" si="29"/>
        <v>0</v>
      </c>
      <c r="Y94" s="677">
        <f t="shared" si="29"/>
        <v>0</v>
      </c>
      <c r="Z94" s="677">
        <f t="shared" si="29"/>
        <v>0</v>
      </c>
      <c r="AA94" s="677">
        <f t="shared" si="29"/>
        <v>0</v>
      </c>
    </row>
    <row r="95" spans="2:27" hidden="1" x14ac:dyDescent="0.25">
      <c r="B95" s="94">
        <v>9</v>
      </c>
      <c r="C95" s="715" t="s">
        <v>5886</v>
      </c>
      <c r="D95" s="72"/>
      <c r="E95" s="715" t="s">
        <v>3855</v>
      </c>
      <c r="G95" s="687">
        <f t="shared" si="26"/>
        <v>0</v>
      </c>
      <c r="H95" s="686">
        <f>IFERROR(H96/H92,0)</f>
        <v>0</v>
      </c>
      <c r="I95" s="686">
        <f t="shared" ref="I95:AA95" si="30">IFERROR(I96/I92,0)</f>
        <v>0</v>
      </c>
      <c r="J95" s="686">
        <f t="shared" si="30"/>
        <v>0</v>
      </c>
      <c r="K95" s="686">
        <f t="shared" si="30"/>
        <v>0</v>
      </c>
      <c r="L95" s="686">
        <f t="shared" si="30"/>
        <v>0</v>
      </c>
      <c r="M95" s="686">
        <f t="shared" si="30"/>
        <v>0</v>
      </c>
      <c r="N95" s="686">
        <f t="shared" si="30"/>
        <v>0</v>
      </c>
      <c r="O95" s="686">
        <f t="shared" si="30"/>
        <v>0</v>
      </c>
      <c r="P95" s="686">
        <f t="shared" si="30"/>
        <v>0</v>
      </c>
      <c r="Q95" s="686">
        <f t="shared" si="30"/>
        <v>0</v>
      </c>
      <c r="R95" s="686">
        <f t="shared" si="30"/>
        <v>0</v>
      </c>
      <c r="S95" s="686">
        <f t="shared" si="30"/>
        <v>0</v>
      </c>
      <c r="T95" s="686">
        <f t="shared" si="30"/>
        <v>0</v>
      </c>
      <c r="U95" s="686">
        <f t="shared" si="30"/>
        <v>0</v>
      </c>
      <c r="V95" s="686">
        <f t="shared" si="30"/>
        <v>0</v>
      </c>
      <c r="W95" s="686">
        <f t="shared" si="30"/>
        <v>0</v>
      </c>
      <c r="X95" s="686">
        <f t="shared" si="30"/>
        <v>0</v>
      </c>
      <c r="Y95" s="686">
        <f t="shared" si="30"/>
        <v>0</v>
      </c>
      <c r="Z95" s="686">
        <f t="shared" si="30"/>
        <v>0</v>
      </c>
      <c r="AA95" s="686">
        <f t="shared" si="30"/>
        <v>0</v>
      </c>
    </row>
    <row r="96" spans="2:27" hidden="1" x14ac:dyDescent="0.25">
      <c r="B96" s="714">
        <v>10</v>
      </c>
      <c r="C96" s="715" t="s">
        <v>5888</v>
      </c>
      <c r="D96" s="72"/>
      <c r="E96" s="715" t="s">
        <v>3855</v>
      </c>
      <c r="G96" s="688">
        <f t="shared" si="26"/>
        <v>0</v>
      </c>
      <c r="H96" s="677">
        <f>H53</f>
        <v>0</v>
      </c>
      <c r="I96" s="677">
        <f t="shared" ref="I96:AA96" si="31">I53</f>
        <v>0</v>
      </c>
      <c r="J96" s="677">
        <f t="shared" si="31"/>
        <v>0</v>
      </c>
      <c r="K96" s="677">
        <f t="shared" si="31"/>
        <v>0</v>
      </c>
      <c r="L96" s="677">
        <f t="shared" si="31"/>
        <v>0</v>
      </c>
      <c r="M96" s="677">
        <f t="shared" si="31"/>
        <v>0</v>
      </c>
      <c r="N96" s="677">
        <f t="shared" si="31"/>
        <v>0</v>
      </c>
      <c r="O96" s="677">
        <f t="shared" si="31"/>
        <v>0</v>
      </c>
      <c r="P96" s="677">
        <f t="shared" si="31"/>
        <v>0</v>
      </c>
      <c r="Q96" s="677">
        <f t="shared" si="31"/>
        <v>0</v>
      </c>
      <c r="R96" s="677">
        <f t="shared" si="31"/>
        <v>0</v>
      </c>
      <c r="S96" s="677">
        <f t="shared" si="31"/>
        <v>0</v>
      </c>
      <c r="T96" s="677">
        <f t="shared" si="31"/>
        <v>0</v>
      </c>
      <c r="U96" s="677">
        <f t="shared" si="31"/>
        <v>0</v>
      </c>
      <c r="V96" s="677">
        <f t="shared" si="31"/>
        <v>0</v>
      </c>
      <c r="W96" s="677">
        <f t="shared" si="31"/>
        <v>0</v>
      </c>
      <c r="X96" s="677">
        <f t="shared" si="31"/>
        <v>0</v>
      </c>
      <c r="Y96" s="677">
        <f t="shared" si="31"/>
        <v>0</v>
      </c>
      <c r="Z96" s="677">
        <f t="shared" si="31"/>
        <v>0</v>
      </c>
      <c r="AA96" s="677">
        <f t="shared" si="31"/>
        <v>0</v>
      </c>
    </row>
    <row r="97" spans="2:27" hidden="1" x14ac:dyDescent="0.25">
      <c r="B97" s="94">
        <v>11</v>
      </c>
      <c r="C97" s="715" t="s">
        <v>5890</v>
      </c>
      <c r="D97" s="72"/>
      <c r="E97" s="715" t="s">
        <v>5873</v>
      </c>
      <c r="G97" s="707">
        <f>IF(G93&lt;0,0,G93)</f>
        <v>0</v>
      </c>
      <c r="H97" s="677">
        <f>IF(H93&lt;0,0,H93)</f>
        <v>0</v>
      </c>
      <c r="I97" s="677">
        <f t="shared" ref="I97:AA97" si="32">IF(I93&lt;0,0,I93)</f>
        <v>0</v>
      </c>
      <c r="J97" s="677">
        <f t="shared" si="32"/>
        <v>0</v>
      </c>
      <c r="K97" s="677">
        <f t="shared" si="32"/>
        <v>0</v>
      </c>
      <c r="L97" s="677">
        <f t="shared" si="32"/>
        <v>0</v>
      </c>
      <c r="M97" s="677">
        <f t="shared" si="32"/>
        <v>0</v>
      </c>
      <c r="N97" s="677">
        <f t="shared" si="32"/>
        <v>0</v>
      </c>
      <c r="O97" s="677">
        <f t="shared" si="32"/>
        <v>0</v>
      </c>
      <c r="P97" s="677">
        <f t="shared" si="32"/>
        <v>0</v>
      </c>
      <c r="Q97" s="677">
        <f t="shared" si="32"/>
        <v>0</v>
      </c>
      <c r="R97" s="677">
        <f t="shared" si="32"/>
        <v>0</v>
      </c>
      <c r="S97" s="677">
        <f t="shared" si="32"/>
        <v>0</v>
      </c>
      <c r="T97" s="677">
        <f t="shared" si="32"/>
        <v>0</v>
      </c>
      <c r="U97" s="677">
        <f t="shared" si="32"/>
        <v>0</v>
      </c>
      <c r="V97" s="677">
        <f t="shared" si="32"/>
        <v>0</v>
      </c>
      <c r="W97" s="677">
        <f t="shared" si="32"/>
        <v>0</v>
      </c>
      <c r="X97" s="677">
        <f t="shared" si="32"/>
        <v>0</v>
      </c>
      <c r="Y97" s="677">
        <f t="shared" si="32"/>
        <v>0</v>
      </c>
      <c r="Z97" s="677">
        <f t="shared" si="32"/>
        <v>0</v>
      </c>
      <c r="AA97" s="677">
        <f t="shared" si="32"/>
        <v>0</v>
      </c>
    </row>
    <row r="98" spans="2:27" hidden="1" x14ac:dyDescent="0.25">
      <c r="B98" s="94">
        <v>12</v>
      </c>
      <c r="C98" s="715" t="s">
        <v>5892</v>
      </c>
      <c r="D98" s="72"/>
      <c r="E98" s="715" t="s">
        <v>3852</v>
      </c>
      <c r="G98" s="680">
        <f>IF(G94&lt;0,0,G94)</f>
        <v>0</v>
      </c>
      <c r="H98" s="680">
        <f>IF(H94&lt;0,0,H94)</f>
        <v>0</v>
      </c>
      <c r="I98" s="680">
        <f t="shared" ref="I98:AA98" si="33">IF(I94&lt;0,0,I94)</f>
        <v>0</v>
      </c>
      <c r="J98" s="680">
        <f t="shared" si="33"/>
        <v>0</v>
      </c>
      <c r="K98" s="680">
        <f t="shared" si="33"/>
        <v>0</v>
      </c>
      <c r="L98" s="680">
        <f t="shared" si="33"/>
        <v>0</v>
      </c>
      <c r="M98" s="680">
        <f t="shared" si="33"/>
        <v>0</v>
      </c>
      <c r="N98" s="680">
        <f t="shared" si="33"/>
        <v>0</v>
      </c>
      <c r="O98" s="680">
        <f t="shared" si="33"/>
        <v>0</v>
      </c>
      <c r="P98" s="680">
        <f t="shared" si="33"/>
        <v>0</v>
      </c>
      <c r="Q98" s="680">
        <f t="shared" si="33"/>
        <v>0</v>
      </c>
      <c r="R98" s="680">
        <f t="shared" si="33"/>
        <v>0</v>
      </c>
      <c r="S98" s="680">
        <f t="shared" si="33"/>
        <v>0</v>
      </c>
      <c r="T98" s="680">
        <f t="shared" si="33"/>
        <v>0</v>
      </c>
      <c r="U98" s="680">
        <f t="shared" si="33"/>
        <v>0</v>
      </c>
      <c r="V98" s="680">
        <f t="shared" si="33"/>
        <v>0</v>
      </c>
      <c r="W98" s="680">
        <f t="shared" si="33"/>
        <v>0</v>
      </c>
      <c r="X98" s="680">
        <f t="shared" si="33"/>
        <v>0</v>
      </c>
      <c r="Y98" s="680">
        <f t="shared" si="33"/>
        <v>0</v>
      </c>
      <c r="Z98" s="680">
        <f t="shared" si="33"/>
        <v>0</v>
      </c>
      <c r="AA98" s="680">
        <f t="shared" si="33"/>
        <v>0</v>
      </c>
    </row>
    <row r="99" spans="2:27" hidden="1" x14ac:dyDescent="0.25">
      <c r="B99" s="714">
        <v>13</v>
      </c>
      <c r="C99" s="715" t="s">
        <v>5894</v>
      </c>
      <c r="D99" s="72"/>
      <c r="E99" s="715" t="s">
        <v>3855</v>
      </c>
      <c r="G99" s="680">
        <f>G95</f>
        <v>0</v>
      </c>
      <c r="H99" s="681">
        <f>H95</f>
        <v>0</v>
      </c>
      <c r="I99" s="681">
        <f t="shared" ref="I99:AA99" si="34">I95</f>
        <v>0</v>
      </c>
      <c r="J99" s="681">
        <f t="shared" si="34"/>
        <v>0</v>
      </c>
      <c r="K99" s="681">
        <f t="shared" si="34"/>
        <v>0</v>
      </c>
      <c r="L99" s="681">
        <f t="shared" si="34"/>
        <v>0</v>
      </c>
      <c r="M99" s="681">
        <f t="shared" si="34"/>
        <v>0</v>
      </c>
      <c r="N99" s="681">
        <f t="shared" si="34"/>
        <v>0</v>
      </c>
      <c r="O99" s="681">
        <f t="shared" si="34"/>
        <v>0</v>
      </c>
      <c r="P99" s="681">
        <f t="shared" si="34"/>
        <v>0</v>
      </c>
      <c r="Q99" s="681">
        <f t="shared" si="34"/>
        <v>0</v>
      </c>
      <c r="R99" s="681">
        <f t="shared" si="34"/>
        <v>0</v>
      </c>
      <c r="S99" s="681">
        <f t="shared" si="34"/>
        <v>0</v>
      </c>
      <c r="T99" s="681">
        <f t="shared" si="34"/>
        <v>0</v>
      </c>
      <c r="U99" s="681">
        <f t="shared" si="34"/>
        <v>0</v>
      </c>
      <c r="V99" s="681">
        <f t="shared" si="34"/>
        <v>0</v>
      </c>
      <c r="W99" s="681">
        <f t="shared" si="34"/>
        <v>0</v>
      </c>
      <c r="X99" s="681">
        <f t="shared" si="34"/>
        <v>0</v>
      </c>
      <c r="Y99" s="681">
        <f t="shared" si="34"/>
        <v>0</v>
      </c>
      <c r="Z99" s="681">
        <f t="shared" si="34"/>
        <v>0</v>
      </c>
      <c r="AA99" s="681">
        <f t="shared" si="34"/>
        <v>0</v>
      </c>
    </row>
    <row r="100" spans="2:27" hidden="1" x14ac:dyDescent="0.25">
      <c r="B100" s="94">
        <v>14</v>
      </c>
      <c r="C100" s="715" t="s">
        <v>5896</v>
      </c>
      <c r="D100" s="72"/>
      <c r="E100" s="715" t="s">
        <v>3855</v>
      </c>
      <c r="G100" s="707">
        <f>G96</f>
        <v>0</v>
      </c>
      <c r="H100" s="677">
        <f>H96</f>
        <v>0</v>
      </c>
      <c r="I100" s="677">
        <f t="shared" ref="I100:AA100" si="35">I96</f>
        <v>0</v>
      </c>
      <c r="J100" s="677">
        <f t="shared" si="35"/>
        <v>0</v>
      </c>
      <c r="K100" s="677">
        <f t="shared" si="35"/>
        <v>0</v>
      </c>
      <c r="L100" s="677">
        <f t="shared" si="35"/>
        <v>0</v>
      </c>
      <c r="M100" s="677">
        <f t="shared" si="35"/>
        <v>0</v>
      </c>
      <c r="N100" s="677">
        <f t="shared" si="35"/>
        <v>0</v>
      </c>
      <c r="O100" s="677">
        <f t="shared" si="35"/>
        <v>0</v>
      </c>
      <c r="P100" s="677">
        <f t="shared" si="35"/>
        <v>0</v>
      </c>
      <c r="Q100" s="677">
        <f t="shared" si="35"/>
        <v>0</v>
      </c>
      <c r="R100" s="677">
        <f t="shared" si="35"/>
        <v>0</v>
      </c>
      <c r="S100" s="677">
        <f t="shared" si="35"/>
        <v>0</v>
      </c>
      <c r="T100" s="677">
        <f t="shared" si="35"/>
        <v>0</v>
      </c>
      <c r="U100" s="677">
        <f t="shared" si="35"/>
        <v>0</v>
      </c>
      <c r="V100" s="677">
        <f t="shared" si="35"/>
        <v>0</v>
      </c>
      <c r="W100" s="677">
        <f t="shared" si="35"/>
        <v>0</v>
      </c>
      <c r="X100" s="677">
        <f t="shared" si="35"/>
        <v>0</v>
      </c>
      <c r="Y100" s="677">
        <f t="shared" si="35"/>
        <v>0</v>
      </c>
      <c r="Z100" s="677">
        <f t="shared" si="35"/>
        <v>0</v>
      </c>
      <c r="AA100" s="677">
        <f t="shared" si="35"/>
        <v>0</v>
      </c>
    </row>
    <row r="101" spans="2:27" hidden="1" x14ac:dyDescent="0.25">
      <c r="C101" s="673"/>
      <c r="D101" s="72"/>
      <c r="E101" s="673"/>
      <c r="G101" s="72"/>
      <c r="H101" s="674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</row>
    <row r="102" spans="2:27" hidden="1" x14ac:dyDescent="0.25">
      <c r="B102" s="716"/>
      <c r="C102" s="718" t="s">
        <v>6087</v>
      </c>
      <c r="D102" s="72"/>
      <c r="G102" s="72"/>
      <c r="H102" s="650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</row>
    <row r="103" spans="2:27" hidden="1" x14ac:dyDescent="0.25">
      <c r="B103" s="717"/>
      <c r="C103" s="719" t="s">
        <v>5866</v>
      </c>
      <c r="D103" s="72"/>
      <c r="G103" s="72"/>
      <c r="H103" s="650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</row>
    <row r="104" spans="2:27" hidden="1" x14ac:dyDescent="0.25">
      <c r="B104" s="714">
        <v>15</v>
      </c>
      <c r="C104" s="715" t="s">
        <v>5899</v>
      </c>
      <c r="D104" s="72"/>
      <c r="E104" s="715" t="s">
        <v>5901</v>
      </c>
      <c r="G104" s="707">
        <f>IF(G62&lt;0,0,G62)</f>
        <v>0</v>
      </c>
      <c r="H104" s="699">
        <f>IF(H98*$D$60&lt;0,0,H98*$D$60)</f>
        <v>0</v>
      </c>
      <c r="I104" s="699">
        <f t="shared" ref="I104:AA104" si="36">IF(I98*$D$60&lt;0,0,I98*$D$60)</f>
        <v>0</v>
      </c>
      <c r="J104" s="699">
        <f t="shared" si="36"/>
        <v>0</v>
      </c>
      <c r="K104" s="699">
        <f t="shared" si="36"/>
        <v>0</v>
      </c>
      <c r="L104" s="699">
        <f t="shared" si="36"/>
        <v>0</v>
      </c>
      <c r="M104" s="699">
        <f t="shared" si="36"/>
        <v>0</v>
      </c>
      <c r="N104" s="699">
        <f t="shared" si="36"/>
        <v>0</v>
      </c>
      <c r="O104" s="699">
        <f t="shared" si="36"/>
        <v>0</v>
      </c>
      <c r="P104" s="699">
        <f t="shared" si="36"/>
        <v>0</v>
      </c>
      <c r="Q104" s="699">
        <f t="shared" si="36"/>
        <v>0</v>
      </c>
      <c r="R104" s="699">
        <f t="shared" si="36"/>
        <v>0</v>
      </c>
      <c r="S104" s="699">
        <f t="shared" si="36"/>
        <v>0</v>
      </c>
      <c r="T104" s="699">
        <f t="shared" si="36"/>
        <v>0</v>
      </c>
      <c r="U104" s="699">
        <f t="shared" si="36"/>
        <v>0</v>
      </c>
      <c r="V104" s="699">
        <f t="shared" si="36"/>
        <v>0</v>
      </c>
      <c r="W104" s="699">
        <f t="shared" si="36"/>
        <v>0</v>
      </c>
      <c r="X104" s="699">
        <f t="shared" si="36"/>
        <v>0</v>
      </c>
      <c r="Y104" s="699">
        <f t="shared" si="36"/>
        <v>0</v>
      </c>
      <c r="Z104" s="699">
        <f t="shared" si="36"/>
        <v>0</v>
      </c>
      <c r="AA104" s="699">
        <f t="shared" si="36"/>
        <v>0</v>
      </c>
    </row>
    <row r="105" spans="2:27" hidden="1" x14ac:dyDescent="0.25">
      <c r="B105" s="714">
        <v>16</v>
      </c>
      <c r="C105" s="715" t="s">
        <v>5902</v>
      </c>
      <c r="D105" s="72"/>
      <c r="E105" s="715" t="s">
        <v>5901</v>
      </c>
      <c r="G105" s="680">
        <f>G63</f>
        <v>0</v>
      </c>
      <c r="H105" s="680">
        <f>H100*$D$59</f>
        <v>0</v>
      </c>
      <c r="I105" s="680">
        <f t="shared" ref="I105:AA105" si="37">I100*$D$59</f>
        <v>0</v>
      </c>
      <c r="J105" s="680">
        <f t="shared" si="37"/>
        <v>0</v>
      </c>
      <c r="K105" s="680">
        <f t="shared" si="37"/>
        <v>0</v>
      </c>
      <c r="L105" s="680">
        <f t="shared" si="37"/>
        <v>0</v>
      </c>
      <c r="M105" s="680">
        <f t="shared" si="37"/>
        <v>0</v>
      </c>
      <c r="N105" s="680">
        <f t="shared" si="37"/>
        <v>0</v>
      </c>
      <c r="O105" s="680">
        <f t="shared" si="37"/>
        <v>0</v>
      </c>
      <c r="P105" s="680">
        <f t="shared" si="37"/>
        <v>0</v>
      </c>
      <c r="Q105" s="680">
        <f t="shared" si="37"/>
        <v>0</v>
      </c>
      <c r="R105" s="680">
        <f t="shared" si="37"/>
        <v>0</v>
      </c>
      <c r="S105" s="680">
        <f t="shared" si="37"/>
        <v>0</v>
      </c>
      <c r="T105" s="680">
        <f t="shared" si="37"/>
        <v>0</v>
      </c>
      <c r="U105" s="680">
        <f t="shared" si="37"/>
        <v>0</v>
      </c>
      <c r="V105" s="680">
        <f t="shared" si="37"/>
        <v>0</v>
      </c>
      <c r="W105" s="680">
        <f t="shared" si="37"/>
        <v>0</v>
      </c>
      <c r="X105" s="680">
        <f t="shared" si="37"/>
        <v>0</v>
      </c>
      <c r="Y105" s="680">
        <f t="shared" si="37"/>
        <v>0</v>
      </c>
      <c r="Z105" s="680">
        <f t="shared" si="37"/>
        <v>0</v>
      </c>
      <c r="AA105" s="680">
        <f t="shared" si="37"/>
        <v>0</v>
      </c>
    </row>
    <row r="106" spans="2:27" hidden="1" x14ac:dyDescent="0.25">
      <c r="B106" s="714">
        <v>17</v>
      </c>
      <c r="C106" s="715" t="s">
        <v>5904</v>
      </c>
      <c r="D106" s="72"/>
      <c r="E106" s="715" t="s">
        <v>5901</v>
      </c>
      <c r="G106" s="707">
        <f>IF(G61&lt;0,0,G61)</f>
        <v>0</v>
      </c>
      <c r="H106" s="699">
        <f>IF(SUM(H104:H105)&lt;0,0,SUM(H104:H105))</f>
        <v>0</v>
      </c>
      <c r="I106" s="699">
        <f t="shared" ref="I106:AA106" si="38">IF(SUM(I104:I105)&lt;0,0,SUM(I104:I105))</f>
        <v>0</v>
      </c>
      <c r="J106" s="699">
        <f t="shared" si="38"/>
        <v>0</v>
      </c>
      <c r="K106" s="699">
        <f t="shared" si="38"/>
        <v>0</v>
      </c>
      <c r="L106" s="699">
        <f t="shared" si="38"/>
        <v>0</v>
      </c>
      <c r="M106" s="699">
        <f t="shared" si="38"/>
        <v>0</v>
      </c>
      <c r="N106" s="699">
        <f t="shared" si="38"/>
        <v>0</v>
      </c>
      <c r="O106" s="699">
        <f t="shared" si="38"/>
        <v>0</v>
      </c>
      <c r="P106" s="699">
        <f t="shared" si="38"/>
        <v>0</v>
      </c>
      <c r="Q106" s="699">
        <f t="shared" si="38"/>
        <v>0</v>
      </c>
      <c r="R106" s="699">
        <f t="shared" si="38"/>
        <v>0</v>
      </c>
      <c r="S106" s="699">
        <f t="shared" si="38"/>
        <v>0</v>
      </c>
      <c r="T106" s="699">
        <f t="shared" si="38"/>
        <v>0</v>
      </c>
      <c r="U106" s="699">
        <f t="shared" si="38"/>
        <v>0</v>
      </c>
      <c r="V106" s="699">
        <f t="shared" si="38"/>
        <v>0</v>
      </c>
      <c r="W106" s="699">
        <f t="shared" si="38"/>
        <v>0</v>
      </c>
      <c r="X106" s="699">
        <f t="shared" si="38"/>
        <v>0</v>
      </c>
      <c r="Y106" s="699">
        <f t="shared" si="38"/>
        <v>0</v>
      </c>
      <c r="Z106" s="699">
        <f t="shared" si="38"/>
        <v>0</v>
      </c>
      <c r="AA106" s="699">
        <f t="shared" si="38"/>
        <v>0</v>
      </c>
    </row>
    <row r="107" spans="2:27" hidden="1" x14ac:dyDescent="0.25">
      <c r="B107" s="714">
        <v>18</v>
      </c>
      <c r="C107" s="715" t="s">
        <v>5906</v>
      </c>
      <c r="D107" s="72"/>
      <c r="E107" s="715" t="s">
        <v>5901</v>
      </c>
      <c r="G107" s="680">
        <f>IF(G74&lt;0,0,G74)</f>
        <v>0</v>
      </c>
      <c r="H107" s="680">
        <f>IF(H98*$D$72,0,H98*$D$72)</f>
        <v>0</v>
      </c>
      <c r="I107" s="680">
        <f t="shared" ref="I107:AA107" si="39">IF(I98*$D$72,0,I98*$D$72)</f>
        <v>0</v>
      </c>
      <c r="J107" s="680">
        <f t="shared" si="39"/>
        <v>0</v>
      </c>
      <c r="K107" s="680">
        <f t="shared" si="39"/>
        <v>0</v>
      </c>
      <c r="L107" s="680">
        <f t="shared" si="39"/>
        <v>0</v>
      </c>
      <c r="M107" s="680">
        <f t="shared" si="39"/>
        <v>0</v>
      </c>
      <c r="N107" s="680">
        <f t="shared" si="39"/>
        <v>0</v>
      </c>
      <c r="O107" s="680">
        <f t="shared" si="39"/>
        <v>0</v>
      </c>
      <c r="P107" s="680">
        <f t="shared" si="39"/>
        <v>0</v>
      </c>
      <c r="Q107" s="680">
        <f t="shared" si="39"/>
        <v>0</v>
      </c>
      <c r="R107" s="680">
        <f t="shared" si="39"/>
        <v>0</v>
      </c>
      <c r="S107" s="680">
        <f t="shared" si="39"/>
        <v>0</v>
      </c>
      <c r="T107" s="680">
        <f t="shared" si="39"/>
        <v>0</v>
      </c>
      <c r="U107" s="680">
        <f t="shared" si="39"/>
        <v>0</v>
      </c>
      <c r="V107" s="680">
        <f t="shared" si="39"/>
        <v>0</v>
      </c>
      <c r="W107" s="680">
        <f t="shared" si="39"/>
        <v>0</v>
      </c>
      <c r="X107" s="680">
        <f t="shared" si="39"/>
        <v>0</v>
      </c>
      <c r="Y107" s="680">
        <f t="shared" si="39"/>
        <v>0</v>
      </c>
      <c r="Z107" s="680">
        <f t="shared" si="39"/>
        <v>0</v>
      </c>
      <c r="AA107" s="680">
        <f t="shared" si="39"/>
        <v>0</v>
      </c>
    </row>
    <row r="108" spans="2:27" hidden="1" x14ac:dyDescent="0.25">
      <c r="B108" s="714">
        <v>19</v>
      </c>
      <c r="C108" s="715" t="s">
        <v>5908</v>
      </c>
      <c r="D108" s="72"/>
      <c r="E108" s="715" t="s">
        <v>5901</v>
      </c>
      <c r="G108" s="680">
        <f>G75</f>
        <v>0</v>
      </c>
      <c r="H108" s="680">
        <f>H100*$D$71</f>
        <v>0</v>
      </c>
      <c r="I108" s="680">
        <f t="shared" ref="I108:AA108" si="40">I100*$D$71</f>
        <v>0</v>
      </c>
      <c r="J108" s="680">
        <f t="shared" si="40"/>
        <v>0</v>
      </c>
      <c r="K108" s="680">
        <f t="shared" si="40"/>
        <v>0</v>
      </c>
      <c r="L108" s="680">
        <f t="shared" si="40"/>
        <v>0</v>
      </c>
      <c r="M108" s="680">
        <f t="shared" si="40"/>
        <v>0</v>
      </c>
      <c r="N108" s="680">
        <f t="shared" si="40"/>
        <v>0</v>
      </c>
      <c r="O108" s="680">
        <f t="shared" si="40"/>
        <v>0</v>
      </c>
      <c r="P108" s="680">
        <f t="shared" si="40"/>
        <v>0</v>
      </c>
      <c r="Q108" s="680">
        <f t="shared" si="40"/>
        <v>0</v>
      </c>
      <c r="R108" s="680">
        <f t="shared" si="40"/>
        <v>0</v>
      </c>
      <c r="S108" s="680">
        <f t="shared" si="40"/>
        <v>0</v>
      </c>
      <c r="T108" s="680">
        <f t="shared" si="40"/>
        <v>0</v>
      </c>
      <c r="U108" s="680">
        <f t="shared" si="40"/>
        <v>0</v>
      </c>
      <c r="V108" s="680">
        <f t="shared" si="40"/>
        <v>0</v>
      </c>
      <c r="W108" s="680">
        <f t="shared" si="40"/>
        <v>0</v>
      </c>
      <c r="X108" s="680">
        <f t="shared" si="40"/>
        <v>0</v>
      </c>
      <c r="Y108" s="680">
        <f t="shared" si="40"/>
        <v>0</v>
      </c>
      <c r="Z108" s="680">
        <f t="shared" si="40"/>
        <v>0</v>
      </c>
      <c r="AA108" s="680">
        <f t="shared" si="40"/>
        <v>0</v>
      </c>
    </row>
    <row r="109" spans="2:27" hidden="1" x14ac:dyDescent="0.25">
      <c r="B109" s="714">
        <v>20</v>
      </c>
      <c r="C109" s="715" t="s">
        <v>5910</v>
      </c>
      <c r="D109" s="72"/>
      <c r="E109" s="715" t="s">
        <v>5901</v>
      </c>
      <c r="G109" s="707">
        <f>IF(G73&lt;0,0,G73)</f>
        <v>0</v>
      </c>
      <c r="H109" s="699">
        <f>SUM(H107:H108)</f>
        <v>0</v>
      </c>
      <c r="I109" s="699">
        <f t="shared" ref="I109:AA109" si="41">SUM(I107:I108)</f>
        <v>0</v>
      </c>
      <c r="J109" s="699">
        <f t="shared" si="41"/>
        <v>0</v>
      </c>
      <c r="K109" s="699">
        <f t="shared" si="41"/>
        <v>0</v>
      </c>
      <c r="L109" s="699">
        <f t="shared" si="41"/>
        <v>0</v>
      </c>
      <c r="M109" s="699">
        <f t="shared" si="41"/>
        <v>0</v>
      </c>
      <c r="N109" s="699">
        <f t="shared" si="41"/>
        <v>0</v>
      </c>
      <c r="O109" s="699">
        <f t="shared" si="41"/>
        <v>0</v>
      </c>
      <c r="P109" s="699">
        <f t="shared" si="41"/>
        <v>0</v>
      </c>
      <c r="Q109" s="699">
        <f t="shared" si="41"/>
        <v>0</v>
      </c>
      <c r="R109" s="699">
        <f t="shared" si="41"/>
        <v>0</v>
      </c>
      <c r="S109" s="699">
        <f t="shared" si="41"/>
        <v>0</v>
      </c>
      <c r="T109" s="699">
        <f t="shared" si="41"/>
        <v>0</v>
      </c>
      <c r="U109" s="699">
        <f t="shared" si="41"/>
        <v>0</v>
      </c>
      <c r="V109" s="699">
        <f t="shared" si="41"/>
        <v>0</v>
      </c>
      <c r="W109" s="699">
        <f t="shared" si="41"/>
        <v>0</v>
      </c>
      <c r="X109" s="699">
        <f t="shared" si="41"/>
        <v>0</v>
      </c>
      <c r="Y109" s="699">
        <f t="shared" si="41"/>
        <v>0</v>
      </c>
      <c r="Z109" s="699">
        <f t="shared" si="41"/>
        <v>0</v>
      </c>
      <c r="AA109" s="699">
        <f t="shared" si="41"/>
        <v>0</v>
      </c>
    </row>
    <row r="110" spans="2:27" hidden="1" x14ac:dyDescent="0.25">
      <c r="B110" s="714">
        <v>21</v>
      </c>
      <c r="C110" s="715" t="s">
        <v>5912</v>
      </c>
      <c r="D110" s="72"/>
      <c r="E110" s="715" t="s">
        <v>3908</v>
      </c>
      <c r="G110" s="688">
        <f>IFERROR(SAECusto!Y86*CustoContabil!C54/RCB!I38,0)</f>
        <v>0</v>
      </c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</row>
    <row r="111" spans="2:27" hidden="1" x14ac:dyDescent="0.25">
      <c r="B111" s="714">
        <v>22</v>
      </c>
      <c r="C111" s="715" t="s">
        <v>5913</v>
      </c>
      <c r="D111" s="72"/>
      <c r="E111" s="715" t="s">
        <v>5901</v>
      </c>
      <c r="G111" s="683">
        <f>SAECusto!Y86</f>
        <v>0</v>
      </c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</row>
    <row r="112" spans="2:27" hidden="1" x14ac:dyDescent="0.25">
      <c r="B112" s="714">
        <v>23</v>
      </c>
      <c r="C112" s="715" t="s">
        <v>5915</v>
      </c>
      <c r="D112" s="72"/>
      <c r="E112" s="715" t="s">
        <v>3908</v>
      </c>
      <c r="G112" s="683">
        <f>IFERROR(SAECusto!X86*CustoContabil!E54/RCB!E38,0)</f>
        <v>0</v>
      </c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</row>
    <row r="113" spans="2:27" hidden="1" x14ac:dyDescent="0.25">
      <c r="B113" s="714">
        <v>24</v>
      </c>
      <c r="C113" s="715" t="s">
        <v>5916</v>
      </c>
      <c r="D113" s="72"/>
      <c r="E113" s="715" t="s">
        <v>5901</v>
      </c>
      <c r="G113" s="688">
        <f>SAECusto!X86</f>
        <v>0</v>
      </c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</row>
    <row r="114" spans="2:27" hidden="1" x14ac:dyDescent="0.25">
      <c r="B114" s="714">
        <v>25</v>
      </c>
      <c r="C114" s="715" t="s">
        <v>5919</v>
      </c>
      <c r="D114" s="72"/>
      <c r="E114" s="715" t="s">
        <v>5870</v>
      </c>
      <c r="G114" s="688">
        <f>IFERROR(G111/G106,0)</f>
        <v>0</v>
      </c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</row>
    <row r="115" spans="2:27" hidden="1" x14ac:dyDescent="0.25">
      <c r="B115" s="714">
        <v>26</v>
      </c>
      <c r="C115" s="715" t="s">
        <v>5921</v>
      </c>
      <c r="D115" s="72"/>
      <c r="E115" s="715" t="s">
        <v>5870</v>
      </c>
      <c r="G115" s="683">
        <f>IFERROR(G113/G106,0)</f>
        <v>0</v>
      </c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</row>
    <row r="116" spans="2:27" hidden="1" x14ac:dyDescent="0.25">
      <c r="B116" s="714">
        <v>27</v>
      </c>
      <c r="C116" s="715" t="s">
        <v>5923</v>
      </c>
      <c r="D116" s="72"/>
      <c r="E116" s="715" t="s">
        <v>5870</v>
      </c>
      <c r="G116" s="683">
        <f>IFERROR(G111/G109,0)</f>
        <v>0</v>
      </c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</row>
    <row r="117" spans="2:27" hidden="1" x14ac:dyDescent="0.25">
      <c r="B117" s="714">
        <v>28</v>
      </c>
      <c r="C117" s="715" t="s">
        <v>5925</v>
      </c>
      <c r="D117" s="72"/>
      <c r="E117" s="715" t="s">
        <v>5870</v>
      </c>
      <c r="G117" s="688">
        <f>IFERROR(G113/G109,0)</f>
        <v>0</v>
      </c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</row>
    <row r="118" spans="2:27" hidden="1" x14ac:dyDescent="0.25">
      <c r="B118" s="714">
        <v>29</v>
      </c>
      <c r="C118" s="715" t="s">
        <v>4054</v>
      </c>
      <c r="D118" s="72"/>
      <c r="E118" s="715" t="s">
        <v>3947</v>
      </c>
      <c r="G118" s="688">
        <f>IFERROR(SUMPRODUCT(SAECusto!H6:H25,SAECusto!I6:I25)/SUM(SAECusto!I6:I25),0)</f>
        <v>0</v>
      </c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</row>
    <row r="119" spans="2:27" hidden="1" x14ac:dyDescent="0.25">
      <c r="C119" s="72"/>
      <c r="D119" s="72"/>
      <c r="G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</row>
    <row r="120" spans="2:27" hidden="1" x14ac:dyDescent="0.25">
      <c r="B120" s="716"/>
      <c r="C120" s="718" t="s">
        <v>6085</v>
      </c>
      <c r="D120" s="72"/>
      <c r="G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</row>
    <row r="121" spans="2:27" hidden="1" x14ac:dyDescent="0.25">
      <c r="B121" s="717"/>
      <c r="C121" s="719" t="s">
        <v>5866</v>
      </c>
      <c r="D121" s="72"/>
      <c r="G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</row>
    <row r="122" spans="2:27" hidden="1" x14ac:dyDescent="0.25">
      <c r="B122" s="714">
        <v>30</v>
      </c>
      <c r="C122" s="715" t="s">
        <v>5871</v>
      </c>
      <c r="D122" s="72"/>
      <c r="E122" s="715" t="s">
        <v>5930</v>
      </c>
      <c r="G122" s="707">
        <f>IFERROR(G89/G87,0)</f>
        <v>0</v>
      </c>
      <c r="H122" s="699">
        <v>0</v>
      </c>
      <c r="I122" s="699">
        <v>0</v>
      </c>
      <c r="J122" s="699">
        <v>0</v>
      </c>
      <c r="K122" s="699">
        <v>0</v>
      </c>
      <c r="L122" s="699">
        <v>0</v>
      </c>
      <c r="M122" s="699">
        <v>0</v>
      </c>
      <c r="N122" s="699">
        <v>0</v>
      </c>
      <c r="O122" s="699">
        <v>0</v>
      </c>
      <c r="P122" s="699">
        <v>0</v>
      </c>
      <c r="Q122" s="699">
        <v>0</v>
      </c>
      <c r="R122" s="699">
        <v>0</v>
      </c>
      <c r="S122" s="699">
        <v>0</v>
      </c>
      <c r="T122" s="699">
        <v>0</v>
      </c>
      <c r="U122" s="699">
        <v>0</v>
      </c>
      <c r="V122" s="699">
        <v>0</v>
      </c>
      <c r="W122" s="699">
        <v>0</v>
      </c>
      <c r="X122" s="699">
        <v>0</v>
      </c>
      <c r="Y122" s="699">
        <v>0</v>
      </c>
      <c r="Z122" s="699">
        <v>0</v>
      </c>
      <c r="AA122" s="699">
        <v>0</v>
      </c>
    </row>
    <row r="123" spans="2:27" hidden="1" x14ac:dyDescent="0.25">
      <c r="B123" s="714">
        <v>31</v>
      </c>
      <c r="C123" s="715" t="s">
        <v>5876</v>
      </c>
      <c r="D123" s="72"/>
      <c r="E123" s="715" t="s">
        <v>5932</v>
      </c>
      <c r="G123" s="680">
        <f>G90</f>
        <v>0</v>
      </c>
      <c r="H123" s="680">
        <v>0</v>
      </c>
      <c r="I123" s="680">
        <v>0</v>
      </c>
      <c r="J123" s="680">
        <v>0</v>
      </c>
      <c r="K123" s="680">
        <v>0</v>
      </c>
      <c r="L123" s="680">
        <v>0</v>
      </c>
      <c r="M123" s="680">
        <v>0</v>
      </c>
      <c r="N123" s="680">
        <v>0</v>
      </c>
      <c r="O123" s="680">
        <v>0</v>
      </c>
      <c r="P123" s="680">
        <v>0</v>
      </c>
      <c r="Q123" s="680">
        <v>0</v>
      </c>
      <c r="R123" s="680">
        <v>0</v>
      </c>
      <c r="S123" s="680">
        <v>0</v>
      </c>
      <c r="T123" s="680">
        <v>0</v>
      </c>
      <c r="U123" s="680">
        <v>0</v>
      </c>
      <c r="V123" s="680">
        <v>0</v>
      </c>
      <c r="W123" s="680">
        <v>0</v>
      </c>
      <c r="X123" s="680">
        <v>0</v>
      </c>
      <c r="Y123" s="680">
        <v>0</v>
      </c>
      <c r="Z123" s="680">
        <v>0</v>
      </c>
      <c r="AA123" s="680">
        <v>0</v>
      </c>
    </row>
    <row r="124" spans="2:27" hidden="1" x14ac:dyDescent="0.25">
      <c r="B124" s="714">
        <v>32</v>
      </c>
      <c r="C124" s="715" t="s">
        <v>5882</v>
      </c>
      <c r="D124" s="72"/>
      <c r="E124" s="715" t="s">
        <v>5930</v>
      </c>
      <c r="G124" s="707">
        <f>IF(IFERROR(G94/G92,0),0,IFERROR(G94/G92,0))</f>
        <v>0</v>
      </c>
      <c r="H124" s="699">
        <f>IF(H93*(H46/10^3)&lt;0,0,H93*(H46/10^3))</f>
        <v>0</v>
      </c>
      <c r="I124" s="699">
        <f t="shared" ref="I124:AA124" si="42">IF(I93*(I46/10^3)&lt;0,0,I93*(I46/10^3))</f>
        <v>0</v>
      </c>
      <c r="J124" s="699">
        <f t="shared" si="42"/>
        <v>0</v>
      </c>
      <c r="K124" s="699">
        <f t="shared" si="42"/>
        <v>0</v>
      </c>
      <c r="L124" s="699">
        <f t="shared" si="42"/>
        <v>0</v>
      </c>
      <c r="M124" s="699">
        <f t="shared" si="42"/>
        <v>0</v>
      </c>
      <c r="N124" s="699">
        <f t="shared" si="42"/>
        <v>0</v>
      </c>
      <c r="O124" s="699">
        <f t="shared" si="42"/>
        <v>0</v>
      </c>
      <c r="P124" s="699">
        <f t="shared" si="42"/>
        <v>0</v>
      </c>
      <c r="Q124" s="699">
        <f t="shared" si="42"/>
        <v>0</v>
      </c>
      <c r="R124" s="699">
        <f t="shared" si="42"/>
        <v>0</v>
      </c>
      <c r="S124" s="699">
        <f t="shared" si="42"/>
        <v>0</v>
      </c>
      <c r="T124" s="699">
        <f t="shared" si="42"/>
        <v>0</v>
      </c>
      <c r="U124" s="699">
        <f t="shared" si="42"/>
        <v>0</v>
      </c>
      <c r="V124" s="699">
        <f t="shared" si="42"/>
        <v>0</v>
      </c>
      <c r="W124" s="699">
        <f t="shared" si="42"/>
        <v>0</v>
      </c>
      <c r="X124" s="699">
        <f t="shared" si="42"/>
        <v>0</v>
      </c>
      <c r="Y124" s="699">
        <f t="shared" si="42"/>
        <v>0</v>
      </c>
      <c r="Z124" s="699">
        <f t="shared" si="42"/>
        <v>0</v>
      </c>
      <c r="AA124" s="699">
        <f t="shared" si="42"/>
        <v>0</v>
      </c>
    </row>
    <row r="125" spans="2:27" hidden="1" x14ac:dyDescent="0.25">
      <c r="B125" s="714">
        <v>33</v>
      </c>
      <c r="C125" s="715" t="s">
        <v>5886</v>
      </c>
      <c r="D125" s="72"/>
      <c r="E125" s="715" t="s">
        <v>5932</v>
      </c>
      <c r="G125" s="680">
        <f>G95</f>
        <v>0</v>
      </c>
      <c r="H125" s="680">
        <f>H95</f>
        <v>0</v>
      </c>
      <c r="I125" s="680">
        <f t="shared" ref="I125:AA125" si="43">I95</f>
        <v>0</v>
      </c>
      <c r="J125" s="680">
        <f t="shared" si="43"/>
        <v>0</v>
      </c>
      <c r="K125" s="680">
        <f t="shared" si="43"/>
        <v>0</v>
      </c>
      <c r="L125" s="680">
        <f t="shared" si="43"/>
        <v>0</v>
      </c>
      <c r="M125" s="680">
        <f t="shared" si="43"/>
        <v>0</v>
      </c>
      <c r="N125" s="680">
        <f t="shared" si="43"/>
        <v>0</v>
      </c>
      <c r="O125" s="680">
        <f t="shared" si="43"/>
        <v>0</v>
      </c>
      <c r="P125" s="680">
        <f t="shared" si="43"/>
        <v>0</v>
      </c>
      <c r="Q125" s="680">
        <f t="shared" si="43"/>
        <v>0</v>
      </c>
      <c r="R125" s="680">
        <f t="shared" si="43"/>
        <v>0</v>
      </c>
      <c r="S125" s="680">
        <f t="shared" si="43"/>
        <v>0</v>
      </c>
      <c r="T125" s="680">
        <f t="shared" si="43"/>
        <v>0</v>
      </c>
      <c r="U125" s="680">
        <f t="shared" si="43"/>
        <v>0</v>
      </c>
      <c r="V125" s="680">
        <f t="shared" si="43"/>
        <v>0</v>
      </c>
      <c r="W125" s="680">
        <f t="shared" si="43"/>
        <v>0</v>
      </c>
      <c r="X125" s="680">
        <f t="shared" si="43"/>
        <v>0</v>
      </c>
      <c r="Y125" s="680">
        <f t="shared" si="43"/>
        <v>0</v>
      </c>
      <c r="Z125" s="680">
        <f t="shared" si="43"/>
        <v>0</v>
      </c>
      <c r="AA125" s="680">
        <f t="shared" si="43"/>
        <v>0</v>
      </c>
    </row>
    <row r="126" spans="2:27" hidden="1" x14ac:dyDescent="0.25">
      <c r="B126" s="714">
        <v>34</v>
      </c>
      <c r="C126" s="715" t="s">
        <v>5890</v>
      </c>
      <c r="D126" s="72"/>
      <c r="E126" s="715" t="s">
        <v>5930</v>
      </c>
      <c r="G126" s="707">
        <f>IF(G97/10^3&gt;0,0,G97/10^3)</f>
        <v>0</v>
      </c>
      <c r="H126" s="699">
        <f>IF(H124&lt;0,0,H124)</f>
        <v>0</v>
      </c>
      <c r="I126" s="699">
        <f t="shared" ref="I126:AA126" si="44">IF(I124&lt;0,0,I124)</f>
        <v>0</v>
      </c>
      <c r="J126" s="699">
        <f t="shared" si="44"/>
        <v>0</v>
      </c>
      <c r="K126" s="699">
        <f t="shared" si="44"/>
        <v>0</v>
      </c>
      <c r="L126" s="699">
        <f t="shared" si="44"/>
        <v>0</v>
      </c>
      <c r="M126" s="699">
        <f t="shared" si="44"/>
        <v>0</v>
      </c>
      <c r="N126" s="699">
        <f t="shared" si="44"/>
        <v>0</v>
      </c>
      <c r="O126" s="699">
        <f t="shared" si="44"/>
        <v>0</v>
      </c>
      <c r="P126" s="699">
        <f t="shared" si="44"/>
        <v>0</v>
      </c>
      <c r="Q126" s="699">
        <f t="shared" si="44"/>
        <v>0</v>
      </c>
      <c r="R126" s="699">
        <f t="shared" si="44"/>
        <v>0</v>
      </c>
      <c r="S126" s="699">
        <f t="shared" si="44"/>
        <v>0</v>
      </c>
      <c r="T126" s="699">
        <f t="shared" si="44"/>
        <v>0</v>
      </c>
      <c r="U126" s="699">
        <f t="shared" si="44"/>
        <v>0</v>
      </c>
      <c r="V126" s="699">
        <f t="shared" si="44"/>
        <v>0</v>
      </c>
      <c r="W126" s="699">
        <f t="shared" si="44"/>
        <v>0</v>
      </c>
      <c r="X126" s="699">
        <f t="shared" si="44"/>
        <v>0</v>
      </c>
      <c r="Y126" s="699">
        <f t="shared" si="44"/>
        <v>0</v>
      </c>
      <c r="Z126" s="699">
        <f t="shared" si="44"/>
        <v>0</v>
      </c>
      <c r="AA126" s="699">
        <f t="shared" si="44"/>
        <v>0</v>
      </c>
    </row>
    <row r="127" spans="2:27" hidden="1" x14ac:dyDescent="0.25">
      <c r="B127" s="714">
        <v>35</v>
      </c>
      <c r="C127" s="715" t="s">
        <v>5999</v>
      </c>
      <c r="D127" s="72"/>
      <c r="E127" s="715" t="s">
        <v>5932</v>
      </c>
      <c r="G127" s="707">
        <f>G99</f>
        <v>0</v>
      </c>
      <c r="H127" s="699">
        <f>H96</f>
        <v>0</v>
      </c>
      <c r="I127" s="699">
        <f t="shared" ref="I127:AA127" si="45">I96</f>
        <v>0</v>
      </c>
      <c r="J127" s="699">
        <f t="shared" si="45"/>
        <v>0</v>
      </c>
      <c r="K127" s="699">
        <f t="shared" si="45"/>
        <v>0</v>
      </c>
      <c r="L127" s="699">
        <f t="shared" si="45"/>
        <v>0</v>
      </c>
      <c r="M127" s="699">
        <f t="shared" si="45"/>
        <v>0</v>
      </c>
      <c r="N127" s="699">
        <f t="shared" si="45"/>
        <v>0</v>
      </c>
      <c r="O127" s="699">
        <f t="shared" si="45"/>
        <v>0</v>
      </c>
      <c r="P127" s="699">
        <f t="shared" si="45"/>
        <v>0</v>
      </c>
      <c r="Q127" s="699">
        <f t="shared" si="45"/>
        <v>0</v>
      </c>
      <c r="R127" s="699">
        <f t="shared" si="45"/>
        <v>0</v>
      </c>
      <c r="S127" s="699">
        <f t="shared" si="45"/>
        <v>0</v>
      </c>
      <c r="T127" s="699">
        <f t="shared" si="45"/>
        <v>0</v>
      </c>
      <c r="U127" s="699">
        <f t="shared" si="45"/>
        <v>0</v>
      </c>
      <c r="V127" s="699">
        <f t="shared" si="45"/>
        <v>0</v>
      </c>
      <c r="W127" s="699">
        <f t="shared" si="45"/>
        <v>0</v>
      </c>
      <c r="X127" s="699">
        <f t="shared" si="45"/>
        <v>0</v>
      </c>
      <c r="Y127" s="699">
        <f t="shared" si="45"/>
        <v>0</v>
      </c>
      <c r="Z127" s="699">
        <f t="shared" si="45"/>
        <v>0</v>
      </c>
      <c r="AA127" s="699">
        <f t="shared" si="45"/>
        <v>0</v>
      </c>
    </row>
    <row r="128" spans="2:27" hidden="1" x14ac:dyDescent="0.25">
      <c r="B128" s="714">
        <v>36</v>
      </c>
      <c r="C128" s="715" t="s">
        <v>5937</v>
      </c>
      <c r="D128" s="72"/>
      <c r="E128" s="715" t="s">
        <v>5939</v>
      </c>
      <c r="G128" s="680">
        <f>IF(IFERROR(G104/G92,0)&lt;0,0,IFERROR(G104/G92,0))</f>
        <v>0</v>
      </c>
      <c r="H128" s="680">
        <f>IF(H126*$D$60&lt;0,0,H126*$D$60)</f>
        <v>0</v>
      </c>
      <c r="I128" s="680">
        <f t="shared" ref="I128:AA128" si="46">IF(I126*$D$60&lt;0,0,I126*$D$60)</f>
        <v>0</v>
      </c>
      <c r="J128" s="680">
        <f t="shared" si="46"/>
        <v>0</v>
      </c>
      <c r="K128" s="680">
        <f t="shared" si="46"/>
        <v>0</v>
      </c>
      <c r="L128" s="680">
        <f t="shared" si="46"/>
        <v>0</v>
      </c>
      <c r="M128" s="680">
        <f t="shared" si="46"/>
        <v>0</v>
      </c>
      <c r="N128" s="680">
        <f t="shared" si="46"/>
        <v>0</v>
      </c>
      <c r="O128" s="680">
        <f t="shared" si="46"/>
        <v>0</v>
      </c>
      <c r="P128" s="680">
        <f t="shared" si="46"/>
        <v>0</v>
      </c>
      <c r="Q128" s="680">
        <f t="shared" si="46"/>
        <v>0</v>
      </c>
      <c r="R128" s="680">
        <f t="shared" si="46"/>
        <v>0</v>
      </c>
      <c r="S128" s="680">
        <f t="shared" si="46"/>
        <v>0</v>
      </c>
      <c r="T128" s="680">
        <f t="shared" si="46"/>
        <v>0</v>
      </c>
      <c r="U128" s="680">
        <f t="shared" si="46"/>
        <v>0</v>
      </c>
      <c r="V128" s="680">
        <f t="shared" si="46"/>
        <v>0</v>
      </c>
      <c r="W128" s="680">
        <f t="shared" si="46"/>
        <v>0</v>
      </c>
      <c r="X128" s="680">
        <f t="shared" si="46"/>
        <v>0</v>
      </c>
      <c r="Y128" s="680">
        <f t="shared" si="46"/>
        <v>0</v>
      </c>
      <c r="Z128" s="680">
        <f t="shared" si="46"/>
        <v>0</v>
      </c>
      <c r="AA128" s="680">
        <f t="shared" si="46"/>
        <v>0</v>
      </c>
    </row>
    <row r="129" spans="2:27" hidden="1" x14ac:dyDescent="0.25">
      <c r="B129" s="714">
        <v>37</v>
      </c>
      <c r="C129" s="715" t="s">
        <v>5940</v>
      </c>
      <c r="D129" s="72"/>
      <c r="E129" s="715" t="s">
        <v>5939</v>
      </c>
      <c r="G129" s="680">
        <f>IFERROR(G105/G92,0)</f>
        <v>0</v>
      </c>
      <c r="H129" s="680">
        <f>H127*$D$59</f>
        <v>0</v>
      </c>
      <c r="I129" s="680">
        <f t="shared" ref="I129:AA129" si="47">I127*$D$59</f>
        <v>0</v>
      </c>
      <c r="J129" s="680">
        <f t="shared" si="47"/>
        <v>0</v>
      </c>
      <c r="K129" s="680">
        <f t="shared" si="47"/>
        <v>0</v>
      </c>
      <c r="L129" s="680">
        <f t="shared" si="47"/>
        <v>0</v>
      </c>
      <c r="M129" s="680">
        <f t="shared" si="47"/>
        <v>0</v>
      </c>
      <c r="N129" s="680">
        <f t="shared" si="47"/>
        <v>0</v>
      </c>
      <c r="O129" s="680">
        <f t="shared" si="47"/>
        <v>0</v>
      </c>
      <c r="P129" s="680">
        <f t="shared" si="47"/>
        <v>0</v>
      </c>
      <c r="Q129" s="680">
        <f t="shared" si="47"/>
        <v>0</v>
      </c>
      <c r="R129" s="680">
        <f t="shared" si="47"/>
        <v>0</v>
      </c>
      <c r="S129" s="680">
        <f t="shared" si="47"/>
        <v>0</v>
      </c>
      <c r="T129" s="680">
        <f t="shared" si="47"/>
        <v>0</v>
      </c>
      <c r="U129" s="680">
        <f t="shared" si="47"/>
        <v>0</v>
      </c>
      <c r="V129" s="680">
        <f t="shared" si="47"/>
        <v>0</v>
      </c>
      <c r="W129" s="680">
        <f t="shared" si="47"/>
        <v>0</v>
      </c>
      <c r="X129" s="680">
        <f t="shared" si="47"/>
        <v>0</v>
      </c>
      <c r="Y129" s="680">
        <f t="shared" si="47"/>
        <v>0</v>
      </c>
      <c r="Z129" s="680">
        <f t="shared" si="47"/>
        <v>0</v>
      </c>
      <c r="AA129" s="680">
        <f t="shared" si="47"/>
        <v>0</v>
      </c>
    </row>
    <row r="130" spans="2:27" hidden="1" x14ac:dyDescent="0.25">
      <c r="B130" s="714">
        <v>38</v>
      </c>
      <c r="C130" s="715" t="s">
        <v>5942</v>
      </c>
      <c r="D130" s="72"/>
      <c r="E130" s="715" t="s">
        <v>5939</v>
      </c>
      <c r="G130" s="707">
        <f>SUM(G128:G129)</f>
        <v>0</v>
      </c>
      <c r="H130" s="699">
        <f>IF(SUM(H128:H129)&lt;0,0,SUM(H128:H129))</f>
        <v>0</v>
      </c>
      <c r="I130" s="699">
        <f t="shared" ref="I130:AA130" si="48">IF(SUM(I128:I129)&lt;0,0,SUM(I128:I129))</f>
        <v>0</v>
      </c>
      <c r="J130" s="699">
        <f t="shared" si="48"/>
        <v>0</v>
      </c>
      <c r="K130" s="699">
        <f t="shared" si="48"/>
        <v>0</v>
      </c>
      <c r="L130" s="699">
        <f t="shared" si="48"/>
        <v>0</v>
      </c>
      <c r="M130" s="699">
        <f t="shared" si="48"/>
        <v>0</v>
      </c>
      <c r="N130" s="699">
        <f t="shared" si="48"/>
        <v>0</v>
      </c>
      <c r="O130" s="699">
        <f t="shared" si="48"/>
        <v>0</v>
      </c>
      <c r="P130" s="699">
        <f t="shared" si="48"/>
        <v>0</v>
      </c>
      <c r="Q130" s="699">
        <f t="shared" si="48"/>
        <v>0</v>
      </c>
      <c r="R130" s="699">
        <f t="shared" si="48"/>
        <v>0</v>
      </c>
      <c r="S130" s="699">
        <f t="shared" si="48"/>
        <v>0</v>
      </c>
      <c r="T130" s="699">
        <f t="shared" si="48"/>
        <v>0</v>
      </c>
      <c r="U130" s="699">
        <f t="shared" si="48"/>
        <v>0</v>
      </c>
      <c r="V130" s="699">
        <f t="shared" si="48"/>
        <v>0</v>
      </c>
      <c r="W130" s="699">
        <f t="shared" si="48"/>
        <v>0</v>
      </c>
      <c r="X130" s="699">
        <f t="shared" si="48"/>
        <v>0</v>
      </c>
      <c r="Y130" s="699">
        <f t="shared" si="48"/>
        <v>0</v>
      </c>
      <c r="Z130" s="699">
        <f t="shared" si="48"/>
        <v>0</v>
      </c>
      <c r="AA130" s="699">
        <f t="shared" si="48"/>
        <v>0</v>
      </c>
    </row>
    <row r="131" spans="2:27" hidden="1" x14ac:dyDescent="0.25">
      <c r="B131" s="714">
        <v>39</v>
      </c>
      <c r="C131" s="715" t="s">
        <v>5944</v>
      </c>
      <c r="D131" s="72"/>
      <c r="E131" s="715" t="s">
        <v>5939</v>
      </c>
      <c r="G131" s="680">
        <f>IFERROR(G107/G92,0)</f>
        <v>0</v>
      </c>
      <c r="H131" s="680">
        <f>IF(H126*$D$72&lt;0,0,H126*$D$72)</f>
        <v>0</v>
      </c>
      <c r="I131" s="680">
        <f t="shared" ref="I131:AA131" si="49">IF(I126*$D$72&lt;0,0,I126*$D$72)</f>
        <v>0</v>
      </c>
      <c r="J131" s="680">
        <f t="shared" si="49"/>
        <v>0</v>
      </c>
      <c r="K131" s="680">
        <f t="shared" si="49"/>
        <v>0</v>
      </c>
      <c r="L131" s="680">
        <f t="shared" si="49"/>
        <v>0</v>
      </c>
      <c r="M131" s="680">
        <f t="shared" si="49"/>
        <v>0</v>
      </c>
      <c r="N131" s="680">
        <f t="shared" si="49"/>
        <v>0</v>
      </c>
      <c r="O131" s="680">
        <f t="shared" si="49"/>
        <v>0</v>
      </c>
      <c r="P131" s="680">
        <f t="shared" si="49"/>
        <v>0</v>
      </c>
      <c r="Q131" s="680">
        <f t="shared" si="49"/>
        <v>0</v>
      </c>
      <c r="R131" s="680">
        <f t="shared" si="49"/>
        <v>0</v>
      </c>
      <c r="S131" s="680">
        <f t="shared" si="49"/>
        <v>0</v>
      </c>
      <c r="T131" s="680">
        <f t="shared" si="49"/>
        <v>0</v>
      </c>
      <c r="U131" s="680">
        <f t="shared" si="49"/>
        <v>0</v>
      </c>
      <c r="V131" s="680">
        <f t="shared" si="49"/>
        <v>0</v>
      </c>
      <c r="W131" s="680">
        <f t="shared" si="49"/>
        <v>0</v>
      </c>
      <c r="X131" s="680">
        <f t="shared" si="49"/>
        <v>0</v>
      </c>
      <c r="Y131" s="680">
        <f t="shared" si="49"/>
        <v>0</v>
      </c>
      <c r="Z131" s="680">
        <f t="shared" si="49"/>
        <v>0</v>
      </c>
      <c r="AA131" s="680">
        <f t="shared" si="49"/>
        <v>0</v>
      </c>
    </row>
    <row r="132" spans="2:27" hidden="1" x14ac:dyDescent="0.25">
      <c r="B132" s="714">
        <v>40</v>
      </c>
      <c r="C132" s="715" t="s">
        <v>5946</v>
      </c>
      <c r="D132" s="72"/>
      <c r="E132" s="715" t="s">
        <v>5939</v>
      </c>
      <c r="G132" s="680">
        <f>IFERROR(G108/G92,0)</f>
        <v>0</v>
      </c>
      <c r="H132" s="680">
        <f>H127*$D$71</f>
        <v>0</v>
      </c>
      <c r="I132" s="680">
        <f t="shared" ref="I132:AA132" si="50">I127*$D$71</f>
        <v>0</v>
      </c>
      <c r="J132" s="680">
        <f t="shared" si="50"/>
        <v>0</v>
      </c>
      <c r="K132" s="680">
        <f t="shared" si="50"/>
        <v>0</v>
      </c>
      <c r="L132" s="680">
        <f t="shared" si="50"/>
        <v>0</v>
      </c>
      <c r="M132" s="680">
        <f t="shared" si="50"/>
        <v>0</v>
      </c>
      <c r="N132" s="680">
        <f t="shared" si="50"/>
        <v>0</v>
      </c>
      <c r="O132" s="680">
        <f t="shared" si="50"/>
        <v>0</v>
      </c>
      <c r="P132" s="680">
        <f t="shared" si="50"/>
        <v>0</v>
      </c>
      <c r="Q132" s="680">
        <f t="shared" si="50"/>
        <v>0</v>
      </c>
      <c r="R132" s="680">
        <f t="shared" si="50"/>
        <v>0</v>
      </c>
      <c r="S132" s="680">
        <f t="shared" si="50"/>
        <v>0</v>
      </c>
      <c r="T132" s="680">
        <f t="shared" si="50"/>
        <v>0</v>
      </c>
      <c r="U132" s="680">
        <f t="shared" si="50"/>
        <v>0</v>
      </c>
      <c r="V132" s="680">
        <f t="shared" si="50"/>
        <v>0</v>
      </c>
      <c r="W132" s="680">
        <f t="shared" si="50"/>
        <v>0</v>
      </c>
      <c r="X132" s="680">
        <f t="shared" si="50"/>
        <v>0</v>
      </c>
      <c r="Y132" s="680">
        <f t="shared" si="50"/>
        <v>0</v>
      </c>
      <c r="Z132" s="680">
        <f t="shared" si="50"/>
        <v>0</v>
      </c>
      <c r="AA132" s="680">
        <f t="shared" si="50"/>
        <v>0</v>
      </c>
    </row>
    <row r="133" spans="2:27" hidden="1" x14ac:dyDescent="0.25">
      <c r="B133" s="714">
        <v>41</v>
      </c>
      <c r="C133" s="715" t="s">
        <v>5948</v>
      </c>
      <c r="D133" s="72"/>
      <c r="E133" s="715" t="s">
        <v>5939</v>
      </c>
      <c r="G133" s="707">
        <f>SUM(G131:G132)</f>
        <v>0</v>
      </c>
      <c r="H133" s="699">
        <f>SUM(H131:H132)</f>
        <v>0</v>
      </c>
      <c r="I133" s="699">
        <f t="shared" ref="I133:AA133" si="51">SUM(I131:I132)</f>
        <v>0</v>
      </c>
      <c r="J133" s="699">
        <f t="shared" si="51"/>
        <v>0</v>
      </c>
      <c r="K133" s="699">
        <f t="shared" si="51"/>
        <v>0</v>
      </c>
      <c r="L133" s="699">
        <f t="shared" si="51"/>
        <v>0</v>
      </c>
      <c r="M133" s="699">
        <f t="shared" si="51"/>
        <v>0</v>
      </c>
      <c r="N133" s="699">
        <f t="shared" si="51"/>
        <v>0</v>
      </c>
      <c r="O133" s="699">
        <f t="shared" si="51"/>
        <v>0</v>
      </c>
      <c r="P133" s="699">
        <f t="shared" si="51"/>
        <v>0</v>
      </c>
      <c r="Q133" s="699">
        <f t="shared" si="51"/>
        <v>0</v>
      </c>
      <c r="R133" s="699">
        <f t="shared" si="51"/>
        <v>0</v>
      </c>
      <c r="S133" s="699">
        <f t="shared" si="51"/>
        <v>0</v>
      </c>
      <c r="T133" s="699">
        <f t="shared" si="51"/>
        <v>0</v>
      </c>
      <c r="U133" s="699">
        <f t="shared" si="51"/>
        <v>0</v>
      </c>
      <c r="V133" s="699">
        <f t="shared" si="51"/>
        <v>0</v>
      </c>
      <c r="W133" s="699">
        <f t="shared" si="51"/>
        <v>0</v>
      </c>
      <c r="X133" s="699">
        <f t="shared" si="51"/>
        <v>0</v>
      </c>
      <c r="Y133" s="699">
        <f t="shared" si="51"/>
        <v>0</v>
      </c>
      <c r="Z133" s="699">
        <f t="shared" si="51"/>
        <v>0</v>
      </c>
      <c r="AA133" s="699">
        <f t="shared" si="51"/>
        <v>0</v>
      </c>
    </row>
    <row r="134" spans="2:27" hidden="1" x14ac:dyDescent="0.25">
      <c r="B134" s="714">
        <v>42</v>
      </c>
      <c r="C134" s="715" t="s">
        <v>5950</v>
      </c>
      <c r="D134" s="72"/>
      <c r="E134" s="715" t="s">
        <v>5952</v>
      </c>
      <c r="G134" s="688">
        <f>IFERROR(G110/G92,0)</f>
        <v>0</v>
      </c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</row>
    <row r="135" spans="2:27" hidden="1" x14ac:dyDescent="0.25">
      <c r="B135" s="714">
        <v>43</v>
      </c>
      <c r="C135" s="715" t="s">
        <v>5953</v>
      </c>
      <c r="D135" s="72"/>
      <c r="E135" s="715" t="s">
        <v>5952</v>
      </c>
      <c r="G135" s="688">
        <f>IFERROR(G112/G92,0)</f>
        <v>0</v>
      </c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</row>
    <row r="136" spans="2:27" hidden="1" x14ac:dyDescent="0.25">
      <c r="C136" s="673"/>
      <c r="D136" s="72"/>
      <c r="E136" s="673"/>
      <c r="G136" s="72"/>
      <c r="H136" s="674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</row>
    <row r="137" spans="2:27" hidden="1" x14ac:dyDescent="0.25">
      <c r="B137" s="716"/>
      <c r="C137" s="718" t="s">
        <v>6084</v>
      </c>
      <c r="D137" s="72"/>
      <c r="G137" s="72"/>
      <c r="H137" s="650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</row>
    <row r="138" spans="2:27" hidden="1" x14ac:dyDescent="0.25">
      <c r="B138" s="717"/>
      <c r="C138" s="719" t="s">
        <v>5866</v>
      </c>
      <c r="D138" s="72"/>
      <c r="G138" s="72"/>
      <c r="H138" s="650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</row>
    <row r="139" spans="2:27" hidden="1" x14ac:dyDescent="0.25">
      <c r="B139" s="714">
        <v>44</v>
      </c>
      <c r="C139" s="715" t="s">
        <v>5956</v>
      </c>
      <c r="D139" s="72"/>
      <c r="G139" s="72"/>
      <c r="H139" s="650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</row>
    <row r="140" spans="2:27" hidden="1" x14ac:dyDescent="0.25">
      <c r="B140" s="714">
        <v>45</v>
      </c>
      <c r="C140" s="715" t="s">
        <v>5958</v>
      </c>
      <c r="D140" s="72"/>
      <c r="E140" s="715" t="s">
        <v>6145</v>
      </c>
      <c r="F140" s="751"/>
      <c r="G140" s="688">
        <v>0</v>
      </c>
      <c r="H140" s="677">
        <v>0</v>
      </c>
      <c r="I140" s="677">
        <v>0</v>
      </c>
      <c r="J140" s="677">
        <v>0</v>
      </c>
      <c r="K140" s="677">
        <v>0</v>
      </c>
      <c r="L140" s="677">
        <v>0</v>
      </c>
      <c r="M140" s="677">
        <v>0</v>
      </c>
      <c r="N140" s="677">
        <v>0</v>
      </c>
      <c r="O140" s="677">
        <v>0</v>
      </c>
      <c r="P140" s="677">
        <v>0</v>
      </c>
      <c r="Q140" s="677">
        <v>0</v>
      </c>
      <c r="R140" s="677">
        <v>0</v>
      </c>
      <c r="S140" s="677">
        <v>0</v>
      </c>
      <c r="T140" s="677">
        <v>0</v>
      </c>
      <c r="U140" s="677">
        <v>0</v>
      </c>
      <c r="V140" s="677">
        <v>0</v>
      </c>
      <c r="W140" s="677">
        <v>0</v>
      </c>
      <c r="X140" s="677">
        <v>0</v>
      </c>
      <c r="Y140" s="677">
        <v>0</v>
      </c>
      <c r="Z140" s="677">
        <v>0</v>
      </c>
      <c r="AA140" s="677">
        <v>0</v>
      </c>
    </row>
    <row r="141" spans="2:27" hidden="1" x14ac:dyDescent="0.25">
      <c r="B141" s="714">
        <v>46</v>
      </c>
      <c r="C141" s="715" t="s">
        <v>5961</v>
      </c>
      <c r="D141" s="72"/>
      <c r="E141" s="715" t="s">
        <v>6145</v>
      </c>
      <c r="G141" s="688">
        <f>IFERROR(AVERAGE(H41:AA41),0)</f>
        <v>0</v>
      </c>
      <c r="H141" s="677">
        <f>H41</f>
        <v>0</v>
      </c>
      <c r="I141" s="677">
        <f t="shared" ref="I141:AA141" si="52">I41</f>
        <v>0</v>
      </c>
      <c r="J141" s="677">
        <f t="shared" si="52"/>
        <v>0</v>
      </c>
      <c r="K141" s="677">
        <f t="shared" si="52"/>
        <v>0</v>
      </c>
      <c r="L141" s="677">
        <f t="shared" si="52"/>
        <v>0</v>
      </c>
      <c r="M141" s="677">
        <f t="shared" si="52"/>
        <v>0</v>
      </c>
      <c r="N141" s="677">
        <f t="shared" si="52"/>
        <v>0</v>
      </c>
      <c r="O141" s="677">
        <f t="shared" si="52"/>
        <v>0</v>
      </c>
      <c r="P141" s="677">
        <f t="shared" si="52"/>
        <v>0</v>
      </c>
      <c r="Q141" s="677">
        <f t="shared" si="52"/>
        <v>0</v>
      </c>
      <c r="R141" s="677">
        <f t="shared" si="52"/>
        <v>0</v>
      </c>
      <c r="S141" s="677">
        <f t="shared" si="52"/>
        <v>0</v>
      </c>
      <c r="T141" s="677">
        <f t="shared" si="52"/>
        <v>0</v>
      </c>
      <c r="U141" s="677">
        <f t="shared" si="52"/>
        <v>0</v>
      </c>
      <c r="V141" s="677">
        <f t="shared" si="52"/>
        <v>0</v>
      </c>
      <c r="W141" s="677">
        <f t="shared" si="52"/>
        <v>0</v>
      </c>
      <c r="X141" s="677">
        <f t="shared" si="52"/>
        <v>0</v>
      </c>
      <c r="Y141" s="677">
        <f t="shared" si="52"/>
        <v>0</v>
      </c>
      <c r="Z141" s="677">
        <f t="shared" si="52"/>
        <v>0</v>
      </c>
      <c r="AA141" s="677">
        <f t="shared" si="52"/>
        <v>0</v>
      </c>
    </row>
    <row r="142" spans="2:27" hidden="1" x14ac:dyDescent="0.25">
      <c r="B142" s="714">
        <v>47</v>
      </c>
      <c r="C142" s="715" t="s">
        <v>5962</v>
      </c>
      <c r="D142" s="72"/>
      <c r="E142" s="715" t="s">
        <v>6146</v>
      </c>
      <c r="G142" s="697">
        <f>IFERROR(G122/G140,0)</f>
        <v>0</v>
      </c>
      <c r="H142" s="782">
        <f>IFERROR(H122/H140,0)</f>
        <v>0</v>
      </c>
      <c r="I142" s="782">
        <f t="shared" ref="I142:AA142" si="53">IFERROR(I122/I140,0)</f>
        <v>0</v>
      </c>
      <c r="J142" s="782">
        <f t="shared" si="53"/>
        <v>0</v>
      </c>
      <c r="K142" s="782">
        <f t="shared" si="53"/>
        <v>0</v>
      </c>
      <c r="L142" s="782">
        <f t="shared" si="53"/>
        <v>0</v>
      </c>
      <c r="M142" s="782">
        <f t="shared" si="53"/>
        <v>0</v>
      </c>
      <c r="N142" s="782">
        <f t="shared" si="53"/>
        <v>0</v>
      </c>
      <c r="O142" s="782">
        <f t="shared" si="53"/>
        <v>0</v>
      </c>
      <c r="P142" s="782">
        <f t="shared" si="53"/>
        <v>0</v>
      </c>
      <c r="Q142" s="782">
        <f t="shared" si="53"/>
        <v>0</v>
      </c>
      <c r="R142" s="782">
        <f t="shared" si="53"/>
        <v>0</v>
      </c>
      <c r="S142" s="782">
        <f t="shared" si="53"/>
        <v>0</v>
      </c>
      <c r="T142" s="782">
        <f t="shared" si="53"/>
        <v>0</v>
      </c>
      <c r="U142" s="782">
        <f t="shared" si="53"/>
        <v>0</v>
      </c>
      <c r="V142" s="782">
        <f t="shared" si="53"/>
        <v>0</v>
      </c>
      <c r="W142" s="782">
        <f t="shared" si="53"/>
        <v>0</v>
      </c>
      <c r="X142" s="782">
        <f t="shared" si="53"/>
        <v>0</v>
      </c>
      <c r="Y142" s="782">
        <f t="shared" si="53"/>
        <v>0</v>
      </c>
      <c r="Z142" s="782">
        <f t="shared" si="53"/>
        <v>0</v>
      </c>
      <c r="AA142" s="782">
        <f t="shared" si="53"/>
        <v>0</v>
      </c>
    </row>
    <row r="143" spans="2:27" hidden="1" x14ac:dyDescent="0.25">
      <c r="B143" s="714">
        <v>48</v>
      </c>
      <c r="C143" s="715" t="s">
        <v>5965</v>
      </c>
      <c r="D143" s="72"/>
      <c r="E143" s="715" t="s">
        <v>6147</v>
      </c>
      <c r="G143" s="689">
        <f>IFERROR(G123/G140,0)</f>
        <v>0</v>
      </c>
      <c r="H143" s="783">
        <f>IFERROR(H123/H140,0)</f>
        <v>0</v>
      </c>
      <c r="I143" s="783">
        <f t="shared" ref="I143:AA143" si="54">IFERROR(I123/I140,0)</f>
        <v>0</v>
      </c>
      <c r="J143" s="783">
        <f t="shared" si="54"/>
        <v>0</v>
      </c>
      <c r="K143" s="783">
        <f t="shared" si="54"/>
        <v>0</v>
      </c>
      <c r="L143" s="783">
        <f t="shared" si="54"/>
        <v>0</v>
      </c>
      <c r="M143" s="783">
        <f t="shared" si="54"/>
        <v>0</v>
      </c>
      <c r="N143" s="783">
        <f t="shared" si="54"/>
        <v>0</v>
      </c>
      <c r="O143" s="783">
        <f t="shared" si="54"/>
        <v>0</v>
      </c>
      <c r="P143" s="783">
        <f t="shared" si="54"/>
        <v>0</v>
      </c>
      <c r="Q143" s="783">
        <f t="shared" si="54"/>
        <v>0</v>
      </c>
      <c r="R143" s="783">
        <f t="shared" si="54"/>
        <v>0</v>
      </c>
      <c r="S143" s="783">
        <f t="shared" si="54"/>
        <v>0</v>
      </c>
      <c r="T143" s="783">
        <f t="shared" si="54"/>
        <v>0</v>
      </c>
      <c r="U143" s="783">
        <f t="shared" si="54"/>
        <v>0</v>
      </c>
      <c r="V143" s="783">
        <f t="shared" si="54"/>
        <v>0</v>
      </c>
      <c r="W143" s="783">
        <f t="shared" si="54"/>
        <v>0</v>
      </c>
      <c r="X143" s="783">
        <f t="shared" si="54"/>
        <v>0</v>
      </c>
      <c r="Y143" s="783">
        <f t="shared" si="54"/>
        <v>0</v>
      </c>
      <c r="Z143" s="783">
        <f t="shared" si="54"/>
        <v>0</v>
      </c>
      <c r="AA143" s="783">
        <f t="shared" si="54"/>
        <v>0</v>
      </c>
    </row>
    <row r="144" spans="2:27" hidden="1" x14ac:dyDescent="0.25">
      <c r="B144" s="714">
        <v>49</v>
      </c>
      <c r="C144" s="715" t="s">
        <v>5968</v>
      </c>
      <c r="D144" s="72"/>
      <c r="E144" s="715" t="s">
        <v>6146</v>
      </c>
      <c r="G144" s="689">
        <f>IFERROR(G124/G141,0)</f>
        <v>0</v>
      </c>
      <c r="H144" s="782">
        <f>IF(IFERROR(H124/H141,0)&lt;0,0,IFERROR(H124/H141,0))</f>
        <v>0</v>
      </c>
      <c r="I144" s="782">
        <f t="shared" ref="I144:AA144" si="55">IF(IFERROR(I124/I141,0)&lt;0,0,IFERROR(I124/I141,0))</f>
        <v>0</v>
      </c>
      <c r="J144" s="782">
        <f t="shared" si="55"/>
        <v>0</v>
      </c>
      <c r="K144" s="782">
        <f t="shared" si="55"/>
        <v>0</v>
      </c>
      <c r="L144" s="782">
        <f t="shared" si="55"/>
        <v>0</v>
      </c>
      <c r="M144" s="782">
        <f t="shared" si="55"/>
        <v>0</v>
      </c>
      <c r="N144" s="782">
        <f t="shared" si="55"/>
        <v>0</v>
      </c>
      <c r="O144" s="782">
        <f t="shared" si="55"/>
        <v>0</v>
      </c>
      <c r="P144" s="782">
        <f t="shared" si="55"/>
        <v>0</v>
      </c>
      <c r="Q144" s="782">
        <f t="shared" si="55"/>
        <v>0</v>
      </c>
      <c r="R144" s="782">
        <f t="shared" si="55"/>
        <v>0</v>
      </c>
      <c r="S144" s="782">
        <f t="shared" si="55"/>
        <v>0</v>
      </c>
      <c r="T144" s="782">
        <f t="shared" si="55"/>
        <v>0</v>
      </c>
      <c r="U144" s="782">
        <f t="shared" si="55"/>
        <v>0</v>
      </c>
      <c r="V144" s="782">
        <f t="shared" si="55"/>
        <v>0</v>
      </c>
      <c r="W144" s="782">
        <f t="shared" si="55"/>
        <v>0</v>
      </c>
      <c r="X144" s="782">
        <f t="shared" si="55"/>
        <v>0</v>
      </c>
      <c r="Y144" s="782">
        <f t="shared" si="55"/>
        <v>0</v>
      </c>
      <c r="Z144" s="782">
        <f t="shared" si="55"/>
        <v>0</v>
      </c>
      <c r="AA144" s="782">
        <f t="shared" si="55"/>
        <v>0</v>
      </c>
    </row>
    <row r="145" spans="2:27" hidden="1" x14ac:dyDescent="0.25">
      <c r="B145" s="714">
        <v>50</v>
      </c>
      <c r="C145" s="715" t="s">
        <v>5970</v>
      </c>
      <c r="D145" s="72"/>
      <c r="E145" s="715" t="s">
        <v>6147</v>
      </c>
      <c r="G145" s="786">
        <f>IFERROR(G125/G141,0)</f>
        <v>0</v>
      </c>
      <c r="H145" s="783">
        <f>IFERROR(H125/H141,0)</f>
        <v>0</v>
      </c>
      <c r="I145" s="783">
        <f t="shared" ref="I145:AA145" si="56">IFERROR(I125/I141,0)</f>
        <v>0</v>
      </c>
      <c r="J145" s="783">
        <f t="shared" si="56"/>
        <v>0</v>
      </c>
      <c r="K145" s="783">
        <f t="shared" si="56"/>
        <v>0</v>
      </c>
      <c r="L145" s="783">
        <f t="shared" si="56"/>
        <v>0</v>
      </c>
      <c r="M145" s="783">
        <f t="shared" si="56"/>
        <v>0</v>
      </c>
      <c r="N145" s="783">
        <f t="shared" si="56"/>
        <v>0</v>
      </c>
      <c r="O145" s="783">
        <f t="shared" si="56"/>
        <v>0</v>
      </c>
      <c r="P145" s="783">
        <f t="shared" si="56"/>
        <v>0</v>
      </c>
      <c r="Q145" s="783">
        <f t="shared" si="56"/>
        <v>0</v>
      </c>
      <c r="R145" s="783">
        <f t="shared" si="56"/>
        <v>0</v>
      </c>
      <c r="S145" s="783">
        <f t="shared" si="56"/>
        <v>0</v>
      </c>
      <c r="T145" s="783">
        <f t="shared" si="56"/>
        <v>0</v>
      </c>
      <c r="U145" s="783">
        <f t="shared" si="56"/>
        <v>0</v>
      </c>
      <c r="V145" s="783">
        <f t="shared" si="56"/>
        <v>0</v>
      </c>
      <c r="W145" s="783">
        <f t="shared" si="56"/>
        <v>0</v>
      </c>
      <c r="X145" s="783">
        <f t="shared" si="56"/>
        <v>0</v>
      </c>
      <c r="Y145" s="783">
        <f t="shared" si="56"/>
        <v>0</v>
      </c>
      <c r="Z145" s="783">
        <f t="shared" si="56"/>
        <v>0</v>
      </c>
      <c r="AA145" s="783">
        <f t="shared" si="56"/>
        <v>0</v>
      </c>
    </row>
    <row r="146" spans="2:27" hidden="1" x14ac:dyDescent="0.25">
      <c r="B146" s="714">
        <v>51</v>
      </c>
      <c r="C146" s="715" t="s">
        <v>5972</v>
      </c>
      <c r="D146" s="72"/>
      <c r="E146" s="715" t="s">
        <v>6146</v>
      </c>
      <c r="G146" s="688">
        <f>G142</f>
        <v>0</v>
      </c>
      <c r="H146" s="677">
        <f>IF(H144&lt;0,0,H144)</f>
        <v>0</v>
      </c>
      <c r="I146" s="677">
        <f t="shared" ref="I146:AA146" si="57">IF(I144&lt;0,0,I144)</f>
        <v>0</v>
      </c>
      <c r="J146" s="677">
        <f t="shared" si="57"/>
        <v>0</v>
      </c>
      <c r="K146" s="677">
        <f t="shared" si="57"/>
        <v>0</v>
      </c>
      <c r="L146" s="677">
        <f t="shared" si="57"/>
        <v>0</v>
      </c>
      <c r="M146" s="677">
        <f t="shared" si="57"/>
        <v>0</v>
      </c>
      <c r="N146" s="677">
        <f t="shared" si="57"/>
        <v>0</v>
      </c>
      <c r="O146" s="677">
        <f t="shared" si="57"/>
        <v>0</v>
      </c>
      <c r="P146" s="677">
        <f t="shared" si="57"/>
        <v>0</v>
      </c>
      <c r="Q146" s="677">
        <f t="shared" si="57"/>
        <v>0</v>
      </c>
      <c r="R146" s="677">
        <f t="shared" si="57"/>
        <v>0</v>
      </c>
      <c r="S146" s="677">
        <f t="shared" si="57"/>
        <v>0</v>
      </c>
      <c r="T146" s="677">
        <f t="shared" si="57"/>
        <v>0</v>
      </c>
      <c r="U146" s="677">
        <f t="shared" si="57"/>
        <v>0</v>
      </c>
      <c r="V146" s="677">
        <f t="shared" si="57"/>
        <v>0</v>
      </c>
      <c r="W146" s="677">
        <f t="shared" si="57"/>
        <v>0</v>
      </c>
      <c r="X146" s="677">
        <f t="shared" si="57"/>
        <v>0</v>
      </c>
      <c r="Y146" s="677">
        <f t="shared" si="57"/>
        <v>0</v>
      </c>
      <c r="Z146" s="677">
        <f t="shared" si="57"/>
        <v>0</v>
      </c>
      <c r="AA146" s="677">
        <f t="shared" si="57"/>
        <v>0</v>
      </c>
    </row>
    <row r="147" spans="2:27" hidden="1" x14ac:dyDescent="0.25">
      <c r="B147" s="714">
        <v>52</v>
      </c>
      <c r="C147" s="715" t="s">
        <v>5974</v>
      </c>
      <c r="D147" s="72"/>
      <c r="E147" s="715" t="s">
        <v>6147</v>
      </c>
      <c r="G147" s="694">
        <f>G145</f>
        <v>0</v>
      </c>
      <c r="H147" s="691">
        <f>H145</f>
        <v>0</v>
      </c>
      <c r="I147" s="691">
        <f t="shared" ref="I147:AA147" si="58">I145</f>
        <v>0</v>
      </c>
      <c r="J147" s="691">
        <f t="shared" si="58"/>
        <v>0</v>
      </c>
      <c r="K147" s="691">
        <f t="shared" si="58"/>
        <v>0</v>
      </c>
      <c r="L147" s="691">
        <f t="shared" si="58"/>
        <v>0</v>
      </c>
      <c r="M147" s="691">
        <f t="shared" si="58"/>
        <v>0</v>
      </c>
      <c r="N147" s="691">
        <f t="shared" si="58"/>
        <v>0</v>
      </c>
      <c r="O147" s="691">
        <f t="shared" si="58"/>
        <v>0</v>
      </c>
      <c r="P147" s="691">
        <f t="shared" si="58"/>
        <v>0</v>
      </c>
      <c r="Q147" s="691">
        <f t="shared" si="58"/>
        <v>0</v>
      </c>
      <c r="R147" s="691">
        <f t="shared" si="58"/>
        <v>0</v>
      </c>
      <c r="S147" s="691">
        <f t="shared" si="58"/>
        <v>0</v>
      </c>
      <c r="T147" s="691">
        <f t="shared" si="58"/>
        <v>0</v>
      </c>
      <c r="U147" s="691">
        <f t="shared" si="58"/>
        <v>0</v>
      </c>
      <c r="V147" s="691">
        <f t="shared" si="58"/>
        <v>0</v>
      </c>
      <c r="W147" s="691">
        <f t="shared" si="58"/>
        <v>0</v>
      </c>
      <c r="X147" s="691">
        <f t="shared" si="58"/>
        <v>0</v>
      </c>
      <c r="Y147" s="691">
        <f t="shared" si="58"/>
        <v>0</v>
      </c>
      <c r="Z147" s="691">
        <f t="shared" si="58"/>
        <v>0</v>
      </c>
      <c r="AA147" s="691">
        <f t="shared" si="58"/>
        <v>0</v>
      </c>
    </row>
    <row r="148" spans="2:27" hidden="1" x14ac:dyDescent="0.25">
      <c r="B148" s="714">
        <v>53</v>
      </c>
      <c r="C148" s="715" t="s">
        <v>5976</v>
      </c>
      <c r="D148" s="72"/>
      <c r="E148" s="715" t="s">
        <v>6148</v>
      </c>
      <c r="G148" s="680">
        <f>IF(G146*$D$60&lt;0,0,G146*$D$60)</f>
        <v>0</v>
      </c>
      <c r="H148" s="680">
        <f>IF(H146*$D$60&lt;0,0,H146*$D$60)</f>
        <v>0</v>
      </c>
      <c r="I148" s="680">
        <f t="shared" ref="I148:AA148" si="59">IF(I146*$D$60&lt;0,0,I146*$D$60)</f>
        <v>0</v>
      </c>
      <c r="J148" s="680">
        <f t="shared" si="59"/>
        <v>0</v>
      </c>
      <c r="K148" s="680">
        <f t="shared" si="59"/>
        <v>0</v>
      </c>
      <c r="L148" s="680">
        <f t="shared" si="59"/>
        <v>0</v>
      </c>
      <c r="M148" s="680">
        <f t="shared" si="59"/>
        <v>0</v>
      </c>
      <c r="N148" s="680">
        <f t="shared" si="59"/>
        <v>0</v>
      </c>
      <c r="O148" s="680">
        <f t="shared" si="59"/>
        <v>0</v>
      </c>
      <c r="P148" s="680">
        <f t="shared" si="59"/>
        <v>0</v>
      </c>
      <c r="Q148" s="680">
        <f t="shared" si="59"/>
        <v>0</v>
      </c>
      <c r="R148" s="680">
        <f t="shared" si="59"/>
        <v>0</v>
      </c>
      <c r="S148" s="680">
        <f t="shared" si="59"/>
        <v>0</v>
      </c>
      <c r="T148" s="680">
        <f t="shared" si="59"/>
        <v>0</v>
      </c>
      <c r="U148" s="680">
        <f t="shared" si="59"/>
        <v>0</v>
      </c>
      <c r="V148" s="680">
        <f t="shared" si="59"/>
        <v>0</v>
      </c>
      <c r="W148" s="680">
        <f t="shared" si="59"/>
        <v>0</v>
      </c>
      <c r="X148" s="680">
        <f t="shared" si="59"/>
        <v>0</v>
      </c>
      <c r="Y148" s="680">
        <f t="shared" si="59"/>
        <v>0</v>
      </c>
      <c r="Z148" s="680">
        <f t="shared" si="59"/>
        <v>0</v>
      </c>
      <c r="AA148" s="680">
        <f t="shared" si="59"/>
        <v>0</v>
      </c>
    </row>
    <row r="149" spans="2:27" hidden="1" x14ac:dyDescent="0.25">
      <c r="B149" s="714">
        <v>54</v>
      </c>
      <c r="C149" s="715" t="s">
        <v>5979</v>
      </c>
      <c r="D149" s="72"/>
      <c r="E149" s="715" t="s">
        <v>6148</v>
      </c>
      <c r="G149" s="698">
        <f>G147*D59</f>
        <v>0</v>
      </c>
      <c r="H149" s="680">
        <f>H147*$D$59</f>
        <v>0</v>
      </c>
      <c r="I149" s="680">
        <f t="shared" ref="I149:AA149" si="60">I147*$D$59</f>
        <v>0</v>
      </c>
      <c r="J149" s="680">
        <f t="shared" si="60"/>
        <v>0</v>
      </c>
      <c r="K149" s="680">
        <f t="shared" si="60"/>
        <v>0</v>
      </c>
      <c r="L149" s="680">
        <f t="shared" si="60"/>
        <v>0</v>
      </c>
      <c r="M149" s="680">
        <f t="shared" si="60"/>
        <v>0</v>
      </c>
      <c r="N149" s="680">
        <f t="shared" si="60"/>
        <v>0</v>
      </c>
      <c r="O149" s="680">
        <f t="shared" si="60"/>
        <v>0</v>
      </c>
      <c r="P149" s="680">
        <f t="shared" si="60"/>
        <v>0</v>
      </c>
      <c r="Q149" s="680">
        <f t="shared" si="60"/>
        <v>0</v>
      </c>
      <c r="R149" s="680">
        <f t="shared" si="60"/>
        <v>0</v>
      </c>
      <c r="S149" s="680">
        <f t="shared" si="60"/>
        <v>0</v>
      </c>
      <c r="T149" s="680">
        <f t="shared" si="60"/>
        <v>0</v>
      </c>
      <c r="U149" s="680">
        <f t="shared" si="60"/>
        <v>0</v>
      </c>
      <c r="V149" s="680">
        <f t="shared" si="60"/>
        <v>0</v>
      </c>
      <c r="W149" s="680">
        <f t="shared" si="60"/>
        <v>0</v>
      </c>
      <c r="X149" s="680">
        <f t="shared" si="60"/>
        <v>0</v>
      </c>
      <c r="Y149" s="680">
        <f t="shared" si="60"/>
        <v>0</v>
      </c>
      <c r="Z149" s="680">
        <f t="shared" si="60"/>
        <v>0</v>
      </c>
      <c r="AA149" s="680">
        <f t="shared" si="60"/>
        <v>0</v>
      </c>
    </row>
    <row r="150" spans="2:27" hidden="1" x14ac:dyDescent="0.25">
      <c r="B150" s="714">
        <v>55</v>
      </c>
      <c r="C150" s="715" t="s">
        <v>5981</v>
      </c>
      <c r="D150" s="72"/>
      <c r="E150" s="715" t="s">
        <v>6148</v>
      </c>
      <c r="G150" s="688">
        <f>IF(SUM(G148:G149)&lt;0,0,SUM(G148:G149))</f>
        <v>0</v>
      </c>
      <c r="H150" s="677">
        <f>IF(SUM(H148:H149)&lt;0,0,SUM(H148:H149))</f>
        <v>0</v>
      </c>
      <c r="I150" s="677">
        <f t="shared" ref="I150:AA150" si="61">IF(SUM(I148:I149)&lt;0,0,SUM(I148:I149))</f>
        <v>0</v>
      </c>
      <c r="J150" s="677">
        <f t="shared" si="61"/>
        <v>0</v>
      </c>
      <c r="K150" s="677">
        <f t="shared" si="61"/>
        <v>0</v>
      </c>
      <c r="L150" s="677">
        <f t="shared" si="61"/>
        <v>0</v>
      </c>
      <c r="M150" s="677">
        <f t="shared" si="61"/>
        <v>0</v>
      </c>
      <c r="N150" s="677">
        <f t="shared" si="61"/>
        <v>0</v>
      </c>
      <c r="O150" s="677">
        <f t="shared" si="61"/>
        <v>0</v>
      </c>
      <c r="P150" s="677">
        <f t="shared" si="61"/>
        <v>0</v>
      </c>
      <c r="Q150" s="677">
        <f t="shared" si="61"/>
        <v>0</v>
      </c>
      <c r="R150" s="677">
        <f t="shared" si="61"/>
        <v>0</v>
      </c>
      <c r="S150" s="677">
        <f t="shared" si="61"/>
        <v>0</v>
      </c>
      <c r="T150" s="677">
        <f t="shared" si="61"/>
        <v>0</v>
      </c>
      <c r="U150" s="677">
        <f t="shared" si="61"/>
        <v>0</v>
      </c>
      <c r="V150" s="677">
        <f t="shared" si="61"/>
        <v>0</v>
      </c>
      <c r="W150" s="677">
        <f t="shared" si="61"/>
        <v>0</v>
      </c>
      <c r="X150" s="677">
        <f t="shared" si="61"/>
        <v>0</v>
      </c>
      <c r="Y150" s="677">
        <f t="shared" si="61"/>
        <v>0</v>
      </c>
      <c r="Z150" s="677">
        <f t="shared" si="61"/>
        <v>0</v>
      </c>
      <c r="AA150" s="677">
        <f t="shared" si="61"/>
        <v>0</v>
      </c>
    </row>
    <row r="151" spans="2:27" hidden="1" x14ac:dyDescent="0.25">
      <c r="B151" s="714">
        <v>56</v>
      </c>
      <c r="C151" s="715" t="s">
        <v>5983</v>
      </c>
      <c r="D151" s="72"/>
      <c r="E151" s="715" t="s">
        <v>6148</v>
      </c>
      <c r="G151" s="680">
        <f>IF(G146*$D$72&lt;0,0,G146*$D$72)</f>
        <v>0</v>
      </c>
      <c r="H151" s="680">
        <f>IF(H146*$D$72&lt;0,0,H146*$D$72)</f>
        <v>0</v>
      </c>
      <c r="I151" s="680">
        <f t="shared" ref="I151:AA151" si="62">IF(I146*$D$72&lt;0,0,I146*$D$72)</f>
        <v>0</v>
      </c>
      <c r="J151" s="680">
        <f t="shared" si="62"/>
        <v>0</v>
      </c>
      <c r="K151" s="680">
        <f t="shared" si="62"/>
        <v>0</v>
      </c>
      <c r="L151" s="680">
        <f t="shared" si="62"/>
        <v>0</v>
      </c>
      <c r="M151" s="680">
        <f t="shared" si="62"/>
        <v>0</v>
      </c>
      <c r="N151" s="680">
        <f t="shared" si="62"/>
        <v>0</v>
      </c>
      <c r="O151" s="680">
        <f t="shared" si="62"/>
        <v>0</v>
      </c>
      <c r="P151" s="680">
        <f t="shared" si="62"/>
        <v>0</v>
      </c>
      <c r="Q151" s="680">
        <f t="shared" si="62"/>
        <v>0</v>
      </c>
      <c r="R151" s="680">
        <f t="shared" si="62"/>
        <v>0</v>
      </c>
      <c r="S151" s="680">
        <f t="shared" si="62"/>
        <v>0</v>
      </c>
      <c r="T151" s="680">
        <f t="shared" si="62"/>
        <v>0</v>
      </c>
      <c r="U151" s="680">
        <f t="shared" si="62"/>
        <v>0</v>
      </c>
      <c r="V151" s="680">
        <f t="shared" si="62"/>
        <v>0</v>
      </c>
      <c r="W151" s="680">
        <f t="shared" si="62"/>
        <v>0</v>
      </c>
      <c r="X151" s="680">
        <f t="shared" si="62"/>
        <v>0</v>
      </c>
      <c r="Y151" s="680">
        <f t="shared" si="62"/>
        <v>0</v>
      </c>
      <c r="Z151" s="680">
        <f t="shared" si="62"/>
        <v>0</v>
      </c>
      <c r="AA151" s="680">
        <f t="shared" si="62"/>
        <v>0</v>
      </c>
    </row>
    <row r="152" spans="2:27" hidden="1" x14ac:dyDescent="0.25">
      <c r="B152" s="714">
        <v>57</v>
      </c>
      <c r="C152" s="715" t="s">
        <v>5985</v>
      </c>
      <c r="D152" s="72"/>
      <c r="E152" s="715" t="s">
        <v>6148</v>
      </c>
      <c r="G152" s="680">
        <f>G147*D71</f>
        <v>0</v>
      </c>
      <c r="H152" s="680">
        <f>H147*$D$71</f>
        <v>0</v>
      </c>
      <c r="I152" s="680">
        <f t="shared" ref="I152:AA152" si="63">I147*$D$71</f>
        <v>0</v>
      </c>
      <c r="J152" s="680">
        <f t="shared" si="63"/>
        <v>0</v>
      </c>
      <c r="K152" s="680">
        <f t="shared" si="63"/>
        <v>0</v>
      </c>
      <c r="L152" s="680">
        <f t="shared" si="63"/>
        <v>0</v>
      </c>
      <c r="M152" s="680">
        <f t="shared" si="63"/>
        <v>0</v>
      </c>
      <c r="N152" s="680">
        <f t="shared" si="63"/>
        <v>0</v>
      </c>
      <c r="O152" s="680">
        <f t="shared" si="63"/>
        <v>0</v>
      </c>
      <c r="P152" s="680">
        <f t="shared" si="63"/>
        <v>0</v>
      </c>
      <c r="Q152" s="680">
        <f t="shared" si="63"/>
        <v>0</v>
      </c>
      <c r="R152" s="680">
        <f t="shared" si="63"/>
        <v>0</v>
      </c>
      <c r="S152" s="680">
        <f t="shared" si="63"/>
        <v>0</v>
      </c>
      <c r="T152" s="680">
        <f t="shared" si="63"/>
        <v>0</v>
      </c>
      <c r="U152" s="680">
        <f t="shared" si="63"/>
        <v>0</v>
      </c>
      <c r="V152" s="680">
        <f t="shared" si="63"/>
        <v>0</v>
      </c>
      <c r="W152" s="680">
        <f t="shared" si="63"/>
        <v>0</v>
      </c>
      <c r="X152" s="680">
        <f t="shared" si="63"/>
        <v>0</v>
      </c>
      <c r="Y152" s="680">
        <f t="shared" si="63"/>
        <v>0</v>
      </c>
      <c r="Z152" s="680">
        <f t="shared" si="63"/>
        <v>0</v>
      </c>
      <c r="AA152" s="680">
        <f t="shared" si="63"/>
        <v>0</v>
      </c>
    </row>
    <row r="153" spans="2:27" hidden="1" x14ac:dyDescent="0.25">
      <c r="B153" s="714">
        <v>58</v>
      </c>
      <c r="C153" s="715" t="s">
        <v>5987</v>
      </c>
      <c r="D153" s="72"/>
      <c r="E153" s="715" t="s">
        <v>6148</v>
      </c>
      <c r="G153" s="688">
        <f>IF(SUM(G151:G152)&lt;0,0,SUM(G151:G152))</f>
        <v>0</v>
      </c>
      <c r="H153" s="677">
        <f>IF(SUM(H151:H152)&lt;0,0,SUM(H151:H152))</f>
        <v>0</v>
      </c>
      <c r="I153" s="677">
        <f t="shared" ref="I153:AA153" si="64">IF(SUM(I151:I152)&lt;0,0,SUM(I151:I152))</f>
        <v>0</v>
      </c>
      <c r="J153" s="677">
        <f t="shared" si="64"/>
        <v>0</v>
      </c>
      <c r="K153" s="677">
        <f t="shared" si="64"/>
        <v>0</v>
      </c>
      <c r="L153" s="677">
        <f t="shared" si="64"/>
        <v>0</v>
      </c>
      <c r="M153" s="677">
        <f t="shared" si="64"/>
        <v>0</v>
      </c>
      <c r="N153" s="677">
        <f t="shared" si="64"/>
        <v>0</v>
      </c>
      <c r="O153" s="677">
        <f t="shared" si="64"/>
        <v>0</v>
      </c>
      <c r="P153" s="677">
        <f t="shared" si="64"/>
        <v>0</v>
      </c>
      <c r="Q153" s="677">
        <f t="shared" si="64"/>
        <v>0</v>
      </c>
      <c r="R153" s="677">
        <f t="shared" si="64"/>
        <v>0</v>
      </c>
      <c r="S153" s="677">
        <f t="shared" si="64"/>
        <v>0</v>
      </c>
      <c r="T153" s="677">
        <f t="shared" si="64"/>
        <v>0</v>
      </c>
      <c r="U153" s="677">
        <f t="shared" si="64"/>
        <v>0</v>
      </c>
      <c r="V153" s="677">
        <f t="shared" si="64"/>
        <v>0</v>
      </c>
      <c r="W153" s="677">
        <f t="shared" si="64"/>
        <v>0</v>
      </c>
      <c r="X153" s="677">
        <f t="shared" si="64"/>
        <v>0</v>
      </c>
      <c r="Y153" s="677">
        <f t="shared" si="64"/>
        <v>0</v>
      </c>
      <c r="Z153" s="677">
        <f t="shared" si="64"/>
        <v>0</v>
      </c>
      <c r="AA153" s="677">
        <f t="shared" si="64"/>
        <v>0</v>
      </c>
    </row>
    <row r="154" spans="2:27" hidden="1" x14ac:dyDescent="0.25">
      <c r="B154" s="714">
        <v>59</v>
      </c>
      <c r="C154" s="715" t="s">
        <v>5989</v>
      </c>
      <c r="D154" s="72"/>
      <c r="E154" s="715" t="s">
        <v>6149</v>
      </c>
      <c r="G154" s="707">
        <f>IFERROR(G134/G141,0)</f>
        <v>0</v>
      </c>
    </row>
    <row r="155" spans="2:27" hidden="1" x14ac:dyDescent="0.25">
      <c r="B155" s="714">
        <v>60</v>
      </c>
      <c r="C155" s="715" t="s">
        <v>5992</v>
      </c>
      <c r="D155" s="72"/>
      <c r="E155" s="715" t="s">
        <v>6149</v>
      </c>
      <c r="G155" s="707">
        <f>IFERROR(G135/(G141),0)</f>
        <v>0</v>
      </c>
    </row>
  </sheetData>
  <sheetProtection algorithmName="SHA-512" hashValue="ekqwyN0HHzvDFHU1PW5SWQRp3RlGpgsNit9n7q383KJuV3ZYUrfMoSJzK66auqTHGjW7tNXIo0sbwN+aKw0AgQ==" saltValue="o8fdpGSgOth3XC8yfOGGJg==" spinCount="100000" sheet="1" objects="1" scenarios="1"/>
  <mergeCells count="13">
    <mergeCell ref="B2:F2"/>
    <mergeCell ref="B18:B20"/>
    <mergeCell ref="B12:B14"/>
    <mergeCell ref="B25:F25"/>
    <mergeCell ref="B11:F11"/>
    <mergeCell ref="B17:F17"/>
    <mergeCell ref="B57:F57"/>
    <mergeCell ref="B69:F69"/>
    <mergeCell ref="B37:F37"/>
    <mergeCell ref="B43:F43"/>
    <mergeCell ref="B44:B46"/>
    <mergeCell ref="B49:F49"/>
    <mergeCell ref="B50:B52"/>
  </mergeCells>
  <phoneticPr fontId="67" type="noConversion"/>
  <conditionalFormatting sqref="G5:G10 G12:G16 G18:G23 G27:G31">
    <cfRule type="expression" dxfId="17" priority="26">
      <formula>G5="AVISO-Oversizing  inversor"</formula>
    </cfRule>
  </conditionalFormatting>
  <conditionalFormatting sqref="G40:G42 G44:G48 G50:G55 G59:G63">
    <cfRule type="expression" dxfId="16" priority="7">
      <formula>G40="AVISO-Oversizing  inversor"</formula>
    </cfRule>
  </conditionalFormatting>
  <conditionalFormatting sqref="G71:G75">
    <cfRule type="expression" dxfId="15" priority="1">
      <formula>G71="AVISO-Oversizing  inversor"</formula>
    </cfRule>
  </conditionalFormatting>
  <conditionalFormatting sqref="H14:AA14">
    <cfRule type="expression" dxfId="14" priority="20">
      <formula>OR(H14&gt;365,H14&lt;0)</formula>
    </cfRule>
  </conditionalFormatting>
  <conditionalFormatting sqref="H15:AA15">
    <cfRule type="expression" dxfId="13" priority="25">
      <formula>OR(H15&gt;8760,H15&lt;0)</formula>
    </cfRule>
  </conditionalFormatting>
  <conditionalFormatting sqref="H18:AA18">
    <cfRule type="expression" dxfId="12" priority="24">
      <formula>OR(H18&gt;3,H18&lt;0)</formula>
    </cfRule>
  </conditionalFormatting>
  <conditionalFormatting sqref="H19:AA19">
    <cfRule type="expression" dxfId="11" priority="23">
      <formula>OR(H19&gt;22,H19&lt;0)</formula>
    </cfRule>
  </conditionalFormatting>
  <conditionalFormatting sqref="H20:AA20">
    <cfRule type="expression" dxfId="10" priority="22">
      <formula>OR(H20&gt;12,H20&lt;0)</formula>
    </cfRule>
  </conditionalFormatting>
  <conditionalFormatting sqref="H22:AA22">
    <cfRule type="expression" dxfId="9" priority="27">
      <formula>OR(H22&gt;1,H22&lt;0)</formula>
    </cfRule>
  </conditionalFormatting>
  <conditionalFormatting sqref="H46:AA46">
    <cfRule type="expression" dxfId="8" priority="2">
      <formula>OR(H46&gt;365,H46&lt;0)</formula>
    </cfRule>
  </conditionalFormatting>
  <conditionalFormatting sqref="H47:AA47">
    <cfRule type="expression" dxfId="7" priority="6">
      <formula>OR(H47&gt;8760,H47&lt;0)</formula>
    </cfRule>
  </conditionalFormatting>
  <conditionalFormatting sqref="H50:AA50">
    <cfRule type="expression" dxfId="6" priority="5">
      <formula>OR(H50&gt;3,H50&lt;0)</formula>
    </cfRule>
  </conditionalFormatting>
  <conditionalFormatting sqref="H51:AA51">
    <cfRule type="expression" dxfId="5" priority="4">
      <formula>OR(H51&gt;22,H51&lt;0)</formula>
    </cfRule>
  </conditionalFormatting>
  <conditionalFormatting sqref="H52:AA52">
    <cfRule type="expression" dxfId="4" priority="3">
      <formula>OR(H52&gt;12,H52&lt;0)</formula>
    </cfRule>
  </conditionalFormatting>
  <conditionalFormatting sqref="H54:AA54">
    <cfRule type="expression" dxfId="3" priority="8">
      <formula>OR(H54&gt;1,H54&lt;0)</formula>
    </cfRule>
  </conditionalFormatting>
  <pageMargins left="0.511811024" right="0.511811024" top="0.78740157499999996" bottom="0.78740157499999996" header="0.31496062000000002" footer="0.31496062000000002"/>
  <ignoredErrors>
    <ignoredError sqref="H144 G93 G98 H98 H97 H130 H148" formula="1"/>
    <ignoredError sqref="G118" formulaRange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612A0D0-8A2E-48E3-8481-770E8CF23A41}">
          <x14:formula1>
            <xm:f>'Referencias UC'!$A$2:$A$21</xm:f>
          </x14:formula1>
          <xm:sqref>H4:AA4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Plan31"/>
  <dimension ref="A1"/>
  <sheetViews>
    <sheetView zoomScaleNormal="100" workbookViewId="0">
      <selection activeCell="Q22" sqref="Q22"/>
    </sheetView>
  </sheetViews>
  <sheetFormatPr defaultColWidth="9.140625" defaultRowHeight="15" x14ac:dyDescent="0.25"/>
  <cols>
    <col min="1" max="16384" width="9.140625" style="48"/>
  </cols>
  <sheetData/>
  <sheetProtection algorithmName="SHA-512" hashValue="uNPHwk34MgYGRfIWuv9fmQze8q6q/J/aUzMbd2hCURv9eOYn6Db8HYv2HuLiCRJ4aKko6u2eudz1CjRbeONZCg==" saltValue="+vcXDpGsX9YT4HuBkEB9KA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51462-E15A-44D0-AFF2-F0B16DE95900}">
  <sheetPr codeName="Planilha6"/>
  <dimension ref="B2:CU98"/>
  <sheetViews>
    <sheetView showGridLines="0" topLeftCell="A28" zoomScaleNormal="100" workbookViewId="0">
      <selection activeCell="I9" sqref="I9"/>
    </sheetView>
  </sheetViews>
  <sheetFormatPr defaultRowHeight="15" x14ac:dyDescent="0.25"/>
  <cols>
    <col min="2" max="2" width="13.7109375" bestFit="1" customWidth="1"/>
    <col min="3" max="3" width="58.140625" customWidth="1"/>
    <col min="4" max="4" width="12.42578125" customWidth="1"/>
    <col min="5" max="5" width="17.5703125" customWidth="1"/>
    <col min="6" max="6" width="12.42578125" customWidth="1"/>
    <col min="7" max="7" width="13" customWidth="1"/>
    <col min="8" max="8" width="13.42578125" customWidth="1"/>
    <col min="9" max="9" width="17.7109375" customWidth="1"/>
    <col min="10" max="10" width="12.42578125" customWidth="1"/>
    <col min="11" max="11" width="17.5703125" customWidth="1"/>
    <col min="12" max="12" width="5" customWidth="1"/>
    <col min="13" max="13" width="18.5703125" bestFit="1" customWidth="1"/>
    <col min="15" max="15" width="25" bestFit="1" customWidth="1"/>
    <col min="16" max="16" width="9.140625" customWidth="1"/>
    <col min="17" max="17" width="9.140625" hidden="1" customWidth="1"/>
    <col min="18" max="18" width="13.85546875" hidden="1" customWidth="1"/>
    <col min="19" max="19" width="55.28515625" hidden="1" customWidth="1"/>
    <col min="20" max="20" width="11.5703125" hidden="1" customWidth="1"/>
    <col min="21" max="21" width="18.42578125" hidden="1" customWidth="1"/>
    <col min="22" max="22" width="9.140625" hidden="1" customWidth="1"/>
    <col min="23" max="23" width="19.42578125" hidden="1" customWidth="1"/>
    <col min="24" max="24" width="14.7109375" hidden="1" customWidth="1"/>
    <col min="25" max="25" width="17" hidden="1" customWidth="1"/>
    <col min="26" max="26" width="10.85546875" hidden="1" customWidth="1"/>
    <col min="27" max="27" width="9.140625" hidden="1" customWidth="1"/>
    <col min="28" max="28" width="2.5703125" hidden="1" customWidth="1"/>
    <col min="29" max="29" width="19.140625" hidden="1" customWidth="1"/>
    <col min="30" max="30" width="2.7109375" hidden="1" customWidth="1"/>
    <col min="31" max="31" width="25" hidden="1" customWidth="1"/>
    <col min="32" max="32" width="0" hidden="1" customWidth="1"/>
    <col min="34" max="34" width="29.5703125" customWidth="1"/>
    <col min="35" max="35" width="20.85546875" bestFit="1" customWidth="1"/>
    <col min="36" max="36" width="20.140625" bestFit="1" customWidth="1"/>
    <col min="37" max="37" width="12.140625" bestFit="1" customWidth="1"/>
    <col min="38" max="38" width="13.42578125" bestFit="1" customWidth="1"/>
    <col min="39" max="39" width="14.85546875" bestFit="1" customWidth="1"/>
    <col min="40" max="40" width="16.42578125" bestFit="1" customWidth="1"/>
    <col min="41" max="41" width="5" bestFit="1" customWidth="1"/>
    <col min="42" max="42" width="31.140625" bestFit="1" customWidth="1"/>
    <col min="43" max="43" width="44.42578125" bestFit="1" customWidth="1"/>
    <col min="44" max="44" width="31.42578125" bestFit="1" customWidth="1"/>
    <col min="45" max="45" width="45.42578125" bestFit="1" customWidth="1"/>
    <col min="46" max="46" width="37.7109375" bestFit="1" customWidth="1"/>
    <col min="47" max="47" width="27.28515625" bestFit="1" customWidth="1"/>
    <col min="48" max="48" width="44.5703125" bestFit="1" customWidth="1"/>
    <col min="49" max="49" width="32.42578125" bestFit="1" customWidth="1"/>
    <col min="50" max="50" width="49.28515625" bestFit="1" customWidth="1"/>
    <col min="51" max="51" width="45" bestFit="1" customWidth="1"/>
    <col min="52" max="52" width="56.7109375" bestFit="1" customWidth="1"/>
    <col min="53" max="53" width="56.5703125" bestFit="1" customWidth="1"/>
    <col min="54" max="54" width="27.42578125" bestFit="1" customWidth="1"/>
    <col min="55" max="55" width="28.85546875" bestFit="1" customWidth="1"/>
    <col min="56" max="56" width="27.85546875" bestFit="1" customWidth="1"/>
    <col min="57" max="57" width="28.5703125" bestFit="1" customWidth="1"/>
    <col min="58" max="58" width="32.5703125" bestFit="1" customWidth="1"/>
    <col min="59" max="59" width="34.28515625" bestFit="1" customWidth="1"/>
    <col min="60" max="60" width="32.28515625" bestFit="1" customWidth="1"/>
    <col min="61" max="61" width="18.42578125" bestFit="1" customWidth="1"/>
    <col min="62" max="62" width="22.140625" bestFit="1" customWidth="1"/>
    <col min="63" max="63" width="15" bestFit="1" customWidth="1"/>
    <col min="64" max="64" width="25.85546875" bestFit="1" customWidth="1"/>
    <col min="65" max="65" width="18.85546875" bestFit="1" customWidth="1"/>
    <col min="66" max="67" width="22.5703125" bestFit="1" customWidth="1"/>
    <col min="68" max="68" width="26.28515625" bestFit="1" customWidth="1"/>
    <col min="69" max="69" width="15.28515625" bestFit="1" customWidth="1"/>
    <col min="70" max="70" width="43.42578125" bestFit="1" customWidth="1"/>
    <col min="71" max="71" width="48.28515625" bestFit="1" customWidth="1"/>
    <col min="72" max="72" width="55" bestFit="1" customWidth="1"/>
    <col min="73" max="73" width="49.28515625" bestFit="1" customWidth="1"/>
    <col min="74" max="74" width="57.28515625" bestFit="1" customWidth="1"/>
    <col min="75" max="75" width="35.5703125" bestFit="1" customWidth="1"/>
    <col min="76" max="76" width="62.5703125" bestFit="1" customWidth="1"/>
    <col min="77" max="77" width="47" bestFit="1" customWidth="1"/>
    <col min="78" max="78" width="47.42578125" bestFit="1" customWidth="1"/>
    <col min="79" max="79" width="66.28515625" bestFit="1" customWidth="1"/>
    <col min="80" max="80" width="53.140625" bestFit="1" customWidth="1"/>
    <col min="81" max="81" width="51.140625" bestFit="1" customWidth="1"/>
    <col min="82" max="82" width="27.5703125" bestFit="1" customWidth="1"/>
    <col min="83" max="83" width="31.28515625" bestFit="1" customWidth="1"/>
    <col min="84" max="84" width="28.28515625" bestFit="1" customWidth="1"/>
    <col min="85" max="85" width="24" bestFit="1" customWidth="1"/>
    <col min="86" max="86" width="57.7109375" bestFit="1" customWidth="1"/>
    <col min="87" max="87" width="52.140625" bestFit="1" customWidth="1"/>
    <col min="88" max="88" width="58.7109375" bestFit="1" customWidth="1"/>
    <col min="89" max="89" width="53.140625" bestFit="1" customWidth="1"/>
    <col min="90" max="90" width="52.42578125" bestFit="1" customWidth="1"/>
    <col min="91" max="91" width="31.28515625" bestFit="1" customWidth="1"/>
    <col min="92" max="92" width="61.140625" bestFit="1" customWidth="1"/>
    <col min="93" max="93" width="50.42578125" bestFit="1" customWidth="1"/>
    <col min="94" max="94" width="48.42578125" bestFit="1" customWidth="1"/>
    <col min="95" max="95" width="64.85546875" bestFit="1" customWidth="1"/>
    <col min="96" max="96" width="54.140625" bestFit="1" customWidth="1"/>
    <col min="97" max="97" width="52.140625" bestFit="1" customWidth="1"/>
    <col min="98" max="98" width="38.28515625" bestFit="1" customWidth="1"/>
    <col min="99" max="99" width="37" bestFit="1" customWidth="1"/>
  </cols>
  <sheetData>
    <row r="2" spans="3:99" ht="18" thickBot="1" x14ac:dyDescent="0.35">
      <c r="C2" s="690" t="s">
        <v>5995</v>
      </c>
      <c r="S2" s="690" t="s">
        <v>5995</v>
      </c>
    </row>
    <row r="3" spans="3:99" ht="15.75" thickTop="1" x14ac:dyDescent="0.25">
      <c r="S3" t="s">
        <v>5996</v>
      </c>
    </row>
    <row r="6" spans="3:99" x14ac:dyDescent="0.25">
      <c r="C6" s="725" t="str">
        <f>IF(Projeto!J5="","",Projeto!J5)</f>
        <v/>
      </c>
      <c r="S6" s="725" t="str">
        <f>IF(Projeto!Z5="","",Projeto!Z5)</f>
        <v/>
      </c>
    </row>
    <row r="7" spans="3:99" x14ac:dyDescent="0.25">
      <c r="C7" s="719" t="s">
        <v>6006</v>
      </c>
      <c r="D7" s="725">
        <f>'Escolha tarifa'!E24</f>
        <v>924.10883683013355</v>
      </c>
      <c r="E7" s="565"/>
      <c r="F7" s="565"/>
      <c r="G7" s="565"/>
      <c r="H7" s="565"/>
      <c r="I7" s="565"/>
      <c r="J7" s="565"/>
      <c r="K7" s="565"/>
      <c r="S7" s="719" t="s">
        <v>6006</v>
      </c>
      <c r="T7" s="725">
        <v>672.13</v>
      </c>
      <c r="U7" s="565"/>
      <c r="V7" s="565"/>
      <c r="W7" s="565"/>
      <c r="X7" s="565"/>
      <c r="Y7" s="565"/>
    </row>
    <row r="8" spans="3:99" x14ac:dyDescent="0.25">
      <c r="C8" s="719" t="s">
        <v>6007</v>
      </c>
      <c r="D8" s="726">
        <f>'Escolha tarifa'!E26</f>
        <v>2668.4784624000004</v>
      </c>
      <c r="E8" s="555"/>
      <c r="F8" s="555"/>
      <c r="G8" s="555"/>
      <c r="H8" s="555"/>
      <c r="I8" s="555"/>
      <c r="J8" s="555"/>
      <c r="K8" s="555"/>
      <c r="S8" s="719" t="s">
        <v>6007</v>
      </c>
      <c r="T8" s="726">
        <v>1906.43</v>
      </c>
      <c r="U8" s="555"/>
      <c r="V8" s="555"/>
      <c r="W8" s="555"/>
      <c r="X8" s="555"/>
      <c r="Y8" s="555"/>
    </row>
    <row r="9" spans="3:99" x14ac:dyDescent="0.25">
      <c r="C9" s="719" t="s">
        <v>6008</v>
      </c>
      <c r="D9" s="726">
        <f>'Escolha tarifa'!F24</f>
        <v>976.57534736744981</v>
      </c>
      <c r="E9" s="555"/>
      <c r="F9" s="555"/>
      <c r="G9" s="555"/>
      <c r="H9" s="555"/>
      <c r="I9" s="555"/>
      <c r="J9" s="555"/>
      <c r="K9" s="555"/>
      <c r="S9" s="719" t="s">
        <v>6008</v>
      </c>
      <c r="T9" s="726">
        <v>870.16</v>
      </c>
      <c r="U9" s="555"/>
      <c r="V9" s="555"/>
      <c r="W9" s="555"/>
      <c r="X9" s="555"/>
      <c r="Y9" s="555"/>
    </row>
    <row r="10" spans="3:99" x14ac:dyDescent="0.25">
      <c r="C10" s="719" t="s">
        <v>6009</v>
      </c>
      <c r="D10" s="726">
        <f>'Escolha tarifa'!F26</f>
        <v>2819.9819950859955</v>
      </c>
      <c r="E10" s="555"/>
      <c r="F10" s="555"/>
      <c r="G10" s="555"/>
      <c r="H10" s="555"/>
      <c r="I10" s="555"/>
      <c r="J10" s="555"/>
      <c r="K10" s="555"/>
      <c r="S10" s="719" t="s">
        <v>6009</v>
      </c>
      <c r="T10" s="726">
        <v>2468.11</v>
      </c>
      <c r="U10" s="555"/>
      <c r="V10" s="555"/>
      <c r="W10" s="555"/>
      <c r="X10" s="555"/>
      <c r="Y10" s="555"/>
    </row>
    <row r="11" spans="3:99" x14ac:dyDescent="0.25">
      <c r="C11" s="719" t="s">
        <v>6150</v>
      </c>
      <c r="D11" s="726">
        <f>'Escolha tarifa'!F25</f>
        <v>830.36115294179808</v>
      </c>
      <c r="E11" s="555"/>
      <c r="F11" s="555"/>
      <c r="G11" s="555"/>
      <c r="H11" s="555"/>
      <c r="I11" s="555"/>
      <c r="J11" s="555"/>
      <c r="K11" s="555"/>
      <c r="S11" s="719" t="s">
        <v>6150</v>
      </c>
      <c r="T11" s="726">
        <v>870.16</v>
      </c>
      <c r="U11" s="555"/>
      <c r="V11" s="555"/>
      <c r="W11" s="555"/>
      <c r="X11" s="555"/>
      <c r="Y11" s="555"/>
    </row>
    <row r="12" spans="3:99" x14ac:dyDescent="0.25">
      <c r="C12" s="719" t="s">
        <v>3793</v>
      </c>
      <c r="D12" s="727">
        <f>'Escolha tarifa'!J20</f>
        <v>0</v>
      </c>
      <c r="E12" s="672"/>
      <c r="F12" s="672"/>
      <c r="G12" s="672"/>
      <c r="H12" s="672"/>
      <c r="I12" s="672"/>
      <c r="J12" s="672"/>
      <c r="K12" s="672"/>
      <c r="S12" s="719" t="s">
        <v>3793</v>
      </c>
      <c r="T12" s="727"/>
      <c r="U12" s="672"/>
      <c r="V12" s="672"/>
      <c r="W12" s="672"/>
      <c r="X12" s="672"/>
      <c r="Y12" s="672"/>
    </row>
    <row r="13" spans="3:99" x14ac:dyDescent="0.25">
      <c r="C13" s="719" t="s">
        <v>675</v>
      </c>
      <c r="D13" s="727">
        <f>'Escolha tarifa'!K20</f>
        <v>9.5499999999999995E-3</v>
      </c>
      <c r="E13" s="672"/>
      <c r="F13" s="672"/>
      <c r="G13" s="672"/>
      <c r="H13" s="672"/>
      <c r="I13" s="672"/>
      <c r="J13" s="672"/>
      <c r="K13" s="672"/>
      <c r="S13" s="719" t="s">
        <v>675</v>
      </c>
      <c r="T13" s="727"/>
      <c r="U13" s="672"/>
      <c r="V13" s="672"/>
      <c r="W13" s="672"/>
      <c r="X13" s="672"/>
      <c r="Y13" s="672"/>
    </row>
    <row r="14" spans="3:99" x14ac:dyDescent="0.25">
      <c r="C14" s="719" t="s">
        <v>676</v>
      </c>
      <c r="D14" s="727">
        <f>'Escolha tarifa'!L20</f>
        <v>4.4174999999999999E-2</v>
      </c>
      <c r="E14" s="672"/>
      <c r="F14" s="672"/>
      <c r="G14" s="672"/>
      <c r="H14" s="672"/>
      <c r="I14" s="672"/>
      <c r="J14" s="672"/>
      <c r="K14" s="672"/>
      <c r="S14" s="719" t="s">
        <v>676</v>
      </c>
      <c r="T14" s="727"/>
      <c r="U14" s="672"/>
      <c r="V14" s="672"/>
      <c r="W14" s="672"/>
      <c r="X14" s="672"/>
      <c r="Y14" s="672"/>
    </row>
    <row r="15" spans="3:99" x14ac:dyDescent="0.25">
      <c r="AI15" s="1230" t="s">
        <v>6075</v>
      </c>
      <c r="AJ15" s="1230"/>
      <c r="AK15" s="1230"/>
      <c r="AL15" s="1230"/>
      <c r="AM15" s="1230"/>
      <c r="AN15" s="1230"/>
      <c r="AO15" s="1230"/>
      <c r="AP15" s="1231" t="s">
        <v>6088</v>
      </c>
      <c r="AQ15" s="1231"/>
      <c r="AR15" s="1231"/>
      <c r="AS15" s="1231"/>
      <c r="AT15" s="1231"/>
      <c r="AU15" s="1231"/>
      <c r="AV15" s="1231"/>
      <c r="AW15" s="1231"/>
      <c r="AX15" s="1231"/>
      <c r="AY15" s="1231"/>
      <c r="AZ15" s="1231"/>
      <c r="BA15" s="1231"/>
      <c r="BB15" s="1231"/>
      <c r="BC15" s="1232" t="s">
        <v>6087</v>
      </c>
      <c r="BD15" s="1231"/>
      <c r="BE15" s="1231"/>
      <c r="BF15" s="1231"/>
      <c r="BG15" s="1231"/>
      <c r="BH15" s="1231"/>
      <c r="BI15" s="1231"/>
      <c r="BJ15" s="1231"/>
      <c r="BK15" s="1231"/>
      <c r="BL15" s="1231"/>
      <c r="BM15" s="1231"/>
      <c r="BN15" s="1231"/>
      <c r="BO15" s="1231"/>
      <c r="BP15" s="1231"/>
      <c r="BQ15" s="1233"/>
      <c r="BR15" s="1232" t="s">
        <v>6089</v>
      </c>
      <c r="BS15" s="1231"/>
      <c r="BT15" s="1231"/>
      <c r="BU15" s="1231"/>
      <c r="BV15" s="1231"/>
      <c r="BW15" s="1231"/>
      <c r="BX15" s="1231"/>
      <c r="BY15" s="1231"/>
      <c r="BZ15" s="1231"/>
      <c r="CA15" s="1231"/>
      <c r="CB15" s="1231"/>
      <c r="CC15" s="1231"/>
      <c r="CD15" s="1231"/>
      <c r="CE15" s="1231"/>
      <c r="CF15" s="1234" t="s">
        <v>6084</v>
      </c>
      <c r="CG15" s="1235"/>
      <c r="CH15" s="1235"/>
      <c r="CI15" s="1235"/>
      <c r="CJ15" s="1235"/>
      <c r="CK15" s="1235"/>
      <c r="CL15" s="1235"/>
      <c r="CM15" s="1235"/>
      <c r="CN15" s="1235"/>
      <c r="CO15" s="1235"/>
      <c r="CP15" s="1235"/>
      <c r="CQ15" s="1235"/>
      <c r="CR15" s="1235"/>
      <c r="CS15" s="1235"/>
      <c r="CT15" s="1235"/>
      <c r="CU15" s="1235"/>
    </row>
    <row r="16" spans="3:99" x14ac:dyDescent="0.25">
      <c r="AI16" s="848" t="s">
        <v>3897</v>
      </c>
      <c r="AJ16" s="848" t="s">
        <v>6065</v>
      </c>
      <c r="AK16" s="848" t="s">
        <v>6066</v>
      </c>
      <c r="AL16" s="848" t="s">
        <v>6067</v>
      </c>
      <c r="AM16" s="848" t="s">
        <v>6068</v>
      </c>
      <c r="AN16" s="848" t="s">
        <v>6184</v>
      </c>
      <c r="AO16" s="842" t="s">
        <v>5918</v>
      </c>
      <c r="AP16" s="842" t="s">
        <v>6185</v>
      </c>
      <c r="AQ16" s="842" t="s">
        <v>6186</v>
      </c>
      <c r="AR16" s="842" t="s">
        <v>6187</v>
      </c>
      <c r="AS16" s="842" t="s">
        <v>6188</v>
      </c>
      <c r="AT16" s="842" t="s">
        <v>6189</v>
      </c>
      <c r="AU16" s="842" t="s">
        <v>6190</v>
      </c>
      <c r="AV16" s="842" t="s">
        <v>6191</v>
      </c>
      <c r="AW16" s="842" t="s">
        <v>6192</v>
      </c>
      <c r="AX16" s="842" t="s">
        <v>6193</v>
      </c>
      <c r="AY16" s="842" t="s">
        <v>6194</v>
      </c>
      <c r="AZ16" s="842" t="s">
        <v>6195</v>
      </c>
      <c r="BA16" s="842" t="s">
        <v>6196</v>
      </c>
      <c r="BB16" s="842" t="s">
        <v>6197</v>
      </c>
      <c r="BC16" s="842" t="s">
        <v>6198</v>
      </c>
      <c r="BD16" s="842" t="s">
        <v>6199</v>
      </c>
      <c r="BE16" s="842" t="s">
        <v>6200</v>
      </c>
      <c r="BF16" s="842" t="s">
        <v>6201</v>
      </c>
      <c r="BG16" s="842" t="s">
        <v>6202</v>
      </c>
      <c r="BH16" s="842" t="s">
        <v>6203</v>
      </c>
      <c r="BI16" s="842" t="s">
        <v>6204</v>
      </c>
      <c r="BJ16" s="842" t="s">
        <v>6205</v>
      </c>
      <c r="BK16" s="842" t="s">
        <v>6206</v>
      </c>
      <c r="BL16" s="842" t="s">
        <v>6207</v>
      </c>
      <c r="BM16" s="842" t="s">
        <v>6208</v>
      </c>
      <c r="BN16" s="842" t="s">
        <v>6209</v>
      </c>
      <c r="BO16" s="842" t="s">
        <v>6210</v>
      </c>
      <c r="BP16" s="842" t="s">
        <v>6211</v>
      </c>
      <c r="BQ16" s="842" t="s">
        <v>6212</v>
      </c>
      <c r="BR16" s="842" t="s">
        <v>6213</v>
      </c>
      <c r="BS16" s="842" t="s">
        <v>6214</v>
      </c>
      <c r="BT16" s="842" t="s">
        <v>6215</v>
      </c>
      <c r="BU16" s="842" t="s">
        <v>6216</v>
      </c>
      <c r="BV16" s="842" t="s">
        <v>6217</v>
      </c>
      <c r="BW16" s="842" t="s">
        <v>6218</v>
      </c>
      <c r="BX16" s="842" t="s">
        <v>6219</v>
      </c>
      <c r="BY16" s="842" t="s">
        <v>6220</v>
      </c>
      <c r="BZ16" s="842" t="s">
        <v>6221</v>
      </c>
      <c r="CA16" s="842" t="s">
        <v>6222</v>
      </c>
      <c r="CB16" s="842" t="s">
        <v>6223</v>
      </c>
      <c r="CC16" s="842" t="s">
        <v>6224</v>
      </c>
      <c r="CD16" s="842" t="s">
        <v>6225</v>
      </c>
      <c r="CE16" s="842" t="s">
        <v>6226</v>
      </c>
      <c r="CF16" s="842" t="s">
        <v>5956</v>
      </c>
      <c r="CG16" s="842" t="s">
        <v>6227</v>
      </c>
      <c r="CH16" s="842" t="s">
        <v>6228</v>
      </c>
      <c r="CI16" s="842" t="s">
        <v>6229</v>
      </c>
      <c r="CJ16" s="842" t="s">
        <v>6230</v>
      </c>
      <c r="CK16" s="842" t="s">
        <v>6231</v>
      </c>
      <c r="CL16" s="842" t="s">
        <v>6232</v>
      </c>
      <c r="CM16" s="842" t="s">
        <v>6233</v>
      </c>
      <c r="CN16" s="842" t="s">
        <v>6234</v>
      </c>
      <c r="CO16" s="842" t="s">
        <v>6235</v>
      </c>
      <c r="CP16" s="842" t="s">
        <v>6236</v>
      </c>
      <c r="CQ16" s="842" t="s">
        <v>6237</v>
      </c>
      <c r="CR16" s="842" t="s">
        <v>6238</v>
      </c>
      <c r="CS16" s="842" t="s">
        <v>6239</v>
      </c>
      <c r="CT16" s="842" t="s">
        <v>6240</v>
      </c>
      <c r="CU16" s="842" t="s">
        <v>6241</v>
      </c>
    </row>
    <row r="17" spans="2:99" ht="45" x14ac:dyDescent="0.25">
      <c r="B17" s="720" t="s">
        <v>6035</v>
      </c>
      <c r="C17" s="721" t="s">
        <v>6075</v>
      </c>
      <c r="D17" s="722" t="s">
        <v>21</v>
      </c>
      <c r="E17" s="720" t="s">
        <v>5997</v>
      </c>
      <c r="F17" s="720" t="s">
        <v>6001</v>
      </c>
      <c r="G17" s="722" t="s">
        <v>4970</v>
      </c>
      <c r="H17" s="720" t="s">
        <v>6002</v>
      </c>
      <c r="I17" s="720" t="s">
        <v>6003</v>
      </c>
      <c r="J17" s="722" t="s">
        <v>71</v>
      </c>
      <c r="K17" s="722" t="s">
        <v>6113</v>
      </c>
      <c r="M17" s="718" t="s">
        <v>5865</v>
      </c>
      <c r="O17" s="722" t="s">
        <v>5864</v>
      </c>
      <c r="R17" s="720" t="s">
        <v>6035</v>
      </c>
      <c r="S17" s="721" t="s">
        <v>6075</v>
      </c>
      <c r="T17" s="722" t="s">
        <v>21</v>
      </c>
      <c r="U17" s="720" t="s">
        <v>5997</v>
      </c>
      <c r="V17" s="720" t="s">
        <v>6001</v>
      </c>
      <c r="W17" s="722" t="s">
        <v>4970</v>
      </c>
      <c r="X17" s="720" t="s">
        <v>6002</v>
      </c>
      <c r="Y17" s="720" t="s">
        <v>6003</v>
      </c>
      <c r="Z17" s="722" t="s">
        <v>71</v>
      </c>
      <c r="AA17" s="722" t="s">
        <v>6113</v>
      </c>
      <c r="AC17" s="718" t="s">
        <v>5865</v>
      </c>
      <c r="AE17" s="722" t="s">
        <v>5864</v>
      </c>
      <c r="AH17" s="676" t="s">
        <v>6182</v>
      </c>
      <c r="AI17" s="764" t="s">
        <v>6069</v>
      </c>
      <c r="AJ17" s="248" t="s">
        <v>6070</v>
      </c>
      <c r="AK17" s="248" t="s">
        <v>6071</v>
      </c>
      <c r="AL17" s="248" t="s">
        <v>6072</v>
      </c>
      <c r="AM17" s="248" t="s">
        <v>4525</v>
      </c>
      <c r="AN17" s="248" t="s">
        <v>6073</v>
      </c>
      <c r="AO17" s="834" t="s">
        <v>6074</v>
      </c>
      <c r="AP17" s="764" t="s">
        <v>6010</v>
      </c>
      <c r="AQ17" s="248" t="s">
        <v>6012</v>
      </c>
      <c r="AR17" s="248" t="s">
        <v>6013</v>
      </c>
      <c r="AS17" s="248" t="s">
        <v>6014</v>
      </c>
      <c r="AT17" s="248" t="s">
        <v>6015</v>
      </c>
      <c r="AU17" s="248" t="s">
        <v>4516</v>
      </c>
      <c r="AV17" s="248" t="s">
        <v>6011</v>
      </c>
      <c r="AW17" s="248" t="s">
        <v>4520</v>
      </c>
      <c r="AX17" s="248" t="s">
        <v>4192</v>
      </c>
      <c r="AY17" s="248" t="s">
        <v>6016</v>
      </c>
      <c r="AZ17" s="248" t="s">
        <v>6018</v>
      </c>
      <c r="BA17" s="248" t="s">
        <v>6017</v>
      </c>
      <c r="BB17" s="248" t="s">
        <v>6019</v>
      </c>
      <c r="BC17" s="764" t="s">
        <v>6020</v>
      </c>
      <c r="BD17" s="248" t="s">
        <v>4509</v>
      </c>
      <c r="BE17" s="248" t="s">
        <v>6021</v>
      </c>
      <c r="BF17" s="248" t="s">
        <v>6022</v>
      </c>
      <c r="BG17" s="248" t="s">
        <v>6023</v>
      </c>
      <c r="BH17" s="248" t="s">
        <v>6024</v>
      </c>
      <c r="BI17" s="248" t="s">
        <v>6025</v>
      </c>
      <c r="BJ17" s="248" t="s">
        <v>6026</v>
      </c>
      <c r="BK17" s="248" t="s">
        <v>6027</v>
      </c>
      <c r="BL17" s="248" t="s">
        <v>6028</v>
      </c>
      <c r="BM17" s="248" t="s">
        <v>6029</v>
      </c>
      <c r="BN17" s="248" t="s">
        <v>6030</v>
      </c>
      <c r="BO17" s="248" t="s">
        <v>6031</v>
      </c>
      <c r="BP17" s="248" t="s">
        <v>6032</v>
      </c>
      <c r="BQ17" s="834" t="s">
        <v>6033</v>
      </c>
      <c r="BR17" s="764" t="s">
        <v>6036</v>
      </c>
      <c r="BS17" s="248" t="s">
        <v>6037</v>
      </c>
      <c r="BT17" s="248" t="s">
        <v>6038</v>
      </c>
      <c r="BU17" s="248" t="s">
        <v>6039</v>
      </c>
      <c r="BV17" s="248" t="s">
        <v>6040</v>
      </c>
      <c r="BW17" s="248" t="s">
        <v>6041</v>
      </c>
      <c r="BX17" s="248" t="s">
        <v>6042</v>
      </c>
      <c r="BY17" s="248" t="s">
        <v>6043</v>
      </c>
      <c r="BZ17" s="248" t="s">
        <v>6044</v>
      </c>
      <c r="CA17" s="248" t="s">
        <v>6045</v>
      </c>
      <c r="CB17" s="248" t="s">
        <v>3875</v>
      </c>
      <c r="CC17" s="248" t="s">
        <v>6049</v>
      </c>
      <c r="CD17" s="248" t="s">
        <v>6046</v>
      </c>
      <c r="CE17" s="834" t="s">
        <v>6047</v>
      </c>
      <c r="CF17" s="764" t="s">
        <v>6048</v>
      </c>
      <c r="CG17" s="248" t="s">
        <v>6050</v>
      </c>
      <c r="CH17" s="248" t="s">
        <v>6051</v>
      </c>
      <c r="CI17" s="248" t="s">
        <v>6052</v>
      </c>
      <c r="CJ17" s="248" t="s">
        <v>6053</v>
      </c>
      <c r="CK17" s="248" t="s">
        <v>6054</v>
      </c>
      <c r="CL17" s="248" t="s">
        <v>6055</v>
      </c>
      <c r="CM17" s="248" t="s">
        <v>6056</v>
      </c>
      <c r="CN17" s="248" t="s">
        <v>6057</v>
      </c>
      <c r="CO17" s="248" t="s">
        <v>6058</v>
      </c>
      <c r="CP17" s="248" t="s">
        <v>6059</v>
      </c>
      <c r="CQ17" s="248" t="s">
        <v>6060</v>
      </c>
      <c r="CR17" s="248" t="s">
        <v>6061</v>
      </c>
      <c r="CS17" s="248" t="s">
        <v>6062</v>
      </c>
      <c r="CT17" s="248" t="s">
        <v>6063</v>
      </c>
      <c r="CU17" s="834" t="s">
        <v>6064</v>
      </c>
    </row>
    <row r="18" spans="2:99" x14ac:dyDescent="0.25">
      <c r="B18" s="723" t="s">
        <v>6034</v>
      </c>
      <c r="C18" s="719" t="s">
        <v>5866</v>
      </c>
      <c r="D18" s="723">
        <v>31</v>
      </c>
      <c r="E18" s="723">
        <v>33</v>
      </c>
      <c r="F18" s="723">
        <v>34</v>
      </c>
      <c r="G18" s="723">
        <v>32</v>
      </c>
      <c r="H18" s="723">
        <v>35</v>
      </c>
      <c r="I18" s="723">
        <v>38</v>
      </c>
      <c r="J18" s="723">
        <v>124</v>
      </c>
      <c r="K18" s="723">
        <v>124</v>
      </c>
      <c r="O18" s="715" t="s">
        <v>6083</v>
      </c>
      <c r="R18" s="723" t="s">
        <v>6034</v>
      </c>
      <c r="S18" s="719" t="s">
        <v>5866</v>
      </c>
      <c r="T18" s="723">
        <v>31</v>
      </c>
      <c r="U18" s="723">
        <v>33</v>
      </c>
      <c r="V18" s="723">
        <v>34</v>
      </c>
      <c r="W18" s="723">
        <v>32</v>
      </c>
      <c r="X18" s="723">
        <v>35</v>
      </c>
      <c r="Y18" s="723">
        <v>38</v>
      </c>
      <c r="Z18" s="723">
        <v>124</v>
      </c>
      <c r="AA18" s="723">
        <v>124</v>
      </c>
      <c r="AE18" s="715" t="s">
        <v>6083</v>
      </c>
      <c r="AH18" s="846" t="s">
        <v>21</v>
      </c>
      <c r="AI18" s="843">
        <f>D19</f>
        <v>0</v>
      </c>
      <c r="AJ18" s="844">
        <f>D20</f>
        <v>0</v>
      </c>
      <c r="AK18" s="844">
        <f>D21</f>
        <v>0</v>
      </c>
      <c r="AL18" s="844">
        <f>D22</f>
        <v>0</v>
      </c>
      <c r="AM18" s="844">
        <f>D23</f>
        <v>0</v>
      </c>
      <c r="AN18" s="844">
        <f>D24</f>
        <v>0</v>
      </c>
      <c r="AO18" s="845">
        <f>D25</f>
        <v>0</v>
      </c>
      <c r="AP18" s="850">
        <f>D30</f>
        <v>0</v>
      </c>
      <c r="AQ18" s="844">
        <f>D31</f>
        <v>0</v>
      </c>
      <c r="AR18" s="844">
        <f>D32</f>
        <v>0</v>
      </c>
      <c r="AS18" s="844">
        <f>D33</f>
        <v>0</v>
      </c>
      <c r="AT18" s="844">
        <f>D34</f>
        <v>0</v>
      </c>
      <c r="AU18" s="853">
        <f>D35</f>
        <v>0</v>
      </c>
      <c r="AV18" s="844">
        <f>D36</f>
        <v>0</v>
      </c>
      <c r="AW18" s="844">
        <f>D37</f>
        <v>0</v>
      </c>
      <c r="AX18" s="844">
        <f>D38</f>
        <v>0</v>
      </c>
      <c r="AY18" s="844">
        <f>D39</f>
        <v>0</v>
      </c>
      <c r="AZ18" s="844">
        <f>D40</f>
        <v>0</v>
      </c>
      <c r="BA18" s="844">
        <f>D69</f>
        <v>0</v>
      </c>
      <c r="BB18" s="844">
        <f>D42</f>
        <v>0</v>
      </c>
      <c r="BC18" s="843">
        <f>D47</f>
        <v>0</v>
      </c>
      <c r="BD18" s="844">
        <f>D48</f>
        <v>0</v>
      </c>
      <c r="BE18" s="844">
        <f>D49</f>
        <v>0</v>
      </c>
      <c r="BF18" s="844">
        <f>D50</f>
        <v>0</v>
      </c>
      <c r="BG18" s="844">
        <f>D51</f>
        <v>0</v>
      </c>
      <c r="BH18" s="844">
        <f>D52</f>
        <v>0</v>
      </c>
      <c r="BI18" s="844">
        <f>D53</f>
        <v>0</v>
      </c>
      <c r="BJ18" s="844">
        <f>D54</f>
        <v>0</v>
      </c>
      <c r="BK18" s="844">
        <f>D55</f>
        <v>0</v>
      </c>
      <c r="BL18" s="844">
        <f>D56</f>
        <v>0</v>
      </c>
      <c r="BM18" s="844">
        <f>D57</f>
        <v>0</v>
      </c>
      <c r="BN18" s="844">
        <f>D58</f>
        <v>0</v>
      </c>
      <c r="BO18" s="844">
        <f>D59</f>
        <v>0</v>
      </c>
      <c r="BP18" s="844">
        <f>D60</f>
        <v>0</v>
      </c>
      <c r="BQ18" s="844">
        <f>D61</f>
        <v>0</v>
      </c>
      <c r="BR18" s="843">
        <f>D65</f>
        <v>0</v>
      </c>
      <c r="BS18" s="844">
        <f>D66</f>
        <v>0</v>
      </c>
      <c r="BT18" s="844">
        <f>D67</f>
        <v>0</v>
      </c>
      <c r="BU18" s="844">
        <f>D68</f>
        <v>0</v>
      </c>
      <c r="BV18" s="844">
        <f>D69</f>
        <v>0</v>
      </c>
      <c r="BW18" s="844">
        <f>D70</f>
        <v>0</v>
      </c>
      <c r="BX18" s="844">
        <f>D71</f>
        <v>0</v>
      </c>
      <c r="BY18" s="844">
        <f>D72</f>
        <v>0</v>
      </c>
      <c r="BZ18" s="844">
        <f>D73</f>
        <v>0</v>
      </c>
      <c r="CA18" s="844">
        <f>D74</f>
        <v>0</v>
      </c>
      <c r="CB18" s="844">
        <f>D75</f>
        <v>0</v>
      </c>
      <c r="CC18" s="844">
        <f>D76</f>
        <v>0</v>
      </c>
      <c r="CD18" s="844">
        <f>D77</f>
        <v>0</v>
      </c>
      <c r="CE18" s="844">
        <f>D78</f>
        <v>0</v>
      </c>
      <c r="CF18" s="843" t="str">
        <f>D82</f>
        <v>W</v>
      </c>
      <c r="CG18" s="844">
        <f>D84</f>
        <v>0</v>
      </c>
      <c r="CH18" s="844">
        <f>D85</f>
        <v>0</v>
      </c>
      <c r="CI18" s="844">
        <f>D86</f>
        <v>0</v>
      </c>
      <c r="CJ18" s="844">
        <f>D87</f>
        <v>0</v>
      </c>
      <c r="CK18" s="844">
        <f>D88</f>
        <v>0</v>
      </c>
      <c r="CL18" s="844">
        <f>D89</f>
        <v>0</v>
      </c>
      <c r="CM18" s="844">
        <f>D90</f>
        <v>0</v>
      </c>
      <c r="CN18" s="844">
        <f>D91</f>
        <v>0</v>
      </c>
      <c r="CO18" s="844">
        <f>D92</f>
        <v>0</v>
      </c>
      <c r="CP18" s="844">
        <f>D93</f>
        <v>0</v>
      </c>
      <c r="CQ18" s="844">
        <f>D94</f>
        <v>0</v>
      </c>
      <c r="CR18" s="844">
        <f>D95</f>
        <v>0</v>
      </c>
      <c r="CS18" s="844">
        <f>D96</f>
        <v>0</v>
      </c>
      <c r="CT18" s="844">
        <f>D97</f>
        <v>0</v>
      </c>
      <c r="CU18" s="845">
        <f>D98</f>
        <v>0</v>
      </c>
    </row>
    <row r="19" spans="2:99" x14ac:dyDescent="0.25">
      <c r="B19" s="714" t="s">
        <v>6069</v>
      </c>
      <c r="C19" s="715" t="s">
        <v>3897</v>
      </c>
      <c r="D19" s="724">
        <f>IlumBenef!G97</f>
        <v>0</v>
      </c>
      <c r="E19" s="724">
        <f>CondAmbBenef!G101</f>
        <v>0</v>
      </c>
      <c r="F19" s="724">
        <f>MotorBenef!G102</f>
        <v>0</v>
      </c>
      <c r="G19" s="724">
        <f>RefrigBenef!G97</f>
        <v>0</v>
      </c>
      <c r="H19" s="724">
        <f>SolarBenef!G55</f>
        <v>0</v>
      </c>
      <c r="I19" s="724">
        <f>'FI-FVBenef'!G63</f>
        <v>0</v>
      </c>
      <c r="J19" s="724">
        <f>OutrosBenef!G99</f>
        <v>0</v>
      </c>
      <c r="K19" s="724">
        <f>IF(SAEBenef!G60&lt;0,0,SAEBenef!G60)</f>
        <v>0</v>
      </c>
      <c r="M19" s="715" t="s">
        <v>3852</v>
      </c>
      <c r="O19" s="715" t="s">
        <v>6077</v>
      </c>
      <c r="R19" s="714" t="s">
        <v>6069</v>
      </c>
      <c r="S19" s="715" t="s">
        <v>3897</v>
      </c>
      <c r="T19" s="674"/>
      <c r="U19" s="674"/>
      <c r="V19" s="674"/>
      <c r="W19" s="674"/>
      <c r="X19" s="674"/>
      <c r="Y19" s="674"/>
      <c r="Z19" s="674"/>
      <c r="AA19" s="674"/>
      <c r="AC19" s="715" t="s">
        <v>3852</v>
      </c>
      <c r="AE19" s="715" t="s">
        <v>6077</v>
      </c>
      <c r="AH19" s="847" t="s">
        <v>5043</v>
      </c>
      <c r="AI19" s="835">
        <f>E19</f>
        <v>0</v>
      </c>
      <c r="AJ19" s="724">
        <f>E20</f>
        <v>0</v>
      </c>
      <c r="AK19" s="724">
        <f>E21</f>
        <v>0</v>
      </c>
      <c r="AL19" s="724">
        <f>E22</f>
        <v>0</v>
      </c>
      <c r="AM19" s="724">
        <f>E23</f>
        <v>0</v>
      </c>
      <c r="AN19" s="724">
        <f>E24</f>
        <v>0</v>
      </c>
      <c r="AO19" s="836">
        <f>E25</f>
        <v>0</v>
      </c>
      <c r="AP19" s="851">
        <f>E30</f>
        <v>0</v>
      </c>
      <c r="AQ19" s="724">
        <f>E31</f>
        <v>0</v>
      </c>
      <c r="AR19" s="724">
        <f>E32</f>
        <v>0</v>
      </c>
      <c r="AS19" s="724">
        <f>E33</f>
        <v>0</v>
      </c>
      <c r="AT19" s="724">
        <f>E34</f>
        <v>0</v>
      </c>
      <c r="AU19" s="854">
        <f>E35</f>
        <v>0</v>
      </c>
      <c r="AV19" s="724">
        <f>E36</f>
        <v>0</v>
      </c>
      <c r="AW19" s="724">
        <f>E37</f>
        <v>0</v>
      </c>
      <c r="AX19" s="724">
        <f>E38</f>
        <v>0</v>
      </c>
      <c r="AY19" s="724">
        <f>E39</f>
        <v>0</v>
      </c>
      <c r="AZ19" s="724">
        <f>E40</f>
        <v>0</v>
      </c>
      <c r="BA19" s="724">
        <f>E69</f>
        <v>0</v>
      </c>
      <c r="BB19" s="724">
        <f>E42</f>
        <v>0</v>
      </c>
      <c r="BC19" s="835">
        <f>E47</f>
        <v>0</v>
      </c>
      <c r="BD19" s="724">
        <f>E48</f>
        <v>0</v>
      </c>
      <c r="BE19" s="724">
        <f>E49</f>
        <v>0</v>
      </c>
      <c r="BF19" s="724">
        <f>E50</f>
        <v>0</v>
      </c>
      <c r="BG19" s="724">
        <f>E51</f>
        <v>0</v>
      </c>
      <c r="BH19" s="724">
        <f>E52</f>
        <v>0</v>
      </c>
      <c r="BI19" s="724">
        <f>E53</f>
        <v>0</v>
      </c>
      <c r="BJ19" s="724">
        <f>E54</f>
        <v>0</v>
      </c>
      <c r="BK19" s="724">
        <f>E55</f>
        <v>0</v>
      </c>
      <c r="BL19" s="724">
        <f>E56</f>
        <v>0</v>
      </c>
      <c r="BM19" s="724">
        <f>E57</f>
        <v>0</v>
      </c>
      <c r="BN19" s="724">
        <f>E58</f>
        <v>0</v>
      </c>
      <c r="BO19" s="724">
        <f>E59</f>
        <v>0</v>
      </c>
      <c r="BP19" s="724">
        <f>E60</f>
        <v>0</v>
      </c>
      <c r="BQ19" s="724">
        <f>E61</f>
        <v>0</v>
      </c>
      <c r="BR19" s="835">
        <f>E65</f>
        <v>0</v>
      </c>
      <c r="BS19" s="724">
        <f>E66</f>
        <v>0</v>
      </c>
      <c r="BT19" s="724">
        <f>E67</f>
        <v>0</v>
      </c>
      <c r="BU19" s="724">
        <f>E68</f>
        <v>0</v>
      </c>
      <c r="BV19" s="724">
        <f>E69</f>
        <v>0</v>
      </c>
      <c r="BW19" s="724">
        <f>E70</f>
        <v>0</v>
      </c>
      <c r="BX19" s="724">
        <f>E71</f>
        <v>0</v>
      </c>
      <c r="BY19" s="724">
        <f>E72</f>
        <v>0</v>
      </c>
      <c r="BZ19" s="724">
        <f>E73</f>
        <v>0</v>
      </c>
      <c r="CA19" s="724">
        <f>E74</f>
        <v>0</v>
      </c>
      <c r="CB19" s="724">
        <f>E75</f>
        <v>0</v>
      </c>
      <c r="CC19" s="724">
        <f>E76</f>
        <v>0</v>
      </c>
      <c r="CD19" s="724">
        <f>E77</f>
        <v>0</v>
      </c>
      <c r="CE19" s="724">
        <f>E78</f>
        <v>0</v>
      </c>
      <c r="CF19" s="835" t="str">
        <f>E82</f>
        <v>mil btu/h</v>
      </c>
      <c r="CG19" s="724">
        <f>E84</f>
        <v>0</v>
      </c>
      <c r="CH19" s="724">
        <f>E85</f>
        <v>0</v>
      </c>
      <c r="CI19" s="724">
        <f>E86</f>
        <v>0</v>
      </c>
      <c r="CJ19" s="724">
        <f>E87</f>
        <v>0</v>
      </c>
      <c r="CK19" s="724">
        <f>E88</f>
        <v>0</v>
      </c>
      <c r="CL19" s="724">
        <f>E89</f>
        <v>0</v>
      </c>
      <c r="CM19" s="724">
        <f>E90</f>
        <v>0</v>
      </c>
      <c r="CN19" s="724">
        <f>E91</f>
        <v>0</v>
      </c>
      <c r="CO19" s="724">
        <f>E92</f>
        <v>0</v>
      </c>
      <c r="CP19" s="724">
        <f>E93</f>
        <v>0</v>
      </c>
      <c r="CQ19" s="724">
        <f>E94</f>
        <v>0</v>
      </c>
      <c r="CR19" s="724">
        <f>E95</f>
        <v>0</v>
      </c>
      <c r="CS19" s="724">
        <f>E96</f>
        <v>0</v>
      </c>
      <c r="CT19" s="724">
        <f>E97</f>
        <v>0</v>
      </c>
      <c r="CU19" s="836">
        <f>E98</f>
        <v>0</v>
      </c>
    </row>
    <row r="20" spans="2:99" x14ac:dyDescent="0.25">
      <c r="B20" s="714" t="s">
        <v>6070</v>
      </c>
      <c r="C20" s="715" t="s">
        <v>6065</v>
      </c>
      <c r="D20" s="724">
        <f>IlumBenef!G95</f>
        <v>0</v>
      </c>
      <c r="E20" s="724">
        <f>CondAmbBenef!G99</f>
        <v>0</v>
      </c>
      <c r="F20" s="724">
        <f>MotorBenef!G100</f>
        <v>0</v>
      </c>
      <c r="G20" s="724">
        <f>RefrigBenef!G95</f>
        <v>0</v>
      </c>
      <c r="H20" s="724">
        <f>SolarBenef!G53</f>
        <v>0</v>
      </c>
      <c r="I20" s="724">
        <v>0</v>
      </c>
      <c r="J20" s="724">
        <f>OutrosBenef!G97</f>
        <v>0</v>
      </c>
      <c r="K20" s="724">
        <f>SAEBenef!G59</f>
        <v>0</v>
      </c>
      <c r="M20" s="715" t="s">
        <v>6076</v>
      </c>
      <c r="O20" s="715" t="s">
        <v>6078</v>
      </c>
      <c r="R20" s="714" t="s">
        <v>6070</v>
      </c>
      <c r="S20" s="715" t="s">
        <v>6065</v>
      </c>
      <c r="T20" s="674"/>
      <c r="U20" s="674"/>
      <c r="V20" s="674"/>
      <c r="W20" s="674"/>
      <c r="X20" s="674"/>
      <c r="Y20" s="674"/>
      <c r="Z20" s="674"/>
      <c r="AA20" s="674"/>
      <c r="AC20" s="715" t="s">
        <v>6076</v>
      </c>
      <c r="AE20" s="715" t="s">
        <v>6078</v>
      </c>
      <c r="AH20" s="847" t="s">
        <v>5044</v>
      </c>
      <c r="AI20" s="835">
        <f>F19</f>
        <v>0</v>
      </c>
      <c r="AJ20" s="724">
        <f>F20</f>
        <v>0</v>
      </c>
      <c r="AK20" s="724">
        <f>F21</f>
        <v>0</v>
      </c>
      <c r="AL20" s="724">
        <f>F22</f>
        <v>0</v>
      </c>
      <c r="AM20" s="724">
        <f>F23</f>
        <v>0</v>
      </c>
      <c r="AN20" s="724">
        <f>F24</f>
        <v>0</v>
      </c>
      <c r="AO20" s="836">
        <f>F25</f>
        <v>0</v>
      </c>
      <c r="AP20" s="851">
        <f>F30</f>
        <v>0</v>
      </c>
      <c r="AQ20" s="724">
        <f>F31</f>
        <v>0</v>
      </c>
      <c r="AR20" s="724">
        <f>F32</f>
        <v>0</v>
      </c>
      <c r="AS20" s="724">
        <f>F33</f>
        <v>0</v>
      </c>
      <c r="AT20" s="724">
        <f>F34</f>
        <v>0</v>
      </c>
      <c r="AU20" s="854">
        <f>F35</f>
        <v>0</v>
      </c>
      <c r="AV20" s="724">
        <f>F36</f>
        <v>0</v>
      </c>
      <c r="AW20" s="724">
        <f>F37</f>
        <v>0</v>
      </c>
      <c r="AX20" s="724">
        <f>F38</f>
        <v>0</v>
      </c>
      <c r="AY20" s="724">
        <f>F39</f>
        <v>0</v>
      </c>
      <c r="AZ20" s="724">
        <f>F40</f>
        <v>0</v>
      </c>
      <c r="BA20" s="724">
        <f>F69</f>
        <v>0</v>
      </c>
      <c r="BB20" s="724">
        <f>F42</f>
        <v>0</v>
      </c>
      <c r="BC20" s="835">
        <f>F47</f>
        <v>0</v>
      </c>
      <c r="BD20" s="724">
        <f>F48</f>
        <v>0</v>
      </c>
      <c r="BE20" s="724">
        <f>F49</f>
        <v>0</v>
      </c>
      <c r="BF20" s="724">
        <f>F50</f>
        <v>0</v>
      </c>
      <c r="BG20" s="724">
        <f>F51</f>
        <v>0</v>
      </c>
      <c r="BH20" s="724">
        <f>F52</f>
        <v>0</v>
      </c>
      <c r="BI20" s="724">
        <f>F53</f>
        <v>0</v>
      </c>
      <c r="BJ20" s="724">
        <f>F54</f>
        <v>0</v>
      </c>
      <c r="BK20" s="724">
        <f>F55</f>
        <v>0</v>
      </c>
      <c r="BL20" s="724">
        <f>F56</f>
        <v>0</v>
      </c>
      <c r="BM20" s="724">
        <f>F57</f>
        <v>0</v>
      </c>
      <c r="BN20" s="724">
        <f>F58</f>
        <v>0</v>
      </c>
      <c r="BO20" s="724">
        <f>F59</f>
        <v>0</v>
      </c>
      <c r="BP20" s="724">
        <f>F60</f>
        <v>0</v>
      </c>
      <c r="BQ20" s="724">
        <f>F61</f>
        <v>0</v>
      </c>
      <c r="BR20" s="835">
        <f>F65</f>
        <v>0</v>
      </c>
      <c r="BS20" s="724">
        <f>F66</f>
        <v>0</v>
      </c>
      <c r="BT20" s="724">
        <f>F67</f>
        <v>0</v>
      </c>
      <c r="BU20" s="724">
        <f>F68</f>
        <v>0</v>
      </c>
      <c r="BV20" s="724">
        <f>F69</f>
        <v>0</v>
      </c>
      <c r="BW20" s="724">
        <f>F70</f>
        <v>0</v>
      </c>
      <c r="BX20" s="724">
        <f>F71</f>
        <v>0</v>
      </c>
      <c r="BY20" s="724">
        <f>F72</f>
        <v>0</v>
      </c>
      <c r="BZ20" s="724">
        <f>F73</f>
        <v>0</v>
      </c>
      <c r="CA20" s="724">
        <f>F74</f>
        <v>0</v>
      </c>
      <c r="CB20" s="724">
        <f>F75</f>
        <v>0</v>
      </c>
      <c r="CC20" s="724">
        <f>F76</f>
        <v>0</v>
      </c>
      <c r="CD20" s="724">
        <f>F77</f>
        <v>0</v>
      </c>
      <c r="CE20" s="724">
        <f>F78</f>
        <v>0</v>
      </c>
      <c r="CF20" s="835" t="str">
        <f>F82</f>
        <v>cv</v>
      </c>
      <c r="CG20" s="724">
        <f>F84</f>
        <v>0</v>
      </c>
      <c r="CH20" s="724">
        <f>F85</f>
        <v>0</v>
      </c>
      <c r="CI20" s="724">
        <f>F86</f>
        <v>0</v>
      </c>
      <c r="CJ20" s="724">
        <f>F87</f>
        <v>0</v>
      </c>
      <c r="CK20" s="724">
        <f>F88</f>
        <v>0</v>
      </c>
      <c r="CL20" s="724">
        <f>F89</f>
        <v>0</v>
      </c>
      <c r="CM20" s="724">
        <f>F90</f>
        <v>0</v>
      </c>
      <c r="CN20" s="724">
        <f>F91</f>
        <v>0</v>
      </c>
      <c r="CO20" s="724">
        <f>F92</f>
        <v>0</v>
      </c>
      <c r="CP20" s="724">
        <f>F93</f>
        <v>0</v>
      </c>
      <c r="CQ20" s="724">
        <f>F94</f>
        <v>0</v>
      </c>
      <c r="CR20" s="724">
        <f>F95</f>
        <v>0</v>
      </c>
      <c r="CS20" s="724">
        <f>F96</f>
        <v>0</v>
      </c>
      <c r="CT20" s="724">
        <f>F97</f>
        <v>0</v>
      </c>
      <c r="CU20" s="836">
        <f>F98</f>
        <v>0</v>
      </c>
    </row>
    <row r="21" spans="2:99" x14ac:dyDescent="0.25">
      <c r="B21" s="714" t="s">
        <v>6071</v>
      </c>
      <c r="C21" s="715" t="s">
        <v>6066</v>
      </c>
      <c r="D21" s="724">
        <f>IlumBenef!G100</f>
        <v>0</v>
      </c>
      <c r="E21" s="724">
        <f>CondAmbBenef!G104</f>
        <v>0</v>
      </c>
      <c r="F21" s="724">
        <f>MotorBenef!G105</f>
        <v>0</v>
      </c>
      <c r="G21" s="724">
        <f>RefrigBenef!G100</f>
        <v>0</v>
      </c>
      <c r="H21" s="724">
        <f>SolarBenef!G58</f>
        <v>0</v>
      </c>
      <c r="I21" s="724">
        <f>'FI-FVBenef'!G65</f>
        <v>0</v>
      </c>
      <c r="J21" s="724">
        <f>OutrosBenef!G102</f>
        <v>0</v>
      </c>
      <c r="K21" s="724">
        <f>IF(SAEBenef!G62&lt;0,0,SAEBenef!G62)</f>
        <v>0</v>
      </c>
      <c r="M21" s="715" t="s">
        <v>5901</v>
      </c>
      <c r="O21" s="715" t="s">
        <v>6079</v>
      </c>
      <c r="R21" s="714" t="s">
        <v>6071</v>
      </c>
      <c r="S21" s="715" t="s">
        <v>6066</v>
      </c>
      <c r="T21" s="728">
        <f>T19*$T$7</f>
        <v>0</v>
      </c>
      <c r="U21" s="728">
        <f t="shared" ref="U21:AA21" si="0">U19*$T$7</f>
        <v>0</v>
      </c>
      <c r="V21" s="728">
        <f t="shared" si="0"/>
        <v>0</v>
      </c>
      <c r="W21" s="728">
        <f t="shared" si="0"/>
        <v>0</v>
      </c>
      <c r="X21" s="728">
        <f t="shared" si="0"/>
        <v>0</v>
      </c>
      <c r="Y21" s="728">
        <f t="shared" si="0"/>
        <v>0</v>
      </c>
      <c r="Z21" s="728">
        <f t="shared" si="0"/>
        <v>0</v>
      </c>
      <c r="AA21" s="728">
        <f t="shared" si="0"/>
        <v>0</v>
      </c>
      <c r="AC21" s="715" t="s">
        <v>5901</v>
      </c>
      <c r="AE21" s="715" t="s">
        <v>6079</v>
      </c>
      <c r="AH21" s="846" t="s">
        <v>4970</v>
      </c>
      <c r="AI21" s="835">
        <f>G19</f>
        <v>0</v>
      </c>
      <c r="AJ21" s="724">
        <f>G20</f>
        <v>0</v>
      </c>
      <c r="AK21" s="724">
        <f>G21</f>
        <v>0</v>
      </c>
      <c r="AL21" s="724">
        <f>G22</f>
        <v>0</v>
      </c>
      <c r="AM21" s="724">
        <f>G23</f>
        <v>0</v>
      </c>
      <c r="AN21" s="724">
        <f>G24</f>
        <v>0</v>
      </c>
      <c r="AO21" s="836">
        <f>G25</f>
        <v>0</v>
      </c>
      <c r="AP21" s="851">
        <f>G30</f>
        <v>0</v>
      </c>
      <c r="AQ21" s="724">
        <f>G31</f>
        <v>0</v>
      </c>
      <c r="AR21" s="724">
        <f>G32</f>
        <v>0</v>
      </c>
      <c r="AS21" s="724">
        <f>G33</f>
        <v>0</v>
      </c>
      <c r="AT21" s="724">
        <f>G34</f>
        <v>0</v>
      </c>
      <c r="AU21" s="854">
        <f>G35</f>
        <v>0</v>
      </c>
      <c r="AV21" s="724">
        <f>G36</f>
        <v>0</v>
      </c>
      <c r="AW21" s="724">
        <f>G37</f>
        <v>0</v>
      </c>
      <c r="AX21" s="724">
        <f>G38</f>
        <v>0</v>
      </c>
      <c r="AY21" s="724">
        <f>G39</f>
        <v>0</v>
      </c>
      <c r="AZ21" s="724">
        <f>G40</f>
        <v>0</v>
      </c>
      <c r="BA21" s="724">
        <f>G69</f>
        <v>0</v>
      </c>
      <c r="BB21" s="724">
        <f>G42</f>
        <v>0</v>
      </c>
      <c r="BC21" s="835">
        <f>G47</f>
        <v>0</v>
      </c>
      <c r="BD21" s="724">
        <f>G48</f>
        <v>0</v>
      </c>
      <c r="BE21" s="724">
        <f>G49</f>
        <v>0</v>
      </c>
      <c r="BF21" s="724">
        <f>G50</f>
        <v>0</v>
      </c>
      <c r="BG21" s="724">
        <f>G51</f>
        <v>0</v>
      </c>
      <c r="BH21" s="724">
        <f>G52</f>
        <v>0</v>
      </c>
      <c r="BI21" s="724">
        <f>G53</f>
        <v>0</v>
      </c>
      <c r="BJ21" s="724">
        <f>G54</f>
        <v>0</v>
      </c>
      <c r="BK21" s="724">
        <f>G55</f>
        <v>0</v>
      </c>
      <c r="BL21" s="724">
        <f>G56</f>
        <v>0</v>
      </c>
      <c r="BM21" s="724">
        <f>G57</f>
        <v>0</v>
      </c>
      <c r="BN21" s="724">
        <f>G58</f>
        <v>0</v>
      </c>
      <c r="BO21" s="724">
        <f>G59</f>
        <v>0</v>
      </c>
      <c r="BP21" s="724">
        <f>G60</f>
        <v>0</v>
      </c>
      <c r="BQ21" s="724">
        <f>G61</f>
        <v>0</v>
      </c>
      <c r="BR21" s="835">
        <f>G65</f>
        <v>0</v>
      </c>
      <c r="BS21" s="724">
        <f>G66</f>
        <v>0</v>
      </c>
      <c r="BT21" s="724">
        <f>G67</f>
        <v>0</v>
      </c>
      <c r="BU21" s="724">
        <f>G68</f>
        <v>0</v>
      </c>
      <c r="BV21" s="724">
        <f>G69</f>
        <v>0</v>
      </c>
      <c r="BW21" s="724">
        <f>G70</f>
        <v>0</v>
      </c>
      <c r="BX21" s="724">
        <f>G71</f>
        <v>0</v>
      </c>
      <c r="BY21" s="724">
        <f>G72</f>
        <v>0</v>
      </c>
      <c r="BZ21" s="724">
        <f>G73</f>
        <v>0</v>
      </c>
      <c r="CA21" s="724">
        <f>G74</f>
        <v>0</v>
      </c>
      <c r="CB21" s="724">
        <f>G75</f>
        <v>0</v>
      </c>
      <c r="CC21" s="724">
        <f>G76</f>
        <v>0</v>
      </c>
      <c r="CD21" s="724">
        <f>G77</f>
        <v>0</v>
      </c>
      <c r="CE21" s="724">
        <f>G78</f>
        <v>0</v>
      </c>
      <c r="CF21" s="835">
        <f>G82</f>
        <v>0</v>
      </c>
      <c r="CG21" s="724">
        <f>G84</f>
        <v>0</v>
      </c>
      <c r="CH21" s="724">
        <f>G85</f>
        <v>0</v>
      </c>
      <c r="CI21" s="724">
        <f>G86</f>
        <v>0</v>
      </c>
      <c r="CJ21" s="724">
        <f>G87</f>
        <v>0</v>
      </c>
      <c r="CK21" s="724">
        <f>G88</f>
        <v>0</v>
      </c>
      <c r="CL21" s="724">
        <f>G89</f>
        <v>0</v>
      </c>
      <c r="CM21" s="724">
        <f>G90</f>
        <v>0</v>
      </c>
      <c r="CN21" s="724">
        <f>G91</f>
        <v>0</v>
      </c>
      <c r="CO21" s="724">
        <f>G92</f>
        <v>0</v>
      </c>
      <c r="CP21" s="724">
        <f>G93</f>
        <v>0</v>
      </c>
      <c r="CQ21" s="724">
        <f>G94</f>
        <v>0</v>
      </c>
      <c r="CR21" s="724">
        <f>G95</f>
        <v>0</v>
      </c>
      <c r="CS21" s="724">
        <f>G96</f>
        <v>0</v>
      </c>
      <c r="CT21" s="724">
        <f>G97</f>
        <v>0</v>
      </c>
      <c r="CU21" s="836">
        <f>G98</f>
        <v>0</v>
      </c>
    </row>
    <row r="22" spans="2:99" x14ac:dyDescent="0.25">
      <c r="B22" s="714" t="s">
        <v>6072</v>
      </c>
      <c r="C22" s="715" t="s">
        <v>6067</v>
      </c>
      <c r="D22" s="724">
        <f>IlumBenef!G101</f>
        <v>0</v>
      </c>
      <c r="E22" s="724">
        <f>CondAmbBenef!G105</f>
        <v>0</v>
      </c>
      <c r="F22" s="724">
        <f>MotorBenef!G106</f>
        <v>0</v>
      </c>
      <c r="G22" s="724">
        <f>RefrigBenef!G101</f>
        <v>0</v>
      </c>
      <c r="H22" s="724">
        <f>SolarBenef!G59</f>
        <v>0</v>
      </c>
      <c r="I22" s="724">
        <v>0</v>
      </c>
      <c r="J22" s="724">
        <f>OutrosBenef!G103</f>
        <v>0</v>
      </c>
      <c r="K22" s="724">
        <f>SAEBenef!G63</f>
        <v>0</v>
      </c>
      <c r="M22" s="715" t="s">
        <v>5901</v>
      </c>
      <c r="O22" s="715" t="s">
        <v>6080</v>
      </c>
      <c r="R22" s="714" t="s">
        <v>6072</v>
      </c>
      <c r="S22" s="715" t="s">
        <v>6067</v>
      </c>
      <c r="T22" s="728">
        <f>T20*$T$8</f>
        <v>0</v>
      </c>
      <c r="U22" s="728">
        <f t="shared" ref="U22:AA22" si="1">U20*$T$8</f>
        <v>0</v>
      </c>
      <c r="V22" s="728">
        <f t="shared" si="1"/>
        <v>0</v>
      </c>
      <c r="W22" s="728">
        <f t="shared" si="1"/>
        <v>0</v>
      </c>
      <c r="X22" s="728">
        <f t="shared" si="1"/>
        <v>0</v>
      </c>
      <c r="Y22" s="728">
        <f t="shared" si="1"/>
        <v>0</v>
      </c>
      <c r="Z22" s="728">
        <f t="shared" si="1"/>
        <v>0</v>
      </c>
      <c r="AA22" s="728">
        <f t="shared" si="1"/>
        <v>0</v>
      </c>
      <c r="AC22" s="715" t="s">
        <v>5901</v>
      </c>
      <c r="AE22" s="715" t="s">
        <v>6080</v>
      </c>
      <c r="AH22" s="847" t="s">
        <v>5045</v>
      </c>
      <c r="AI22" s="835">
        <f>H19</f>
        <v>0</v>
      </c>
      <c r="AJ22" s="724">
        <f>H20</f>
        <v>0</v>
      </c>
      <c r="AK22" s="724">
        <f>H21</f>
        <v>0</v>
      </c>
      <c r="AL22" s="724">
        <f>H22</f>
        <v>0</v>
      </c>
      <c r="AM22" s="724">
        <f>H23</f>
        <v>0</v>
      </c>
      <c r="AN22" s="724">
        <f>H24</f>
        <v>0</v>
      </c>
      <c r="AO22" s="836">
        <f>H25</f>
        <v>0</v>
      </c>
      <c r="AP22" s="851">
        <f>H30</f>
        <v>0</v>
      </c>
      <c r="AQ22" s="724">
        <f>H31</f>
        <v>0</v>
      </c>
      <c r="AR22" s="724">
        <f>H32</f>
        <v>0</v>
      </c>
      <c r="AS22" s="724">
        <f>H33</f>
        <v>0</v>
      </c>
      <c r="AT22" s="724">
        <f>H34</f>
        <v>0</v>
      </c>
      <c r="AU22" s="854">
        <f>H35</f>
        <v>0</v>
      </c>
      <c r="AV22" s="724">
        <f>H36</f>
        <v>0</v>
      </c>
      <c r="AW22" s="724">
        <f>H37</f>
        <v>0</v>
      </c>
      <c r="AX22" s="724">
        <f>H38</f>
        <v>0</v>
      </c>
      <c r="AY22" s="724">
        <f>H39</f>
        <v>0</v>
      </c>
      <c r="AZ22" s="724">
        <f>H40</f>
        <v>0</v>
      </c>
      <c r="BA22" s="724">
        <f>H69</f>
        <v>0</v>
      </c>
      <c r="BB22" s="724">
        <f>H42</f>
        <v>0</v>
      </c>
      <c r="BC22" s="835">
        <f>H47</f>
        <v>0</v>
      </c>
      <c r="BD22" s="724">
        <f>H48</f>
        <v>0</v>
      </c>
      <c r="BE22" s="724">
        <f>H49</f>
        <v>0</v>
      </c>
      <c r="BF22" s="724">
        <f>H50</f>
        <v>0</v>
      </c>
      <c r="BG22" s="724">
        <f>H51</f>
        <v>0</v>
      </c>
      <c r="BH22" s="724">
        <f>H52</f>
        <v>0</v>
      </c>
      <c r="BI22" s="724">
        <f>H53</f>
        <v>0</v>
      </c>
      <c r="BJ22" s="724">
        <f>H54</f>
        <v>0</v>
      </c>
      <c r="BK22" s="724">
        <f>H55</f>
        <v>0</v>
      </c>
      <c r="BL22" s="724">
        <f>H56</f>
        <v>0</v>
      </c>
      <c r="BM22" s="724">
        <f>H57</f>
        <v>0</v>
      </c>
      <c r="BN22" s="724">
        <f>H58</f>
        <v>0</v>
      </c>
      <c r="BO22" s="724">
        <f>H59</f>
        <v>0</v>
      </c>
      <c r="BP22" s="724">
        <f>H60</f>
        <v>0</v>
      </c>
      <c r="BQ22" s="724">
        <f>H61</f>
        <v>0</v>
      </c>
      <c r="BR22" s="835">
        <f>H65</f>
        <v>0</v>
      </c>
      <c r="BS22" s="724">
        <f>H66</f>
        <v>0</v>
      </c>
      <c r="BT22" s="724">
        <f>H67</f>
        <v>0</v>
      </c>
      <c r="BU22" s="724">
        <f>H68</f>
        <v>0</v>
      </c>
      <c r="BV22" s="724">
        <f>H69</f>
        <v>0</v>
      </c>
      <c r="BW22" s="724">
        <f>H70</f>
        <v>0</v>
      </c>
      <c r="BX22" s="724">
        <f>H71</f>
        <v>0</v>
      </c>
      <c r="BY22" s="724">
        <f>H72</f>
        <v>0</v>
      </c>
      <c r="BZ22" s="724">
        <f>H73</f>
        <v>0</v>
      </c>
      <c r="CA22" s="724">
        <f>H74</f>
        <v>0</v>
      </c>
      <c r="CB22" s="724">
        <f>H75</f>
        <v>0</v>
      </c>
      <c r="CC22" s="724">
        <f>H76</f>
        <v>0</v>
      </c>
      <c r="CD22" s="724">
        <f>H77</f>
        <v>0</v>
      </c>
      <c r="CE22" s="724">
        <f>H78</f>
        <v>0</v>
      </c>
      <c r="CF22" s="835">
        <f>H82</f>
        <v>0</v>
      </c>
      <c r="CG22" s="724">
        <f>H84</f>
        <v>0</v>
      </c>
      <c r="CH22" s="724">
        <f>H85</f>
        <v>0</v>
      </c>
      <c r="CI22" s="724">
        <f>H86</f>
        <v>0</v>
      </c>
      <c r="CJ22" s="724">
        <f>H87</f>
        <v>0</v>
      </c>
      <c r="CK22" s="724">
        <f>H88</f>
        <v>0</v>
      </c>
      <c r="CL22" s="724">
        <f>H89</f>
        <v>0</v>
      </c>
      <c r="CM22" s="724">
        <f>H90</f>
        <v>0</v>
      </c>
      <c r="CN22" s="724">
        <f>H91</f>
        <v>0</v>
      </c>
      <c r="CO22" s="724">
        <f>H92</f>
        <v>0</v>
      </c>
      <c r="CP22" s="724">
        <f>H93</f>
        <v>0</v>
      </c>
      <c r="CQ22" s="724">
        <f>H94</f>
        <v>0</v>
      </c>
      <c r="CR22" s="724">
        <f>H95</f>
        <v>0</v>
      </c>
      <c r="CS22" s="724">
        <f>H96</f>
        <v>0</v>
      </c>
      <c r="CT22" s="724">
        <f>H97</f>
        <v>0</v>
      </c>
      <c r="CU22" s="836">
        <f>H98</f>
        <v>0</v>
      </c>
    </row>
    <row r="23" spans="2:99" x14ac:dyDescent="0.25">
      <c r="B23" s="714" t="s">
        <v>4525</v>
      </c>
      <c r="C23" s="715" t="s">
        <v>6068</v>
      </c>
      <c r="D23" s="724">
        <f>IlumBenef!G99</f>
        <v>0</v>
      </c>
      <c r="E23" s="724">
        <f>CondAmbBenef!G103</f>
        <v>0</v>
      </c>
      <c r="F23" s="724">
        <f>MotorBenef!G104</f>
        <v>0</v>
      </c>
      <c r="G23" s="724">
        <f>RefrigBenef!G99</f>
        <v>0</v>
      </c>
      <c r="H23" s="724">
        <f>SolarBenef!G57</f>
        <v>0</v>
      </c>
      <c r="I23" s="724">
        <f>'FI-FVBenef'!G65</f>
        <v>0</v>
      </c>
      <c r="J23" s="724">
        <f>OutrosBenef!G101</f>
        <v>0</v>
      </c>
      <c r="K23" s="724">
        <f>SAEBenef!G61</f>
        <v>0</v>
      </c>
      <c r="M23" s="715" t="s">
        <v>5901</v>
      </c>
      <c r="O23" s="715" t="s">
        <v>6081</v>
      </c>
      <c r="R23" s="714" t="s">
        <v>4525</v>
      </c>
      <c r="S23" s="715" t="s">
        <v>6068</v>
      </c>
      <c r="T23" s="728">
        <f>SUM(T21:T22)</f>
        <v>0</v>
      </c>
      <c r="U23" s="728">
        <f>SUM(U21:U22)</f>
        <v>0</v>
      </c>
      <c r="V23" s="728">
        <f>SUM(V21:V22)</f>
        <v>0</v>
      </c>
      <c r="W23" s="728">
        <f t="shared" ref="W23:AA23" si="2">SUM(W21:W22)</f>
        <v>0</v>
      </c>
      <c r="X23" s="728">
        <f t="shared" si="2"/>
        <v>0</v>
      </c>
      <c r="Y23" s="728">
        <f t="shared" si="2"/>
        <v>0</v>
      </c>
      <c r="Z23" s="728">
        <f t="shared" si="2"/>
        <v>0</v>
      </c>
      <c r="AA23" s="728">
        <f t="shared" si="2"/>
        <v>0</v>
      </c>
      <c r="AC23" s="715" t="s">
        <v>5901</v>
      </c>
      <c r="AE23" s="715" t="s">
        <v>6081</v>
      </c>
      <c r="AH23" s="847" t="s">
        <v>6183</v>
      </c>
      <c r="AI23" s="835">
        <f>I19</f>
        <v>0</v>
      </c>
      <c r="AJ23" s="724">
        <f>I20</f>
        <v>0</v>
      </c>
      <c r="AK23" s="724">
        <f>I21</f>
        <v>0</v>
      </c>
      <c r="AL23" s="724">
        <f>I22</f>
        <v>0</v>
      </c>
      <c r="AM23" s="724">
        <f>I23</f>
        <v>0</v>
      </c>
      <c r="AN23" s="724">
        <f>I24</f>
        <v>0</v>
      </c>
      <c r="AO23" s="836">
        <f>I25</f>
        <v>0</v>
      </c>
      <c r="AP23" s="851">
        <f>I30</f>
        <v>0</v>
      </c>
      <c r="AQ23" s="724">
        <f>I31</f>
        <v>0</v>
      </c>
      <c r="AR23" s="724">
        <f>I32</f>
        <v>0</v>
      </c>
      <c r="AS23" s="724">
        <f>I33</f>
        <v>0</v>
      </c>
      <c r="AT23" s="724">
        <f>I34</f>
        <v>0</v>
      </c>
      <c r="AU23" s="854">
        <f>I35</f>
        <v>0</v>
      </c>
      <c r="AV23" s="724">
        <f>I36</f>
        <v>0</v>
      </c>
      <c r="AW23" s="724">
        <f>I37</f>
        <v>0</v>
      </c>
      <c r="AX23" s="724">
        <f>I38</f>
        <v>0</v>
      </c>
      <c r="AY23" s="724">
        <f>I39</f>
        <v>0</v>
      </c>
      <c r="AZ23" s="724">
        <f>I40</f>
        <v>0</v>
      </c>
      <c r="BA23" s="724">
        <f>I69</f>
        <v>0</v>
      </c>
      <c r="BB23" s="724">
        <f>I42</f>
        <v>0</v>
      </c>
      <c r="BC23" s="835">
        <f>I47</f>
        <v>0</v>
      </c>
      <c r="BD23" s="724">
        <f>I48</f>
        <v>0</v>
      </c>
      <c r="BE23" s="724">
        <f>I49</f>
        <v>0</v>
      </c>
      <c r="BF23" s="724">
        <f>I50</f>
        <v>0</v>
      </c>
      <c r="BG23" s="724">
        <f>I51</f>
        <v>0</v>
      </c>
      <c r="BH23" s="724">
        <f>I52</f>
        <v>0</v>
      </c>
      <c r="BI23" s="724">
        <f>I53</f>
        <v>0</v>
      </c>
      <c r="BJ23" s="724">
        <f>I54</f>
        <v>0</v>
      </c>
      <c r="BK23" s="724">
        <f>I55</f>
        <v>0</v>
      </c>
      <c r="BL23" s="724">
        <f>I56</f>
        <v>0</v>
      </c>
      <c r="BM23" s="724">
        <f>I57</f>
        <v>0</v>
      </c>
      <c r="BN23" s="724">
        <f>I58</f>
        <v>0</v>
      </c>
      <c r="BO23" s="724">
        <f>I59</f>
        <v>0</v>
      </c>
      <c r="BP23" s="724">
        <f>I60</f>
        <v>0</v>
      </c>
      <c r="BQ23" s="724">
        <f>I61</f>
        <v>0</v>
      </c>
      <c r="BR23" s="835">
        <f>I65</f>
        <v>0</v>
      </c>
      <c r="BS23" s="724">
        <f>I66</f>
        <v>0</v>
      </c>
      <c r="BT23" s="724">
        <f>I67</f>
        <v>0</v>
      </c>
      <c r="BU23" s="724">
        <f>I68</f>
        <v>0</v>
      </c>
      <c r="BV23" s="724">
        <f>I69</f>
        <v>0</v>
      </c>
      <c r="BW23" s="724">
        <f>I70</f>
        <v>0</v>
      </c>
      <c r="BX23" s="724">
        <f>I71</f>
        <v>0</v>
      </c>
      <c r="BY23" s="724">
        <f>I72</f>
        <v>0</v>
      </c>
      <c r="BZ23" s="724">
        <f>I73</f>
        <v>0</v>
      </c>
      <c r="CA23" s="724">
        <f>I74</f>
        <v>0</v>
      </c>
      <c r="CB23" s="724">
        <f>I75</f>
        <v>0</v>
      </c>
      <c r="CC23" s="724">
        <f>I76</f>
        <v>0</v>
      </c>
      <c r="CD23" s="724">
        <f>I77</f>
        <v>0</v>
      </c>
      <c r="CE23" s="724">
        <f>I78</f>
        <v>0</v>
      </c>
      <c r="CF23" s="835" t="str">
        <f>I82</f>
        <v>kWp</v>
      </c>
      <c r="CG23" s="724">
        <f>I84</f>
        <v>0</v>
      </c>
      <c r="CH23" s="724">
        <f>I85</f>
        <v>0</v>
      </c>
      <c r="CI23" s="724">
        <f>I86</f>
        <v>0</v>
      </c>
      <c r="CJ23" s="724">
        <f>I87</f>
        <v>0</v>
      </c>
      <c r="CK23" s="724">
        <f>I88</f>
        <v>0</v>
      </c>
      <c r="CL23" s="724">
        <f>I89</f>
        <v>0</v>
      </c>
      <c r="CM23" s="724">
        <f>I90</f>
        <v>0</v>
      </c>
      <c r="CN23" s="724">
        <f>I91</f>
        <v>0</v>
      </c>
      <c r="CO23" s="724">
        <f>I92</f>
        <v>0</v>
      </c>
      <c r="CP23" s="724">
        <f>I93</f>
        <v>0</v>
      </c>
      <c r="CQ23" s="724">
        <f>I94</f>
        <v>0</v>
      </c>
      <c r="CR23" s="724">
        <f>I95</f>
        <v>0</v>
      </c>
      <c r="CS23" s="724">
        <f>I96</f>
        <v>0</v>
      </c>
      <c r="CT23" s="724">
        <f>I97</f>
        <v>0</v>
      </c>
      <c r="CU23" s="836">
        <f>I98</f>
        <v>0</v>
      </c>
    </row>
    <row r="24" spans="2:99" x14ac:dyDescent="0.25">
      <c r="B24" s="714" t="s">
        <v>6073</v>
      </c>
      <c r="C24" s="715" t="s">
        <v>6097</v>
      </c>
      <c r="D24" s="724">
        <f>IlumCusto!X116</f>
        <v>0</v>
      </c>
      <c r="E24" s="724">
        <f>CondAmbCusto!X86</f>
        <v>0</v>
      </c>
      <c r="F24" s="724">
        <f>MotorCusto!X116</f>
        <v>0</v>
      </c>
      <c r="G24" s="724">
        <f>RefrigCusto!X86</f>
        <v>0</v>
      </c>
      <c r="H24" s="724">
        <f>SolarCusto!X86</f>
        <v>0</v>
      </c>
      <c r="I24" s="724">
        <f>'FI-FVCusto'!X86</f>
        <v>0</v>
      </c>
      <c r="J24" s="724">
        <f>OutrosCusto!X86</f>
        <v>0</v>
      </c>
      <c r="K24" s="724">
        <f>SAECusto!X86</f>
        <v>0</v>
      </c>
      <c r="M24" s="715" t="s">
        <v>5901</v>
      </c>
      <c r="O24" s="715" t="s">
        <v>6082</v>
      </c>
      <c r="R24" s="714" t="s">
        <v>6073</v>
      </c>
      <c r="S24" s="715" t="s">
        <v>6097</v>
      </c>
      <c r="T24" s="674"/>
      <c r="U24" s="674"/>
      <c r="V24" s="674"/>
      <c r="W24" s="674"/>
      <c r="X24" s="674"/>
      <c r="Y24" s="674"/>
      <c r="Z24" s="674"/>
      <c r="AA24" s="674"/>
      <c r="AC24" s="715" t="s">
        <v>5901</v>
      </c>
      <c r="AE24" s="715" t="s">
        <v>6082</v>
      </c>
      <c r="AH24" s="846" t="s">
        <v>71</v>
      </c>
      <c r="AI24" s="835">
        <f>J19</f>
        <v>0</v>
      </c>
      <c r="AJ24" s="724">
        <f>J20</f>
        <v>0</v>
      </c>
      <c r="AK24" s="724">
        <f>J21</f>
        <v>0</v>
      </c>
      <c r="AL24" s="724">
        <f>J22</f>
        <v>0</v>
      </c>
      <c r="AM24" s="724">
        <f>J23</f>
        <v>0</v>
      </c>
      <c r="AN24" s="724">
        <f>J24</f>
        <v>0</v>
      </c>
      <c r="AO24" s="836">
        <f>J25</f>
        <v>0</v>
      </c>
      <c r="AP24" s="851">
        <f>J30</f>
        <v>0</v>
      </c>
      <c r="AQ24" s="724">
        <f>J31</f>
        <v>0</v>
      </c>
      <c r="AR24" s="724">
        <f>J32</f>
        <v>0</v>
      </c>
      <c r="AS24" s="724">
        <f>J33</f>
        <v>0</v>
      </c>
      <c r="AT24" s="724">
        <f>J34</f>
        <v>0</v>
      </c>
      <c r="AU24" s="854">
        <f>J35</f>
        <v>0</v>
      </c>
      <c r="AV24" s="724">
        <f>J36</f>
        <v>0</v>
      </c>
      <c r="AW24" s="724">
        <f>J37</f>
        <v>0</v>
      </c>
      <c r="AX24" s="724">
        <f>J38</f>
        <v>0</v>
      </c>
      <c r="AY24" s="724">
        <f>J39</f>
        <v>0</v>
      </c>
      <c r="AZ24" s="724">
        <f>J40</f>
        <v>0</v>
      </c>
      <c r="BA24" s="724">
        <f>J69</f>
        <v>0</v>
      </c>
      <c r="BB24" s="724">
        <f>J42</f>
        <v>0</v>
      </c>
      <c r="BC24" s="835">
        <f>J47</f>
        <v>0</v>
      </c>
      <c r="BD24" s="724">
        <f>J48</f>
        <v>0</v>
      </c>
      <c r="BE24" s="724">
        <f>J49</f>
        <v>0</v>
      </c>
      <c r="BF24" s="724">
        <f>J50</f>
        <v>0</v>
      </c>
      <c r="BG24" s="724">
        <f>J51</f>
        <v>0</v>
      </c>
      <c r="BH24" s="724">
        <f>J52</f>
        <v>0</v>
      </c>
      <c r="BI24" s="724">
        <f>J53</f>
        <v>0</v>
      </c>
      <c r="BJ24" s="724">
        <f>J54</f>
        <v>0</v>
      </c>
      <c r="BK24" s="724">
        <f>J55</f>
        <v>0</v>
      </c>
      <c r="BL24" s="724">
        <f>J56</f>
        <v>0</v>
      </c>
      <c r="BM24" s="724">
        <f>J57</f>
        <v>0</v>
      </c>
      <c r="BN24" s="724">
        <f>J58</f>
        <v>0</v>
      </c>
      <c r="BO24" s="724">
        <f>J59</f>
        <v>0</v>
      </c>
      <c r="BP24" s="724">
        <f>J60</f>
        <v>0</v>
      </c>
      <c r="BQ24" s="724">
        <f>J61</f>
        <v>0</v>
      </c>
      <c r="BR24" s="835">
        <f>J65</f>
        <v>0</v>
      </c>
      <c r="BS24" s="724">
        <f>J66</f>
        <v>0</v>
      </c>
      <c r="BT24" s="724">
        <f>J67</f>
        <v>0</v>
      </c>
      <c r="BU24" s="724">
        <f>J68</f>
        <v>0</v>
      </c>
      <c r="BV24" s="724">
        <f>J69</f>
        <v>0</v>
      </c>
      <c r="BW24" s="724">
        <f>J70</f>
        <v>0</v>
      </c>
      <c r="BX24" s="724">
        <f>J71</f>
        <v>0</v>
      </c>
      <c r="BY24" s="724">
        <f>J72</f>
        <v>0</v>
      </c>
      <c r="BZ24" s="724">
        <f>J73</f>
        <v>0</v>
      </c>
      <c r="CA24" s="724">
        <f>J74</f>
        <v>0</v>
      </c>
      <c r="CB24" s="724">
        <f>J75</f>
        <v>0</v>
      </c>
      <c r="CC24" s="724">
        <f>J76</f>
        <v>0</v>
      </c>
      <c r="CD24" s="724">
        <f>J77</f>
        <v>0</v>
      </c>
      <c r="CE24" s="724">
        <f>J78</f>
        <v>0</v>
      </c>
      <c r="CF24" s="835" t="str">
        <f>J82</f>
        <v>kW</v>
      </c>
      <c r="CG24" s="724">
        <f>J84</f>
        <v>0</v>
      </c>
      <c r="CH24" s="724">
        <f>J85</f>
        <v>0</v>
      </c>
      <c r="CI24" s="724">
        <f>J86</f>
        <v>0</v>
      </c>
      <c r="CJ24" s="724">
        <f>J87</f>
        <v>0</v>
      </c>
      <c r="CK24" s="724">
        <f>J88</f>
        <v>0</v>
      </c>
      <c r="CL24" s="724">
        <f>J89</f>
        <v>0</v>
      </c>
      <c r="CM24" s="724">
        <f>J90</f>
        <v>0</v>
      </c>
      <c r="CN24" s="724">
        <f>J91</f>
        <v>0</v>
      </c>
      <c r="CO24" s="724">
        <f>J92</f>
        <v>0</v>
      </c>
      <c r="CP24" s="724">
        <f>J93</f>
        <v>0</v>
      </c>
      <c r="CQ24" s="724">
        <f>J94</f>
        <v>0</v>
      </c>
      <c r="CR24" s="724">
        <f>J95</f>
        <v>0</v>
      </c>
      <c r="CS24" s="724">
        <f>J96</f>
        <v>0</v>
      </c>
      <c r="CT24" s="724">
        <f>J97</f>
        <v>0</v>
      </c>
      <c r="CU24" s="836">
        <f>J98</f>
        <v>0</v>
      </c>
    </row>
    <row r="25" spans="2:99" x14ac:dyDescent="0.25">
      <c r="B25" s="714" t="s">
        <v>6074</v>
      </c>
      <c r="C25" s="715" t="s">
        <v>5918</v>
      </c>
      <c r="D25" s="724">
        <f>IlumBenef!G103</f>
        <v>0</v>
      </c>
      <c r="E25" s="724">
        <f>CondAmbBenef!G107</f>
        <v>0</v>
      </c>
      <c r="F25" s="724">
        <f>MotorBenef!G108</f>
        <v>0</v>
      </c>
      <c r="G25" s="724">
        <f>RefrigBenef!G103</f>
        <v>0</v>
      </c>
      <c r="H25" s="724">
        <f>SolarCusto!R88</f>
        <v>0</v>
      </c>
      <c r="I25" s="724">
        <f>'FI-FVBenef'!G68</f>
        <v>0</v>
      </c>
      <c r="J25" s="724">
        <f>OutrosBenef!G105</f>
        <v>0</v>
      </c>
      <c r="K25" s="724">
        <f>SAEBenef!G66</f>
        <v>0</v>
      </c>
      <c r="M25" s="715" t="s">
        <v>5870</v>
      </c>
      <c r="O25" s="715" t="s">
        <v>5918</v>
      </c>
      <c r="R25" s="714" t="s">
        <v>6074</v>
      </c>
      <c r="S25" s="715" t="s">
        <v>5918</v>
      </c>
      <c r="T25" s="728">
        <f>IFERROR(T24/T23,0)</f>
        <v>0</v>
      </c>
      <c r="U25" s="728">
        <f t="shared" ref="U25:AA25" si="3">IFERROR(U24/U23,0)</f>
        <v>0</v>
      </c>
      <c r="V25" s="728">
        <f t="shared" si="3"/>
        <v>0</v>
      </c>
      <c r="W25" s="728">
        <f t="shared" si="3"/>
        <v>0</v>
      </c>
      <c r="X25" s="728">
        <f t="shared" si="3"/>
        <v>0</v>
      </c>
      <c r="Y25" s="728">
        <f t="shared" si="3"/>
        <v>0</v>
      </c>
      <c r="Z25" s="728">
        <f t="shared" si="3"/>
        <v>0</v>
      </c>
      <c r="AA25" s="728">
        <f t="shared" si="3"/>
        <v>0</v>
      </c>
      <c r="AC25" s="715" t="s">
        <v>5870</v>
      </c>
      <c r="AE25" s="715" t="s">
        <v>5918</v>
      </c>
      <c r="AH25" s="848" t="s">
        <v>6113</v>
      </c>
      <c r="AI25" s="837">
        <f>K19</f>
        <v>0</v>
      </c>
      <c r="AJ25" s="838">
        <f>K20</f>
        <v>0</v>
      </c>
      <c r="AK25" s="838">
        <f>K21</f>
        <v>0</v>
      </c>
      <c r="AL25" s="838">
        <f>K22</f>
        <v>0</v>
      </c>
      <c r="AM25" s="838">
        <f>K23</f>
        <v>0</v>
      </c>
      <c r="AN25" s="838">
        <f>K24</f>
        <v>0</v>
      </c>
      <c r="AO25" s="839">
        <f>K25</f>
        <v>0</v>
      </c>
      <c r="AP25" s="852">
        <f>K30</f>
        <v>0</v>
      </c>
      <c r="AQ25" s="838">
        <f>K31</f>
        <v>0</v>
      </c>
      <c r="AR25" s="838">
        <f>K32</f>
        <v>0</v>
      </c>
      <c r="AS25" s="838">
        <f>K33</f>
        <v>0</v>
      </c>
      <c r="AT25" s="838">
        <f>K34</f>
        <v>0</v>
      </c>
      <c r="AU25" s="855">
        <f>K35</f>
        <v>0</v>
      </c>
      <c r="AV25" s="838">
        <f>K36</f>
        <v>0</v>
      </c>
      <c r="AW25" s="838">
        <f>K37</f>
        <v>0</v>
      </c>
      <c r="AX25" s="838">
        <f>K38</f>
        <v>0</v>
      </c>
      <c r="AY25" s="838">
        <f>K39</f>
        <v>0</v>
      </c>
      <c r="AZ25" s="838">
        <f>K40</f>
        <v>0</v>
      </c>
      <c r="BA25" s="838">
        <f>K69</f>
        <v>0</v>
      </c>
      <c r="BB25" s="838">
        <f>K42</f>
        <v>0</v>
      </c>
      <c r="BC25" s="837">
        <f>K47</f>
        <v>0</v>
      </c>
      <c r="BD25" s="838">
        <f>K48</f>
        <v>0</v>
      </c>
      <c r="BE25" s="838">
        <f>K49</f>
        <v>0</v>
      </c>
      <c r="BF25" s="838">
        <f>K50</f>
        <v>0</v>
      </c>
      <c r="BG25" s="838">
        <f>K51</f>
        <v>0</v>
      </c>
      <c r="BH25" s="838">
        <f>K52</f>
        <v>0</v>
      </c>
      <c r="BI25" s="838">
        <f>K53</f>
        <v>0</v>
      </c>
      <c r="BJ25" s="838">
        <f>K54</f>
        <v>0</v>
      </c>
      <c r="BK25" s="838">
        <f>K55</f>
        <v>0</v>
      </c>
      <c r="BL25" s="838">
        <f>K56</f>
        <v>0</v>
      </c>
      <c r="BM25" s="838">
        <f>K57</f>
        <v>0</v>
      </c>
      <c r="BN25" s="838">
        <f>K58</f>
        <v>0</v>
      </c>
      <c r="BO25" s="838">
        <f>K59</f>
        <v>0</v>
      </c>
      <c r="BP25" s="838">
        <f>K60</f>
        <v>0</v>
      </c>
      <c r="BQ25" s="838">
        <f>K61</f>
        <v>0</v>
      </c>
      <c r="BR25" s="837">
        <f>K65</f>
        <v>0</v>
      </c>
      <c r="BS25" s="838">
        <f>K66</f>
        <v>0</v>
      </c>
      <c r="BT25" s="838">
        <f>K67</f>
        <v>0</v>
      </c>
      <c r="BU25" s="838">
        <f>K68</f>
        <v>0</v>
      </c>
      <c r="BV25" s="838">
        <f>K69</f>
        <v>0</v>
      </c>
      <c r="BW25" s="838">
        <f>K70</f>
        <v>0</v>
      </c>
      <c r="BX25" s="838">
        <f>K71</f>
        <v>0</v>
      </c>
      <c r="BY25" s="838">
        <f>K72</f>
        <v>0</v>
      </c>
      <c r="BZ25" s="838">
        <f>K73</f>
        <v>0</v>
      </c>
      <c r="CA25" s="838">
        <f>K74</f>
        <v>0</v>
      </c>
      <c r="CB25" s="838">
        <f>K75</f>
        <v>0</v>
      </c>
      <c r="CC25" s="838">
        <f>K76</f>
        <v>0</v>
      </c>
      <c r="CD25" s="838">
        <f>K77</f>
        <v>0</v>
      </c>
      <c r="CE25" s="838">
        <f>K78</f>
        <v>0</v>
      </c>
      <c r="CF25" s="837" t="str">
        <f>K82</f>
        <v>KWh</v>
      </c>
      <c r="CG25" s="838">
        <f>K84</f>
        <v>0</v>
      </c>
      <c r="CH25" s="838">
        <f>K85</f>
        <v>0</v>
      </c>
      <c r="CI25" s="838">
        <f>K86</f>
        <v>0</v>
      </c>
      <c r="CJ25" s="838">
        <f>K87</f>
        <v>0</v>
      </c>
      <c r="CK25" s="838">
        <f>K88</f>
        <v>0</v>
      </c>
      <c r="CL25" s="838">
        <f>K89</f>
        <v>0</v>
      </c>
      <c r="CM25" s="838">
        <f>K90</f>
        <v>0</v>
      </c>
      <c r="CN25" s="838">
        <f>K91</f>
        <v>0</v>
      </c>
      <c r="CO25" s="838">
        <f>K92</f>
        <v>0</v>
      </c>
      <c r="CP25" s="838">
        <f>K93</f>
        <v>0</v>
      </c>
      <c r="CQ25" s="838">
        <f>K94</f>
        <v>0</v>
      </c>
      <c r="CR25" s="838">
        <f>K95</f>
        <v>0</v>
      </c>
      <c r="CS25" s="838">
        <f>K96</f>
        <v>0</v>
      </c>
      <c r="CT25" s="838">
        <f>K97</f>
        <v>0</v>
      </c>
      <c r="CU25" s="839">
        <f>K98</f>
        <v>0</v>
      </c>
    </row>
    <row r="27" spans="2:99" x14ac:dyDescent="0.25">
      <c r="AI27" s="1232" t="s">
        <v>6075</v>
      </c>
      <c r="AJ27" s="1231"/>
      <c r="AK27" s="1231"/>
      <c r="AL27" s="1231"/>
      <c r="AM27" s="1231"/>
      <c r="AN27" s="1231"/>
      <c r="AO27" s="1233"/>
      <c r="AP27" s="1232" t="s">
        <v>6088</v>
      </c>
      <c r="AQ27" s="1231"/>
      <c r="AR27" s="1231"/>
      <c r="AS27" s="1231"/>
      <c r="AT27" s="1231"/>
      <c r="AU27" s="1231"/>
      <c r="AV27" s="1231"/>
      <c r="AW27" s="1231"/>
      <c r="AX27" s="1231"/>
      <c r="AY27" s="1231"/>
      <c r="AZ27" s="1231"/>
      <c r="BA27" s="1231"/>
      <c r="BB27" s="1231"/>
      <c r="BC27" s="1232" t="s">
        <v>6087</v>
      </c>
      <c r="BD27" s="1231"/>
      <c r="BE27" s="1231"/>
      <c r="BF27" s="1231"/>
      <c r="BG27" s="1231"/>
      <c r="BH27" s="1231"/>
      <c r="BI27" s="1231"/>
      <c r="BJ27" s="1231"/>
      <c r="BK27" s="1231"/>
      <c r="BL27" s="1231"/>
      <c r="BM27" s="1231"/>
      <c r="BN27" s="1231"/>
      <c r="BO27" s="1231"/>
      <c r="BP27" s="1231"/>
      <c r="BQ27" s="1233"/>
      <c r="BR27" s="1232" t="s">
        <v>6089</v>
      </c>
      <c r="BS27" s="1231"/>
      <c r="BT27" s="1231"/>
      <c r="BU27" s="1231"/>
      <c r="BV27" s="1231"/>
      <c r="BW27" s="1231"/>
      <c r="BX27" s="1231"/>
      <c r="BY27" s="1231"/>
      <c r="BZ27" s="1231"/>
      <c r="CA27" s="1231"/>
      <c r="CB27" s="1231"/>
      <c r="CC27" s="1231"/>
      <c r="CD27" s="1231"/>
      <c r="CE27" s="1231"/>
      <c r="CF27" s="1234" t="s">
        <v>6084</v>
      </c>
      <c r="CG27" s="1235"/>
      <c r="CH27" s="1235"/>
      <c r="CI27" s="1235"/>
      <c r="CJ27" s="1235"/>
      <c r="CK27" s="1235"/>
      <c r="CL27" s="1235"/>
      <c r="CM27" s="1235"/>
      <c r="CN27" s="1235"/>
      <c r="CO27" s="1235"/>
      <c r="CP27" s="1235"/>
      <c r="CQ27" s="1235"/>
      <c r="CR27" s="1235"/>
      <c r="CS27" s="1235"/>
      <c r="CT27" s="1235"/>
      <c r="CU27" s="1235"/>
    </row>
    <row r="28" spans="2:99" ht="45" x14ac:dyDescent="0.25">
      <c r="B28" s="720" t="s">
        <v>6035</v>
      </c>
      <c r="C28" s="721" t="s">
        <v>6088</v>
      </c>
      <c r="D28" s="722" t="s">
        <v>21</v>
      </c>
      <c r="E28" s="720" t="s">
        <v>5997</v>
      </c>
      <c r="F28" s="720" t="s">
        <v>6001</v>
      </c>
      <c r="G28" s="722" t="s">
        <v>4970</v>
      </c>
      <c r="H28" s="720" t="s">
        <v>6002</v>
      </c>
      <c r="I28" s="720" t="s">
        <v>6003</v>
      </c>
      <c r="J28" s="722" t="s">
        <v>71</v>
      </c>
      <c r="K28" s="722" t="s">
        <v>6113</v>
      </c>
      <c r="M28" s="718" t="s">
        <v>5865</v>
      </c>
      <c r="O28" s="722" t="s">
        <v>5864</v>
      </c>
      <c r="R28" s="720" t="s">
        <v>6035</v>
      </c>
      <c r="S28" s="721" t="s">
        <v>6088</v>
      </c>
      <c r="T28" s="722" t="s">
        <v>21</v>
      </c>
      <c r="U28" s="720" t="s">
        <v>5997</v>
      </c>
      <c r="V28" s="720" t="s">
        <v>6001</v>
      </c>
      <c r="W28" s="722" t="s">
        <v>4970</v>
      </c>
      <c r="X28" s="720" t="s">
        <v>6002</v>
      </c>
      <c r="Y28" s="720" t="s">
        <v>6003</v>
      </c>
      <c r="Z28" s="722" t="s">
        <v>71</v>
      </c>
      <c r="AA28" s="722" t="s">
        <v>6113</v>
      </c>
      <c r="AC28" s="718" t="s">
        <v>5865</v>
      </c>
      <c r="AE28" s="722" t="s">
        <v>5864</v>
      </c>
      <c r="AH28" s="676" t="s">
        <v>6182</v>
      </c>
      <c r="AI28" s="247" t="s">
        <v>6069</v>
      </c>
      <c r="AJ28" s="655" t="s">
        <v>6070</v>
      </c>
      <c r="AK28" s="655" t="s">
        <v>6071</v>
      </c>
      <c r="AL28" s="655" t="s">
        <v>6072</v>
      </c>
      <c r="AM28" s="655" t="s">
        <v>4525</v>
      </c>
      <c r="AN28" s="655" t="s">
        <v>6073</v>
      </c>
      <c r="AO28" s="858" t="s">
        <v>6074</v>
      </c>
      <c r="AP28" s="247" t="s">
        <v>6010</v>
      </c>
      <c r="AQ28" s="655" t="s">
        <v>6012</v>
      </c>
      <c r="AR28" s="655" t="s">
        <v>6013</v>
      </c>
      <c r="AS28" s="655" t="s">
        <v>6014</v>
      </c>
      <c r="AT28" s="655" t="s">
        <v>6015</v>
      </c>
      <c r="AU28" s="655" t="s">
        <v>4516</v>
      </c>
      <c r="AV28" s="655" t="s">
        <v>6011</v>
      </c>
      <c r="AW28" s="655" t="s">
        <v>4520</v>
      </c>
      <c r="AX28" s="655" t="s">
        <v>4192</v>
      </c>
      <c r="AY28" s="655" t="s">
        <v>6016</v>
      </c>
      <c r="AZ28" s="655" t="s">
        <v>6018</v>
      </c>
      <c r="BA28" s="655" t="s">
        <v>6017</v>
      </c>
      <c r="BB28" s="655" t="s">
        <v>6019</v>
      </c>
      <c r="BC28" s="247" t="s">
        <v>6020</v>
      </c>
      <c r="BD28" s="655" t="s">
        <v>4509</v>
      </c>
      <c r="BE28" s="655" t="s">
        <v>6021</v>
      </c>
      <c r="BF28" s="655" t="s">
        <v>6022</v>
      </c>
      <c r="BG28" s="655" t="s">
        <v>6023</v>
      </c>
      <c r="BH28" s="655" t="s">
        <v>6024</v>
      </c>
      <c r="BI28" s="655" t="s">
        <v>6025</v>
      </c>
      <c r="BJ28" s="655" t="s">
        <v>6026</v>
      </c>
      <c r="BK28" s="655" t="s">
        <v>6027</v>
      </c>
      <c r="BL28" s="655" t="s">
        <v>6028</v>
      </c>
      <c r="BM28" s="655" t="s">
        <v>6029</v>
      </c>
      <c r="BN28" s="655" t="s">
        <v>6030</v>
      </c>
      <c r="BO28" s="655" t="s">
        <v>6031</v>
      </c>
      <c r="BP28" s="655" t="s">
        <v>6032</v>
      </c>
      <c r="BQ28" s="858" t="s">
        <v>6033</v>
      </c>
      <c r="BR28" s="247" t="s">
        <v>6036</v>
      </c>
      <c r="BS28" s="655" t="s">
        <v>6037</v>
      </c>
      <c r="BT28" s="655" t="s">
        <v>6038</v>
      </c>
      <c r="BU28" s="655" t="s">
        <v>6039</v>
      </c>
      <c r="BV28" s="655" t="s">
        <v>6040</v>
      </c>
      <c r="BW28" s="655" t="s">
        <v>6041</v>
      </c>
      <c r="BX28" s="655" t="s">
        <v>6042</v>
      </c>
      <c r="BY28" s="655" t="s">
        <v>6043</v>
      </c>
      <c r="BZ28" s="655" t="s">
        <v>6044</v>
      </c>
      <c r="CA28" s="655" t="s">
        <v>6045</v>
      </c>
      <c r="CB28" s="655" t="s">
        <v>3875</v>
      </c>
      <c r="CC28" s="655" t="s">
        <v>6049</v>
      </c>
      <c r="CD28" s="655" t="s">
        <v>6046</v>
      </c>
      <c r="CE28" s="858" t="s">
        <v>6047</v>
      </c>
      <c r="CF28" s="247" t="s">
        <v>6048</v>
      </c>
      <c r="CG28" s="655" t="s">
        <v>6050</v>
      </c>
      <c r="CH28" s="655" t="s">
        <v>6051</v>
      </c>
      <c r="CI28" s="655" t="s">
        <v>6052</v>
      </c>
      <c r="CJ28" s="655" t="s">
        <v>6053</v>
      </c>
      <c r="CK28" s="655" t="s">
        <v>6054</v>
      </c>
      <c r="CL28" s="655" t="s">
        <v>6055</v>
      </c>
      <c r="CM28" s="655" t="s">
        <v>6056</v>
      </c>
      <c r="CN28" s="655" t="s">
        <v>6057</v>
      </c>
      <c r="CO28" s="655" t="s">
        <v>6058</v>
      </c>
      <c r="CP28" s="655" t="s">
        <v>6059</v>
      </c>
      <c r="CQ28" s="655" t="s">
        <v>6060</v>
      </c>
      <c r="CR28" s="655" t="s">
        <v>6061</v>
      </c>
      <c r="CS28" s="655" t="s">
        <v>6062</v>
      </c>
      <c r="CT28" s="655" t="s">
        <v>6063</v>
      </c>
      <c r="CU28" s="858" t="s">
        <v>6064</v>
      </c>
    </row>
    <row r="29" spans="2:99" x14ac:dyDescent="0.25">
      <c r="B29" s="723" t="s">
        <v>6034</v>
      </c>
      <c r="C29" s="719" t="s">
        <v>5866</v>
      </c>
      <c r="D29" s="723">
        <v>31</v>
      </c>
      <c r="E29" s="723">
        <v>33</v>
      </c>
      <c r="F29" s="723">
        <v>34</v>
      </c>
      <c r="G29" s="723">
        <v>32</v>
      </c>
      <c r="H29" s="723">
        <v>35</v>
      </c>
      <c r="I29" s="723">
        <v>38</v>
      </c>
      <c r="J29" s="723">
        <v>124</v>
      </c>
      <c r="K29" s="723">
        <v>124</v>
      </c>
      <c r="O29" s="715" t="s">
        <v>5867</v>
      </c>
      <c r="R29" s="723" t="s">
        <v>6034</v>
      </c>
      <c r="S29" s="719" t="s">
        <v>5866</v>
      </c>
      <c r="T29" s="723">
        <v>31</v>
      </c>
      <c r="U29" s="723">
        <v>33</v>
      </c>
      <c r="V29" s="723">
        <v>34</v>
      </c>
      <c r="W29" s="723">
        <v>32</v>
      </c>
      <c r="X29" s="723">
        <v>35</v>
      </c>
      <c r="Y29" s="723">
        <v>38</v>
      </c>
      <c r="Z29" s="723">
        <v>124</v>
      </c>
      <c r="AA29" s="723">
        <v>124</v>
      </c>
      <c r="AE29" s="715" t="s">
        <v>5867</v>
      </c>
      <c r="AH29" s="840" t="s">
        <v>21</v>
      </c>
      <c r="AI29" s="835">
        <f>T19</f>
        <v>0</v>
      </c>
      <c r="AJ29" s="724">
        <f>T20</f>
        <v>0</v>
      </c>
      <c r="AK29" s="724">
        <f>T21</f>
        <v>0</v>
      </c>
      <c r="AL29" s="724">
        <f>T22</f>
        <v>0</v>
      </c>
      <c r="AM29" s="724">
        <f>T22</f>
        <v>0</v>
      </c>
      <c r="AN29" s="724">
        <f>T22</f>
        <v>0</v>
      </c>
      <c r="AO29" s="724">
        <f>T22</f>
        <v>0</v>
      </c>
      <c r="AP29" s="851">
        <f>T30</f>
        <v>33</v>
      </c>
      <c r="AQ29" s="854">
        <f>T31</f>
        <v>0.32958952010414172</v>
      </c>
      <c r="AR29" s="854">
        <f>T32</f>
        <v>3.9699057696543867</v>
      </c>
      <c r="AS29" s="854">
        <f>T33</f>
        <v>0</v>
      </c>
      <c r="AT29" s="854">
        <f>T34</f>
        <v>0</v>
      </c>
      <c r="AU29" s="854">
        <f>T35</f>
        <v>33</v>
      </c>
      <c r="AV29" s="854">
        <f>T36</f>
        <v>0.12453300124533001</v>
      </c>
      <c r="AW29" s="854">
        <f>T37</f>
        <v>1.5</v>
      </c>
      <c r="AX29" s="854">
        <f>T38</f>
        <v>0</v>
      </c>
      <c r="AY29" s="854">
        <f>T39</f>
        <v>0</v>
      </c>
      <c r="AZ29" s="854">
        <f>T40</f>
        <v>0.20505651885881171</v>
      </c>
      <c r="BA29" s="854">
        <f>T41</f>
        <v>2.4699057696543867</v>
      </c>
      <c r="BB29" s="854">
        <f>T42</f>
        <v>0</v>
      </c>
      <c r="BC29" s="851">
        <f>T47</f>
        <v>1660.0977649578028</v>
      </c>
      <c r="BD29" s="854">
        <f>T48</f>
        <v>0</v>
      </c>
      <c r="BE29" s="854">
        <f>T49</f>
        <v>1660.0977649578028</v>
      </c>
      <c r="BF29" s="854">
        <f>T50</f>
        <v>2149.2132045224612</v>
      </c>
      <c r="BG29" s="854">
        <f>T51</f>
        <v>0</v>
      </c>
      <c r="BH29" s="854">
        <f>T52</f>
        <v>2149.2132045224612</v>
      </c>
      <c r="BI29" s="854">
        <f>T53</f>
        <v>50320.07</v>
      </c>
      <c r="BJ29" s="854">
        <f>T54</f>
        <v>348.78122693555599</v>
      </c>
      <c r="BK29" s="854">
        <f>T55</f>
        <v>48388.971920000004</v>
      </c>
      <c r="BL29" s="854">
        <f>T56</f>
        <v>0</v>
      </c>
      <c r="BM29" s="854">
        <f>T57</f>
        <v>0.21009679929568575</v>
      </c>
      <c r="BN29" s="854">
        <f>T58</f>
        <v>0</v>
      </c>
      <c r="BO29" s="854">
        <f>T59</f>
        <v>0.16228321424865455</v>
      </c>
      <c r="BP29" s="854">
        <f>T60</f>
        <v>0</v>
      </c>
      <c r="BQ29" s="854">
        <f>T61</f>
        <v>0</v>
      </c>
      <c r="BR29" s="851">
        <f>T65</f>
        <v>0.12030017483801171</v>
      </c>
      <c r="BS29" s="854">
        <f>T66</f>
        <v>0</v>
      </c>
      <c r="BT29" s="854">
        <f>T67</f>
        <v>4.5454545454545456E-2</v>
      </c>
      <c r="BU29" s="854">
        <f>T68</f>
        <v>0</v>
      </c>
      <c r="BV29" s="854">
        <f>T69</f>
        <v>7.4845629383466256E-2</v>
      </c>
      <c r="BW29" s="854">
        <f>T70</f>
        <v>0</v>
      </c>
      <c r="BX29" s="854">
        <f>T71</f>
        <v>50.305992877509176</v>
      </c>
      <c r="BY29" s="854">
        <f>T72</f>
        <v>0</v>
      </c>
      <c r="BZ29" s="854">
        <f>T73</f>
        <v>50.305992877509176</v>
      </c>
      <c r="CA29" s="854">
        <f>T74</f>
        <v>65.127672864316992</v>
      </c>
      <c r="CB29" s="854">
        <f>T75</f>
        <v>0</v>
      </c>
      <c r="CC29" s="854">
        <f>T76</f>
        <v>65.127672864316992</v>
      </c>
      <c r="CD29" s="854">
        <f>T77</f>
        <v>1524.850606060606</v>
      </c>
      <c r="CE29" s="854">
        <f>T78</f>
        <v>1466.3324824242425</v>
      </c>
      <c r="CF29" s="835" t="str">
        <f>T82</f>
        <v>W</v>
      </c>
      <c r="CG29" s="724">
        <f>T83</f>
        <v>45.804992025518352</v>
      </c>
      <c r="CH29" s="724">
        <f>T84</f>
        <v>17.252468899521528</v>
      </c>
      <c r="CI29" s="724">
        <f>T85</f>
        <v>2.6263551093075499E-3</v>
      </c>
      <c r="CJ29" s="724">
        <f>T86</f>
        <v>0</v>
      </c>
      <c r="CK29" s="724">
        <f>T87</f>
        <v>2.6346690273301157E-3</v>
      </c>
      <c r="CL29" s="724">
        <f>T88</f>
        <v>0</v>
      </c>
      <c r="CM29" s="724">
        <f>T89</f>
        <v>5.7519255234501932E-5</v>
      </c>
      <c r="CN29" s="724">
        <f>T90</f>
        <v>0</v>
      </c>
      <c r="CO29" s="724">
        <f>T91</f>
        <v>3.866041702076578E-2</v>
      </c>
      <c r="CP29" s="724">
        <f>T92</f>
        <v>0</v>
      </c>
      <c r="CQ29" s="724">
        <f>T93</f>
        <v>3.866041702076578E-2</v>
      </c>
      <c r="CR29" s="724">
        <f>T94</f>
        <v>5.0050955134854198E-2</v>
      </c>
      <c r="CS29" s="724">
        <f>T95</f>
        <v>0</v>
      </c>
      <c r="CT29" s="724">
        <f>T96</f>
        <v>5.0050955134854198E-2</v>
      </c>
      <c r="CU29" s="836">
        <f>T97</f>
        <v>33.290052866095877</v>
      </c>
    </row>
    <row r="30" spans="2:99" x14ac:dyDescent="0.25">
      <c r="B30" s="714" t="s">
        <v>6010</v>
      </c>
      <c r="C30" s="715" t="s">
        <v>5868</v>
      </c>
      <c r="D30" s="724">
        <f>IlumBenef!G124</f>
        <v>0</v>
      </c>
      <c r="E30" s="724">
        <f>CondAmbBenef!G129</f>
        <v>0</v>
      </c>
      <c r="F30" s="724">
        <f>MotorBenef!G129</f>
        <v>0</v>
      </c>
      <c r="G30" s="724">
        <f>RefrigBenef!G125</f>
        <v>0</v>
      </c>
      <c r="H30" s="724">
        <f>SolarBenef!G80</f>
        <v>0</v>
      </c>
      <c r="I30" s="724">
        <f>'FI-FVBenef'!G75</f>
        <v>0</v>
      </c>
      <c r="J30" s="724">
        <f>OutrosBenef!G127</f>
        <v>0</v>
      </c>
      <c r="K30" s="724">
        <f>SAEBenef!G87</f>
        <v>0</v>
      </c>
      <c r="M30" s="715" t="s">
        <v>5870</v>
      </c>
      <c r="O30" s="715" t="s">
        <v>5869</v>
      </c>
      <c r="R30" s="714" t="s">
        <v>6010</v>
      </c>
      <c r="S30" s="715" t="s">
        <v>5868</v>
      </c>
      <c r="T30" s="794">
        <v>33</v>
      </c>
      <c r="U30" s="794">
        <v>33</v>
      </c>
      <c r="V30" s="794">
        <v>33</v>
      </c>
      <c r="W30" s="794">
        <v>33</v>
      </c>
      <c r="X30" s="794">
        <v>33</v>
      </c>
      <c r="Y30" s="794">
        <v>33</v>
      </c>
      <c r="Z30" s="794">
        <v>33</v>
      </c>
      <c r="AA30" s="794">
        <v>33</v>
      </c>
      <c r="AC30" s="715" t="s">
        <v>5870</v>
      </c>
      <c r="AE30" s="715" t="s">
        <v>5869</v>
      </c>
      <c r="AH30" s="841" t="s">
        <v>5043</v>
      </c>
      <c r="AI30" s="835">
        <f>U19</f>
        <v>0</v>
      </c>
      <c r="AJ30" s="724">
        <f>U20</f>
        <v>0</v>
      </c>
      <c r="AK30" s="724">
        <f>U21</f>
        <v>0</v>
      </c>
      <c r="AL30" s="724">
        <f>U22</f>
        <v>0</v>
      </c>
      <c r="AM30" s="724">
        <f>U22</f>
        <v>0</v>
      </c>
      <c r="AN30" s="724">
        <f>U22</f>
        <v>0</v>
      </c>
      <c r="AO30" s="724">
        <f>U22</f>
        <v>0</v>
      </c>
      <c r="AP30" s="851">
        <f>U30</f>
        <v>33</v>
      </c>
      <c r="AQ30" s="854">
        <f>U31</f>
        <v>0.32958952010414172</v>
      </c>
      <c r="AR30" s="854">
        <f>U32</f>
        <v>3.9699057696543867</v>
      </c>
      <c r="AS30" s="854">
        <f>U33</f>
        <v>0</v>
      </c>
      <c r="AT30" s="854">
        <f>U34</f>
        <v>0</v>
      </c>
      <c r="AU30" s="854">
        <f>U35</f>
        <v>33</v>
      </c>
      <c r="AV30" s="854">
        <f>U36</f>
        <v>0.12453300124533001</v>
      </c>
      <c r="AW30" s="854">
        <f>U37</f>
        <v>1.5</v>
      </c>
      <c r="AX30" s="854">
        <f>U38</f>
        <v>0</v>
      </c>
      <c r="AY30" s="854">
        <f>U39</f>
        <v>0</v>
      </c>
      <c r="AZ30" s="854">
        <f>U40</f>
        <v>0.20505651885881171</v>
      </c>
      <c r="BA30" s="854">
        <f>U41</f>
        <v>2.4699057696543867</v>
      </c>
      <c r="BB30" s="854">
        <f>U42</f>
        <v>0</v>
      </c>
      <c r="BC30" s="851">
        <f>U47</f>
        <v>1660.0977649578028</v>
      </c>
      <c r="BD30" s="854">
        <f>U48</f>
        <v>0</v>
      </c>
      <c r="BE30" s="854">
        <f>U49</f>
        <v>1660.0977649578028</v>
      </c>
      <c r="BF30" s="854">
        <f>U50</f>
        <v>2149.2132045224612</v>
      </c>
      <c r="BG30" s="854">
        <f>U51</f>
        <v>0</v>
      </c>
      <c r="BH30" s="854">
        <f>U52</f>
        <v>2149.2132045224612</v>
      </c>
      <c r="BI30" s="854">
        <f>U53</f>
        <v>50320.07</v>
      </c>
      <c r="BJ30" s="854">
        <f>U54</f>
        <v>348.78122693555599</v>
      </c>
      <c r="BK30" s="854">
        <f>U55</f>
        <v>48388.971920000004</v>
      </c>
      <c r="BL30" s="854">
        <f>U56</f>
        <v>0</v>
      </c>
      <c r="BM30" s="854">
        <f>U57</f>
        <v>0.21009679929568575</v>
      </c>
      <c r="BN30" s="854">
        <f>U58</f>
        <v>0</v>
      </c>
      <c r="BO30" s="854">
        <f>U59</f>
        <v>0.16228321424865455</v>
      </c>
      <c r="BP30" s="854">
        <f>U60</f>
        <v>0</v>
      </c>
      <c r="BQ30" s="854">
        <f>U61</f>
        <v>0</v>
      </c>
      <c r="BR30" s="851">
        <f>U65</f>
        <v>0.12030017483801171</v>
      </c>
      <c r="BS30" s="854">
        <f>U66</f>
        <v>0</v>
      </c>
      <c r="BT30" s="854">
        <f>U67</f>
        <v>4.5454545454545456E-2</v>
      </c>
      <c r="BU30" s="854">
        <f>U68</f>
        <v>0</v>
      </c>
      <c r="BV30" s="854">
        <f>U69</f>
        <v>7.4845629383466256E-2</v>
      </c>
      <c r="BW30" s="854">
        <f>U70</f>
        <v>0</v>
      </c>
      <c r="BX30" s="854">
        <f>U71</f>
        <v>50.305992877509176</v>
      </c>
      <c r="BY30" s="854">
        <f>U72</f>
        <v>0</v>
      </c>
      <c r="BZ30" s="854">
        <f>U73</f>
        <v>50.305992877509176</v>
      </c>
      <c r="CA30" s="854">
        <f>U74</f>
        <v>65.127672864316992</v>
      </c>
      <c r="CB30" s="854">
        <f>U75</f>
        <v>0</v>
      </c>
      <c r="CC30" s="854">
        <f>U76</f>
        <v>65.127672864316992</v>
      </c>
      <c r="CD30" s="854">
        <f>U77</f>
        <v>1524.850606060606</v>
      </c>
      <c r="CE30" s="854">
        <f>U78</f>
        <v>1466.3324824242425</v>
      </c>
      <c r="CF30" s="856" t="str">
        <f>U82</f>
        <v>mil btu/h</v>
      </c>
      <c r="CG30" s="728">
        <f>U83</f>
        <v>45.804992025518352</v>
      </c>
      <c r="CH30" s="728">
        <f>U84</f>
        <v>17.252468899521528</v>
      </c>
      <c r="CI30" s="728">
        <f>U85</f>
        <v>2.6263551093075499E-3</v>
      </c>
      <c r="CJ30" s="728">
        <f>U86</f>
        <v>0</v>
      </c>
      <c r="CK30" s="728">
        <f>U87</f>
        <v>2.6346690273301157E-3</v>
      </c>
      <c r="CL30" s="728">
        <f>U88</f>
        <v>0</v>
      </c>
      <c r="CM30" s="728">
        <f>U89</f>
        <v>-8.3139180225657618E-6</v>
      </c>
      <c r="CN30" s="728">
        <f>U90</f>
        <v>0</v>
      </c>
      <c r="CO30" s="728">
        <f>U91</f>
        <v>-5.5880337205071254E-3</v>
      </c>
      <c r="CP30" s="728">
        <f>U92</f>
        <v>0</v>
      </c>
      <c r="CQ30" s="728">
        <f>U93</f>
        <v>-5.5880337205071254E-3</v>
      </c>
      <c r="CR30" s="728">
        <f>U94</f>
        <v>-7.2344389065158226E-3</v>
      </c>
      <c r="CS30" s="728">
        <f>U95</f>
        <v>0</v>
      </c>
      <c r="CT30" s="728">
        <f>U96</f>
        <v>-7.2344389065158226E-3</v>
      </c>
      <c r="CU30" s="857">
        <f>U97</f>
        <v>88.384486588055552</v>
      </c>
    </row>
    <row r="31" spans="2:99" x14ac:dyDescent="0.25">
      <c r="B31" s="714" t="s">
        <v>6012</v>
      </c>
      <c r="C31" s="715" t="s">
        <v>5871</v>
      </c>
      <c r="D31" s="724">
        <f>IlumBenef!G125</f>
        <v>0</v>
      </c>
      <c r="E31" s="724">
        <f>CondAmbBenef!G130</f>
        <v>0</v>
      </c>
      <c r="F31" s="724">
        <f>MotorBenef!G130</f>
        <v>0</v>
      </c>
      <c r="G31" s="724">
        <f>RefrigBenef!G126</f>
        <v>0</v>
      </c>
      <c r="H31" s="724">
        <f>SolarBenef!G81</f>
        <v>0</v>
      </c>
      <c r="I31" s="724">
        <f>'FI-FVBenef'!G76</f>
        <v>0</v>
      </c>
      <c r="J31" s="724">
        <f>OutrosBenef!G128</f>
        <v>0</v>
      </c>
      <c r="K31" s="724">
        <f>SAEBenef!G88</f>
        <v>0</v>
      </c>
      <c r="M31" s="715" t="s">
        <v>5873</v>
      </c>
      <c r="O31" s="715" t="s">
        <v>5872</v>
      </c>
      <c r="P31" s="565"/>
      <c r="R31" s="714" t="s">
        <v>6012</v>
      </c>
      <c r="S31" s="715" t="s">
        <v>5871</v>
      </c>
      <c r="T31" s="728">
        <f>IFERROR((T32*10^3)/(T30*365),0)</f>
        <v>0.32958952010414172</v>
      </c>
      <c r="U31" s="728">
        <f t="shared" ref="U31:AA31" si="4">IFERROR((U32*10^3)/(U30*365),0)</f>
        <v>0.32958952010414172</v>
      </c>
      <c r="V31" s="728">
        <f t="shared" si="4"/>
        <v>0.32958952010414172</v>
      </c>
      <c r="W31" s="728">
        <f t="shared" si="4"/>
        <v>0.32958952010414172</v>
      </c>
      <c r="X31" s="728">
        <f t="shared" si="4"/>
        <v>0.32958952010414172</v>
      </c>
      <c r="Y31" s="728">
        <f t="shared" si="4"/>
        <v>0.32958952010414172</v>
      </c>
      <c r="Z31" s="728">
        <f t="shared" si="4"/>
        <v>0.32958952010414172</v>
      </c>
      <c r="AA31" s="728">
        <f t="shared" si="4"/>
        <v>0.32958952010414172</v>
      </c>
      <c r="AC31" s="715" t="s">
        <v>5873</v>
      </c>
      <c r="AE31" s="715" t="s">
        <v>5872</v>
      </c>
      <c r="AH31" s="841" t="s">
        <v>5044</v>
      </c>
      <c r="AI31" s="835">
        <f>V19</f>
        <v>0</v>
      </c>
      <c r="AJ31" s="724">
        <f>V20</f>
        <v>0</v>
      </c>
      <c r="AK31" s="724">
        <f>V21</f>
        <v>0</v>
      </c>
      <c r="AL31" s="724">
        <f>V22</f>
        <v>0</v>
      </c>
      <c r="AM31" s="724">
        <f>V22</f>
        <v>0</v>
      </c>
      <c r="AN31" s="724">
        <f>V22</f>
        <v>0</v>
      </c>
      <c r="AO31" s="724">
        <f>V22</f>
        <v>0</v>
      </c>
      <c r="AP31" s="851">
        <f>V30</f>
        <v>33</v>
      </c>
      <c r="AQ31" s="854">
        <f>V31</f>
        <v>0.32958952010414172</v>
      </c>
      <c r="AR31" s="854">
        <f>V32</f>
        <v>3.9699057696543867</v>
      </c>
      <c r="AS31" s="854">
        <f>V33</f>
        <v>0</v>
      </c>
      <c r="AT31" s="854">
        <f>V34</f>
        <v>0</v>
      </c>
      <c r="AU31" s="854">
        <f>V35</f>
        <v>33</v>
      </c>
      <c r="AV31" s="854">
        <f>V36</f>
        <v>0.12453300124533001</v>
      </c>
      <c r="AW31" s="854">
        <f>V37</f>
        <v>1.5</v>
      </c>
      <c r="AX31" s="854">
        <f>V38</f>
        <v>0</v>
      </c>
      <c r="AY31" s="854">
        <f>V39</f>
        <v>0</v>
      </c>
      <c r="AZ31" s="854">
        <f>V40</f>
        <v>0.20505651885881171</v>
      </c>
      <c r="BA31" s="854">
        <f>V41</f>
        <v>2.4699057696543867</v>
      </c>
      <c r="BB31" s="854">
        <f>V42</f>
        <v>0</v>
      </c>
      <c r="BC31" s="851">
        <f>V47</f>
        <v>1660.0977649578028</v>
      </c>
      <c r="BD31" s="854">
        <f>V48</f>
        <v>0</v>
      </c>
      <c r="BE31" s="854">
        <f>V49</f>
        <v>1660.0977649578028</v>
      </c>
      <c r="BF31" s="854">
        <f>V50</f>
        <v>2149.2132045224612</v>
      </c>
      <c r="BG31" s="854">
        <f>V51</f>
        <v>0</v>
      </c>
      <c r="BH31" s="854">
        <f>V52</f>
        <v>2149.2132045224612</v>
      </c>
      <c r="BI31" s="854">
        <f>V53</f>
        <v>50320.07</v>
      </c>
      <c r="BJ31" s="854">
        <f>V54</f>
        <v>348.78122693555599</v>
      </c>
      <c r="BK31" s="854">
        <f>V55</f>
        <v>48388.971920000004</v>
      </c>
      <c r="BL31" s="854">
        <f>V56</f>
        <v>0</v>
      </c>
      <c r="BM31" s="854">
        <f>V57</f>
        <v>0.21009679929568575</v>
      </c>
      <c r="BN31" s="854">
        <f>V58</f>
        <v>0</v>
      </c>
      <c r="BO31" s="854">
        <f>V59</f>
        <v>0.16228321424865455</v>
      </c>
      <c r="BP31" s="854">
        <f>V60</f>
        <v>0</v>
      </c>
      <c r="BQ31" s="854">
        <f>V61</f>
        <v>0</v>
      </c>
      <c r="BR31" s="851">
        <f>V65</f>
        <v>0.12030017483801171</v>
      </c>
      <c r="BS31" s="854">
        <f>V66</f>
        <v>0</v>
      </c>
      <c r="BT31" s="854">
        <f>V67</f>
        <v>4.5454545454545456E-2</v>
      </c>
      <c r="BU31" s="854">
        <f>V68</f>
        <v>0</v>
      </c>
      <c r="BV31" s="854">
        <f>V69</f>
        <v>7.4845629383466256E-2</v>
      </c>
      <c r="BW31" s="854">
        <f>V70</f>
        <v>0</v>
      </c>
      <c r="BX31" s="854">
        <f>V71</f>
        <v>50.305992877509176</v>
      </c>
      <c r="BY31" s="854">
        <f>V72</f>
        <v>0</v>
      </c>
      <c r="BZ31" s="854">
        <f>V73</f>
        <v>50.305992877509176</v>
      </c>
      <c r="CA31" s="854">
        <f>V74</f>
        <v>65.127672864316992</v>
      </c>
      <c r="CB31" s="854">
        <f>V75</f>
        <v>0</v>
      </c>
      <c r="CC31" s="854">
        <f>V76</f>
        <v>65.127672864316992</v>
      </c>
      <c r="CD31" s="854">
        <f>V77</f>
        <v>1524.850606060606</v>
      </c>
      <c r="CE31" s="854">
        <f>V78</f>
        <v>1466.3324824242425</v>
      </c>
      <c r="CF31" s="856" t="str">
        <f>V82</f>
        <v>cv</v>
      </c>
      <c r="CG31" s="728">
        <f>V83</f>
        <v>45.804992025518352</v>
      </c>
      <c r="CH31" s="728">
        <f>V84</f>
        <v>17.252468899521528</v>
      </c>
      <c r="CI31" s="728">
        <f>V85</f>
        <v>2.6263551093075499E-3</v>
      </c>
      <c r="CJ31" s="728">
        <f>V86</f>
        <v>0</v>
      </c>
      <c r="CK31" s="728">
        <f>V87</f>
        <v>2.6346690273301157E-3</v>
      </c>
      <c r="CL31" s="728">
        <f>V88</f>
        <v>0</v>
      </c>
      <c r="CM31" s="728">
        <f>V89</f>
        <v>-8.3139180225657618E-6</v>
      </c>
      <c r="CN31" s="728">
        <f>V90</f>
        <v>0</v>
      </c>
      <c r="CO31" s="728">
        <f>V91</f>
        <v>-5.5880337205071254E-3</v>
      </c>
      <c r="CP31" s="728">
        <f>V92</f>
        <v>0</v>
      </c>
      <c r="CQ31" s="728">
        <f>V93</f>
        <v>-5.5880337205071254E-3</v>
      </c>
      <c r="CR31" s="728">
        <f>V94</f>
        <v>-7.2344389065158226E-3</v>
      </c>
      <c r="CS31" s="728">
        <f>V95</f>
        <v>0</v>
      </c>
      <c r="CT31" s="728">
        <f>V96</f>
        <v>-7.2344389065158226E-3</v>
      </c>
      <c r="CU31" s="857">
        <f>V97</f>
        <v>88.384486588055552</v>
      </c>
    </row>
    <row r="32" spans="2:99" x14ac:dyDescent="0.25">
      <c r="B32" s="714" t="s">
        <v>6013</v>
      </c>
      <c r="C32" s="715" t="s">
        <v>5874</v>
      </c>
      <c r="D32" s="724">
        <f>IlumBenef!G126</f>
        <v>0</v>
      </c>
      <c r="E32" s="724">
        <f>CondAmbBenef!G131</f>
        <v>0</v>
      </c>
      <c r="F32" s="724">
        <f>MotorBenef!G131</f>
        <v>0</v>
      </c>
      <c r="G32" s="724">
        <f>RefrigBenef!G127</f>
        <v>0</v>
      </c>
      <c r="H32" s="724">
        <f>SolarBenef!G82</f>
        <v>0</v>
      </c>
      <c r="I32" s="724">
        <f>'FI-FVBenef'!G77</f>
        <v>0</v>
      </c>
      <c r="J32" s="724">
        <f>OutrosBenef!G129</f>
        <v>0</v>
      </c>
      <c r="K32" s="724">
        <f>SAEBenef!G89</f>
        <v>0</v>
      </c>
      <c r="M32" s="715" t="s">
        <v>3852</v>
      </c>
      <c r="O32" s="715" t="s">
        <v>5875</v>
      </c>
      <c r="R32" s="714" t="s">
        <v>6013</v>
      </c>
      <c r="S32" s="715" t="s">
        <v>5874</v>
      </c>
      <c r="T32" s="674">
        <v>3.9699057696543867</v>
      </c>
      <c r="U32" s="674">
        <v>3.9699057696543867</v>
      </c>
      <c r="V32" s="674">
        <v>3.9699057696543867</v>
      </c>
      <c r="W32" s="674">
        <v>3.9699057696543867</v>
      </c>
      <c r="X32" s="674">
        <v>3.9699057696543867</v>
      </c>
      <c r="Y32" s="674">
        <v>3.9699057696543867</v>
      </c>
      <c r="Z32" s="674">
        <v>3.9699057696543867</v>
      </c>
      <c r="AA32" s="674">
        <v>3.9699057696543867</v>
      </c>
      <c r="AC32" s="715" t="s">
        <v>3852</v>
      </c>
      <c r="AE32" s="715" t="s">
        <v>5875</v>
      </c>
      <c r="AH32" s="840" t="s">
        <v>4970</v>
      </c>
      <c r="AI32" s="835">
        <f>W19</f>
        <v>0</v>
      </c>
      <c r="AJ32" s="724">
        <f>W20</f>
        <v>0</v>
      </c>
      <c r="AK32" s="724">
        <f>W21</f>
        <v>0</v>
      </c>
      <c r="AL32" s="724">
        <f>W22</f>
        <v>0</v>
      </c>
      <c r="AM32" s="724">
        <f>W22</f>
        <v>0</v>
      </c>
      <c r="AN32" s="724">
        <f>W22</f>
        <v>0</v>
      </c>
      <c r="AO32" s="724">
        <f>W22</f>
        <v>0</v>
      </c>
      <c r="AP32" s="851">
        <f>W30</f>
        <v>33</v>
      </c>
      <c r="AQ32" s="854">
        <f>W31</f>
        <v>0.32958952010414172</v>
      </c>
      <c r="AR32" s="854">
        <f>W32</f>
        <v>3.9699057696543867</v>
      </c>
      <c r="AS32" s="854">
        <f>W33</f>
        <v>0</v>
      </c>
      <c r="AT32" s="854">
        <f>W34</f>
        <v>0</v>
      </c>
      <c r="AU32" s="854">
        <f>W35</f>
        <v>33</v>
      </c>
      <c r="AV32" s="854">
        <f>W36</f>
        <v>0.12453300124533001</v>
      </c>
      <c r="AW32" s="854">
        <f>W37</f>
        <v>1.5</v>
      </c>
      <c r="AX32" s="854">
        <f>W38</f>
        <v>0</v>
      </c>
      <c r="AY32" s="854">
        <f>W39</f>
        <v>0</v>
      </c>
      <c r="AZ32" s="854">
        <f>W40</f>
        <v>0.20505651885881171</v>
      </c>
      <c r="BA32" s="854">
        <f>W41</f>
        <v>2.4699057696543867</v>
      </c>
      <c r="BB32" s="854">
        <f>W42</f>
        <v>0</v>
      </c>
      <c r="BC32" s="851">
        <f>W47</f>
        <v>1660.0977649578028</v>
      </c>
      <c r="BD32" s="854">
        <f>W48</f>
        <v>0</v>
      </c>
      <c r="BE32" s="854">
        <f>W49</f>
        <v>1660.0977649578028</v>
      </c>
      <c r="BF32" s="854">
        <f>W50</f>
        <v>2149.2132045224612</v>
      </c>
      <c r="BG32" s="854">
        <f>W51</f>
        <v>0</v>
      </c>
      <c r="BH32" s="854">
        <f>W52</f>
        <v>2149.2132045224612</v>
      </c>
      <c r="BI32" s="854">
        <f>W53</f>
        <v>50320.07</v>
      </c>
      <c r="BJ32" s="854">
        <f>W54</f>
        <v>348.78122693555599</v>
      </c>
      <c r="BK32" s="854">
        <f>W55</f>
        <v>48388.971920000004</v>
      </c>
      <c r="BL32" s="854">
        <f>W56</f>
        <v>0</v>
      </c>
      <c r="BM32" s="854">
        <f>W57</f>
        <v>0.21009679929568575</v>
      </c>
      <c r="BN32" s="854">
        <f>W58</f>
        <v>0</v>
      </c>
      <c r="BO32" s="854">
        <f>W59</f>
        <v>0.16228321424865455</v>
      </c>
      <c r="BP32" s="854">
        <f>W60</f>
        <v>0</v>
      </c>
      <c r="BQ32" s="854">
        <f>W61</f>
        <v>0</v>
      </c>
      <c r="BR32" s="851">
        <f>W65</f>
        <v>0.12030017483801171</v>
      </c>
      <c r="BS32" s="854">
        <f>W66</f>
        <v>0</v>
      </c>
      <c r="BT32" s="854">
        <f>W67</f>
        <v>4.5454545454545456E-2</v>
      </c>
      <c r="BU32" s="854">
        <f>W68</f>
        <v>0</v>
      </c>
      <c r="BV32" s="854">
        <f>W69</f>
        <v>7.4845629383466256E-2</v>
      </c>
      <c r="BW32" s="854">
        <f>W70</f>
        <v>0</v>
      </c>
      <c r="BX32" s="854">
        <f>W71</f>
        <v>50.305992877509176</v>
      </c>
      <c r="BY32" s="854">
        <f>W72</f>
        <v>0</v>
      </c>
      <c r="BZ32" s="854">
        <f>W73</f>
        <v>50.305992877509176</v>
      </c>
      <c r="CA32" s="854">
        <f>W74</f>
        <v>65.127672864316992</v>
      </c>
      <c r="CB32" s="854">
        <f>W75</f>
        <v>0</v>
      </c>
      <c r="CC32" s="854">
        <f>W76</f>
        <v>65.127672864316992</v>
      </c>
      <c r="CD32" s="854">
        <f>W77</f>
        <v>1524.850606060606</v>
      </c>
      <c r="CE32" s="854">
        <f>W78</f>
        <v>1466.3324824242425</v>
      </c>
      <c r="CF32" s="856">
        <f>W82</f>
        <v>0</v>
      </c>
      <c r="CG32" s="728">
        <f>W83</f>
        <v>45.804992025518352</v>
      </c>
      <c r="CH32" s="728">
        <f>W84</f>
        <v>17.252468899521528</v>
      </c>
      <c r="CI32" s="728">
        <f>W85</f>
        <v>0.12030017483801171</v>
      </c>
      <c r="CJ32" s="728">
        <f>W86</f>
        <v>0</v>
      </c>
      <c r="CK32" s="728">
        <f>W87</f>
        <v>4.5454545454545456E-2</v>
      </c>
      <c r="CL32" s="728">
        <f>W88</f>
        <v>0</v>
      </c>
      <c r="CM32" s="728">
        <f>W89</f>
        <v>7.4845629383466256E-2</v>
      </c>
      <c r="CN32" s="728">
        <f>W90</f>
        <v>0</v>
      </c>
      <c r="CO32" s="728">
        <f>W91</f>
        <v>50.305992877509176</v>
      </c>
      <c r="CP32" s="728">
        <f>W92</f>
        <v>0</v>
      </c>
      <c r="CQ32" s="728">
        <f>W93</f>
        <v>50.305992877509176</v>
      </c>
      <c r="CR32" s="728">
        <f>W94</f>
        <v>65.127672864316992</v>
      </c>
      <c r="CS32" s="728">
        <f>W95</f>
        <v>0</v>
      </c>
      <c r="CT32" s="728">
        <f>W96</f>
        <v>65.127672864316992</v>
      </c>
      <c r="CU32" s="857">
        <f>W97</f>
        <v>1524.850606060606</v>
      </c>
    </row>
    <row r="33" spans="2:99" x14ac:dyDescent="0.25">
      <c r="B33" s="714" t="s">
        <v>6014</v>
      </c>
      <c r="C33" s="715" t="s">
        <v>5876</v>
      </c>
      <c r="D33" s="724">
        <f>IlumBenef!G127</f>
        <v>0</v>
      </c>
      <c r="E33" s="724">
        <f>CondAmbBenef!G132</f>
        <v>0</v>
      </c>
      <c r="F33" s="724">
        <f>MotorBenef!G132</f>
        <v>0</v>
      </c>
      <c r="G33" s="724">
        <f>RefrigBenef!G128</f>
        <v>0</v>
      </c>
      <c r="H33" s="724">
        <f>SolarBenef!G83</f>
        <v>0</v>
      </c>
      <c r="I33" s="724">
        <f>'FI-FVBenef'!G78</f>
        <v>0</v>
      </c>
      <c r="J33" s="724">
        <f>OutrosBenef!G130</f>
        <v>0</v>
      </c>
      <c r="K33" s="724">
        <f>SAEBenef!G90</f>
        <v>0</v>
      </c>
      <c r="M33" s="715" t="s">
        <v>3855</v>
      </c>
      <c r="O33" s="715" t="s">
        <v>5877</v>
      </c>
      <c r="R33" s="714" t="s">
        <v>6014</v>
      </c>
      <c r="S33" s="715" t="s">
        <v>5876</v>
      </c>
      <c r="T33" s="728">
        <f>IFERROR(T34/T30,0)</f>
        <v>0</v>
      </c>
      <c r="U33" s="728">
        <f t="shared" ref="U33:AA33" si="5">IFERROR(U34/U30,0)</f>
        <v>0</v>
      </c>
      <c r="V33" s="728">
        <f t="shared" si="5"/>
        <v>0</v>
      </c>
      <c r="W33" s="728">
        <f t="shared" si="5"/>
        <v>0</v>
      </c>
      <c r="X33" s="728">
        <f t="shared" si="5"/>
        <v>0</v>
      </c>
      <c r="Y33" s="728">
        <f t="shared" si="5"/>
        <v>0</v>
      </c>
      <c r="Z33" s="728">
        <f t="shared" si="5"/>
        <v>0</v>
      </c>
      <c r="AA33" s="728">
        <f t="shared" si="5"/>
        <v>0</v>
      </c>
      <c r="AC33" s="715" t="s">
        <v>3855</v>
      </c>
      <c r="AE33" s="715" t="s">
        <v>5877</v>
      </c>
      <c r="AH33" s="841" t="s">
        <v>5045</v>
      </c>
      <c r="AI33" s="835">
        <f>X19</f>
        <v>0</v>
      </c>
      <c r="AJ33" s="724">
        <f>X20</f>
        <v>0</v>
      </c>
      <c r="AK33" s="724">
        <f>X21</f>
        <v>0</v>
      </c>
      <c r="AL33" s="724">
        <f>X22</f>
        <v>0</v>
      </c>
      <c r="AM33" s="724">
        <f>X22</f>
        <v>0</v>
      </c>
      <c r="AN33" s="724">
        <f>X22</f>
        <v>0</v>
      </c>
      <c r="AO33" s="724">
        <f>X22</f>
        <v>0</v>
      </c>
      <c r="AP33" s="851">
        <f>X30</f>
        <v>33</v>
      </c>
      <c r="AQ33" s="854">
        <f>X31</f>
        <v>0.32958952010414172</v>
      </c>
      <c r="AR33" s="854">
        <f>X32</f>
        <v>3.9699057696543867</v>
      </c>
      <c r="AS33" s="854">
        <f>X33</f>
        <v>0</v>
      </c>
      <c r="AT33" s="854">
        <f>X34</f>
        <v>0</v>
      </c>
      <c r="AU33" s="854">
        <f>X35</f>
        <v>33</v>
      </c>
      <c r="AV33" s="854">
        <f>X36</f>
        <v>0.12453300124533001</v>
      </c>
      <c r="AW33" s="854">
        <f>X37</f>
        <v>1.5</v>
      </c>
      <c r="AX33" s="854">
        <f>X38</f>
        <v>0</v>
      </c>
      <c r="AY33" s="854">
        <f>X39</f>
        <v>0</v>
      </c>
      <c r="AZ33" s="854">
        <f>X40</f>
        <v>0.20505651885881171</v>
      </c>
      <c r="BA33" s="854">
        <f>X41</f>
        <v>2.4699057696543867</v>
      </c>
      <c r="BB33" s="854">
        <f>X42</f>
        <v>0</v>
      </c>
      <c r="BC33" s="851">
        <f>X47</f>
        <v>1660.0977649578028</v>
      </c>
      <c r="BD33" s="854">
        <f>X48</f>
        <v>0</v>
      </c>
      <c r="BE33" s="854">
        <f>X49</f>
        <v>1660.0977649578028</v>
      </c>
      <c r="BF33" s="854">
        <f>X50</f>
        <v>2149.2132045224612</v>
      </c>
      <c r="BG33" s="854">
        <f>X51</f>
        <v>0</v>
      </c>
      <c r="BH33" s="854">
        <f>X52</f>
        <v>2149.2132045224612</v>
      </c>
      <c r="BI33" s="854">
        <f>X53</f>
        <v>50320.07</v>
      </c>
      <c r="BJ33" s="854">
        <f>X54</f>
        <v>348.78122693555599</v>
      </c>
      <c r="BK33" s="854">
        <f>X55</f>
        <v>48388.971920000004</v>
      </c>
      <c r="BL33" s="854">
        <f>X56</f>
        <v>0</v>
      </c>
      <c r="BM33" s="854">
        <f>X57</f>
        <v>0.21009679929568575</v>
      </c>
      <c r="BN33" s="854">
        <f>X58</f>
        <v>0</v>
      </c>
      <c r="BO33" s="854">
        <f>X59</f>
        <v>0.16228321424865455</v>
      </c>
      <c r="BP33" s="854">
        <f>X60</f>
        <v>0</v>
      </c>
      <c r="BQ33" s="854">
        <f>X61</f>
        <v>0</v>
      </c>
      <c r="BR33" s="851">
        <f>X65</f>
        <v>0.12030017483801171</v>
      </c>
      <c r="BS33" s="854">
        <f>X66</f>
        <v>0</v>
      </c>
      <c r="BT33" s="854">
        <f>X67</f>
        <v>4.5454545454545456E-2</v>
      </c>
      <c r="BU33" s="854">
        <f>X68</f>
        <v>0</v>
      </c>
      <c r="BV33" s="854">
        <f>X69</f>
        <v>7.4845629383466256E-2</v>
      </c>
      <c r="BW33" s="854">
        <f>X70</f>
        <v>0</v>
      </c>
      <c r="BX33" s="854">
        <f>X71</f>
        <v>50.305992877509176</v>
      </c>
      <c r="BY33" s="854">
        <f>X72</f>
        <v>0</v>
      </c>
      <c r="BZ33" s="854">
        <f>X73</f>
        <v>50.305992877509176</v>
      </c>
      <c r="CA33" s="854">
        <f>X74</f>
        <v>65.127672864316992</v>
      </c>
      <c r="CB33" s="854">
        <f>X75</f>
        <v>0</v>
      </c>
      <c r="CC33" s="854">
        <f>X76</f>
        <v>65.127672864316992</v>
      </c>
      <c r="CD33" s="854">
        <f>X77</f>
        <v>1524.850606060606</v>
      </c>
      <c r="CE33" s="854">
        <f>X78</f>
        <v>1466.3324824242425</v>
      </c>
      <c r="CF33" s="856" t="str">
        <f>X82</f>
        <v>m²</v>
      </c>
      <c r="CG33" s="728">
        <f>X83</f>
        <v>45.804992025518352</v>
      </c>
      <c r="CH33" s="728">
        <f>X84</f>
        <v>17.252468899521528</v>
      </c>
      <c r="CI33" s="728">
        <f>X85</f>
        <v>2.6263551093075499E-3</v>
      </c>
      <c r="CJ33" s="728">
        <f>X86</f>
        <v>0</v>
      </c>
      <c r="CK33" s="728">
        <f>X87</f>
        <v>2.6346690273301157E-3</v>
      </c>
      <c r="CL33" s="728">
        <f>X88</f>
        <v>0</v>
      </c>
      <c r="CM33" s="728">
        <f>X89</f>
        <v>-8.3139180225657618E-6</v>
      </c>
      <c r="CN33" s="728">
        <f>X90</f>
        <v>0</v>
      </c>
      <c r="CO33" s="728">
        <f>X91</f>
        <v>-5.5880337205071254E-3</v>
      </c>
      <c r="CP33" s="728">
        <f>X92</f>
        <v>0</v>
      </c>
      <c r="CQ33" s="728">
        <f>X93</f>
        <v>-5.5880337205071254E-3</v>
      </c>
      <c r="CR33" s="728">
        <f>X94</f>
        <v>-7.2344389065158226E-3</v>
      </c>
      <c r="CS33" s="728">
        <f>X95</f>
        <v>0</v>
      </c>
      <c r="CT33" s="728">
        <f>X96</f>
        <v>-7.2344389065158226E-3</v>
      </c>
      <c r="CU33" s="857">
        <f>X97</f>
        <v>88.384486588055552</v>
      </c>
    </row>
    <row r="34" spans="2:99" x14ac:dyDescent="0.25">
      <c r="B34" s="714" t="s">
        <v>6015</v>
      </c>
      <c r="C34" s="715" t="s">
        <v>5878</v>
      </c>
      <c r="D34" s="724">
        <f>IlumBenef!G128</f>
        <v>0</v>
      </c>
      <c r="E34" s="724">
        <f>CondAmbBenef!G133</f>
        <v>0</v>
      </c>
      <c r="F34" s="724">
        <f>MotorBenef!G133</f>
        <v>0</v>
      </c>
      <c r="G34" s="724">
        <f>RefrigBenef!G129</f>
        <v>0</v>
      </c>
      <c r="H34" s="724">
        <f>SolarBenef!G84</f>
        <v>0</v>
      </c>
      <c r="I34" s="724">
        <f>'FI-FVBenef'!G79</f>
        <v>0</v>
      </c>
      <c r="J34" s="724">
        <f>OutrosBenef!G131</f>
        <v>0</v>
      </c>
      <c r="K34" s="724">
        <f>SAEBenef!G91</f>
        <v>0</v>
      </c>
      <c r="M34" s="715" t="s">
        <v>3855</v>
      </c>
      <c r="O34" s="715" t="s">
        <v>5879</v>
      </c>
      <c r="R34" s="714" t="s">
        <v>6015</v>
      </c>
      <c r="S34" s="715" t="s">
        <v>5878</v>
      </c>
      <c r="T34" s="674">
        <v>0</v>
      </c>
      <c r="U34" s="674">
        <v>0</v>
      </c>
      <c r="V34" s="674">
        <v>0</v>
      </c>
      <c r="W34" s="674">
        <v>0</v>
      </c>
      <c r="X34" s="674">
        <v>0</v>
      </c>
      <c r="Y34" s="674">
        <v>0</v>
      </c>
      <c r="Z34" s="674">
        <v>0</v>
      </c>
      <c r="AA34" s="674">
        <v>0</v>
      </c>
      <c r="AC34" s="715" t="s">
        <v>3855</v>
      </c>
      <c r="AE34" s="715" t="s">
        <v>5879</v>
      </c>
      <c r="AH34" s="841" t="s">
        <v>6183</v>
      </c>
      <c r="AI34" s="835">
        <f>Y19</f>
        <v>0</v>
      </c>
      <c r="AJ34" s="724">
        <f>Y20</f>
        <v>0</v>
      </c>
      <c r="AK34" s="724">
        <f>Y21</f>
        <v>0</v>
      </c>
      <c r="AL34" s="724">
        <f>Y22</f>
        <v>0</v>
      </c>
      <c r="AM34" s="724">
        <f>Y22</f>
        <v>0</v>
      </c>
      <c r="AN34" s="724">
        <f>Y22</f>
        <v>0</v>
      </c>
      <c r="AO34" s="724">
        <f>Y22</f>
        <v>0</v>
      </c>
      <c r="AP34" s="851">
        <f>Y30</f>
        <v>33</v>
      </c>
      <c r="AQ34" s="854">
        <f>Y31</f>
        <v>0.32958952010414172</v>
      </c>
      <c r="AR34" s="854">
        <f>Y32</f>
        <v>3.9699057696543867</v>
      </c>
      <c r="AS34" s="854">
        <f>Y33</f>
        <v>0</v>
      </c>
      <c r="AT34" s="854">
        <f>Y34</f>
        <v>0</v>
      </c>
      <c r="AU34" s="854">
        <f>Y35</f>
        <v>33</v>
      </c>
      <c r="AV34" s="854">
        <f>Y36</f>
        <v>0.12453300124533001</v>
      </c>
      <c r="AW34" s="854">
        <f>Y37</f>
        <v>1.5</v>
      </c>
      <c r="AX34" s="854">
        <f>Y38</f>
        <v>0</v>
      </c>
      <c r="AY34" s="854">
        <f>Y39</f>
        <v>0</v>
      </c>
      <c r="AZ34" s="854">
        <f>Y40</f>
        <v>0.20505651885881171</v>
      </c>
      <c r="BA34" s="854">
        <f>Y41</f>
        <v>2.4699057696543867</v>
      </c>
      <c r="BB34" s="854">
        <f>Y42</f>
        <v>0</v>
      </c>
      <c r="BC34" s="851">
        <f>Y47</f>
        <v>2149.2132045224612</v>
      </c>
      <c r="BD34" s="854">
        <f>Y48</f>
        <v>0</v>
      </c>
      <c r="BE34" s="854">
        <f>Y49</f>
        <v>2149.2132045224612</v>
      </c>
      <c r="BF34" s="854">
        <f>Y50</f>
        <v>2149.2132045224612</v>
      </c>
      <c r="BG34" s="854">
        <f>Y51</f>
        <v>0</v>
      </c>
      <c r="BH34" s="854">
        <f>Y52</f>
        <v>2149.2132045224612</v>
      </c>
      <c r="BI34" s="854">
        <f>Y53</f>
        <v>50320.07</v>
      </c>
      <c r="BJ34" s="854">
        <f>Y54</f>
        <v>348.78122693555599</v>
      </c>
      <c r="BK34" s="854">
        <f>Y55</f>
        <v>48388.971920000004</v>
      </c>
      <c r="BL34" s="854">
        <f>Y56</f>
        <v>0</v>
      </c>
      <c r="BM34" s="854">
        <f>Y57</f>
        <v>0.16228321424865455</v>
      </c>
      <c r="BN34" s="854">
        <f>Y58</f>
        <v>0</v>
      </c>
      <c r="BO34" s="854">
        <f>Y59</f>
        <v>0.16228321424865455</v>
      </c>
      <c r="BP34" s="854">
        <f>Y60</f>
        <v>0</v>
      </c>
      <c r="BQ34" s="854">
        <f>Y61</f>
        <v>0</v>
      </c>
      <c r="BR34" s="851">
        <f>Y65</f>
        <v>0.12030017483801171</v>
      </c>
      <c r="BS34" s="854">
        <f>Y66</f>
        <v>0</v>
      </c>
      <c r="BT34" s="854">
        <f>Y67</f>
        <v>4.5454545454545456E-2</v>
      </c>
      <c r="BU34" s="854">
        <f>Y68</f>
        <v>0</v>
      </c>
      <c r="BV34" s="854">
        <f>Y69</f>
        <v>7.4845629383466256E-2</v>
      </c>
      <c r="BW34" s="854">
        <f>Y70</f>
        <v>0</v>
      </c>
      <c r="BX34" s="854">
        <f>Y71</f>
        <v>50.305992877509176</v>
      </c>
      <c r="BY34" s="854">
        <f>Y72</f>
        <v>0</v>
      </c>
      <c r="BZ34" s="854">
        <f>Y73</f>
        <v>50.305992877509176</v>
      </c>
      <c r="CA34" s="854">
        <f>Y74</f>
        <v>65.127672864316992</v>
      </c>
      <c r="CB34" s="854">
        <f>Y75</f>
        <v>0</v>
      </c>
      <c r="CC34" s="854">
        <f>Y76</f>
        <v>65.127672864316992</v>
      </c>
      <c r="CD34" s="854">
        <f>Y77</f>
        <v>1524.850606060606</v>
      </c>
      <c r="CE34" s="854">
        <f>Y78</f>
        <v>1466.3324824242425</v>
      </c>
      <c r="CF34" s="856" t="str">
        <f>Y82</f>
        <v>kWp</v>
      </c>
      <c r="CG34" s="728">
        <f>Y83</f>
        <v>45.804992025518352</v>
      </c>
      <c r="CH34" s="728">
        <f>Y84</f>
        <v>17.252468899521528</v>
      </c>
      <c r="CI34" s="728">
        <f>Y85</f>
        <v>2.6263551093075499E-3</v>
      </c>
      <c r="CJ34" s="728">
        <f>Y86</f>
        <v>0</v>
      </c>
      <c r="CK34" s="728">
        <f>Y87</f>
        <v>2.6346690273301157E-3</v>
      </c>
      <c r="CL34" s="728">
        <f>Y88</f>
        <v>0</v>
      </c>
      <c r="CM34" s="728">
        <f>Y89</f>
        <v>2.6346690273301157E-3</v>
      </c>
      <c r="CN34" s="728">
        <f>Y90</f>
        <v>0</v>
      </c>
      <c r="CO34" s="728">
        <f>Y91</f>
        <v>2.2925836008215734</v>
      </c>
      <c r="CP34" s="728">
        <f>Y92</f>
        <v>0</v>
      </c>
      <c r="CQ34" s="728">
        <f>Y93</f>
        <v>2.2925836008215734</v>
      </c>
      <c r="CR34" s="728">
        <f>Y94</f>
        <v>2.2925836008215734</v>
      </c>
      <c r="CS34" s="728">
        <f>Y95</f>
        <v>0</v>
      </c>
      <c r="CT34" s="728">
        <f>Y96</f>
        <v>2.2925836008215734</v>
      </c>
      <c r="CU34" s="857">
        <f>Y97</f>
        <v>88.384486588055552</v>
      </c>
    </row>
    <row r="35" spans="2:99" x14ac:dyDescent="0.25">
      <c r="B35" s="714" t="s">
        <v>4516</v>
      </c>
      <c r="C35" s="715" t="s">
        <v>5880</v>
      </c>
      <c r="D35" s="724">
        <f>IlumBenef!G129</f>
        <v>0</v>
      </c>
      <c r="E35" s="724">
        <f>CondAmbBenef!G134</f>
        <v>0</v>
      </c>
      <c r="F35" s="724">
        <f>MotorBenef!G135</f>
        <v>0</v>
      </c>
      <c r="G35" s="724">
        <f>RefrigBenef!G130</f>
        <v>0</v>
      </c>
      <c r="H35" s="724">
        <f>SolarBenef!G85</f>
        <v>0</v>
      </c>
      <c r="I35" s="724">
        <f>'FI-FVBenef'!G80</f>
        <v>0</v>
      </c>
      <c r="J35" s="724">
        <f>OutrosBenef!G132</f>
        <v>0</v>
      </c>
      <c r="K35" s="724">
        <f>SAEBenef!G92</f>
        <v>0</v>
      </c>
      <c r="M35" s="715" t="s">
        <v>5870</v>
      </c>
      <c r="O35" s="715" t="s">
        <v>5881</v>
      </c>
      <c r="R35" s="714" t="s">
        <v>4516</v>
      </c>
      <c r="S35" s="715" t="s">
        <v>5880</v>
      </c>
      <c r="T35" s="794">
        <v>33</v>
      </c>
      <c r="U35" s="794">
        <v>33</v>
      </c>
      <c r="V35" s="794">
        <v>33</v>
      </c>
      <c r="W35" s="794">
        <v>33</v>
      </c>
      <c r="X35" s="794">
        <v>33</v>
      </c>
      <c r="Y35" s="794">
        <v>33</v>
      </c>
      <c r="Z35" s="794">
        <v>33</v>
      </c>
      <c r="AA35" s="794">
        <v>33</v>
      </c>
      <c r="AC35" s="715" t="s">
        <v>5870</v>
      </c>
      <c r="AE35" s="715" t="s">
        <v>5881</v>
      </c>
      <c r="AH35" s="840" t="s">
        <v>71</v>
      </c>
      <c r="AI35" s="835">
        <f>Z19</f>
        <v>0</v>
      </c>
      <c r="AJ35" s="724">
        <f>Z20</f>
        <v>0</v>
      </c>
      <c r="AK35" s="724">
        <f>Z21</f>
        <v>0</v>
      </c>
      <c r="AL35" s="724">
        <f>Z22</f>
        <v>0</v>
      </c>
      <c r="AM35" s="724">
        <f>Z22</f>
        <v>0</v>
      </c>
      <c r="AN35" s="724">
        <f>Z22</f>
        <v>0</v>
      </c>
      <c r="AO35" s="724">
        <f>Z22</f>
        <v>0</v>
      </c>
      <c r="AP35" s="851">
        <f>Z30</f>
        <v>33</v>
      </c>
      <c r="AQ35" s="854">
        <f>Z31</f>
        <v>0.32958952010414172</v>
      </c>
      <c r="AR35" s="854">
        <f>Z32</f>
        <v>3.9699057696543867</v>
      </c>
      <c r="AS35" s="854">
        <f>Z33</f>
        <v>0</v>
      </c>
      <c r="AT35" s="854">
        <f>Z34</f>
        <v>0</v>
      </c>
      <c r="AU35" s="854">
        <f>Z35</f>
        <v>33</v>
      </c>
      <c r="AV35" s="854">
        <f>Z36</f>
        <v>0.12453300124533001</v>
      </c>
      <c r="AW35" s="854">
        <f>Z37</f>
        <v>1.5</v>
      </c>
      <c r="AX35" s="854">
        <f>Z38</f>
        <v>0</v>
      </c>
      <c r="AY35" s="854">
        <f>Z39</f>
        <v>0</v>
      </c>
      <c r="AZ35" s="854">
        <f>Z40</f>
        <v>0.20505651885881171</v>
      </c>
      <c r="BA35" s="854">
        <f>Z41</f>
        <v>2.4699057696543867</v>
      </c>
      <c r="BB35" s="854">
        <f>Z42</f>
        <v>0</v>
      </c>
      <c r="BC35" s="851">
        <f>Z47</f>
        <v>1660.0977649578028</v>
      </c>
      <c r="BD35" s="854">
        <f>Z48</f>
        <v>0</v>
      </c>
      <c r="BE35" s="854">
        <f>Z49</f>
        <v>1660.0977649578028</v>
      </c>
      <c r="BF35" s="854">
        <f>Z50</f>
        <v>2149.2132045224612</v>
      </c>
      <c r="BG35" s="854">
        <f>Z51</f>
        <v>0</v>
      </c>
      <c r="BH35" s="854">
        <f>Z52</f>
        <v>2149.2132045224612</v>
      </c>
      <c r="BI35" s="854">
        <f>Z53</f>
        <v>50320.07</v>
      </c>
      <c r="BJ35" s="854">
        <f>Z54</f>
        <v>348.78122693555599</v>
      </c>
      <c r="BK35" s="854">
        <f>Z55</f>
        <v>48388.971920000004</v>
      </c>
      <c r="BL35" s="854">
        <f>Z56</f>
        <v>0</v>
      </c>
      <c r="BM35" s="854">
        <f>Z57</f>
        <v>0.21009679929568575</v>
      </c>
      <c r="BN35" s="854">
        <f>Z58</f>
        <v>0</v>
      </c>
      <c r="BO35" s="854">
        <f>Z59</f>
        <v>0.16228321424865455</v>
      </c>
      <c r="BP35" s="854">
        <f>Z60</f>
        <v>0</v>
      </c>
      <c r="BQ35" s="854">
        <f>Z61</f>
        <v>0</v>
      </c>
      <c r="BR35" s="851">
        <f>Z65</f>
        <v>0.12030017483801171</v>
      </c>
      <c r="BS35" s="854">
        <f>Z66</f>
        <v>0</v>
      </c>
      <c r="BT35" s="854">
        <f>Z67</f>
        <v>4.5454545454545456E-2</v>
      </c>
      <c r="BU35" s="854">
        <f>Z68</f>
        <v>0</v>
      </c>
      <c r="BV35" s="854">
        <f>Z69</f>
        <v>7.4845629383466256E-2</v>
      </c>
      <c r="BW35" s="854">
        <f>Z70</f>
        <v>0</v>
      </c>
      <c r="BX35" s="854">
        <f>Z71</f>
        <v>50.305992877509176</v>
      </c>
      <c r="BY35" s="854">
        <f>Z72</f>
        <v>0</v>
      </c>
      <c r="BZ35" s="854">
        <f>Z73</f>
        <v>50.305992877509176</v>
      </c>
      <c r="CA35" s="854">
        <f>Z74</f>
        <v>65.127672864316992</v>
      </c>
      <c r="CB35" s="854">
        <f>Z75</f>
        <v>0</v>
      </c>
      <c r="CC35" s="854">
        <f>Z76</f>
        <v>65.127672864316992</v>
      </c>
      <c r="CD35" s="854">
        <f>Z77</f>
        <v>1524.850606060606</v>
      </c>
      <c r="CE35" s="854">
        <f>Z78</f>
        <v>1466.3324824242425</v>
      </c>
      <c r="CF35" s="856" t="str">
        <f>Z82</f>
        <v>kW</v>
      </c>
      <c r="CG35" s="728">
        <f>Z83</f>
        <v>45.804992025518352</v>
      </c>
      <c r="CH35" s="728">
        <f>Z84</f>
        <v>17.252468899521528</v>
      </c>
      <c r="CI35" s="728">
        <f>Z85</f>
        <v>2.6263551093075499E-3</v>
      </c>
      <c r="CJ35" s="728">
        <f>Z86</f>
        <v>0</v>
      </c>
      <c r="CK35" s="728">
        <f>Z87</f>
        <v>2.6346690273301157E-3</v>
      </c>
      <c r="CL35" s="728">
        <f>Z88</f>
        <v>0</v>
      </c>
      <c r="CM35" s="728">
        <f>Z89</f>
        <v>5.7519255234501932E-5</v>
      </c>
      <c r="CN35" s="728">
        <f>Z90</f>
        <v>0</v>
      </c>
      <c r="CO35" s="728">
        <f>Z91</f>
        <v>3.866041702076578E-2</v>
      </c>
      <c r="CP35" s="728">
        <f>Z92</f>
        <v>0</v>
      </c>
      <c r="CQ35" s="728">
        <f>Z93</f>
        <v>3.866041702076578E-2</v>
      </c>
      <c r="CR35" s="728">
        <f>Z94</f>
        <v>5.0050955134854198E-2</v>
      </c>
      <c r="CS35" s="728">
        <f>Z95</f>
        <v>0</v>
      </c>
      <c r="CT35" s="728">
        <f>Z96</f>
        <v>5.0050955134854198E-2</v>
      </c>
      <c r="CU35" s="857">
        <f>Z97</f>
        <v>88.384486588055552</v>
      </c>
    </row>
    <row r="36" spans="2:99" x14ac:dyDescent="0.25">
      <c r="B36" s="714" t="s">
        <v>6011</v>
      </c>
      <c r="C36" s="715" t="s">
        <v>5882</v>
      </c>
      <c r="D36" s="724">
        <f>IlumBenef!G130</f>
        <v>0</v>
      </c>
      <c r="E36" s="724">
        <f>CondAmbBenef!G135</f>
        <v>0</v>
      </c>
      <c r="F36" s="724">
        <f>MotorBenef!G136</f>
        <v>0</v>
      </c>
      <c r="G36" s="724">
        <f>RefrigBenef!G131</f>
        <v>0</v>
      </c>
      <c r="H36" s="724">
        <f>SolarBenef!G86</f>
        <v>0</v>
      </c>
      <c r="I36" s="724">
        <f>'FI-FVBenef'!G81</f>
        <v>0</v>
      </c>
      <c r="J36" s="724">
        <f>OutrosBenef!G133</f>
        <v>0</v>
      </c>
      <c r="K36" s="724">
        <f>SAEBenef!G93</f>
        <v>0</v>
      </c>
      <c r="M36" s="715" t="s">
        <v>5873</v>
      </c>
      <c r="O36" s="715" t="s">
        <v>5883</v>
      </c>
      <c r="R36" s="714" t="s">
        <v>6011</v>
      </c>
      <c r="S36" s="715" t="s">
        <v>5882</v>
      </c>
      <c r="T36" s="728">
        <f>IFERROR((T37*10^3)/(T35*365),0)</f>
        <v>0.12453300124533001</v>
      </c>
      <c r="U36" s="728">
        <f t="shared" ref="U36:AA36" si="6">IFERROR((U37*10^3)/(U35*365),0)</f>
        <v>0.12453300124533001</v>
      </c>
      <c r="V36" s="728">
        <f t="shared" si="6"/>
        <v>0.12453300124533001</v>
      </c>
      <c r="W36" s="728">
        <f t="shared" si="6"/>
        <v>0.12453300124533001</v>
      </c>
      <c r="X36" s="728">
        <f t="shared" si="6"/>
        <v>0.12453300124533001</v>
      </c>
      <c r="Y36" s="728">
        <f t="shared" si="6"/>
        <v>0.12453300124533001</v>
      </c>
      <c r="Z36" s="728">
        <f t="shared" si="6"/>
        <v>0.12453300124533001</v>
      </c>
      <c r="AA36" s="728">
        <f t="shared" si="6"/>
        <v>0.12453300124533001</v>
      </c>
      <c r="AC36" s="715" t="s">
        <v>5873</v>
      </c>
      <c r="AE36" s="715" t="s">
        <v>5883</v>
      </c>
      <c r="AH36" s="842" t="s">
        <v>6113</v>
      </c>
      <c r="AI36" s="837">
        <f>AA19</f>
        <v>0</v>
      </c>
      <c r="AJ36" s="838">
        <f>AA20</f>
        <v>0</v>
      </c>
      <c r="AK36" s="838">
        <f>AA21</f>
        <v>0</v>
      </c>
      <c r="AL36" s="838">
        <f>AA22</f>
        <v>0</v>
      </c>
      <c r="AM36" s="838">
        <f>AA22</f>
        <v>0</v>
      </c>
      <c r="AN36" s="838">
        <f>AA22</f>
        <v>0</v>
      </c>
      <c r="AO36" s="838">
        <f>AA22</f>
        <v>0</v>
      </c>
      <c r="AP36" s="852">
        <f>AA30</f>
        <v>33</v>
      </c>
      <c r="AQ36" s="855">
        <f>AA31</f>
        <v>0.32958952010414172</v>
      </c>
      <c r="AR36" s="855">
        <f>AA32</f>
        <v>3.9699057696543867</v>
      </c>
      <c r="AS36" s="855">
        <f>AA33</f>
        <v>0</v>
      </c>
      <c r="AT36" s="855">
        <f>AA34</f>
        <v>0</v>
      </c>
      <c r="AU36" s="855">
        <f>AA35</f>
        <v>33</v>
      </c>
      <c r="AV36" s="855">
        <f>AA36</f>
        <v>0.12453300124533001</v>
      </c>
      <c r="AW36" s="855">
        <f>AA37</f>
        <v>1.5</v>
      </c>
      <c r="AX36" s="855">
        <f>AA38</f>
        <v>0</v>
      </c>
      <c r="AY36" s="855">
        <f>AA39</f>
        <v>0</v>
      </c>
      <c r="AZ36" s="855">
        <f>AA40</f>
        <v>0.20505651885881171</v>
      </c>
      <c r="BA36" s="855">
        <f>AA41</f>
        <v>2.4699057696543867</v>
      </c>
      <c r="BB36" s="855">
        <f>AA42</f>
        <v>0</v>
      </c>
      <c r="BC36" s="852">
        <f>AA47</f>
        <v>1660.0977649578028</v>
      </c>
      <c r="BD36" s="855">
        <f>AA48</f>
        <v>0</v>
      </c>
      <c r="BE36" s="855">
        <f>AA49</f>
        <v>1660.0977649578028</v>
      </c>
      <c r="BF36" s="855">
        <f>AA50</f>
        <v>2149.2132045224612</v>
      </c>
      <c r="BG36" s="855">
        <f>AA51</f>
        <v>0</v>
      </c>
      <c r="BH36" s="855">
        <f>AA52</f>
        <v>2149.2132045224612</v>
      </c>
      <c r="BI36" s="855">
        <f>AA53</f>
        <v>50320.07</v>
      </c>
      <c r="BJ36" s="855">
        <f>AA54</f>
        <v>348.78122693555599</v>
      </c>
      <c r="BK36" s="855">
        <f>AA55</f>
        <v>48388.971920000004</v>
      </c>
      <c r="BL36" s="855">
        <f>AA56</f>
        <v>0</v>
      </c>
      <c r="BM36" s="855">
        <f>AA57</f>
        <v>0.21009679929568575</v>
      </c>
      <c r="BN36" s="855">
        <f>AA58</f>
        <v>0</v>
      </c>
      <c r="BO36" s="855">
        <f>AA59</f>
        <v>0.16228321424865455</v>
      </c>
      <c r="BP36" s="855">
        <f>AA60</f>
        <v>0</v>
      </c>
      <c r="BQ36" s="855">
        <f>AA61</f>
        <v>0</v>
      </c>
      <c r="BR36" s="852">
        <f>AA65</f>
        <v>0.12030017483801171</v>
      </c>
      <c r="BS36" s="855">
        <f>AA66</f>
        <v>0</v>
      </c>
      <c r="BT36" s="855">
        <f>AA67</f>
        <v>4.5454545454545456E-2</v>
      </c>
      <c r="BU36" s="855">
        <f>AA68</f>
        <v>0</v>
      </c>
      <c r="BV36" s="855">
        <f>AA69</f>
        <v>7.4845629383466256E-2</v>
      </c>
      <c r="BW36" s="855">
        <f>AA70</f>
        <v>0</v>
      </c>
      <c r="BX36" s="855">
        <f>AA71</f>
        <v>50.305992877509176</v>
      </c>
      <c r="BY36" s="855">
        <f>AA72</f>
        <v>0</v>
      </c>
      <c r="BZ36" s="855">
        <f>AA73</f>
        <v>50.305992877509176</v>
      </c>
      <c r="CA36" s="855">
        <f>AA74</f>
        <v>65.127672864316992</v>
      </c>
      <c r="CB36" s="855">
        <f>AA75</f>
        <v>0</v>
      </c>
      <c r="CC36" s="855">
        <f>AA76</f>
        <v>65.127672864316992</v>
      </c>
      <c r="CD36" s="855">
        <f>AA77</f>
        <v>1524.850606060606</v>
      </c>
      <c r="CE36" s="855">
        <f>AA78</f>
        <v>1466.3324824242425</v>
      </c>
      <c r="CF36" s="837" t="str">
        <f>AA82</f>
        <v>KWh</v>
      </c>
      <c r="CG36" s="838">
        <f>AA83</f>
        <v>45.804992025518352</v>
      </c>
      <c r="CH36" s="838">
        <f>AA84</f>
        <v>17.252468899521528</v>
      </c>
      <c r="CI36" s="838">
        <f>AA85</f>
        <v>2.6263551093075499E-3</v>
      </c>
      <c r="CJ36" s="838">
        <f>AA86</f>
        <v>0</v>
      </c>
      <c r="CK36" s="838">
        <f>AA87</f>
        <v>2.6346690273301157E-3</v>
      </c>
      <c r="CL36" s="838">
        <f>AA88</f>
        <v>0</v>
      </c>
      <c r="CM36" s="838">
        <f>AA89</f>
        <v>2.6346690273301157E-3</v>
      </c>
      <c r="CN36" s="838">
        <f>AA90</f>
        <v>0</v>
      </c>
      <c r="CO36" s="838">
        <f>AA91</f>
        <v>1.7708400933393906</v>
      </c>
      <c r="CP36" s="838">
        <f>AA92</f>
        <v>0</v>
      </c>
      <c r="CQ36" s="838">
        <f>AA93</f>
        <v>1.7708400933393906</v>
      </c>
      <c r="CR36" s="838">
        <f>AA94</f>
        <v>2.2925836008215734</v>
      </c>
      <c r="CS36" s="838">
        <f>AA95</f>
        <v>0</v>
      </c>
      <c r="CT36" s="838">
        <f>AA96</f>
        <v>2.2925836008215734</v>
      </c>
      <c r="CU36" s="839">
        <f>AA97</f>
        <v>88.384486588055552</v>
      </c>
    </row>
    <row r="37" spans="2:99" x14ac:dyDescent="0.25">
      <c r="B37" s="714" t="s">
        <v>4520</v>
      </c>
      <c r="C37" s="715" t="s">
        <v>5884</v>
      </c>
      <c r="D37" s="724">
        <f>IlumBenef!G131</f>
        <v>0</v>
      </c>
      <c r="E37" s="724">
        <f>CondAmbBenef!G136</f>
        <v>0</v>
      </c>
      <c r="F37" s="724">
        <f>MotorBenef!G137</f>
        <v>0</v>
      </c>
      <c r="G37" s="724">
        <f>RefrigBenef!G132</f>
        <v>0</v>
      </c>
      <c r="H37" s="724">
        <f>SolarBenef!G87</f>
        <v>0</v>
      </c>
      <c r="I37" s="724">
        <f>'FI-FVBenef'!G82</f>
        <v>0</v>
      </c>
      <c r="J37" s="724">
        <f>OutrosBenef!G134</f>
        <v>0</v>
      </c>
      <c r="K37" s="724">
        <f>SAEBenef!G94</f>
        <v>0</v>
      </c>
      <c r="M37" s="715" t="s">
        <v>3852</v>
      </c>
      <c r="O37" s="715" t="s">
        <v>5885</v>
      </c>
      <c r="R37" s="714" t="s">
        <v>4520</v>
      </c>
      <c r="S37" s="715" t="s">
        <v>5884</v>
      </c>
      <c r="T37" s="674">
        <v>1.5</v>
      </c>
      <c r="U37" s="674">
        <v>1.5</v>
      </c>
      <c r="V37" s="674">
        <v>1.5</v>
      </c>
      <c r="W37" s="674">
        <v>1.5</v>
      </c>
      <c r="X37" s="674">
        <v>1.5</v>
      </c>
      <c r="Y37" s="674">
        <v>1.5</v>
      </c>
      <c r="Z37" s="674">
        <v>1.5</v>
      </c>
      <c r="AA37" s="674">
        <v>1.5</v>
      </c>
      <c r="AC37" s="715" t="s">
        <v>3852</v>
      </c>
      <c r="AE37" s="715" t="s">
        <v>5885</v>
      </c>
    </row>
    <row r="38" spans="2:99" x14ac:dyDescent="0.25">
      <c r="B38" s="714" t="s">
        <v>4192</v>
      </c>
      <c r="C38" s="715" t="s">
        <v>5886</v>
      </c>
      <c r="D38" s="724">
        <f>IlumBenef!G132</f>
        <v>0</v>
      </c>
      <c r="E38" s="724">
        <f>CondAmbBenef!G137</f>
        <v>0</v>
      </c>
      <c r="F38" s="724">
        <f>MotorBenef!G138</f>
        <v>0</v>
      </c>
      <c r="G38" s="724">
        <f>RefrigBenef!G133</f>
        <v>0</v>
      </c>
      <c r="H38" s="724">
        <f>SolarBenef!G88</f>
        <v>0</v>
      </c>
      <c r="I38" s="724">
        <f>'FI-FVBenef'!G83</f>
        <v>0</v>
      </c>
      <c r="J38" s="724">
        <f>OutrosBenef!G135</f>
        <v>0</v>
      </c>
      <c r="K38" s="724">
        <f>SAEBenef!G95</f>
        <v>0</v>
      </c>
      <c r="M38" s="715" t="s">
        <v>3855</v>
      </c>
      <c r="O38" s="715" t="s">
        <v>5887</v>
      </c>
      <c r="R38" s="714" t="s">
        <v>4192</v>
      </c>
      <c r="S38" s="715" t="s">
        <v>5886</v>
      </c>
      <c r="T38" s="728">
        <f>IFERROR(T39/T35,0)</f>
        <v>0</v>
      </c>
      <c r="U38" s="728">
        <f t="shared" ref="U38:AA38" si="7">IFERROR(U39/U35,0)</f>
        <v>0</v>
      </c>
      <c r="V38" s="728">
        <f t="shared" si="7"/>
        <v>0</v>
      </c>
      <c r="W38" s="728">
        <f t="shared" si="7"/>
        <v>0</v>
      </c>
      <c r="X38" s="728">
        <f t="shared" si="7"/>
        <v>0</v>
      </c>
      <c r="Y38" s="728">
        <f t="shared" si="7"/>
        <v>0</v>
      </c>
      <c r="Z38" s="728">
        <f t="shared" si="7"/>
        <v>0</v>
      </c>
      <c r="AA38" s="728">
        <f t="shared" si="7"/>
        <v>0</v>
      </c>
      <c r="AC38" s="715" t="s">
        <v>3855</v>
      </c>
      <c r="AE38" s="715" t="s">
        <v>5887</v>
      </c>
    </row>
    <row r="39" spans="2:99" x14ac:dyDescent="0.25">
      <c r="B39" s="714" t="s">
        <v>6016</v>
      </c>
      <c r="C39" s="715" t="s">
        <v>5888</v>
      </c>
      <c r="D39" s="724">
        <f>IlumBenef!G133</f>
        <v>0</v>
      </c>
      <c r="E39" s="724">
        <f>CondAmbBenef!G138</f>
        <v>0</v>
      </c>
      <c r="F39" s="724">
        <f>MotorBenef!G139</f>
        <v>0</v>
      </c>
      <c r="G39" s="724">
        <f>RefrigBenef!G134</f>
        <v>0</v>
      </c>
      <c r="H39" s="724">
        <f>SolarBenef!G89</f>
        <v>0</v>
      </c>
      <c r="I39" s="724">
        <f>'FI-FVBenef'!G84</f>
        <v>0</v>
      </c>
      <c r="J39" s="724">
        <f>OutrosBenef!G136</f>
        <v>0</v>
      </c>
      <c r="K39" s="724">
        <f>SAEBenef!G96</f>
        <v>0</v>
      </c>
      <c r="M39" s="715" t="s">
        <v>3855</v>
      </c>
      <c r="O39" s="715" t="s">
        <v>5889</v>
      </c>
      <c r="R39" s="714" t="s">
        <v>6016</v>
      </c>
      <c r="S39" s="715" t="s">
        <v>5888</v>
      </c>
      <c r="T39" s="674">
        <v>0</v>
      </c>
      <c r="U39" s="674">
        <v>0</v>
      </c>
      <c r="V39" s="674">
        <v>0</v>
      </c>
      <c r="W39" s="674">
        <v>0</v>
      </c>
      <c r="X39" s="674">
        <v>0</v>
      </c>
      <c r="Y39" s="674">
        <v>0</v>
      </c>
      <c r="Z39" s="674">
        <v>0</v>
      </c>
      <c r="AA39" s="674">
        <v>0</v>
      </c>
      <c r="AC39" s="715" t="s">
        <v>3855</v>
      </c>
      <c r="AE39" s="715" t="s">
        <v>5889</v>
      </c>
    </row>
    <row r="40" spans="2:99" x14ac:dyDescent="0.25">
      <c r="B40" s="714" t="s">
        <v>6018</v>
      </c>
      <c r="C40" s="715" t="s">
        <v>5890</v>
      </c>
      <c r="D40" s="724">
        <f>IlumBenef!G134</f>
        <v>0</v>
      </c>
      <c r="E40" s="724">
        <f>CondAmbBenef!G139</f>
        <v>0</v>
      </c>
      <c r="F40" s="724">
        <f>MotorBenef!G140</f>
        <v>0</v>
      </c>
      <c r="G40" s="724">
        <f>RefrigBenef!G135</f>
        <v>0</v>
      </c>
      <c r="H40" s="724">
        <f>SolarBenef!G90</f>
        <v>0</v>
      </c>
      <c r="I40" s="724">
        <f>'FI-FVBenef'!G85</f>
        <v>0</v>
      </c>
      <c r="J40" s="724">
        <f>OutrosBenef!G137</f>
        <v>0</v>
      </c>
      <c r="K40" s="724">
        <f>SAEBenef!G97</f>
        <v>0</v>
      </c>
      <c r="M40" s="715" t="s">
        <v>5873</v>
      </c>
      <c r="O40" s="715" t="s">
        <v>5891</v>
      </c>
      <c r="R40" s="714" t="s">
        <v>6018</v>
      </c>
      <c r="S40" s="715" t="s">
        <v>5890</v>
      </c>
      <c r="T40" s="728">
        <f>T31-T36</f>
        <v>0.20505651885881171</v>
      </c>
      <c r="U40" s="728">
        <f t="shared" ref="U40:AA40" si="8">U31-U36</f>
        <v>0.20505651885881171</v>
      </c>
      <c r="V40" s="728">
        <f t="shared" si="8"/>
        <v>0.20505651885881171</v>
      </c>
      <c r="W40" s="728">
        <f t="shared" si="8"/>
        <v>0.20505651885881171</v>
      </c>
      <c r="X40" s="728">
        <f t="shared" si="8"/>
        <v>0.20505651885881171</v>
      </c>
      <c r="Y40" s="728">
        <f t="shared" si="8"/>
        <v>0.20505651885881171</v>
      </c>
      <c r="Z40" s="728">
        <f t="shared" si="8"/>
        <v>0.20505651885881171</v>
      </c>
      <c r="AA40" s="728">
        <f t="shared" si="8"/>
        <v>0.20505651885881171</v>
      </c>
      <c r="AC40" s="715" t="s">
        <v>5873</v>
      </c>
      <c r="AE40" s="715" t="s">
        <v>5891</v>
      </c>
    </row>
    <row r="41" spans="2:99" x14ac:dyDescent="0.25">
      <c r="B41" s="714" t="s">
        <v>6017</v>
      </c>
      <c r="C41" s="715" t="s">
        <v>5892</v>
      </c>
      <c r="D41" s="724">
        <f>IlumBenef!G135</f>
        <v>0</v>
      </c>
      <c r="E41" s="724">
        <f>CondAmbBenef!G140</f>
        <v>0</v>
      </c>
      <c r="F41" s="724">
        <f>MotorBenef!G141</f>
        <v>0</v>
      </c>
      <c r="G41" s="724">
        <f>RefrigBenef!G136</f>
        <v>0</v>
      </c>
      <c r="H41" s="724">
        <f>SolarBenef!G91</f>
        <v>0</v>
      </c>
      <c r="I41" s="724">
        <f>'FI-FVBenef'!G86</f>
        <v>0</v>
      </c>
      <c r="J41" s="724">
        <f>OutrosBenef!G138</f>
        <v>0</v>
      </c>
      <c r="K41" s="724">
        <f>SAEBenef!G98</f>
        <v>0</v>
      </c>
      <c r="M41" s="715" t="s">
        <v>3852</v>
      </c>
      <c r="O41" s="715" t="s">
        <v>5893</v>
      </c>
      <c r="R41" s="714" t="s">
        <v>6017</v>
      </c>
      <c r="S41" s="715" t="s">
        <v>5892</v>
      </c>
      <c r="T41" s="728">
        <f>T32-T37</f>
        <v>2.4699057696543867</v>
      </c>
      <c r="U41" s="728">
        <f t="shared" ref="U41:AA41" si="9">U32-U37</f>
        <v>2.4699057696543867</v>
      </c>
      <c r="V41" s="728">
        <f t="shared" si="9"/>
        <v>2.4699057696543867</v>
      </c>
      <c r="W41" s="728">
        <f t="shared" si="9"/>
        <v>2.4699057696543867</v>
      </c>
      <c r="X41" s="728">
        <f t="shared" si="9"/>
        <v>2.4699057696543867</v>
      </c>
      <c r="Y41" s="728">
        <f t="shared" si="9"/>
        <v>2.4699057696543867</v>
      </c>
      <c r="Z41" s="728">
        <f t="shared" si="9"/>
        <v>2.4699057696543867</v>
      </c>
      <c r="AA41" s="728">
        <f t="shared" si="9"/>
        <v>2.4699057696543867</v>
      </c>
      <c r="AC41" s="715" t="s">
        <v>3852</v>
      </c>
      <c r="AE41" s="715" t="s">
        <v>5893</v>
      </c>
    </row>
    <row r="42" spans="2:99" x14ac:dyDescent="0.25">
      <c r="B42" s="714" t="s">
        <v>6019</v>
      </c>
      <c r="C42" s="715" t="s">
        <v>5894</v>
      </c>
      <c r="D42" s="724">
        <f>IlumBenef!G136</f>
        <v>0</v>
      </c>
      <c r="E42" s="724">
        <f>CondAmbBenef!G141</f>
        <v>0</v>
      </c>
      <c r="F42" s="724">
        <f>MotorBenef!G142</f>
        <v>0</v>
      </c>
      <c r="G42" s="724">
        <f>RefrigBenef!G137</f>
        <v>0</v>
      </c>
      <c r="H42" s="724">
        <f>SolarBenef!G92</f>
        <v>0</v>
      </c>
      <c r="I42" s="724">
        <f>'FI-FVBenef'!G87</f>
        <v>0</v>
      </c>
      <c r="J42" s="724">
        <f>OutrosBenef!G139</f>
        <v>0</v>
      </c>
      <c r="K42" s="724">
        <f>SAEBenef!G99</f>
        <v>0</v>
      </c>
      <c r="M42" s="715" t="s">
        <v>3855</v>
      </c>
      <c r="O42" s="715" t="s">
        <v>5895</v>
      </c>
      <c r="R42" s="714" t="s">
        <v>6019</v>
      </c>
      <c r="S42" s="715" t="s">
        <v>5894</v>
      </c>
      <c r="T42" s="728">
        <f>T33-T38</f>
        <v>0</v>
      </c>
      <c r="U42" s="728">
        <f t="shared" ref="U42:AA42" si="10">U33-U38</f>
        <v>0</v>
      </c>
      <c r="V42" s="728">
        <f t="shared" si="10"/>
        <v>0</v>
      </c>
      <c r="W42" s="728">
        <f t="shared" si="10"/>
        <v>0</v>
      </c>
      <c r="X42" s="728">
        <f t="shared" si="10"/>
        <v>0</v>
      </c>
      <c r="Y42" s="728">
        <f t="shared" si="10"/>
        <v>0</v>
      </c>
      <c r="Z42" s="728">
        <f t="shared" si="10"/>
        <v>0</v>
      </c>
      <c r="AA42" s="728">
        <f t="shared" si="10"/>
        <v>0</v>
      </c>
      <c r="AC42" s="715" t="s">
        <v>3855</v>
      </c>
      <c r="AE42" s="715" t="s">
        <v>5895</v>
      </c>
    </row>
    <row r="43" spans="2:99" x14ac:dyDescent="0.25">
      <c r="B43" s="849" t="s">
        <v>6020</v>
      </c>
      <c r="C43" s="715" t="s">
        <v>5896</v>
      </c>
      <c r="D43" s="724">
        <f>IlumBenef!G137</f>
        <v>0</v>
      </c>
      <c r="E43" s="724">
        <f>CondAmbBenef!G142</f>
        <v>0</v>
      </c>
      <c r="F43" s="724">
        <f>MotorBenef!G143</f>
        <v>0</v>
      </c>
      <c r="G43" s="724">
        <f>RefrigBenef!G138</f>
        <v>0</v>
      </c>
      <c r="H43" s="724">
        <f>SolarBenef!G93</f>
        <v>0</v>
      </c>
      <c r="I43" s="724">
        <f>'FI-FVBenef'!G88</f>
        <v>0</v>
      </c>
      <c r="J43" s="724">
        <f>OutrosBenef!G140</f>
        <v>0</v>
      </c>
      <c r="K43" s="724">
        <f>SAEBenef!G100</f>
        <v>0</v>
      </c>
      <c r="M43" s="715" t="s">
        <v>3855</v>
      </c>
      <c r="O43" s="715" t="s">
        <v>5897</v>
      </c>
      <c r="R43" s="849" t="s">
        <v>6020</v>
      </c>
      <c r="S43" s="715" t="s">
        <v>5896</v>
      </c>
      <c r="T43" s="728">
        <f>T34-T39</f>
        <v>0</v>
      </c>
      <c r="U43" s="728">
        <f t="shared" ref="U43:AA43" si="11">U34-U39</f>
        <v>0</v>
      </c>
      <c r="V43" s="728">
        <f t="shared" si="11"/>
        <v>0</v>
      </c>
      <c r="W43" s="728">
        <f t="shared" si="11"/>
        <v>0</v>
      </c>
      <c r="X43" s="728">
        <f t="shared" si="11"/>
        <v>0</v>
      </c>
      <c r="Y43" s="728">
        <f t="shared" si="11"/>
        <v>0</v>
      </c>
      <c r="Z43" s="728">
        <f t="shared" si="11"/>
        <v>0</v>
      </c>
      <c r="AA43" s="728">
        <f t="shared" si="11"/>
        <v>0</v>
      </c>
      <c r="AC43" s="715" t="s">
        <v>3855</v>
      </c>
      <c r="AE43" s="715" t="s">
        <v>5897</v>
      </c>
    </row>
    <row r="44" spans="2:99" x14ac:dyDescent="0.25">
      <c r="C44" s="673"/>
      <c r="D44" s="674"/>
      <c r="E44" s="674"/>
      <c r="F44" s="674"/>
      <c r="G44" s="674"/>
      <c r="H44" s="674"/>
      <c r="I44" s="674"/>
      <c r="J44" s="674"/>
      <c r="K44" s="674"/>
      <c r="S44" s="673"/>
      <c r="T44" s="674"/>
      <c r="U44" s="565"/>
      <c r="V44" s="565"/>
      <c r="W44" s="565"/>
      <c r="X44" s="565"/>
      <c r="Y44" s="565"/>
      <c r="Z44" s="565"/>
      <c r="AA44" s="565"/>
    </row>
    <row r="45" spans="2:99" ht="45" x14ac:dyDescent="0.25">
      <c r="B45" s="720" t="s">
        <v>6035</v>
      </c>
      <c r="C45" s="721" t="s">
        <v>6087</v>
      </c>
      <c r="D45" s="722" t="s">
        <v>21</v>
      </c>
      <c r="E45" s="720" t="s">
        <v>5997</v>
      </c>
      <c r="F45" s="720" t="s">
        <v>6001</v>
      </c>
      <c r="G45" s="722" t="s">
        <v>4970</v>
      </c>
      <c r="H45" s="720" t="s">
        <v>6002</v>
      </c>
      <c r="I45" s="720" t="s">
        <v>6003</v>
      </c>
      <c r="J45" s="722" t="s">
        <v>71</v>
      </c>
      <c r="K45" s="722" t="s">
        <v>6113</v>
      </c>
      <c r="R45" s="720" t="s">
        <v>6035</v>
      </c>
      <c r="S45" s="721" t="s">
        <v>6087</v>
      </c>
      <c r="T45" s="722" t="s">
        <v>21</v>
      </c>
      <c r="U45" s="720" t="s">
        <v>5997</v>
      </c>
      <c r="V45" s="720" t="s">
        <v>6001</v>
      </c>
      <c r="W45" s="722" t="s">
        <v>4970</v>
      </c>
      <c r="X45" s="720" t="s">
        <v>6002</v>
      </c>
      <c r="Y45" s="720" t="s">
        <v>6003</v>
      </c>
      <c r="Z45" s="722" t="s">
        <v>71</v>
      </c>
      <c r="AA45" s="722" t="s">
        <v>6113</v>
      </c>
    </row>
    <row r="46" spans="2:99" x14ac:dyDescent="0.25">
      <c r="B46" s="723" t="s">
        <v>6034</v>
      </c>
      <c r="C46" s="719" t="s">
        <v>5866</v>
      </c>
      <c r="D46" s="723">
        <v>31</v>
      </c>
      <c r="E46" s="723">
        <v>33</v>
      </c>
      <c r="F46" s="723">
        <v>34</v>
      </c>
      <c r="G46" s="723">
        <v>32</v>
      </c>
      <c r="H46" s="723">
        <v>35</v>
      </c>
      <c r="I46" s="723">
        <v>38</v>
      </c>
      <c r="J46" s="723">
        <v>124</v>
      </c>
      <c r="K46" s="723">
        <v>124</v>
      </c>
      <c r="O46" s="715" t="s">
        <v>5898</v>
      </c>
      <c r="R46" s="723" t="s">
        <v>6034</v>
      </c>
      <c r="S46" s="719" t="s">
        <v>5866</v>
      </c>
      <c r="T46" s="723">
        <v>31</v>
      </c>
      <c r="U46" s="723">
        <v>33</v>
      </c>
      <c r="V46" s="723">
        <v>34</v>
      </c>
      <c r="W46" s="723">
        <v>32</v>
      </c>
      <c r="X46" s="723">
        <v>35</v>
      </c>
      <c r="Y46" s="723">
        <v>38</v>
      </c>
      <c r="Z46" s="723">
        <v>124</v>
      </c>
      <c r="AA46" s="723">
        <v>124</v>
      </c>
      <c r="AE46" s="715" t="s">
        <v>5898</v>
      </c>
    </row>
    <row r="47" spans="2:99" x14ac:dyDescent="0.25">
      <c r="B47" s="714" t="s">
        <v>6020</v>
      </c>
      <c r="C47" s="715" t="s">
        <v>5899</v>
      </c>
      <c r="D47" s="724">
        <f>IlumBenef!G141</f>
        <v>0</v>
      </c>
      <c r="E47" s="724">
        <f>CondAmbBenef!G146</f>
        <v>0</v>
      </c>
      <c r="F47" s="724">
        <f>MotorBenef!G147</f>
        <v>0</v>
      </c>
      <c r="G47" s="724">
        <f>RefrigBenef!G142</f>
        <v>0</v>
      </c>
      <c r="H47" s="724">
        <f>SolarBenef!G97</f>
        <v>0</v>
      </c>
      <c r="I47" s="724">
        <f>'FI-FVBenef'!G92</f>
        <v>0</v>
      </c>
      <c r="J47" s="724">
        <f>OutrosBenef!G144</f>
        <v>0</v>
      </c>
      <c r="K47" s="724">
        <f>SAEBenef!G104</f>
        <v>0</v>
      </c>
      <c r="M47" s="715" t="s">
        <v>5901</v>
      </c>
      <c r="N47" s="565"/>
      <c r="O47" s="715" t="s">
        <v>5900</v>
      </c>
      <c r="R47" s="714" t="s">
        <v>6020</v>
      </c>
      <c r="S47" s="715" t="s">
        <v>5899</v>
      </c>
      <c r="T47" s="724">
        <f>T41*$T$7</f>
        <v>1660.0977649578028</v>
      </c>
      <c r="U47" s="724">
        <f t="shared" ref="U47:AA47" si="12">U41*$T$7</f>
        <v>1660.0977649578028</v>
      </c>
      <c r="V47" s="724">
        <f t="shared" si="12"/>
        <v>1660.0977649578028</v>
      </c>
      <c r="W47" s="724">
        <f t="shared" si="12"/>
        <v>1660.0977649578028</v>
      </c>
      <c r="X47" s="724">
        <f t="shared" si="12"/>
        <v>1660.0977649578028</v>
      </c>
      <c r="Y47" s="724">
        <f>Y41*$T$11</f>
        <v>2149.2132045224612</v>
      </c>
      <c r="Z47" s="724">
        <f t="shared" si="12"/>
        <v>1660.0977649578028</v>
      </c>
      <c r="AA47" s="724">
        <f t="shared" si="12"/>
        <v>1660.0977649578028</v>
      </c>
      <c r="AC47" s="715" t="s">
        <v>5901</v>
      </c>
      <c r="AD47" s="565"/>
      <c r="AE47" s="715" t="s">
        <v>5900</v>
      </c>
    </row>
    <row r="48" spans="2:99" x14ac:dyDescent="0.25">
      <c r="B48" s="714" t="s">
        <v>4509</v>
      </c>
      <c r="C48" s="715" t="s">
        <v>5902</v>
      </c>
      <c r="D48" s="724">
        <f>IlumBenef!G142</f>
        <v>0</v>
      </c>
      <c r="E48" s="724">
        <f>CondAmbBenef!G147</f>
        <v>0</v>
      </c>
      <c r="F48" s="724">
        <f>MotorBenef!G148</f>
        <v>0</v>
      </c>
      <c r="G48" s="724">
        <f>RefrigBenef!G143</f>
        <v>0</v>
      </c>
      <c r="H48" s="724">
        <f>SolarBenef!G98</f>
        <v>0</v>
      </c>
      <c r="I48" s="724">
        <f>'FI-FVBenef'!G93</f>
        <v>0</v>
      </c>
      <c r="J48" s="724">
        <f>OutrosBenef!G145</f>
        <v>0</v>
      </c>
      <c r="K48" s="724">
        <f>SAEBenef!G105</f>
        <v>0</v>
      </c>
      <c r="M48" s="715" t="s">
        <v>5901</v>
      </c>
      <c r="O48" s="715" t="s">
        <v>5903</v>
      </c>
      <c r="R48" s="714" t="s">
        <v>4509</v>
      </c>
      <c r="S48" s="715" t="s">
        <v>5902</v>
      </c>
      <c r="T48" s="724">
        <f>T43*$T$8</f>
        <v>0</v>
      </c>
      <c r="U48" s="724">
        <f t="shared" ref="U48:AA48" si="13">U43*$T$8</f>
        <v>0</v>
      </c>
      <c r="V48" s="724">
        <f t="shared" si="13"/>
        <v>0</v>
      </c>
      <c r="W48" s="724">
        <f t="shared" si="13"/>
        <v>0</v>
      </c>
      <c r="X48" s="724">
        <f t="shared" si="13"/>
        <v>0</v>
      </c>
      <c r="Y48" s="724">
        <v>0</v>
      </c>
      <c r="Z48" s="724">
        <f t="shared" si="13"/>
        <v>0</v>
      </c>
      <c r="AA48" s="724">
        <f t="shared" si="13"/>
        <v>0</v>
      </c>
      <c r="AC48" s="715" t="s">
        <v>5901</v>
      </c>
      <c r="AE48" s="715" t="s">
        <v>5903</v>
      </c>
    </row>
    <row r="49" spans="2:31" x14ac:dyDescent="0.25">
      <c r="B49" s="714" t="s">
        <v>6021</v>
      </c>
      <c r="C49" s="715" t="s">
        <v>5904</v>
      </c>
      <c r="D49" s="724">
        <f>IlumBenef!G143</f>
        <v>0</v>
      </c>
      <c r="E49" s="724">
        <f>CondAmbBenef!G148</f>
        <v>0</v>
      </c>
      <c r="F49" s="724">
        <f>MotorBenef!G149</f>
        <v>0</v>
      </c>
      <c r="G49" s="724">
        <f>RefrigBenef!G144</f>
        <v>0</v>
      </c>
      <c r="H49" s="724">
        <f>SolarBenef!G99</f>
        <v>0</v>
      </c>
      <c r="I49" s="724">
        <f>'FI-FVBenef'!G94</f>
        <v>0</v>
      </c>
      <c r="J49" s="724">
        <f>OutrosBenef!G146</f>
        <v>0</v>
      </c>
      <c r="K49" s="724">
        <f>SAEBenef!G106</f>
        <v>0</v>
      </c>
      <c r="M49" s="715" t="s">
        <v>5901</v>
      </c>
      <c r="O49" s="715" t="s">
        <v>5905</v>
      </c>
      <c r="R49" s="714" t="s">
        <v>6021</v>
      </c>
      <c r="S49" s="715" t="s">
        <v>5904</v>
      </c>
      <c r="T49" s="724">
        <f>SUM(T47:T48)</f>
        <v>1660.0977649578028</v>
      </c>
      <c r="U49" s="724">
        <f t="shared" ref="U49:AA49" si="14">SUM(U47:U48)</f>
        <v>1660.0977649578028</v>
      </c>
      <c r="V49" s="724">
        <f t="shared" si="14"/>
        <v>1660.0977649578028</v>
      </c>
      <c r="W49" s="724">
        <f t="shared" si="14"/>
        <v>1660.0977649578028</v>
      </c>
      <c r="X49" s="724">
        <f t="shared" si="14"/>
        <v>1660.0977649578028</v>
      </c>
      <c r="Y49" s="724">
        <f t="shared" si="14"/>
        <v>2149.2132045224612</v>
      </c>
      <c r="Z49" s="724">
        <f t="shared" si="14"/>
        <v>1660.0977649578028</v>
      </c>
      <c r="AA49" s="724">
        <f t="shared" si="14"/>
        <v>1660.0977649578028</v>
      </c>
      <c r="AC49" s="715" t="s">
        <v>5901</v>
      </c>
      <c r="AE49" s="715" t="s">
        <v>5905</v>
      </c>
    </row>
    <row r="50" spans="2:31" x14ac:dyDescent="0.25">
      <c r="B50" s="714" t="s">
        <v>6022</v>
      </c>
      <c r="C50" s="715" t="s">
        <v>5906</v>
      </c>
      <c r="D50" s="724">
        <f>IlumBenef!G144</f>
        <v>0</v>
      </c>
      <c r="E50" s="724">
        <f>CondAmbBenef!G149</f>
        <v>0</v>
      </c>
      <c r="F50" s="724">
        <f>MotorBenef!G150</f>
        <v>0</v>
      </c>
      <c r="G50" s="724">
        <f>RefrigBenef!G145</f>
        <v>0</v>
      </c>
      <c r="H50" s="724">
        <f>SolarBenef!G100</f>
        <v>0</v>
      </c>
      <c r="I50" s="724">
        <f>'FI-FVBenef'!G95</f>
        <v>0</v>
      </c>
      <c r="J50" s="724">
        <f>OutrosBenef!G147</f>
        <v>0</v>
      </c>
      <c r="K50" s="724">
        <f>SAEBenef!G107</f>
        <v>0</v>
      </c>
      <c r="M50" s="715" t="s">
        <v>5901</v>
      </c>
      <c r="O50" s="715" t="s">
        <v>5907</v>
      </c>
      <c r="R50" s="714" t="s">
        <v>6022</v>
      </c>
      <c r="S50" s="715" t="s">
        <v>5906</v>
      </c>
      <c r="T50" s="724">
        <f>T41*$T$9</f>
        <v>2149.2132045224612</v>
      </c>
      <c r="U50" s="724">
        <f t="shared" ref="U50:Z50" si="15">U41*$T$9</f>
        <v>2149.2132045224612</v>
      </c>
      <c r="V50" s="724">
        <f t="shared" si="15"/>
        <v>2149.2132045224612</v>
      </c>
      <c r="W50" s="724">
        <f t="shared" si="15"/>
        <v>2149.2132045224612</v>
      </c>
      <c r="X50" s="724">
        <f t="shared" si="15"/>
        <v>2149.2132045224612</v>
      </c>
      <c r="Y50" s="724">
        <f>Y41*$T$11</f>
        <v>2149.2132045224612</v>
      </c>
      <c r="Z50" s="724">
        <f t="shared" si="15"/>
        <v>2149.2132045224612</v>
      </c>
      <c r="AA50" s="724">
        <f>AA41*$T$9</f>
        <v>2149.2132045224612</v>
      </c>
      <c r="AC50" s="715" t="s">
        <v>5901</v>
      </c>
      <c r="AE50" s="715" t="s">
        <v>5907</v>
      </c>
    </row>
    <row r="51" spans="2:31" x14ac:dyDescent="0.25">
      <c r="B51" s="714" t="s">
        <v>6023</v>
      </c>
      <c r="C51" s="715" t="s">
        <v>5908</v>
      </c>
      <c r="D51" s="724">
        <f>IlumBenef!G145</f>
        <v>0</v>
      </c>
      <c r="E51" s="724">
        <f>CondAmbBenef!G150</f>
        <v>0</v>
      </c>
      <c r="F51" s="724">
        <f>MotorBenef!G151</f>
        <v>0</v>
      </c>
      <c r="G51" s="724">
        <f>RefrigBenef!G146</f>
        <v>0</v>
      </c>
      <c r="H51" s="724">
        <f>SolarBenef!G101</f>
        <v>0</v>
      </c>
      <c r="I51" s="724">
        <f>'FI-FVBenef'!G96</f>
        <v>0</v>
      </c>
      <c r="J51" s="724">
        <f>OutrosBenef!G148</f>
        <v>0</v>
      </c>
      <c r="K51" s="724">
        <f>SAEBenef!G108</f>
        <v>0</v>
      </c>
      <c r="M51" s="715" t="s">
        <v>5901</v>
      </c>
      <c r="O51" s="715" t="s">
        <v>5909</v>
      </c>
      <c r="R51" s="714" t="s">
        <v>6023</v>
      </c>
      <c r="S51" s="715" t="s">
        <v>5908</v>
      </c>
      <c r="T51" s="724">
        <f>T43*$T$10</f>
        <v>0</v>
      </c>
      <c r="U51" s="724">
        <f t="shared" ref="U51:AA51" si="16">U43*$T$10</f>
        <v>0</v>
      </c>
      <c r="V51" s="724">
        <f t="shared" si="16"/>
        <v>0</v>
      </c>
      <c r="W51" s="724">
        <f t="shared" si="16"/>
        <v>0</v>
      </c>
      <c r="X51" s="724">
        <f t="shared" si="16"/>
        <v>0</v>
      </c>
      <c r="Y51" s="724">
        <v>0</v>
      </c>
      <c r="Z51" s="724">
        <f t="shared" si="16"/>
        <v>0</v>
      </c>
      <c r="AA51" s="724">
        <f t="shared" si="16"/>
        <v>0</v>
      </c>
      <c r="AC51" s="715" t="s">
        <v>5901</v>
      </c>
      <c r="AE51" s="715" t="s">
        <v>5909</v>
      </c>
    </row>
    <row r="52" spans="2:31" x14ac:dyDescent="0.25">
      <c r="B52" s="714" t="s">
        <v>6024</v>
      </c>
      <c r="C52" s="715" t="s">
        <v>5910</v>
      </c>
      <c r="D52" s="724">
        <f>IlumBenef!G146</f>
        <v>0</v>
      </c>
      <c r="E52" s="724">
        <f>CondAmbBenef!G151</f>
        <v>0</v>
      </c>
      <c r="F52" s="724">
        <f>MotorBenef!G152</f>
        <v>0</v>
      </c>
      <c r="G52" s="724">
        <f>RefrigBenef!G147</f>
        <v>0</v>
      </c>
      <c r="H52" s="724">
        <f>SolarBenef!G102</f>
        <v>0</v>
      </c>
      <c r="I52" s="724">
        <f>'FI-FVBenef'!G97</f>
        <v>0</v>
      </c>
      <c r="J52" s="724">
        <f>OutrosBenef!G149</f>
        <v>0</v>
      </c>
      <c r="K52" s="724">
        <f>SAEBenef!G109</f>
        <v>0</v>
      </c>
      <c r="M52" s="715" t="s">
        <v>5901</v>
      </c>
      <c r="O52" s="715" t="s">
        <v>5911</v>
      </c>
      <c r="R52" s="714" t="s">
        <v>6024</v>
      </c>
      <c r="S52" s="715" t="s">
        <v>5910</v>
      </c>
      <c r="T52" s="724">
        <f>SUM(T50:T51)</f>
        <v>2149.2132045224612</v>
      </c>
      <c r="U52" s="724">
        <f t="shared" ref="U52:AA52" si="17">SUM(U50:U51)</f>
        <v>2149.2132045224612</v>
      </c>
      <c r="V52" s="724">
        <f t="shared" si="17"/>
        <v>2149.2132045224612</v>
      </c>
      <c r="W52" s="724">
        <f t="shared" si="17"/>
        <v>2149.2132045224612</v>
      </c>
      <c r="X52" s="724">
        <f t="shared" si="17"/>
        <v>2149.2132045224612</v>
      </c>
      <c r="Y52" s="724">
        <f t="shared" si="17"/>
        <v>2149.2132045224612</v>
      </c>
      <c r="Z52" s="724">
        <f t="shared" si="17"/>
        <v>2149.2132045224612</v>
      </c>
      <c r="AA52" s="724">
        <f t="shared" si="17"/>
        <v>2149.2132045224612</v>
      </c>
      <c r="AC52" s="715" t="s">
        <v>5901</v>
      </c>
      <c r="AE52" s="715" t="s">
        <v>5911</v>
      </c>
    </row>
    <row r="53" spans="2:31" x14ac:dyDescent="0.25">
      <c r="B53" s="714" t="s">
        <v>6025</v>
      </c>
      <c r="C53" s="715" t="s">
        <v>5912</v>
      </c>
      <c r="D53" s="724">
        <f>IlumBenef!G147</f>
        <v>0</v>
      </c>
      <c r="E53" s="724">
        <f>CondAmbBenef!G152</f>
        <v>0</v>
      </c>
      <c r="F53" s="724">
        <f>MotorBenef!G153</f>
        <v>0</v>
      </c>
      <c r="G53" s="724">
        <f>RefrigBenef!G148</f>
        <v>0</v>
      </c>
      <c r="H53" s="724">
        <f>SolarBenef!G103</f>
        <v>0</v>
      </c>
      <c r="I53" s="724">
        <f>'FI-FVBenef'!G98</f>
        <v>0</v>
      </c>
      <c r="J53" s="724">
        <f>OutrosBenef!G150</f>
        <v>0</v>
      </c>
      <c r="K53" s="724">
        <f>SAEBenef!G110</f>
        <v>0</v>
      </c>
      <c r="M53" s="715" t="s">
        <v>3908</v>
      </c>
      <c r="O53" s="715" t="s">
        <v>6005</v>
      </c>
      <c r="R53" s="714" t="s">
        <v>6025</v>
      </c>
      <c r="S53" s="715" t="s">
        <v>5912</v>
      </c>
      <c r="T53" s="675">
        <v>50320.07</v>
      </c>
      <c r="U53" s="675">
        <v>50320.07</v>
      </c>
      <c r="V53" s="675">
        <v>50320.07</v>
      </c>
      <c r="W53" s="675">
        <v>50320.07</v>
      </c>
      <c r="X53" s="675">
        <v>50320.07</v>
      </c>
      <c r="Y53" s="675">
        <v>50320.07</v>
      </c>
      <c r="Z53" s="675">
        <v>50320.07</v>
      </c>
      <c r="AA53" s="675">
        <v>50320.07</v>
      </c>
      <c r="AC53" s="715" t="s">
        <v>3908</v>
      </c>
      <c r="AE53" s="715" t="s">
        <v>6005</v>
      </c>
    </row>
    <row r="54" spans="2:31" x14ac:dyDescent="0.25">
      <c r="B54" s="714" t="s">
        <v>6026</v>
      </c>
      <c r="C54" s="715" t="s">
        <v>5913</v>
      </c>
      <c r="D54" s="724">
        <f>IlumBenef!G148</f>
        <v>0</v>
      </c>
      <c r="E54" s="724">
        <f>CondAmbBenef!G153</f>
        <v>0</v>
      </c>
      <c r="F54" s="724">
        <f>MotorBenef!G154</f>
        <v>0</v>
      </c>
      <c r="G54" s="724">
        <f>RefrigBenef!G149</f>
        <v>0</v>
      </c>
      <c r="H54" s="724">
        <f>SolarBenef!G104</f>
        <v>0</v>
      </c>
      <c r="I54" s="724">
        <f>'FI-FVBenef'!G99</f>
        <v>0</v>
      </c>
      <c r="J54" s="724">
        <f>OutrosBenef!G151</f>
        <v>0</v>
      </c>
      <c r="K54" s="724">
        <f>SAEBenef!G111</f>
        <v>0</v>
      </c>
      <c r="M54" s="715" t="s">
        <v>5901</v>
      </c>
      <c r="O54" s="715" t="s">
        <v>5914</v>
      </c>
      <c r="R54" s="714" t="s">
        <v>6026</v>
      </c>
      <c r="S54" s="715" t="s">
        <v>5913</v>
      </c>
      <c r="T54" s="675">
        <v>348.78122693555599</v>
      </c>
      <c r="U54" s="675">
        <v>348.78122693555599</v>
      </c>
      <c r="V54" s="675">
        <v>348.78122693555599</v>
      </c>
      <c r="W54" s="675">
        <v>348.78122693555599</v>
      </c>
      <c r="X54" s="675">
        <v>348.78122693555599</v>
      </c>
      <c r="Y54" s="675">
        <v>348.78122693555599</v>
      </c>
      <c r="Z54" s="675">
        <v>348.78122693555599</v>
      </c>
      <c r="AA54" s="675">
        <v>348.78122693555599</v>
      </c>
      <c r="AC54" s="715" t="s">
        <v>5901</v>
      </c>
      <c r="AE54" s="715" t="s">
        <v>5914</v>
      </c>
    </row>
    <row r="55" spans="2:31" x14ac:dyDescent="0.25">
      <c r="B55" s="714" t="s">
        <v>6027</v>
      </c>
      <c r="C55" s="715" t="s">
        <v>5915</v>
      </c>
      <c r="D55" s="724">
        <f>IlumBenef!G149</f>
        <v>0</v>
      </c>
      <c r="E55" s="724">
        <f>CondAmbBenef!G154</f>
        <v>0</v>
      </c>
      <c r="F55" s="724">
        <f>MotorBenef!G155</f>
        <v>0</v>
      </c>
      <c r="G55" s="724">
        <f>RefrigBenef!G150</f>
        <v>0</v>
      </c>
      <c r="H55" s="724">
        <f>SolarBenef!G105</f>
        <v>0</v>
      </c>
      <c r="I55" s="724">
        <f>'FI-FVBenef'!G100</f>
        <v>0</v>
      </c>
      <c r="J55" s="724">
        <f>OutrosBenef!G152</f>
        <v>0</v>
      </c>
      <c r="K55" s="724">
        <f>SAEBenef!G112</f>
        <v>0</v>
      </c>
      <c r="M55" s="715" t="s">
        <v>3908</v>
      </c>
      <c r="O55" s="715" t="s">
        <v>6004</v>
      </c>
      <c r="R55" s="714" t="s">
        <v>6027</v>
      </c>
      <c r="S55" s="715" t="s">
        <v>5915</v>
      </c>
      <c r="T55" s="675">
        <v>48388.971920000004</v>
      </c>
      <c r="U55" s="675">
        <v>48388.971920000004</v>
      </c>
      <c r="V55" s="675">
        <v>48388.971920000004</v>
      </c>
      <c r="W55" s="675">
        <v>48388.971920000004</v>
      </c>
      <c r="X55" s="675">
        <v>48388.971920000004</v>
      </c>
      <c r="Y55" s="675">
        <v>48388.971920000004</v>
      </c>
      <c r="Z55" s="675">
        <v>48388.971920000004</v>
      </c>
      <c r="AA55" s="675">
        <v>48388.971920000004</v>
      </c>
      <c r="AC55" s="715" t="s">
        <v>3908</v>
      </c>
      <c r="AE55" s="715" t="s">
        <v>6004</v>
      </c>
    </row>
    <row r="56" spans="2:31" x14ac:dyDescent="0.25">
      <c r="B56" s="714" t="s">
        <v>6028</v>
      </c>
      <c r="C56" s="715" t="s">
        <v>5916</v>
      </c>
      <c r="D56" s="724">
        <f>IlumBenef!G150</f>
        <v>0</v>
      </c>
      <c r="E56" s="724">
        <f>CondAmbBenef!G155</f>
        <v>0</v>
      </c>
      <c r="F56" s="724">
        <f>MotorBenef!G156</f>
        <v>0</v>
      </c>
      <c r="G56" s="724">
        <f>RefrigBenef!G151</f>
        <v>0</v>
      </c>
      <c r="H56" s="724">
        <f>SolarBenef!G106</f>
        <v>0</v>
      </c>
      <c r="I56" s="724">
        <f>'FI-FVBenef'!G101</f>
        <v>0</v>
      </c>
      <c r="J56" s="724">
        <f>OutrosBenef!G153</f>
        <v>0</v>
      </c>
      <c r="K56" s="724">
        <f>SAEBenef!G113</f>
        <v>0</v>
      </c>
      <c r="M56" s="715" t="s">
        <v>5901</v>
      </c>
      <c r="O56" s="715" t="s">
        <v>5917</v>
      </c>
      <c r="R56" s="714" t="s">
        <v>6028</v>
      </c>
      <c r="S56" s="715" t="s">
        <v>5916</v>
      </c>
      <c r="T56" s="675">
        <v>0</v>
      </c>
      <c r="U56" s="675">
        <v>0</v>
      </c>
      <c r="V56" s="675">
        <v>0</v>
      </c>
      <c r="W56" s="675">
        <v>0</v>
      </c>
      <c r="X56" s="675">
        <v>0</v>
      </c>
      <c r="Y56" s="675">
        <v>0</v>
      </c>
      <c r="Z56" s="675">
        <v>0</v>
      </c>
      <c r="AA56" s="675">
        <v>0</v>
      </c>
      <c r="AC56" s="715" t="s">
        <v>5901</v>
      </c>
      <c r="AE56" s="715" t="s">
        <v>5917</v>
      </c>
    </row>
    <row r="57" spans="2:31" x14ac:dyDescent="0.25">
      <c r="B57" s="714" t="s">
        <v>6029</v>
      </c>
      <c r="C57" s="715" t="s">
        <v>5919</v>
      </c>
      <c r="D57" s="724">
        <f>IlumBenef!G151</f>
        <v>0</v>
      </c>
      <c r="E57" s="724">
        <f>CondAmbBenef!G156</f>
        <v>0</v>
      </c>
      <c r="F57" s="724">
        <f>MotorBenef!G157</f>
        <v>0</v>
      </c>
      <c r="G57" s="724">
        <f>RefrigBenef!G152</f>
        <v>0</v>
      </c>
      <c r="H57" s="724">
        <f>SolarBenef!G107</f>
        <v>0</v>
      </c>
      <c r="I57" s="724">
        <f>'FI-FVBenef'!G102</f>
        <v>0</v>
      </c>
      <c r="J57" s="724">
        <f>OutrosBenef!G154</f>
        <v>0</v>
      </c>
      <c r="K57" s="724">
        <f>SAEBenef!G114</f>
        <v>0</v>
      </c>
      <c r="M57" s="715" t="s">
        <v>5870</v>
      </c>
      <c r="O57" s="715" t="s">
        <v>5920</v>
      </c>
      <c r="R57" s="714" t="s">
        <v>6029</v>
      </c>
      <c r="S57" s="715" t="s">
        <v>5919</v>
      </c>
      <c r="T57" s="728">
        <f>IFERROR(T54/T49,0)</f>
        <v>0.21009679929568575</v>
      </c>
      <c r="U57" s="728">
        <f t="shared" ref="U57:AA57" si="18">IFERROR(U54/U49,0)</f>
        <v>0.21009679929568575</v>
      </c>
      <c r="V57" s="728">
        <f t="shared" si="18"/>
        <v>0.21009679929568575</v>
      </c>
      <c r="W57" s="728">
        <f t="shared" si="18"/>
        <v>0.21009679929568575</v>
      </c>
      <c r="X57" s="728">
        <f t="shared" si="18"/>
        <v>0.21009679929568575</v>
      </c>
      <c r="Y57" s="728">
        <f t="shared" si="18"/>
        <v>0.16228321424865455</v>
      </c>
      <c r="Z57" s="728">
        <f t="shared" si="18"/>
        <v>0.21009679929568575</v>
      </c>
      <c r="AA57" s="728">
        <f t="shared" si="18"/>
        <v>0.21009679929568575</v>
      </c>
      <c r="AC57" s="715" t="s">
        <v>5870</v>
      </c>
      <c r="AE57" s="715" t="s">
        <v>5920</v>
      </c>
    </row>
    <row r="58" spans="2:31" x14ac:dyDescent="0.25">
      <c r="B58" s="714" t="s">
        <v>6030</v>
      </c>
      <c r="C58" s="715" t="s">
        <v>5921</v>
      </c>
      <c r="D58" s="724">
        <f>IlumBenef!G152</f>
        <v>0</v>
      </c>
      <c r="E58" s="724">
        <f>CondAmbBenef!G157</f>
        <v>0</v>
      </c>
      <c r="F58" s="724">
        <f>MotorBenef!G158</f>
        <v>0</v>
      </c>
      <c r="G58" s="724">
        <f>RefrigBenef!G153</f>
        <v>0</v>
      </c>
      <c r="H58" s="724">
        <f>SolarBenef!G108</f>
        <v>0</v>
      </c>
      <c r="I58" s="724">
        <f>'FI-FVBenef'!G103</f>
        <v>0</v>
      </c>
      <c r="J58" s="724">
        <f>OutrosBenef!G155</f>
        <v>0</v>
      </c>
      <c r="K58" s="724">
        <f>SAEBenef!G115</f>
        <v>0</v>
      </c>
      <c r="M58" s="715" t="s">
        <v>5870</v>
      </c>
      <c r="O58" s="715" t="s">
        <v>5922</v>
      </c>
      <c r="R58" s="714" t="s">
        <v>6030</v>
      </c>
      <c r="S58" s="715" t="s">
        <v>5921</v>
      </c>
      <c r="T58" s="728">
        <f>IFERROR(T56/T49,0)</f>
        <v>0</v>
      </c>
      <c r="U58" s="728">
        <f t="shared" ref="U58:AA58" si="19">IFERROR(U56/U49,0)</f>
        <v>0</v>
      </c>
      <c r="V58" s="728">
        <f t="shared" si="19"/>
        <v>0</v>
      </c>
      <c r="W58" s="728">
        <f t="shared" si="19"/>
        <v>0</v>
      </c>
      <c r="X58" s="728">
        <f t="shared" si="19"/>
        <v>0</v>
      </c>
      <c r="Y58" s="728">
        <f t="shared" si="19"/>
        <v>0</v>
      </c>
      <c r="Z58" s="728">
        <f t="shared" si="19"/>
        <v>0</v>
      </c>
      <c r="AA58" s="728">
        <f t="shared" si="19"/>
        <v>0</v>
      </c>
      <c r="AC58" s="715" t="s">
        <v>5870</v>
      </c>
      <c r="AE58" s="715" t="s">
        <v>5922</v>
      </c>
    </row>
    <row r="59" spans="2:31" x14ac:dyDescent="0.25">
      <c r="B59" s="714" t="s">
        <v>6031</v>
      </c>
      <c r="C59" s="715" t="s">
        <v>5923</v>
      </c>
      <c r="D59" s="724">
        <f>IlumBenef!G153</f>
        <v>0</v>
      </c>
      <c r="E59" s="724">
        <f>CondAmbBenef!G158</f>
        <v>0</v>
      </c>
      <c r="F59" s="724">
        <f>MotorBenef!G159</f>
        <v>0</v>
      </c>
      <c r="G59" s="724">
        <f>RefrigBenef!G154</f>
        <v>0</v>
      </c>
      <c r="H59" s="724">
        <f>SolarBenef!G109</f>
        <v>0</v>
      </c>
      <c r="I59" s="724">
        <f>'FI-FVBenef'!G104</f>
        <v>0</v>
      </c>
      <c r="J59" s="724">
        <f>OutrosBenef!G156</f>
        <v>0</v>
      </c>
      <c r="K59" s="724">
        <f>SAEBenef!G116</f>
        <v>0</v>
      </c>
      <c r="M59" s="715" t="s">
        <v>5870</v>
      </c>
      <c r="O59" s="715" t="s">
        <v>5924</v>
      </c>
      <c r="R59" s="714" t="s">
        <v>6031</v>
      </c>
      <c r="S59" s="715" t="s">
        <v>5923</v>
      </c>
      <c r="T59" s="728">
        <f>IFERROR(T54/T52,0)</f>
        <v>0.16228321424865455</v>
      </c>
      <c r="U59" s="728">
        <f t="shared" ref="U59:AA59" si="20">IFERROR(U54/U52,0)</f>
        <v>0.16228321424865455</v>
      </c>
      <c r="V59" s="728">
        <f t="shared" si="20"/>
        <v>0.16228321424865455</v>
      </c>
      <c r="W59" s="728">
        <f t="shared" si="20"/>
        <v>0.16228321424865455</v>
      </c>
      <c r="X59" s="728">
        <f t="shared" si="20"/>
        <v>0.16228321424865455</v>
      </c>
      <c r="Y59" s="728">
        <f t="shared" si="20"/>
        <v>0.16228321424865455</v>
      </c>
      <c r="Z59" s="728">
        <f t="shared" si="20"/>
        <v>0.16228321424865455</v>
      </c>
      <c r="AA59" s="728">
        <f t="shared" si="20"/>
        <v>0.16228321424865455</v>
      </c>
      <c r="AC59" s="715" t="s">
        <v>5870</v>
      </c>
      <c r="AE59" s="715" t="s">
        <v>5924</v>
      </c>
    </row>
    <row r="60" spans="2:31" x14ac:dyDescent="0.25">
      <c r="B60" s="714" t="s">
        <v>6032</v>
      </c>
      <c r="C60" s="715" t="s">
        <v>5925</v>
      </c>
      <c r="D60" s="724">
        <f>IlumBenef!G154</f>
        <v>0</v>
      </c>
      <c r="E60" s="724">
        <f>CondAmbBenef!G159</f>
        <v>0</v>
      </c>
      <c r="F60" s="724">
        <f>MotorBenef!G160</f>
        <v>0</v>
      </c>
      <c r="G60" s="724">
        <f>RefrigBenef!G155</f>
        <v>0</v>
      </c>
      <c r="H60" s="724">
        <f>SolarBenef!G110</f>
        <v>0</v>
      </c>
      <c r="I60" s="724">
        <f>'FI-FVBenef'!G105</f>
        <v>0</v>
      </c>
      <c r="J60" s="724">
        <f>OutrosBenef!G157</f>
        <v>0</v>
      </c>
      <c r="K60" s="724">
        <f>SAEBenef!G117</f>
        <v>0</v>
      </c>
      <c r="M60" s="715" t="s">
        <v>5870</v>
      </c>
      <c r="O60" s="715" t="s">
        <v>5926</v>
      </c>
      <c r="R60" s="714" t="s">
        <v>6032</v>
      </c>
      <c r="S60" s="715" t="s">
        <v>5925</v>
      </c>
      <c r="T60" s="728">
        <f>IFERROR(T56/T52,0)</f>
        <v>0</v>
      </c>
      <c r="U60" s="728">
        <f t="shared" ref="U60:AA60" si="21">IFERROR(U56/U52,0)</f>
        <v>0</v>
      </c>
      <c r="V60" s="728">
        <f t="shared" si="21"/>
        <v>0</v>
      </c>
      <c r="W60" s="728">
        <f t="shared" si="21"/>
        <v>0</v>
      </c>
      <c r="X60" s="728">
        <f t="shared" si="21"/>
        <v>0</v>
      </c>
      <c r="Y60" s="728">
        <f t="shared" si="21"/>
        <v>0</v>
      </c>
      <c r="Z60" s="728">
        <f t="shared" si="21"/>
        <v>0</v>
      </c>
      <c r="AA60" s="728">
        <f t="shared" si="21"/>
        <v>0</v>
      </c>
      <c r="AC60" s="715" t="s">
        <v>5870</v>
      </c>
      <c r="AE60" s="715" t="s">
        <v>5926</v>
      </c>
    </row>
    <row r="61" spans="2:31" x14ac:dyDescent="0.25">
      <c r="B61" s="714" t="s">
        <v>6033</v>
      </c>
      <c r="C61" s="715" t="s">
        <v>4054</v>
      </c>
      <c r="D61" s="724">
        <f>IlumBenef!G155</f>
        <v>0</v>
      </c>
      <c r="E61" s="724">
        <f>CondAmbBenef!G160</f>
        <v>0</v>
      </c>
      <c r="F61" s="724">
        <f>MotorBenef!G161</f>
        <v>0</v>
      </c>
      <c r="G61" s="724">
        <f>RefrigBenef!G156</f>
        <v>0</v>
      </c>
      <c r="H61" s="724">
        <f>SolarBenef!G111</f>
        <v>0</v>
      </c>
      <c r="I61" s="724">
        <f>'FI-FVBenef'!G106</f>
        <v>0</v>
      </c>
      <c r="J61" s="724">
        <f>OutrosBenef!G158</f>
        <v>0</v>
      </c>
      <c r="K61" s="724">
        <f>SAEBenef!G118</f>
        <v>0</v>
      </c>
      <c r="M61" s="715" t="s">
        <v>3947</v>
      </c>
      <c r="O61" s="715" t="s">
        <v>5927</v>
      </c>
      <c r="R61" s="714" t="s">
        <v>6033</v>
      </c>
      <c r="S61" s="715" t="s">
        <v>4054</v>
      </c>
      <c r="T61" s="674"/>
      <c r="U61" s="674"/>
      <c r="V61" s="674"/>
      <c r="W61" s="674"/>
      <c r="X61" s="674"/>
      <c r="Y61" s="674"/>
      <c r="Z61" s="674"/>
      <c r="AA61" s="674"/>
      <c r="AC61" s="715" t="s">
        <v>3947</v>
      </c>
      <c r="AE61" s="715" t="s">
        <v>5927</v>
      </c>
    </row>
    <row r="62" spans="2:31" x14ac:dyDescent="0.25">
      <c r="H62" s="565"/>
      <c r="X62" s="565"/>
    </row>
    <row r="63" spans="2:31" ht="45" x14ac:dyDescent="0.25">
      <c r="B63" s="720" t="s">
        <v>6035</v>
      </c>
      <c r="C63" s="721" t="s">
        <v>6089</v>
      </c>
      <c r="D63" s="722" t="s">
        <v>21</v>
      </c>
      <c r="E63" s="720" t="s">
        <v>5997</v>
      </c>
      <c r="F63" s="720" t="s">
        <v>6001</v>
      </c>
      <c r="G63" s="722" t="s">
        <v>4970</v>
      </c>
      <c r="H63" s="720" t="s">
        <v>6002</v>
      </c>
      <c r="I63" s="720" t="s">
        <v>6003</v>
      </c>
      <c r="J63" s="722" t="s">
        <v>71</v>
      </c>
      <c r="K63" s="722" t="s">
        <v>6113</v>
      </c>
      <c r="R63" s="720" t="s">
        <v>6035</v>
      </c>
      <c r="S63" s="721" t="s">
        <v>6089</v>
      </c>
      <c r="T63" s="722" t="s">
        <v>21</v>
      </c>
      <c r="U63" s="720" t="s">
        <v>5997</v>
      </c>
      <c r="V63" s="720" t="s">
        <v>6001</v>
      </c>
      <c r="W63" s="722" t="s">
        <v>4970</v>
      </c>
      <c r="X63" s="720" t="s">
        <v>6002</v>
      </c>
      <c r="Y63" s="720" t="s">
        <v>6003</v>
      </c>
      <c r="Z63" s="722" t="s">
        <v>71</v>
      </c>
      <c r="AA63" s="722" t="s">
        <v>6113</v>
      </c>
    </row>
    <row r="64" spans="2:31" x14ac:dyDescent="0.25">
      <c r="B64" s="723" t="s">
        <v>6034</v>
      </c>
      <c r="C64" s="719" t="s">
        <v>5866</v>
      </c>
      <c r="D64" s="723">
        <v>31</v>
      </c>
      <c r="E64" s="723">
        <v>33</v>
      </c>
      <c r="F64" s="723">
        <v>34</v>
      </c>
      <c r="G64" s="723">
        <v>32</v>
      </c>
      <c r="H64" s="723">
        <v>35</v>
      </c>
      <c r="I64" s="723">
        <v>38</v>
      </c>
      <c r="J64" s="723">
        <v>124</v>
      </c>
      <c r="K64" s="723">
        <v>124</v>
      </c>
      <c r="O64" s="715" t="s">
        <v>5928</v>
      </c>
      <c r="R64" s="723" t="s">
        <v>6034</v>
      </c>
      <c r="S64" s="719" t="s">
        <v>5866</v>
      </c>
      <c r="T64" s="723">
        <v>31</v>
      </c>
      <c r="U64" s="723">
        <v>33</v>
      </c>
      <c r="V64" s="723">
        <v>34</v>
      </c>
      <c r="W64" s="723">
        <v>32</v>
      </c>
      <c r="X64" s="723">
        <v>35</v>
      </c>
      <c r="Y64" s="723">
        <v>38</v>
      </c>
      <c r="Z64" s="723">
        <v>124</v>
      </c>
      <c r="AA64" s="723">
        <v>124</v>
      </c>
      <c r="AE64" s="715" t="s">
        <v>5928</v>
      </c>
    </row>
    <row r="65" spans="2:31" x14ac:dyDescent="0.25">
      <c r="B65" s="714" t="s">
        <v>6036</v>
      </c>
      <c r="C65" s="715" t="s">
        <v>5871</v>
      </c>
      <c r="D65" s="724">
        <f>IlumBenef!G159</f>
        <v>0</v>
      </c>
      <c r="E65" s="724">
        <f>CondAmbBenef!G164</f>
        <v>0</v>
      </c>
      <c r="F65" s="724">
        <f>MotorBenef!G165</f>
        <v>0</v>
      </c>
      <c r="G65" s="724">
        <f>RefrigBenef!G160</f>
        <v>0</v>
      </c>
      <c r="H65" s="724">
        <f>SolarBenef!G115</f>
        <v>0</v>
      </c>
      <c r="I65" s="724">
        <f>'FI-FVBenef'!G110</f>
        <v>0</v>
      </c>
      <c r="J65" s="724">
        <f>OutrosBenef!G162</f>
        <v>0</v>
      </c>
      <c r="K65" s="724">
        <f>SAEBenef!G122</f>
        <v>0</v>
      </c>
      <c r="M65" s="715" t="s">
        <v>5930</v>
      </c>
      <c r="O65" s="715" t="s">
        <v>5929</v>
      </c>
      <c r="R65" s="714" t="s">
        <v>6036</v>
      </c>
      <c r="S65" s="715" t="s">
        <v>5871</v>
      </c>
      <c r="T65" s="728">
        <f>IFERROR(T32/T30,0)</f>
        <v>0.12030017483801171</v>
      </c>
      <c r="U65" s="728">
        <f t="shared" ref="U65:AA65" si="22">IFERROR(U32/U30,0)</f>
        <v>0.12030017483801171</v>
      </c>
      <c r="V65" s="728">
        <f t="shared" si="22"/>
        <v>0.12030017483801171</v>
      </c>
      <c r="W65" s="728">
        <f t="shared" si="22"/>
        <v>0.12030017483801171</v>
      </c>
      <c r="X65" s="728">
        <f t="shared" si="22"/>
        <v>0.12030017483801171</v>
      </c>
      <c r="Y65" s="728">
        <f t="shared" si="22"/>
        <v>0.12030017483801171</v>
      </c>
      <c r="Z65" s="728">
        <f t="shared" si="22"/>
        <v>0.12030017483801171</v>
      </c>
      <c r="AA65" s="728">
        <f t="shared" si="22"/>
        <v>0.12030017483801171</v>
      </c>
      <c r="AC65" s="715" t="s">
        <v>5930</v>
      </c>
      <c r="AE65" s="715" t="s">
        <v>5929</v>
      </c>
    </row>
    <row r="66" spans="2:31" x14ac:dyDescent="0.25">
      <c r="B66" s="714" t="s">
        <v>6037</v>
      </c>
      <c r="C66" s="715" t="s">
        <v>5876</v>
      </c>
      <c r="D66" s="724">
        <f>IlumBenef!G160</f>
        <v>0</v>
      </c>
      <c r="E66" s="724">
        <f>CondAmbBenef!G165</f>
        <v>0</v>
      </c>
      <c r="F66" s="724">
        <f>MotorBenef!G166</f>
        <v>0</v>
      </c>
      <c r="G66" s="724">
        <f>RefrigBenef!G161</f>
        <v>0</v>
      </c>
      <c r="H66" s="724">
        <f>SolarBenef!G116</f>
        <v>0</v>
      </c>
      <c r="I66" s="724">
        <f>'FI-FVBenef'!G111</f>
        <v>0</v>
      </c>
      <c r="J66" s="724">
        <f>OutrosBenef!G163</f>
        <v>0</v>
      </c>
      <c r="K66" s="724">
        <f>SAEBenef!G123</f>
        <v>0</v>
      </c>
      <c r="M66" s="715" t="s">
        <v>5932</v>
      </c>
      <c r="O66" s="715" t="s">
        <v>5931</v>
      </c>
      <c r="R66" s="714" t="s">
        <v>6037</v>
      </c>
      <c r="S66" s="715" t="s">
        <v>5876</v>
      </c>
      <c r="T66" s="728">
        <f>T33</f>
        <v>0</v>
      </c>
      <c r="U66" s="728">
        <f t="shared" ref="U66:AA66" si="23">U33</f>
        <v>0</v>
      </c>
      <c r="V66" s="728">
        <f t="shared" si="23"/>
        <v>0</v>
      </c>
      <c r="W66" s="728">
        <f t="shared" si="23"/>
        <v>0</v>
      </c>
      <c r="X66" s="728">
        <f t="shared" si="23"/>
        <v>0</v>
      </c>
      <c r="Y66" s="728">
        <f t="shared" si="23"/>
        <v>0</v>
      </c>
      <c r="Z66" s="728">
        <f t="shared" si="23"/>
        <v>0</v>
      </c>
      <c r="AA66" s="728">
        <f t="shared" si="23"/>
        <v>0</v>
      </c>
      <c r="AC66" s="715" t="s">
        <v>5932</v>
      </c>
      <c r="AE66" s="715" t="s">
        <v>5931</v>
      </c>
    </row>
    <row r="67" spans="2:31" x14ac:dyDescent="0.25">
      <c r="B67" s="714" t="s">
        <v>6038</v>
      </c>
      <c r="C67" s="715" t="s">
        <v>5882</v>
      </c>
      <c r="D67" s="724">
        <f>IlumBenef!G161</f>
        <v>0</v>
      </c>
      <c r="E67" s="724">
        <f>CondAmbBenef!G166</f>
        <v>0</v>
      </c>
      <c r="F67" s="724">
        <f>MotorBenef!G167</f>
        <v>0</v>
      </c>
      <c r="G67" s="724">
        <f>RefrigBenef!G162</f>
        <v>0</v>
      </c>
      <c r="H67" s="724">
        <f>SolarBenef!G117</f>
        <v>0</v>
      </c>
      <c r="I67" s="724">
        <f>'FI-FVBenef'!G112</f>
        <v>0</v>
      </c>
      <c r="J67" s="724">
        <f>OutrosBenef!G164</f>
        <v>0</v>
      </c>
      <c r="K67" s="724">
        <f>SAEBenef!G124</f>
        <v>0</v>
      </c>
      <c r="M67" s="715" t="s">
        <v>5930</v>
      </c>
      <c r="O67" s="715" t="s">
        <v>5933</v>
      </c>
      <c r="R67" s="714" t="s">
        <v>6038</v>
      </c>
      <c r="S67" s="715" t="s">
        <v>5882</v>
      </c>
      <c r="T67" s="728">
        <f>IFERROR(T37/T35,0)</f>
        <v>4.5454545454545456E-2</v>
      </c>
      <c r="U67" s="728">
        <f t="shared" ref="U67:AA67" si="24">IFERROR(U37/U35,0)</f>
        <v>4.5454545454545456E-2</v>
      </c>
      <c r="V67" s="728">
        <f t="shared" si="24"/>
        <v>4.5454545454545456E-2</v>
      </c>
      <c r="W67" s="728">
        <f t="shared" si="24"/>
        <v>4.5454545454545456E-2</v>
      </c>
      <c r="X67" s="728">
        <f t="shared" si="24"/>
        <v>4.5454545454545456E-2</v>
      </c>
      <c r="Y67" s="728">
        <f t="shared" si="24"/>
        <v>4.5454545454545456E-2</v>
      </c>
      <c r="Z67" s="728">
        <f t="shared" si="24"/>
        <v>4.5454545454545456E-2</v>
      </c>
      <c r="AA67" s="728">
        <f t="shared" si="24"/>
        <v>4.5454545454545456E-2</v>
      </c>
      <c r="AC67" s="715" t="s">
        <v>5930</v>
      </c>
      <c r="AE67" s="715" t="s">
        <v>5933</v>
      </c>
    </row>
    <row r="68" spans="2:31" x14ac:dyDescent="0.25">
      <c r="B68" s="714" t="s">
        <v>6039</v>
      </c>
      <c r="C68" s="715" t="s">
        <v>5886</v>
      </c>
      <c r="D68" s="724">
        <f>IlumBenef!G162</f>
        <v>0</v>
      </c>
      <c r="E68" s="724">
        <f>CondAmbBenef!G167</f>
        <v>0</v>
      </c>
      <c r="F68" s="724">
        <f>MotorBenef!G168</f>
        <v>0</v>
      </c>
      <c r="G68" s="724">
        <f>RefrigBenef!G163</f>
        <v>0</v>
      </c>
      <c r="H68" s="724">
        <f>SolarBenef!G118</f>
        <v>0</v>
      </c>
      <c r="I68" s="724">
        <f>'FI-FVBenef'!G113</f>
        <v>0</v>
      </c>
      <c r="J68" s="724">
        <f>OutrosBenef!G165</f>
        <v>0</v>
      </c>
      <c r="K68" s="724">
        <f>SAEBenef!G125</f>
        <v>0</v>
      </c>
      <c r="M68" s="715" t="s">
        <v>5932</v>
      </c>
      <c r="O68" s="715" t="s">
        <v>5934</v>
      </c>
      <c r="R68" s="714" t="s">
        <v>6039</v>
      </c>
      <c r="S68" s="715" t="s">
        <v>5886</v>
      </c>
      <c r="T68" s="728">
        <f>T38</f>
        <v>0</v>
      </c>
      <c r="U68" s="728">
        <f t="shared" ref="U68:AA68" si="25">U38</f>
        <v>0</v>
      </c>
      <c r="V68" s="728">
        <f t="shared" si="25"/>
        <v>0</v>
      </c>
      <c r="W68" s="728">
        <f t="shared" si="25"/>
        <v>0</v>
      </c>
      <c r="X68" s="728">
        <f t="shared" si="25"/>
        <v>0</v>
      </c>
      <c r="Y68" s="728">
        <f t="shared" si="25"/>
        <v>0</v>
      </c>
      <c r="Z68" s="728">
        <f t="shared" si="25"/>
        <v>0</v>
      </c>
      <c r="AA68" s="728">
        <f t="shared" si="25"/>
        <v>0</v>
      </c>
      <c r="AC68" s="715" t="s">
        <v>5932</v>
      </c>
      <c r="AE68" s="715" t="s">
        <v>5934</v>
      </c>
    </row>
    <row r="69" spans="2:31" x14ac:dyDescent="0.25">
      <c r="B69" s="714" t="s">
        <v>6040</v>
      </c>
      <c r="C69" s="715" t="s">
        <v>5890</v>
      </c>
      <c r="D69" s="724">
        <f>IlumBenef!G163</f>
        <v>0</v>
      </c>
      <c r="E69" s="724">
        <f>CondAmbBenef!G168</f>
        <v>0</v>
      </c>
      <c r="F69" s="724">
        <f>MotorBenef!G169</f>
        <v>0</v>
      </c>
      <c r="G69" s="724">
        <f>RefrigBenef!G164</f>
        <v>0</v>
      </c>
      <c r="H69" s="724">
        <f>SolarBenef!G119</f>
        <v>0</v>
      </c>
      <c r="I69" s="724">
        <f>'FI-FVBenef'!G114</f>
        <v>0</v>
      </c>
      <c r="J69" s="724">
        <f>OutrosBenef!G166</f>
        <v>0</v>
      </c>
      <c r="K69" s="724">
        <f>SAEBenef!G126</f>
        <v>0</v>
      </c>
      <c r="M69" s="715" t="s">
        <v>5930</v>
      </c>
      <c r="O69" s="715" t="s">
        <v>5935</v>
      </c>
      <c r="R69" s="714" t="s">
        <v>6040</v>
      </c>
      <c r="S69" s="715" t="s">
        <v>5890</v>
      </c>
      <c r="T69" s="728">
        <f>T65-T67</f>
        <v>7.4845629383466256E-2</v>
      </c>
      <c r="U69" s="728">
        <f t="shared" ref="U69:AA69" si="26">U65-U67</f>
        <v>7.4845629383466256E-2</v>
      </c>
      <c r="V69" s="728">
        <f t="shared" si="26"/>
        <v>7.4845629383466256E-2</v>
      </c>
      <c r="W69" s="728">
        <f t="shared" si="26"/>
        <v>7.4845629383466256E-2</v>
      </c>
      <c r="X69" s="728">
        <f t="shared" si="26"/>
        <v>7.4845629383466256E-2</v>
      </c>
      <c r="Y69" s="728">
        <f t="shared" si="26"/>
        <v>7.4845629383466256E-2</v>
      </c>
      <c r="Z69" s="728">
        <f t="shared" si="26"/>
        <v>7.4845629383466256E-2</v>
      </c>
      <c r="AA69" s="728">
        <f t="shared" si="26"/>
        <v>7.4845629383466256E-2</v>
      </c>
      <c r="AC69" s="715" t="s">
        <v>5930</v>
      </c>
      <c r="AE69" s="715" t="s">
        <v>5935</v>
      </c>
    </row>
    <row r="70" spans="2:31" x14ac:dyDescent="0.25">
      <c r="B70" s="714" t="s">
        <v>6041</v>
      </c>
      <c r="C70" s="715" t="s">
        <v>5999</v>
      </c>
      <c r="D70" s="724">
        <f>IlumBenef!G164</f>
        <v>0</v>
      </c>
      <c r="E70" s="724">
        <f>CondAmbBenef!G169</f>
        <v>0</v>
      </c>
      <c r="F70" s="724">
        <f>MotorBenef!G170</f>
        <v>0</v>
      </c>
      <c r="G70" s="724">
        <f>RefrigBenef!G165</f>
        <v>0</v>
      </c>
      <c r="H70" s="724">
        <f>SolarBenef!G120</f>
        <v>0</v>
      </c>
      <c r="I70" s="724">
        <f>'FI-FVBenef'!G115</f>
        <v>0</v>
      </c>
      <c r="J70" s="724">
        <f>OutrosBenef!G167</f>
        <v>0</v>
      </c>
      <c r="K70" s="724">
        <f>SAEBenef!G127</f>
        <v>0</v>
      </c>
      <c r="M70" s="715" t="s">
        <v>5932</v>
      </c>
      <c r="O70" s="715" t="s">
        <v>5936</v>
      </c>
      <c r="R70" s="714" t="s">
        <v>6041</v>
      </c>
      <c r="S70" s="715" t="s">
        <v>5999</v>
      </c>
      <c r="T70" s="728">
        <f>T66-T68</f>
        <v>0</v>
      </c>
      <c r="U70" s="728">
        <f t="shared" ref="U70:AA70" si="27">U66-U68</f>
        <v>0</v>
      </c>
      <c r="V70" s="728">
        <f t="shared" si="27"/>
        <v>0</v>
      </c>
      <c r="W70" s="728">
        <f t="shared" si="27"/>
        <v>0</v>
      </c>
      <c r="X70" s="728">
        <f t="shared" si="27"/>
        <v>0</v>
      </c>
      <c r="Y70" s="728">
        <f t="shared" si="27"/>
        <v>0</v>
      </c>
      <c r="Z70" s="728">
        <f t="shared" si="27"/>
        <v>0</v>
      </c>
      <c r="AA70" s="728">
        <f t="shared" si="27"/>
        <v>0</v>
      </c>
      <c r="AC70" s="715" t="s">
        <v>5932</v>
      </c>
      <c r="AE70" s="715" t="s">
        <v>5936</v>
      </c>
    </row>
    <row r="71" spans="2:31" x14ac:dyDescent="0.25">
      <c r="B71" s="714" t="s">
        <v>6042</v>
      </c>
      <c r="C71" s="715" t="s">
        <v>5937</v>
      </c>
      <c r="D71" s="724">
        <f>IlumBenef!G165</f>
        <v>0</v>
      </c>
      <c r="E71" s="724">
        <f>CondAmbBenef!G170</f>
        <v>0</v>
      </c>
      <c r="F71" s="724">
        <f>MotorBenef!G171</f>
        <v>0</v>
      </c>
      <c r="G71" s="724">
        <f>RefrigBenef!G166</f>
        <v>0</v>
      </c>
      <c r="H71" s="724">
        <f>SolarBenef!G121</f>
        <v>0</v>
      </c>
      <c r="I71" s="724">
        <f>'FI-FVBenef'!G116</f>
        <v>0</v>
      </c>
      <c r="J71" s="724">
        <f>OutrosBenef!G168</f>
        <v>0</v>
      </c>
      <c r="K71" s="724">
        <f>SAEBenef!G128</f>
        <v>0</v>
      </c>
      <c r="M71" s="715" t="s">
        <v>5939</v>
      </c>
      <c r="O71" s="715" t="s">
        <v>5938</v>
      </c>
      <c r="R71" s="714" t="s">
        <v>6042</v>
      </c>
      <c r="S71" s="715" t="s">
        <v>5937</v>
      </c>
      <c r="T71" s="728">
        <f>T69*$T$7</f>
        <v>50.305992877509176</v>
      </c>
      <c r="U71" s="728">
        <f t="shared" ref="U71:AA71" si="28">U69*$T$7</f>
        <v>50.305992877509176</v>
      </c>
      <c r="V71" s="728">
        <f t="shared" si="28"/>
        <v>50.305992877509176</v>
      </c>
      <c r="W71" s="728">
        <f t="shared" si="28"/>
        <v>50.305992877509176</v>
      </c>
      <c r="X71" s="728">
        <f t="shared" si="28"/>
        <v>50.305992877509176</v>
      </c>
      <c r="Y71" s="728">
        <f t="shared" si="28"/>
        <v>50.305992877509176</v>
      </c>
      <c r="Z71" s="728">
        <f t="shared" si="28"/>
        <v>50.305992877509176</v>
      </c>
      <c r="AA71" s="728">
        <f t="shared" si="28"/>
        <v>50.305992877509176</v>
      </c>
      <c r="AC71" s="715" t="s">
        <v>5939</v>
      </c>
      <c r="AE71" s="715" t="s">
        <v>5938</v>
      </c>
    </row>
    <row r="72" spans="2:31" x14ac:dyDescent="0.25">
      <c r="B72" s="714" t="s">
        <v>6043</v>
      </c>
      <c r="C72" s="715" t="s">
        <v>5940</v>
      </c>
      <c r="D72" s="724">
        <f>IlumBenef!G166</f>
        <v>0</v>
      </c>
      <c r="E72" s="724">
        <f>CondAmbBenef!G171</f>
        <v>0</v>
      </c>
      <c r="F72" s="724">
        <f>MotorBenef!G172</f>
        <v>0</v>
      </c>
      <c r="G72" s="724">
        <f>RefrigBenef!G167</f>
        <v>0</v>
      </c>
      <c r="H72" s="724">
        <f>SolarBenef!G122</f>
        <v>0</v>
      </c>
      <c r="I72" s="724">
        <f>'FI-FVBenef'!G117</f>
        <v>0</v>
      </c>
      <c r="J72" s="724">
        <f>OutrosBenef!G169</f>
        <v>0</v>
      </c>
      <c r="K72" s="724">
        <f>SAEBenef!G129</f>
        <v>0</v>
      </c>
      <c r="M72" s="715" t="s">
        <v>5939</v>
      </c>
      <c r="O72" s="715" t="s">
        <v>5941</v>
      </c>
      <c r="R72" s="714" t="s">
        <v>6043</v>
      </c>
      <c r="S72" s="715" t="s">
        <v>5940</v>
      </c>
      <c r="T72" s="728">
        <f>T70*$T$8</f>
        <v>0</v>
      </c>
      <c r="U72" s="728">
        <f t="shared" ref="U72:AA72" si="29">U70*$T$8</f>
        <v>0</v>
      </c>
      <c r="V72" s="728">
        <f t="shared" si="29"/>
        <v>0</v>
      </c>
      <c r="W72" s="728">
        <f t="shared" si="29"/>
        <v>0</v>
      </c>
      <c r="X72" s="728">
        <f t="shared" si="29"/>
        <v>0</v>
      </c>
      <c r="Y72" s="728">
        <f t="shared" si="29"/>
        <v>0</v>
      </c>
      <c r="Z72" s="728">
        <f t="shared" si="29"/>
        <v>0</v>
      </c>
      <c r="AA72" s="728">
        <f t="shared" si="29"/>
        <v>0</v>
      </c>
      <c r="AC72" s="715" t="s">
        <v>5939</v>
      </c>
      <c r="AE72" s="715" t="s">
        <v>5941</v>
      </c>
    </row>
    <row r="73" spans="2:31" x14ac:dyDescent="0.25">
      <c r="B73" s="714" t="s">
        <v>6044</v>
      </c>
      <c r="C73" s="715" t="s">
        <v>5942</v>
      </c>
      <c r="D73" s="724">
        <f>IlumBenef!G167</f>
        <v>0</v>
      </c>
      <c r="E73" s="724">
        <f>CondAmbBenef!G172</f>
        <v>0</v>
      </c>
      <c r="F73" s="724">
        <f>MotorBenef!G173</f>
        <v>0</v>
      </c>
      <c r="G73" s="724">
        <f>RefrigBenef!G168</f>
        <v>0</v>
      </c>
      <c r="H73" s="724">
        <f>SolarBenef!G123</f>
        <v>0</v>
      </c>
      <c r="I73" s="724">
        <f>'FI-FVBenef'!G118</f>
        <v>0</v>
      </c>
      <c r="J73" s="724">
        <f>OutrosBenef!G170</f>
        <v>0</v>
      </c>
      <c r="K73" s="724">
        <f>SAEBenef!G130</f>
        <v>0</v>
      </c>
      <c r="M73" s="715" t="s">
        <v>5939</v>
      </c>
      <c r="O73" s="715" t="s">
        <v>5943</v>
      </c>
      <c r="R73" s="714" t="s">
        <v>6044</v>
      </c>
      <c r="S73" s="715" t="s">
        <v>5942</v>
      </c>
      <c r="T73" s="728">
        <f>SUM(T71:T72)</f>
        <v>50.305992877509176</v>
      </c>
      <c r="U73" s="728">
        <f t="shared" ref="U73:AA73" si="30">SUM(U71:U72)</f>
        <v>50.305992877509176</v>
      </c>
      <c r="V73" s="728">
        <f t="shared" si="30"/>
        <v>50.305992877509176</v>
      </c>
      <c r="W73" s="728">
        <f t="shared" si="30"/>
        <v>50.305992877509176</v>
      </c>
      <c r="X73" s="728">
        <f t="shared" si="30"/>
        <v>50.305992877509176</v>
      </c>
      <c r="Y73" s="728">
        <f t="shared" si="30"/>
        <v>50.305992877509176</v>
      </c>
      <c r="Z73" s="728">
        <f t="shared" si="30"/>
        <v>50.305992877509176</v>
      </c>
      <c r="AA73" s="728">
        <f t="shared" si="30"/>
        <v>50.305992877509176</v>
      </c>
      <c r="AC73" s="715" t="s">
        <v>5939</v>
      </c>
      <c r="AE73" s="715" t="s">
        <v>5943</v>
      </c>
    </row>
    <row r="74" spans="2:31" x14ac:dyDescent="0.25">
      <c r="B74" s="714" t="s">
        <v>6045</v>
      </c>
      <c r="C74" s="715" t="s">
        <v>5944</v>
      </c>
      <c r="D74" s="724">
        <f>IlumBenef!G168</f>
        <v>0</v>
      </c>
      <c r="E74" s="724">
        <f>CondAmbBenef!G173</f>
        <v>0</v>
      </c>
      <c r="F74" s="724">
        <f>MotorBenef!G174</f>
        <v>0</v>
      </c>
      <c r="G74" s="724">
        <f>RefrigBenef!G169</f>
        <v>0</v>
      </c>
      <c r="H74" s="724">
        <f>SolarBenef!G124</f>
        <v>0</v>
      </c>
      <c r="I74" s="724">
        <f>'FI-FVBenef'!G119</f>
        <v>0</v>
      </c>
      <c r="J74" s="724">
        <f>OutrosBenef!G171</f>
        <v>0</v>
      </c>
      <c r="K74" s="724">
        <f>SAEBenef!G131</f>
        <v>0</v>
      </c>
      <c r="M74" s="715" t="s">
        <v>5939</v>
      </c>
      <c r="O74" s="715" t="s">
        <v>5945</v>
      </c>
      <c r="R74" s="714" t="s">
        <v>6045</v>
      </c>
      <c r="S74" s="715" t="s">
        <v>5944</v>
      </c>
      <c r="T74" s="728">
        <f>T69*$T$9</f>
        <v>65.127672864316992</v>
      </c>
      <c r="U74" s="728">
        <f t="shared" ref="U74:AA74" si="31">U69*$T$9</f>
        <v>65.127672864316992</v>
      </c>
      <c r="V74" s="728">
        <f t="shared" si="31"/>
        <v>65.127672864316992</v>
      </c>
      <c r="W74" s="728">
        <f t="shared" si="31"/>
        <v>65.127672864316992</v>
      </c>
      <c r="X74" s="728">
        <f t="shared" si="31"/>
        <v>65.127672864316992</v>
      </c>
      <c r="Y74" s="728">
        <f t="shared" si="31"/>
        <v>65.127672864316992</v>
      </c>
      <c r="Z74" s="728">
        <f t="shared" si="31"/>
        <v>65.127672864316992</v>
      </c>
      <c r="AA74" s="728">
        <f t="shared" si="31"/>
        <v>65.127672864316992</v>
      </c>
      <c r="AC74" s="715" t="s">
        <v>5939</v>
      </c>
      <c r="AE74" s="715" t="s">
        <v>5945</v>
      </c>
    </row>
    <row r="75" spans="2:31" x14ac:dyDescent="0.25">
      <c r="B75" s="714" t="s">
        <v>3875</v>
      </c>
      <c r="C75" s="715" t="s">
        <v>5946</v>
      </c>
      <c r="D75" s="724">
        <f>IlumBenef!G169</f>
        <v>0</v>
      </c>
      <c r="E75" s="724">
        <f>CondAmbBenef!G174</f>
        <v>0</v>
      </c>
      <c r="F75" s="724">
        <f>MotorBenef!G175</f>
        <v>0</v>
      </c>
      <c r="G75" s="724">
        <f>RefrigBenef!G170</f>
        <v>0</v>
      </c>
      <c r="H75" s="724">
        <f>SolarBenef!G125</f>
        <v>0</v>
      </c>
      <c r="I75" s="724">
        <f>'FI-FVBenef'!G120</f>
        <v>0</v>
      </c>
      <c r="J75" s="724">
        <f>OutrosBenef!G172</f>
        <v>0</v>
      </c>
      <c r="K75" s="724">
        <f>SAEBenef!G132</f>
        <v>0</v>
      </c>
      <c r="M75" s="715" t="s">
        <v>5939</v>
      </c>
      <c r="O75" s="715" t="s">
        <v>5947</v>
      </c>
      <c r="R75" s="714" t="s">
        <v>3875</v>
      </c>
      <c r="S75" s="715" t="s">
        <v>5946</v>
      </c>
      <c r="T75" s="728">
        <f>T70*$T$10</f>
        <v>0</v>
      </c>
      <c r="U75" s="728">
        <f t="shared" ref="U75:AA75" si="32">U70*$T$10</f>
        <v>0</v>
      </c>
      <c r="V75" s="728">
        <f t="shared" si="32"/>
        <v>0</v>
      </c>
      <c r="W75" s="728">
        <f t="shared" si="32"/>
        <v>0</v>
      </c>
      <c r="X75" s="728">
        <f t="shared" si="32"/>
        <v>0</v>
      </c>
      <c r="Y75" s="728">
        <f t="shared" si="32"/>
        <v>0</v>
      </c>
      <c r="Z75" s="728">
        <f t="shared" si="32"/>
        <v>0</v>
      </c>
      <c r="AA75" s="728">
        <f t="shared" si="32"/>
        <v>0</v>
      </c>
      <c r="AC75" s="715" t="s">
        <v>5939</v>
      </c>
      <c r="AE75" s="715" t="s">
        <v>5947</v>
      </c>
    </row>
    <row r="76" spans="2:31" x14ac:dyDescent="0.25">
      <c r="B76" s="714" t="s">
        <v>6049</v>
      </c>
      <c r="C76" s="715" t="s">
        <v>5948</v>
      </c>
      <c r="D76" s="724">
        <f>IlumBenef!G170</f>
        <v>0</v>
      </c>
      <c r="E76" s="724">
        <f>CondAmbBenef!G175</f>
        <v>0</v>
      </c>
      <c r="F76" s="724">
        <f>MotorBenef!G176</f>
        <v>0</v>
      </c>
      <c r="G76" s="724">
        <f>RefrigBenef!G171</f>
        <v>0</v>
      </c>
      <c r="H76" s="724">
        <f>SolarBenef!G126</f>
        <v>0</v>
      </c>
      <c r="I76" s="724">
        <f>'FI-FVBenef'!G121</f>
        <v>0</v>
      </c>
      <c r="J76" s="724">
        <f>OutrosBenef!G173</f>
        <v>0</v>
      </c>
      <c r="K76" s="724">
        <f>SAEBenef!G133</f>
        <v>0</v>
      </c>
      <c r="M76" s="715" t="s">
        <v>5939</v>
      </c>
      <c r="O76" s="715" t="s">
        <v>5949</v>
      </c>
      <c r="R76" s="714" t="s">
        <v>6049</v>
      </c>
      <c r="S76" s="715" t="s">
        <v>5948</v>
      </c>
      <c r="T76" s="728">
        <f>SUM(T74:T75)</f>
        <v>65.127672864316992</v>
      </c>
      <c r="U76" s="728">
        <f t="shared" ref="U76:AA76" si="33">SUM(U74:U75)</f>
        <v>65.127672864316992</v>
      </c>
      <c r="V76" s="728">
        <f t="shared" si="33"/>
        <v>65.127672864316992</v>
      </c>
      <c r="W76" s="728">
        <f t="shared" si="33"/>
        <v>65.127672864316992</v>
      </c>
      <c r="X76" s="728">
        <f t="shared" si="33"/>
        <v>65.127672864316992</v>
      </c>
      <c r="Y76" s="728">
        <f t="shared" si="33"/>
        <v>65.127672864316992</v>
      </c>
      <c r="Z76" s="728">
        <f t="shared" si="33"/>
        <v>65.127672864316992</v>
      </c>
      <c r="AA76" s="728">
        <f t="shared" si="33"/>
        <v>65.127672864316992</v>
      </c>
      <c r="AC76" s="715" t="s">
        <v>5939</v>
      </c>
      <c r="AE76" s="715" t="s">
        <v>5949</v>
      </c>
    </row>
    <row r="77" spans="2:31" x14ac:dyDescent="0.25">
      <c r="B77" s="714" t="s">
        <v>6046</v>
      </c>
      <c r="C77" s="715" t="s">
        <v>5950</v>
      </c>
      <c r="D77" s="724">
        <f>IlumBenef!G171</f>
        <v>0</v>
      </c>
      <c r="E77" s="724">
        <f>CondAmbBenef!G176</f>
        <v>0</v>
      </c>
      <c r="F77" s="724">
        <f>MotorBenef!G177</f>
        <v>0</v>
      </c>
      <c r="G77" s="724">
        <f>RefrigBenef!G172</f>
        <v>0</v>
      </c>
      <c r="H77" s="724">
        <f>SolarBenef!G127</f>
        <v>0</v>
      </c>
      <c r="I77" s="724">
        <f>'FI-FVBenef'!G122</f>
        <v>0</v>
      </c>
      <c r="J77" s="724">
        <f>OutrosBenef!G174</f>
        <v>0</v>
      </c>
      <c r="K77" s="724">
        <f>SAEBenef!G134</f>
        <v>0</v>
      </c>
      <c r="M77" s="715" t="s">
        <v>5952</v>
      </c>
      <c r="O77" s="715" t="s">
        <v>5951</v>
      </c>
      <c r="R77" s="714" t="s">
        <v>6046</v>
      </c>
      <c r="S77" s="715" t="s">
        <v>5950</v>
      </c>
      <c r="T77" s="724">
        <f>IFERROR(T53/T35,0)</f>
        <v>1524.850606060606</v>
      </c>
      <c r="U77" s="724">
        <f t="shared" ref="U77:AA77" si="34">IFERROR(U53/U35,0)</f>
        <v>1524.850606060606</v>
      </c>
      <c r="V77" s="724">
        <f t="shared" si="34"/>
        <v>1524.850606060606</v>
      </c>
      <c r="W77" s="724">
        <f t="shared" si="34"/>
        <v>1524.850606060606</v>
      </c>
      <c r="X77" s="724">
        <f t="shared" si="34"/>
        <v>1524.850606060606</v>
      </c>
      <c r="Y77" s="724">
        <f t="shared" si="34"/>
        <v>1524.850606060606</v>
      </c>
      <c r="Z77" s="724">
        <f t="shared" si="34"/>
        <v>1524.850606060606</v>
      </c>
      <c r="AA77" s="724">
        <f t="shared" si="34"/>
        <v>1524.850606060606</v>
      </c>
      <c r="AC77" s="715" t="s">
        <v>5952</v>
      </c>
      <c r="AE77" s="715" t="s">
        <v>5951</v>
      </c>
    </row>
    <row r="78" spans="2:31" x14ac:dyDescent="0.25">
      <c r="B78" s="714" t="s">
        <v>6047</v>
      </c>
      <c r="C78" s="715" t="s">
        <v>5953</v>
      </c>
      <c r="D78" s="724">
        <f>IlumBenef!G172</f>
        <v>0</v>
      </c>
      <c r="E78" s="724">
        <f>CondAmbBenef!G177</f>
        <v>0</v>
      </c>
      <c r="F78" s="724">
        <f>MotorBenef!G178</f>
        <v>0</v>
      </c>
      <c r="G78" s="724">
        <f>RefrigBenef!G173</f>
        <v>0</v>
      </c>
      <c r="H78" s="724">
        <f>SolarBenef!G128</f>
        <v>0</v>
      </c>
      <c r="I78" s="724">
        <f>'FI-FVBenef'!G123</f>
        <v>0</v>
      </c>
      <c r="J78" s="724">
        <f>OutrosBenef!G175</f>
        <v>0</v>
      </c>
      <c r="K78" s="724">
        <f>SAEBenef!G135</f>
        <v>0</v>
      </c>
      <c r="M78" s="715" t="s">
        <v>5952</v>
      </c>
      <c r="O78" s="715" t="s">
        <v>5954</v>
      </c>
      <c r="R78" s="714" t="s">
        <v>6047</v>
      </c>
      <c r="S78" s="715" t="s">
        <v>5953</v>
      </c>
      <c r="T78" s="724">
        <f>IFERROR(T55/T35,0)</f>
        <v>1466.3324824242425</v>
      </c>
      <c r="U78" s="724">
        <f t="shared" ref="U78:AA78" si="35">IFERROR(U55/U35,0)</f>
        <v>1466.3324824242425</v>
      </c>
      <c r="V78" s="724">
        <f t="shared" si="35"/>
        <v>1466.3324824242425</v>
      </c>
      <c r="W78" s="724">
        <f t="shared" si="35"/>
        <v>1466.3324824242425</v>
      </c>
      <c r="X78" s="724">
        <f t="shared" si="35"/>
        <v>1466.3324824242425</v>
      </c>
      <c r="Y78" s="724">
        <f t="shared" si="35"/>
        <v>1466.3324824242425</v>
      </c>
      <c r="Z78" s="724">
        <f t="shared" si="35"/>
        <v>1466.3324824242425</v>
      </c>
      <c r="AA78" s="724">
        <f t="shared" si="35"/>
        <v>1466.3324824242425</v>
      </c>
      <c r="AC78" s="715" t="s">
        <v>5952</v>
      </c>
      <c r="AE78" s="715" t="s">
        <v>5954</v>
      </c>
    </row>
    <row r="79" spans="2:31" x14ac:dyDescent="0.25">
      <c r="D79" s="674"/>
      <c r="E79" s="565"/>
      <c r="F79" s="565"/>
      <c r="G79" s="565"/>
      <c r="H79" s="565"/>
      <c r="I79" s="565"/>
      <c r="J79" s="565"/>
      <c r="K79" s="565"/>
      <c r="T79" s="674"/>
      <c r="U79" s="565"/>
      <c r="V79" s="565"/>
      <c r="W79" s="565"/>
      <c r="X79" s="565"/>
      <c r="Y79" s="565"/>
      <c r="Z79" s="565"/>
      <c r="AA79" s="565"/>
    </row>
    <row r="80" spans="2:31" ht="45" x14ac:dyDescent="0.25">
      <c r="B80" s="720" t="s">
        <v>6035</v>
      </c>
      <c r="C80" s="721" t="s">
        <v>6084</v>
      </c>
      <c r="D80" s="722" t="s">
        <v>21</v>
      </c>
      <c r="E80" s="720" t="s">
        <v>5997</v>
      </c>
      <c r="F80" s="720" t="s">
        <v>6001</v>
      </c>
      <c r="G80" s="722" t="s">
        <v>4970</v>
      </c>
      <c r="H80" s="720" t="s">
        <v>6002</v>
      </c>
      <c r="I80" s="720" t="s">
        <v>6003</v>
      </c>
      <c r="J80" s="722" t="s">
        <v>71</v>
      </c>
      <c r="K80" s="722" t="s">
        <v>6113</v>
      </c>
      <c r="R80" s="720" t="s">
        <v>6035</v>
      </c>
      <c r="S80" s="721" t="s">
        <v>6084</v>
      </c>
      <c r="T80" s="722" t="s">
        <v>21</v>
      </c>
      <c r="U80" s="720" t="s">
        <v>5997</v>
      </c>
      <c r="V80" s="720" t="s">
        <v>6001</v>
      </c>
      <c r="W80" s="722" t="s">
        <v>4970</v>
      </c>
      <c r="X80" s="720" t="s">
        <v>6002</v>
      </c>
      <c r="Y80" s="720" t="s">
        <v>6003</v>
      </c>
      <c r="Z80" s="722" t="s">
        <v>71</v>
      </c>
      <c r="AA80" s="722" t="s">
        <v>6113</v>
      </c>
    </row>
    <row r="81" spans="2:31" x14ac:dyDescent="0.25">
      <c r="B81" s="723" t="s">
        <v>6034</v>
      </c>
      <c r="C81" s="719" t="s">
        <v>5866</v>
      </c>
      <c r="D81" s="723">
        <v>31</v>
      </c>
      <c r="E81" s="723">
        <v>33</v>
      </c>
      <c r="F81" s="723">
        <v>34</v>
      </c>
      <c r="G81" s="723">
        <v>32</v>
      </c>
      <c r="H81" s="723">
        <v>35</v>
      </c>
      <c r="I81" s="723">
        <v>38</v>
      </c>
      <c r="J81" s="723">
        <v>124</v>
      </c>
      <c r="K81" s="723">
        <v>124</v>
      </c>
      <c r="O81" s="715" t="s">
        <v>5955</v>
      </c>
      <c r="R81" s="723" t="s">
        <v>6034</v>
      </c>
      <c r="S81" s="719" t="s">
        <v>5866</v>
      </c>
      <c r="T81" s="723">
        <v>31</v>
      </c>
      <c r="U81" s="723">
        <v>33</v>
      </c>
      <c r="V81" s="723">
        <v>34</v>
      </c>
      <c r="W81" s="723">
        <v>32</v>
      </c>
      <c r="X81" s="723">
        <v>35</v>
      </c>
      <c r="Y81" s="723">
        <v>38</v>
      </c>
      <c r="Z81" s="723">
        <v>124</v>
      </c>
      <c r="AA81" s="723">
        <v>124</v>
      </c>
      <c r="AE81" s="715" t="s">
        <v>5955</v>
      </c>
    </row>
    <row r="82" spans="2:31" x14ac:dyDescent="0.25">
      <c r="B82" s="714" t="s">
        <v>6048</v>
      </c>
      <c r="C82" s="715" t="s">
        <v>5956</v>
      </c>
      <c r="D82" s="724" t="str">
        <f>IlumBenef!E177</f>
        <v>W</v>
      </c>
      <c r="E82" s="724" t="str">
        <f>CondAmbBenef!E182</f>
        <v>mil btu/h</v>
      </c>
      <c r="F82" s="724" t="str">
        <f>MotorBenef!E183</f>
        <v>cv</v>
      </c>
      <c r="G82" s="724"/>
      <c r="H82" s="724"/>
      <c r="I82" s="724" t="str">
        <f>'FI-FVBenef'!E128</f>
        <v>kWp</v>
      </c>
      <c r="J82" s="724" t="str">
        <f>OutrosBenef!E180</f>
        <v>kW</v>
      </c>
      <c r="K82" s="724" t="s">
        <v>6145</v>
      </c>
      <c r="O82" s="715" t="s">
        <v>5957</v>
      </c>
      <c r="R82" s="714" t="s">
        <v>6048</v>
      </c>
      <c r="S82" s="715" t="s">
        <v>5956</v>
      </c>
      <c r="T82" s="674" t="s">
        <v>4192</v>
      </c>
      <c r="U82" s="674" t="s">
        <v>6118</v>
      </c>
      <c r="V82" s="674" t="s">
        <v>4435</v>
      </c>
      <c r="W82" s="674"/>
      <c r="X82" s="674" t="s">
        <v>4473</v>
      </c>
      <c r="Y82" s="674" t="s">
        <v>4299</v>
      </c>
      <c r="Z82" s="674" t="s">
        <v>3855</v>
      </c>
      <c r="AA82" s="675" t="s">
        <v>6145</v>
      </c>
      <c r="AE82" s="715" t="s">
        <v>5957</v>
      </c>
    </row>
    <row r="83" spans="2:31" x14ac:dyDescent="0.25">
      <c r="B83" s="714"/>
      <c r="C83" s="715" t="s">
        <v>5958</v>
      </c>
      <c r="D83" s="724">
        <f>IlumBenef!G177</f>
        <v>0</v>
      </c>
      <c r="E83" s="724">
        <f>CondAmbBenef!G182</f>
        <v>0</v>
      </c>
      <c r="F83" s="724">
        <f>MotorBenef!G183</f>
        <v>0</v>
      </c>
      <c r="G83" s="724">
        <f>RefrigBenef!G178</f>
        <v>0</v>
      </c>
      <c r="H83" s="724">
        <f>SolarBenef!G133</f>
        <v>0</v>
      </c>
      <c r="I83" s="724">
        <f>'FI-FVBenef'!G128</f>
        <v>0</v>
      </c>
      <c r="J83" s="724">
        <f>OutrosBenef!G180</f>
        <v>0</v>
      </c>
      <c r="K83" s="724">
        <f>SAEBenef!G140</f>
        <v>0</v>
      </c>
      <c r="M83" s="715" t="s">
        <v>5960</v>
      </c>
      <c r="O83" s="715" t="s">
        <v>5959</v>
      </c>
      <c r="R83" s="714"/>
      <c r="S83" s="715" t="s">
        <v>5958</v>
      </c>
      <c r="T83" s="674">
        <v>45.804992025518352</v>
      </c>
      <c r="U83" s="674">
        <v>45.804992025518352</v>
      </c>
      <c r="V83" s="674">
        <v>45.804992025518352</v>
      </c>
      <c r="W83" s="674">
        <v>45.804992025518352</v>
      </c>
      <c r="X83" s="674">
        <v>45.804992025518352</v>
      </c>
      <c r="Y83" s="674">
        <v>45.804992025518352</v>
      </c>
      <c r="Z83" s="674">
        <v>45.804992025518352</v>
      </c>
      <c r="AA83" s="674">
        <v>45.804992025518352</v>
      </c>
      <c r="AC83" s="715" t="s">
        <v>5960</v>
      </c>
      <c r="AE83" s="715" t="s">
        <v>5959</v>
      </c>
    </row>
    <row r="84" spans="2:31" x14ac:dyDescent="0.25">
      <c r="B84" s="714" t="s">
        <v>6050</v>
      </c>
      <c r="C84" s="715" t="s">
        <v>5961</v>
      </c>
      <c r="D84" s="724">
        <f>IlumBenef!G178</f>
        <v>0</v>
      </c>
      <c r="E84" s="724">
        <f>CondAmbBenef!G183</f>
        <v>0</v>
      </c>
      <c r="F84" s="724">
        <f>MotorBenef!G184</f>
        <v>0</v>
      </c>
      <c r="G84" s="724">
        <f>RefrigBenef!G179</f>
        <v>0</v>
      </c>
      <c r="H84" s="724">
        <f>SolarBenef!G134</f>
        <v>0</v>
      </c>
      <c r="I84" s="724">
        <f>'FI-FVBenef'!G129</f>
        <v>0</v>
      </c>
      <c r="J84" s="724">
        <f>OutrosBenef!G181</f>
        <v>0</v>
      </c>
      <c r="K84" s="724">
        <f>SAEBenef!G141</f>
        <v>0</v>
      </c>
      <c r="M84" s="715" t="s">
        <v>5960</v>
      </c>
      <c r="O84" s="673"/>
      <c r="R84" s="714" t="s">
        <v>6050</v>
      </c>
      <c r="S84" s="715" t="s">
        <v>5961</v>
      </c>
      <c r="T84" s="674">
        <v>17.252468899521528</v>
      </c>
      <c r="U84" s="674">
        <v>17.252468899521528</v>
      </c>
      <c r="V84" s="674">
        <v>17.252468899521528</v>
      </c>
      <c r="W84" s="674">
        <v>17.252468899521528</v>
      </c>
      <c r="X84" s="674">
        <v>17.252468899521528</v>
      </c>
      <c r="Y84" s="674">
        <v>17.252468899521528</v>
      </c>
      <c r="Z84" s="674">
        <v>17.252468899521528</v>
      </c>
      <c r="AA84" s="674">
        <v>17.252468899521528</v>
      </c>
      <c r="AC84" s="715" t="s">
        <v>5960</v>
      </c>
      <c r="AE84" s="673"/>
    </row>
    <row r="85" spans="2:31" x14ac:dyDescent="0.25">
      <c r="B85" s="714" t="s">
        <v>6051</v>
      </c>
      <c r="C85" s="715" t="s">
        <v>5962</v>
      </c>
      <c r="D85" s="724">
        <f>IlumBenef!G179</f>
        <v>0</v>
      </c>
      <c r="E85" s="724">
        <f>CondAmbBenef!G184</f>
        <v>0</v>
      </c>
      <c r="F85" s="724">
        <f>MotorBenef!G185</f>
        <v>0</v>
      </c>
      <c r="G85" s="724">
        <f>RefrigBenef!G180</f>
        <v>0</v>
      </c>
      <c r="H85" s="724">
        <f>SolarBenef!G135</f>
        <v>0</v>
      </c>
      <c r="I85" s="724">
        <f>'FI-FVBenef'!G130</f>
        <v>0</v>
      </c>
      <c r="J85" s="724">
        <f>OutrosBenef!G182</f>
        <v>0</v>
      </c>
      <c r="K85" s="724">
        <f>SAEBenef!G142</f>
        <v>0</v>
      </c>
      <c r="M85" s="715" t="s">
        <v>5964</v>
      </c>
      <c r="O85" s="715" t="s">
        <v>5963</v>
      </c>
      <c r="R85" s="714" t="s">
        <v>6051</v>
      </c>
      <c r="S85" s="715" t="s">
        <v>5962</v>
      </c>
      <c r="T85" s="728">
        <f>IFERROR(T65/T83,0)</f>
        <v>2.6263551093075499E-3</v>
      </c>
      <c r="U85" s="728">
        <f>IFERROR(U65/U83,0)</f>
        <v>2.6263551093075499E-3</v>
      </c>
      <c r="V85" s="728">
        <f>IFERROR(V65/V83,0)</f>
        <v>2.6263551093075499E-3</v>
      </c>
      <c r="W85" s="728">
        <f>W65</f>
        <v>0.12030017483801171</v>
      </c>
      <c r="X85" s="728">
        <f>IFERROR(X65/X83,0)</f>
        <v>2.6263551093075499E-3</v>
      </c>
      <c r="Y85" s="728">
        <f>IFERROR(Y65/Y83,0)</f>
        <v>2.6263551093075499E-3</v>
      </c>
      <c r="Z85" s="728">
        <f>IFERROR(Z65/Z83,0)</f>
        <v>2.6263551093075499E-3</v>
      </c>
      <c r="AA85" s="728">
        <f>IFERROR(AA65/AA83,0)</f>
        <v>2.6263551093075499E-3</v>
      </c>
      <c r="AC85" s="715" t="s">
        <v>5964</v>
      </c>
      <c r="AE85" s="715" t="s">
        <v>5963</v>
      </c>
    </row>
    <row r="86" spans="2:31" x14ac:dyDescent="0.25">
      <c r="B86" s="714" t="s">
        <v>6052</v>
      </c>
      <c r="C86" s="715" t="s">
        <v>5965</v>
      </c>
      <c r="D86" s="724">
        <f>IlumBenef!G180</f>
        <v>0</v>
      </c>
      <c r="E86" s="789">
        <f>CondAmbBenef!G185</f>
        <v>0</v>
      </c>
      <c r="F86" s="789">
        <f>MotorBenef!G186</f>
        <v>0</v>
      </c>
      <c r="G86" s="789">
        <f>RefrigBenef!G181</f>
        <v>0</v>
      </c>
      <c r="H86" s="789">
        <f>SolarBenef!G136</f>
        <v>0</v>
      </c>
      <c r="I86" s="789">
        <f>'FI-FVBenef'!G131</f>
        <v>0</v>
      </c>
      <c r="J86" s="789">
        <f>OutrosBenef!G183</f>
        <v>0</v>
      </c>
      <c r="K86" s="789">
        <f>SAEBenef!G143</f>
        <v>0</v>
      </c>
      <c r="M86" s="715" t="s">
        <v>5967</v>
      </c>
      <c r="O86" s="715" t="s">
        <v>5966</v>
      </c>
      <c r="R86" s="714" t="s">
        <v>6052</v>
      </c>
      <c r="S86" s="715" t="s">
        <v>5965</v>
      </c>
      <c r="T86" s="728">
        <f t="shared" ref="T86:V87" si="36">IFERROR(T66/T83,0)</f>
        <v>0</v>
      </c>
      <c r="U86" s="728">
        <f t="shared" si="36"/>
        <v>0</v>
      </c>
      <c r="V86" s="728">
        <f t="shared" si="36"/>
        <v>0</v>
      </c>
      <c r="W86" s="728">
        <f t="shared" ref="W86:W88" si="37">W66</f>
        <v>0</v>
      </c>
      <c r="X86" s="728">
        <f t="shared" ref="X86:AA87" si="38">IFERROR(X66/X83,0)</f>
        <v>0</v>
      </c>
      <c r="Y86" s="728">
        <f t="shared" si="38"/>
        <v>0</v>
      </c>
      <c r="Z86" s="728">
        <f t="shared" si="38"/>
        <v>0</v>
      </c>
      <c r="AA86" s="728">
        <f t="shared" si="38"/>
        <v>0</v>
      </c>
      <c r="AC86" s="715" t="s">
        <v>5967</v>
      </c>
      <c r="AE86" s="715" t="s">
        <v>5966</v>
      </c>
    </row>
    <row r="87" spans="2:31" x14ac:dyDescent="0.25">
      <c r="B87" s="714" t="s">
        <v>6053</v>
      </c>
      <c r="C87" s="715" t="s">
        <v>5968</v>
      </c>
      <c r="D87" s="724">
        <f>IlumBenef!G181</f>
        <v>0</v>
      </c>
      <c r="E87" s="724">
        <f>CondAmbBenef!G186</f>
        <v>0</v>
      </c>
      <c r="F87" s="724">
        <f>MotorBenef!G187</f>
        <v>0</v>
      </c>
      <c r="G87" s="724">
        <f>RefrigBenef!G182</f>
        <v>0</v>
      </c>
      <c r="H87" s="724">
        <f>SolarBenef!G137</f>
        <v>0</v>
      </c>
      <c r="I87" s="724">
        <f>'FI-FVBenef'!G132</f>
        <v>0</v>
      </c>
      <c r="J87" s="724">
        <f>OutrosBenef!G184</f>
        <v>0</v>
      </c>
      <c r="K87" s="724">
        <f>SAEBenef!G144</f>
        <v>0</v>
      </c>
      <c r="M87" s="715" t="s">
        <v>5964</v>
      </c>
      <c r="O87" s="715" t="s">
        <v>5969</v>
      </c>
      <c r="R87" s="714" t="s">
        <v>6053</v>
      </c>
      <c r="S87" s="715" t="s">
        <v>5968</v>
      </c>
      <c r="T87" s="728">
        <f t="shared" si="36"/>
        <v>2.6346690273301157E-3</v>
      </c>
      <c r="U87" s="728">
        <f t="shared" si="36"/>
        <v>2.6346690273301157E-3</v>
      </c>
      <c r="V87" s="728">
        <f t="shared" si="36"/>
        <v>2.6346690273301157E-3</v>
      </c>
      <c r="W87" s="728">
        <f t="shared" si="37"/>
        <v>4.5454545454545456E-2</v>
      </c>
      <c r="X87" s="728">
        <f t="shared" si="38"/>
        <v>2.6346690273301157E-3</v>
      </c>
      <c r="Y87" s="728">
        <f t="shared" si="38"/>
        <v>2.6346690273301157E-3</v>
      </c>
      <c r="Z87" s="728">
        <f t="shared" si="38"/>
        <v>2.6346690273301157E-3</v>
      </c>
      <c r="AA87" s="728">
        <f t="shared" si="38"/>
        <v>2.6346690273301157E-3</v>
      </c>
      <c r="AC87" s="715" t="s">
        <v>5964</v>
      </c>
      <c r="AE87" s="715" t="s">
        <v>5969</v>
      </c>
    </row>
    <row r="88" spans="2:31" x14ac:dyDescent="0.25">
      <c r="B88" s="714" t="s">
        <v>6054</v>
      </c>
      <c r="C88" s="715" t="s">
        <v>5970</v>
      </c>
      <c r="D88" s="724">
        <f>IlumBenef!G182</f>
        <v>0</v>
      </c>
      <c r="E88" s="789">
        <f>CondAmbBenef!G187</f>
        <v>0</v>
      </c>
      <c r="F88" s="789">
        <f>MotorBenef!G188</f>
        <v>0</v>
      </c>
      <c r="G88" s="789">
        <f>RefrigBenef!G183</f>
        <v>0</v>
      </c>
      <c r="H88" s="789">
        <f>SolarBenef!G138</f>
        <v>0</v>
      </c>
      <c r="I88" s="789">
        <f>'FI-FVBenef'!G133</f>
        <v>0</v>
      </c>
      <c r="J88" s="789">
        <f>OutrosBenef!G185</f>
        <v>0</v>
      </c>
      <c r="K88" s="789">
        <f>SAEBenef!G145</f>
        <v>0</v>
      </c>
      <c r="M88" s="715" t="s">
        <v>5967</v>
      </c>
      <c r="O88" s="715" t="s">
        <v>5971</v>
      </c>
      <c r="R88" s="714" t="s">
        <v>6054</v>
      </c>
      <c r="S88" s="715" t="s">
        <v>5970</v>
      </c>
      <c r="T88" s="728">
        <f>IFERROR(T68/T84,0)</f>
        <v>0</v>
      </c>
      <c r="U88" s="728">
        <f>IFERROR(U68/U84,0)</f>
        <v>0</v>
      </c>
      <c r="V88" s="728">
        <f>IFERROR(V68/V84,0)</f>
        <v>0</v>
      </c>
      <c r="W88" s="728">
        <f t="shared" si="37"/>
        <v>0</v>
      </c>
      <c r="X88" s="728">
        <f>IFERROR(X68/X84,0)</f>
        <v>0</v>
      </c>
      <c r="Y88" s="728">
        <f>IFERROR(Y68/Y84,0)</f>
        <v>0</v>
      </c>
      <c r="Z88" s="728">
        <f>IFERROR(Z68/Z84,0)</f>
        <v>0</v>
      </c>
      <c r="AA88" s="728">
        <f>IFERROR(AA68/AA84,0)</f>
        <v>0</v>
      </c>
      <c r="AC88" s="715" t="s">
        <v>5967</v>
      </c>
      <c r="AE88" s="715" t="s">
        <v>5971</v>
      </c>
    </row>
    <row r="89" spans="2:31" x14ac:dyDescent="0.25">
      <c r="B89" s="714" t="s">
        <v>6055</v>
      </c>
      <c r="C89" s="715" t="s">
        <v>5972</v>
      </c>
      <c r="D89" s="724">
        <f>IlumBenef!G183</f>
        <v>0</v>
      </c>
      <c r="E89" s="724">
        <f>CondAmbBenef!G188</f>
        <v>0</v>
      </c>
      <c r="F89" s="724">
        <f>MotorBenef!G189</f>
        <v>0</v>
      </c>
      <c r="G89" s="724">
        <f>RefrigBenef!G184</f>
        <v>0</v>
      </c>
      <c r="H89" s="724">
        <f>SolarBenef!G139</f>
        <v>0</v>
      </c>
      <c r="I89" s="724">
        <f>'FI-FVBenef'!G134</f>
        <v>0</v>
      </c>
      <c r="J89" s="724">
        <f>OutrosBenef!G186</f>
        <v>0</v>
      </c>
      <c r="K89" s="724">
        <f>SAEBenef!G146</f>
        <v>0</v>
      </c>
      <c r="M89" s="715" t="s">
        <v>5964</v>
      </c>
      <c r="O89" s="715" t="s">
        <v>5973</v>
      </c>
      <c r="R89" s="714" t="s">
        <v>6055</v>
      </c>
      <c r="S89" s="715" t="s">
        <v>5972</v>
      </c>
      <c r="T89" s="728">
        <f>IFERROR(T87/T83,0)</f>
        <v>5.7519255234501932E-5</v>
      </c>
      <c r="U89" s="728">
        <f t="shared" ref="U89:X90" si="39">U85-U87</f>
        <v>-8.3139180225657618E-6</v>
      </c>
      <c r="V89" s="728">
        <f t="shared" si="39"/>
        <v>-8.3139180225657618E-6</v>
      </c>
      <c r="W89" s="728">
        <f t="shared" si="39"/>
        <v>7.4845629383466256E-2</v>
      </c>
      <c r="X89" s="728">
        <f>X85-X87</f>
        <v>-8.3139180225657618E-6</v>
      </c>
      <c r="Y89" s="728">
        <f>Y87</f>
        <v>2.6346690273301157E-3</v>
      </c>
      <c r="Z89" s="728">
        <f>IFERROR(Z87/Z83,0)</f>
        <v>5.7519255234501932E-5</v>
      </c>
      <c r="AA89" s="728">
        <f>AA87</f>
        <v>2.6346690273301157E-3</v>
      </c>
      <c r="AC89" s="715" t="s">
        <v>5964</v>
      </c>
      <c r="AE89" s="715" t="s">
        <v>5973</v>
      </c>
    </row>
    <row r="90" spans="2:31" x14ac:dyDescent="0.25">
      <c r="B90" s="714" t="s">
        <v>6056</v>
      </c>
      <c r="C90" s="715" t="s">
        <v>5974</v>
      </c>
      <c r="D90" s="724">
        <f>IlumBenef!G184</f>
        <v>0</v>
      </c>
      <c r="E90" s="789">
        <f>CondAmbBenef!G189</f>
        <v>0</v>
      </c>
      <c r="F90" s="789">
        <f>MotorBenef!G190</f>
        <v>0</v>
      </c>
      <c r="G90" s="789">
        <f>RefrigBenef!G185</f>
        <v>0</v>
      </c>
      <c r="H90" s="789">
        <f>SolarBenef!G140</f>
        <v>0</v>
      </c>
      <c r="I90" s="789">
        <f>'FI-FVBenef'!G135</f>
        <v>0</v>
      </c>
      <c r="J90" s="789">
        <f>OutrosBenef!G187</f>
        <v>0</v>
      </c>
      <c r="K90" s="789">
        <f>SAEBenef!G147</f>
        <v>0</v>
      </c>
      <c r="M90" s="715" t="s">
        <v>5967</v>
      </c>
      <c r="O90" s="715" t="s">
        <v>5975</v>
      </c>
      <c r="R90" s="714" t="s">
        <v>6056</v>
      </c>
      <c r="S90" s="715" t="s">
        <v>5974</v>
      </c>
      <c r="T90" s="728">
        <f>IFERROR(T88/T83,0)</f>
        <v>0</v>
      </c>
      <c r="U90" s="728">
        <f t="shared" si="39"/>
        <v>0</v>
      </c>
      <c r="V90" s="728">
        <f t="shared" si="39"/>
        <v>0</v>
      </c>
      <c r="W90" s="728">
        <f t="shared" si="39"/>
        <v>0</v>
      </c>
      <c r="X90" s="728">
        <f t="shared" si="39"/>
        <v>0</v>
      </c>
      <c r="Y90" s="728">
        <f>Y88</f>
        <v>0</v>
      </c>
      <c r="Z90" s="728">
        <f>IFERROR(Z88/Z83,0)</f>
        <v>0</v>
      </c>
      <c r="AA90" s="728">
        <f>AA88</f>
        <v>0</v>
      </c>
      <c r="AC90" s="715" t="s">
        <v>5967</v>
      </c>
      <c r="AE90" s="715" t="s">
        <v>5975</v>
      </c>
    </row>
    <row r="91" spans="2:31" x14ac:dyDescent="0.25">
      <c r="B91" s="714" t="s">
        <v>6057</v>
      </c>
      <c r="C91" s="715" t="s">
        <v>5976</v>
      </c>
      <c r="D91" s="724">
        <f>IlumBenef!G185</f>
        <v>0</v>
      </c>
      <c r="E91" s="724">
        <f>CondAmbBenef!G190</f>
        <v>0</v>
      </c>
      <c r="F91" s="724">
        <f>MotorBenef!G191</f>
        <v>0</v>
      </c>
      <c r="G91" s="724">
        <f>RefrigBenef!G186</f>
        <v>0</v>
      </c>
      <c r="H91" s="724">
        <f>SolarBenef!G141</f>
        <v>0</v>
      </c>
      <c r="I91" s="724">
        <f>'FI-FVBenef'!G136</f>
        <v>0</v>
      </c>
      <c r="J91" s="724">
        <f>OutrosBenef!G188</f>
        <v>0</v>
      </c>
      <c r="K91" s="724">
        <f>SAEBenef!G148</f>
        <v>0</v>
      </c>
      <c r="M91" s="715" t="s">
        <v>5978</v>
      </c>
      <c r="O91" s="715" t="s">
        <v>5977</v>
      </c>
      <c r="R91" s="714" t="s">
        <v>6057</v>
      </c>
      <c r="S91" s="715" t="s">
        <v>5976</v>
      </c>
      <c r="T91" s="728">
        <f>T89*$T$7</f>
        <v>3.866041702076578E-2</v>
      </c>
      <c r="U91" s="728">
        <f>U89*$T$7</f>
        <v>-5.5880337205071254E-3</v>
      </c>
      <c r="V91" s="728">
        <f t="shared" ref="V91:AA91" si="40">V89*$T$7</f>
        <v>-5.5880337205071254E-3</v>
      </c>
      <c r="W91" s="728">
        <f t="shared" si="40"/>
        <v>50.305992877509176</v>
      </c>
      <c r="X91" s="728">
        <f>X89*$T$7</f>
        <v>-5.5880337205071254E-3</v>
      </c>
      <c r="Y91" s="728">
        <f>Y89*$T$11</f>
        <v>2.2925836008215734</v>
      </c>
      <c r="Z91" s="728">
        <f t="shared" si="40"/>
        <v>3.866041702076578E-2</v>
      </c>
      <c r="AA91" s="728">
        <f t="shared" si="40"/>
        <v>1.7708400933393906</v>
      </c>
      <c r="AC91" s="715" t="s">
        <v>5978</v>
      </c>
      <c r="AE91" s="715" t="s">
        <v>5977</v>
      </c>
    </row>
    <row r="92" spans="2:31" x14ac:dyDescent="0.25">
      <c r="B92" s="714" t="s">
        <v>6058</v>
      </c>
      <c r="C92" s="715" t="s">
        <v>5979</v>
      </c>
      <c r="D92" s="724">
        <f>IlumBenef!G186</f>
        <v>0</v>
      </c>
      <c r="E92" s="724">
        <f>CondAmbBenef!G191</f>
        <v>0</v>
      </c>
      <c r="F92" s="724">
        <f>MotorBenef!G192</f>
        <v>0</v>
      </c>
      <c r="G92" s="724">
        <f>RefrigBenef!G187</f>
        <v>0</v>
      </c>
      <c r="H92" s="724">
        <f>SolarBenef!G142</f>
        <v>0</v>
      </c>
      <c r="I92" s="724">
        <f>'FI-FVBenef'!G137</f>
        <v>0</v>
      </c>
      <c r="J92" s="724">
        <f>OutrosBenef!G189</f>
        <v>0</v>
      </c>
      <c r="K92" s="724">
        <f>SAEBenef!G149</f>
        <v>0</v>
      </c>
      <c r="M92" s="715" t="s">
        <v>5978</v>
      </c>
      <c r="O92" s="715" t="s">
        <v>5980</v>
      </c>
      <c r="R92" s="714" t="s">
        <v>6058</v>
      </c>
      <c r="S92" s="715" t="s">
        <v>5979</v>
      </c>
      <c r="T92" s="728">
        <f>T90*$T$8</f>
        <v>0</v>
      </c>
      <c r="U92" s="728">
        <f t="shared" ref="U92:AA92" si="41">U90*$T$8</f>
        <v>0</v>
      </c>
      <c r="V92" s="728">
        <f t="shared" si="41"/>
        <v>0</v>
      </c>
      <c r="W92" s="728">
        <f t="shared" si="41"/>
        <v>0</v>
      </c>
      <c r="X92" s="728">
        <f t="shared" si="41"/>
        <v>0</v>
      </c>
      <c r="Y92" s="728">
        <v>0</v>
      </c>
      <c r="Z92" s="728">
        <f t="shared" si="41"/>
        <v>0</v>
      </c>
      <c r="AA92" s="728">
        <f t="shared" si="41"/>
        <v>0</v>
      </c>
      <c r="AC92" s="715" t="s">
        <v>5978</v>
      </c>
      <c r="AE92" s="715" t="s">
        <v>5980</v>
      </c>
    </row>
    <row r="93" spans="2:31" x14ac:dyDescent="0.25">
      <c r="B93" s="714" t="s">
        <v>6059</v>
      </c>
      <c r="C93" s="715" t="s">
        <v>5981</v>
      </c>
      <c r="D93" s="724">
        <f>IlumBenef!G187</f>
        <v>0</v>
      </c>
      <c r="E93" s="724">
        <f>CondAmbBenef!G192</f>
        <v>0</v>
      </c>
      <c r="F93" s="724">
        <f>MotorBenef!G193</f>
        <v>0</v>
      </c>
      <c r="G93" s="724">
        <f>RefrigBenef!G188</f>
        <v>0</v>
      </c>
      <c r="H93" s="724">
        <f>SolarBenef!G143</f>
        <v>0</v>
      </c>
      <c r="I93" s="724">
        <f>'FI-FVBenef'!G138</f>
        <v>0</v>
      </c>
      <c r="J93" s="724">
        <f>OutrosBenef!G190</f>
        <v>0</v>
      </c>
      <c r="K93" s="724">
        <f>SAEBenef!G150</f>
        <v>0</v>
      </c>
      <c r="M93" s="715" t="s">
        <v>5978</v>
      </c>
      <c r="O93" s="715" t="s">
        <v>5982</v>
      </c>
      <c r="R93" s="714" t="s">
        <v>6059</v>
      </c>
      <c r="S93" s="715" t="s">
        <v>5981</v>
      </c>
      <c r="T93" s="728">
        <f>SUM(T91:T92)</f>
        <v>3.866041702076578E-2</v>
      </c>
      <c r="U93" s="728">
        <f t="shared" ref="U93:Z93" si="42">SUM(U91:U92)</f>
        <v>-5.5880337205071254E-3</v>
      </c>
      <c r="V93" s="728">
        <f t="shared" si="42"/>
        <v>-5.5880337205071254E-3</v>
      </c>
      <c r="W93" s="728">
        <f t="shared" si="42"/>
        <v>50.305992877509176</v>
      </c>
      <c r="X93" s="728">
        <f t="shared" si="42"/>
        <v>-5.5880337205071254E-3</v>
      </c>
      <c r="Y93" s="728">
        <f t="shared" si="42"/>
        <v>2.2925836008215734</v>
      </c>
      <c r="Z93" s="728">
        <f t="shared" si="42"/>
        <v>3.866041702076578E-2</v>
      </c>
      <c r="AA93" s="728">
        <f>SUM(AA91:AA92)</f>
        <v>1.7708400933393906</v>
      </c>
      <c r="AC93" s="715" t="s">
        <v>5978</v>
      </c>
      <c r="AE93" s="715" t="s">
        <v>5982</v>
      </c>
    </row>
    <row r="94" spans="2:31" x14ac:dyDescent="0.25">
      <c r="B94" s="714" t="s">
        <v>6060</v>
      </c>
      <c r="C94" s="715" t="s">
        <v>5983</v>
      </c>
      <c r="D94" s="724">
        <f>IlumBenef!G188</f>
        <v>0</v>
      </c>
      <c r="E94" s="724">
        <f>CondAmbBenef!G193</f>
        <v>0</v>
      </c>
      <c r="F94" s="724">
        <f>MotorBenef!G194</f>
        <v>0</v>
      </c>
      <c r="G94" s="724">
        <f>RefrigBenef!G189</f>
        <v>0</v>
      </c>
      <c r="H94" s="724">
        <f>SolarBenef!G144</f>
        <v>0</v>
      </c>
      <c r="I94" s="724">
        <f>'FI-FVBenef'!G139</f>
        <v>0</v>
      </c>
      <c r="J94" s="724">
        <f>OutrosBenef!G191</f>
        <v>0</v>
      </c>
      <c r="K94" s="724">
        <f>SAEBenef!G151</f>
        <v>0</v>
      </c>
      <c r="M94" s="715" t="s">
        <v>5978</v>
      </c>
      <c r="O94" s="715" t="s">
        <v>5984</v>
      </c>
      <c r="R94" s="714" t="s">
        <v>6060</v>
      </c>
      <c r="S94" s="715" t="s">
        <v>5983</v>
      </c>
      <c r="T94" s="728">
        <f>T89*$T$9</f>
        <v>5.0050955134854198E-2</v>
      </c>
      <c r="U94" s="728">
        <f t="shared" ref="U94:AA94" si="43">U89*$T$9</f>
        <v>-7.2344389065158226E-3</v>
      </c>
      <c r="V94" s="728">
        <f t="shared" si="43"/>
        <v>-7.2344389065158226E-3</v>
      </c>
      <c r="W94" s="728">
        <f t="shared" si="43"/>
        <v>65.127672864316992</v>
      </c>
      <c r="X94" s="728">
        <f t="shared" si="43"/>
        <v>-7.2344389065158226E-3</v>
      </c>
      <c r="Y94" s="728">
        <f t="shared" si="43"/>
        <v>2.2925836008215734</v>
      </c>
      <c r="Z94" s="728">
        <f t="shared" si="43"/>
        <v>5.0050955134854198E-2</v>
      </c>
      <c r="AA94" s="728">
        <f t="shared" si="43"/>
        <v>2.2925836008215734</v>
      </c>
      <c r="AC94" s="715" t="s">
        <v>5978</v>
      </c>
      <c r="AE94" s="715" t="s">
        <v>5984</v>
      </c>
    </row>
    <row r="95" spans="2:31" x14ac:dyDescent="0.25">
      <c r="B95" s="714" t="s">
        <v>6061</v>
      </c>
      <c r="C95" s="715" t="s">
        <v>5985</v>
      </c>
      <c r="D95" s="724">
        <f>IlumBenef!G189</f>
        <v>0</v>
      </c>
      <c r="E95" s="724">
        <f>CondAmbBenef!G194</f>
        <v>0</v>
      </c>
      <c r="F95" s="724">
        <f>MotorBenef!G195</f>
        <v>0</v>
      </c>
      <c r="G95" s="724">
        <f>RefrigBenef!G190</f>
        <v>0</v>
      </c>
      <c r="H95" s="724">
        <f>SolarBenef!G145</f>
        <v>0</v>
      </c>
      <c r="I95" s="724">
        <f>'FI-FVBenef'!G140</f>
        <v>0</v>
      </c>
      <c r="J95" s="724">
        <f>OutrosBenef!G192</f>
        <v>0</v>
      </c>
      <c r="K95" s="724">
        <f>SAEBenef!G152</f>
        <v>0</v>
      </c>
      <c r="M95" s="715" t="s">
        <v>5978</v>
      </c>
      <c r="O95" s="715" t="s">
        <v>5986</v>
      </c>
      <c r="R95" s="714" t="s">
        <v>6061</v>
      </c>
      <c r="S95" s="715" t="s">
        <v>5985</v>
      </c>
      <c r="T95" s="728">
        <f>T90*$T$10</f>
        <v>0</v>
      </c>
      <c r="U95" s="728">
        <f t="shared" ref="U95:AA95" si="44">U90*$T$10</f>
        <v>0</v>
      </c>
      <c r="V95" s="728">
        <f t="shared" si="44"/>
        <v>0</v>
      </c>
      <c r="W95" s="728">
        <f t="shared" si="44"/>
        <v>0</v>
      </c>
      <c r="X95" s="728">
        <f t="shared" si="44"/>
        <v>0</v>
      </c>
      <c r="Y95" s="728">
        <v>0</v>
      </c>
      <c r="Z95" s="728">
        <f t="shared" si="44"/>
        <v>0</v>
      </c>
      <c r="AA95" s="728">
        <f t="shared" si="44"/>
        <v>0</v>
      </c>
      <c r="AC95" s="715" t="s">
        <v>5978</v>
      </c>
      <c r="AE95" s="715" t="s">
        <v>5986</v>
      </c>
    </row>
    <row r="96" spans="2:31" x14ac:dyDescent="0.25">
      <c r="B96" s="714" t="s">
        <v>6062</v>
      </c>
      <c r="C96" s="715" t="s">
        <v>5987</v>
      </c>
      <c r="D96" s="724">
        <f>IlumBenef!G190</f>
        <v>0</v>
      </c>
      <c r="E96" s="724">
        <f>CondAmbBenef!G195</f>
        <v>0</v>
      </c>
      <c r="F96" s="724">
        <f>MotorBenef!G196</f>
        <v>0</v>
      </c>
      <c r="G96" s="724">
        <f>RefrigBenef!G191</f>
        <v>0</v>
      </c>
      <c r="H96" s="724">
        <f>SolarBenef!G146</f>
        <v>0</v>
      </c>
      <c r="I96" s="724">
        <f>'FI-FVBenef'!G141</f>
        <v>0</v>
      </c>
      <c r="J96" s="724">
        <f>OutrosBenef!G193</f>
        <v>0</v>
      </c>
      <c r="K96" s="724">
        <f>SAEBenef!G153</f>
        <v>0</v>
      </c>
      <c r="M96" s="715" t="s">
        <v>5978</v>
      </c>
      <c r="O96" s="715" t="s">
        <v>5988</v>
      </c>
      <c r="R96" s="714" t="s">
        <v>6062</v>
      </c>
      <c r="S96" s="715" t="s">
        <v>5987</v>
      </c>
      <c r="T96" s="728">
        <f>SUM(T94:T95)</f>
        <v>5.0050955134854198E-2</v>
      </c>
      <c r="U96" s="728">
        <f t="shared" ref="U96:AA96" si="45">SUM(U94:U95)</f>
        <v>-7.2344389065158226E-3</v>
      </c>
      <c r="V96" s="728">
        <f t="shared" si="45"/>
        <v>-7.2344389065158226E-3</v>
      </c>
      <c r="W96" s="728">
        <f t="shared" si="45"/>
        <v>65.127672864316992</v>
      </c>
      <c r="X96" s="728">
        <f t="shared" si="45"/>
        <v>-7.2344389065158226E-3</v>
      </c>
      <c r="Y96" s="728">
        <f t="shared" si="45"/>
        <v>2.2925836008215734</v>
      </c>
      <c r="Z96" s="728">
        <f t="shared" si="45"/>
        <v>5.0050955134854198E-2</v>
      </c>
      <c r="AA96" s="728">
        <f t="shared" si="45"/>
        <v>2.2925836008215734</v>
      </c>
      <c r="AC96" s="715" t="s">
        <v>5978</v>
      </c>
      <c r="AE96" s="715" t="s">
        <v>5988</v>
      </c>
    </row>
    <row r="97" spans="2:31" x14ac:dyDescent="0.25">
      <c r="B97" s="714" t="s">
        <v>6063</v>
      </c>
      <c r="C97" s="715" t="s">
        <v>5989</v>
      </c>
      <c r="D97" s="724">
        <f>IlumBenef!G191</f>
        <v>0</v>
      </c>
      <c r="E97" s="724">
        <f>CondAmbBenef!G196</f>
        <v>0</v>
      </c>
      <c r="F97" s="724">
        <f>MotorBenef!G197</f>
        <v>0</v>
      </c>
      <c r="G97" s="724">
        <f>RefrigBenef!G192</f>
        <v>0</v>
      </c>
      <c r="H97" s="724">
        <f>SolarBenef!G147</f>
        <v>0</v>
      </c>
      <c r="I97" s="724">
        <f>'FI-FVBenef'!G142</f>
        <v>0</v>
      </c>
      <c r="J97" s="724">
        <f>OutrosBenef!G194</f>
        <v>0</v>
      </c>
      <c r="K97" s="724">
        <f>SAEBenef!G154</f>
        <v>0</v>
      </c>
      <c r="M97" s="715" t="s">
        <v>5991</v>
      </c>
      <c r="O97" s="715" t="s">
        <v>5990</v>
      </c>
      <c r="R97" s="714" t="s">
        <v>6063</v>
      </c>
      <c r="S97" s="715" t="s">
        <v>5989</v>
      </c>
      <c r="T97" s="724">
        <f>IFERROR(T77/T83,0)</f>
        <v>33.290052866095877</v>
      </c>
      <c r="U97" s="724">
        <f>IFERROR(U77/U84,0)</f>
        <v>88.384486588055552</v>
      </c>
      <c r="V97" s="724">
        <f>IFERROR(V77/V84,0)</f>
        <v>88.384486588055552</v>
      </c>
      <c r="W97" s="724">
        <f>W77</f>
        <v>1524.850606060606</v>
      </c>
      <c r="X97" s="724">
        <f>IFERROR(X77/X84,0)</f>
        <v>88.384486588055552</v>
      </c>
      <c r="Y97" s="724">
        <f>IFERROR(Y77/Y84,0)</f>
        <v>88.384486588055552</v>
      </c>
      <c r="Z97" s="724">
        <f>IFERROR(Z77/Z84,0)</f>
        <v>88.384486588055552</v>
      </c>
      <c r="AA97" s="724">
        <f>IFERROR(AA77/AA84,0)</f>
        <v>88.384486588055552</v>
      </c>
      <c r="AC97" s="715" t="s">
        <v>5991</v>
      </c>
      <c r="AE97" s="715" t="s">
        <v>5990</v>
      </c>
    </row>
    <row r="98" spans="2:31" x14ac:dyDescent="0.25">
      <c r="B98" s="714" t="s">
        <v>6064</v>
      </c>
      <c r="C98" s="715" t="s">
        <v>5992</v>
      </c>
      <c r="D98" s="724">
        <f>IlumBenef!G192</f>
        <v>0</v>
      </c>
      <c r="E98" s="724">
        <f>CondAmbBenef!G197</f>
        <v>0</v>
      </c>
      <c r="F98" s="724">
        <f>MotorBenef!G198</f>
        <v>0</v>
      </c>
      <c r="G98" s="724">
        <f>RefrigBenef!G193</f>
        <v>0</v>
      </c>
      <c r="H98" s="724">
        <f>SolarBenef!G148</f>
        <v>0</v>
      </c>
      <c r="I98" s="724">
        <f>'FI-FVBenef'!G143</f>
        <v>0</v>
      </c>
      <c r="J98" s="724">
        <f>OutrosBenef!G195</f>
        <v>0</v>
      </c>
      <c r="K98" s="724">
        <f>SAEBenef!G155</f>
        <v>0</v>
      </c>
      <c r="M98" s="715" t="s">
        <v>5991</v>
      </c>
      <c r="O98" s="715" t="s">
        <v>5993</v>
      </c>
      <c r="R98" s="714" t="s">
        <v>6064</v>
      </c>
      <c r="S98" s="715" t="s">
        <v>5992</v>
      </c>
      <c r="T98" s="724">
        <f>IFERROR(T78/T83,0)</f>
        <v>32.012503825070773</v>
      </c>
      <c r="U98" s="724">
        <f>IFERROR(U78/U84,0)</f>
        <v>84.992617054647127</v>
      </c>
      <c r="V98" s="724">
        <f>IFERROR(V78/V84,0)</f>
        <v>84.992617054647127</v>
      </c>
      <c r="W98" s="724">
        <f>W78</f>
        <v>1466.3324824242425</v>
      </c>
      <c r="X98" s="724">
        <f>IFERROR(X78/X84,0)</f>
        <v>84.992617054647127</v>
      </c>
      <c r="Y98" s="724">
        <f>IFERROR(Y78/Y84,0)</f>
        <v>84.992617054647127</v>
      </c>
      <c r="Z98" s="724">
        <f>IFERROR(Z78/Z84,0)</f>
        <v>84.992617054647127</v>
      </c>
      <c r="AA98" s="724">
        <f>IFERROR(AA78/AA84,0)</f>
        <v>84.992617054647127</v>
      </c>
      <c r="AC98" s="715" t="s">
        <v>5991</v>
      </c>
      <c r="AE98" s="715" t="s">
        <v>5993</v>
      </c>
    </row>
  </sheetData>
  <mergeCells count="10">
    <mergeCell ref="AI27:AO27"/>
    <mergeCell ref="AP27:BB27"/>
    <mergeCell ref="BC27:BQ27"/>
    <mergeCell ref="BR27:CE27"/>
    <mergeCell ref="CF27:CU27"/>
    <mergeCell ref="AI15:AO15"/>
    <mergeCell ref="AP15:BB15"/>
    <mergeCell ref="BC15:BQ15"/>
    <mergeCell ref="BR15:CE15"/>
    <mergeCell ref="CF15:CU15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E24 Z89:Z90 Y97:Y98 W97:W98 Y47 Y50 W85:W88 Y9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1"/>
  <dimension ref="B2:AI59"/>
  <sheetViews>
    <sheetView showGridLines="0" topLeftCell="C1" zoomScaleNormal="100" workbookViewId="0">
      <selection activeCell="E16" sqref="E16"/>
    </sheetView>
  </sheetViews>
  <sheetFormatPr defaultColWidth="9.140625" defaultRowHeight="15" x14ac:dyDescent="0.25"/>
  <cols>
    <col min="1" max="1" width="1.5703125" customWidth="1"/>
    <col min="2" max="2" width="15.28515625" style="29" bestFit="1" customWidth="1"/>
    <col min="3" max="3" width="43.28515625" style="29" bestFit="1" customWidth="1"/>
    <col min="4" max="4" width="16.140625" style="29" customWidth="1"/>
    <col min="5" max="5" width="10.42578125" style="29" customWidth="1"/>
    <col min="6" max="6" width="11.140625" style="29" customWidth="1"/>
    <col min="7" max="7" width="13.42578125" style="29" customWidth="1"/>
    <col min="8" max="8" width="13.5703125" style="29" customWidth="1"/>
    <col min="9" max="9" width="10.42578125" style="29" customWidth="1"/>
    <col min="10" max="10" width="11.140625" style="29" customWidth="1"/>
    <col min="11" max="11" width="13.42578125" style="29" customWidth="1"/>
    <col min="12" max="12" width="13.5703125" style="29" customWidth="1"/>
    <col min="13" max="13" width="11.5703125" style="29" customWidth="1"/>
    <col min="14" max="14" width="11.140625" style="29" customWidth="1"/>
    <col min="15" max="15" width="13.42578125" style="29" customWidth="1"/>
    <col min="16" max="16" width="13.85546875" customWidth="1"/>
    <col min="17" max="17" width="10.7109375" style="29" bestFit="1" customWidth="1"/>
    <col min="18" max="18" width="13.5703125" style="29" customWidth="1"/>
    <col min="19" max="19" width="9" style="29" customWidth="1"/>
    <col min="20" max="20" width="11.140625" style="29" customWidth="1"/>
    <col min="21" max="21" width="13.42578125" style="29" customWidth="1"/>
    <col min="22" max="22" width="13.5703125" style="29" customWidth="1"/>
    <col min="23" max="23" width="8.7109375" style="29" customWidth="1"/>
    <col min="24" max="24" width="11.140625" style="29" customWidth="1"/>
    <col min="25" max="25" width="13.42578125" style="29" customWidth="1"/>
    <col min="26" max="26" width="18.85546875" style="29" bestFit="1" customWidth="1"/>
    <col min="27" max="27" width="8.7109375" style="29" bestFit="1" customWidth="1"/>
    <col min="28" max="28" width="9.140625" customWidth="1"/>
    <col min="29" max="29" width="15.28515625" bestFit="1" customWidth="1"/>
    <col min="30" max="30" width="30.28515625" bestFit="1" customWidth="1"/>
    <col min="31" max="31" width="6.42578125" bestFit="1" customWidth="1"/>
    <col min="32" max="32" width="10.42578125" bestFit="1" customWidth="1"/>
    <col min="33" max="33" width="6.42578125" bestFit="1" customWidth="1"/>
    <col min="34" max="35" width="10.7109375" customWidth="1"/>
  </cols>
  <sheetData>
    <row r="2" spans="2:35" x14ac:dyDescent="0.25">
      <c r="AD2" t="str">
        <f>IF(AND(C19&gt;=1,C19=1),"CPFL Piratininga",IF(AND(C19=2,C19=2),"CPFL RGE",IF(AND(C19=3,C19=3),"CPFL Paulista",IF(C19=4,"CPFL Santa Cruz"))))</f>
        <v>CPFL RGE</v>
      </c>
    </row>
    <row r="3" spans="2:35" x14ac:dyDescent="0.25">
      <c r="B3" s="28" t="s">
        <v>666</v>
      </c>
      <c r="C3" s="28"/>
      <c r="D3" s="39" t="s">
        <v>667</v>
      </c>
      <c r="E3" s="494" t="s">
        <v>6179</v>
      </c>
      <c r="F3" s="39" t="s">
        <v>669</v>
      </c>
      <c r="G3" s="39" t="s">
        <v>670</v>
      </c>
      <c r="H3" s="39" t="s">
        <v>667</v>
      </c>
      <c r="I3" s="494" t="s">
        <v>6179</v>
      </c>
      <c r="J3" s="39" t="s">
        <v>669</v>
      </c>
      <c r="K3" s="39" t="s">
        <v>670</v>
      </c>
      <c r="L3" s="39" t="s">
        <v>667</v>
      </c>
      <c r="M3" s="494" t="s">
        <v>6179</v>
      </c>
      <c r="N3" s="39" t="s">
        <v>669</v>
      </c>
      <c r="O3" s="39" t="s">
        <v>670</v>
      </c>
      <c r="Q3" s="39"/>
      <c r="R3" s="494" t="s">
        <v>667</v>
      </c>
      <c r="S3" s="494" t="s">
        <v>6179</v>
      </c>
      <c r="T3" s="494" t="s">
        <v>669</v>
      </c>
      <c r="U3" s="494" t="s">
        <v>670</v>
      </c>
      <c r="V3" s="494" t="s">
        <v>667</v>
      </c>
      <c r="W3" s="494" t="s">
        <v>6179</v>
      </c>
      <c r="X3" s="494" t="s">
        <v>669</v>
      </c>
      <c r="Y3" s="494" t="s">
        <v>670</v>
      </c>
      <c r="Z3" s="579" t="s">
        <v>5112</v>
      </c>
      <c r="AA3" s="579"/>
      <c r="AC3" s="892" t="str">
        <f>IF(AND(C19&gt;=1,C19=1),"CPFL Piratininga",IF(AND(C19=2,C19=2),"CPFL RGE",IF(AND(C19=3,C19=3),"CPFL Paulista",IF(C19=4,"CPFL Santa Cruz"))))</f>
        <v>CPFL RGE</v>
      </c>
      <c r="AD3" s="892"/>
      <c r="AE3" s="29"/>
      <c r="AF3" s="29"/>
      <c r="AG3" s="29"/>
      <c r="AH3" s="29"/>
      <c r="AI3" s="29"/>
    </row>
    <row r="4" spans="2:35" x14ac:dyDescent="0.25">
      <c r="B4" s="30" t="s">
        <v>671</v>
      </c>
      <c r="C4" s="30"/>
      <c r="D4" s="639" t="s">
        <v>672</v>
      </c>
      <c r="E4" s="1274" t="s">
        <v>672</v>
      </c>
      <c r="F4" s="1274" t="s">
        <v>672</v>
      </c>
      <c r="G4" s="1274" t="s">
        <v>672</v>
      </c>
      <c r="H4" s="1274" t="s">
        <v>673</v>
      </c>
      <c r="I4" s="1274" t="s">
        <v>673</v>
      </c>
      <c r="J4" s="1274" t="s">
        <v>673</v>
      </c>
      <c r="K4" s="1274" t="s">
        <v>673</v>
      </c>
      <c r="L4" s="1274" t="s">
        <v>674</v>
      </c>
      <c r="M4" s="1274" t="s">
        <v>674</v>
      </c>
      <c r="N4" s="639" t="s">
        <v>674</v>
      </c>
      <c r="O4" s="639" t="s">
        <v>674</v>
      </c>
      <c r="Q4" s="37"/>
      <c r="R4" s="31" t="s">
        <v>675</v>
      </c>
      <c r="S4" s="31" t="s">
        <v>675</v>
      </c>
      <c r="T4" s="31" t="s">
        <v>675</v>
      </c>
      <c r="U4" s="31" t="s">
        <v>675</v>
      </c>
      <c r="V4" s="31" t="s">
        <v>676</v>
      </c>
      <c r="W4" s="31" t="s">
        <v>676</v>
      </c>
      <c r="X4" s="31" t="s">
        <v>676</v>
      </c>
      <c r="Y4" s="31" t="s">
        <v>676</v>
      </c>
      <c r="Z4" s="41" t="s">
        <v>678</v>
      </c>
      <c r="AA4" s="41" t="s">
        <v>676</v>
      </c>
      <c r="AC4" s="30" t="s">
        <v>671</v>
      </c>
      <c r="AD4" s="30"/>
      <c r="AE4" s="32" t="s">
        <v>672</v>
      </c>
      <c r="AF4" s="32" t="s">
        <v>673</v>
      </c>
      <c r="AG4" s="32" t="s">
        <v>677</v>
      </c>
    </row>
    <row r="5" spans="2:35" x14ac:dyDescent="0.25">
      <c r="B5" s="396">
        <v>1</v>
      </c>
      <c r="C5" s="33" t="s">
        <v>679</v>
      </c>
      <c r="D5" s="640">
        <v>0</v>
      </c>
      <c r="E5" s="1275">
        <v>0</v>
      </c>
      <c r="F5" s="1275">
        <v>0</v>
      </c>
      <c r="G5" s="1275">
        <v>0</v>
      </c>
      <c r="H5" s="1275">
        <v>0</v>
      </c>
      <c r="I5" s="1275">
        <v>0</v>
      </c>
      <c r="J5" s="1275">
        <v>0</v>
      </c>
      <c r="K5" s="1275">
        <v>0</v>
      </c>
      <c r="L5" s="1275">
        <v>0</v>
      </c>
      <c r="M5" s="1275">
        <v>0</v>
      </c>
      <c r="N5" s="640">
        <v>0</v>
      </c>
      <c r="O5" s="640">
        <v>0</v>
      </c>
      <c r="Q5" s="40">
        <v>46113</v>
      </c>
      <c r="R5" s="831">
        <v>1.0999999999999999E-2</v>
      </c>
      <c r="S5" s="831">
        <v>9.1999999999999998E-3</v>
      </c>
      <c r="T5" s="831">
        <v>1.12E-2</v>
      </c>
      <c r="U5" s="831">
        <v>9.7000000000000003E-3</v>
      </c>
      <c r="V5" s="831">
        <v>5.0200000000000002E-2</v>
      </c>
      <c r="W5" s="831">
        <v>4.2700000000000002E-2</v>
      </c>
      <c r="X5" s="831">
        <v>5.1200000000000002E-2</v>
      </c>
      <c r="Y5" s="831">
        <v>4.4699999999999997E-2</v>
      </c>
      <c r="Z5" s="424">
        <f t="shared" ref="Z5:Z16" si="0">SUMIF($R$3:$U$3,$AC$3,R5:U5)</f>
        <v>9.1999999999999998E-3</v>
      </c>
      <c r="AA5" s="424">
        <f t="shared" ref="AA5:AA16" si="1">SUMIF($V$3:$Y$3,$AC$3,V5:Y5)</f>
        <v>4.2700000000000002E-2</v>
      </c>
      <c r="AC5" s="34">
        <v>1</v>
      </c>
      <c r="AD5" s="33" t="s">
        <v>679</v>
      </c>
      <c r="AE5" s="35">
        <v>0</v>
      </c>
      <c r="AF5" s="35">
        <v>0</v>
      </c>
      <c r="AG5" s="35">
        <v>0</v>
      </c>
    </row>
    <row r="6" spans="2:35" x14ac:dyDescent="0.25">
      <c r="B6" s="34">
        <v>2</v>
      </c>
      <c r="C6" s="33" t="s">
        <v>680</v>
      </c>
      <c r="D6" s="640">
        <v>0</v>
      </c>
      <c r="E6" s="1275">
        <v>452.19247328694576</v>
      </c>
      <c r="F6" s="1275">
        <v>0</v>
      </c>
      <c r="G6" s="1275">
        <v>0</v>
      </c>
      <c r="H6" s="1275">
        <v>0</v>
      </c>
      <c r="I6" s="1275">
        <v>149.7552</v>
      </c>
      <c r="J6" s="1275">
        <v>0</v>
      </c>
      <c r="K6" s="1275">
        <v>0</v>
      </c>
      <c r="L6" s="1275">
        <v>0</v>
      </c>
      <c r="M6" s="1275">
        <v>426.78</v>
      </c>
      <c r="N6" s="640">
        <v>0</v>
      </c>
      <c r="O6" s="640">
        <v>0</v>
      </c>
      <c r="Q6" s="40">
        <v>46082</v>
      </c>
      <c r="R6" s="831">
        <v>9.0000000000000011E-3</v>
      </c>
      <c r="S6" s="831">
        <v>8.1000000000000013E-3</v>
      </c>
      <c r="T6" s="831">
        <v>9.1000000000000004E-3</v>
      </c>
      <c r="U6" s="831">
        <v>9.300000000000001E-3</v>
      </c>
      <c r="V6" s="831">
        <v>4.2000000000000003E-2</v>
      </c>
      <c r="W6" s="831">
        <v>3.78E-2</v>
      </c>
      <c r="X6" s="831">
        <v>4.2699999999999995E-2</v>
      </c>
      <c r="Y6" s="831">
        <v>4.3400000000000001E-2</v>
      </c>
      <c r="Z6" s="424">
        <f t="shared" si="0"/>
        <v>8.1000000000000013E-3</v>
      </c>
      <c r="AA6" s="424">
        <f t="shared" si="1"/>
        <v>3.78E-2</v>
      </c>
      <c r="AC6" s="34">
        <v>2</v>
      </c>
      <c r="AD6" s="33" t="s">
        <v>680</v>
      </c>
      <c r="AE6" s="35">
        <f>SUMIF($D$3:$G$3,$AC$3,D6:G6)</f>
        <v>452.19247328694576</v>
      </c>
      <c r="AF6" s="35">
        <f t="shared" ref="AF6:AF14" si="2">SUMIF($H$3:$K$3,$AC$3,H6:K6)</f>
        <v>149.7552</v>
      </c>
      <c r="AG6" s="35">
        <f t="shared" ref="AG6:AG14" si="3">SUMIF($L$3:$O$3,$AC$3,L6:O6)</f>
        <v>426.78</v>
      </c>
    </row>
    <row r="7" spans="2:35" x14ac:dyDescent="0.25">
      <c r="B7" s="34">
        <v>3</v>
      </c>
      <c r="C7" s="33" t="s">
        <v>681</v>
      </c>
      <c r="D7" s="640">
        <v>424.46088114158601</v>
      </c>
      <c r="E7" s="1275">
        <v>454.48247328694578</v>
      </c>
      <c r="F7" s="1275">
        <v>385.58106985899923</v>
      </c>
      <c r="G7" s="1275">
        <v>344.03306798776714</v>
      </c>
      <c r="H7" s="1275">
        <v>266.04205199999996</v>
      </c>
      <c r="I7" s="1275">
        <v>339.73440000000005</v>
      </c>
      <c r="J7" s="1275">
        <v>264.83062799999999</v>
      </c>
      <c r="K7" s="1275">
        <v>317.807256</v>
      </c>
      <c r="L7" s="1275">
        <v>399.3</v>
      </c>
      <c r="M7" s="1275">
        <v>429.07</v>
      </c>
      <c r="N7" s="640">
        <v>367.45</v>
      </c>
      <c r="O7" s="640">
        <v>328.15</v>
      </c>
      <c r="Q7" s="40">
        <v>46054</v>
      </c>
      <c r="R7" s="831">
        <v>9.7000000000000003E-3</v>
      </c>
      <c r="S7" s="831">
        <v>8.3999999999999995E-3</v>
      </c>
      <c r="T7" s="831">
        <v>9.7999999999999997E-3</v>
      </c>
      <c r="U7" s="831">
        <v>9.5999999999999992E-3</v>
      </c>
      <c r="V7" s="831">
        <v>4.5100000000000001E-2</v>
      </c>
      <c r="W7" s="831">
        <v>3.8599999999999995E-2</v>
      </c>
      <c r="X7" s="831">
        <v>4.58E-2</v>
      </c>
      <c r="Y7" s="831">
        <v>4.4900000000000002E-2</v>
      </c>
      <c r="Z7" s="424">
        <f t="shared" si="0"/>
        <v>8.3999999999999995E-3</v>
      </c>
      <c r="AA7" s="424">
        <f t="shared" si="1"/>
        <v>3.8599999999999995E-2</v>
      </c>
      <c r="AC7" s="34">
        <v>3</v>
      </c>
      <c r="AD7" s="33" t="s">
        <v>681</v>
      </c>
      <c r="AE7" s="35">
        <f t="shared" ref="AE7:AE15" si="4">SUMIF($D$3:$G$3,$AC$3,D7:G7)</f>
        <v>454.48247328694578</v>
      </c>
      <c r="AF7" s="35">
        <f t="shared" si="2"/>
        <v>339.73440000000005</v>
      </c>
      <c r="AG7" s="35">
        <f t="shared" si="3"/>
        <v>429.07</v>
      </c>
    </row>
    <row r="8" spans="2:35" x14ac:dyDescent="0.25">
      <c r="B8" s="34">
        <v>4</v>
      </c>
      <c r="C8" s="33" t="s">
        <v>682</v>
      </c>
      <c r="D8" s="640">
        <v>0</v>
      </c>
      <c r="E8" s="1275">
        <v>459.58247328694569</v>
      </c>
      <c r="F8" s="1275">
        <v>419.36106985899926</v>
      </c>
      <c r="G8" s="1275">
        <v>367.80306798776718</v>
      </c>
      <c r="H8" s="1275">
        <v>0</v>
      </c>
      <c r="I8" s="1275">
        <v>402.46560000000005</v>
      </c>
      <c r="J8" s="1275">
        <v>472.49477999999993</v>
      </c>
      <c r="K8" s="1275">
        <v>534.32244000000003</v>
      </c>
      <c r="L8" s="1275">
        <v>0</v>
      </c>
      <c r="M8" s="1275">
        <v>434.16999999999996</v>
      </c>
      <c r="N8" s="640">
        <v>401.23</v>
      </c>
      <c r="O8" s="640">
        <v>351.92</v>
      </c>
      <c r="Q8" s="40">
        <v>46023</v>
      </c>
      <c r="R8" s="831">
        <v>8.0000000000000002E-3</v>
      </c>
      <c r="S8" s="831">
        <v>1.04E-2</v>
      </c>
      <c r="T8" s="831">
        <v>1.0700000000000001E-2</v>
      </c>
      <c r="U8" s="831">
        <v>8.6999999999999994E-3</v>
      </c>
      <c r="V8" s="831">
        <v>3.6900000000000002E-2</v>
      </c>
      <c r="W8" s="831">
        <v>4.7899999999999998E-2</v>
      </c>
      <c r="X8" s="831">
        <v>4.9200000000000001E-2</v>
      </c>
      <c r="Y8" s="831">
        <v>3.9900000000000005E-2</v>
      </c>
      <c r="Z8" s="424">
        <f t="shared" si="0"/>
        <v>1.04E-2</v>
      </c>
      <c r="AA8" s="424">
        <f t="shared" si="1"/>
        <v>4.7899999999999998E-2</v>
      </c>
      <c r="AC8" s="34">
        <v>4</v>
      </c>
      <c r="AD8" s="33" t="s">
        <v>682</v>
      </c>
      <c r="AE8" s="35">
        <f t="shared" si="4"/>
        <v>459.58247328694569</v>
      </c>
      <c r="AF8" s="35">
        <f t="shared" si="2"/>
        <v>402.46560000000005</v>
      </c>
      <c r="AG8" s="35">
        <f t="shared" si="3"/>
        <v>434.16999999999996</v>
      </c>
    </row>
    <row r="9" spans="2:35" x14ac:dyDescent="0.25">
      <c r="B9" s="34">
        <v>5</v>
      </c>
      <c r="C9" s="33" t="s">
        <v>683</v>
      </c>
      <c r="D9" s="640">
        <v>0</v>
      </c>
      <c r="E9" s="1275">
        <v>521.91247328694578</v>
      </c>
      <c r="F9" s="1275">
        <v>455.11220981938027</v>
      </c>
      <c r="G9" s="1275">
        <v>411.22420794814815</v>
      </c>
      <c r="H9" s="1275">
        <v>0</v>
      </c>
      <c r="I9" s="1275">
        <v>1046.3040000000001</v>
      </c>
      <c r="J9" s="1275">
        <v>723.45020399999999</v>
      </c>
      <c r="K9" s="1275">
        <v>997.58951999999999</v>
      </c>
      <c r="L9" s="1275">
        <v>0</v>
      </c>
      <c r="M9" s="1275">
        <v>496.5</v>
      </c>
      <c r="N9" s="640">
        <v>436.98</v>
      </c>
      <c r="O9" s="640">
        <v>395.34000000000003</v>
      </c>
      <c r="Q9" s="40">
        <v>45992</v>
      </c>
      <c r="R9" s="831">
        <v>7.3000000000000001E-3</v>
      </c>
      <c r="S9" s="831">
        <v>9.4999999999999998E-3</v>
      </c>
      <c r="T9" s="831">
        <v>1.1399999999999999E-2</v>
      </c>
      <c r="U9" s="831">
        <v>8.3000000000000001E-3</v>
      </c>
      <c r="V9" s="831">
        <v>3.3599999999999998E-2</v>
      </c>
      <c r="W9" s="831">
        <v>4.4400000000000002E-2</v>
      </c>
      <c r="X9" s="831">
        <v>5.2300000000000006E-2</v>
      </c>
      <c r="Y9" s="831">
        <v>3.78E-2</v>
      </c>
      <c r="Z9" s="424">
        <f t="shared" si="0"/>
        <v>9.4999999999999998E-3</v>
      </c>
      <c r="AA9" s="424">
        <f t="shared" si="1"/>
        <v>4.4400000000000002E-2</v>
      </c>
      <c r="AC9" s="34">
        <v>5</v>
      </c>
      <c r="AD9" s="33" t="s">
        <v>683</v>
      </c>
      <c r="AE9" s="35">
        <f t="shared" si="4"/>
        <v>521.91247328694578</v>
      </c>
      <c r="AF9" s="35">
        <f t="shared" si="2"/>
        <v>1046.3040000000001</v>
      </c>
      <c r="AG9" s="35">
        <f t="shared" si="3"/>
        <v>496.5</v>
      </c>
    </row>
    <row r="10" spans="2:35" x14ac:dyDescent="0.25">
      <c r="B10" s="34">
        <v>6</v>
      </c>
      <c r="C10" s="33" t="s">
        <v>684</v>
      </c>
      <c r="D10" s="640">
        <v>476.92088114158599</v>
      </c>
      <c r="E10" s="1275">
        <v>521.91247328694578</v>
      </c>
      <c r="F10" s="1275">
        <v>455.11220981938027</v>
      </c>
      <c r="G10" s="1275">
        <v>411.22420794814815</v>
      </c>
      <c r="H10" s="1275">
        <v>487.92874800000004</v>
      </c>
      <c r="I10" s="1275">
        <v>1046.3040000000001</v>
      </c>
      <c r="J10" s="1275">
        <v>723.45020399999999</v>
      </c>
      <c r="K10" s="1275">
        <v>997.58951999999999</v>
      </c>
      <c r="L10" s="1275">
        <v>451.76</v>
      </c>
      <c r="M10" s="1275">
        <v>496.5</v>
      </c>
      <c r="N10" s="640">
        <v>436.98</v>
      </c>
      <c r="O10" s="640">
        <v>395.34000000000003</v>
      </c>
      <c r="Q10" s="40">
        <v>45962</v>
      </c>
      <c r="R10" s="831">
        <v>1.1899999999999999E-2</v>
      </c>
      <c r="S10" s="831">
        <v>1.1299999999999999E-2</v>
      </c>
      <c r="T10" s="831">
        <v>9.300000000000001E-3</v>
      </c>
      <c r="U10" s="831">
        <v>8.1000000000000013E-3</v>
      </c>
      <c r="V10" s="831">
        <v>5.4699999999999999E-2</v>
      </c>
      <c r="W10" s="831">
        <v>5.2199999999999996E-2</v>
      </c>
      <c r="X10" s="831">
        <v>4.24E-2</v>
      </c>
      <c r="Y10" s="831">
        <v>3.78E-2</v>
      </c>
      <c r="Z10" s="424">
        <f t="shared" si="0"/>
        <v>1.1299999999999999E-2</v>
      </c>
      <c r="AA10" s="424">
        <f t="shared" si="1"/>
        <v>5.2199999999999996E-2</v>
      </c>
      <c r="AC10" s="34">
        <v>6</v>
      </c>
      <c r="AD10" s="33" t="s">
        <v>684</v>
      </c>
      <c r="AE10" s="35">
        <f t="shared" si="4"/>
        <v>521.91247328694578</v>
      </c>
      <c r="AF10" s="35">
        <f t="shared" si="2"/>
        <v>1046.3040000000001</v>
      </c>
      <c r="AG10" s="35">
        <f t="shared" si="3"/>
        <v>496.5</v>
      </c>
    </row>
    <row r="11" spans="2:35" x14ac:dyDescent="0.25">
      <c r="B11" s="34">
        <v>7</v>
      </c>
      <c r="C11" s="33" t="s">
        <v>685</v>
      </c>
      <c r="D11" s="640">
        <v>704.93273446985199</v>
      </c>
      <c r="E11" s="1275">
        <v>885.2773605065405</v>
      </c>
      <c r="F11" s="1275">
        <v>701.84348793274739</v>
      </c>
      <c r="G11" s="1275">
        <v>761.35068017192191</v>
      </c>
      <c r="H11" s="1275">
        <v>1464.6666068324998</v>
      </c>
      <c r="I11" s="1275">
        <v>2481.9351072000004</v>
      </c>
      <c r="J11" s="1275">
        <v>2190.6667428217497</v>
      </c>
      <c r="K11" s="1275">
        <v>2723.5524499522498</v>
      </c>
      <c r="L11" s="1275">
        <v>620.98</v>
      </c>
      <c r="M11" s="1275">
        <v>759.67000000000007</v>
      </c>
      <c r="N11" s="640">
        <v>624.96</v>
      </c>
      <c r="O11" s="640">
        <v>660.65</v>
      </c>
      <c r="Q11" s="40">
        <v>45931</v>
      </c>
      <c r="R11" s="831">
        <v>1.18E-2</v>
      </c>
      <c r="S11" s="831">
        <v>1.23E-2</v>
      </c>
      <c r="T11" s="831">
        <v>1.24E-2</v>
      </c>
      <c r="U11" s="831">
        <v>1.09E-2</v>
      </c>
      <c r="V11" s="831">
        <v>5.45E-2</v>
      </c>
      <c r="W11" s="831">
        <v>5.6299999999999996E-2</v>
      </c>
      <c r="X11" s="831">
        <v>5.6799999999999996E-2</v>
      </c>
      <c r="Y11" s="831">
        <v>5.0499999999999996E-2</v>
      </c>
      <c r="Z11" s="424">
        <f t="shared" si="0"/>
        <v>1.23E-2</v>
      </c>
      <c r="AA11" s="424">
        <f t="shared" si="1"/>
        <v>5.6299999999999996E-2</v>
      </c>
      <c r="AC11" s="34">
        <v>7</v>
      </c>
      <c r="AD11" s="33" t="s">
        <v>686</v>
      </c>
      <c r="AE11" s="35">
        <f t="shared" si="4"/>
        <v>885.2773605065405</v>
      </c>
      <c r="AF11" s="35">
        <f t="shared" si="2"/>
        <v>2481.9351072000004</v>
      </c>
      <c r="AG11" s="35">
        <f t="shared" si="3"/>
        <v>759.67000000000007</v>
      </c>
    </row>
    <row r="12" spans="2:35" x14ac:dyDescent="0.25">
      <c r="B12" s="34">
        <v>8</v>
      </c>
      <c r="C12" s="33" t="s">
        <v>687</v>
      </c>
      <c r="D12" s="640">
        <v>731.10946202946513</v>
      </c>
      <c r="E12" s="1275">
        <v>896.37098879729774</v>
      </c>
      <c r="F12" s="1275">
        <v>711.89977858416762</v>
      </c>
      <c r="G12" s="1275">
        <v>785.1100616179973</v>
      </c>
      <c r="H12" s="1275">
        <v>1574.7314199187499</v>
      </c>
      <c r="I12" s="1275">
        <v>2535.2282352000002</v>
      </c>
      <c r="J12" s="1275">
        <v>2245.4566722509999</v>
      </c>
      <c r="K12" s="1275">
        <v>2853.0034292482496</v>
      </c>
      <c r="L12" s="1275">
        <v>638.11</v>
      </c>
      <c r="M12" s="1275">
        <v>767.12</v>
      </c>
      <c r="N12" s="640">
        <v>631.87</v>
      </c>
      <c r="O12" s="640">
        <v>676.97</v>
      </c>
      <c r="Q12" s="40">
        <v>45901</v>
      </c>
      <c r="R12" s="831">
        <v>9.300000000000001E-3</v>
      </c>
      <c r="S12" s="831">
        <v>7.0999999999999995E-3</v>
      </c>
      <c r="T12" s="831">
        <v>1.2199999999999999E-2</v>
      </c>
      <c r="U12" s="831">
        <v>1.1899999999999999E-2</v>
      </c>
      <c r="V12" s="831">
        <v>4.3299999999999998E-2</v>
      </c>
      <c r="W12" s="831">
        <v>3.2899999999999999E-2</v>
      </c>
      <c r="X12" s="831">
        <v>5.6399999999999999E-2</v>
      </c>
      <c r="Y12" s="831">
        <v>5.45E-2</v>
      </c>
      <c r="Z12" s="424">
        <f t="shared" si="0"/>
        <v>7.0999999999999995E-3</v>
      </c>
      <c r="AA12" s="424">
        <f t="shared" si="1"/>
        <v>3.2899999999999999E-2</v>
      </c>
      <c r="AC12" s="34">
        <v>8</v>
      </c>
      <c r="AD12" s="33" t="s">
        <v>685</v>
      </c>
      <c r="AE12" s="35">
        <f t="shared" si="4"/>
        <v>896.37098879729774</v>
      </c>
      <c r="AF12" s="35">
        <f t="shared" si="2"/>
        <v>2535.2282352000002</v>
      </c>
      <c r="AG12" s="35">
        <f t="shared" si="3"/>
        <v>767.12</v>
      </c>
    </row>
    <row r="13" spans="2:35" x14ac:dyDescent="0.25">
      <c r="B13" s="34">
        <v>9</v>
      </c>
      <c r="C13" s="33" t="s">
        <v>688</v>
      </c>
      <c r="D13" s="640">
        <v>0</v>
      </c>
      <c r="E13" s="1275">
        <v>0</v>
      </c>
      <c r="F13" s="1275">
        <v>0</v>
      </c>
      <c r="G13" s="1275">
        <v>0</v>
      </c>
      <c r="H13" s="1275">
        <v>0</v>
      </c>
      <c r="I13" s="1275">
        <v>0</v>
      </c>
      <c r="J13" s="1275">
        <v>0</v>
      </c>
      <c r="K13" s="1275">
        <v>0</v>
      </c>
      <c r="L13" s="1275">
        <v>0</v>
      </c>
      <c r="M13" s="1275">
        <v>0</v>
      </c>
      <c r="N13" s="640">
        <v>0</v>
      </c>
      <c r="O13" s="640">
        <v>0</v>
      </c>
      <c r="Q13" s="40">
        <v>45870</v>
      </c>
      <c r="R13" s="831">
        <v>8.199999999999999E-3</v>
      </c>
      <c r="S13" s="831">
        <v>7.3000000000000001E-3</v>
      </c>
      <c r="T13" s="831">
        <v>7.7000000000000002E-3</v>
      </c>
      <c r="U13" s="831">
        <v>8.3000000000000001E-3</v>
      </c>
      <c r="V13" s="831">
        <v>3.7599999999999995E-2</v>
      </c>
      <c r="W13" s="831">
        <v>3.4500000000000003E-2</v>
      </c>
      <c r="X13" s="831">
        <v>3.56E-2</v>
      </c>
      <c r="Y13" s="831">
        <v>3.7900000000000003E-2</v>
      </c>
      <c r="Z13" s="424">
        <f t="shared" si="0"/>
        <v>7.3000000000000001E-3</v>
      </c>
      <c r="AA13" s="424">
        <f t="shared" si="1"/>
        <v>3.4500000000000003E-2</v>
      </c>
      <c r="AC13" s="34">
        <v>9</v>
      </c>
      <c r="AD13" s="33" t="s">
        <v>687</v>
      </c>
      <c r="AE13" s="35">
        <f t="shared" si="4"/>
        <v>0</v>
      </c>
      <c r="AF13" s="35">
        <f t="shared" si="2"/>
        <v>0</v>
      </c>
      <c r="AG13" s="35">
        <f t="shared" si="3"/>
        <v>0</v>
      </c>
    </row>
    <row r="14" spans="2:35" x14ac:dyDescent="0.25">
      <c r="B14" s="34">
        <v>10</v>
      </c>
      <c r="C14" s="33" t="s">
        <v>689</v>
      </c>
      <c r="D14" s="640">
        <v>754.02270957541089</v>
      </c>
      <c r="E14" s="1275">
        <v>924.10883683013355</v>
      </c>
      <c r="F14" s="1275">
        <v>725.29711270682287</v>
      </c>
      <c r="G14" s="1275">
        <v>794.60649817265596</v>
      </c>
      <c r="H14" s="1275">
        <v>1671.07310679375</v>
      </c>
      <c r="I14" s="1275">
        <v>2668.4784624000004</v>
      </c>
      <c r="J14" s="1275">
        <v>2318.4518252609996</v>
      </c>
      <c r="K14" s="1275">
        <v>2904.74506772925</v>
      </c>
      <c r="L14" s="1275">
        <v>653.11</v>
      </c>
      <c r="M14" s="1275">
        <v>785.75</v>
      </c>
      <c r="N14" s="640">
        <v>641.06999999999994</v>
      </c>
      <c r="O14" s="640">
        <v>683.49</v>
      </c>
      <c r="Q14" s="40">
        <v>45839</v>
      </c>
      <c r="R14" s="831">
        <v>8.5000000000000006E-3</v>
      </c>
      <c r="S14" s="831">
        <v>9.300000000000001E-3</v>
      </c>
      <c r="T14" s="831">
        <v>9.3999999999999986E-3</v>
      </c>
      <c r="U14" s="831">
        <v>8.6E-3</v>
      </c>
      <c r="V14" s="831">
        <v>3.8800000000000001E-2</v>
      </c>
      <c r="W14" s="831">
        <v>4.3099999999999999E-2</v>
      </c>
      <c r="X14" s="831">
        <v>4.3200000000000002E-2</v>
      </c>
      <c r="Y14" s="831">
        <v>3.9699999999999999E-2</v>
      </c>
      <c r="Z14" s="424">
        <f t="shared" si="0"/>
        <v>9.300000000000001E-3</v>
      </c>
      <c r="AA14" s="424">
        <f t="shared" si="1"/>
        <v>4.3099999999999999E-2</v>
      </c>
      <c r="AC14" s="34">
        <v>10</v>
      </c>
      <c r="AD14" s="33" t="s">
        <v>689</v>
      </c>
      <c r="AE14" s="35">
        <f t="shared" si="4"/>
        <v>924.10883683013355</v>
      </c>
      <c r="AF14" s="35">
        <f t="shared" si="2"/>
        <v>2668.4784624000004</v>
      </c>
      <c r="AG14" s="35">
        <f t="shared" si="3"/>
        <v>785.75</v>
      </c>
    </row>
    <row r="15" spans="2:35" x14ac:dyDescent="0.25">
      <c r="D15" s="881">
        <v>3543</v>
      </c>
      <c r="E15" s="1276">
        <v>3590</v>
      </c>
      <c r="F15" s="1276">
        <v>3579</v>
      </c>
      <c r="G15" s="1276">
        <v>3580</v>
      </c>
      <c r="H15" s="1277">
        <v>45951</v>
      </c>
      <c r="I15" s="1277">
        <v>46189</v>
      </c>
      <c r="J15" s="1277">
        <v>46134</v>
      </c>
      <c r="K15" s="1277">
        <v>46134</v>
      </c>
      <c r="L15" s="1278"/>
      <c r="M15" s="1278"/>
      <c r="N15" s="882"/>
      <c r="O15" s="882"/>
      <c r="Q15" s="40">
        <v>45809</v>
      </c>
      <c r="R15" s="831">
        <v>8.8000000000000005E-3</v>
      </c>
      <c r="S15" s="831">
        <v>1.1000000000000001E-2</v>
      </c>
      <c r="T15" s="831">
        <v>1.11E-2</v>
      </c>
      <c r="U15" s="831">
        <v>8.5000000000000006E-3</v>
      </c>
      <c r="V15" s="831">
        <v>4.0999999999999995E-2</v>
      </c>
      <c r="W15" s="831">
        <v>5.0499999999999996E-2</v>
      </c>
      <c r="X15" s="831">
        <v>5.1799999999999999E-2</v>
      </c>
      <c r="Y15" s="831">
        <v>3.9800000000000002E-2</v>
      </c>
      <c r="Z15" s="424">
        <f t="shared" si="0"/>
        <v>1.1000000000000001E-2</v>
      </c>
      <c r="AA15" s="424">
        <f t="shared" si="1"/>
        <v>5.0499999999999996E-2</v>
      </c>
      <c r="AC15" s="37"/>
      <c r="AD15" s="37"/>
      <c r="AE15" s="38">
        <f t="shared" si="4"/>
        <v>3590</v>
      </c>
      <c r="AF15" s="36">
        <f>SUMIF($H$3:$K$3,$AC$3,H15:K15)</f>
        <v>46189</v>
      </c>
      <c r="AG15" s="36"/>
    </row>
    <row r="16" spans="2:35" x14ac:dyDescent="0.25">
      <c r="D16" s="883"/>
      <c r="E16" s="883"/>
      <c r="F16" s="883"/>
      <c r="G16" s="883"/>
      <c r="H16" s="884">
        <v>0.75</v>
      </c>
      <c r="I16" s="1279">
        <v>0.8</v>
      </c>
      <c r="J16" s="884">
        <v>0.85</v>
      </c>
      <c r="K16" s="884">
        <v>0.85</v>
      </c>
      <c r="Q16" s="40">
        <v>45778</v>
      </c>
      <c r="R16" s="831">
        <v>8.6999999999999994E-3</v>
      </c>
      <c r="S16" s="831">
        <v>1.0700000000000001E-2</v>
      </c>
      <c r="T16" s="831">
        <v>9.5999999999999992E-3</v>
      </c>
      <c r="U16" s="831">
        <v>8.0000000000000002E-3</v>
      </c>
      <c r="V16" s="832">
        <v>3.9699999999999999E-2</v>
      </c>
      <c r="W16" s="831">
        <v>4.9200000000000001E-2</v>
      </c>
      <c r="X16" s="831">
        <v>3.9100000000000003E-2</v>
      </c>
      <c r="Y16" s="831">
        <v>3.6799999999999999E-2</v>
      </c>
      <c r="Z16" s="424">
        <f t="shared" si="0"/>
        <v>1.0700000000000001E-2</v>
      </c>
      <c r="AA16" s="424">
        <f t="shared" si="1"/>
        <v>4.9200000000000001E-2</v>
      </c>
      <c r="AC16" s="37"/>
      <c r="AD16" s="37"/>
      <c r="AE16" s="37"/>
      <c r="AF16" s="35">
        <f>SUMIF($H$3:$K$3,$AC$3,H16:K16)</f>
        <v>0.8</v>
      </c>
      <c r="AG16" s="35"/>
    </row>
    <row r="17" spans="3:27" hidden="1" x14ac:dyDescent="0.25">
      <c r="C17" s="453" t="s">
        <v>6180</v>
      </c>
      <c r="D17" t="s">
        <v>667</v>
      </c>
      <c r="Q17" s="40" t="s">
        <v>5111</v>
      </c>
      <c r="R17" s="425">
        <f t="shared" ref="R17:X17" si="5">AVERAGE(R5:R16)</f>
        <v>9.3500000000000007E-3</v>
      </c>
      <c r="S17" s="425">
        <f>AVERAGE(S5:S16)</f>
        <v>9.5499999999999995E-3</v>
      </c>
      <c r="T17" s="425">
        <f t="shared" si="5"/>
        <v>1.0325000000000001E-2</v>
      </c>
      <c r="U17" s="425">
        <f t="shared" si="5"/>
        <v>9.1583333333333326E-3</v>
      </c>
      <c r="V17" s="425">
        <f t="shared" si="5"/>
        <v>4.3116666666666664E-2</v>
      </c>
      <c r="W17" s="425">
        <f t="shared" si="5"/>
        <v>4.4174999999999999E-2</v>
      </c>
      <c r="X17" s="425">
        <f t="shared" si="5"/>
        <v>4.7208333333333345E-2</v>
      </c>
      <c r="Y17" s="425">
        <f>AVERAGE(Y5:Y16)</f>
        <v>4.2308333333333337E-2</v>
      </c>
      <c r="Z17" s="424">
        <f>AVERAGE(Z5:Z16)</f>
        <v>9.5499999999999995E-3</v>
      </c>
      <c r="AA17" s="424">
        <f t="shared" ref="AA17" si="6">AVERAGE(AA5:AA16)</f>
        <v>4.4174999999999999E-2</v>
      </c>
    </row>
    <row r="18" spans="3:27" hidden="1" x14ac:dyDescent="0.25">
      <c r="C18" s="453" t="s">
        <v>6180</v>
      </c>
      <c r="D18" t="s">
        <v>6179</v>
      </c>
    </row>
    <row r="19" spans="3:27" hidden="1" x14ac:dyDescent="0.25">
      <c r="C19" s="453">
        <v>2</v>
      </c>
      <c r="D19" t="s">
        <v>669</v>
      </c>
    </row>
    <row r="20" spans="3:27" hidden="1" x14ac:dyDescent="0.25">
      <c r="C20" s="453" t="s">
        <v>6180</v>
      </c>
      <c r="D20" t="s">
        <v>670</v>
      </c>
    </row>
    <row r="21" spans="3:27" hidden="1" x14ac:dyDescent="0.25">
      <c r="C21" s="453" t="s">
        <v>6181</v>
      </c>
      <c r="D21" s="29" t="s">
        <v>5006</v>
      </c>
    </row>
    <row r="22" spans="3:27" hidden="1" x14ac:dyDescent="0.25">
      <c r="F22" s="29" t="s">
        <v>690</v>
      </c>
    </row>
    <row r="23" spans="3:27" hidden="1" x14ac:dyDescent="0.25">
      <c r="C23" s="29" t="s">
        <v>5113</v>
      </c>
      <c r="D23" s="29" t="s">
        <v>5114</v>
      </c>
    </row>
    <row r="24" spans="3:27" hidden="1" x14ac:dyDescent="0.25">
      <c r="C24" s="453" t="s">
        <v>6180</v>
      </c>
      <c r="D24" t="s">
        <v>667</v>
      </c>
    </row>
    <row r="25" spans="3:27" hidden="1" x14ac:dyDescent="0.25">
      <c r="C25" s="453" t="s">
        <v>6180</v>
      </c>
      <c r="D25" t="s">
        <v>6179</v>
      </c>
    </row>
    <row r="26" spans="3:27" hidden="1" x14ac:dyDescent="0.25">
      <c r="C26" s="453"/>
      <c r="D26" t="s">
        <v>669</v>
      </c>
    </row>
    <row r="27" spans="3:27" hidden="1" x14ac:dyDescent="0.25">
      <c r="C27" s="453" t="s">
        <v>6180</v>
      </c>
      <c r="D27" t="s">
        <v>670</v>
      </c>
    </row>
    <row r="28" spans="3:27" hidden="1" x14ac:dyDescent="0.25">
      <c r="C28" s="453" t="s">
        <v>6181</v>
      </c>
      <c r="D28" s="29" t="s">
        <v>5006</v>
      </c>
    </row>
    <row r="29" spans="3:27" x14ac:dyDescent="0.25">
      <c r="D29" s="29" t="s">
        <v>5812</v>
      </c>
    </row>
    <row r="30" spans="3:27" x14ac:dyDescent="0.25">
      <c r="C30" s="29" t="s">
        <v>669</v>
      </c>
      <c r="D30" s="637">
        <v>46141</v>
      </c>
    </row>
    <row r="31" spans="3:27" x14ac:dyDescent="0.25">
      <c r="C31" s="29" t="s">
        <v>667</v>
      </c>
      <c r="D31" s="637">
        <v>46141</v>
      </c>
    </row>
    <row r="32" spans="3:27" x14ac:dyDescent="0.25">
      <c r="C32" s="29" t="s">
        <v>668</v>
      </c>
      <c r="D32" s="637">
        <v>46141</v>
      </c>
      <c r="Q32" s="639"/>
      <c r="R32" s="642"/>
      <c r="S32" s="642"/>
      <c r="T32" s="642"/>
      <c r="U32" s="642"/>
      <c r="V32" s="642"/>
      <c r="W32" s="642"/>
      <c r="X32" s="642"/>
      <c r="Y32" s="642"/>
      <c r="Z32" s="643"/>
      <c r="AA32" s="644"/>
    </row>
    <row r="33" spans="2:27" x14ac:dyDescent="0.25">
      <c r="C33" s="29" t="s">
        <v>670</v>
      </c>
      <c r="D33" s="637">
        <v>46141</v>
      </c>
      <c r="R33" s="639"/>
      <c r="S33" s="639"/>
      <c r="T33" s="639"/>
      <c r="U33" s="639"/>
      <c r="V33" s="639"/>
      <c r="W33" s="639"/>
      <c r="X33" s="639"/>
      <c r="Y33" s="639"/>
      <c r="Z33" s="645"/>
      <c r="AA33" s="646"/>
    </row>
    <row r="34" spans="2:27" x14ac:dyDescent="0.25">
      <c r="C34" s="29" t="s">
        <v>5813</v>
      </c>
      <c r="D34" s="637">
        <v>46100</v>
      </c>
      <c r="Q34" s="635"/>
      <c r="R34" s="647"/>
      <c r="S34" s="647"/>
      <c r="T34" s="647"/>
      <c r="U34" s="647"/>
      <c r="V34" s="647"/>
      <c r="W34" s="647"/>
      <c r="X34" s="647"/>
      <c r="Y34" s="647"/>
      <c r="Z34" s="648"/>
      <c r="AA34" s="648"/>
    </row>
    <row r="35" spans="2:27" x14ac:dyDescent="0.25">
      <c r="Q35" s="635"/>
      <c r="R35" s="636"/>
      <c r="S35" s="633"/>
      <c r="T35" s="636"/>
      <c r="U35" s="634"/>
      <c r="V35" s="636"/>
      <c r="W35" s="633"/>
      <c r="X35" s="636"/>
      <c r="Y35" s="634"/>
      <c r="Z35" s="648"/>
      <c r="AA35" s="648"/>
    </row>
    <row r="36" spans="2:27" x14ac:dyDescent="0.25">
      <c r="B36" s="638"/>
      <c r="C36" s="638"/>
      <c r="D36" s="639"/>
      <c r="E36" s="639"/>
      <c r="F36" s="639"/>
      <c r="G36" s="639"/>
      <c r="H36" s="639"/>
      <c r="I36" s="639"/>
      <c r="J36" s="639"/>
      <c r="K36" s="639"/>
      <c r="L36" s="639"/>
      <c r="M36" s="639"/>
      <c r="N36" s="639"/>
      <c r="O36" s="639"/>
      <c r="Q36" s="635"/>
      <c r="R36" s="636"/>
      <c r="S36" s="633"/>
      <c r="T36" s="636"/>
      <c r="U36" s="634"/>
      <c r="V36" s="636"/>
      <c r="W36" s="633"/>
      <c r="X36" s="636"/>
      <c r="Y36" s="634"/>
      <c r="Z36" s="648"/>
      <c r="AA36" s="648"/>
    </row>
    <row r="37" spans="2:27" x14ac:dyDescent="0.25">
      <c r="B37" s="638"/>
      <c r="C37" s="638"/>
      <c r="D37" s="639"/>
      <c r="E37" s="639"/>
      <c r="F37" s="639"/>
      <c r="G37" s="639"/>
      <c r="H37" s="639"/>
      <c r="I37" s="639"/>
      <c r="J37" s="639"/>
      <c r="K37" s="639"/>
      <c r="L37" s="639"/>
      <c r="M37" s="639"/>
      <c r="N37" s="639"/>
      <c r="O37" s="639"/>
      <c r="Q37" s="635"/>
      <c r="R37" s="632"/>
      <c r="S37" s="633"/>
      <c r="T37" s="632"/>
      <c r="U37" s="633"/>
      <c r="V37" s="632"/>
      <c r="W37" s="633"/>
      <c r="X37" s="633"/>
      <c r="Y37" s="633"/>
      <c r="Z37" s="648"/>
      <c r="AA37" s="648"/>
    </row>
    <row r="38" spans="2:27" x14ac:dyDescent="0.25">
      <c r="B38" s="556"/>
      <c r="C38" s="453"/>
      <c r="D38" s="640"/>
      <c r="E38" s="640"/>
      <c r="F38" s="640"/>
      <c r="G38" s="640"/>
      <c r="H38" s="640"/>
      <c r="I38" s="640"/>
      <c r="J38" s="640"/>
      <c r="K38" s="640"/>
      <c r="L38" s="640"/>
      <c r="M38" s="640"/>
      <c r="N38" s="640"/>
      <c r="O38" s="640"/>
      <c r="Q38" s="635"/>
      <c r="R38" s="632"/>
      <c r="S38" s="633"/>
      <c r="T38" s="632"/>
      <c r="U38" s="633"/>
      <c r="V38" s="632"/>
      <c r="W38" s="633"/>
      <c r="X38" s="632"/>
      <c r="Y38" s="633"/>
      <c r="Z38" s="648"/>
      <c r="AA38" s="648"/>
    </row>
    <row r="39" spans="2:27" x14ac:dyDescent="0.25">
      <c r="B39" s="453"/>
      <c r="C39" s="453"/>
      <c r="D39" s="640"/>
      <c r="E39" s="640"/>
      <c r="F39" s="640"/>
      <c r="G39" s="640"/>
      <c r="H39" s="640"/>
      <c r="I39" s="640"/>
      <c r="J39" s="640"/>
      <c r="K39" s="640"/>
      <c r="L39" s="640"/>
      <c r="M39" s="640"/>
      <c r="N39" s="640"/>
      <c r="O39" s="640"/>
      <c r="Q39" s="635"/>
      <c r="R39" s="632"/>
      <c r="S39" s="633"/>
      <c r="T39" s="632"/>
      <c r="U39" s="633"/>
      <c r="V39" s="632"/>
      <c r="W39" s="633"/>
      <c r="X39" s="632"/>
      <c r="Y39" s="633"/>
      <c r="Z39" s="648"/>
      <c r="AA39" s="648"/>
    </row>
    <row r="40" spans="2:27" x14ac:dyDescent="0.25">
      <c r="B40" s="453"/>
      <c r="C40" s="453"/>
      <c r="D40" s="640"/>
      <c r="E40" s="640"/>
      <c r="F40" s="640"/>
      <c r="G40" s="640"/>
      <c r="H40" s="640"/>
      <c r="I40" s="640"/>
      <c r="J40" s="640"/>
      <c r="K40" s="640"/>
      <c r="L40" s="640"/>
      <c r="M40" s="640"/>
      <c r="N40" s="640"/>
      <c r="O40" s="640"/>
      <c r="Q40" s="635"/>
      <c r="R40" s="632"/>
      <c r="S40" s="633"/>
      <c r="T40" s="632"/>
      <c r="U40" s="633"/>
      <c r="V40" s="632"/>
      <c r="W40" s="633"/>
      <c r="X40" s="632"/>
      <c r="Y40" s="633"/>
      <c r="Z40" s="648"/>
      <c r="AA40" s="648"/>
    </row>
    <row r="41" spans="2:27" x14ac:dyDescent="0.25">
      <c r="B41" s="453"/>
      <c r="C41" s="453"/>
      <c r="D41" s="640"/>
      <c r="E41" s="640"/>
      <c r="F41" s="640"/>
      <c r="G41" s="640"/>
      <c r="H41" s="640"/>
      <c r="I41" s="640"/>
      <c r="J41" s="640"/>
      <c r="K41" s="640"/>
      <c r="L41" s="640"/>
      <c r="M41" s="640"/>
      <c r="N41" s="640"/>
      <c r="O41" s="640"/>
      <c r="Q41" s="635"/>
      <c r="R41" s="632"/>
      <c r="S41" s="633"/>
      <c r="T41" s="632"/>
      <c r="U41" s="633"/>
      <c r="V41" s="632"/>
      <c r="W41" s="633"/>
      <c r="X41" s="632"/>
      <c r="Y41" s="633"/>
      <c r="Z41" s="648"/>
      <c r="AA41" s="648"/>
    </row>
    <row r="42" spans="2:27" x14ac:dyDescent="0.25">
      <c r="B42" s="453"/>
      <c r="C42" s="453"/>
      <c r="D42" s="640"/>
      <c r="E42" s="640"/>
      <c r="F42" s="640"/>
      <c r="G42" s="640"/>
      <c r="H42" s="640"/>
      <c r="I42" s="640"/>
      <c r="J42" s="640"/>
      <c r="K42" s="640"/>
      <c r="L42" s="640"/>
      <c r="M42" s="640"/>
      <c r="N42" s="640"/>
      <c r="O42" s="640"/>
      <c r="Q42" s="635"/>
      <c r="R42" s="632"/>
      <c r="S42" s="633"/>
      <c r="T42" s="632"/>
      <c r="U42" s="633"/>
      <c r="V42" s="632"/>
      <c r="W42" s="633"/>
      <c r="X42" s="632"/>
      <c r="Y42" s="633"/>
      <c r="Z42" s="648"/>
      <c r="AA42" s="648"/>
    </row>
    <row r="43" spans="2:27" x14ac:dyDescent="0.25">
      <c r="B43" s="453"/>
      <c r="C43" s="453"/>
      <c r="D43" s="640"/>
      <c r="E43" s="640"/>
      <c r="F43" s="640"/>
      <c r="G43" s="640"/>
      <c r="H43" s="640"/>
      <c r="I43" s="640"/>
      <c r="J43" s="640"/>
      <c r="K43" s="640"/>
      <c r="L43" s="640"/>
      <c r="M43" s="640"/>
      <c r="N43" s="640"/>
      <c r="O43" s="640"/>
      <c r="Q43" s="635"/>
      <c r="R43" s="632"/>
      <c r="S43" s="633"/>
      <c r="T43" s="632"/>
      <c r="U43" s="633"/>
      <c r="V43" s="632"/>
      <c r="W43" s="633"/>
      <c r="X43" s="632"/>
      <c r="Y43" s="633"/>
      <c r="Z43" s="648"/>
      <c r="AA43" s="648"/>
    </row>
    <row r="44" spans="2:27" x14ac:dyDescent="0.25">
      <c r="B44" s="453"/>
      <c r="C44" s="453"/>
      <c r="D44" s="640"/>
      <c r="E44" s="640"/>
      <c r="F44" s="640"/>
      <c r="G44" s="640"/>
      <c r="H44" s="640"/>
      <c r="I44" s="640"/>
      <c r="J44" s="640"/>
      <c r="K44" s="640"/>
      <c r="L44" s="640"/>
      <c r="M44" s="640"/>
      <c r="N44" s="640"/>
      <c r="O44" s="640"/>
      <c r="Q44" s="635"/>
      <c r="R44" s="632"/>
      <c r="S44" s="634"/>
      <c r="T44" s="632"/>
      <c r="U44" s="633"/>
      <c r="V44" s="632"/>
      <c r="W44" s="634"/>
      <c r="X44" s="632"/>
      <c r="Y44" s="633"/>
      <c r="Z44" s="648"/>
      <c r="AA44" s="648"/>
    </row>
    <row r="45" spans="2:27" x14ac:dyDescent="0.25">
      <c r="B45" s="453"/>
      <c r="C45" s="453"/>
      <c r="D45" s="640"/>
      <c r="E45" s="640"/>
      <c r="F45" s="640"/>
      <c r="G45" s="640"/>
      <c r="H45" s="640"/>
      <c r="I45" s="640"/>
      <c r="J45" s="640"/>
      <c r="K45" s="640"/>
      <c r="L45" s="640"/>
      <c r="M45" s="640"/>
      <c r="N45" s="640"/>
      <c r="O45" s="640"/>
      <c r="Q45" s="635"/>
      <c r="R45" s="632"/>
      <c r="S45" s="634"/>
      <c r="T45" s="632"/>
      <c r="U45" s="633"/>
      <c r="V45" s="632"/>
      <c r="W45" s="634"/>
      <c r="X45" s="632"/>
      <c r="Y45" s="633"/>
      <c r="Z45" s="648"/>
      <c r="AA45" s="648"/>
    </row>
    <row r="46" spans="2:27" x14ac:dyDescent="0.25">
      <c r="B46" s="453"/>
      <c r="C46" s="453"/>
      <c r="D46" s="640"/>
      <c r="E46" s="640"/>
      <c r="F46" s="640"/>
      <c r="G46" s="640"/>
      <c r="H46" s="640"/>
      <c r="I46" s="640"/>
      <c r="J46" s="640"/>
      <c r="K46" s="640"/>
      <c r="L46" s="640"/>
      <c r="M46" s="640"/>
      <c r="N46" s="640"/>
      <c r="O46" s="640"/>
    </row>
    <row r="47" spans="2:27" x14ac:dyDescent="0.25">
      <c r="B47" s="453"/>
      <c r="C47" s="453"/>
      <c r="D47" s="640"/>
      <c r="E47" s="640"/>
      <c r="F47" s="640"/>
      <c r="G47" s="640"/>
      <c r="H47" s="640"/>
      <c r="I47" s="640"/>
      <c r="J47" s="640"/>
      <c r="K47" s="640"/>
      <c r="L47" s="640"/>
      <c r="M47" s="640"/>
      <c r="N47" s="640"/>
      <c r="O47" s="640"/>
      <c r="Q47" s="635"/>
    </row>
    <row r="48" spans="2:27" x14ac:dyDescent="0.25">
      <c r="Q48" s="635"/>
      <c r="R48" s="641"/>
      <c r="S48" s="641"/>
      <c r="T48" s="641"/>
      <c r="U48" s="641"/>
      <c r="V48" s="641"/>
      <c r="W48" s="641"/>
      <c r="X48" s="641"/>
      <c r="Y48" s="641"/>
    </row>
    <row r="49" spans="17:25" x14ac:dyDescent="0.25">
      <c r="Q49" s="635"/>
      <c r="R49" s="641"/>
      <c r="S49" s="641"/>
      <c r="T49" s="641"/>
      <c r="U49" s="641"/>
      <c r="V49" s="641"/>
      <c r="W49" s="641"/>
      <c r="X49" s="641"/>
      <c r="Y49" s="641"/>
    </row>
    <row r="50" spans="17:25" x14ac:dyDescent="0.25">
      <c r="Q50" s="635"/>
      <c r="R50" s="641"/>
      <c r="S50" s="641"/>
      <c r="T50" s="641"/>
      <c r="U50" s="641"/>
      <c r="V50" s="641"/>
      <c r="W50" s="641"/>
      <c r="X50" s="641"/>
      <c r="Y50" s="641"/>
    </row>
    <row r="51" spans="17:25" x14ac:dyDescent="0.25">
      <c r="Q51" s="635"/>
      <c r="R51" s="641"/>
      <c r="S51" s="641"/>
      <c r="T51" s="641"/>
      <c r="U51" s="641"/>
      <c r="V51" s="641"/>
      <c r="W51" s="641"/>
      <c r="X51" s="641"/>
      <c r="Y51" s="641"/>
    </row>
    <row r="52" spans="17:25" x14ac:dyDescent="0.25">
      <c r="Q52" s="635"/>
      <c r="R52" s="641"/>
      <c r="S52" s="641"/>
      <c r="T52" s="641"/>
      <c r="U52" s="641"/>
      <c r="V52" s="641"/>
      <c r="W52" s="641"/>
      <c r="X52" s="641"/>
      <c r="Y52" s="641"/>
    </row>
    <row r="53" spans="17:25" x14ac:dyDescent="0.25">
      <c r="Q53" s="635"/>
      <c r="R53" s="641"/>
      <c r="S53" s="641"/>
      <c r="T53" s="641"/>
      <c r="U53" s="641"/>
      <c r="V53" s="641"/>
      <c r="W53" s="641"/>
      <c r="X53" s="641"/>
      <c r="Y53" s="641"/>
    </row>
    <row r="54" spans="17:25" x14ac:dyDescent="0.25">
      <c r="Q54" s="635"/>
      <c r="R54" s="641"/>
      <c r="S54" s="641"/>
      <c r="T54" s="641"/>
      <c r="U54" s="641"/>
      <c r="V54" s="641"/>
      <c r="W54" s="641"/>
      <c r="X54" s="641"/>
      <c r="Y54" s="641"/>
    </row>
    <row r="55" spans="17:25" x14ac:dyDescent="0.25">
      <c r="Q55" s="635"/>
      <c r="R55" s="641"/>
      <c r="S55" s="641"/>
      <c r="T55" s="641"/>
      <c r="U55" s="641"/>
      <c r="V55" s="641"/>
      <c r="W55" s="641"/>
      <c r="X55" s="641"/>
      <c r="Y55" s="641"/>
    </row>
    <row r="56" spans="17:25" x14ac:dyDescent="0.25">
      <c r="Q56" s="635"/>
      <c r="R56" s="641"/>
      <c r="S56" s="641"/>
      <c r="T56" s="641"/>
      <c r="U56" s="641"/>
      <c r="V56" s="641"/>
      <c r="W56" s="641"/>
      <c r="X56" s="641"/>
      <c r="Y56" s="641"/>
    </row>
    <row r="57" spans="17:25" x14ac:dyDescent="0.25">
      <c r="Q57" s="635"/>
      <c r="R57" s="641"/>
      <c r="S57" s="641"/>
      <c r="T57" s="641"/>
      <c r="U57" s="641"/>
      <c r="V57" s="641"/>
      <c r="W57" s="641"/>
      <c r="X57" s="641"/>
      <c r="Y57" s="641"/>
    </row>
    <row r="58" spans="17:25" x14ac:dyDescent="0.25">
      <c r="Q58" s="635"/>
      <c r="R58" s="641"/>
      <c r="S58" s="641"/>
      <c r="T58" s="641"/>
      <c r="U58" s="641"/>
      <c r="V58" s="641"/>
      <c r="W58" s="641"/>
      <c r="X58" s="641"/>
      <c r="Y58" s="641"/>
    </row>
    <row r="59" spans="17:25" x14ac:dyDescent="0.25">
      <c r="Q59" s="635"/>
      <c r="R59" s="632"/>
      <c r="S59" s="633"/>
      <c r="T59" s="632"/>
      <c r="U59" s="633"/>
      <c r="V59" s="632"/>
      <c r="W59" s="633"/>
      <c r="X59" s="633"/>
      <c r="Y59" s="633"/>
    </row>
  </sheetData>
  <sheetProtection algorithmName="SHA-512" hashValue="xyEVIwIaEtWUW4axpQHa9d3aIAgqs+JWjOoVYb1Pjs9mGVndUhFX67DGlpdufCFuP1qcLv1gEwcRapnclqKStg==" saltValue="HWN1S8bAyUHY4x8/hb3Vzg==" spinCount="100000" sheet="1" formatCells="0" formatColumns="0" formatRows="0" insertColumns="0" insertRows="0" insertHyperlinks="0" deleteColumns="0" deleteRows="0" sort="0" autoFilter="0" pivotTables="0"/>
  <mergeCells count="1">
    <mergeCell ref="AC3:AD3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ignoredErrors>
    <ignoredError sqref="Z5:AA16" unlockedFormula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DA181-7B4F-49F1-8E40-7433CDC65A61}">
  <sheetPr codeName="Planilha5"/>
  <dimension ref="A1:C695"/>
  <sheetViews>
    <sheetView zoomScaleNormal="100" workbookViewId="0">
      <selection activeCell="O30" sqref="O30"/>
    </sheetView>
  </sheetViews>
  <sheetFormatPr defaultColWidth="9.28515625" defaultRowHeight="15" x14ac:dyDescent="0.25"/>
  <cols>
    <col min="1" max="1" width="29.85546875" bestFit="1" customWidth="1"/>
    <col min="2" max="2" width="19" bestFit="1" customWidth="1"/>
    <col min="3" max="3" width="15.28515625" bestFit="1" customWidth="1"/>
  </cols>
  <sheetData>
    <row r="1" spans="1:3" x14ac:dyDescent="0.25">
      <c r="A1" t="s">
        <v>694</v>
      </c>
      <c r="B1" t="s">
        <v>696</v>
      </c>
      <c r="C1" t="s">
        <v>697</v>
      </c>
    </row>
    <row r="2" spans="1:3" x14ac:dyDescent="0.25">
      <c r="A2" t="s">
        <v>5121</v>
      </c>
      <c r="B2" s="565">
        <v>11.4</v>
      </c>
      <c r="C2" s="565">
        <v>2.2999999999999998</v>
      </c>
    </row>
    <row r="3" spans="1:3" x14ac:dyDescent="0.25">
      <c r="A3" t="s">
        <v>5119</v>
      </c>
      <c r="B3" s="565">
        <v>11.4</v>
      </c>
      <c r="C3" s="565">
        <v>2.2999999999999998</v>
      </c>
    </row>
    <row r="4" spans="1:3" x14ac:dyDescent="0.25">
      <c r="A4" t="s">
        <v>5131</v>
      </c>
      <c r="B4" s="565">
        <v>11.4</v>
      </c>
      <c r="C4" s="565">
        <v>2.2999999999999998</v>
      </c>
    </row>
    <row r="5" spans="1:3" x14ac:dyDescent="0.25">
      <c r="A5" t="s">
        <v>5117</v>
      </c>
      <c r="B5" s="565">
        <v>11.4</v>
      </c>
      <c r="C5" s="565">
        <v>2.2999999999999998</v>
      </c>
    </row>
    <row r="6" spans="1:3" x14ac:dyDescent="0.25">
      <c r="A6" t="s">
        <v>5124</v>
      </c>
      <c r="B6" s="565">
        <v>11.416666666666666</v>
      </c>
      <c r="C6" s="565">
        <v>2.2999999999999998</v>
      </c>
    </row>
    <row r="7" spans="1:3" x14ac:dyDescent="0.25">
      <c r="A7" t="s">
        <v>5129</v>
      </c>
      <c r="B7" s="565">
        <v>11.4</v>
      </c>
      <c r="C7" s="565">
        <v>2.2999999999999998</v>
      </c>
    </row>
    <row r="8" spans="1:3" x14ac:dyDescent="0.25">
      <c r="A8" t="s">
        <v>5120</v>
      </c>
      <c r="B8" s="565">
        <v>11.416666666666666</v>
      </c>
      <c r="C8" s="565">
        <v>2.2999999999999998</v>
      </c>
    </row>
    <row r="9" spans="1:3" x14ac:dyDescent="0.25">
      <c r="A9" t="s">
        <v>5125</v>
      </c>
      <c r="B9" s="565">
        <v>11.4</v>
      </c>
      <c r="C9" s="565">
        <v>2.2999999999999998</v>
      </c>
    </row>
    <row r="10" spans="1:3" x14ac:dyDescent="0.25">
      <c r="A10" t="s">
        <v>5132</v>
      </c>
      <c r="B10" s="565">
        <v>11.4</v>
      </c>
      <c r="C10" s="565">
        <v>2.2999999999999998</v>
      </c>
    </row>
    <row r="11" spans="1:3" x14ac:dyDescent="0.25">
      <c r="A11" t="s">
        <v>5133</v>
      </c>
      <c r="B11" s="565">
        <v>11.4</v>
      </c>
      <c r="C11" s="565">
        <v>2.2999999999999998</v>
      </c>
    </row>
    <row r="12" spans="1:3" x14ac:dyDescent="0.25">
      <c r="A12" t="s">
        <v>5128</v>
      </c>
      <c r="B12" s="565">
        <v>11.416666666666666</v>
      </c>
      <c r="C12" s="565">
        <v>2.2999999999999998</v>
      </c>
    </row>
    <row r="13" spans="1:3" x14ac:dyDescent="0.25">
      <c r="A13" t="s">
        <v>5134</v>
      </c>
      <c r="B13" s="565">
        <v>11.4</v>
      </c>
      <c r="C13" s="565">
        <v>2.2999999999999998</v>
      </c>
    </row>
    <row r="14" spans="1:3" x14ac:dyDescent="0.25">
      <c r="A14" t="s">
        <v>5135</v>
      </c>
      <c r="B14" s="565">
        <v>11.4</v>
      </c>
      <c r="C14" s="565">
        <v>2.2999999999999998</v>
      </c>
    </row>
    <row r="15" spans="1:3" x14ac:dyDescent="0.25">
      <c r="A15" t="s">
        <v>5136</v>
      </c>
      <c r="B15" s="565">
        <v>11.4</v>
      </c>
      <c r="C15" s="565">
        <v>2.2999999999999998</v>
      </c>
    </row>
    <row r="16" spans="1:3" x14ac:dyDescent="0.25">
      <c r="A16" t="s">
        <v>5137</v>
      </c>
      <c r="B16" s="565">
        <v>11.4</v>
      </c>
      <c r="C16" s="565">
        <v>2.2999999999999998</v>
      </c>
    </row>
    <row r="17" spans="1:3" x14ac:dyDescent="0.25">
      <c r="A17" t="s">
        <v>2677</v>
      </c>
      <c r="B17" s="565">
        <v>11.4</v>
      </c>
      <c r="C17" s="565">
        <v>2.2999999999999998</v>
      </c>
    </row>
    <row r="18" spans="1:3" x14ac:dyDescent="0.25">
      <c r="A18" t="s">
        <v>5138</v>
      </c>
      <c r="B18" s="565">
        <v>11.416666666666666</v>
      </c>
      <c r="C18" s="565">
        <v>2.2999999999999998</v>
      </c>
    </row>
    <row r="19" spans="1:3" x14ac:dyDescent="0.25">
      <c r="A19" t="s">
        <v>5139</v>
      </c>
      <c r="B19" s="565">
        <v>11.4</v>
      </c>
      <c r="C19" s="565">
        <v>2.2999999999999998</v>
      </c>
    </row>
    <row r="20" spans="1:3" x14ac:dyDescent="0.25">
      <c r="A20" t="s">
        <v>5140</v>
      </c>
      <c r="B20" s="565">
        <v>11.4</v>
      </c>
      <c r="C20" s="565">
        <v>2.2999999999999998</v>
      </c>
    </row>
    <row r="21" spans="1:3" x14ac:dyDescent="0.25">
      <c r="A21" t="s">
        <v>5141</v>
      </c>
      <c r="B21" s="565">
        <v>11.4</v>
      </c>
      <c r="C21" s="565">
        <v>2.2999999999999998</v>
      </c>
    </row>
    <row r="22" spans="1:3" x14ac:dyDescent="0.25">
      <c r="A22" t="s">
        <v>5142</v>
      </c>
      <c r="B22" s="565">
        <v>11.4</v>
      </c>
      <c r="C22" s="565">
        <v>2.2999999999999998</v>
      </c>
    </row>
    <row r="23" spans="1:3" x14ac:dyDescent="0.25">
      <c r="A23" t="s">
        <v>5143</v>
      </c>
      <c r="B23" s="565">
        <v>11.4</v>
      </c>
      <c r="C23" s="565">
        <v>2.2999999999999998</v>
      </c>
    </row>
    <row r="24" spans="1:3" x14ac:dyDescent="0.25">
      <c r="A24" t="s">
        <v>5144</v>
      </c>
      <c r="B24" s="565">
        <v>11.4</v>
      </c>
      <c r="C24" s="565">
        <v>2.2999999999999998</v>
      </c>
    </row>
    <row r="25" spans="1:3" x14ac:dyDescent="0.25">
      <c r="A25" t="s">
        <v>5145</v>
      </c>
      <c r="B25" s="565">
        <v>11.4</v>
      </c>
      <c r="C25" s="565">
        <v>2.2999999999999998</v>
      </c>
    </row>
    <row r="26" spans="1:3" x14ac:dyDescent="0.25">
      <c r="A26" t="s">
        <v>5146</v>
      </c>
      <c r="B26" s="565">
        <v>11.4</v>
      </c>
      <c r="C26" s="565">
        <v>2.2999999999999998</v>
      </c>
    </row>
    <row r="27" spans="1:3" x14ac:dyDescent="0.25">
      <c r="A27" t="s">
        <v>5147</v>
      </c>
      <c r="B27" s="565">
        <v>11.4</v>
      </c>
      <c r="C27" s="565">
        <v>2.2999999999999998</v>
      </c>
    </row>
    <row r="28" spans="1:3" x14ac:dyDescent="0.25">
      <c r="A28" t="s">
        <v>5148</v>
      </c>
      <c r="B28" s="565">
        <v>11.4</v>
      </c>
      <c r="C28" s="565">
        <v>2.2999999999999998</v>
      </c>
    </row>
    <row r="29" spans="1:3" x14ac:dyDescent="0.25">
      <c r="A29" t="s">
        <v>5149</v>
      </c>
      <c r="B29" s="565">
        <v>11.4</v>
      </c>
      <c r="C29" s="565">
        <v>2.2999999999999998</v>
      </c>
    </row>
    <row r="30" spans="1:3" x14ac:dyDescent="0.25">
      <c r="A30" t="s">
        <v>5150</v>
      </c>
      <c r="B30" s="565">
        <v>11.4</v>
      </c>
      <c r="C30" s="565">
        <v>2.2999999999999998</v>
      </c>
    </row>
    <row r="31" spans="1:3" x14ac:dyDescent="0.25">
      <c r="A31" t="s">
        <v>5151</v>
      </c>
      <c r="B31" s="565">
        <v>11.4</v>
      </c>
      <c r="C31" s="565">
        <v>2.2999999999999998</v>
      </c>
    </row>
    <row r="32" spans="1:3" x14ac:dyDescent="0.25">
      <c r="A32" t="s">
        <v>5152</v>
      </c>
      <c r="B32" s="565">
        <v>11.4</v>
      </c>
      <c r="C32" s="565">
        <v>2.2999999999999998</v>
      </c>
    </row>
    <row r="33" spans="1:3" x14ac:dyDescent="0.25">
      <c r="A33" t="s">
        <v>5153</v>
      </c>
      <c r="B33" s="565">
        <v>11.4</v>
      </c>
      <c r="C33" s="565">
        <v>2.2999999999999998</v>
      </c>
    </row>
    <row r="34" spans="1:3" x14ac:dyDescent="0.25">
      <c r="A34" t="s">
        <v>5154</v>
      </c>
      <c r="B34" s="565">
        <v>11.4</v>
      </c>
      <c r="C34" s="565">
        <v>2.2999999999999998</v>
      </c>
    </row>
    <row r="35" spans="1:3" x14ac:dyDescent="0.25">
      <c r="A35" t="s">
        <v>5155</v>
      </c>
      <c r="B35" s="565">
        <v>11.416666666666666</v>
      </c>
      <c r="C35" s="565">
        <v>2.2999999999999998</v>
      </c>
    </row>
    <row r="36" spans="1:3" x14ac:dyDescent="0.25">
      <c r="A36" t="s">
        <v>5156</v>
      </c>
      <c r="B36" s="565">
        <v>11.4</v>
      </c>
      <c r="C36" s="565">
        <v>2.2999999999999998</v>
      </c>
    </row>
    <row r="37" spans="1:3" x14ac:dyDescent="0.25">
      <c r="A37" t="s">
        <v>5157</v>
      </c>
      <c r="B37" s="565">
        <v>11.4</v>
      </c>
      <c r="C37" s="565">
        <v>2.2999999999999998</v>
      </c>
    </row>
    <row r="38" spans="1:3" x14ac:dyDescent="0.25">
      <c r="A38" t="s">
        <v>5158</v>
      </c>
      <c r="B38" s="565">
        <v>11.4</v>
      </c>
      <c r="C38" s="565">
        <v>2.2999999999999998</v>
      </c>
    </row>
    <row r="39" spans="1:3" x14ac:dyDescent="0.25">
      <c r="A39" t="s">
        <v>5159</v>
      </c>
      <c r="B39" s="565">
        <v>11.4</v>
      </c>
      <c r="C39" s="565">
        <v>2.2999999999999998</v>
      </c>
    </row>
    <row r="40" spans="1:3" x14ac:dyDescent="0.25">
      <c r="A40" t="s">
        <v>5160</v>
      </c>
      <c r="B40" s="565">
        <v>11.4</v>
      </c>
      <c r="C40" s="565">
        <v>2.2999999999999998</v>
      </c>
    </row>
    <row r="41" spans="1:3" x14ac:dyDescent="0.25">
      <c r="A41" t="s">
        <v>5161</v>
      </c>
      <c r="B41" s="565">
        <v>11.4</v>
      </c>
      <c r="C41" s="565">
        <v>2.2999999999999998</v>
      </c>
    </row>
    <row r="42" spans="1:3" x14ac:dyDescent="0.25">
      <c r="A42" t="s">
        <v>5162</v>
      </c>
      <c r="B42" s="565">
        <v>11.4</v>
      </c>
      <c r="C42" s="565">
        <v>2.2999999999999998</v>
      </c>
    </row>
    <row r="43" spans="1:3" x14ac:dyDescent="0.25">
      <c r="A43" t="s">
        <v>5163</v>
      </c>
      <c r="B43" s="565">
        <v>11.4</v>
      </c>
      <c r="C43" s="565">
        <v>2.2999999999999998</v>
      </c>
    </row>
    <row r="44" spans="1:3" x14ac:dyDescent="0.25">
      <c r="A44" t="s">
        <v>5164</v>
      </c>
      <c r="B44" s="565">
        <v>11.4</v>
      </c>
      <c r="C44" s="565">
        <v>2.2999999999999998</v>
      </c>
    </row>
    <row r="45" spans="1:3" x14ac:dyDescent="0.25">
      <c r="A45" t="s">
        <v>5165</v>
      </c>
      <c r="B45" s="565">
        <v>11.4</v>
      </c>
      <c r="C45" s="565">
        <v>2.2999999999999998</v>
      </c>
    </row>
    <row r="46" spans="1:3" x14ac:dyDescent="0.25">
      <c r="A46" t="s">
        <v>5166</v>
      </c>
      <c r="B46" s="565">
        <v>11.4</v>
      </c>
      <c r="C46" s="565">
        <v>2.2999999999999998</v>
      </c>
    </row>
    <row r="47" spans="1:3" x14ac:dyDescent="0.25">
      <c r="A47" t="s">
        <v>5167</v>
      </c>
      <c r="B47" s="565">
        <v>11.4</v>
      </c>
      <c r="C47" s="565">
        <v>2.2999999999999998</v>
      </c>
    </row>
    <row r="48" spans="1:3" x14ac:dyDescent="0.25">
      <c r="A48" t="s">
        <v>5168</v>
      </c>
      <c r="B48" s="565">
        <v>11.4</v>
      </c>
      <c r="C48" s="565">
        <v>2.2999999999999998</v>
      </c>
    </row>
    <row r="49" spans="1:3" x14ac:dyDescent="0.25">
      <c r="A49" t="s">
        <v>5169</v>
      </c>
      <c r="B49" s="565">
        <v>11.4</v>
      </c>
      <c r="C49" s="565">
        <v>2.2999999999999998</v>
      </c>
    </row>
    <row r="50" spans="1:3" x14ac:dyDescent="0.25">
      <c r="A50" t="s">
        <v>5170</v>
      </c>
      <c r="B50" s="565">
        <v>11.4</v>
      </c>
      <c r="C50" s="565">
        <v>2.2999999999999998</v>
      </c>
    </row>
    <row r="51" spans="1:3" x14ac:dyDescent="0.25">
      <c r="A51" t="s">
        <v>5171</v>
      </c>
      <c r="B51" s="565">
        <v>11.4</v>
      </c>
      <c r="C51" s="565">
        <v>2.2999999999999998</v>
      </c>
    </row>
    <row r="52" spans="1:3" x14ac:dyDescent="0.25">
      <c r="A52" t="s">
        <v>5172</v>
      </c>
      <c r="B52" s="565">
        <v>11.4</v>
      </c>
      <c r="C52" s="565">
        <v>2.2999999999999998</v>
      </c>
    </row>
    <row r="53" spans="1:3" x14ac:dyDescent="0.25">
      <c r="A53" t="s">
        <v>5173</v>
      </c>
      <c r="B53" s="565">
        <v>11.4</v>
      </c>
      <c r="C53" s="565">
        <v>2.2999999999999998</v>
      </c>
    </row>
    <row r="54" spans="1:3" x14ac:dyDescent="0.25">
      <c r="A54" t="s">
        <v>5174</v>
      </c>
      <c r="B54" s="565">
        <v>11.4</v>
      </c>
      <c r="C54" s="565">
        <v>2.2999999999999998</v>
      </c>
    </row>
    <row r="55" spans="1:3" x14ac:dyDescent="0.25">
      <c r="A55" t="s">
        <v>5175</v>
      </c>
      <c r="B55" s="565">
        <v>11.4</v>
      </c>
      <c r="C55" s="565">
        <v>2.2999999999999998</v>
      </c>
    </row>
    <row r="56" spans="1:3" x14ac:dyDescent="0.25">
      <c r="A56" t="s">
        <v>5176</v>
      </c>
      <c r="B56" s="565">
        <v>11.4</v>
      </c>
      <c r="C56" s="565">
        <v>2.2999999999999998</v>
      </c>
    </row>
    <row r="57" spans="1:3" x14ac:dyDescent="0.25">
      <c r="A57" t="s">
        <v>5177</v>
      </c>
      <c r="B57" s="565">
        <v>11.4</v>
      </c>
      <c r="C57" s="565">
        <v>2.2999999999999998</v>
      </c>
    </row>
    <row r="58" spans="1:3" x14ac:dyDescent="0.25">
      <c r="A58" t="s">
        <v>5178</v>
      </c>
      <c r="B58" s="565">
        <v>11.4</v>
      </c>
      <c r="C58" s="565">
        <v>2.2999999999999998</v>
      </c>
    </row>
    <row r="59" spans="1:3" x14ac:dyDescent="0.25">
      <c r="A59" t="s">
        <v>5179</v>
      </c>
      <c r="B59" s="565">
        <v>11.4</v>
      </c>
      <c r="C59" s="565">
        <v>2.2999999999999998</v>
      </c>
    </row>
    <row r="60" spans="1:3" x14ac:dyDescent="0.25">
      <c r="A60" t="s">
        <v>5180</v>
      </c>
      <c r="B60" s="565">
        <v>11.4</v>
      </c>
      <c r="C60" s="565">
        <v>2.2999999999999998</v>
      </c>
    </row>
    <row r="61" spans="1:3" x14ac:dyDescent="0.25">
      <c r="A61" t="s">
        <v>5181</v>
      </c>
      <c r="B61" s="565">
        <v>11.4</v>
      </c>
      <c r="C61" s="565">
        <v>2.2999999999999998</v>
      </c>
    </row>
    <row r="62" spans="1:3" x14ac:dyDescent="0.25">
      <c r="A62" t="s">
        <v>5182</v>
      </c>
      <c r="B62" s="565">
        <v>11.4</v>
      </c>
      <c r="C62" s="565">
        <v>2.2999999999999998</v>
      </c>
    </row>
    <row r="63" spans="1:3" x14ac:dyDescent="0.25">
      <c r="A63" t="s">
        <v>5183</v>
      </c>
      <c r="B63" s="565">
        <v>11.416666666666666</v>
      </c>
      <c r="C63" s="565">
        <v>2.2999999999999998</v>
      </c>
    </row>
    <row r="64" spans="1:3" x14ac:dyDescent="0.25">
      <c r="A64" t="s">
        <v>5184</v>
      </c>
      <c r="B64" s="565">
        <v>11.4</v>
      </c>
      <c r="C64" s="565">
        <v>2.2999999999999998</v>
      </c>
    </row>
    <row r="65" spans="1:3" x14ac:dyDescent="0.25">
      <c r="A65" t="s">
        <v>5185</v>
      </c>
      <c r="B65" s="565">
        <v>11.4</v>
      </c>
      <c r="C65" s="565">
        <v>2.2999999999999998</v>
      </c>
    </row>
    <row r="66" spans="1:3" x14ac:dyDescent="0.25">
      <c r="A66" t="s">
        <v>5186</v>
      </c>
      <c r="B66" s="565">
        <v>11.4</v>
      </c>
      <c r="C66" s="565">
        <v>2.2999999999999998</v>
      </c>
    </row>
    <row r="67" spans="1:3" x14ac:dyDescent="0.25">
      <c r="A67" t="s">
        <v>5187</v>
      </c>
      <c r="B67" s="565">
        <v>11.416666666666666</v>
      </c>
      <c r="C67" s="565">
        <v>2.2999999999999998</v>
      </c>
    </row>
    <row r="68" spans="1:3" x14ac:dyDescent="0.25">
      <c r="A68" t="s">
        <v>5188</v>
      </c>
      <c r="B68" s="565">
        <v>11.4</v>
      </c>
      <c r="C68" s="565">
        <v>2.2999999999999998</v>
      </c>
    </row>
    <row r="69" spans="1:3" x14ac:dyDescent="0.25">
      <c r="A69" t="s">
        <v>5189</v>
      </c>
      <c r="B69" s="565">
        <v>11.4</v>
      </c>
      <c r="C69" s="565">
        <v>2.2999999999999998</v>
      </c>
    </row>
    <row r="70" spans="1:3" x14ac:dyDescent="0.25">
      <c r="A70" t="s">
        <v>5190</v>
      </c>
      <c r="B70" s="565">
        <v>11.4</v>
      </c>
      <c r="C70" s="565">
        <v>2.2999999999999998</v>
      </c>
    </row>
    <row r="71" spans="1:3" x14ac:dyDescent="0.25">
      <c r="A71" t="s">
        <v>5191</v>
      </c>
      <c r="B71" s="565">
        <v>11.4</v>
      </c>
      <c r="C71" s="565">
        <v>2.2999999999999998</v>
      </c>
    </row>
    <row r="72" spans="1:3" x14ac:dyDescent="0.25">
      <c r="A72" t="s">
        <v>5192</v>
      </c>
      <c r="B72" s="565">
        <v>11.4</v>
      </c>
      <c r="C72" s="565">
        <v>2.2999999999999998</v>
      </c>
    </row>
    <row r="73" spans="1:3" x14ac:dyDescent="0.25">
      <c r="A73" t="s">
        <v>5193</v>
      </c>
      <c r="B73" s="565">
        <v>11.4</v>
      </c>
      <c r="C73" s="565">
        <v>2.2999999999999998</v>
      </c>
    </row>
    <row r="74" spans="1:3" x14ac:dyDescent="0.25">
      <c r="A74" t="s">
        <v>5194</v>
      </c>
      <c r="B74" s="565">
        <v>11.4</v>
      </c>
      <c r="C74" s="565">
        <v>2.2999999999999998</v>
      </c>
    </row>
    <row r="75" spans="1:3" x14ac:dyDescent="0.25">
      <c r="A75" t="s">
        <v>5195</v>
      </c>
      <c r="B75" s="565">
        <v>11.4</v>
      </c>
      <c r="C75" s="565">
        <v>2.2999999999999998</v>
      </c>
    </row>
    <row r="76" spans="1:3" x14ac:dyDescent="0.25">
      <c r="A76" t="s">
        <v>5196</v>
      </c>
      <c r="B76" s="565">
        <v>11.4</v>
      </c>
      <c r="C76" s="565">
        <v>2.2999999999999998</v>
      </c>
    </row>
    <row r="77" spans="1:3" x14ac:dyDescent="0.25">
      <c r="A77" t="s">
        <v>5197</v>
      </c>
      <c r="B77" s="565">
        <v>11.4</v>
      </c>
      <c r="C77" s="565">
        <v>2.2999999999999998</v>
      </c>
    </row>
    <row r="78" spans="1:3" x14ac:dyDescent="0.25">
      <c r="A78" t="s">
        <v>5198</v>
      </c>
      <c r="B78" s="565">
        <v>11.416666666666666</v>
      </c>
      <c r="C78" s="565">
        <v>2.2999999999999998</v>
      </c>
    </row>
    <row r="79" spans="1:3" x14ac:dyDescent="0.25">
      <c r="A79" t="s">
        <v>5199</v>
      </c>
      <c r="B79" s="565">
        <v>11.4</v>
      </c>
      <c r="C79" s="565">
        <v>2.2999999999999998</v>
      </c>
    </row>
    <row r="80" spans="1:3" x14ac:dyDescent="0.25">
      <c r="A80" t="s">
        <v>5200</v>
      </c>
      <c r="B80" s="565">
        <v>11.4</v>
      </c>
      <c r="C80" s="565">
        <v>2.2999999999999998</v>
      </c>
    </row>
    <row r="81" spans="1:3" x14ac:dyDescent="0.25">
      <c r="A81" t="s">
        <v>5201</v>
      </c>
      <c r="B81" s="565">
        <v>11.416666666666666</v>
      </c>
      <c r="C81" s="565">
        <v>2.2999999999999998</v>
      </c>
    </row>
    <row r="82" spans="1:3" x14ac:dyDescent="0.25">
      <c r="A82" t="s">
        <v>5202</v>
      </c>
      <c r="B82" s="565">
        <v>11.4</v>
      </c>
      <c r="C82" s="565">
        <v>2.2999999999999998</v>
      </c>
    </row>
    <row r="83" spans="1:3" x14ac:dyDescent="0.25">
      <c r="A83" t="s">
        <v>5203</v>
      </c>
      <c r="B83" s="565">
        <v>11.4</v>
      </c>
      <c r="C83" s="565">
        <v>2.2999999999999998</v>
      </c>
    </row>
    <row r="84" spans="1:3" x14ac:dyDescent="0.25">
      <c r="A84" t="s">
        <v>5204</v>
      </c>
      <c r="B84" s="565">
        <v>11.4</v>
      </c>
      <c r="C84" s="565">
        <v>2.2999999999999998</v>
      </c>
    </row>
    <row r="85" spans="1:3" x14ac:dyDescent="0.25">
      <c r="A85" t="s">
        <v>5205</v>
      </c>
      <c r="B85" s="565">
        <v>11.4</v>
      </c>
      <c r="C85" s="565">
        <v>2.2999999999999998</v>
      </c>
    </row>
    <row r="86" spans="1:3" x14ac:dyDescent="0.25">
      <c r="A86" t="s">
        <v>5206</v>
      </c>
      <c r="B86" s="565">
        <v>11.4</v>
      </c>
      <c r="C86" s="565">
        <v>2.2999999999999998</v>
      </c>
    </row>
    <row r="87" spans="1:3" x14ac:dyDescent="0.25">
      <c r="A87" t="s">
        <v>5207</v>
      </c>
      <c r="B87" s="565">
        <v>11.4</v>
      </c>
      <c r="C87" s="565">
        <v>2.2999999999999998</v>
      </c>
    </row>
    <row r="88" spans="1:3" x14ac:dyDescent="0.25">
      <c r="A88" t="s">
        <v>5208</v>
      </c>
      <c r="B88" s="565">
        <v>11.416666666666666</v>
      </c>
      <c r="C88" s="565">
        <v>2.2999999999999998</v>
      </c>
    </row>
    <row r="89" spans="1:3" x14ac:dyDescent="0.25">
      <c r="A89" t="s">
        <v>5209</v>
      </c>
      <c r="B89" s="565">
        <v>11.4</v>
      </c>
      <c r="C89" s="565">
        <v>2.2999999999999998</v>
      </c>
    </row>
    <row r="90" spans="1:3" x14ac:dyDescent="0.25">
      <c r="A90" t="s">
        <v>5210</v>
      </c>
      <c r="B90" s="565">
        <v>11.4</v>
      </c>
      <c r="C90" s="565">
        <v>2.2999999999999998</v>
      </c>
    </row>
    <row r="91" spans="1:3" x14ac:dyDescent="0.25">
      <c r="A91" t="s">
        <v>5211</v>
      </c>
      <c r="B91" s="565">
        <v>11.4</v>
      </c>
      <c r="C91" s="565">
        <v>2.2999999999999998</v>
      </c>
    </row>
    <row r="92" spans="1:3" x14ac:dyDescent="0.25">
      <c r="A92" t="s">
        <v>5212</v>
      </c>
      <c r="B92" s="565">
        <v>11.416666666666666</v>
      </c>
      <c r="C92" s="565">
        <v>2.2999999999999998</v>
      </c>
    </row>
    <row r="93" spans="1:3" x14ac:dyDescent="0.25">
      <c r="A93" t="s">
        <v>5213</v>
      </c>
      <c r="B93" s="565">
        <v>11.4</v>
      </c>
      <c r="C93" s="565">
        <v>2.2999999999999998</v>
      </c>
    </row>
    <row r="94" spans="1:3" x14ac:dyDescent="0.25">
      <c r="A94" t="s">
        <v>5214</v>
      </c>
      <c r="B94" s="565">
        <v>11.4</v>
      </c>
      <c r="C94" s="565">
        <v>2.2999999999999998</v>
      </c>
    </row>
    <row r="95" spans="1:3" x14ac:dyDescent="0.25">
      <c r="A95" t="s">
        <v>5215</v>
      </c>
      <c r="B95" s="565">
        <v>11.4</v>
      </c>
      <c r="C95" s="565">
        <v>2.2999999999999998</v>
      </c>
    </row>
    <row r="96" spans="1:3" x14ac:dyDescent="0.25">
      <c r="A96" t="s">
        <v>5216</v>
      </c>
      <c r="B96" s="565">
        <v>11.4</v>
      </c>
      <c r="C96" s="565">
        <v>2.2999999999999998</v>
      </c>
    </row>
    <row r="97" spans="1:3" x14ac:dyDescent="0.25">
      <c r="A97" t="s">
        <v>5217</v>
      </c>
      <c r="B97" s="565">
        <v>11.4</v>
      </c>
      <c r="C97" s="565">
        <v>2.2999999999999998</v>
      </c>
    </row>
    <row r="98" spans="1:3" x14ac:dyDescent="0.25">
      <c r="A98" t="s">
        <v>5218</v>
      </c>
      <c r="B98" s="565">
        <v>11.4</v>
      </c>
      <c r="C98" s="565">
        <v>2.2999999999999998</v>
      </c>
    </row>
    <row r="99" spans="1:3" x14ac:dyDescent="0.25">
      <c r="A99" t="s">
        <v>5219</v>
      </c>
      <c r="B99" s="565">
        <v>11.4</v>
      </c>
      <c r="C99" s="565">
        <v>2.2999999999999998</v>
      </c>
    </row>
    <row r="100" spans="1:3" x14ac:dyDescent="0.25">
      <c r="A100" t="s">
        <v>5220</v>
      </c>
      <c r="B100" s="565">
        <v>11.416666666666666</v>
      </c>
      <c r="C100" s="565">
        <v>2.2999999999999998</v>
      </c>
    </row>
    <row r="101" spans="1:3" x14ac:dyDescent="0.25">
      <c r="A101" t="s">
        <v>5221</v>
      </c>
      <c r="B101" s="565">
        <v>11.4</v>
      </c>
      <c r="C101" s="565">
        <v>2.2999999999999998</v>
      </c>
    </row>
    <row r="102" spans="1:3" x14ac:dyDescent="0.25">
      <c r="A102" t="s">
        <v>5222</v>
      </c>
      <c r="B102" s="565">
        <v>11.4</v>
      </c>
      <c r="C102" s="565">
        <v>2.2999999999999998</v>
      </c>
    </row>
    <row r="103" spans="1:3" x14ac:dyDescent="0.25">
      <c r="A103" t="s">
        <v>5223</v>
      </c>
      <c r="B103" s="565">
        <v>11.4</v>
      </c>
      <c r="C103" s="565">
        <v>2.2999999999999998</v>
      </c>
    </row>
    <row r="104" spans="1:3" x14ac:dyDescent="0.25">
      <c r="A104" t="s">
        <v>5224</v>
      </c>
      <c r="B104" s="565">
        <v>11.4</v>
      </c>
      <c r="C104" s="565">
        <v>2.2999999999999998</v>
      </c>
    </row>
    <row r="105" spans="1:3" x14ac:dyDescent="0.25">
      <c r="A105" t="s">
        <v>5225</v>
      </c>
      <c r="B105" s="565">
        <v>11.4</v>
      </c>
      <c r="C105" s="565">
        <v>2.2999999999999998</v>
      </c>
    </row>
    <row r="106" spans="1:3" x14ac:dyDescent="0.25">
      <c r="A106" t="s">
        <v>5226</v>
      </c>
      <c r="B106" s="565">
        <v>11.4</v>
      </c>
      <c r="C106" s="565">
        <v>2.2999999999999998</v>
      </c>
    </row>
    <row r="107" spans="1:3" x14ac:dyDescent="0.25">
      <c r="A107" t="s">
        <v>5227</v>
      </c>
      <c r="B107" s="565">
        <v>11.4</v>
      </c>
      <c r="C107" s="565">
        <v>2.2999999999999998</v>
      </c>
    </row>
    <row r="108" spans="1:3" x14ac:dyDescent="0.25">
      <c r="A108" t="s">
        <v>5228</v>
      </c>
      <c r="B108" s="565">
        <v>11.4</v>
      </c>
      <c r="C108" s="565">
        <v>2.2999999999999998</v>
      </c>
    </row>
    <row r="109" spans="1:3" x14ac:dyDescent="0.25">
      <c r="A109" t="s">
        <v>5229</v>
      </c>
      <c r="B109" s="565">
        <v>11.4</v>
      </c>
      <c r="C109" s="565">
        <v>2.2999999999999998</v>
      </c>
    </row>
    <row r="110" spans="1:3" x14ac:dyDescent="0.25">
      <c r="A110" t="s">
        <v>5230</v>
      </c>
      <c r="B110" s="565">
        <v>11.4</v>
      </c>
      <c r="C110" s="565">
        <v>2.2999999999999998</v>
      </c>
    </row>
    <row r="111" spans="1:3" x14ac:dyDescent="0.25">
      <c r="A111" t="s">
        <v>5231</v>
      </c>
      <c r="B111" s="565">
        <v>11.4</v>
      </c>
      <c r="C111" s="565">
        <v>2.2999999999999998</v>
      </c>
    </row>
    <row r="112" spans="1:3" x14ac:dyDescent="0.25">
      <c r="A112" t="s">
        <v>5232</v>
      </c>
      <c r="B112" s="565">
        <v>11.4</v>
      </c>
      <c r="C112" s="565">
        <v>2.2999999999999998</v>
      </c>
    </row>
    <row r="113" spans="1:3" x14ac:dyDescent="0.25">
      <c r="A113" t="s">
        <v>5233</v>
      </c>
      <c r="B113" s="565">
        <v>11.4</v>
      </c>
      <c r="C113" s="565">
        <v>2.2999999999999998</v>
      </c>
    </row>
    <row r="114" spans="1:3" x14ac:dyDescent="0.25">
      <c r="A114" t="s">
        <v>5234</v>
      </c>
      <c r="B114" s="565">
        <v>11.4</v>
      </c>
      <c r="C114" s="565">
        <v>2.2999999999999998</v>
      </c>
    </row>
    <row r="115" spans="1:3" x14ac:dyDescent="0.25">
      <c r="A115" t="s">
        <v>5235</v>
      </c>
      <c r="B115" s="565">
        <v>11.4</v>
      </c>
      <c r="C115" s="565">
        <v>2.2999999999999998</v>
      </c>
    </row>
    <row r="116" spans="1:3" x14ac:dyDescent="0.25">
      <c r="A116" t="s">
        <v>5236</v>
      </c>
      <c r="B116" s="565">
        <v>11.4</v>
      </c>
      <c r="C116" s="565">
        <v>2.2999999999999998</v>
      </c>
    </row>
    <row r="117" spans="1:3" x14ac:dyDescent="0.25">
      <c r="A117" t="s">
        <v>5237</v>
      </c>
      <c r="B117" s="565">
        <v>11.416666666666666</v>
      </c>
      <c r="C117" s="565">
        <v>2.2999999999999998</v>
      </c>
    </row>
    <row r="118" spans="1:3" x14ac:dyDescent="0.25">
      <c r="A118" t="s">
        <v>5238</v>
      </c>
      <c r="B118" s="565">
        <v>11.4</v>
      </c>
      <c r="C118" s="565">
        <v>2.2999999999999998</v>
      </c>
    </row>
    <row r="119" spans="1:3" x14ac:dyDescent="0.25">
      <c r="A119" t="s">
        <v>5239</v>
      </c>
      <c r="B119" s="565">
        <v>11.416666666666666</v>
      </c>
      <c r="C119" s="565">
        <v>2.2999999999999998</v>
      </c>
    </row>
    <row r="120" spans="1:3" x14ac:dyDescent="0.25">
      <c r="A120" t="s">
        <v>5240</v>
      </c>
      <c r="B120" s="565">
        <v>11.4</v>
      </c>
      <c r="C120" s="565">
        <v>2.2999999999999998</v>
      </c>
    </row>
    <row r="121" spans="1:3" x14ac:dyDescent="0.25">
      <c r="A121" t="s">
        <v>5241</v>
      </c>
      <c r="B121" s="565">
        <v>11.4</v>
      </c>
      <c r="C121" s="565">
        <v>2.2999999999999998</v>
      </c>
    </row>
    <row r="122" spans="1:3" x14ac:dyDescent="0.25">
      <c r="A122" t="s">
        <v>5242</v>
      </c>
      <c r="B122" s="565">
        <v>11.4</v>
      </c>
      <c r="C122" s="565">
        <v>2.2999999999999998</v>
      </c>
    </row>
    <row r="123" spans="1:3" x14ac:dyDescent="0.25">
      <c r="A123" t="s">
        <v>5243</v>
      </c>
      <c r="B123" s="565">
        <v>11.4</v>
      </c>
      <c r="C123" s="565">
        <v>2.2999999999999998</v>
      </c>
    </row>
    <row r="124" spans="1:3" x14ac:dyDescent="0.25">
      <c r="A124" t="s">
        <v>5244</v>
      </c>
      <c r="B124" s="565">
        <v>11.4</v>
      </c>
      <c r="C124" s="565">
        <v>2.2999999999999998</v>
      </c>
    </row>
    <row r="125" spans="1:3" x14ac:dyDescent="0.25">
      <c r="A125" t="s">
        <v>5245</v>
      </c>
      <c r="B125" s="565">
        <v>11.4</v>
      </c>
      <c r="C125" s="565">
        <v>2.2999999999999998</v>
      </c>
    </row>
    <row r="126" spans="1:3" x14ac:dyDescent="0.25">
      <c r="A126" t="s">
        <v>5246</v>
      </c>
      <c r="B126" s="565">
        <v>11.4</v>
      </c>
      <c r="C126" s="565">
        <v>2.2999999999999998</v>
      </c>
    </row>
    <row r="127" spans="1:3" x14ac:dyDescent="0.25">
      <c r="A127" t="s">
        <v>5247</v>
      </c>
      <c r="B127" s="565">
        <v>11.4</v>
      </c>
      <c r="C127" s="565">
        <v>2.2999999999999998</v>
      </c>
    </row>
    <row r="128" spans="1:3" x14ac:dyDescent="0.25">
      <c r="A128" t="s">
        <v>5248</v>
      </c>
      <c r="B128" s="565">
        <v>11.4</v>
      </c>
      <c r="C128" s="565">
        <v>2.2999999999999998</v>
      </c>
    </row>
    <row r="129" spans="1:3" x14ac:dyDescent="0.25">
      <c r="A129" t="s">
        <v>5249</v>
      </c>
      <c r="B129" s="565">
        <v>11.4</v>
      </c>
      <c r="C129" s="565">
        <v>2.2999999999999998</v>
      </c>
    </row>
    <row r="130" spans="1:3" x14ac:dyDescent="0.25">
      <c r="A130" t="s">
        <v>5250</v>
      </c>
      <c r="B130" s="565">
        <v>11.4</v>
      </c>
      <c r="C130" s="565">
        <v>2.2999999999999998</v>
      </c>
    </row>
    <row r="131" spans="1:3" x14ac:dyDescent="0.25">
      <c r="A131" t="s">
        <v>5251</v>
      </c>
      <c r="B131" s="565">
        <v>11.4</v>
      </c>
      <c r="C131" s="565">
        <v>2.2999999999999998</v>
      </c>
    </row>
    <row r="132" spans="1:3" x14ac:dyDescent="0.25">
      <c r="A132" t="s">
        <v>5252</v>
      </c>
      <c r="B132" s="565">
        <v>11.416666666666666</v>
      </c>
      <c r="C132" s="565">
        <v>2.2999999999999998</v>
      </c>
    </row>
    <row r="133" spans="1:3" x14ac:dyDescent="0.25">
      <c r="A133" t="s">
        <v>5253</v>
      </c>
      <c r="B133" s="565">
        <v>11.416666666666666</v>
      </c>
      <c r="C133" s="565">
        <v>2.2999999999999998</v>
      </c>
    </row>
    <row r="134" spans="1:3" x14ac:dyDescent="0.25">
      <c r="A134" t="s">
        <v>5254</v>
      </c>
      <c r="B134" s="565">
        <v>11.4</v>
      </c>
      <c r="C134" s="565">
        <v>2.2999999999999998</v>
      </c>
    </row>
    <row r="135" spans="1:3" x14ac:dyDescent="0.25">
      <c r="A135" t="s">
        <v>5255</v>
      </c>
      <c r="B135" s="565">
        <v>11.4</v>
      </c>
      <c r="C135" s="565">
        <v>2.2999999999999998</v>
      </c>
    </row>
    <row r="136" spans="1:3" x14ac:dyDescent="0.25">
      <c r="A136" t="s">
        <v>5256</v>
      </c>
      <c r="B136" s="565">
        <v>11.4</v>
      </c>
      <c r="C136" s="565">
        <v>2.2999999999999998</v>
      </c>
    </row>
    <row r="137" spans="1:3" x14ac:dyDescent="0.25">
      <c r="A137" t="s">
        <v>5257</v>
      </c>
      <c r="B137" s="565">
        <v>11.4</v>
      </c>
      <c r="C137" s="565">
        <v>2.2999999999999998</v>
      </c>
    </row>
    <row r="138" spans="1:3" x14ac:dyDescent="0.25">
      <c r="A138" t="s">
        <v>5258</v>
      </c>
      <c r="B138" s="565">
        <v>11.4</v>
      </c>
      <c r="C138" s="565">
        <v>2.2999999999999998</v>
      </c>
    </row>
    <row r="139" spans="1:3" x14ac:dyDescent="0.25">
      <c r="A139" t="s">
        <v>5259</v>
      </c>
      <c r="B139" s="565">
        <v>11.4</v>
      </c>
      <c r="C139" s="565">
        <v>2.2999999999999998</v>
      </c>
    </row>
    <row r="140" spans="1:3" x14ac:dyDescent="0.25">
      <c r="A140" t="s">
        <v>5260</v>
      </c>
      <c r="B140" s="565">
        <v>11.4</v>
      </c>
      <c r="C140" s="565">
        <v>2.2999999999999998</v>
      </c>
    </row>
    <row r="141" spans="1:3" x14ac:dyDescent="0.25">
      <c r="A141" t="s">
        <v>5261</v>
      </c>
      <c r="B141" s="565">
        <v>11.4</v>
      </c>
      <c r="C141" s="565">
        <v>2.2999999999999998</v>
      </c>
    </row>
    <row r="142" spans="1:3" x14ac:dyDescent="0.25">
      <c r="A142" t="s">
        <v>5262</v>
      </c>
      <c r="B142" s="565">
        <v>11.4</v>
      </c>
      <c r="C142" s="565">
        <v>2.2999999999999998</v>
      </c>
    </row>
    <row r="143" spans="1:3" x14ac:dyDescent="0.25">
      <c r="A143" t="s">
        <v>5263</v>
      </c>
      <c r="B143" s="565">
        <v>11.416666666666666</v>
      </c>
      <c r="C143" s="565">
        <v>2.2999999999999998</v>
      </c>
    </row>
    <row r="144" spans="1:3" x14ac:dyDescent="0.25">
      <c r="A144" t="s">
        <v>5264</v>
      </c>
      <c r="B144" s="565">
        <v>11.4</v>
      </c>
      <c r="C144" s="565">
        <v>2.2999999999999998</v>
      </c>
    </row>
    <row r="145" spans="1:3" x14ac:dyDescent="0.25">
      <c r="A145" t="s">
        <v>5265</v>
      </c>
      <c r="B145" s="565">
        <v>11.4</v>
      </c>
      <c r="C145" s="565">
        <v>2.2999999999999998</v>
      </c>
    </row>
    <row r="146" spans="1:3" x14ac:dyDescent="0.25">
      <c r="A146" t="s">
        <v>5266</v>
      </c>
      <c r="B146" s="565">
        <v>11.4</v>
      </c>
      <c r="C146" s="565">
        <v>2.2999999999999998</v>
      </c>
    </row>
    <row r="147" spans="1:3" x14ac:dyDescent="0.25">
      <c r="A147" t="s">
        <v>5267</v>
      </c>
      <c r="B147" s="565">
        <v>11.4</v>
      </c>
      <c r="C147" s="565">
        <v>2.2999999999999998</v>
      </c>
    </row>
    <row r="148" spans="1:3" x14ac:dyDescent="0.25">
      <c r="A148" t="s">
        <v>5268</v>
      </c>
      <c r="B148" s="565">
        <v>11.4</v>
      </c>
      <c r="C148" s="565">
        <v>2.2999999999999998</v>
      </c>
    </row>
    <row r="149" spans="1:3" x14ac:dyDescent="0.25">
      <c r="A149" t="s">
        <v>5269</v>
      </c>
      <c r="B149" s="565">
        <v>11.4</v>
      </c>
      <c r="C149" s="565">
        <v>2.2999999999999998</v>
      </c>
    </row>
    <row r="150" spans="1:3" x14ac:dyDescent="0.25">
      <c r="A150" t="s">
        <v>5270</v>
      </c>
      <c r="B150" s="565">
        <v>11.4</v>
      </c>
      <c r="C150" s="565">
        <v>2.2999999999999998</v>
      </c>
    </row>
    <row r="151" spans="1:3" x14ac:dyDescent="0.25">
      <c r="A151" t="s">
        <v>5271</v>
      </c>
      <c r="B151" s="565">
        <v>11.4</v>
      </c>
      <c r="C151" s="565">
        <v>2.2999999999999998</v>
      </c>
    </row>
    <row r="152" spans="1:3" x14ac:dyDescent="0.25">
      <c r="A152" t="s">
        <v>5272</v>
      </c>
      <c r="B152" s="565">
        <v>11.4</v>
      </c>
      <c r="C152" s="565">
        <v>2.2999999999999998</v>
      </c>
    </row>
    <row r="153" spans="1:3" x14ac:dyDescent="0.25">
      <c r="A153" t="s">
        <v>5273</v>
      </c>
      <c r="B153" s="565">
        <v>11.4</v>
      </c>
      <c r="C153" s="565">
        <v>2.2999999999999998</v>
      </c>
    </row>
    <row r="154" spans="1:3" x14ac:dyDescent="0.25">
      <c r="A154" t="s">
        <v>5274</v>
      </c>
      <c r="B154" s="565">
        <v>11.4</v>
      </c>
      <c r="C154" s="565">
        <v>2.2999999999999998</v>
      </c>
    </row>
    <row r="155" spans="1:3" x14ac:dyDescent="0.25">
      <c r="A155" t="s">
        <v>5275</v>
      </c>
      <c r="B155" s="565">
        <v>11.4</v>
      </c>
      <c r="C155" s="565">
        <v>2.2999999999999998</v>
      </c>
    </row>
    <row r="156" spans="1:3" x14ac:dyDescent="0.25">
      <c r="A156" t="s">
        <v>5276</v>
      </c>
      <c r="B156" s="565">
        <v>11.4</v>
      </c>
      <c r="C156" s="565">
        <v>2.2999999999999998</v>
      </c>
    </row>
    <row r="157" spans="1:3" x14ac:dyDescent="0.25">
      <c r="A157" t="s">
        <v>5277</v>
      </c>
      <c r="B157" s="565">
        <v>11.4</v>
      </c>
      <c r="C157" s="565">
        <v>2.2999999999999998</v>
      </c>
    </row>
    <row r="158" spans="1:3" x14ac:dyDescent="0.25">
      <c r="A158" t="s">
        <v>5278</v>
      </c>
      <c r="B158" s="565">
        <v>11.4</v>
      </c>
      <c r="C158" s="565">
        <v>2.2999999999999998</v>
      </c>
    </row>
    <row r="159" spans="1:3" x14ac:dyDescent="0.25">
      <c r="A159" t="s">
        <v>5279</v>
      </c>
      <c r="B159" s="565">
        <v>11.4</v>
      </c>
      <c r="C159" s="565">
        <v>2.2999999999999998</v>
      </c>
    </row>
    <row r="160" spans="1:3" x14ac:dyDescent="0.25">
      <c r="A160" t="s">
        <v>5280</v>
      </c>
      <c r="B160" s="565">
        <v>11.416666666666666</v>
      </c>
      <c r="C160" s="565">
        <v>2.2999999999999998</v>
      </c>
    </row>
    <row r="161" spans="1:3" x14ac:dyDescent="0.25">
      <c r="A161" t="s">
        <v>5281</v>
      </c>
      <c r="B161" s="565">
        <v>11.4</v>
      </c>
      <c r="C161" s="565">
        <v>2.2999999999999998</v>
      </c>
    </row>
    <row r="162" spans="1:3" x14ac:dyDescent="0.25">
      <c r="A162" t="s">
        <v>5282</v>
      </c>
      <c r="B162" s="565">
        <v>11.4</v>
      </c>
      <c r="C162" s="565">
        <v>2.2999999999999998</v>
      </c>
    </row>
    <row r="163" spans="1:3" x14ac:dyDescent="0.25">
      <c r="A163" t="s">
        <v>5283</v>
      </c>
      <c r="B163" s="565">
        <v>11.4</v>
      </c>
      <c r="C163" s="565">
        <v>2.2999999999999998</v>
      </c>
    </row>
    <row r="164" spans="1:3" x14ac:dyDescent="0.25">
      <c r="A164" t="s">
        <v>5284</v>
      </c>
      <c r="B164" s="565">
        <v>11.4</v>
      </c>
      <c r="C164" s="565">
        <v>2.2999999999999998</v>
      </c>
    </row>
    <row r="165" spans="1:3" x14ac:dyDescent="0.25">
      <c r="A165" t="s">
        <v>5285</v>
      </c>
      <c r="B165" s="565">
        <v>11.4</v>
      </c>
      <c r="C165" s="565">
        <v>2.2999999999999998</v>
      </c>
    </row>
    <row r="166" spans="1:3" x14ac:dyDescent="0.25">
      <c r="A166" t="s">
        <v>5286</v>
      </c>
      <c r="B166" s="565">
        <v>11.4</v>
      </c>
      <c r="C166" s="565">
        <v>2.2999999999999998</v>
      </c>
    </row>
    <row r="167" spans="1:3" x14ac:dyDescent="0.25">
      <c r="A167" t="s">
        <v>5287</v>
      </c>
      <c r="B167" s="565">
        <v>11.4</v>
      </c>
      <c r="C167" s="565">
        <v>2.2999999999999998</v>
      </c>
    </row>
    <row r="168" spans="1:3" x14ac:dyDescent="0.25">
      <c r="A168" t="s">
        <v>5288</v>
      </c>
      <c r="B168" s="565">
        <v>11.4</v>
      </c>
      <c r="C168" s="565">
        <v>2.2999999999999998</v>
      </c>
    </row>
    <row r="169" spans="1:3" x14ac:dyDescent="0.25">
      <c r="A169" t="s">
        <v>5289</v>
      </c>
      <c r="B169" s="565">
        <v>11.416666666666666</v>
      </c>
      <c r="C169" s="565">
        <v>2.2999999999999998</v>
      </c>
    </row>
    <row r="170" spans="1:3" x14ac:dyDescent="0.25">
      <c r="A170" t="s">
        <v>5290</v>
      </c>
      <c r="B170" s="565">
        <v>11.4</v>
      </c>
      <c r="C170" s="565">
        <v>2.2999999999999998</v>
      </c>
    </row>
    <row r="171" spans="1:3" x14ac:dyDescent="0.25">
      <c r="A171" t="s">
        <v>5291</v>
      </c>
      <c r="B171" s="565">
        <v>11.416666666666666</v>
      </c>
      <c r="C171" s="565">
        <v>2.2999999999999998</v>
      </c>
    </row>
    <row r="172" spans="1:3" x14ac:dyDescent="0.25">
      <c r="A172" t="s">
        <v>5292</v>
      </c>
      <c r="B172" s="565">
        <v>11.4</v>
      </c>
      <c r="C172" s="565">
        <v>2.2999999999999998</v>
      </c>
    </row>
    <row r="173" spans="1:3" x14ac:dyDescent="0.25">
      <c r="A173" t="s">
        <v>5293</v>
      </c>
      <c r="B173" s="565">
        <v>11.4</v>
      </c>
      <c r="C173" s="565">
        <v>2.2999999999999998</v>
      </c>
    </row>
    <row r="174" spans="1:3" x14ac:dyDescent="0.25">
      <c r="A174" t="s">
        <v>5294</v>
      </c>
      <c r="B174" s="565">
        <v>11.4</v>
      </c>
      <c r="C174" s="565">
        <v>2.2999999999999998</v>
      </c>
    </row>
    <row r="175" spans="1:3" x14ac:dyDescent="0.25">
      <c r="A175" t="s">
        <v>5295</v>
      </c>
      <c r="B175" s="565">
        <v>11.4</v>
      </c>
      <c r="C175" s="565">
        <v>2.2999999999999998</v>
      </c>
    </row>
    <row r="176" spans="1:3" x14ac:dyDescent="0.25">
      <c r="A176" t="s">
        <v>5296</v>
      </c>
      <c r="B176" s="565">
        <v>11.4</v>
      </c>
      <c r="C176" s="565">
        <v>2.2999999999999998</v>
      </c>
    </row>
    <row r="177" spans="1:3" x14ac:dyDescent="0.25">
      <c r="A177" t="s">
        <v>5297</v>
      </c>
      <c r="B177" s="565">
        <v>11.4</v>
      </c>
      <c r="C177" s="565">
        <v>2.2999999999999998</v>
      </c>
    </row>
    <row r="178" spans="1:3" x14ac:dyDescent="0.25">
      <c r="A178" t="s">
        <v>5298</v>
      </c>
      <c r="B178" s="565">
        <v>11.4</v>
      </c>
      <c r="C178" s="565">
        <v>2.2999999999999998</v>
      </c>
    </row>
    <row r="179" spans="1:3" x14ac:dyDescent="0.25">
      <c r="A179" t="s">
        <v>5299</v>
      </c>
      <c r="B179" s="565">
        <v>11.4</v>
      </c>
      <c r="C179" s="565">
        <v>2.2999999999999998</v>
      </c>
    </row>
    <row r="180" spans="1:3" x14ac:dyDescent="0.25">
      <c r="A180" t="s">
        <v>5300</v>
      </c>
      <c r="B180" s="565">
        <v>11.4</v>
      </c>
      <c r="C180" s="565">
        <v>2.2999999999999998</v>
      </c>
    </row>
    <row r="181" spans="1:3" x14ac:dyDescent="0.25">
      <c r="A181" t="s">
        <v>5301</v>
      </c>
      <c r="B181" s="565">
        <v>11.4</v>
      </c>
      <c r="C181" s="565">
        <v>2.2999999999999998</v>
      </c>
    </row>
    <row r="182" spans="1:3" x14ac:dyDescent="0.25">
      <c r="A182" t="s">
        <v>5302</v>
      </c>
      <c r="B182" s="565">
        <v>11.416666666666666</v>
      </c>
      <c r="C182" s="565">
        <v>2.2999999999999998</v>
      </c>
    </row>
    <row r="183" spans="1:3" x14ac:dyDescent="0.25">
      <c r="A183" t="s">
        <v>5303</v>
      </c>
      <c r="B183" s="565">
        <v>11.4</v>
      </c>
      <c r="C183" s="565">
        <v>2.2999999999999998</v>
      </c>
    </row>
    <row r="184" spans="1:3" x14ac:dyDescent="0.25">
      <c r="A184" t="s">
        <v>5304</v>
      </c>
      <c r="B184" s="565">
        <v>11.4</v>
      </c>
      <c r="C184" s="565">
        <v>2.2999999999999998</v>
      </c>
    </row>
    <row r="185" spans="1:3" x14ac:dyDescent="0.25">
      <c r="A185" t="s">
        <v>5305</v>
      </c>
      <c r="B185" s="565">
        <v>11.4</v>
      </c>
      <c r="C185" s="565">
        <v>2.2999999999999998</v>
      </c>
    </row>
    <row r="186" spans="1:3" x14ac:dyDescent="0.25">
      <c r="A186" t="s">
        <v>5306</v>
      </c>
      <c r="B186" s="565">
        <v>11.4</v>
      </c>
      <c r="C186" s="565">
        <v>2.2999999999999998</v>
      </c>
    </row>
    <row r="187" spans="1:3" x14ac:dyDescent="0.25">
      <c r="A187" t="s">
        <v>5307</v>
      </c>
      <c r="B187" s="565">
        <v>11.4</v>
      </c>
      <c r="C187" s="565">
        <v>2.2999999999999998</v>
      </c>
    </row>
    <row r="188" spans="1:3" x14ac:dyDescent="0.25">
      <c r="A188" t="s">
        <v>5308</v>
      </c>
      <c r="B188" s="565">
        <v>11.4</v>
      </c>
      <c r="C188" s="565">
        <v>2.2999999999999998</v>
      </c>
    </row>
    <row r="189" spans="1:3" x14ac:dyDescent="0.25">
      <c r="A189" t="s">
        <v>5309</v>
      </c>
      <c r="B189" s="565">
        <v>11.4</v>
      </c>
      <c r="C189" s="565">
        <v>2.2999999999999998</v>
      </c>
    </row>
    <row r="190" spans="1:3" x14ac:dyDescent="0.25">
      <c r="A190" t="s">
        <v>5310</v>
      </c>
      <c r="B190" s="565">
        <v>11.4</v>
      </c>
      <c r="C190" s="565">
        <v>2.2999999999999998</v>
      </c>
    </row>
    <row r="191" spans="1:3" x14ac:dyDescent="0.25">
      <c r="A191" t="s">
        <v>5311</v>
      </c>
      <c r="B191" s="565">
        <v>11.4</v>
      </c>
      <c r="C191" s="565">
        <v>2.2999999999999998</v>
      </c>
    </row>
    <row r="192" spans="1:3" x14ac:dyDescent="0.25">
      <c r="A192" t="s">
        <v>5312</v>
      </c>
      <c r="B192" s="565">
        <v>11.4</v>
      </c>
      <c r="C192" s="565">
        <v>2.2999999999999998</v>
      </c>
    </row>
    <row r="193" spans="1:3" x14ac:dyDescent="0.25">
      <c r="A193" t="s">
        <v>5313</v>
      </c>
      <c r="B193" s="565">
        <v>11.4</v>
      </c>
      <c r="C193" s="565">
        <v>2.2999999999999998</v>
      </c>
    </row>
    <row r="194" spans="1:3" x14ac:dyDescent="0.25">
      <c r="A194" t="s">
        <v>5314</v>
      </c>
      <c r="B194" s="565">
        <v>11.4</v>
      </c>
      <c r="C194" s="565">
        <v>2.2999999999999998</v>
      </c>
    </row>
    <row r="195" spans="1:3" x14ac:dyDescent="0.25">
      <c r="A195" t="s">
        <v>5315</v>
      </c>
      <c r="B195" s="565">
        <v>11.4</v>
      </c>
      <c r="C195" s="565">
        <v>2.2999999999999998</v>
      </c>
    </row>
    <row r="196" spans="1:3" x14ac:dyDescent="0.25">
      <c r="A196" t="s">
        <v>5316</v>
      </c>
      <c r="B196" s="565">
        <v>11.4</v>
      </c>
      <c r="C196" s="565">
        <v>2.2999999999999998</v>
      </c>
    </row>
    <row r="197" spans="1:3" x14ac:dyDescent="0.25">
      <c r="A197" t="s">
        <v>5317</v>
      </c>
      <c r="B197" s="565">
        <v>11.4</v>
      </c>
      <c r="C197" s="565">
        <v>2.2999999999999998</v>
      </c>
    </row>
    <row r="198" spans="1:3" x14ac:dyDescent="0.25">
      <c r="A198" t="s">
        <v>5318</v>
      </c>
      <c r="B198" s="565">
        <v>11.4</v>
      </c>
      <c r="C198" s="565">
        <v>2.2999999999999998</v>
      </c>
    </row>
    <row r="199" spans="1:3" x14ac:dyDescent="0.25">
      <c r="A199" t="s">
        <v>5319</v>
      </c>
      <c r="B199" s="565">
        <v>11.4</v>
      </c>
      <c r="C199" s="565">
        <v>2.2999999999999998</v>
      </c>
    </row>
    <row r="200" spans="1:3" x14ac:dyDescent="0.25">
      <c r="A200" t="s">
        <v>5320</v>
      </c>
      <c r="B200" s="565">
        <v>11.4</v>
      </c>
      <c r="C200" s="565">
        <v>2.2999999999999998</v>
      </c>
    </row>
    <row r="201" spans="1:3" x14ac:dyDescent="0.25">
      <c r="A201" t="s">
        <v>5321</v>
      </c>
      <c r="B201" s="565">
        <v>11.4</v>
      </c>
      <c r="C201" s="565">
        <v>2.2999999999999998</v>
      </c>
    </row>
    <row r="202" spans="1:3" x14ac:dyDescent="0.25">
      <c r="A202" t="s">
        <v>5322</v>
      </c>
      <c r="B202" s="565">
        <v>11.4</v>
      </c>
      <c r="C202" s="565">
        <v>2.2999999999999998</v>
      </c>
    </row>
    <row r="203" spans="1:3" x14ac:dyDescent="0.25">
      <c r="A203" t="s">
        <v>5323</v>
      </c>
      <c r="B203" s="565">
        <v>11.4</v>
      </c>
      <c r="C203" s="565">
        <v>2.2999999999999998</v>
      </c>
    </row>
    <row r="204" spans="1:3" x14ac:dyDescent="0.25">
      <c r="A204" t="s">
        <v>5324</v>
      </c>
      <c r="B204" s="565">
        <v>11.4</v>
      </c>
      <c r="C204" s="565">
        <v>2.2999999999999998</v>
      </c>
    </row>
    <row r="205" spans="1:3" x14ac:dyDescent="0.25">
      <c r="A205" t="s">
        <v>5325</v>
      </c>
      <c r="B205" s="565">
        <v>11.4</v>
      </c>
      <c r="C205" s="565">
        <v>2.2999999999999998</v>
      </c>
    </row>
    <row r="206" spans="1:3" x14ac:dyDescent="0.25">
      <c r="A206" t="s">
        <v>5326</v>
      </c>
      <c r="B206" s="565">
        <v>11.4</v>
      </c>
      <c r="C206" s="565">
        <v>2.2999999999999998</v>
      </c>
    </row>
    <row r="207" spans="1:3" x14ac:dyDescent="0.25">
      <c r="A207" t="s">
        <v>5327</v>
      </c>
      <c r="B207" s="565">
        <v>11.4</v>
      </c>
      <c r="C207" s="565">
        <v>2.2999999999999998</v>
      </c>
    </row>
    <row r="208" spans="1:3" x14ac:dyDescent="0.25">
      <c r="A208" t="s">
        <v>5328</v>
      </c>
      <c r="B208" s="565">
        <v>11.4</v>
      </c>
      <c r="C208" s="565">
        <v>2.2999999999999998</v>
      </c>
    </row>
    <row r="209" spans="1:3" x14ac:dyDescent="0.25">
      <c r="A209" t="s">
        <v>5329</v>
      </c>
      <c r="B209" s="565">
        <v>11.4</v>
      </c>
      <c r="C209" s="565">
        <v>2.2999999999999998</v>
      </c>
    </row>
    <row r="210" spans="1:3" x14ac:dyDescent="0.25">
      <c r="A210" t="s">
        <v>5330</v>
      </c>
      <c r="B210" s="565">
        <v>11.4</v>
      </c>
      <c r="C210" s="565">
        <v>2.2999999999999998</v>
      </c>
    </row>
    <row r="211" spans="1:3" x14ac:dyDescent="0.25">
      <c r="A211" t="s">
        <v>5331</v>
      </c>
      <c r="B211" s="565">
        <v>11.4</v>
      </c>
      <c r="C211" s="565">
        <v>2.2999999999999998</v>
      </c>
    </row>
    <row r="212" spans="1:3" x14ac:dyDescent="0.25">
      <c r="A212" t="s">
        <v>5332</v>
      </c>
      <c r="B212" s="565">
        <v>11.4</v>
      </c>
      <c r="C212" s="565">
        <v>2.2999999999999998</v>
      </c>
    </row>
    <row r="213" spans="1:3" x14ac:dyDescent="0.25">
      <c r="A213" t="s">
        <v>5333</v>
      </c>
      <c r="B213" s="565">
        <v>11.4</v>
      </c>
      <c r="C213" s="565">
        <v>2.2999999999999998</v>
      </c>
    </row>
    <row r="214" spans="1:3" x14ac:dyDescent="0.25">
      <c r="A214" t="s">
        <v>5334</v>
      </c>
      <c r="B214" s="565">
        <v>11.4</v>
      </c>
      <c r="C214" s="565">
        <v>2.2999999999999998</v>
      </c>
    </row>
    <row r="215" spans="1:3" x14ac:dyDescent="0.25">
      <c r="A215" t="s">
        <v>5335</v>
      </c>
      <c r="B215" s="565">
        <v>11.4</v>
      </c>
      <c r="C215" s="565">
        <v>2.2999999999999998</v>
      </c>
    </row>
    <row r="216" spans="1:3" x14ac:dyDescent="0.25">
      <c r="A216" t="s">
        <v>5336</v>
      </c>
      <c r="B216" s="565">
        <v>11.4</v>
      </c>
      <c r="C216" s="565">
        <v>2.2999999999999998</v>
      </c>
    </row>
    <row r="217" spans="1:3" x14ac:dyDescent="0.25">
      <c r="A217" t="s">
        <v>5337</v>
      </c>
      <c r="B217" s="565">
        <v>11.4</v>
      </c>
      <c r="C217" s="565">
        <v>2.2999999999999998</v>
      </c>
    </row>
    <row r="218" spans="1:3" x14ac:dyDescent="0.25">
      <c r="A218" t="s">
        <v>5338</v>
      </c>
      <c r="B218" s="565">
        <v>11.4</v>
      </c>
      <c r="C218" s="565">
        <v>2.2999999999999998</v>
      </c>
    </row>
    <row r="219" spans="1:3" x14ac:dyDescent="0.25">
      <c r="A219" t="s">
        <v>5339</v>
      </c>
      <c r="B219" s="565">
        <v>11.4</v>
      </c>
      <c r="C219" s="565">
        <v>2.2999999999999998</v>
      </c>
    </row>
    <row r="220" spans="1:3" x14ac:dyDescent="0.25">
      <c r="A220" t="s">
        <v>5340</v>
      </c>
      <c r="B220" s="565">
        <v>11.4</v>
      </c>
      <c r="C220" s="565">
        <v>2.2999999999999998</v>
      </c>
    </row>
    <row r="221" spans="1:3" x14ac:dyDescent="0.25">
      <c r="A221" t="s">
        <v>5341</v>
      </c>
      <c r="B221" s="565">
        <v>11.4</v>
      </c>
      <c r="C221" s="565">
        <v>2.2999999999999998</v>
      </c>
    </row>
    <row r="222" spans="1:3" x14ac:dyDescent="0.25">
      <c r="A222" t="s">
        <v>5342</v>
      </c>
      <c r="B222" s="565">
        <v>11.4</v>
      </c>
      <c r="C222" s="565">
        <v>2.2999999999999998</v>
      </c>
    </row>
    <row r="223" spans="1:3" x14ac:dyDescent="0.25">
      <c r="A223" t="s">
        <v>5343</v>
      </c>
      <c r="B223" s="565">
        <v>11.4</v>
      </c>
      <c r="C223" s="565">
        <v>2.2999999999999998</v>
      </c>
    </row>
    <row r="224" spans="1:3" x14ac:dyDescent="0.25">
      <c r="A224" t="s">
        <v>5344</v>
      </c>
      <c r="B224" s="565">
        <v>11.4</v>
      </c>
      <c r="C224" s="565">
        <v>2.2999999999999998</v>
      </c>
    </row>
    <row r="225" spans="1:3" x14ac:dyDescent="0.25">
      <c r="A225" t="s">
        <v>5345</v>
      </c>
      <c r="B225" s="565">
        <v>11.4</v>
      </c>
      <c r="C225" s="565">
        <v>2.2999999999999998</v>
      </c>
    </row>
    <row r="226" spans="1:3" x14ac:dyDescent="0.25">
      <c r="A226" t="s">
        <v>5346</v>
      </c>
      <c r="B226" s="565">
        <v>11.4</v>
      </c>
      <c r="C226" s="565">
        <v>2.2999999999999998</v>
      </c>
    </row>
    <row r="227" spans="1:3" x14ac:dyDescent="0.25">
      <c r="A227" t="s">
        <v>5347</v>
      </c>
      <c r="B227" s="565">
        <v>11.4</v>
      </c>
      <c r="C227" s="565">
        <v>2.2999999999999998</v>
      </c>
    </row>
    <row r="228" spans="1:3" x14ac:dyDescent="0.25">
      <c r="A228" t="s">
        <v>5348</v>
      </c>
      <c r="B228" s="565">
        <v>11.4</v>
      </c>
      <c r="C228" s="565">
        <v>2.2999999999999998</v>
      </c>
    </row>
    <row r="229" spans="1:3" x14ac:dyDescent="0.25">
      <c r="A229" t="s">
        <v>5349</v>
      </c>
      <c r="B229" s="565">
        <v>11.4</v>
      </c>
      <c r="C229" s="565">
        <v>2.2999999999999998</v>
      </c>
    </row>
    <row r="230" spans="1:3" x14ac:dyDescent="0.25">
      <c r="A230" t="s">
        <v>5350</v>
      </c>
      <c r="B230" s="565">
        <v>11.4</v>
      </c>
      <c r="C230" s="565">
        <v>2.2999999999999998</v>
      </c>
    </row>
    <row r="231" spans="1:3" x14ac:dyDescent="0.25">
      <c r="A231" t="s">
        <v>5351</v>
      </c>
      <c r="B231" s="565">
        <v>11.416666666666666</v>
      </c>
      <c r="C231" s="565">
        <v>2.2999999999999998</v>
      </c>
    </row>
    <row r="232" spans="1:3" x14ac:dyDescent="0.25">
      <c r="A232" t="s">
        <v>5352</v>
      </c>
      <c r="B232" s="565">
        <v>11.4</v>
      </c>
      <c r="C232" s="565">
        <v>2.2999999999999998</v>
      </c>
    </row>
    <row r="233" spans="1:3" x14ac:dyDescent="0.25">
      <c r="A233" t="s">
        <v>5353</v>
      </c>
      <c r="B233" s="565">
        <v>11.4</v>
      </c>
      <c r="C233" s="565">
        <v>2.2999999999999998</v>
      </c>
    </row>
    <row r="234" spans="1:3" x14ac:dyDescent="0.25">
      <c r="A234" t="s">
        <v>5354</v>
      </c>
      <c r="B234" s="565">
        <v>11.4</v>
      </c>
      <c r="C234" s="565">
        <v>2.2999999999999998</v>
      </c>
    </row>
    <row r="235" spans="1:3" x14ac:dyDescent="0.25">
      <c r="A235" t="s">
        <v>5355</v>
      </c>
      <c r="B235" s="565">
        <v>11.4</v>
      </c>
      <c r="C235" s="565">
        <v>2.2999999999999998</v>
      </c>
    </row>
    <row r="236" spans="1:3" x14ac:dyDescent="0.25">
      <c r="A236" t="s">
        <v>5356</v>
      </c>
      <c r="B236" s="565">
        <v>11.416666666666666</v>
      </c>
      <c r="C236" s="565">
        <v>2.2999999999999998</v>
      </c>
    </row>
    <row r="237" spans="1:3" x14ac:dyDescent="0.25">
      <c r="A237" t="s">
        <v>5357</v>
      </c>
      <c r="B237" s="565">
        <v>11.416666666666666</v>
      </c>
      <c r="C237" s="565">
        <v>2.2999999999999998</v>
      </c>
    </row>
    <row r="238" spans="1:3" x14ac:dyDescent="0.25">
      <c r="A238" t="s">
        <v>5358</v>
      </c>
      <c r="B238" s="565">
        <v>11.4</v>
      </c>
      <c r="C238" s="565">
        <v>2.2999999999999998</v>
      </c>
    </row>
    <row r="239" spans="1:3" x14ac:dyDescent="0.25">
      <c r="A239" t="s">
        <v>5359</v>
      </c>
      <c r="B239" s="565">
        <v>11.416666666666666</v>
      </c>
      <c r="C239" s="565">
        <v>2.2999999999999998</v>
      </c>
    </row>
    <row r="240" spans="1:3" x14ac:dyDescent="0.25">
      <c r="A240" t="s">
        <v>5360</v>
      </c>
      <c r="B240" s="565">
        <v>11.4</v>
      </c>
      <c r="C240" s="565">
        <v>2.2999999999999998</v>
      </c>
    </row>
    <row r="241" spans="1:3" x14ac:dyDescent="0.25">
      <c r="A241" t="s">
        <v>5361</v>
      </c>
      <c r="B241" s="565">
        <v>11.4</v>
      </c>
      <c r="C241" s="565">
        <v>2.2999999999999998</v>
      </c>
    </row>
    <row r="242" spans="1:3" x14ac:dyDescent="0.25">
      <c r="A242" t="s">
        <v>5362</v>
      </c>
      <c r="B242" s="565">
        <v>11.4</v>
      </c>
      <c r="C242" s="565">
        <v>2.2999999999999998</v>
      </c>
    </row>
    <row r="243" spans="1:3" x14ac:dyDescent="0.25">
      <c r="A243" t="s">
        <v>5363</v>
      </c>
      <c r="B243" s="565">
        <v>11.4</v>
      </c>
      <c r="C243" s="565">
        <v>2.2999999999999998</v>
      </c>
    </row>
    <row r="244" spans="1:3" x14ac:dyDescent="0.25">
      <c r="A244" t="s">
        <v>5364</v>
      </c>
      <c r="B244" s="565">
        <v>11.416666666666666</v>
      </c>
      <c r="C244" s="565">
        <v>2.2999999999999998</v>
      </c>
    </row>
    <row r="245" spans="1:3" x14ac:dyDescent="0.25">
      <c r="A245" t="s">
        <v>5365</v>
      </c>
      <c r="B245" s="565">
        <v>11.4</v>
      </c>
      <c r="C245" s="565">
        <v>2.2999999999999998</v>
      </c>
    </row>
    <row r="246" spans="1:3" x14ac:dyDescent="0.25">
      <c r="A246" t="s">
        <v>5366</v>
      </c>
      <c r="B246" s="565">
        <v>11.4</v>
      </c>
      <c r="C246" s="565">
        <v>2.2999999999999998</v>
      </c>
    </row>
    <row r="247" spans="1:3" x14ac:dyDescent="0.25">
      <c r="A247" t="s">
        <v>5367</v>
      </c>
      <c r="B247" s="565">
        <v>11.4</v>
      </c>
      <c r="C247" s="565">
        <v>2.2999999999999998</v>
      </c>
    </row>
    <row r="248" spans="1:3" x14ac:dyDescent="0.25">
      <c r="A248" t="s">
        <v>5368</v>
      </c>
      <c r="B248" s="565">
        <v>11.4</v>
      </c>
      <c r="C248" s="565">
        <v>2.2999999999999998</v>
      </c>
    </row>
    <row r="249" spans="1:3" x14ac:dyDescent="0.25">
      <c r="A249" t="s">
        <v>5369</v>
      </c>
      <c r="B249" s="565">
        <v>11.4</v>
      </c>
      <c r="C249" s="565">
        <v>2.2999999999999998</v>
      </c>
    </row>
    <row r="250" spans="1:3" x14ac:dyDescent="0.25">
      <c r="A250" t="s">
        <v>5370</v>
      </c>
      <c r="B250" s="565">
        <v>11.4</v>
      </c>
      <c r="C250" s="565">
        <v>2.2999999999999998</v>
      </c>
    </row>
    <row r="251" spans="1:3" x14ac:dyDescent="0.25">
      <c r="A251" t="s">
        <v>5371</v>
      </c>
      <c r="B251" s="565">
        <v>11.4</v>
      </c>
      <c r="C251" s="565">
        <v>2.2999999999999998</v>
      </c>
    </row>
    <row r="252" spans="1:3" x14ac:dyDescent="0.25">
      <c r="A252" t="s">
        <v>5372</v>
      </c>
      <c r="B252" s="565">
        <v>11.4</v>
      </c>
      <c r="C252" s="565">
        <v>2.2999999999999998</v>
      </c>
    </row>
    <row r="253" spans="1:3" x14ac:dyDescent="0.25">
      <c r="A253" t="s">
        <v>5373</v>
      </c>
      <c r="B253" s="565">
        <v>11.4</v>
      </c>
      <c r="C253" s="565">
        <v>2.2999999999999998</v>
      </c>
    </row>
    <row r="254" spans="1:3" x14ac:dyDescent="0.25">
      <c r="A254" t="s">
        <v>5374</v>
      </c>
      <c r="B254" s="565">
        <v>11.4</v>
      </c>
      <c r="C254" s="565">
        <v>2.2999999999999998</v>
      </c>
    </row>
    <row r="255" spans="1:3" x14ac:dyDescent="0.25">
      <c r="A255" t="s">
        <v>5375</v>
      </c>
      <c r="B255" s="565">
        <v>11.4</v>
      </c>
      <c r="C255" s="565">
        <v>2.2999999999999998</v>
      </c>
    </row>
    <row r="256" spans="1:3" x14ac:dyDescent="0.25">
      <c r="A256" t="s">
        <v>5376</v>
      </c>
      <c r="B256" s="565">
        <v>11.4</v>
      </c>
      <c r="C256" s="565">
        <v>2.2999999999999998</v>
      </c>
    </row>
    <row r="257" spans="1:3" x14ac:dyDescent="0.25">
      <c r="A257" t="s">
        <v>5377</v>
      </c>
      <c r="B257" s="565">
        <v>11.416666666666666</v>
      </c>
      <c r="C257" s="565">
        <v>2.2999999999999998</v>
      </c>
    </row>
    <row r="258" spans="1:3" x14ac:dyDescent="0.25">
      <c r="A258" t="s">
        <v>5378</v>
      </c>
      <c r="B258" s="565">
        <v>11.4</v>
      </c>
      <c r="C258" s="565">
        <v>2.2999999999999998</v>
      </c>
    </row>
    <row r="259" spans="1:3" x14ac:dyDescent="0.25">
      <c r="A259" t="s">
        <v>5379</v>
      </c>
      <c r="B259" s="565">
        <v>11.4</v>
      </c>
      <c r="C259" s="565">
        <v>2.2999999999999998</v>
      </c>
    </row>
    <row r="260" spans="1:3" x14ac:dyDescent="0.25">
      <c r="A260" t="s">
        <v>5380</v>
      </c>
      <c r="B260" s="565">
        <v>11.4</v>
      </c>
      <c r="C260" s="565">
        <v>2.2999999999999998</v>
      </c>
    </row>
    <row r="261" spans="1:3" x14ac:dyDescent="0.25">
      <c r="A261" t="s">
        <v>5381</v>
      </c>
      <c r="B261" s="565">
        <v>11.416666666666666</v>
      </c>
      <c r="C261" s="565">
        <v>2.2999999999999998</v>
      </c>
    </row>
    <row r="262" spans="1:3" x14ac:dyDescent="0.25">
      <c r="A262" t="s">
        <v>5382</v>
      </c>
      <c r="B262" s="565">
        <v>11.4</v>
      </c>
      <c r="C262" s="565">
        <v>2.2999999999999998</v>
      </c>
    </row>
    <row r="263" spans="1:3" x14ac:dyDescent="0.25">
      <c r="A263" t="s">
        <v>5383</v>
      </c>
      <c r="B263" s="565">
        <v>11.416666666666666</v>
      </c>
      <c r="C263" s="565">
        <v>2.2999999999999998</v>
      </c>
    </row>
    <row r="264" spans="1:3" x14ac:dyDescent="0.25">
      <c r="A264" t="s">
        <v>5384</v>
      </c>
      <c r="B264" s="565">
        <v>11.4</v>
      </c>
      <c r="C264" s="565">
        <v>2.2999999999999998</v>
      </c>
    </row>
    <row r="265" spans="1:3" x14ac:dyDescent="0.25">
      <c r="A265" t="s">
        <v>5385</v>
      </c>
      <c r="B265" s="565">
        <v>11.4</v>
      </c>
      <c r="C265" s="565">
        <v>2.2999999999999998</v>
      </c>
    </row>
    <row r="266" spans="1:3" x14ac:dyDescent="0.25">
      <c r="A266" t="s">
        <v>5386</v>
      </c>
      <c r="B266" s="565">
        <v>11.4</v>
      </c>
      <c r="C266" s="565">
        <v>2.2999999999999998</v>
      </c>
    </row>
    <row r="267" spans="1:3" x14ac:dyDescent="0.25">
      <c r="A267" t="s">
        <v>5387</v>
      </c>
      <c r="B267" s="565">
        <v>11.4</v>
      </c>
      <c r="C267" s="565">
        <v>2.2999999999999998</v>
      </c>
    </row>
    <row r="268" spans="1:3" x14ac:dyDescent="0.25">
      <c r="A268" t="s">
        <v>5388</v>
      </c>
      <c r="B268" s="565">
        <v>11.4</v>
      </c>
      <c r="C268" s="565">
        <v>2.2999999999999998</v>
      </c>
    </row>
    <row r="269" spans="1:3" x14ac:dyDescent="0.25">
      <c r="A269" t="s">
        <v>5389</v>
      </c>
      <c r="B269" s="565">
        <v>11.4</v>
      </c>
      <c r="C269" s="565">
        <v>2.2999999999999998</v>
      </c>
    </row>
    <row r="270" spans="1:3" x14ac:dyDescent="0.25">
      <c r="A270" t="s">
        <v>5390</v>
      </c>
      <c r="B270" s="565">
        <v>11.383333333333333</v>
      </c>
      <c r="C270" s="565">
        <v>2.2999999999999998</v>
      </c>
    </row>
    <row r="271" spans="1:3" x14ac:dyDescent="0.25">
      <c r="A271" t="s">
        <v>5391</v>
      </c>
      <c r="B271" s="565">
        <v>11.4</v>
      </c>
      <c r="C271" s="565">
        <v>2.2999999999999998</v>
      </c>
    </row>
    <row r="272" spans="1:3" x14ac:dyDescent="0.25">
      <c r="A272" t="s">
        <v>5392</v>
      </c>
      <c r="B272" s="565">
        <v>11.4</v>
      </c>
      <c r="C272" s="565">
        <v>2.2999999999999998</v>
      </c>
    </row>
    <row r="273" spans="1:3" x14ac:dyDescent="0.25">
      <c r="A273" t="s">
        <v>5393</v>
      </c>
      <c r="B273" s="565">
        <v>11.4</v>
      </c>
      <c r="C273" s="565">
        <v>2.2999999999999998</v>
      </c>
    </row>
    <row r="274" spans="1:3" x14ac:dyDescent="0.25">
      <c r="A274" t="s">
        <v>5394</v>
      </c>
      <c r="B274" s="565">
        <v>11.4</v>
      </c>
      <c r="C274" s="565">
        <v>2.2999999999999998</v>
      </c>
    </row>
    <row r="275" spans="1:3" x14ac:dyDescent="0.25">
      <c r="A275" t="s">
        <v>5395</v>
      </c>
      <c r="B275" s="565">
        <v>11.4</v>
      </c>
      <c r="C275" s="565">
        <v>2.2999999999999998</v>
      </c>
    </row>
    <row r="276" spans="1:3" x14ac:dyDescent="0.25">
      <c r="A276" t="s">
        <v>5396</v>
      </c>
      <c r="B276" s="565">
        <v>11.383333333333333</v>
      </c>
      <c r="C276" s="565">
        <v>2.2999999999999998</v>
      </c>
    </row>
    <row r="277" spans="1:3" x14ac:dyDescent="0.25">
      <c r="A277" t="s">
        <v>5397</v>
      </c>
      <c r="B277" s="565">
        <v>11.4</v>
      </c>
      <c r="C277" s="565">
        <v>2.2999999999999998</v>
      </c>
    </row>
    <row r="278" spans="1:3" x14ac:dyDescent="0.25">
      <c r="A278" t="s">
        <v>5398</v>
      </c>
      <c r="B278" s="565">
        <v>11.4</v>
      </c>
      <c r="C278" s="565">
        <v>2.2999999999999998</v>
      </c>
    </row>
    <row r="279" spans="1:3" x14ac:dyDescent="0.25">
      <c r="A279" t="s">
        <v>5399</v>
      </c>
      <c r="B279" s="565">
        <v>11.4</v>
      </c>
      <c r="C279" s="565">
        <v>2.2999999999999998</v>
      </c>
    </row>
    <row r="280" spans="1:3" x14ac:dyDescent="0.25">
      <c r="A280" t="s">
        <v>5400</v>
      </c>
      <c r="B280" s="565">
        <v>11.4</v>
      </c>
      <c r="C280" s="565">
        <v>2.2999999999999998</v>
      </c>
    </row>
    <row r="281" spans="1:3" x14ac:dyDescent="0.25">
      <c r="A281" t="s">
        <v>5401</v>
      </c>
      <c r="B281" s="565">
        <v>11.4</v>
      </c>
      <c r="C281" s="565">
        <v>2.2999999999999998</v>
      </c>
    </row>
    <row r="282" spans="1:3" x14ac:dyDescent="0.25">
      <c r="A282" t="s">
        <v>5402</v>
      </c>
      <c r="B282" s="565">
        <v>11.4</v>
      </c>
      <c r="C282" s="565">
        <v>2.2999999999999998</v>
      </c>
    </row>
    <row r="283" spans="1:3" x14ac:dyDescent="0.25">
      <c r="A283" t="s">
        <v>5403</v>
      </c>
      <c r="B283" s="565">
        <v>11.4</v>
      </c>
      <c r="C283" s="565">
        <v>2.2999999999999998</v>
      </c>
    </row>
    <row r="284" spans="1:3" x14ac:dyDescent="0.25">
      <c r="A284" t="s">
        <v>5404</v>
      </c>
      <c r="B284" s="565">
        <v>11.4</v>
      </c>
      <c r="C284" s="565">
        <v>2.2999999999999998</v>
      </c>
    </row>
    <row r="285" spans="1:3" x14ac:dyDescent="0.25">
      <c r="A285" t="s">
        <v>5405</v>
      </c>
      <c r="B285" s="565">
        <v>11.4</v>
      </c>
      <c r="C285" s="565">
        <v>2.2999999999999998</v>
      </c>
    </row>
    <row r="286" spans="1:3" x14ac:dyDescent="0.25">
      <c r="A286" t="s">
        <v>5406</v>
      </c>
      <c r="B286" s="565">
        <v>11.4</v>
      </c>
      <c r="C286" s="565">
        <v>2.2999999999999998</v>
      </c>
    </row>
    <row r="287" spans="1:3" x14ac:dyDescent="0.25">
      <c r="A287" t="s">
        <v>5407</v>
      </c>
      <c r="B287" s="565">
        <v>11.4</v>
      </c>
      <c r="C287" s="565">
        <v>2.2999999999999998</v>
      </c>
    </row>
    <row r="288" spans="1:3" x14ac:dyDescent="0.25">
      <c r="A288" t="s">
        <v>5408</v>
      </c>
      <c r="B288" s="565">
        <v>11.4</v>
      </c>
      <c r="C288" s="565">
        <v>2.2999999999999998</v>
      </c>
    </row>
    <row r="289" spans="1:3" x14ac:dyDescent="0.25">
      <c r="A289" t="s">
        <v>5409</v>
      </c>
      <c r="B289" s="565">
        <v>11.4</v>
      </c>
      <c r="C289" s="565">
        <v>2.2999999999999998</v>
      </c>
    </row>
    <row r="290" spans="1:3" x14ac:dyDescent="0.25">
      <c r="A290" t="s">
        <v>5410</v>
      </c>
      <c r="B290" s="565">
        <v>11.4</v>
      </c>
      <c r="C290" s="565">
        <v>2.2999999999999998</v>
      </c>
    </row>
    <row r="291" spans="1:3" x14ac:dyDescent="0.25">
      <c r="A291" t="s">
        <v>5411</v>
      </c>
      <c r="B291" s="565">
        <v>11.4</v>
      </c>
      <c r="C291" s="565">
        <v>2.2999999999999998</v>
      </c>
    </row>
    <row r="292" spans="1:3" x14ac:dyDescent="0.25">
      <c r="A292" t="s">
        <v>5412</v>
      </c>
      <c r="B292" s="565">
        <v>11.4</v>
      </c>
      <c r="C292" s="565">
        <v>2.2999999999999998</v>
      </c>
    </row>
    <row r="293" spans="1:3" x14ac:dyDescent="0.25">
      <c r="A293" t="s">
        <v>5413</v>
      </c>
      <c r="B293" s="565">
        <v>11.383333333333333</v>
      </c>
      <c r="C293" s="565">
        <v>2.2999999999999998</v>
      </c>
    </row>
    <row r="294" spans="1:3" x14ac:dyDescent="0.25">
      <c r="A294" t="s">
        <v>5414</v>
      </c>
      <c r="B294" s="565">
        <v>11.4</v>
      </c>
      <c r="C294" s="565">
        <v>2.2999999999999998</v>
      </c>
    </row>
    <row r="295" spans="1:3" x14ac:dyDescent="0.25">
      <c r="A295" t="s">
        <v>5415</v>
      </c>
      <c r="B295" s="565">
        <v>11.4</v>
      </c>
      <c r="C295" s="565">
        <v>2.2999999999999998</v>
      </c>
    </row>
    <row r="296" spans="1:3" x14ac:dyDescent="0.25">
      <c r="A296" t="s">
        <v>5416</v>
      </c>
      <c r="B296" s="565">
        <v>11.4</v>
      </c>
      <c r="C296" s="565">
        <v>2.2999999999999998</v>
      </c>
    </row>
    <row r="297" spans="1:3" x14ac:dyDescent="0.25">
      <c r="A297" t="s">
        <v>5417</v>
      </c>
      <c r="B297" s="565">
        <v>11.4</v>
      </c>
      <c r="C297" s="565">
        <v>2.2999999999999998</v>
      </c>
    </row>
    <row r="298" spans="1:3" x14ac:dyDescent="0.25">
      <c r="A298" t="s">
        <v>5418</v>
      </c>
      <c r="B298" s="565">
        <v>11.4</v>
      </c>
      <c r="C298" s="565">
        <v>2.2999999999999998</v>
      </c>
    </row>
    <row r="299" spans="1:3" x14ac:dyDescent="0.25">
      <c r="A299" t="s">
        <v>5419</v>
      </c>
      <c r="B299" s="565">
        <v>11.4</v>
      </c>
      <c r="C299" s="565">
        <v>2.2999999999999998</v>
      </c>
    </row>
    <row r="300" spans="1:3" x14ac:dyDescent="0.25">
      <c r="A300" t="s">
        <v>5420</v>
      </c>
      <c r="B300" s="565">
        <v>11.4</v>
      </c>
      <c r="C300" s="565">
        <v>2.2999999999999998</v>
      </c>
    </row>
    <row r="301" spans="1:3" x14ac:dyDescent="0.25">
      <c r="A301" t="s">
        <v>5421</v>
      </c>
      <c r="B301" s="565">
        <v>11.4</v>
      </c>
      <c r="C301" s="565">
        <v>2.2999999999999998</v>
      </c>
    </row>
    <row r="302" spans="1:3" x14ac:dyDescent="0.25">
      <c r="A302" t="s">
        <v>5422</v>
      </c>
      <c r="B302" s="565">
        <v>11.4</v>
      </c>
      <c r="C302" s="565">
        <v>2.2999999999999998</v>
      </c>
    </row>
    <row r="303" spans="1:3" x14ac:dyDescent="0.25">
      <c r="A303" t="s">
        <v>5423</v>
      </c>
      <c r="B303" s="565">
        <v>11.4</v>
      </c>
      <c r="C303" s="565">
        <v>2.2999999999999998</v>
      </c>
    </row>
    <row r="304" spans="1:3" x14ac:dyDescent="0.25">
      <c r="A304" t="s">
        <v>5424</v>
      </c>
      <c r="B304" s="565">
        <v>11.4</v>
      </c>
      <c r="C304" s="565">
        <v>2.2999999999999998</v>
      </c>
    </row>
    <row r="305" spans="1:3" x14ac:dyDescent="0.25">
      <c r="A305" t="s">
        <v>5425</v>
      </c>
      <c r="B305" s="565">
        <v>11.4</v>
      </c>
      <c r="C305" s="565">
        <v>2.2999999999999998</v>
      </c>
    </row>
    <row r="306" spans="1:3" x14ac:dyDescent="0.25">
      <c r="A306" t="s">
        <v>5426</v>
      </c>
      <c r="B306" s="565">
        <v>11.4</v>
      </c>
      <c r="C306" s="565">
        <v>2.2999999999999998</v>
      </c>
    </row>
    <row r="307" spans="1:3" x14ac:dyDescent="0.25">
      <c r="A307" t="s">
        <v>5427</v>
      </c>
      <c r="B307" s="565">
        <v>11.4</v>
      </c>
      <c r="C307" s="565">
        <v>2.2999999999999998</v>
      </c>
    </row>
    <row r="308" spans="1:3" x14ac:dyDescent="0.25">
      <c r="A308" t="s">
        <v>5428</v>
      </c>
      <c r="B308" s="565">
        <v>11.4</v>
      </c>
      <c r="C308" s="565">
        <v>2.2999999999999998</v>
      </c>
    </row>
    <row r="309" spans="1:3" x14ac:dyDescent="0.25">
      <c r="A309" t="s">
        <v>5429</v>
      </c>
      <c r="B309" s="565">
        <v>11.4</v>
      </c>
      <c r="C309" s="565">
        <v>2.2999999999999998</v>
      </c>
    </row>
    <row r="310" spans="1:3" x14ac:dyDescent="0.25">
      <c r="A310" t="s">
        <v>5430</v>
      </c>
      <c r="B310" s="565">
        <v>11.4</v>
      </c>
      <c r="C310" s="565">
        <v>2.2999999999999998</v>
      </c>
    </row>
    <row r="311" spans="1:3" x14ac:dyDescent="0.25">
      <c r="A311" t="s">
        <v>5431</v>
      </c>
      <c r="B311" s="565">
        <v>11.4</v>
      </c>
      <c r="C311" s="565">
        <v>2.2999999999999998</v>
      </c>
    </row>
    <row r="312" spans="1:3" x14ac:dyDescent="0.25">
      <c r="A312" t="s">
        <v>5432</v>
      </c>
      <c r="B312" s="565">
        <v>11.4</v>
      </c>
      <c r="C312" s="565">
        <v>2.2999999999999998</v>
      </c>
    </row>
    <row r="313" spans="1:3" x14ac:dyDescent="0.25">
      <c r="A313" t="s">
        <v>5433</v>
      </c>
      <c r="B313" s="565">
        <v>11.4</v>
      </c>
      <c r="C313" s="565">
        <v>2.2999999999999998</v>
      </c>
    </row>
    <row r="314" spans="1:3" x14ac:dyDescent="0.25">
      <c r="A314" t="s">
        <v>5434</v>
      </c>
      <c r="B314" s="565">
        <v>11.4</v>
      </c>
      <c r="C314" s="565">
        <v>2.2999999999999998</v>
      </c>
    </row>
    <row r="315" spans="1:3" x14ac:dyDescent="0.25">
      <c r="A315" t="s">
        <v>5435</v>
      </c>
      <c r="B315" s="565">
        <v>11.4</v>
      </c>
      <c r="C315" s="565">
        <v>2.2999999999999998</v>
      </c>
    </row>
    <row r="316" spans="1:3" x14ac:dyDescent="0.25">
      <c r="A316" t="s">
        <v>5436</v>
      </c>
      <c r="B316" s="565">
        <v>11.4</v>
      </c>
      <c r="C316" s="565">
        <v>2.2999999999999998</v>
      </c>
    </row>
    <row r="317" spans="1:3" x14ac:dyDescent="0.25">
      <c r="A317" t="s">
        <v>5437</v>
      </c>
      <c r="B317" s="565">
        <v>11.4</v>
      </c>
      <c r="C317" s="565">
        <v>2.2999999999999998</v>
      </c>
    </row>
    <row r="318" spans="1:3" x14ac:dyDescent="0.25">
      <c r="A318" t="s">
        <v>5438</v>
      </c>
      <c r="B318" s="565" t="e">
        <v>#N/A</v>
      </c>
      <c r="C318" s="565">
        <v>2.2999999999999998</v>
      </c>
    </row>
    <row r="319" spans="1:3" x14ac:dyDescent="0.25">
      <c r="A319" t="s">
        <v>5439</v>
      </c>
      <c r="B319" s="565">
        <v>11.4</v>
      </c>
      <c r="C319" s="565">
        <v>2.2999999999999998</v>
      </c>
    </row>
    <row r="320" spans="1:3" x14ac:dyDescent="0.25">
      <c r="A320" t="s">
        <v>5440</v>
      </c>
      <c r="B320" s="565">
        <v>11.4</v>
      </c>
      <c r="C320" s="565">
        <v>2.2999999999999998</v>
      </c>
    </row>
    <row r="321" spans="1:3" x14ac:dyDescent="0.25">
      <c r="A321" t="s">
        <v>5441</v>
      </c>
      <c r="B321" s="565">
        <v>11.4</v>
      </c>
      <c r="C321" s="565">
        <v>2.2999999999999998</v>
      </c>
    </row>
    <row r="322" spans="1:3" x14ac:dyDescent="0.25">
      <c r="A322" t="s">
        <v>5442</v>
      </c>
      <c r="B322" s="565">
        <v>11.4</v>
      </c>
      <c r="C322" s="565">
        <v>2.2999999999999998</v>
      </c>
    </row>
    <row r="323" spans="1:3" x14ac:dyDescent="0.25">
      <c r="A323" t="s">
        <v>5443</v>
      </c>
      <c r="B323" s="565">
        <v>11.383333333333333</v>
      </c>
      <c r="C323" s="565">
        <v>2.2999999999999998</v>
      </c>
    </row>
    <row r="324" spans="1:3" x14ac:dyDescent="0.25">
      <c r="A324" t="s">
        <v>5444</v>
      </c>
      <c r="B324" s="565">
        <v>11.4</v>
      </c>
      <c r="C324" s="565">
        <v>2.2999999999999998</v>
      </c>
    </row>
    <row r="325" spans="1:3" x14ac:dyDescent="0.25">
      <c r="A325" t="s">
        <v>5445</v>
      </c>
      <c r="B325" s="565">
        <v>11.4</v>
      </c>
      <c r="C325" s="565">
        <v>2.2999999999999998</v>
      </c>
    </row>
    <row r="326" spans="1:3" x14ac:dyDescent="0.25">
      <c r="A326" t="s">
        <v>5446</v>
      </c>
      <c r="B326" s="565">
        <v>11.4</v>
      </c>
      <c r="C326" s="565">
        <v>2.2999999999999998</v>
      </c>
    </row>
    <row r="327" spans="1:3" x14ac:dyDescent="0.25">
      <c r="A327" t="s">
        <v>5447</v>
      </c>
      <c r="B327" s="565">
        <v>11.4</v>
      </c>
      <c r="C327" s="565">
        <v>2.2999999999999998</v>
      </c>
    </row>
    <row r="328" spans="1:3" x14ac:dyDescent="0.25">
      <c r="A328" t="s">
        <v>5448</v>
      </c>
      <c r="B328" s="565">
        <v>11.4</v>
      </c>
      <c r="C328" s="565">
        <v>2.2999999999999998</v>
      </c>
    </row>
    <row r="329" spans="1:3" x14ac:dyDescent="0.25">
      <c r="A329" t="s">
        <v>5449</v>
      </c>
      <c r="B329" s="565">
        <v>11.4</v>
      </c>
      <c r="C329" s="565">
        <v>2.2999999999999998</v>
      </c>
    </row>
    <row r="330" spans="1:3" x14ac:dyDescent="0.25">
      <c r="A330" t="s">
        <v>5450</v>
      </c>
      <c r="B330" s="565">
        <v>11.4</v>
      </c>
      <c r="C330" s="565">
        <v>2.2999999999999998</v>
      </c>
    </row>
    <row r="331" spans="1:3" x14ac:dyDescent="0.25">
      <c r="A331" t="s">
        <v>5451</v>
      </c>
      <c r="B331" s="565">
        <v>11.4</v>
      </c>
      <c r="C331" s="565">
        <v>2.2999999999999998</v>
      </c>
    </row>
    <row r="332" spans="1:3" x14ac:dyDescent="0.25">
      <c r="A332" t="s">
        <v>5452</v>
      </c>
      <c r="B332" s="565">
        <v>11.4</v>
      </c>
      <c r="C332" s="565">
        <v>2.2999999999999998</v>
      </c>
    </row>
    <row r="333" spans="1:3" x14ac:dyDescent="0.25">
      <c r="A333" t="s">
        <v>5453</v>
      </c>
      <c r="B333" s="565">
        <v>11.4</v>
      </c>
      <c r="C333" s="565">
        <v>2.2999999999999998</v>
      </c>
    </row>
    <row r="334" spans="1:3" x14ac:dyDescent="0.25">
      <c r="A334" t="s">
        <v>5454</v>
      </c>
      <c r="B334" s="565">
        <v>11.4</v>
      </c>
      <c r="C334" s="565">
        <v>2.2999999999999998</v>
      </c>
    </row>
    <row r="335" spans="1:3" x14ac:dyDescent="0.25">
      <c r="A335" t="s">
        <v>5455</v>
      </c>
      <c r="B335" s="565">
        <v>11.4</v>
      </c>
      <c r="C335" s="565">
        <v>2.2999999999999998</v>
      </c>
    </row>
    <row r="336" spans="1:3" x14ac:dyDescent="0.25">
      <c r="A336" t="s">
        <v>5456</v>
      </c>
      <c r="B336" s="565">
        <v>11.4</v>
      </c>
      <c r="C336" s="565">
        <v>2.2999999999999998</v>
      </c>
    </row>
    <row r="337" spans="1:3" x14ac:dyDescent="0.25">
      <c r="A337" t="s">
        <v>5457</v>
      </c>
      <c r="B337" s="565">
        <v>11.4</v>
      </c>
      <c r="C337" s="565">
        <v>2.2999999999999998</v>
      </c>
    </row>
    <row r="338" spans="1:3" x14ac:dyDescent="0.25">
      <c r="A338" t="s">
        <v>5458</v>
      </c>
      <c r="B338" s="565">
        <v>11.4</v>
      </c>
      <c r="C338" s="565">
        <v>2.2999999999999998</v>
      </c>
    </row>
    <row r="339" spans="1:3" x14ac:dyDescent="0.25">
      <c r="A339" t="s">
        <v>5459</v>
      </c>
      <c r="B339" s="565">
        <v>11.383333333333333</v>
      </c>
      <c r="C339" s="565">
        <v>2.2999999999999998</v>
      </c>
    </row>
    <row r="340" spans="1:3" x14ac:dyDescent="0.25">
      <c r="A340" t="s">
        <v>5460</v>
      </c>
      <c r="B340" s="565">
        <v>11.4</v>
      </c>
      <c r="C340" s="565">
        <v>2.2999999999999998</v>
      </c>
    </row>
    <row r="341" spans="1:3" x14ac:dyDescent="0.25">
      <c r="A341" t="s">
        <v>5461</v>
      </c>
      <c r="B341" s="565">
        <v>11.4</v>
      </c>
      <c r="C341" s="565">
        <v>2.2999999999999998</v>
      </c>
    </row>
    <row r="342" spans="1:3" x14ac:dyDescent="0.25">
      <c r="A342" t="s">
        <v>5462</v>
      </c>
      <c r="B342" s="565">
        <v>11.4</v>
      </c>
      <c r="C342" s="565">
        <v>2.2999999999999998</v>
      </c>
    </row>
    <row r="343" spans="1:3" x14ac:dyDescent="0.25">
      <c r="A343" t="s">
        <v>5463</v>
      </c>
      <c r="B343" s="565">
        <v>11.4</v>
      </c>
      <c r="C343" s="565">
        <v>2.2999999999999998</v>
      </c>
    </row>
    <row r="344" spans="1:3" x14ac:dyDescent="0.25">
      <c r="A344" t="s">
        <v>5464</v>
      </c>
      <c r="B344" s="565">
        <v>11.4</v>
      </c>
      <c r="C344" s="565">
        <v>2.2999999999999998</v>
      </c>
    </row>
    <row r="345" spans="1:3" x14ac:dyDescent="0.25">
      <c r="A345" t="s">
        <v>5465</v>
      </c>
      <c r="B345" s="565">
        <v>11.383333333333333</v>
      </c>
      <c r="C345" s="565">
        <v>2.2999999999999998</v>
      </c>
    </row>
    <row r="346" spans="1:3" x14ac:dyDescent="0.25">
      <c r="A346" t="s">
        <v>5466</v>
      </c>
      <c r="B346" s="565">
        <v>11.4</v>
      </c>
      <c r="C346" s="565">
        <v>2.2999999999999998</v>
      </c>
    </row>
    <row r="347" spans="1:3" x14ac:dyDescent="0.25">
      <c r="A347" t="s">
        <v>5467</v>
      </c>
      <c r="B347" s="565">
        <v>11.4</v>
      </c>
      <c r="C347" s="565">
        <v>2.2999999999999998</v>
      </c>
    </row>
    <row r="348" spans="1:3" x14ac:dyDescent="0.25">
      <c r="A348" t="s">
        <v>5468</v>
      </c>
      <c r="B348" s="565">
        <v>11.4</v>
      </c>
      <c r="C348" s="565">
        <v>2.2999999999999998</v>
      </c>
    </row>
    <row r="349" spans="1:3" x14ac:dyDescent="0.25">
      <c r="A349" t="s">
        <v>5469</v>
      </c>
      <c r="B349" s="565">
        <v>11.383333333333333</v>
      </c>
      <c r="C349" s="565">
        <v>2.2999999999999998</v>
      </c>
    </row>
    <row r="350" spans="1:3" x14ac:dyDescent="0.25">
      <c r="A350" t="s">
        <v>5470</v>
      </c>
      <c r="B350" s="565">
        <v>11.4</v>
      </c>
      <c r="C350" s="565">
        <v>2.2999999999999998</v>
      </c>
    </row>
    <row r="351" spans="1:3" x14ac:dyDescent="0.25">
      <c r="A351" t="s">
        <v>5471</v>
      </c>
      <c r="B351" s="565">
        <v>11.4</v>
      </c>
      <c r="C351" s="565">
        <v>2.2999999999999998</v>
      </c>
    </row>
    <row r="352" spans="1:3" x14ac:dyDescent="0.25">
      <c r="A352" t="s">
        <v>5472</v>
      </c>
      <c r="B352" s="565">
        <v>11.383333333333333</v>
      </c>
      <c r="C352" s="565">
        <v>2.2999999999999998</v>
      </c>
    </row>
    <row r="353" spans="1:3" x14ac:dyDescent="0.25">
      <c r="A353" t="s">
        <v>3016</v>
      </c>
      <c r="B353" s="565">
        <v>11.383333333333333</v>
      </c>
      <c r="C353" s="565">
        <v>2.2999999999999998</v>
      </c>
    </row>
    <row r="354" spans="1:3" x14ac:dyDescent="0.25">
      <c r="A354" t="s">
        <v>5473</v>
      </c>
      <c r="B354" s="565">
        <v>11.4</v>
      </c>
      <c r="C354" s="565">
        <v>2.2999999999999998</v>
      </c>
    </row>
    <row r="355" spans="1:3" x14ac:dyDescent="0.25">
      <c r="A355" t="s">
        <v>5474</v>
      </c>
      <c r="B355" s="565">
        <v>11.4</v>
      </c>
      <c r="C355" s="565">
        <v>2.2999999999999998</v>
      </c>
    </row>
    <row r="356" spans="1:3" x14ac:dyDescent="0.25">
      <c r="A356" t="s">
        <v>5475</v>
      </c>
      <c r="B356" s="565">
        <v>11.4</v>
      </c>
      <c r="C356" s="565">
        <v>2.2999999999999998</v>
      </c>
    </row>
    <row r="357" spans="1:3" x14ac:dyDescent="0.25">
      <c r="A357" t="s">
        <v>5476</v>
      </c>
      <c r="B357" s="565">
        <v>11.4</v>
      </c>
      <c r="C357" s="565">
        <v>2.2999999999999998</v>
      </c>
    </row>
    <row r="358" spans="1:3" x14ac:dyDescent="0.25">
      <c r="A358" t="s">
        <v>5477</v>
      </c>
      <c r="B358" s="565">
        <v>11.383333333333333</v>
      </c>
      <c r="C358" s="565">
        <v>2.2999999999999998</v>
      </c>
    </row>
    <row r="359" spans="1:3" x14ac:dyDescent="0.25">
      <c r="A359" t="s">
        <v>5478</v>
      </c>
      <c r="B359" s="565">
        <v>11.4</v>
      </c>
      <c r="C359" s="565">
        <v>2.2999999999999998</v>
      </c>
    </row>
    <row r="360" spans="1:3" x14ac:dyDescent="0.25">
      <c r="A360" t="s">
        <v>5479</v>
      </c>
      <c r="B360" s="565">
        <v>11.4</v>
      </c>
      <c r="C360" s="565">
        <v>2.2999999999999998</v>
      </c>
    </row>
    <row r="361" spans="1:3" x14ac:dyDescent="0.25">
      <c r="A361" t="s">
        <v>5480</v>
      </c>
      <c r="B361" s="565">
        <v>11.4</v>
      </c>
      <c r="C361" s="565">
        <v>2.2999999999999998</v>
      </c>
    </row>
    <row r="362" spans="1:3" x14ac:dyDescent="0.25">
      <c r="A362" t="s">
        <v>5481</v>
      </c>
      <c r="B362" s="565">
        <v>11.4</v>
      </c>
      <c r="C362" s="565">
        <v>2.2999999999999998</v>
      </c>
    </row>
    <row r="363" spans="1:3" x14ac:dyDescent="0.25">
      <c r="A363" t="s">
        <v>5482</v>
      </c>
      <c r="B363" s="565">
        <v>11.4</v>
      </c>
      <c r="C363" s="565">
        <v>2.2999999999999998</v>
      </c>
    </row>
    <row r="364" spans="1:3" x14ac:dyDescent="0.25">
      <c r="A364" t="s">
        <v>5483</v>
      </c>
      <c r="B364" s="565">
        <v>11.4</v>
      </c>
      <c r="C364" s="565">
        <v>2.2999999999999998</v>
      </c>
    </row>
    <row r="365" spans="1:3" x14ac:dyDescent="0.25">
      <c r="A365" t="s">
        <v>5484</v>
      </c>
      <c r="B365" s="565">
        <v>11.4</v>
      </c>
      <c r="C365" s="565">
        <v>2.2999999999999998</v>
      </c>
    </row>
    <row r="366" spans="1:3" x14ac:dyDescent="0.25">
      <c r="A366" t="s">
        <v>5485</v>
      </c>
      <c r="B366" s="565">
        <v>11.383333333333333</v>
      </c>
      <c r="C366" s="565">
        <v>2.2999999999999998</v>
      </c>
    </row>
    <row r="367" spans="1:3" x14ac:dyDescent="0.25">
      <c r="A367" t="s">
        <v>5486</v>
      </c>
      <c r="B367" s="565">
        <v>11.4</v>
      </c>
      <c r="C367" s="565">
        <v>2.2999999999999998</v>
      </c>
    </row>
    <row r="368" spans="1:3" x14ac:dyDescent="0.25">
      <c r="A368" t="s">
        <v>5487</v>
      </c>
      <c r="B368" s="565">
        <v>11.4</v>
      </c>
      <c r="C368" s="565">
        <v>2.2999999999999998</v>
      </c>
    </row>
    <row r="369" spans="1:3" x14ac:dyDescent="0.25">
      <c r="A369" t="s">
        <v>5488</v>
      </c>
      <c r="B369" s="565">
        <v>11.4</v>
      </c>
      <c r="C369" s="565">
        <v>2.2999999999999998</v>
      </c>
    </row>
    <row r="370" spans="1:3" x14ac:dyDescent="0.25">
      <c r="A370" t="s">
        <v>5489</v>
      </c>
      <c r="B370" s="565">
        <v>11.4</v>
      </c>
      <c r="C370" s="565">
        <v>2.2999999999999998</v>
      </c>
    </row>
    <row r="371" spans="1:3" x14ac:dyDescent="0.25">
      <c r="A371" t="s">
        <v>5490</v>
      </c>
      <c r="B371" s="565">
        <v>11.4</v>
      </c>
      <c r="C371" s="565">
        <v>2.2999999999999998</v>
      </c>
    </row>
    <row r="372" spans="1:3" x14ac:dyDescent="0.25">
      <c r="A372" t="s">
        <v>5491</v>
      </c>
      <c r="B372" s="565">
        <v>11.4</v>
      </c>
      <c r="C372" s="565">
        <v>2.2999999999999998</v>
      </c>
    </row>
    <row r="373" spans="1:3" x14ac:dyDescent="0.25">
      <c r="A373" t="s">
        <v>5492</v>
      </c>
      <c r="B373" s="565">
        <v>11.4</v>
      </c>
      <c r="C373" s="565">
        <v>2.2999999999999998</v>
      </c>
    </row>
    <row r="374" spans="1:3" x14ac:dyDescent="0.25">
      <c r="A374" t="s">
        <v>5493</v>
      </c>
      <c r="B374" s="565">
        <v>11.4</v>
      </c>
      <c r="C374" s="565">
        <v>2.2999999999999998</v>
      </c>
    </row>
    <row r="375" spans="1:3" x14ac:dyDescent="0.25">
      <c r="A375" t="s">
        <v>5494</v>
      </c>
      <c r="B375" s="565">
        <v>11.4</v>
      </c>
      <c r="C375" s="565">
        <v>2.2999999999999998</v>
      </c>
    </row>
    <row r="376" spans="1:3" x14ac:dyDescent="0.25">
      <c r="A376" t="s">
        <v>5495</v>
      </c>
      <c r="B376" s="565">
        <v>11.4</v>
      </c>
      <c r="C376" s="565">
        <v>2.2999999999999998</v>
      </c>
    </row>
    <row r="377" spans="1:3" x14ac:dyDescent="0.25">
      <c r="A377" t="s">
        <v>5496</v>
      </c>
      <c r="B377" s="565">
        <v>11.4</v>
      </c>
      <c r="C377" s="565">
        <v>2.2999999999999998</v>
      </c>
    </row>
    <row r="378" spans="1:3" x14ac:dyDescent="0.25">
      <c r="A378" t="s">
        <v>5497</v>
      </c>
      <c r="B378" s="565">
        <v>11.4</v>
      </c>
      <c r="C378" s="565">
        <v>2.2999999999999998</v>
      </c>
    </row>
    <row r="379" spans="1:3" x14ac:dyDescent="0.25">
      <c r="A379" t="s">
        <v>5498</v>
      </c>
      <c r="B379" s="565">
        <v>11.4</v>
      </c>
      <c r="C379" s="565">
        <v>2.2999999999999998</v>
      </c>
    </row>
    <row r="380" spans="1:3" x14ac:dyDescent="0.25">
      <c r="A380" t="s">
        <v>5499</v>
      </c>
      <c r="B380" s="565">
        <v>11.4</v>
      </c>
      <c r="C380" s="565">
        <v>2.2999999999999998</v>
      </c>
    </row>
    <row r="381" spans="1:3" x14ac:dyDescent="0.25">
      <c r="A381" t="s">
        <v>5500</v>
      </c>
      <c r="B381" s="565">
        <v>11.4</v>
      </c>
      <c r="C381" s="565">
        <v>2.2999999999999998</v>
      </c>
    </row>
    <row r="382" spans="1:3" x14ac:dyDescent="0.25">
      <c r="A382" t="s">
        <v>5501</v>
      </c>
      <c r="B382" s="565">
        <v>11.4</v>
      </c>
      <c r="C382" s="565">
        <v>2.2999999999999998</v>
      </c>
    </row>
    <row r="383" spans="1:3" x14ac:dyDescent="0.25">
      <c r="A383" t="s">
        <v>5502</v>
      </c>
      <c r="B383" s="565">
        <v>11.4</v>
      </c>
      <c r="C383" s="565">
        <v>2.2999999999999998</v>
      </c>
    </row>
    <row r="384" spans="1:3" x14ac:dyDescent="0.25">
      <c r="A384" t="s">
        <v>5503</v>
      </c>
      <c r="B384" s="565">
        <v>11.4</v>
      </c>
      <c r="C384" s="565">
        <v>2.2999999999999998</v>
      </c>
    </row>
    <row r="385" spans="1:3" x14ac:dyDescent="0.25">
      <c r="A385" t="s">
        <v>5504</v>
      </c>
      <c r="B385" s="565">
        <v>11.4</v>
      </c>
      <c r="C385" s="565">
        <v>2.2999999999999998</v>
      </c>
    </row>
    <row r="386" spans="1:3" x14ac:dyDescent="0.25">
      <c r="A386" t="s">
        <v>5505</v>
      </c>
      <c r="B386" s="565">
        <v>11.4</v>
      </c>
      <c r="C386" s="565">
        <v>2.2999999999999998</v>
      </c>
    </row>
    <row r="387" spans="1:3" x14ac:dyDescent="0.25">
      <c r="A387" t="s">
        <v>5506</v>
      </c>
      <c r="B387" s="565">
        <v>11.4</v>
      </c>
      <c r="C387" s="565">
        <v>2.2999999999999998</v>
      </c>
    </row>
    <row r="388" spans="1:3" x14ac:dyDescent="0.25">
      <c r="A388" t="s">
        <v>5507</v>
      </c>
      <c r="B388" s="565">
        <v>11.4</v>
      </c>
      <c r="C388" s="565">
        <v>2.2999999999999998</v>
      </c>
    </row>
    <row r="389" spans="1:3" x14ac:dyDescent="0.25">
      <c r="A389" t="s">
        <v>5508</v>
      </c>
      <c r="B389" s="565">
        <v>11.383333333333333</v>
      </c>
      <c r="C389" s="565">
        <v>2.2999999999999998</v>
      </c>
    </row>
    <row r="390" spans="1:3" x14ac:dyDescent="0.25">
      <c r="A390" t="s">
        <v>5509</v>
      </c>
      <c r="B390" s="565">
        <v>11.433333333333334</v>
      </c>
      <c r="C390" s="565">
        <v>2.7</v>
      </c>
    </row>
    <row r="391" spans="1:3" x14ac:dyDescent="0.25">
      <c r="A391" t="s">
        <v>5510</v>
      </c>
      <c r="B391" s="565">
        <v>11.433333333333334</v>
      </c>
      <c r="C391" s="565">
        <v>2.7</v>
      </c>
    </row>
    <row r="392" spans="1:3" x14ac:dyDescent="0.25">
      <c r="A392" t="s">
        <v>5511</v>
      </c>
      <c r="B392" s="565">
        <v>11.433333333333334</v>
      </c>
      <c r="C392" s="565">
        <v>2.7</v>
      </c>
    </row>
    <row r="393" spans="1:3" x14ac:dyDescent="0.25">
      <c r="A393" t="s">
        <v>5123</v>
      </c>
      <c r="B393" s="565">
        <v>11.45</v>
      </c>
      <c r="C393" s="565">
        <v>2.7</v>
      </c>
    </row>
    <row r="394" spans="1:3" x14ac:dyDescent="0.25">
      <c r="A394" t="s">
        <v>5122</v>
      </c>
      <c r="B394" s="565">
        <v>11.433333333333334</v>
      </c>
      <c r="C394" s="565">
        <v>2.7</v>
      </c>
    </row>
    <row r="395" spans="1:3" x14ac:dyDescent="0.25">
      <c r="A395" t="s">
        <v>5512</v>
      </c>
      <c r="B395" s="565">
        <v>11.433333333333334</v>
      </c>
      <c r="C395" s="565">
        <v>2.7</v>
      </c>
    </row>
    <row r="396" spans="1:3" x14ac:dyDescent="0.25">
      <c r="A396" t="s">
        <v>5513</v>
      </c>
      <c r="B396" s="565">
        <v>11.433333333333334</v>
      </c>
      <c r="C396" s="565">
        <v>2.7</v>
      </c>
    </row>
    <row r="397" spans="1:3" x14ac:dyDescent="0.25">
      <c r="A397" t="s">
        <v>5514</v>
      </c>
      <c r="B397" s="565">
        <v>11.433333333333334</v>
      </c>
      <c r="C397" s="565">
        <v>2.7</v>
      </c>
    </row>
    <row r="398" spans="1:3" x14ac:dyDescent="0.25">
      <c r="A398" t="s">
        <v>5515</v>
      </c>
      <c r="B398" s="565">
        <v>11.433333333333334</v>
      </c>
      <c r="C398" s="565">
        <v>2.7</v>
      </c>
    </row>
    <row r="399" spans="1:3" x14ac:dyDescent="0.25">
      <c r="A399" t="s">
        <v>5126</v>
      </c>
      <c r="B399" s="565">
        <v>11.433333333333334</v>
      </c>
      <c r="C399" s="565">
        <v>2.7</v>
      </c>
    </row>
    <row r="400" spans="1:3" x14ac:dyDescent="0.25">
      <c r="A400" t="s">
        <v>5516</v>
      </c>
      <c r="B400" s="565">
        <v>11.433333333333334</v>
      </c>
      <c r="C400" s="565">
        <v>2.7</v>
      </c>
    </row>
    <row r="401" spans="1:3" x14ac:dyDescent="0.25">
      <c r="A401" t="s">
        <v>5517</v>
      </c>
      <c r="B401" s="565">
        <v>11.433333333333334</v>
      </c>
      <c r="C401" s="565">
        <v>2.7</v>
      </c>
    </row>
    <row r="402" spans="1:3" x14ac:dyDescent="0.25">
      <c r="A402" t="s">
        <v>5518</v>
      </c>
      <c r="B402" s="565">
        <v>11.433333333333334</v>
      </c>
      <c r="C402" s="565">
        <v>2.7</v>
      </c>
    </row>
    <row r="403" spans="1:3" x14ac:dyDescent="0.25">
      <c r="A403" t="s">
        <v>5519</v>
      </c>
      <c r="B403" s="565">
        <v>11.45</v>
      </c>
      <c r="C403" s="565">
        <v>2.7</v>
      </c>
    </row>
    <row r="404" spans="1:3" x14ac:dyDescent="0.25">
      <c r="A404" t="s">
        <v>5520</v>
      </c>
      <c r="B404" s="565">
        <v>11.433333333333334</v>
      </c>
      <c r="C404" s="565">
        <v>2.7</v>
      </c>
    </row>
    <row r="405" spans="1:3" x14ac:dyDescent="0.25">
      <c r="A405" t="s">
        <v>5521</v>
      </c>
      <c r="B405" s="565">
        <v>11.433333333333334</v>
      </c>
      <c r="C405" s="565">
        <v>2.7</v>
      </c>
    </row>
    <row r="406" spans="1:3" x14ac:dyDescent="0.25">
      <c r="A406" t="s">
        <v>5522</v>
      </c>
      <c r="B406" s="565">
        <v>11.433333333333334</v>
      </c>
      <c r="C406" s="565">
        <v>2.7</v>
      </c>
    </row>
    <row r="407" spans="1:3" x14ac:dyDescent="0.25">
      <c r="A407" t="s">
        <v>5523</v>
      </c>
      <c r="B407" s="565">
        <v>11.433333333333334</v>
      </c>
      <c r="C407" s="565">
        <v>2.7</v>
      </c>
    </row>
    <row r="408" spans="1:3" x14ac:dyDescent="0.25">
      <c r="A408" t="s">
        <v>5524</v>
      </c>
      <c r="B408" s="565">
        <v>11.433333333333334</v>
      </c>
      <c r="C408" s="565">
        <v>2.7</v>
      </c>
    </row>
    <row r="409" spans="1:3" x14ac:dyDescent="0.25">
      <c r="A409" t="s">
        <v>5525</v>
      </c>
      <c r="B409" s="565">
        <v>11.433333333333334</v>
      </c>
      <c r="C409" s="565">
        <v>2.7</v>
      </c>
    </row>
    <row r="410" spans="1:3" x14ac:dyDescent="0.25">
      <c r="A410" t="s">
        <v>5526</v>
      </c>
      <c r="B410" s="565">
        <v>11.433333333333334</v>
      </c>
      <c r="C410" s="565">
        <v>2.7</v>
      </c>
    </row>
    <row r="411" spans="1:3" x14ac:dyDescent="0.25">
      <c r="A411" t="s">
        <v>5527</v>
      </c>
      <c r="B411" s="565">
        <v>11.433333333333334</v>
      </c>
      <c r="C411" s="565">
        <v>2.7</v>
      </c>
    </row>
    <row r="412" spans="1:3" x14ac:dyDescent="0.25">
      <c r="A412" t="s">
        <v>5528</v>
      </c>
      <c r="B412" s="565">
        <v>11.45</v>
      </c>
      <c r="C412" s="565">
        <v>2.7</v>
      </c>
    </row>
    <row r="413" spans="1:3" x14ac:dyDescent="0.25">
      <c r="A413" t="s">
        <v>5529</v>
      </c>
      <c r="B413" s="565">
        <v>11.433333333333334</v>
      </c>
      <c r="C413" s="565">
        <v>2.7</v>
      </c>
    </row>
    <row r="414" spans="1:3" x14ac:dyDescent="0.25">
      <c r="A414" t="s">
        <v>5530</v>
      </c>
      <c r="B414" s="565">
        <v>11.433333333333334</v>
      </c>
      <c r="C414" s="565">
        <v>2.7</v>
      </c>
    </row>
    <row r="415" spans="1:3" x14ac:dyDescent="0.25">
      <c r="A415" t="s">
        <v>5531</v>
      </c>
      <c r="B415" s="565">
        <v>11.433333333333334</v>
      </c>
      <c r="C415" s="565">
        <v>2.7</v>
      </c>
    </row>
    <row r="416" spans="1:3" x14ac:dyDescent="0.25">
      <c r="A416" t="s">
        <v>5532</v>
      </c>
      <c r="B416" s="565">
        <v>11.45</v>
      </c>
      <c r="C416" s="565">
        <v>2.7</v>
      </c>
    </row>
    <row r="417" spans="1:3" x14ac:dyDescent="0.25">
      <c r="A417" t="s">
        <v>5533</v>
      </c>
      <c r="B417" s="565">
        <v>11.433333333333334</v>
      </c>
      <c r="C417" s="565">
        <v>2.7</v>
      </c>
    </row>
    <row r="418" spans="1:3" x14ac:dyDescent="0.25">
      <c r="A418" t="s">
        <v>5534</v>
      </c>
      <c r="B418" s="565">
        <v>11.433333333333334</v>
      </c>
      <c r="C418" s="565">
        <v>2.7</v>
      </c>
    </row>
    <row r="419" spans="1:3" x14ac:dyDescent="0.25">
      <c r="A419" t="s">
        <v>5535</v>
      </c>
      <c r="B419" s="565">
        <v>11.433333333333334</v>
      </c>
      <c r="C419" s="565">
        <v>2.7</v>
      </c>
    </row>
    <row r="420" spans="1:3" x14ac:dyDescent="0.25">
      <c r="A420" t="s">
        <v>5536</v>
      </c>
      <c r="B420" s="565">
        <v>11.433333333333334</v>
      </c>
      <c r="C420" s="565">
        <v>2.7</v>
      </c>
    </row>
    <row r="421" spans="1:3" x14ac:dyDescent="0.25">
      <c r="A421" t="s">
        <v>5537</v>
      </c>
      <c r="B421" s="565">
        <v>11.433333333333334</v>
      </c>
      <c r="C421" s="565">
        <v>2.7</v>
      </c>
    </row>
    <row r="422" spans="1:3" x14ac:dyDescent="0.25">
      <c r="A422" t="s">
        <v>5538</v>
      </c>
      <c r="B422" s="565">
        <v>11.433333333333334</v>
      </c>
      <c r="C422" s="565">
        <v>2.7</v>
      </c>
    </row>
    <row r="423" spans="1:3" x14ac:dyDescent="0.25">
      <c r="A423" t="s">
        <v>5539</v>
      </c>
      <c r="B423" s="565">
        <v>11.433333333333334</v>
      </c>
      <c r="C423" s="565">
        <v>2.7</v>
      </c>
    </row>
    <row r="424" spans="1:3" x14ac:dyDescent="0.25">
      <c r="A424" t="s">
        <v>5540</v>
      </c>
      <c r="B424" s="565">
        <v>11.433333333333334</v>
      </c>
      <c r="C424" s="565">
        <v>2.7</v>
      </c>
    </row>
    <row r="425" spans="1:3" x14ac:dyDescent="0.25">
      <c r="A425" t="s">
        <v>5541</v>
      </c>
      <c r="B425" s="565">
        <v>11.433333333333334</v>
      </c>
      <c r="C425" s="565">
        <v>2.7</v>
      </c>
    </row>
    <row r="426" spans="1:3" x14ac:dyDescent="0.25">
      <c r="A426" t="s">
        <v>5542</v>
      </c>
      <c r="B426" s="565">
        <v>11.433333333333334</v>
      </c>
      <c r="C426" s="565">
        <v>2.7</v>
      </c>
    </row>
    <row r="427" spans="1:3" x14ac:dyDescent="0.25">
      <c r="A427" t="s">
        <v>5543</v>
      </c>
      <c r="B427" s="565">
        <v>11.433333333333334</v>
      </c>
      <c r="C427" s="565">
        <v>2.7</v>
      </c>
    </row>
    <row r="428" spans="1:3" x14ac:dyDescent="0.25">
      <c r="A428" t="s">
        <v>5544</v>
      </c>
      <c r="B428" s="565">
        <v>11.433333333333334</v>
      </c>
      <c r="C428" s="565">
        <v>2.7</v>
      </c>
    </row>
    <row r="429" spans="1:3" x14ac:dyDescent="0.25">
      <c r="A429" t="s">
        <v>5545</v>
      </c>
      <c r="B429" s="565">
        <v>11.433333333333334</v>
      </c>
      <c r="C429" s="565">
        <v>2.7</v>
      </c>
    </row>
    <row r="430" spans="1:3" x14ac:dyDescent="0.25">
      <c r="A430" t="s">
        <v>5546</v>
      </c>
      <c r="B430" s="565">
        <v>11.433333333333334</v>
      </c>
      <c r="C430" s="565">
        <v>2.7</v>
      </c>
    </row>
    <row r="431" spans="1:3" x14ac:dyDescent="0.25">
      <c r="A431" t="s">
        <v>5547</v>
      </c>
      <c r="B431" s="565">
        <v>11.433333333333334</v>
      </c>
      <c r="C431" s="565">
        <v>2.7</v>
      </c>
    </row>
    <row r="432" spans="1:3" x14ac:dyDescent="0.25">
      <c r="A432" t="s">
        <v>5548</v>
      </c>
      <c r="B432" s="565">
        <v>11.433333333333334</v>
      </c>
      <c r="C432" s="565">
        <v>2.7</v>
      </c>
    </row>
    <row r="433" spans="1:3" x14ac:dyDescent="0.25">
      <c r="A433" t="s">
        <v>5549</v>
      </c>
      <c r="B433" s="565">
        <v>11.433333333333334</v>
      </c>
      <c r="C433" s="565">
        <v>2.7</v>
      </c>
    </row>
    <row r="434" spans="1:3" x14ac:dyDescent="0.25">
      <c r="A434" t="s">
        <v>5550</v>
      </c>
      <c r="B434" s="565">
        <v>11.45</v>
      </c>
      <c r="C434" s="565">
        <v>2.7</v>
      </c>
    </row>
    <row r="435" spans="1:3" x14ac:dyDescent="0.25">
      <c r="A435" t="s">
        <v>5551</v>
      </c>
      <c r="B435" s="565">
        <v>11.433333333333334</v>
      </c>
      <c r="C435" s="565">
        <v>2.7</v>
      </c>
    </row>
    <row r="436" spans="1:3" x14ac:dyDescent="0.25">
      <c r="A436" t="s">
        <v>5552</v>
      </c>
      <c r="B436" s="565">
        <v>11.433333333333334</v>
      </c>
      <c r="C436" s="565">
        <v>2.7</v>
      </c>
    </row>
    <row r="437" spans="1:3" x14ac:dyDescent="0.25">
      <c r="A437" t="s">
        <v>5553</v>
      </c>
      <c r="B437" s="565">
        <v>11.433333333333334</v>
      </c>
      <c r="C437" s="565">
        <v>2.7</v>
      </c>
    </row>
    <row r="438" spans="1:3" x14ac:dyDescent="0.25">
      <c r="A438" t="s">
        <v>5554</v>
      </c>
      <c r="B438" s="565">
        <v>11.433333333333334</v>
      </c>
      <c r="C438" s="565">
        <v>2.7</v>
      </c>
    </row>
    <row r="439" spans="1:3" x14ac:dyDescent="0.25">
      <c r="A439" t="s">
        <v>3250</v>
      </c>
      <c r="B439" s="565">
        <v>11.433333333333334</v>
      </c>
      <c r="C439" s="565">
        <v>2.7</v>
      </c>
    </row>
    <row r="440" spans="1:3" x14ac:dyDescent="0.25">
      <c r="A440" t="s">
        <v>5555</v>
      </c>
      <c r="B440" s="565">
        <v>11.433333333333334</v>
      </c>
      <c r="C440" s="565">
        <v>2.7</v>
      </c>
    </row>
    <row r="441" spans="1:3" x14ac:dyDescent="0.25">
      <c r="A441" t="s">
        <v>5556</v>
      </c>
      <c r="B441" s="565">
        <v>11.433333333333334</v>
      </c>
      <c r="C441" s="565">
        <v>2.7</v>
      </c>
    </row>
    <row r="442" spans="1:3" x14ac:dyDescent="0.25">
      <c r="A442" t="s">
        <v>5557</v>
      </c>
      <c r="B442" s="565">
        <v>11.433333333333334</v>
      </c>
      <c r="C442" s="565">
        <v>2.7</v>
      </c>
    </row>
    <row r="443" spans="1:3" x14ac:dyDescent="0.25">
      <c r="A443" t="s">
        <v>5558</v>
      </c>
      <c r="B443" s="565">
        <v>11.433333333333334</v>
      </c>
      <c r="C443" s="565">
        <v>2.7</v>
      </c>
    </row>
    <row r="444" spans="1:3" x14ac:dyDescent="0.25">
      <c r="A444" t="s">
        <v>5559</v>
      </c>
      <c r="B444" s="565">
        <v>11.433333333333334</v>
      </c>
      <c r="C444" s="565">
        <v>2.7</v>
      </c>
    </row>
    <row r="445" spans="1:3" x14ac:dyDescent="0.25">
      <c r="A445" t="s">
        <v>5560</v>
      </c>
      <c r="B445" s="565">
        <v>11.433333333333334</v>
      </c>
      <c r="C445" s="565">
        <v>2.7</v>
      </c>
    </row>
    <row r="446" spans="1:3" x14ac:dyDescent="0.25">
      <c r="A446" t="s">
        <v>5561</v>
      </c>
      <c r="B446" s="565">
        <v>11.433333333333334</v>
      </c>
      <c r="C446" s="565">
        <v>2.7</v>
      </c>
    </row>
    <row r="447" spans="1:3" x14ac:dyDescent="0.25">
      <c r="A447" t="s">
        <v>5562</v>
      </c>
      <c r="B447" s="565">
        <v>11.45</v>
      </c>
      <c r="C447" s="565">
        <v>2.7</v>
      </c>
    </row>
    <row r="448" spans="1:3" x14ac:dyDescent="0.25">
      <c r="A448" t="s">
        <v>5563</v>
      </c>
      <c r="B448" s="565">
        <v>11.45</v>
      </c>
      <c r="C448" s="565">
        <v>2.7</v>
      </c>
    </row>
    <row r="449" spans="1:3" x14ac:dyDescent="0.25">
      <c r="A449" t="s">
        <v>5564</v>
      </c>
      <c r="B449" s="565">
        <v>11.433333333333334</v>
      </c>
      <c r="C449" s="565">
        <v>2.7</v>
      </c>
    </row>
    <row r="450" spans="1:3" x14ac:dyDescent="0.25">
      <c r="A450" t="s">
        <v>5565</v>
      </c>
      <c r="B450" s="565">
        <v>11.433333333333334</v>
      </c>
      <c r="C450" s="565">
        <v>2.7</v>
      </c>
    </row>
    <row r="451" spans="1:3" x14ac:dyDescent="0.25">
      <c r="A451" t="s">
        <v>5566</v>
      </c>
      <c r="B451" s="565">
        <v>11.433333333333334</v>
      </c>
      <c r="C451" s="565">
        <v>2.7</v>
      </c>
    </row>
    <row r="452" spans="1:3" x14ac:dyDescent="0.25">
      <c r="A452" t="s">
        <v>5567</v>
      </c>
      <c r="B452" s="565">
        <v>11.45</v>
      </c>
      <c r="C452" s="565">
        <v>2.7</v>
      </c>
    </row>
    <row r="453" spans="1:3" x14ac:dyDescent="0.25">
      <c r="A453" t="s">
        <v>5568</v>
      </c>
      <c r="B453" s="565">
        <v>11.433333333333334</v>
      </c>
      <c r="C453" s="565">
        <v>2.7</v>
      </c>
    </row>
    <row r="454" spans="1:3" x14ac:dyDescent="0.25">
      <c r="A454" t="s">
        <v>5569</v>
      </c>
      <c r="B454" s="565">
        <v>11.433333333333334</v>
      </c>
      <c r="C454" s="565">
        <v>2.7</v>
      </c>
    </row>
    <row r="455" spans="1:3" x14ac:dyDescent="0.25">
      <c r="A455" t="s">
        <v>5570</v>
      </c>
      <c r="B455" s="565">
        <v>11.433333333333334</v>
      </c>
      <c r="C455" s="565">
        <v>2.7</v>
      </c>
    </row>
    <row r="456" spans="1:3" x14ac:dyDescent="0.25">
      <c r="A456" t="s">
        <v>5571</v>
      </c>
      <c r="B456" s="565">
        <v>11.433333333333334</v>
      </c>
      <c r="C456" s="565">
        <v>2.7</v>
      </c>
    </row>
    <row r="457" spans="1:3" x14ac:dyDescent="0.25">
      <c r="A457" t="s">
        <v>5572</v>
      </c>
      <c r="B457" s="565">
        <v>11.433333333333334</v>
      </c>
      <c r="C457" s="565">
        <v>2.7</v>
      </c>
    </row>
    <row r="458" spans="1:3" x14ac:dyDescent="0.25">
      <c r="A458" t="s">
        <v>5573</v>
      </c>
      <c r="B458" s="565">
        <v>11.433333333333334</v>
      </c>
      <c r="C458" s="565">
        <v>2.7</v>
      </c>
    </row>
    <row r="459" spans="1:3" x14ac:dyDescent="0.25">
      <c r="A459" t="s">
        <v>5574</v>
      </c>
      <c r="B459" s="565">
        <v>11.433333333333334</v>
      </c>
      <c r="C459" s="565">
        <v>2.7</v>
      </c>
    </row>
    <row r="460" spans="1:3" x14ac:dyDescent="0.25">
      <c r="A460" t="s">
        <v>5575</v>
      </c>
      <c r="B460" s="565">
        <v>11.433333333333334</v>
      </c>
      <c r="C460" s="565">
        <v>2.7</v>
      </c>
    </row>
    <row r="461" spans="1:3" x14ac:dyDescent="0.25">
      <c r="A461" t="s">
        <v>5576</v>
      </c>
      <c r="B461" s="565">
        <v>11.433333333333334</v>
      </c>
      <c r="C461" s="565">
        <v>2.7</v>
      </c>
    </row>
    <row r="462" spans="1:3" x14ac:dyDescent="0.25">
      <c r="A462" t="s">
        <v>5577</v>
      </c>
      <c r="B462" s="565">
        <v>11.433333333333334</v>
      </c>
      <c r="C462" s="565">
        <v>2.7</v>
      </c>
    </row>
    <row r="463" spans="1:3" x14ac:dyDescent="0.25">
      <c r="A463" t="s">
        <v>5578</v>
      </c>
      <c r="B463" s="565">
        <v>11.433333333333334</v>
      </c>
      <c r="C463" s="565">
        <v>2.7</v>
      </c>
    </row>
    <row r="464" spans="1:3" x14ac:dyDescent="0.25">
      <c r="A464" t="s">
        <v>5579</v>
      </c>
      <c r="B464" s="565">
        <v>11.45</v>
      </c>
      <c r="C464" s="565">
        <v>2.7</v>
      </c>
    </row>
    <row r="465" spans="1:3" x14ac:dyDescent="0.25">
      <c r="A465" t="s">
        <v>5580</v>
      </c>
      <c r="B465" s="565">
        <v>11.433333333333334</v>
      </c>
      <c r="C465" s="565">
        <v>2.7</v>
      </c>
    </row>
    <row r="466" spans="1:3" x14ac:dyDescent="0.25">
      <c r="A466" t="s">
        <v>5581</v>
      </c>
      <c r="B466" s="565">
        <v>11.433333333333334</v>
      </c>
      <c r="C466" s="565">
        <v>2.7</v>
      </c>
    </row>
    <row r="467" spans="1:3" x14ac:dyDescent="0.25">
      <c r="A467" t="s">
        <v>5582</v>
      </c>
      <c r="B467" s="565">
        <v>11.433333333333334</v>
      </c>
      <c r="C467" s="565">
        <v>2.7</v>
      </c>
    </row>
    <row r="468" spans="1:3" x14ac:dyDescent="0.25">
      <c r="A468" t="s">
        <v>5583</v>
      </c>
      <c r="B468" s="565">
        <v>11.433333333333334</v>
      </c>
      <c r="C468" s="565">
        <v>2.7</v>
      </c>
    </row>
    <row r="469" spans="1:3" x14ac:dyDescent="0.25">
      <c r="A469" t="s">
        <v>5584</v>
      </c>
      <c r="B469" s="565">
        <v>11.433333333333334</v>
      </c>
      <c r="C469" s="565">
        <v>2.7</v>
      </c>
    </row>
    <row r="470" spans="1:3" x14ac:dyDescent="0.25">
      <c r="A470" t="s">
        <v>5585</v>
      </c>
      <c r="B470" s="565">
        <v>11.433333333333334</v>
      </c>
      <c r="C470" s="565">
        <v>2.7</v>
      </c>
    </row>
    <row r="471" spans="1:3" x14ac:dyDescent="0.25">
      <c r="A471" t="s">
        <v>5586</v>
      </c>
      <c r="B471" s="565">
        <v>11.433333333333334</v>
      </c>
      <c r="C471" s="565">
        <v>2.7</v>
      </c>
    </row>
    <row r="472" spans="1:3" x14ac:dyDescent="0.25">
      <c r="A472" t="s">
        <v>5587</v>
      </c>
      <c r="B472" s="565">
        <v>11.433333333333334</v>
      </c>
      <c r="C472" s="565">
        <v>2.7</v>
      </c>
    </row>
    <row r="473" spans="1:3" x14ac:dyDescent="0.25">
      <c r="A473" t="s">
        <v>5588</v>
      </c>
      <c r="B473" s="565">
        <v>11.45</v>
      </c>
      <c r="C473" s="565">
        <v>2.7</v>
      </c>
    </row>
    <row r="474" spans="1:3" x14ac:dyDescent="0.25">
      <c r="A474" t="s">
        <v>5589</v>
      </c>
      <c r="B474" s="565">
        <v>11.45</v>
      </c>
      <c r="C474" s="565">
        <v>2.7</v>
      </c>
    </row>
    <row r="475" spans="1:3" x14ac:dyDescent="0.25">
      <c r="A475" t="s">
        <v>5590</v>
      </c>
      <c r="B475" s="565">
        <v>11.45</v>
      </c>
      <c r="C475" s="565">
        <v>2.7</v>
      </c>
    </row>
    <row r="476" spans="1:3" x14ac:dyDescent="0.25">
      <c r="A476" t="s">
        <v>5591</v>
      </c>
      <c r="B476" s="565">
        <v>11.45</v>
      </c>
      <c r="C476" s="565">
        <v>2.7</v>
      </c>
    </row>
    <row r="477" spans="1:3" x14ac:dyDescent="0.25">
      <c r="A477" t="s">
        <v>5592</v>
      </c>
      <c r="B477" s="565">
        <v>11.433333333333334</v>
      </c>
      <c r="C477" s="565">
        <v>2.7</v>
      </c>
    </row>
    <row r="478" spans="1:3" x14ac:dyDescent="0.25">
      <c r="A478" t="s">
        <v>5593</v>
      </c>
      <c r="B478" s="565">
        <v>11.433333333333334</v>
      </c>
      <c r="C478" s="565">
        <v>2.7</v>
      </c>
    </row>
    <row r="479" spans="1:3" x14ac:dyDescent="0.25">
      <c r="A479" t="s">
        <v>5594</v>
      </c>
      <c r="B479" s="565">
        <v>11.433333333333334</v>
      </c>
      <c r="C479" s="565">
        <v>2.7</v>
      </c>
    </row>
    <row r="480" spans="1:3" x14ac:dyDescent="0.25">
      <c r="A480" t="s">
        <v>5595</v>
      </c>
      <c r="B480" s="565">
        <v>11.433333333333334</v>
      </c>
      <c r="C480" s="565">
        <v>2.7</v>
      </c>
    </row>
    <row r="481" spans="1:3" x14ac:dyDescent="0.25">
      <c r="A481" t="s">
        <v>5596</v>
      </c>
      <c r="B481" s="565">
        <v>11.433333333333334</v>
      </c>
      <c r="C481" s="565">
        <v>2.7</v>
      </c>
    </row>
    <row r="482" spans="1:3" x14ac:dyDescent="0.25">
      <c r="A482" t="s">
        <v>5597</v>
      </c>
      <c r="B482" s="565">
        <v>11.433333333333334</v>
      </c>
      <c r="C482" s="565">
        <v>2.7</v>
      </c>
    </row>
    <row r="483" spans="1:3" x14ac:dyDescent="0.25">
      <c r="A483" t="s">
        <v>5598</v>
      </c>
      <c r="B483" s="565">
        <v>11.433333333333334</v>
      </c>
      <c r="C483" s="565">
        <v>2.7</v>
      </c>
    </row>
    <row r="484" spans="1:3" x14ac:dyDescent="0.25">
      <c r="A484" t="s">
        <v>5599</v>
      </c>
      <c r="B484" s="565">
        <v>11.433333333333334</v>
      </c>
      <c r="C484" s="565">
        <v>2.7</v>
      </c>
    </row>
    <row r="485" spans="1:3" x14ac:dyDescent="0.25">
      <c r="A485" t="s">
        <v>5600</v>
      </c>
      <c r="B485" s="565">
        <v>11.433333333333334</v>
      </c>
      <c r="C485" s="565">
        <v>2.7</v>
      </c>
    </row>
    <row r="486" spans="1:3" x14ac:dyDescent="0.25">
      <c r="A486" t="s">
        <v>5601</v>
      </c>
      <c r="B486" s="565">
        <v>11.433333333333334</v>
      </c>
      <c r="C486" s="565">
        <v>2.7</v>
      </c>
    </row>
    <row r="487" spans="1:3" x14ac:dyDescent="0.25">
      <c r="A487" t="s">
        <v>5602</v>
      </c>
      <c r="B487" s="565">
        <v>11.45</v>
      </c>
      <c r="C487" s="565">
        <v>2.7</v>
      </c>
    </row>
    <row r="488" spans="1:3" x14ac:dyDescent="0.25">
      <c r="A488" t="s">
        <v>5603</v>
      </c>
      <c r="B488" s="565">
        <v>11.433333333333334</v>
      </c>
      <c r="C488" s="565">
        <v>2.7</v>
      </c>
    </row>
    <row r="489" spans="1:3" x14ac:dyDescent="0.25">
      <c r="A489" t="s">
        <v>5604</v>
      </c>
      <c r="B489" s="565">
        <v>11.45</v>
      </c>
      <c r="C489" s="565">
        <v>2.7</v>
      </c>
    </row>
    <row r="490" spans="1:3" x14ac:dyDescent="0.25">
      <c r="A490" t="s">
        <v>5605</v>
      </c>
      <c r="B490" s="565">
        <v>11.45</v>
      </c>
      <c r="C490" s="565">
        <v>2.7</v>
      </c>
    </row>
    <row r="491" spans="1:3" x14ac:dyDescent="0.25">
      <c r="A491" t="s">
        <v>5606</v>
      </c>
      <c r="B491" s="565">
        <v>11.45</v>
      </c>
      <c r="C491" s="565">
        <v>2.7</v>
      </c>
    </row>
    <row r="492" spans="1:3" x14ac:dyDescent="0.25">
      <c r="A492" t="s">
        <v>5607</v>
      </c>
      <c r="B492" s="565">
        <v>11.433333333333334</v>
      </c>
      <c r="C492" s="565">
        <v>2.7</v>
      </c>
    </row>
    <row r="493" spans="1:3" x14ac:dyDescent="0.25">
      <c r="A493" t="s">
        <v>5608</v>
      </c>
      <c r="B493" s="565">
        <v>11.433333333333334</v>
      </c>
      <c r="C493" s="565">
        <v>2.7</v>
      </c>
    </row>
    <row r="494" spans="1:3" x14ac:dyDescent="0.25">
      <c r="A494" t="s">
        <v>5609</v>
      </c>
      <c r="B494" s="565">
        <v>11.433333333333334</v>
      </c>
      <c r="C494" s="565">
        <v>2.7</v>
      </c>
    </row>
    <row r="495" spans="1:3" x14ac:dyDescent="0.25">
      <c r="A495" t="s">
        <v>5610</v>
      </c>
      <c r="B495" s="565">
        <v>11.433333333333334</v>
      </c>
      <c r="C495" s="565">
        <v>2.7</v>
      </c>
    </row>
    <row r="496" spans="1:3" x14ac:dyDescent="0.25">
      <c r="A496" t="s">
        <v>5611</v>
      </c>
      <c r="B496" s="565">
        <v>11.433333333333334</v>
      </c>
      <c r="C496" s="565">
        <v>2.7</v>
      </c>
    </row>
    <row r="497" spans="1:3" x14ac:dyDescent="0.25">
      <c r="A497" t="s">
        <v>5612</v>
      </c>
      <c r="B497" s="565">
        <v>11.433333333333334</v>
      </c>
      <c r="C497" s="565">
        <v>2.7</v>
      </c>
    </row>
    <row r="498" spans="1:3" x14ac:dyDescent="0.25">
      <c r="A498" t="s">
        <v>5613</v>
      </c>
      <c r="B498" s="565">
        <v>11.45</v>
      </c>
      <c r="C498" s="565">
        <v>2.7</v>
      </c>
    </row>
    <row r="499" spans="1:3" x14ac:dyDescent="0.25">
      <c r="A499" t="s">
        <v>5614</v>
      </c>
      <c r="B499" s="565">
        <v>11.45</v>
      </c>
      <c r="C499" s="565">
        <v>2.7</v>
      </c>
    </row>
    <row r="500" spans="1:3" x14ac:dyDescent="0.25">
      <c r="A500" t="s">
        <v>5615</v>
      </c>
      <c r="B500" s="565">
        <v>11.45</v>
      </c>
      <c r="C500" s="565">
        <v>2.7</v>
      </c>
    </row>
    <row r="501" spans="1:3" x14ac:dyDescent="0.25">
      <c r="A501" t="s">
        <v>5616</v>
      </c>
      <c r="B501" s="565">
        <v>11.433333333333334</v>
      </c>
      <c r="C501" s="565">
        <v>2.7</v>
      </c>
    </row>
    <row r="502" spans="1:3" x14ac:dyDescent="0.25">
      <c r="A502" t="s">
        <v>5617</v>
      </c>
      <c r="B502" s="565">
        <v>11.433333333333334</v>
      </c>
      <c r="C502" s="565">
        <v>2.7</v>
      </c>
    </row>
    <row r="503" spans="1:3" x14ac:dyDescent="0.25">
      <c r="A503" t="s">
        <v>5618</v>
      </c>
      <c r="B503" s="565">
        <v>11.433333333333334</v>
      </c>
      <c r="C503" s="565">
        <v>2.7</v>
      </c>
    </row>
    <row r="504" spans="1:3" x14ac:dyDescent="0.25">
      <c r="A504" t="s">
        <v>5619</v>
      </c>
      <c r="B504" s="565">
        <v>11.433333333333334</v>
      </c>
      <c r="C504" s="565">
        <v>2.7</v>
      </c>
    </row>
    <row r="505" spans="1:3" x14ac:dyDescent="0.25">
      <c r="A505" t="s">
        <v>5620</v>
      </c>
      <c r="B505" s="565">
        <v>11.45</v>
      </c>
      <c r="C505" s="565">
        <v>2.7</v>
      </c>
    </row>
    <row r="506" spans="1:3" x14ac:dyDescent="0.25">
      <c r="A506" t="s">
        <v>5621</v>
      </c>
      <c r="B506" s="565">
        <v>11.433333333333334</v>
      </c>
      <c r="C506" s="565">
        <v>2.7</v>
      </c>
    </row>
    <row r="507" spans="1:3" x14ac:dyDescent="0.25">
      <c r="A507" t="s">
        <v>5622</v>
      </c>
      <c r="B507" s="565">
        <v>11.433333333333334</v>
      </c>
      <c r="C507" s="565">
        <v>2.7</v>
      </c>
    </row>
    <row r="508" spans="1:3" x14ac:dyDescent="0.25">
      <c r="A508" t="s">
        <v>5623</v>
      </c>
      <c r="B508" s="565">
        <v>11.433333333333334</v>
      </c>
      <c r="C508" s="565">
        <v>2.7</v>
      </c>
    </row>
    <row r="509" spans="1:3" x14ac:dyDescent="0.25">
      <c r="A509" t="s">
        <v>5624</v>
      </c>
      <c r="B509" s="565">
        <v>11.433333333333334</v>
      </c>
      <c r="C509" s="565">
        <v>2.7</v>
      </c>
    </row>
    <row r="510" spans="1:3" x14ac:dyDescent="0.25">
      <c r="A510" t="s">
        <v>5625</v>
      </c>
      <c r="B510" s="565">
        <v>11.433333333333334</v>
      </c>
      <c r="C510" s="565">
        <v>2.7</v>
      </c>
    </row>
    <row r="511" spans="1:3" x14ac:dyDescent="0.25">
      <c r="A511" t="s">
        <v>5626</v>
      </c>
      <c r="B511" s="565">
        <v>11.433333333333334</v>
      </c>
      <c r="C511" s="565">
        <v>2.7</v>
      </c>
    </row>
    <row r="512" spans="1:3" x14ac:dyDescent="0.25">
      <c r="A512" t="s">
        <v>5627</v>
      </c>
      <c r="B512" s="565">
        <v>11.433333333333334</v>
      </c>
      <c r="C512" s="565">
        <v>2.7</v>
      </c>
    </row>
    <row r="513" spans="1:3" x14ac:dyDescent="0.25">
      <c r="A513" t="s">
        <v>5628</v>
      </c>
      <c r="B513" s="565">
        <v>11.433333333333334</v>
      </c>
      <c r="C513" s="565">
        <v>2.7</v>
      </c>
    </row>
    <row r="514" spans="1:3" x14ac:dyDescent="0.25">
      <c r="A514" t="s">
        <v>5629</v>
      </c>
      <c r="B514" s="565">
        <v>11.433333333333334</v>
      </c>
      <c r="C514" s="565">
        <v>2.7</v>
      </c>
    </row>
    <row r="515" spans="1:3" x14ac:dyDescent="0.25">
      <c r="A515" t="s">
        <v>5630</v>
      </c>
      <c r="B515" s="565">
        <v>11.433333333333334</v>
      </c>
      <c r="C515" s="565">
        <v>2.7</v>
      </c>
    </row>
    <row r="516" spans="1:3" x14ac:dyDescent="0.25">
      <c r="A516" t="s">
        <v>5631</v>
      </c>
      <c r="B516" s="565">
        <v>11.433333333333334</v>
      </c>
      <c r="C516" s="565">
        <v>2.7</v>
      </c>
    </row>
    <row r="517" spans="1:3" x14ac:dyDescent="0.25">
      <c r="A517" t="s">
        <v>5632</v>
      </c>
      <c r="B517" s="565">
        <v>11.433333333333334</v>
      </c>
      <c r="C517" s="565">
        <v>2.7</v>
      </c>
    </row>
    <row r="518" spans="1:3" x14ac:dyDescent="0.25">
      <c r="A518" t="s">
        <v>5633</v>
      </c>
      <c r="B518" s="565">
        <v>11.45</v>
      </c>
      <c r="C518" s="565">
        <v>2.7</v>
      </c>
    </row>
    <row r="519" spans="1:3" x14ac:dyDescent="0.25">
      <c r="A519" t="s">
        <v>5634</v>
      </c>
      <c r="B519" s="565">
        <v>11.433333333333334</v>
      </c>
      <c r="C519" s="565">
        <v>2.7</v>
      </c>
    </row>
    <row r="520" spans="1:3" x14ac:dyDescent="0.25">
      <c r="A520" t="s">
        <v>5635</v>
      </c>
      <c r="B520" s="565">
        <v>11.433333333333334</v>
      </c>
      <c r="C520" s="565">
        <v>2.7</v>
      </c>
    </row>
    <row r="521" spans="1:3" x14ac:dyDescent="0.25">
      <c r="A521" t="s">
        <v>5636</v>
      </c>
      <c r="B521" s="565">
        <v>11.45</v>
      </c>
      <c r="C521" s="565">
        <v>2.7</v>
      </c>
    </row>
    <row r="522" spans="1:3" x14ac:dyDescent="0.25">
      <c r="A522" t="s">
        <v>5637</v>
      </c>
      <c r="B522" s="565">
        <v>11.433333333333334</v>
      </c>
      <c r="C522" s="565">
        <v>2.7</v>
      </c>
    </row>
    <row r="523" spans="1:3" x14ac:dyDescent="0.25">
      <c r="A523" t="s">
        <v>5638</v>
      </c>
      <c r="B523" s="565">
        <v>11.433333333333334</v>
      </c>
      <c r="C523" s="565">
        <v>2.7</v>
      </c>
    </row>
    <row r="524" spans="1:3" x14ac:dyDescent="0.25">
      <c r="A524" t="s">
        <v>5639</v>
      </c>
      <c r="B524" s="565">
        <v>11.433333333333334</v>
      </c>
      <c r="C524" s="565">
        <v>2.7</v>
      </c>
    </row>
    <row r="525" spans="1:3" x14ac:dyDescent="0.25">
      <c r="A525" t="s">
        <v>5640</v>
      </c>
      <c r="B525" s="565">
        <v>11.45</v>
      </c>
      <c r="C525" s="565">
        <v>2.7</v>
      </c>
    </row>
    <row r="526" spans="1:3" x14ac:dyDescent="0.25">
      <c r="A526" t="s">
        <v>5641</v>
      </c>
      <c r="B526" s="565">
        <v>11.433333333333334</v>
      </c>
      <c r="C526" s="565">
        <v>2.7</v>
      </c>
    </row>
    <row r="527" spans="1:3" x14ac:dyDescent="0.25">
      <c r="A527" t="s">
        <v>5642</v>
      </c>
      <c r="B527" s="565">
        <v>11.433333333333334</v>
      </c>
      <c r="C527" s="565">
        <v>2.7</v>
      </c>
    </row>
    <row r="528" spans="1:3" x14ac:dyDescent="0.25">
      <c r="A528" t="s">
        <v>5643</v>
      </c>
      <c r="B528" s="565">
        <v>11.45</v>
      </c>
      <c r="C528" s="565">
        <v>2.7</v>
      </c>
    </row>
    <row r="529" spans="1:3" x14ac:dyDescent="0.25">
      <c r="A529" t="s">
        <v>5644</v>
      </c>
      <c r="B529" s="565">
        <v>11.433333333333334</v>
      </c>
      <c r="C529" s="565">
        <v>2.7</v>
      </c>
    </row>
    <row r="530" spans="1:3" x14ac:dyDescent="0.25">
      <c r="A530" t="s">
        <v>5645</v>
      </c>
      <c r="B530" s="565">
        <v>11.433333333333334</v>
      </c>
      <c r="C530" s="565">
        <v>2.7</v>
      </c>
    </row>
    <row r="531" spans="1:3" x14ac:dyDescent="0.25">
      <c r="A531" t="s">
        <v>5646</v>
      </c>
      <c r="B531" s="565">
        <v>11.433333333333334</v>
      </c>
      <c r="C531" s="565">
        <v>2.7</v>
      </c>
    </row>
    <row r="532" spans="1:3" x14ac:dyDescent="0.25">
      <c r="A532" t="s">
        <v>5647</v>
      </c>
      <c r="B532" s="565">
        <v>11.433333333333334</v>
      </c>
      <c r="C532" s="565">
        <v>2.7</v>
      </c>
    </row>
    <row r="533" spans="1:3" x14ac:dyDescent="0.25">
      <c r="A533" t="s">
        <v>5648</v>
      </c>
      <c r="B533" s="565">
        <v>11.45</v>
      </c>
      <c r="C533" s="565">
        <v>2.7</v>
      </c>
    </row>
    <row r="534" spans="1:3" x14ac:dyDescent="0.25">
      <c r="A534" t="s">
        <v>5649</v>
      </c>
      <c r="B534" s="565">
        <v>11.433333333333334</v>
      </c>
      <c r="C534" s="565">
        <v>2.7</v>
      </c>
    </row>
    <row r="535" spans="1:3" x14ac:dyDescent="0.25">
      <c r="A535" t="s">
        <v>5650</v>
      </c>
      <c r="B535" s="565">
        <v>11.45</v>
      </c>
      <c r="C535" s="565">
        <v>2.7</v>
      </c>
    </row>
    <row r="536" spans="1:3" x14ac:dyDescent="0.25">
      <c r="A536" t="s">
        <v>5651</v>
      </c>
      <c r="B536" s="565">
        <v>11.433333333333334</v>
      </c>
      <c r="C536" s="565">
        <v>2.7</v>
      </c>
    </row>
    <row r="537" spans="1:3" x14ac:dyDescent="0.25">
      <c r="A537" t="s">
        <v>5652</v>
      </c>
      <c r="B537" s="565">
        <v>11.45</v>
      </c>
      <c r="C537" s="565">
        <v>2.7</v>
      </c>
    </row>
    <row r="538" spans="1:3" x14ac:dyDescent="0.25">
      <c r="A538" t="s">
        <v>5653</v>
      </c>
      <c r="B538" s="565">
        <v>11.45</v>
      </c>
      <c r="C538" s="565">
        <v>2.7</v>
      </c>
    </row>
    <row r="539" spans="1:3" x14ac:dyDescent="0.25">
      <c r="A539" t="s">
        <v>5654</v>
      </c>
      <c r="B539" s="565">
        <v>11.433333333333334</v>
      </c>
      <c r="C539" s="565">
        <v>2.7</v>
      </c>
    </row>
    <row r="540" spans="1:3" x14ac:dyDescent="0.25">
      <c r="A540" t="s">
        <v>5655</v>
      </c>
      <c r="B540" s="565">
        <v>11.45</v>
      </c>
      <c r="C540" s="565">
        <v>2.7</v>
      </c>
    </row>
    <row r="541" spans="1:3" x14ac:dyDescent="0.25">
      <c r="A541" t="s">
        <v>5656</v>
      </c>
      <c r="B541" s="565">
        <v>11.45</v>
      </c>
      <c r="C541" s="565">
        <v>2.7</v>
      </c>
    </row>
    <row r="542" spans="1:3" x14ac:dyDescent="0.25">
      <c r="A542" t="s">
        <v>5657</v>
      </c>
      <c r="B542" s="565">
        <v>11.433333333333334</v>
      </c>
      <c r="C542" s="565">
        <v>2.7</v>
      </c>
    </row>
    <row r="543" spans="1:3" x14ac:dyDescent="0.25">
      <c r="A543" t="s">
        <v>5658</v>
      </c>
      <c r="B543" s="565">
        <v>11.433333333333334</v>
      </c>
      <c r="C543" s="565">
        <v>2.7</v>
      </c>
    </row>
    <row r="544" spans="1:3" x14ac:dyDescent="0.25">
      <c r="A544" t="s">
        <v>5659</v>
      </c>
      <c r="B544" s="565">
        <v>11.433333333333334</v>
      </c>
      <c r="C544" s="565">
        <v>2.7</v>
      </c>
    </row>
    <row r="545" spans="1:3" x14ac:dyDescent="0.25">
      <c r="A545" t="s">
        <v>5660</v>
      </c>
      <c r="B545" s="565">
        <v>11.45</v>
      </c>
      <c r="C545" s="565">
        <v>2.7</v>
      </c>
    </row>
    <row r="546" spans="1:3" x14ac:dyDescent="0.25">
      <c r="A546" t="s">
        <v>5661</v>
      </c>
      <c r="B546" s="565">
        <v>11.433333333333334</v>
      </c>
      <c r="C546" s="565">
        <v>2.7</v>
      </c>
    </row>
    <row r="547" spans="1:3" x14ac:dyDescent="0.25">
      <c r="A547" t="s">
        <v>5662</v>
      </c>
      <c r="B547" s="565">
        <v>11.433333333333334</v>
      </c>
      <c r="C547" s="565">
        <v>2.7</v>
      </c>
    </row>
    <row r="548" spans="1:3" x14ac:dyDescent="0.25">
      <c r="A548" t="s">
        <v>5663</v>
      </c>
      <c r="B548" s="565">
        <v>11.433333333333334</v>
      </c>
      <c r="C548" s="565">
        <v>2.7</v>
      </c>
    </row>
    <row r="549" spans="1:3" x14ac:dyDescent="0.25">
      <c r="A549" t="s">
        <v>5664</v>
      </c>
      <c r="B549" s="565">
        <v>11.45</v>
      </c>
      <c r="C549" s="565">
        <v>2.7</v>
      </c>
    </row>
    <row r="550" spans="1:3" x14ac:dyDescent="0.25">
      <c r="A550" t="s">
        <v>5665</v>
      </c>
      <c r="B550" s="565">
        <v>11.433333333333334</v>
      </c>
      <c r="C550" s="565">
        <v>2.7</v>
      </c>
    </row>
    <row r="551" spans="1:3" x14ac:dyDescent="0.25">
      <c r="A551" t="s">
        <v>5666</v>
      </c>
      <c r="B551" s="565">
        <v>11.433333333333334</v>
      </c>
      <c r="C551" s="565">
        <v>2.7</v>
      </c>
    </row>
    <row r="552" spans="1:3" x14ac:dyDescent="0.25">
      <c r="A552" t="s">
        <v>5667</v>
      </c>
      <c r="B552" s="565">
        <v>11.433333333333334</v>
      </c>
      <c r="C552" s="565">
        <v>2.7</v>
      </c>
    </row>
    <row r="553" spans="1:3" x14ac:dyDescent="0.25">
      <c r="A553" t="s">
        <v>5668</v>
      </c>
      <c r="B553" s="565">
        <v>11.433333333333334</v>
      </c>
      <c r="C553" s="565">
        <v>2.7</v>
      </c>
    </row>
    <row r="554" spans="1:3" x14ac:dyDescent="0.25">
      <c r="A554" t="s">
        <v>5669</v>
      </c>
      <c r="B554" s="565">
        <v>11.433333333333334</v>
      </c>
      <c r="C554" s="565">
        <v>2.7</v>
      </c>
    </row>
    <row r="555" spans="1:3" x14ac:dyDescent="0.25">
      <c r="A555" t="s">
        <v>5670</v>
      </c>
      <c r="B555" s="565">
        <v>11.433333333333334</v>
      </c>
      <c r="C555" s="565">
        <v>2.7</v>
      </c>
    </row>
    <row r="556" spans="1:3" x14ac:dyDescent="0.25">
      <c r="A556" t="s">
        <v>5671</v>
      </c>
      <c r="B556" s="565">
        <v>11.433333333333334</v>
      </c>
      <c r="C556" s="565">
        <v>2.7</v>
      </c>
    </row>
    <row r="557" spans="1:3" x14ac:dyDescent="0.25">
      <c r="A557" t="s">
        <v>5672</v>
      </c>
      <c r="B557" s="565">
        <v>11.433333333333334</v>
      </c>
      <c r="C557" s="565">
        <v>2.7</v>
      </c>
    </row>
    <row r="558" spans="1:3" x14ac:dyDescent="0.25">
      <c r="A558" t="s">
        <v>5673</v>
      </c>
      <c r="B558" s="565">
        <v>11.45</v>
      </c>
      <c r="C558" s="565">
        <v>2.7</v>
      </c>
    </row>
    <row r="559" spans="1:3" x14ac:dyDescent="0.25">
      <c r="A559" t="s">
        <v>5674</v>
      </c>
      <c r="B559" s="565">
        <v>11.433333333333334</v>
      </c>
      <c r="C559" s="565">
        <v>2.7</v>
      </c>
    </row>
    <row r="560" spans="1:3" x14ac:dyDescent="0.25">
      <c r="A560" t="s">
        <v>5675</v>
      </c>
      <c r="B560" s="565">
        <v>11.433333333333334</v>
      </c>
      <c r="C560" s="565">
        <v>2.7</v>
      </c>
    </row>
    <row r="561" spans="1:3" x14ac:dyDescent="0.25">
      <c r="A561" t="s">
        <v>5676</v>
      </c>
      <c r="B561" s="565">
        <v>11.433333333333334</v>
      </c>
      <c r="C561" s="565">
        <v>2.7</v>
      </c>
    </row>
    <row r="562" spans="1:3" x14ac:dyDescent="0.25">
      <c r="A562" t="s">
        <v>5677</v>
      </c>
      <c r="B562" s="565">
        <v>11.433333333333334</v>
      </c>
      <c r="C562" s="565">
        <v>2.7</v>
      </c>
    </row>
    <row r="563" spans="1:3" x14ac:dyDescent="0.25">
      <c r="A563" t="s">
        <v>5678</v>
      </c>
      <c r="B563" s="565">
        <v>11.433333333333334</v>
      </c>
      <c r="C563" s="565">
        <v>2.7</v>
      </c>
    </row>
    <row r="564" spans="1:3" x14ac:dyDescent="0.25">
      <c r="A564" t="s">
        <v>5679</v>
      </c>
      <c r="B564" s="565">
        <v>11.433333333333334</v>
      </c>
      <c r="C564" s="565">
        <v>2.7</v>
      </c>
    </row>
    <row r="565" spans="1:3" x14ac:dyDescent="0.25">
      <c r="A565" t="s">
        <v>5680</v>
      </c>
      <c r="B565" s="565">
        <v>11.433333333333334</v>
      </c>
      <c r="C565" s="565">
        <v>2.7</v>
      </c>
    </row>
    <row r="566" spans="1:3" x14ac:dyDescent="0.25">
      <c r="A566" t="s">
        <v>5681</v>
      </c>
      <c r="B566" s="565">
        <v>11.433333333333334</v>
      </c>
      <c r="C566" s="565">
        <v>2.7</v>
      </c>
    </row>
    <row r="567" spans="1:3" x14ac:dyDescent="0.25">
      <c r="A567" t="s">
        <v>5682</v>
      </c>
      <c r="B567" s="565">
        <v>11.433333333333334</v>
      </c>
      <c r="C567" s="565">
        <v>2.7</v>
      </c>
    </row>
    <row r="568" spans="1:3" x14ac:dyDescent="0.25">
      <c r="A568" t="s">
        <v>5683</v>
      </c>
      <c r="B568" s="565">
        <v>11.433333333333334</v>
      </c>
      <c r="C568" s="565">
        <v>2.7</v>
      </c>
    </row>
    <row r="569" spans="1:3" x14ac:dyDescent="0.25">
      <c r="A569" t="s">
        <v>5684</v>
      </c>
      <c r="B569" s="565">
        <v>11.433333333333334</v>
      </c>
      <c r="C569" s="565">
        <v>2.7</v>
      </c>
    </row>
    <row r="570" spans="1:3" x14ac:dyDescent="0.25">
      <c r="A570" t="s">
        <v>5685</v>
      </c>
      <c r="B570" s="565">
        <v>11.433333333333334</v>
      </c>
      <c r="C570" s="565">
        <v>2.7</v>
      </c>
    </row>
    <row r="571" spans="1:3" x14ac:dyDescent="0.25">
      <c r="A571" t="s">
        <v>5686</v>
      </c>
      <c r="B571" s="565">
        <v>11.45</v>
      </c>
      <c r="C571" s="565">
        <v>2.7</v>
      </c>
    </row>
    <row r="572" spans="1:3" x14ac:dyDescent="0.25">
      <c r="A572" t="s">
        <v>5687</v>
      </c>
      <c r="B572" s="565">
        <v>11.433333333333334</v>
      </c>
      <c r="C572" s="565">
        <v>2.7</v>
      </c>
    </row>
    <row r="573" spans="1:3" x14ac:dyDescent="0.25">
      <c r="A573" t="s">
        <v>5688</v>
      </c>
      <c r="B573" s="565">
        <v>11.45</v>
      </c>
      <c r="C573" s="565">
        <v>2.7</v>
      </c>
    </row>
    <row r="574" spans="1:3" x14ac:dyDescent="0.25">
      <c r="A574" t="s">
        <v>5689</v>
      </c>
      <c r="B574" s="565">
        <v>11.433333333333334</v>
      </c>
      <c r="C574" s="565">
        <v>2.7</v>
      </c>
    </row>
    <row r="575" spans="1:3" x14ac:dyDescent="0.25">
      <c r="A575" t="s">
        <v>5690</v>
      </c>
      <c r="B575" s="565">
        <v>11.45</v>
      </c>
      <c r="C575" s="565">
        <v>2.7</v>
      </c>
    </row>
    <row r="576" spans="1:3" x14ac:dyDescent="0.25">
      <c r="A576" t="s">
        <v>5691</v>
      </c>
      <c r="B576" s="565">
        <v>11.433333333333334</v>
      </c>
      <c r="C576" s="565">
        <v>2.7</v>
      </c>
    </row>
    <row r="577" spans="1:3" x14ac:dyDescent="0.25">
      <c r="A577" t="s">
        <v>5692</v>
      </c>
      <c r="B577" s="565">
        <v>11.433333333333334</v>
      </c>
      <c r="C577" s="565">
        <v>2.7</v>
      </c>
    </row>
    <row r="578" spans="1:3" x14ac:dyDescent="0.25">
      <c r="A578" t="s">
        <v>5693</v>
      </c>
      <c r="B578" s="565">
        <v>11.433333333333334</v>
      </c>
      <c r="C578" s="565">
        <v>2.7</v>
      </c>
    </row>
    <row r="579" spans="1:3" x14ac:dyDescent="0.25">
      <c r="A579" t="s">
        <v>5694</v>
      </c>
      <c r="B579" s="565">
        <v>11.433333333333334</v>
      </c>
      <c r="C579" s="565">
        <v>2.7</v>
      </c>
    </row>
    <row r="580" spans="1:3" x14ac:dyDescent="0.25">
      <c r="A580" t="s">
        <v>5695</v>
      </c>
      <c r="B580" s="565">
        <v>11.45</v>
      </c>
      <c r="C580" s="565">
        <v>2.7</v>
      </c>
    </row>
    <row r="581" spans="1:3" x14ac:dyDescent="0.25">
      <c r="A581" t="s">
        <v>5696</v>
      </c>
      <c r="B581" s="565">
        <v>11.433333333333334</v>
      </c>
      <c r="C581" s="565">
        <v>2.7</v>
      </c>
    </row>
    <row r="582" spans="1:3" x14ac:dyDescent="0.25">
      <c r="A582" t="s">
        <v>5697</v>
      </c>
      <c r="B582" s="565">
        <v>11.433333333333334</v>
      </c>
      <c r="C582" s="565">
        <v>2.7</v>
      </c>
    </row>
    <row r="583" spans="1:3" x14ac:dyDescent="0.25">
      <c r="A583" t="s">
        <v>5698</v>
      </c>
      <c r="B583" s="565" t="e">
        <v>#N/A</v>
      </c>
      <c r="C583" s="565">
        <v>2.7</v>
      </c>
    </row>
    <row r="584" spans="1:3" x14ac:dyDescent="0.25">
      <c r="A584" t="s">
        <v>5699</v>
      </c>
      <c r="B584" s="565">
        <v>11.433333333333334</v>
      </c>
      <c r="C584" s="565">
        <v>2.7</v>
      </c>
    </row>
    <row r="585" spans="1:3" x14ac:dyDescent="0.25">
      <c r="A585" t="s">
        <v>5700</v>
      </c>
      <c r="B585" s="565">
        <v>11.433333333333334</v>
      </c>
      <c r="C585" s="565">
        <v>2.7</v>
      </c>
    </row>
    <row r="586" spans="1:3" x14ac:dyDescent="0.25">
      <c r="A586" t="s">
        <v>5701</v>
      </c>
      <c r="B586" s="565">
        <v>11.433333333333334</v>
      </c>
      <c r="C586" s="565">
        <v>2.7</v>
      </c>
    </row>
    <row r="587" spans="1:3" x14ac:dyDescent="0.25">
      <c r="A587" t="s">
        <v>5702</v>
      </c>
      <c r="B587" s="565">
        <v>11.433333333333334</v>
      </c>
      <c r="C587" s="565">
        <v>2.7</v>
      </c>
    </row>
    <row r="588" spans="1:3" x14ac:dyDescent="0.25">
      <c r="A588" t="s">
        <v>5703</v>
      </c>
      <c r="B588" s="565">
        <v>11.433333333333334</v>
      </c>
      <c r="C588" s="565">
        <v>2.7</v>
      </c>
    </row>
    <row r="589" spans="1:3" x14ac:dyDescent="0.25">
      <c r="A589" t="s">
        <v>5704</v>
      </c>
      <c r="B589" s="565">
        <v>11.433333333333334</v>
      </c>
      <c r="C589" s="565">
        <v>2.7</v>
      </c>
    </row>
    <row r="590" spans="1:3" x14ac:dyDescent="0.25">
      <c r="A590" t="s">
        <v>5705</v>
      </c>
      <c r="B590" s="565">
        <v>11.433333333333334</v>
      </c>
      <c r="C590" s="565">
        <v>2.7</v>
      </c>
    </row>
    <row r="591" spans="1:3" x14ac:dyDescent="0.25">
      <c r="A591" t="s">
        <v>5706</v>
      </c>
      <c r="B591" s="565">
        <v>11.433333333333334</v>
      </c>
      <c r="C591" s="565">
        <v>2.7</v>
      </c>
    </row>
    <row r="592" spans="1:3" x14ac:dyDescent="0.25">
      <c r="A592" t="s">
        <v>5707</v>
      </c>
      <c r="B592" s="565">
        <v>11.433333333333334</v>
      </c>
      <c r="C592" s="565">
        <v>2.7</v>
      </c>
    </row>
    <row r="593" spans="1:3" x14ac:dyDescent="0.25">
      <c r="A593" t="s">
        <v>5708</v>
      </c>
      <c r="B593" s="565">
        <v>11.433333333333334</v>
      </c>
      <c r="C593" s="565">
        <v>2.7</v>
      </c>
    </row>
    <row r="594" spans="1:3" x14ac:dyDescent="0.25">
      <c r="A594" t="s">
        <v>5709</v>
      </c>
      <c r="B594" s="565">
        <v>11.45</v>
      </c>
      <c r="C594" s="565">
        <v>2.7</v>
      </c>
    </row>
    <row r="595" spans="1:3" x14ac:dyDescent="0.25">
      <c r="A595" t="s">
        <v>5710</v>
      </c>
      <c r="B595" s="565">
        <v>11.45</v>
      </c>
      <c r="C595" s="565">
        <v>2.7</v>
      </c>
    </row>
    <row r="596" spans="1:3" x14ac:dyDescent="0.25">
      <c r="A596" t="s">
        <v>5711</v>
      </c>
      <c r="B596" s="565">
        <v>11.45</v>
      </c>
      <c r="C596" s="565">
        <v>2.7</v>
      </c>
    </row>
    <row r="597" spans="1:3" x14ac:dyDescent="0.25">
      <c r="A597" t="s">
        <v>5712</v>
      </c>
      <c r="B597" s="565">
        <v>11.433333333333334</v>
      </c>
      <c r="C597" s="565">
        <v>2.7</v>
      </c>
    </row>
    <row r="598" spans="1:3" x14ac:dyDescent="0.25">
      <c r="A598" t="s">
        <v>5713</v>
      </c>
      <c r="B598" s="565">
        <v>11.433333333333334</v>
      </c>
      <c r="C598" s="565">
        <v>2.7</v>
      </c>
    </row>
    <row r="599" spans="1:3" x14ac:dyDescent="0.25">
      <c r="A599" t="s">
        <v>5714</v>
      </c>
      <c r="B599" s="565">
        <v>11.433333333333334</v>
      </c>
      <c r="C599" s="565">
        <v>2.7</v>
      </c>
    </row>
    <row r="600" spans="1:3" x14ac:dyDescent="0.25">
      <c r="A600" t="s">
        <v>5715</v>
      </c>
      <c r="B600" s="565">
        <v>11.433333333333334</v>
      </c>
      <c r="C600" s="565">
        <v>2.7</v>
      </c>
    </row>
    <row r="601" spans="1:3" x14ac:dyDescent="0.25">
      <c r="A601" t="s">
        <v>5716</v>
      </c>
      <c r="B601" s="565">
        <v>11.433333333333334</v>
      </c>
      <c r="C601" s="565">
        <v>2.7</v>
      </c>
    </row>
    <row r="602" spans="1:3" x14ac:dyDescent="0.25">
      <c r="A602" t="s">
        <v>5717</v>
      </c>
      <c r="B602" s="565">
        <v>11.433333333333334</v>
      </c>
      <c r="C602" s="565">
        <v>2.7</v>
      </c>
    </row>
    <row r="603" spans="1:3" x14ac:dyDescent="0.25">
      <c r="A603" t="s">
        <v>5718</v>
      </c>
      <c r="B603" s="565">
        <v>11.433333333333334</v>
      </c>
      <c r="C603" s="565">
        <v>2.7</v>
      </c>
    </row>
    <row r="604" spans="1:3" x14ac:dyDescent="0.25">
      <c r="A604" t="s">
        <v>5719</v>
      </c>
      <c r="B604" s="565">
        <v>11.433333333333334</v>
      </c>
      <c r="C604" s="565">
        <v>2.7</v>
      </c>
    </row>
    <row r="605" spans="1:3" x14ac:dyDescent="0.25">
      <c r="A605" t="s">
        <v>5720</v>
      </c>
      <c r="B605" s="565">
        <v>11.433333333333334</v>
      </c>
      <c r="C605" s="565">
        <v>2.7</v>
      </c>
    </row>
    <row r="606" spans="1:3" x14ac:dyDescent="0.25">
      <c r="A606" t="s">
        <v>5721</v>
      </c>
      <c r="B606" s="565">
        <v>11.433333333333334</v>
      </c>
      <c r="C606" s="565">
        <v>2.7</v>
      </c>
    </row>
    <row r="607" spans="1:3" x14ac:dyDescent="0.25">
      <c r="A607" t="s">
        <v>5722</v>
      </c>
      <c r="B607" s="565">
        <v>11.433333333333334</v>
      </c>
      <c r="C607" s="565">
        <v>2.7</v>
      </c>
    </row>
    <row r="608" spans="1:3" x14ac:dyDescent="0.25">
      <c r="A608" t="s">
        <v>5723</v>
      </c>
      <c r="B608" s="565">
        <v>11.433333333333334</v>
      </c>
      <c r="C608" s="565">
        <v>2.7</v>
      </c>
    </row>
    <row r="609" spans="1:3" x14ac:dyDescent="0.25">
      <c r="A609" t="s">
        <v>5724</v>
      </c>
      <c r="B609" s="565">
        <v>11.433333333333334</v>
      </c>
      <c r="C609" s="565">
        <v>2.7</v>
      </c>
    </row>
    <row r="610" spans="1:3" x14ac:dyDescent="0.25">
      <c r="A610" t="s">
        <v>5725</v>
      </c>
      <c r="B610" s="565">
        <v>11.45</v>
      </c>
      <c r="C610" s="565">
        <v>2.7</v>
      </c>
    </row>
    <row r="611" spans="1:3" x14ac:dyDescent="0.25">
      <c r="A611" t="s">
        <v>5726</v>
      </c>
      <c r="B611" s="565">
        <v>11.433333333333334</v>
      </c>
      <c r="C611" s="565">
        <v>2.7</v>
      </c>
    </row>
    <row r="612" spans="1:3" x14ac:dyDescent="0.25">
      <c r="A612" t="s">
        <v>5727</v>
      </c>
      <c r="B612" s="565">
        <v>11.433333333333334</v>
      </c>
      <c r="C612" s="565">
        <v>2.7</v>
      </c>
    </row>
    <row r="613" spans="1:3" x14ac:dyDescent="0.25">
      <c r="A613" t="s">
        <v>5728</v>
      </c>
      <c r="B613" s="565">
        <v>11.45</v>
      </c>
      <c r="C613" s="565">
        <v>2.7</v>
      </c>
    </row>
    <row r="614" spans="1:3" x14ac:dyDescent="0.25">
      <c r="A614" t="s">
        <v>5729</v>
      </c>
      <c r="B614" s="565">
        <v>11.433333333333334</v>
      </c>
      <c r="C614" s="565">
        <v>2.7</v>
      </c>
    </row>
    <row r="615" spans="1:3" x14ac:dyDescent="0.25">
      <c r="A615" t="s">
        <v>5730</v>
      </c>
      <c r="B615" s="565">
        <v>11.433333333333334</v>
      </c>
      <c r="C615" s="565">
        <v>2.7</v>
      </c>
    </row>
    <row r="616" spans="1:3" x14ac:dyDescent="0.25">
      <c r="A616" t="s">
        <v>5731</v>
      </c>
      <c r="B616" s="565">
        <v>11.433333333333334</v>
      </c>
      <c r="C616" s="565">
        <v>2.7</v>
      </c>
    </row>
    <row r="617" spans="1:3" x14ac:dyDescent="0.25">
      <c r="A617" t="s">
        <v>5732</v>
      </c>
      <c r="B617" s="565">
        <v>11.433333333333334</v>
      </c>
      <c r="C617" s="565">
        <v>2.7</v>
      </c>
    </row>
    <row r="618" spans="1:3" x14ac:dyDescent="0.25">
      <c r="A618" t="s">
        <v>5733</v>
      </c>
      <c r="B618" s="565">
        <v>11.433333333333334</v>
      </c>
      <c r="C618" s="565">
        <v>2.7</v>
      </c>
    </row>
    <row r="619" spans="1:3" x14ac:dyDescent="0.25">
      <c r="A619" t="s">
        <v>5734</v>
      </c>
      <c r="B619" s="565">
        <v>11.433333333333334</v>
      </c>
      <c r="C619" s="565">
        <v>2.7</v>
      </c>
    </row>
    <row r="620" spans="1:3" x14ac:dyDescent="0.25">
      <c r="A620" t="s">
        <v>5735</v>
      </c>
      <c r="B620" s="565">
        <v>11.433333333333334</v>
      </c>
      <c r="C620" s="565">
        <v>2.7</v>
      </c>
    </row>
    <row r="621" spans="1:3" x14ac:dyDescent="0.25">
      <c r="A621" t="s">
        <v>5736</v>
      </c>
      <c r="B621" s="565">
        <v>11.433333333333334</v>
      </c>
      <c r="C621" s="565">
        <v>2.7</v>
      </c>
    </row>
    <row r="622" spans="1:3" x14ac:dyDescent="0.25">
      <c r="A622" t="s">
        <v>5737</v>
      </c>
      <c r="B622" s="565">
        <v>11.433333333333334</v>
      </c>
      <c r="C622" s="565">
        <v>2.7</v>
      </c>
    </row>
    <row r="623" spans="1:3" x14ac:dyDescent="0.25">
      <c r="A623" t="s">
        <v>5738</v>
      </c>
      <c r="B623" s="565">
        <v>11.433333333333334</v>
      </c>
      <c r="C623" s="565">
        <v>2.7</v>
      </c>
    </row>
    <row r="624" spans="1:3" x14ac:dyDescent="0.25">
      <c r="A624" t="s">
        <v>5739</v>
      </c>
      <c r="B624" s="565">
        <v>11.433333333333334</v>
      </c>
      <c r="C624" s="565">
        <v>2.7</v>
      </c>
    </row>
    <row r="625" spans="1:3" x14ac:dyDescent="0.25">
      <c r="A625" t="s">
        <v>5740</v>
      </c>
      <c r="B625" s="565">
        <v>11.433333333333334</v>
      </c>
      <c r="C625" s="565">
        <v>2.7</v>
      </c>
    </row>
    <row r="626" spans="1:3" x14ac:dyDescent="0.25">
      <c r="A626" t="s">
        <v>5741</v>
      </c>
      <c r="B626" s="565">
        <v>11.433333333333334</v>
      </c>
      <c r="C626" s="565">
        <v>2.7</v>
      </c>
    </row>
    <row r="627" spans="1:3" x14ac:dyDescent="0.25">
      <c r="A627" t="s">
        <v>5742</v>
      </c>
      <c r="B627" s="565">
        <v>11.433333333333334</v>
      </c>
      <c r="C627" s="565">
        <v>2.7</v>
      </c>
    </row>
    <row r="628" spans="1:3" x14ac:dyDescent="0.25">
      <c r="A628" t="s">
        <v>5743</v>
      </c>
      <c r="B628" s="565">
        <v>11.433333333333334</v>
      </c>
      <c r="C628" s="565">
        <v>2.7</v>
      </c>
    </row>
    <row r="629" spans="1:3" x14ac:dyDescent="0.25">
      <c r="A629" t="s">
        <v>5744</v>
      </c>
      <c r="B629" s="565">
        <v>11.433333333333334</v>
      </c>
      <c r="C629" s="565">
        <v>2.7</v>
      </c>
    </row>
    <row r="630" spans="1:3" x14ac:dyDescent="0.25">
      <c r="A630" t="s">
        <v>5745</v>
      </c>
      <c r="B630" s="565">
        <v>11.433333333333334</v>
      </c>
      <c r="C630" s="565">
        <v>2.7</v>
      </c>
    </row>
    <row r="631" spans="1:3" x14ac:dyDescent="0.25">
      <c r="A631" t="s">
        <v>5746</v>
      </c>
      <c r="B631" s="565">
        <v>11.433333333333334</v>
      </c>
      <c r="C631" s="565">
        <v>2.7</v>
      </c>
    </row>
    <row r="632" spans="1:3" x14ac:dyDescent="0.25">
      <c r="A632" t="s">
        <v>5747</v>
      </c>
      <c r="B632" s="565">
        <v>11.433333333333334</v>
      </c>
      <c r="C632" s="565">
        <v>2.7</v>
      </c>
    </row>
    <row r="633" spans="1:3" x14ac:dyDescent="0.25">
      <c r="A633" t="s">
        <v>5748</v>
      </c>
      <c r="B633" s="565">
        <v>11.433333333333334</v>
      </c>
      <c r="C633" s="565">
        <v>2.7</v>
      </c>
    </row>
    <row r="634" spans="1:3" x14ac:dyDescent="0.25">
      <c r="A634" t="s">
        <v>5749</v>
      </c>
      <c r="B634" s="565">
        <v>11.433333333333334</v>
      </c>
      <c r="C634" s="565">
        <v>2.7</v>
      </c>
    </row>
    <row r="635" spans="1:3" x14ac:dyDescent="0.25">
      <c r="A635" t="s">
        <v>5750</v>
      </c>
      <c r="B635" s="565">
        <v>11.433333333333334</v>
      </c>
      <c r="C635" s="565">
        <v>2.7</v>
      </c>
    </row>
    <row r="636" spans="1:3" x14ac:dyDescent="0.25">
      <c r="A636" t="s">
        <v>5751</v>
      </c>
      <c r="B636" s="565">
        <v>11.433333333333334</v>
      </c>
      <c r="C636" s="565">
        <v>2.7</v>
      </c>
    </row>
    <row r="637" spans="1:3" x14ac:dyDescent="0.25">
      <c r="A637" t="s">
        <v>5752</v>
      </c>
      <c r="B637" s="565">
        <v>11.433333333333334</v>
      </c>
      <c r="C637" s="565">
        <v>2.7</v>
      </c>
    </row>
    <row r="638" spans="1:3" x14ac:dyDescent="0.25">
      <c r="A638" t="s">
        <v>5753</v>
      </c>
      <c r="B638" s="565">
        <v>11.433333333333334</v>
      </c>
      <c r="C638" s="565">
        <v>2.7</v>
      </c>
    </row>
    <row r="639" spans="1:3" x14ac:dyDescent="0.25">
      <c r="A639" t="s">
        <v>5754</v>
      </c>
      <c r="B639" s="565">
        <v>11.433333333333334</v>
      </c>
      <c r="C639" s="565">
        <v>2.7</v>
      </c>
    </row>
    <row r="640" spans="1:3" x14ac:dyDescent="0.25">
      <c r="A640" t="s">
        <v>5755</v>
      </c>
      <c r="B640" s="565">
        <v>11.433333333333334</v>
      </c>
      <c r="C640" s="565">
        <v>2.7</v>
      </c>
    </row>
    <row r="641" spans="1:3" x14ac:dyDescent="0.25">
      <c r="A641" t="s">
        <v>5756</v>
      </c>
      <c r="B641" s="565">
        <v>11.433333333333334</v>
      </c>
      <c r="C641" s="565">
        <v>2.7</v>
      </c>
    </row>
    <row r="642" spans="1:3" x14ac:dyDescent="0.25">
      <c r="A642" t="s">
        <v>5757</v>
      </c>
      <c r="B642" s="565">
        <v>11.433333333333334</v>
      </c>
      <c r="C642" s="565">
        <v>2.7</v>
      </c>
    </row>
    <row r="643" spans="1:3" x14ac:dyDescent="0.25">
      <c r="A643" t="s">
        <v>5758</v>
      </c>
      <c r="B643" s="565">
        <v>11.433333333333334</v>
      </c>
      <c r="C643" s="565">
        <v>2.7</v>
      </c>
    </row>
    <row r="644" spans="1:3" x14ac:dyDescent="0.25">
      <c r="A644" t="s">
        <v>5759</v>
      </c>
      <c r="B644" s="565">
        <v>11.433333333333334</v>
      </c>
      <c r="C644" s="565">
        <v>2.7</v>
      </c>
    </row>
    <row r="645" spans="1:3" x14ac:dyDescent="0.25">
      <c r="A645" t="s">
        <v>5760</v>
      </c>
      <c r="B645" s="565">
        <v>11.433333333333334</v>
      </c>
      <c r="C645" s="565">
        <v>2.7</v>
      </c>
    </row>
    <row r="646" spans="1:3" x14ac:dyDescent="0.25">
      <c r="A646" t="s">
        <v>5761</v>
      </c>
      <c r="B646" s="565">
        <v>11.433333333333334</v>
      </c>
      <c r="C646" s="565">
        <v>2.7</v>
      </c>
    </row>
    <row r="647" spans="1:3" x14ac:dyDescent="0.25">
      <c r="A647" t="s">
        <v>5762</v>
      </c>
      <c r="B647" s="565">
        <v>11.433333333333334</v>
      </c>
      <c r="C647" s="565">
        <v>2.7</v>
      </c>
    </row>
    <row r="648" spans="1:3" x14ac:dyDescent="0.25">
      <c r="A648" t="s">
        <v>5763</v>
      </c>
      <c r="B648" s="565">
        <v>11.433333333333334</v>
      </c>
      <c r="C648" s="565">
        <v>2.7</v>
      </c>
    </row>
    <row r="649" spans="1:3" x14ac:dyDescent="0.25">
      <c r="A649" t="s">
        <v>5764</v>
      </c>
      <c r="B649" s="565">
        <v>11.433333333333334</v>
      </c>
      <c r="C649" s="565">
        <v>2.7</v>
      </c>
    </row>
    <row r="650" spans="1:3" x14ac:dyDescent="0.25">
      <c r="A650" t="s">
        <v>5765</v>
      </c>
      <c r="B650" s="565">
        <v>11.433333333333334</v>
      </c>
      <c r="C650" s="565">
        <v>2.7</v>
      </c>
    </row>
    <row r="651" spans="1:3" x14ac:dyDescent="0.25">
      <c r="A651" t="s">
        <v>5766</v>
      </c>
      <c r="B651" s="565">
        <v>11.433333333333334</v>
      </c>
      <c r="C651" s="565">
        <v>2.7</v>
      </c>
    </row>
    <row r="652" spans="1:3" x14ac:dyDescent="0.25">
      <c r="A652" t="s">
        <v>5767</v>
      </c>
      <c r="B652" s="565">
        <v>11.433333333333334</v>
      </c>
      <c r="C652" s="565">
        <v>2.7</v>
      </c>
    </row>
    <row r="653" spans="1:3" x14ac:dyDescent="0.25">
      <c r="A653" t="s">
        <v>5130</v>
      </c>
      <c r="B653" s="565">
        <v>11.433333333333334</v>
      </c>
      <c r="C653" s="565">
        <v>2.7</v>
      </c>
    </row>
    <row r="654" spans="1:3" x14ac:dyDescent="0.25">
      <c r="A654" t="s">
        <v>5768</v>
      </c>
      <c r="B654" s="565">
        <v>11.433333333333334</v>
      </c>
      <c r="C654" s="565">
        <v>2.7</v>
      </c>
    </row>
    <row r="655" spans="1:3" x14ac:dyDescent="0.25">
      <c r="A655" t="s">
        <v>5769</v>
      </c>
      <c r="B655" s="565">
        <v>11.433333333333334</v>
      </c>
      <c r="C655" s="565">
        <v>2.7</v>
      </c>
    </row>
    <row r="656" spans="1:3" x14ac:dyDescent="0.25">
      <c r="A656" t="s">
        <v>5770</v>
      </c>
      <c r="B656" s="565">
        <v>11.433333333333334</v>
      </c>
      <c r="C656" s="565">
        <v>2.7</v>
      </c>
    </row>
    <row r="657" spans="1:3" x14ac:dyDescent="0.25">
      <c r="A657" t="s">
        <v>5771</v>
      </c>
      <c r="B657" s="565">
        <v>11.433333333333334</v>
      </c>
      <c r="C657" s="565">
        <v>2.7</v>
      </c>
    </row>
    <row r="658" spans="1:3" x14ac:dyDescent="0.25">
      <c r="A658" t="s">
        <v>5772</v>
      </c>
      <c r="B658" s="565">
        <v>11.433333333333334</v>
      </c>
      <c r="C658" s="565">
        <v>2.7</v>
      </c>
    </row>
    <row r="659" spans="1:3" x14ac:dyDescent="0.25">
      <c r="A659" t="s">
        <v>5773</v>
      </c>
      <c r="B659" s="565">
        <v>11.433333333333334</v>
      </c>
      <c r="C659" s="565">
        <v>2.7</v>
      </c>
    </row>
    <row r="660" spans="1:3" x14ac:dyDescent="0.25">
      <c r="A660" t="s">
        <v>5774</v>
      </c>
      <c r="B660" s="565">
        <v>11.433333333333334</v>
      </c>
      <c r="C660" s="565">
        <v>2.7</v>
      </c>
    </row>
    <row r="661" spans="1:3" x14ac:dyDescent="0.25">
      <c r="A661" t="s">
        <v>5127</v>
      </c>
      <c r="B661" s="565">
        <v>11.433333333333334</v>
      </c>
      <c r="C661" s="565">
        <v>2.7</v>
      </c>
    </row>
    <row r="662" spans="1:3" x14ac:dyDescent="0.25">
      <c r="A662" t="s">
        <v>5775</v>
      </c>
      <c r="B662" s="565">
        <v>11.433333333333334</v>
      </c>
      <c r="C662" s="565">
        <v>2.7</v>
      </c>
    </row>
    <row r="663" spans="1:3" x14ac:dyDescent="0.25">
      <c r="A663" t="s">
        <v>5776</v>
      </c>
      <c r="B663" s="565">
        <v>11.433333333333334</v>
      </c>
      <c r="C663" s="565">
        <v>2.7</v>
      </c>
    </row>
    <row r="664" spans="1:3" x14ac:dyDescent="0.25">
      <c r="A664" t="s">
        <v>5777</v>
      </c>
      <c r="B664" s="565">
        <v>11.433333333333334</v>
      </c>
      <c r="C664" s="565">
        <v>2.7</v>
      </c>
    </row>
    <row r="665" spans="1:3" x14ac:dyDescent="0.25">
      <c r="A665" t="s">
        <v>5778</v>
      </c>
      <c r="B665" s="565">
        <v>11.433333333333334</v>
      </c>
      <c r="C665" s="565">
        <v>2.7</v>
      </c>
    </row>
    <row r="666" spans="1:3" x14ac:dyDescent="0.25">
      <c r="A666" t="s">
        <v>5779</v>
      </c>
      <c r="B666" s="565">
        <v>11.433333333333334</v>
      </c>
      <c r="C666" s="565">
        <v>2.7</v>
      </c>
    </row>
    <row r="667" spans="1:3" x14ac:dyDescent="0.25">
      <c r="A667" t="s">
        <v>5780</v>
      </c>
      <c r="B667" s="565">
        <v>11.433333333333334</v>
      </c>
      <c r="C667" s="565">
        <v>2.7</v>
      </c>
    </row>
    <row r="668" spans="1:3" x14ac:dyDescent="0.25">
      <c r="A668" t="s">
        <v>5781</v>
      </c>
      <c r="B668" s="565">
        <v>11.433333333333334</v>
      </c>
      <c r="C668" s="565">
        <v>2.7</v>
      </c>
    </row>
    <row r="669" spans="1:3" x14ac:dyDescent="0.25">
      <c r="A669" t="s">
        <v>5782</v>
      </c>
      <c r="B669" s="565">
        <v>11.433333333333334</v>
      </c>
      <c r="C669" s="565">
        <v>2.7</v>
      </c>
    </row>
    <row r="670" spans="1:3" x14ac:dyDescent="0.25">
      <c r="A670" t="s">
        <v>5783</v>
      </c>
      <c r="B670" s="565">
        <v>11.433333333333334</v>
      </c>
      <c r="C670" s="565">
        <v>2.7</v>
      </c>
    </row>
    <row r="671" spans="1:3" x14ac:dyDescent="0.25">
      <c r="A671" t="s">
        <v>5784</v>
      </c>
      <c r="B671" s="565">
        <v>11.433333333333334</v>
      </c>
      <c r="C671" s="565">
        <v>2.7</v>
      </c>
    </row>
    <row r="672" spans="1:3" x14ac:dyDescent="0.25">
      <c r="A672" t="s">
        <v>5785</v>
      </c>
      <c r="B672" s="565">
        <v>11.433333333333334</v>
      </c>
      <c r="C672" s="565">
        <v>2.7</v>
      </c>
    </row>
    <row r="673" spans="1:3" x14ac:dyDescent="0.25">
      <c r="A673" t="s">
        <v>5786</v>
      </c>
      <c r="B673" s="565">
        <v>11.433333333333334</v>
      </c>
      <c r="C673" s="565">
        <v>2.7</v>
      </c>
    </row>
    <row r="674" spans="1:3" x14ac:dyDescent="0.25">
      <c r="A674" t="s">
        <v>5787</v>
      </c>
      <c r="B674" s="565">
        <v>11.433333333333334</v>
      </c>
      <c r="C674" s="565">
        <v>2.7</v>
      </c>
    </row>
    <row r="675" spans="1:3" x14ac:dyDescent="0.25">
      <c r="A675" t="s">
        <v>5788</v>
      </c>
      <c r="B675" s="565">
        <v>11.433333333333334</v>
      </c>
      <c r="C675" s="565">
        <v>2.7</v>
      </c>
    </row>
    <row r="676" spans="1:3" x14ac:dyDescent="0.25">
      <c r="A676" t="s">
        <v>5789</v>
      </c>
      <c r="B676" s="565">
        <v>11.433333333333334</v>
      </c>
      <c r="C676" s="565">
        <v>2.7</v>
      </c>
    </row>
    <row r="677" spans="1:3" x14ac:dyDescent="0.25">
      <c r="A677" t="s">
        <v>5790</v>
      </c>
      <c r="B677" s="565">
        <v>11.433333333333334</v>
      </c>
      <c r="C677" s="565">
        <v>2.7</v>
      </c>
    </row>
    <row r="678" spans="1:3" x14ac:dyDescent="0.25">
      <c r="A678" t="s">
        <v>5791</v>
      </c>
      <c r="B678" s="565">
        <v>11.433333333333334</v>
      </c>
      <c r="C678" s="565">
        <v>2.7</v>
      </c>
    </row>
    <row r="679" spans="1:3" x14ac:dyDescent="0.25">
      <c r="A679" t="s">
        <v>5792</v>
      </c>
      <c r="B679" s="565">
        <v>11.433333333333334</v>
      </c>
      <c r="C679" s="565">
        <v>2.7</v>
      </c>
    </row>
    <row r="680" spans="1:3" x14ac:dyDescent="0.25">
      <c r="A680" t="s">
        <v>5793</v>
      </c>
      <c r="B680" s="565">
        <v>11.433333333333334</v>
      </c>
      <c r="C680" s="565">
        <v>2.7</v>
      </c>
    </row>
    <row r="681" spans="1:3" x14ac:dyDescent="0.25">
      <c r="A681" t="s">
        <v>5794</v>
      </c>
      <c r="B681" s="565">
        <v>11.433333333333334</v>
      </c>
      <c r="C681" s="565">
        <v>2.7</v>
      </c>
    </row>
    <row r="682" spans="1:3" x14ac:dyDescent="0.25">
      <c r="A682" t="s">
        <v>5795</v>
      </c>
      <c r="B682" s="565">
        <v>11.433333333333334</v>
      </c>
      <c r="C682" s="565">
        <v>2.7</v>
      </c>
    </row>
    <row r="683" spans="1:3" x14ac:dyDescent="0.25">
      <c r="A683" t="s">
        <v>5796</v>
      </c>
      <c r="B683" s="565">
        <v>11.433333333333334</v>
      </c>
      <c r="C683" s="565">
        <v>2.7</v>
      </c>
    </row>
    <row r="684" spans="1:3" x14ac:dyDescent="0.25">
      <c r="A684" t="s">
        <v>5797</v>
      </c>
      <c r="B684" s="565">
        <v>11.433333333333334</v>
      </c>
      <c r="C684" s="565">
        <v>2.7</v>
      </c>
    </row>
    <row r="685" spans="1:3" x14ac:dyDescent="0.25">
      <c r="A685" t="s">
        <v>5798</v>
      </c>
      <c r="B685" s="565">
        <v>11.433333333333334</v>
      </c>
      <c r="C685" s="565">
        <v>2.7</v>
      </c>
    </row>
    <row r="686" spans="1:3" x14ac:dyDescent="0.25">
      <c r="A686" t="s">
        <v>5799</v>
      </c>
      <c r="B686" s="565">
        <v>11.433333333333334</v>
      </c>
      <c r="C686" s="565">
        <v>2.7</v>
      </c>
    </row>
    <row r="687" spans="1:3" x14ac:dyDescent="0.25">
      <c r="A687" t="s">
        <v>5800</v>
      </c>
      <c r="B687" s="565">
        <v>11.433333333333334</v>
      </c>
      <c r="C687" s="565">
        <v>2.7</v>
      </c>
    </row>
    <row r="688" spans="1:3" x14ac:dyDescent="0.25">
      <c r="A688" t="s">
        <v>5801</v>
      </c>
      <c r="B688" s="565">
        <v>11.433333333333334</v>
      </c>
      <c r="C688" s="565">
        <v>2.7</v>
      </c>
    </row>
    <row r="689" spans="1:3" x14ac:dyDescent="0.25">
      <c r="A689" t="s">
        <v>5802</v>
      </c>
      <c r="B689" s="565">
        <v>11.433333333333334</v>
      </c>
      <c r="C689" s="565">
        <v>2.7</v>
      </c>
    </row>
    <row r="690" spans="1:3" x14ac:dyDescent="0.25">
      <c r="A690" t="s">
        <v>5803</v>
      </c>
      <c r="B690" s="565">
        <v>11.433333333333334</v>
      </c>
      <c r="C690" s="565">
        <v>2.7</v>
      </c>
    </row>
    <row r="691" spans="1:3" x14ac:dyDescent="0.25">
      <c r="A691" t="s">
        <v>5804</v>
      </c>
      <c r="B691" s="565">
        <v>11.433333333333334</v>
      </c>
      <c r="C691" s="565">
        <v>2.7</v>
      </c>
    </row>
    <row r="692" spans="1:3" x14ac:dyDescent="0.25">
      <c r="A692" t="s">
        <v>5805</v>
      </c>
      <c r="B692" s="565">
        <v>11.433333333333334</v>
      </c>
      <c r="C692" s="565">
        <v>2.7</v>
      </c>
    </row>
    <row r="693" spans="1:3" x14ac:dyDescent="0.25">
      <c r="A693" t="s">
        <v>5806</v>
      </c>
      <c r="B693" s="565">
        <v>11.433333333333334</v>
      </c>
      <c r="C693" s="565">
        <v>2.7</v>
      </c>
    </row>
    <row r="694" spans="1:3" x14ac:dyDescent="0.25">
      <c r="A694" t="s">
        <v>5807</v>
      </c>
      <c r="B694" s="565">
        <v>11.433333333333334</v>
      </c>
      <c r="C694" s="565">
        <v>2.7</v>
      </c>
    </row>
    <row r="695" spans="1:3" x14ac:dyDescent="0.25">
      <c r="A695" t="s">
        <v>5808</v>
      </c>
      <c r="B695" s="565">
        <v>11.433333333333334</v>
      </c>
      <c r="C695" s="565">
        <v>2.7</v>
      </c>
    </row>
  </sheetData>
  <sheetProtection algorithmName="SHA-512" hashValue="VFFwwE4oxi/2jbzinVFIOndX8oeCElhLQKV9KQM89O6uL/WrriyPmCWHAljjGNn6mzDyEkAqzsC+aE9COs1qdA==" saltValue="jHnT1JUpbIL1KFiMFlp8Ow==" spinCount="100000" sheet="1" objects="1" scenarios="1"/>
  <autoFilter ref="A1:C1" xr:uid="{5BCDA181-7B4F-49F1-8E40-7433CDC65A61}"/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32"/>
  <dimension ref="A1:F21"/>
  <sheetViews>
    <sheetView zoomScaleNormal="100" workbookViewId="0">
      <selection activeCell="B2" sqref="B2"/>
    </sheetView>
  </sheetViews>
  <sheetFormatPr defaultRowHeight="15" x14ac:dyDescent="0.25"/>
  <cols>
    <col min="2" max="2" width="19.42578125" bestFit="1" customWidth="1"/>
    <col min="3" max="3" width="36.42578125" bestFit="1" customWidth="1"/>
    <col min="4" max="4" width="31.5703125" bestFit="1" customWidth="1"/>
  </cols>
  <sheetData>
    <row r="1" spans="1:6" x14ac:dyDescent="0.25">
      <c r="A1" t="s">
        <v>3820</v>
      </c>
      <c r="B1" t="s">
        <v>5038</v>
      </c>
      <c r="C1" t="s">
        <v>5071</v>
      </c>
      <c r="D1" s="566" t="s">
        <v>5070</v>
      </c>
      <c r="E1" t="s">
        <v>5067</v>
      </c>
      <c r="F1" t="s">
        <v>3800</v>
      </c>
    </row>
    <row r="2" spans="1:6" x14ac:dyDescent="0.25">
      <c r="A2">
        <f>UCs!$E2</f>
        <v>0</v>
      </c>
      <c r="B2" s="468">
        <f>UCs!$E41</f>
        <v>75</v>
      </c>
      <c r="C2" s="555">
        <f>UCs!$E42</f>
        <v>0</v>
      </c>
      <c r="D2" s="555">
        <f>UCs!$E45</f>
        <v>0</v>
      </c>
      <c r="E2" s="555">
        <f>UCs!$E4</f>
        <v>0</v>
      </c>
      <c r="F2">
        <f>VLOOKUP($E2,Referências!$T$2:$U$7,2,FALSE)</f>
        <v>0</v>
      </c>
    </row>
    <row r="3" spans="1:6" x14ac:dyDescent="0.25">
      <c r="A3">
        <f>UCs!$J2</f>
        <v>0</v>
      </c>
      <c r="B3" s="555">
        <f>UCs!$J41</f>
        <v>75</v>
      </c>
      <c r="C3" s="555">
        <f>UCs!$J42</f>
        <v>0</v>
      </c>
      <c r="D3" s="555">
        <f>UCs!$J45</f>
        <v>0</v>
      </c>
      <c r="E3" s="555">
        <f>UCs!$J4</f>
        <v>0</v>
      </c>
      <c r="F3">
        <f>VLOOKUP($E3,Referências!$T$2:$U$7,2,FALSE)</f>
        <v>0</v>
      </c>
    </row>
    <row r="4" spans="1:6" x14ac:dyDescent="0.25">
      <c r="A4">
        <f>UCs!$O2</f>
        <v>0</v>
      </c>
      <c r="B4" s="555">
        <f>UCs!$O41</f>
        <v>75</v>
      </c>
      <c r="C4" s="555">
        <f>UCs!$O42</f>
        <v>0</v>
      </c>
      <c r="D4" s="555">
        <f>UCs!$O45</f>
        <v>0</v>
      </c>
      <c r="E4" s="555">
        <f>UCs!$O4</f>
        <v>0</v>
      </c>
      <c r="F4">
        <f>VLOOKUP($E4,Referências!$T$2:$U$7,2,FALSE)</f>
        <v>0</v>
      </c>
    </row>
    <row r="5" spans="1:6" x14ac:dyDescent="0.25">
      <c r="A5">
        <f>UCs!$T2</f>
        <v>0</v>
      </c>
      <c r="B5" s="555">
        <f>UCs!$T41</f>
        <v>75</v>
      </c>
      <c r="C5" s="555">
        <f>UCs!$T42</f>
        <v>0</v>
      </c>
      <c r="D5" s="555">
        <f>UCs!$T45</f>
        <v>0</v>
      </c>
      <c r="E5" s="555">
        <f>UCs!$T4</f>
        <v>0</v>
      </c>
      <c r="F5">
        <f>VLOOKUP($E5,Referências!$T$2:$U$7,2,FALSE)</f>
        <v>0</v>
      </c>
    </row>
    <row r="6" spans="1:6" x14ac:dyDescent="0.25">
      <c r="A6">
        <f>UCs!$Y2</f>
        <v>0</v>
      </c>
      <c r="B6" s="555">
        <f>UCs!$Y41</f>
        <v>75</v>
      </c>
      <c r="C6" s="555">
        <f>UCs!$Y42</f>
        <v>0</v>
      </c>
      <c r="D6" s="555">
        <f>UCs!$Y45</f>
        <v>0</v>
      </c>
      <c r="E6" s="555">
        <f>UCs!$Y4</f>
        <v>0</v>
      </c>
      <c r="F6">
        <f>VLOOKUP($E6,Referências!$T$2:$U$7,2,FALSE)</f>
        <v>0</v>
      </c>
    </row>
    <row r="7" spans="1:6" x14ac:dyDescent="0.25">
      <c r="A7">
        <f>UCs!$AD2</f>
        <v>0</v>
      </c>
      <c r="B7" s="555">
        <f>UCs!$AD41</f>
        <v>75</v>
      </c>
      <c r="C7" s="555">
        <f>UCs!$AD42</f>
        <v>0</v>
      </c>
      <c r="D7" s="555">
        <f>UCs!$AD45</f>
        <v>0</v>
      </c>
      <c r="E7" s="555">
        <f>UCs!$AD4</f>
        <v>0</v>
      </c>
      <c r="F7">
        <f>VLOOKUP($E7,Referências!$T$2:$U$7,2,FALSE)</f>
        <v>0</v>
      </c>
    </row>
    <row r="8" spans="1:6" x14ac:dyDescent="0.25">
      <c r="A8">
        <f>UCs!$AI2</f>
        <v>0</v>
      </c>
      <c r="B8" s="555">
        <f>UCs!$AI41</f>
        <v>75</v>
      </c>
      <c r="C8" s="555">
        <f>UCs!$AI42</f>
        <v>0</v>
      </c>
      <c r="D8" s="555">
        <f>UCs!$AI45</f>
        <v>0</v>
      </c>
      <c r="E8" s="555">
        <f>UCs!$AI4</f>
        <v>0</v>
      </c>
      <c r="F8">
        <f>VLOOKUP($E8,Referências!$T$2:$U$7,2,FALSE)</f>
        <v>0</v>
      </c>
    </row>
    <row r="9" spans="1:6" x14ac:dyDescent="0.25">
      <c r="A9">
        <f>UCs!$AN2</f>
        <v>0</v>
      </c>
      <c r="B9" s="555">
        <f>UCs!$AN41</f>
        <v>75</v>
      </c>
      <c r="C9" s="555">
        <f>UCs!$AN42</f>
        <v>0</v>
      </c>
      <c r="D9" s="555">
        <f>UCs!$AN45</f>
        <v>0</v>
      </c>
      <c r="E9" s="555">
        <f>UCs!$AN4</f>
        <v>0</v>
      </c>
      <c r="F9">
        <f>VLOOKUP($E9,Referências!$T$2:$U$7,2,FALSE)</f>
        <v>0</v>
      </c>
    </row>
    <row r="10" spans="1:6" x14ac:dyDescent="0.25">
      <c r="A10">
        <f>UCs!$AS2</f>
        <v>0</v>
      </c>
      <c r="B10" s="555">
        <f>UCs!$AS41</f>
        <v>75</v>
      </c>
      <c r="C10" s="555">
        <f>UCs!$AS42</f>
        <v>0</v>
      </c>
      <c r="D10" s="555">
        <f>UCs!$AS45</f>
        <v>0</v>
      </c>
      <c r="E10" s="555">
        <f>UCs!$AS4</f>
        <v>0</v>
      </c>
      <c r="F10">
        <f>VLOOKUP($E10,Referências!$T$2:$U$7,2,FALSE)</f>
        <v>0</v>
      </c>
    </row>
    <row r="11" spans="1:6" x14ac:dyDescent="0.25">
      <c r="A11">
        <f>UCs!$AX2</f>
        <v>0</v>
      </c>
      <c r="B11" s="555">
        <f>UCs!$AX41</f>
        <v>75</v>
      </c>
      <c r="C11" s="555">
        <f>UCs!$AX42</f>
        <v>0</v>
      </c>
      <c r="D11" s="555">
        <f>UCs!$AX45</f>
        <v>0</v>
      </c>
      <c r="E11" s="555">
        <f>UCs!$AX4</f>
        <v>0</v>
      </c>
      <c r="F11">
        <f>VLOOKUP($E11,Referências!$T$2:$U$7,2,FALSE)</f>
        <v>0</v>
      </c>
    </row>
    <row r="12" spans="1:6" x14ac:dyDescent="0.25">
      <c r="A12">
        <f>UCs!$BC2</f>
        <v>0</v>
      </c>
      <c r="B12" s="555">
        <f>UCs!$BC41</f>
        <v>75</v>
      </c>
      <c r="C12" s="555">
        <f>UCs!$BC42</f>
        <v>0</v>
      </c>
      <c r="D12" s="555">
        <f>UCs!$BC45</f>
        <v>0</v>
      </c>
      <c r="E12" s="555">
        <f>UCs!$BC4</f>
        <v>0</v>
      </c>
      <c r="F12">
        <f>VLOOKUP($E12,Referências!$T$2:$U$7,2,FALSE)</f>
        <v>0</v>
      </c>
    </row>
    <row r="13" spans="1:6" x14ac:dyDescent="0.25">
      <c r="A13">
        <f>UCs!$BH2</f>
        <v>0</v>
      </c>
      <c r="B13" s="555">
        <f>UCs!$BH41</f>
        <v>75</v>
      </c>
      <c r="C13" s="555">
        <f>UCs!$BH42</f>
        <v>0</v>
      </c>
      <c r="D13" s="555">
        <f>UCs!$BH45</f>
        <v>0</v>
      </c>
      <c r="E13" s="555">
        <f>UCs!$BH4</f>
        <v>0</v>
      </c>
      <c r="F13">
        <f>VLOOKUP($E13,Referências!$T$2:$U$7,2,FALSE)</f>
        <v>0</v>
      </c>
    </row>
    <row r="14" spans="1:6" x14ac:dyDescent="0.25">
      <c r="A14">
        <f>UCs!$BM2</f>
        <v>0</v>
      </c>
      <c r="B14" s="555">
        <f>UCs!$BM41</f>
        <v>75</v>
      </c>
      <c r="C14" s="555">
        <f>UCs!$BM42</f>
        <v>0</v>
      </c>
      <c r="D14" s="555">
        <f>UCs!$BM45</f>
        <v>0</v>
      </c>
      <c r="E14" s="555">
        <f>UCs!$BM4</f>
        <v>0</v>
      </c>
      <c r="F14">
        <f>VLOOKUP($E14,Referências!$T$2:$U$7,2,FALSE)</f>
        <v>0</v>
      </c>
    </row>
    <row r="15" spans="1:6" x14ac:dyDescent="0.25">
      <c r="A15">
        <f>UCs!$BR2</f>
        <v>0</v>
      </c>
      <c r="B15" s="555">
        <f>UCs!$BR41</f>
        <v>75</v>
      </c>
      <c r="C15" s="555">
        <f>UCs!$BR42</f>
        <v>0</v>
      </c>
      <c r="D15" s="555">
        <f>UCs!$BR45</f>
        <v>0</v>
      </c>
      <c r="E15" s="555">
        <f>UCs!$BR4</f>
        <v>0</v>
      </c>
      <c r="F15">
        <f>VLOOKUP($E15,Referências!$T$2:$U$7,2,FALSE)</f>
        <v>0</v>
      </c>
    </row>
    <row r="16" spans="1:6" x14ac:dyDescent="0.25">
      <c r="A16">
        <f>UCs!$BW2</f>
        <v>0</v>
      </c>
      <c r="B16" s="555">
        <f>UCs!$BW41</f>
        <v>75</v>
      </c>
      <c r="C16" s="555">
        <f>UCs!$BW42</f>
        <v>0</v>
      </c>
      <c r="D16" s="555">
        <f>UCs!$BW45</f>
        <v>0</v>
      </c>
      <c r="E16" s="555">
        <f>UCs!$BW4</f>
        <v>0</v>
      </c>
      <c r="F16">
        <f>VLOOKUP($E16,Referências!$T$2:$U$7,2,FALSE)</f>
        <v>0</v>
      </c>
    </row>
    <row r="17" spans="1:6" x14ac:dyDescent="0.25">
      <c r="A17">
        <f>UCs!$CB2</f>
        <v>0</v>
      </c>
      <c r="B17" s="555">
        <f>UCs!$CB41</f>
        <v>75</v>
      </c>
      <c r="C17" s="555">
        <f>UCs!$CB42</f>
        <v>0</v>
      </c>
      <c r="D17" s="555">
        <f>UCs!$CB45</f>
        <v>0</v>
      </c>
      <c r="E17" s="555">
        <f>UCs!$CB4</f>
        <v>0</v>
      </c>
      <c r="F17">
        <f>VLOOKUP($E17,Referências!$T$2:$U$7,2,FALSE)</f>
        <v>0</v>
      </c>
    </row>
    <row r="18" spans="1:6" x14ac:dyDescent="0.25">
      <c r="A18">
        <f>UCs!$CG2</f>
        <v>0</v>
      </c>
      <c r="B18" s="555">
        <f>UCs!$CG41</f>
        <v>75</v>
      </c>
      <c r="C18" s="555">
        <f>UCs!$CG42</f>
        <v>0</v>
      </c>
      <c r="D18" s="555">
        <f>UCs!$CG45</f>
        <v>0</v>
      </c>
      <c r="E18" s="555">
        <f>UCs!$CG4</f>
        <v>0</v>
      </c>
      <c r="F18">
        <f>VLOOKUP($E18,Referências!$T$2:$U$7,2,FALSE)</f>
        <v>0</v>
      </c>
    </row>
    <row r="19" spans="1:6" x14ac:dyDescent="0.25">
      <c r="A19">
        <f>UCs!$CL2</f>
        <v>0</v>
      </c>
      <c r="B19" s="555">
        <f>UCs!$CL41</f>
        <v>75</v>
      </c>
      <c r="C19" s="555">
        <f>UCs!$CL42</f>
        <v>0</v>
      </c>
      <c r="D19" s="555">
        <f>UCs!$CL45</f>
        <v>0</v>
      </c>
      <c r="E19" s="555">
        <f>UCs!$CL4</f>
        <v>0</v>
      </c>
      <c r="F19">
        <f>VLOOKUP($E19,Referências!$T$2:$U$7,2,FALSE)</f>
        <v>0</v>
      </c>
    </row>
    <row r="20" spans="1:6" x14ac:dyDescent="0.25">
      <c r="A20">
        <f>UCs!$CQ2</f>
        <v>0</v>
      </c>
      <c r="B20" s="555">
        <f>UCs!$CQ41</f>
        <v>75</v>
      </c>
      <c r="C20" s="555">
        <f>UCs!$CQ42</f>
        <v>0</v>
      </c>
      <c r="D20" s="555">
        <f>UCs!$CQ45</f>
        <v>0</v>
      </c>
      <c r="E20" s="555">
        <f>UCs!$CQ4</f>
        <v>0</v>
      </c>
      <c r="F20">
        <f>VLOOKUP($E20,Referências!$T$2:$U$7,2,FALSE)</f>
        <v>0</v>
      </c>
    </row>
    <row r="21" spans="1:6" x14ac:dyDescent="0.25">
      <c r="A21">
        <f>UCs!$CV2</f>
        <v>0</v>
      </c>
      <c r="B21" s="555">
        <f>UCs!$CV41</f>
        <v>75</v>
      </c>
      <c r="C21" s="555">
        <f>UCs!$CV42</f>
        <v>0</v>
      </c>
      <c r="D21" s="555">
        <f>UCs!$CV45</f>
        <v>0</v>
      </c>
      <c r="E21" s="555">
        <f>UCs!$CV4</f>
        <v>0</v>
      </c>
      <c r="F21">
        <f>VLOOKUP($E21,Referências!$T$2:$U$7,2,FALSE)</f>
        <v>0</v>
      </c>
    </row>
  </sheetData>
  <sheetProtection algorithmName="SHA-512" hashValue="Z0WJlViSQRVOlrHxt5lZvPp+2KAAObRk+50WaNUD0rBC6CzKJI2Pw2WCon76WgBFY5zX/xqIhOc/H2sNKxDKsQ==" saltValue="MWVCD2uSoJeWQofv4wkzHg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26"/>
  <dimension ref="A1:U28"/>
  <sheetViews>
    <sheetView zoomScaleNormal="100" workbookViewId="0">
      <selection activeCell="U6" sqref="U6"/>
    </sheetView>
  </sheetViews>
  <sheetFormatPr defaultRowHeight="15" x14ac:dyDescent="0.25"/>
  <cols>
    <col min="6" max="6" width="59.28515625" bestFit="1" customWidth="1"/>
    <col min="8" max="8" width="30.28515625" bestFit="1" customWidth="1"/>
    <col min="10" max="10" width="41" bestFit="1" customWidth="1"/>
    <col min="12" max="12" width="50.42578125" bestFit="1" customWidth="1"/>
    <col min="19" max="19" width="12" customWidth="1"/>
    <col min="20" max="20" width="11.140625" bestFit="1" customWidth="1"/>
  </cols>
  <sheetData>
    <row r="1" spans="1:21" x14ac:dyDescent="0.25">
      <c r="A1" t="s">
        <v>495</v>
      </c>
      <c r="C1" t="s">
        <v>20</v>
      </c>
      <c r="F1" t="s">
        <v>496</v>
      </c>
      <c r="H1" t="s">
        <v>497</v>
      </c>
      <c r="J1" t="s">
        <v>498</v>
      </c>
      <c r="L1" t="s">
        <v>499</v>
      </c>
      <c r="T1" t="s">
        <v>5067</v>
      </c>
      <c r="U1" t="s">
        <v>3800</v>
      </c>
    </row>
    <row r="2" spans="1:21" x14ac:dyDescent="0.25">
      <c r="A2" t="s">
        <v>500</v>
      </c>
      <c r="C2" t="s">
        <v>30</v>
      </c>
      <c r="F2" t="s">
        <v>501</v>
      </c>
      <c r="H2" t="s">
        <v>502</v>
      </c>
      <c r="J2" t="s">
        <v>503</v>
      </c>
      <c r="L2" t="s">
        <v>504</v>
      </c>
      <c r="O2" t="s">
        <v>5028</v>
      </c>
      <c r="Q2" t="s">
        <v>5817</v>
      </c>
      <c r="T2" t="s">
        <v>5060</v>
      </c>
      <c r="U2">
        <v>0.46</v>
      </c>
    </row>
    <row r="3" spans="1:21" x14ac:dyDescent="0.25">
      <c r="A3" t="s">
        <v>505</v>
      </c>
      <c r="C3" t="s">
        <v>41</v>
      </c>
      <c r="F3" t="s">
        <v>506</v>
      </c>
      <c r="H3" t="s">
        <v>507</v>
      </c>
      <c r="J3" t="s">
        <v>508</v>
      </c>
      <c r="L3" t="s">
        <v>509</v>
      </c>
      <c r="O3" t="s">
        <v>5029</v>
      </c>
      <c r="Q3" t="s">
        <v>5818</v>
      </c>
      <c r="T3" t="s">
        <v>5061</v>
      </c>
      <c r="U3">
        <v>0.63</v>
      </c>
    </row>
    <row r="4" spans="1:21" x14ac:dyDescent="0.25">
      <c r="A4" t="s">
        <v>510</v>
      </c>
      <c r="C4" t="s">
        <v>51</v>
      </c>
      <c r="D4" s="459"/>
      <c r="F4" t="s">
        <v>511</v>
      </c>
      <c r="J4" t="s">
        <v>512</v>
      </c>
      <c r="L4" t="s">
        <v>513</v>
      </c>
      <c r="T4" t="s">
        <v>5062</v>
      </c>
      <c r="U4">
        <v>0.53</v>
      </c>
    </row>
    <row r="5" spans="1:21" x14ac:dyDescent="0.25">
      <c r="C5" t="s">
        <v>60</v>
      </c>
      <c r="F5" t="s">
        <v>514</v>
      </c>
      <c r="J5" t="s">
        <v>515</v>
      </c>
      <c r="L5" t="s">
        <v>516</v>
      </c>
      <c r="T5" t="s">
        <v>5063</v>
      </c>
      <c r="U5">
        <v>0.69</v>
      </c>
    </row>
    <row r="6" spans="1:21" x14ac:dyDescent="0.25">
      <c r="C6" t="s">
        <v>66</v>
      </c>
      <c r="F6" t="s">
        <v>517</v>
      </c>
      <c r="J6" t="s">
        <v>518</v>
      </c>
      <c r="L6" t="s">
        <v>519</v>
      </c>
      <c r="T6" t="s">
        <v>5064</v>
      </c>
      <c r="U6">
        <v>0.56999999999999995</v>
      </c>
    </row>
    <row r="7" spans="1:21" x14ac:dyDescent="0.25">
      <c r="C7" t="s">
        <v>70</v>
      </c>
      <c r="F7" t="s">
        <v>520</v>
      </c>
      <c r="J7" t="s">
        <v>521</v>
      </c>
      <c r="L7" t="s">
        <v>522</v>
      </c>
      <c r="T7">
        <v>0</v>
      </c>
      <c r="U7">
        <v>0</v>
      </c>
    </row>
    <row r="8" spans="1:21" x14ac:dyDescent="0.25">
      <c r="C8" t="s">
        <v>75</v>
      </c>
      <c r="F8" t="s">
        <v>523</v>
      </c>
      <c r="J8" t="s">
        <v>524</v>
      </c>
      <c r="L8" t="s">
        <v>525</v>
      </c>
    </row>
    <row r="9" spans="1:21" x14ac:dyDescent="0.25">
      <c r="C9" t="s">
        <v>526</v>
      </c>
      <c r="F9" t="s">
        <v>527</v>
      </c>
      <c r="J9" t="s">
        <v>528</v>
      </c>
      <c r="L9" t="s">
        <v>529</v>
      </c>
    </row>
    <row r="10" spans="1:21" x14ac:dyDescent="0.25">
      <c r="F10" t="s">
        <v>530</v>
      </c>
      <c r="J10" t="s">
        <v>531</v>
      </c>
      <c r="L10" t="s">
        <v>532</v>
      </c>
    </row>
    <row r="11" spans="1:21" x14ac:dyDescent="0.25">
      <c r="F11" t="s">
        <v>533</v>
      </c>
      <c r="J11" t="s">
        <v>534</v>
      </c>
      <c r="L11" t="s">
        <v>535</v>
      </c>
    </row>
    <row r="12" spans="1:21" x14ac:dyDescent="0.25">
      <c r="F12" t="s">
        <v>536</v>
      </c>
      <c r="J12" t="s">
        <v>537</v>
      </c>
      <c r="L12" t="s">
        <v>538</v>
      </c>
    </row>
    <row r="13" spans="1:21" x14ac:dyDescent="0.25">
      <c r="F13" t="s">
        <v>539</v>
      </c>
      <c r="J13" t="s">
        <v>540</v>
      </c>
      <c r="L13" t="s">
        <v>541</v>
      </c>
    </row>
    <row r="14" spans="1:21" x14ac:dyDescent="0.25">
      <c r="F14" t="s">
        <v>542</v>
      </c>
      <c r="J14" t="s">
        <v>543</v>
      </c>
      <c r="L14" t="s">
        <v>544</v>
      </c>
    </row>
    <row r="15" spans="1:21" x14ac:dyDescent="0.25">
      <c r="F15" t="s">
        <v>545</v>
      </c>
      <c r="L15" t="s">
        <v>546</v>
      </c>
    </row>
    <row r="16" spans="1:21" x14ac:dyDescent="0.25">
      <c r="F16" t="s">
        <v>547</v>
      </c>
      <c r="L16" t="s">
        <v>548</v>
      </c>
    </row>
    <row r="17" spans="6:12" x14ac:dyDescent="0.25">
      <c r="F17" t="s">
        <v>549</v>
      </c>
      <c r="L17" t="s">
        <v>550</v>
      </c>
    </row>
    <row r="18" spans="6:12" x14ac:dyDescent="0.25">
      <c r="F18" t="s">
        <v>551</v>
      </c>
      <c r="L18" t="s">
        <v>552</v>
      </c>
    </row>
    <row r="19" spans="6:12" x14ac:dyDescent="0.25">
      <c r="F19" t="s">
        <v>553</v>
      </c>
      <c r="L19" t="s">
        <v>554</v>
      </c>
    </row>
    <row r="20" spans="6:12" x14ac:dyDescent="0.25">
      <c r="F20" t="s">
        <v>555</v>
      </c>
      <c r="L20" t="s">
        <v>556</v>
      </c>
    </row>
    <row r="21" spans="6:12" x14ac:dyDescent="0.25">
      <c r="F21" t="s">
        <v>557</v>
      </c>
      <c r="L21" t="s">
        <v>558</v>
      </c>
    </row>
    <row r="22" spans="6:12" x14ac:dyDescent="0.25">
      <c r="F22" t="s">
        <v>559</v>
      </c>
      <c r="L22" t="s">
        <v>560</v>
      </c>
    </row>
    <row r="23" spans="6:12" x14ac:dyDescent="0.25">
      <c r="L23" t="s">
        <v>561</v>
      </c>
    </row>
    <row r="24" spans="6:12" x14ac:dyDescent="0.25">
      <c r="L24" t="s">
        <v>562</v>
      </c>
    </row>
    <row r="25" spans="6:12" x14ac:dyDescent="0.25">
      <c r="L25" t="s">
        <v>563</v>
      </c>
    </row>
    <row r="26" spans="6:12" x14ac:dyDescent="0.25">
      <c r="L26" t="s">
        <v>564</v>
      </c>
    </row>
    <row r="27" spans="6:12" x14ac:dyDescent="0.25">
      <c r="L27" t="s">
        <v>565</v>
      </c>
    </row>
    <row r="28" spans="6:12" x14ac:dyDescent="0.25">
      <c r="L28" t="s">
        <v>566</v>
      </c>
    </row>
  </sheetData>
  <sheetProtection algorithmName="SHA-512" hashValue="0AJrNd3hxzox4QmbvhyP8t1jAI1FmUShEulSfr4YC7QBgbZXqaFYrXNpK/ziS8GXNU8CnZ5a/PI+jwC0i/6Ssg==" saltValue="26xxht0qaBbMO2lSRELS8g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1"/>
  <dimension ref="A1:AE646"/>
  <sheetViews>
    <sheetView zoomScaleNormal="100" workbookViewId="0">
      <selection activeCell="F5" sqref="F5"/>
    </sheetView>
  </sheetViews>
  <sheetFormatPr defaultRowHeight="15" x14ac:dyDescent="0.25"/>
  <cols>
    <col min="1" max="1" width="13.140625" customWidth="1"/>
    <col min="2" max="2" width="9" customWidth="1"/>
    <col min="3" max="4" width="25" bestFit="1" customWidth="1"/>
    <col min="5" max="5" width="18.42578125" customWidth="1"/>
    <col min="6" max="6" width="20.42578125" bestFit="1" customWidth="1"/>
    <col min="7" max="7" width="15.42578125" bestFit="1" customWidth="1"/>
    <col min="9" max="9" width="13.140625" customWidth="1"/>
    <col min="10" max="10" width="9" customWidth="1"/>
    <col min="11" max="11" width="26.42578125" bestFit="1" customWidth="1"/>
    <col min="12" max="12" width="30.28515625" bestFit="1" customWidth="1"/>
    <col min="13" max="13" width="18.42578125" customWidth="1"/>
    <col min="14" max="14" width="16.85546875" style="468" bestFit="1" customWidth="1"/>
    <col min="15" max="15" width="12.42578125" customWidth="1"/>
    <col min="16" max="16" width="11.5703125" customWidth="1"/>
    <col min="17" max="17" width="13.140625" customWidth="1"/>
    <col min="18" max="18" width="9" customWidth="1"/>
    <col min="19" max="20" width="20.7109375" bestFit="1" customWidth="1"/>
    <col min="21" max="22" width="18.42578125" customWidth="1"/>
    <col min="23" max="23" width="12.42578125" customWidth="1"/>
    <col min="24" max="24" width="11.5703125" customWidth="1"/>
    <col min="25" max="25" width="13.140625" customWidth="1"/>
    <col min="26" max="26" width="9" customWidth="1"/>
    <col min="27" max="27" width="22.28515625" bestFit="1" customWidth="1"/>
    <col min="28" max="28" width="26.140625" bestFit="1" customWidth="1"/>
    <col min="29" max="30" width="18.42578125" style="459" customWidth="1"/>
    <col min="31" max="31" width="12.42578125" customWidth="1"/>
  </cols>
  <sheetData>
    <row r="1" spans="1:31" x14ac:dyDescent="0.25">
      <c r="A1" s="394" t="s">
        <v>691</v>
      </c>
      <c r="B1" s="394" t="s">
        <v>692</v>
      </c>
      <c r="C1" s="394" t="s">
        <v>693</v>
      </c>
      <c r="D1" s="394" t="s">
        <v>694</v>
      </c>
      <c r="E1" s="394" t="s">
        <v>695</v>
      </c>
      <c r="F1" s="467" t="s">
        <v>696</v>
      </c>
      <c r="G1" s="394" t="s">
        <v>697</v>
      </c>
      <c r="I1" s="394" t="s">
        <v>691</v>
      </c>
      <c r="J1" s="394" t="s">
        <v>692</v>
      </c>
      <c r="K1" s="394" t="s">
        <v>693</v>
      </c>
      <c r="L1" s="394" t="s">
        <v>694</v>
      </c>
      <c r="M1" s="394" t="s">
        <v>695</v>
      </c>
      <c r="N1" s="467" t="s">
        <v>696</v>
      </c>
      <c r="O1" s="394" t="s">
        <v>697</v>
      </c>
      <c r="P1" s="394"/>
      <c r="Q1" s="394" t="s">
        <v>691</v>
      </c>
      <c r="R1" s="394" t="s">
        <v>692</v>
      </c>
      <c r="S1" s="394" t="s">
        <v>693</v>
      </c>
      <c r="T1" s="465" t="s">
        <v>694</v>
      </c>
      <c r="U1" s="394" t="s">
        <v>695</v>
      </c>
      <c r="V1" s="467" t="s">
        <v>696</v>
      </c>
      <c r="W1" s="394" t="s">
        <v>697</v>
      </c>
      <c r="X1" s="394"/>
      <c r="Y1" s="394" t="s">
        <v>691</v>
      </c>
      <c r="Z1" s="394" t="s">
        <v>692</v>
      </c>
      <c r="AA1" s="394" t="s">
        <v>693</v>
      </c>
      <c r="AB1" s="465" t="s">
        <v>694</v>
      </c>
      <c r="AC1" s="394" t="s">
        <v>695</v>
      </c>
      <c r="AD1" s="467" t="s">
        <v>696</v>
      </c>
      <c r="AE1" s="394" t="s">
        <v>697</v>
      </c>
    </row>
    <row r="2" spans="1:31" x14ac:dyDescent="0.25">
      <c r="A2" t="s">
        <v>668</v>
      </c>
      <c r="B2" t="s">
        <v>495</v>
      </c>
      <c r="C2" t="s">
        <v>698</v>
      </c>
      <c r="D2" t="str">
        <f t="shared" ref="D2:D65" si="0">CONCATENATE(B2," - ",C2)</f>
        <v>RS - Água Santa</v>
      </c>
      <c r="E2" s="463">
        <f>VLOOKUP(D2,'Res Nº 2590'!A:B,2,)</f>
        <v>0.47500000000000003</v>
      </c>
      <c r="F2" s="466">
        <f>(Tabela4[[#This Row],[Horas]]-INT(Tabela4[[#This Row],[Horas]]))*24</f>
        <v>11.4</v>
      </c>
      <c r="G2">
        <v>2.2999999999999998</v>
      </c>
      <c r="I2" t="s">
        <v>699</v>
      </c>
      <c r="J2" t="s">
        <v>500</v>
      </c>
      <c r="K2" t="s">
        <v>700</v>
      </c>
      <c r="L2" s="464" t="str">
        <f t="shared" ref="L2:L33" si="1">CONCATENATE(J2," - ",K2)</f>
        <v>SP - Águas de Lindóia</v>
      </c>
      <c r="M2" s="459">
        <f>VLOOKUP(L2,'Res Nº 2590'!A:B,2,FALSE)</f>
        <v>0.47638888888888892</v>
      </c>
      <c r="N2" s="468">
        <f>(Tabela5[[#This Row],[Horas]]-INT(Tabela5[[#This Row],[Horas]]))*24</f>
        <v>11.433333333333334</v>
      </c>
      <c r="O2">
        <v>2.7</v>
      </c>
      <c r="Q2" t="s">
        <v>701</v>
      </c>
      <c r="R2" t="s">
        <v>500</v>
      </c>
      <c r="S2" t="s">
        <v>702</v>
      </c>
      <c r="T2" t="str">
        <f t="shared" ref="T2:T28" si="2">CONCATENATE(R2," - ",S2)</f>
        <v>SP - Alumínio</v>
      </c>
      <c r="U2" s="464">
        <f>VLOOKUP(T2,'Res Nº 2590'!A:B,2,FALSE)</f>
        <v>0.47638888888888892</v>
      </c>
      <c r="V2" s="466">
        <f>(Tabela7[[#This Row],[Horas]]-INT(Tabela7[[#This Row],[Horas]]))*24</f>
        <v>11.433333333333334</v>
      </c>
      <c r="W2">
        <v>2.7</v>
      </c>
      <c r="Y2" t="s">
        <v>703</v>
      </c>
      <c r="Z2" t="s">
        <v>500</v>
      </c>
      <c r="AA2" t="s">
        <v>704</v>
      </c>
      <c r="AB2" t="str">
        <f>CONCATENATE(Z2," - ",AA2)</f>
        <v>SP - Alambari</v>
      </c>
      <c r="AC2" s="463">
        <f>VLOOKUP(AB2,'Res Nº 2590'!A:B,2,FALSE)</f>
        <v>0.47638888888888892</v>
      </c>
      <c r="AD2" s="466">
        <f>(Tabela6[[#This Row],[Horas]]-INT(Tabela6[[#This Row],[Horas]]))*24</f>
        <v>11.433333333333334</v>
      </c>
      <c r="AE2">
        <v>2.7</v>
      </c>
    </row>
    <row r="3" spans="1:31" x14ac:dyDescent="0.25">
      <c r="A3" t="s">
        <v>668</v>
      </c>
      <c r="B3" t="s">
        <v>495</v>
      </c>
      <c r="C3" t="s">
        <v>705</v>
      </c>
      <c r="D3" t="str">
        <f t="shared" si="0"/>
        <v>RS - Ajuricaba</v>
      </c>
      <c r="E3" s="463">
        <f>VLOOKUP(D3,'Res Nº 2590'!A:B,2,)</f>
        <v>0.47500000000000003</v>
      </c>
      <c r="F3" s="466">
        <f>(Tabela4[[#This Row],[Horas]]-INT(Tabela4[[#This Row],[Horas]]))*24</f>
        <v>11.4</v>
      </c>
      <c r="G3">
        <v>2.2999999999999998</v>
      </c>
      <c r="I3" t="s">
        <v>699</v>
      </c>
      <c r="J3" t="s">
        <v>500</v>
      </c>
      <c r="K3" t="s">
        <v>706</v>
      </c>
      <c r="L3" s="464" t="str">
        <f t="shared" si="1"/>
        <v>SP - Águas de São Pedro</v>
      </c>
      <c r="M3" s="459">
        <f>VLOOKUP(L3,'Res Nº 2590'!A:B,2,FALSE)</f>
        <v>0.47638888888888892</v>
      </c>
      <c r="N3" s="468">
        <f>(Tabela5[[#This Row],[Horas]]-INT(Tabela5[[#This Row],[Horas]]))*24</f>
        <v>11.433333333333334</v>
      </c>
      <c r="O3">
        <v>2.7</v>
      </c>
      <c r="Q3" t="s">
        <v>701</v>
      </c>
      <c r="R3" t="s">
        <v>500</v>
      </c>
      <c r="S3" t="s">
        <v>707</v>
      </c>
      <c r="T3" t="str">
        <f t="shared" si="2"/>
        <v>SP - Araçariguama</v>
      </c>
      <c r="U3" s="464">
        <f>VLOOKUP(T3,'Res Nº 2590'!A:B,2,FALSE)</f>
        <v>0.47638888888888892</v>
      </c>
      <c r="V3" s="466">
        <f>(Tabela7[[#This Row],[Horas]]-INT(Tabela7[[#This Row],[Horas]]))*24</f>
        <v>11.433333333333334</v>
      </c>
      <c r="W3">
        <v>2.7</v>
      </c>
      <c r="Y3" t="s">
        <v>703</v>
      </c>
      <c r="Z3" t="s">
        <v>500</v>
      </c>
      <c r="AA3" t="s">
        <v>708</v>
      </c>
      <c r="AB3" t="str">
        <f t="shared" ref="AB3:AB46" si="3">CONCATENATE(Z3," - ",AA3)</f>
        <v>SP - Guareí</v>
      </c>
      <c r="AC3" s="463">
        <f>VLOOKUP(AB3,'Res Nº 2590'!A:B,2,FALSE)</f>
        <v>0.47638888888888892</v>
      </c>
      <c r="AD3" s="466">
        <f>(Tabela6[[#This Row],[Horas]]-INT(Tabela6[[#This Row],[Horas]]))*24</f>
        <v>11.433333333333334</v>
      </c>
      <c r="AE3">
        <v>2.7</v>
      </c>
    </row>
    <row r="4" spans="1:31" x14ac:dyDescent="0.25">
      <c r="A4" t="s">
        <v>668</v>
      </c>
      <c r="B4" t="s">
        <v>495</v>
      </c>
      <c r="C4" t="s">
        <v>709</v>
      </c>
      <c r="D4" t="str">
        <f t="shared" si="0"/>
        <v>RS - Alecrim</v>
      </c>
      <c r="E4" s="463">
        <f>VLOOKUP(D4,'Res Nº 2590'!A:B,2,)</f>
        <v>0.47500000000000003</v>
      </c>
      <c r="F4" s="466">
        <f>(Tabela4[[#This Row],[Horas]]-INT(Tabela4[[#This Row],[Horas]]))*24</f>
        <v>11.4</v>
      </c>
      <c r="G4">
        <v>2.2999999999999998</v>
      </c>
      <c r="I4" t="s">
        <v>699</v>
      </c>
      <c r="J4" t="s">
        <v>500</v>
      </c>
      <c r="K4" t="s">
        <v>710</v>
      </c>
      <c r="L4" s="464" t="str">
        <f t="shared" si="1"/>
        <v>SP - Agudos</v>
      </c>
      <c r="M4" s="459">
        <f>VLOOKUP(L4,'Res Nº 2590'!A:B,2,FALSE)</f>
        <v>0.47638888888888892</v>
      </c>
      <c r="N4" s="468">
        <f>(Tabela5[[#This Row],[Horas]]-INT(Tabela5[[#This Row],[Horas]]))*24</f>
        <v>11.433333333333334</v>
      </c>
      <c r="O4">
        <v>2.7</v>
      </c>
      <c r="Q4" t="s">
        <v>701</v>
      </c>
      <c r="R4" t="s">
        <v>500</v>
      </c>
      <c r="S4" t="s">
        <v>711</v>
      </c>
      <c r="T4" t="str">
        <f t="shared" si="2"/>
        <v>SP - Araçoiaba da Serra</v>
      </c>
      <c r="U4" s="464">
        <f>VLOOKUP(T4,'Res Nº 2590'!A:B,2,FALSE)</f>
        <v>0.47638888888888892</v>
      </c>
      <c r="V4" s="466">
        <f>(Tabela7[[#This Row],[Horas]]-INT(Tabela7[[#This Row],[Horas]]))*24</f>
        <v>11.433333333333334</v>
      </c>
      <c r="W4">
        <v>2.7</v>
      </c>
      <c r="Y4" t="s">
        <v>703</v>
      </c>
      <c r="Z4" t="s">
        <v>500</v>
      </c>
      <c r="AA4" t="s">
        <v>712</v>
      </c>
      <c r="AB4" t="str">
        <f t="shared" si="3"/>
        <v>SP - Itapetininga</v>
      </c>
      <c r="AC4" s="463">
        <f>VLOOKUP(AB4,'Res Nº 2590'!A:B,2,FALSE)</f>
        <v>0.47638888888888892</v>
      </c>
      <c r="AD4" s="466">
        <f>(Tabela6[[#This Row],[Horas]]-INT(Tabela6[[#This Row],[Horas]]))*24</f>
        <v>11.433333333333334</v>
      </c>
      <c r="AE4">
        <v>2.7</v>
      </c>
    </row>
    <row r="5" spans="1:31" x14ac:dyDescent="0.25">
      <c r="A5" t="s">
        <v>668</v>
      </c>
      <c r="B5" t="s">
        <v>495</v>
      </c>
      <c r="C5" t="s">
        <v>713</v>
      </c>
      <c r="D5" t="str">
        <f t="shared" si="0"/>
        <v>RS - Alegria</v>
      </c>
      <c r="E5" s="463">
        <f>VLOOKUP(D5,'Res Nº 2590'!A:B,2,)</f>
        <v>0.47500000000000003</v>
      </c>
      <c r="F5" s="466">
        <f>(Tabela4[[#This Row],[Horas]]-INT(Tabela4[[#This Row],[Horas]]))*24</f>
        <v>11.4</v>
      </c>
      <c r="G5">
        <v>2.2999999999999998</v>
      </c>
      <c r="I5" t="s">
        <v>699</v>
      </c>
      <c r="J5" t="s">
        <v>500</v>
      </c>
      <c r="K5" t="s">
        <v>714</v>
      </c>
      <c r="L5" s="464" t="str">
        <f t="shared" si="1"/>
        <v>SP - Altair</v>
      </c>
      <c r="M5" s="459">
        <f>VLOOKUP(L5,'Res Nº 2590'!A:B,2,FALSE)</f>
        <v>0.4770833333333333</v>
      </c>
      <c r="N5" s="468">
        <f>(Tabela5[[#This Row],[Horas]]-INT(Tabela5[[#This Row],[Horas]]))*24</f>
        <v>11.45</v>
      </c>
      <c r="O5">
        <v>2.7</v>
      </c>
      <c r="Q5" t="s">
        <v>701</v>
      </c>
      <c r="R5" t="s">
        <v>500</v>
      </c>
      <c r="S5" t="s">
        <v>715</v>
      </c>
      <c r="T5" t="str">
        <f t="shared" si="2"/>
        <v>SP - Boituva</v>
      </c>
      <c r="U5" s="464">
        <f>VLOOKUP(T5,'Res Nº 2590'!A:B,2,FALSE)</f>
        <v>0.47638888888888892</v>
      </c>
      <c r="V5" s="466">
        <f>(Tabela7[[#This Row],[Horas]]-INT(Tabela7[[#This Row],[Horas]]))*24</f>
        <v>11.433333333333334</v>
      </c>
      <c r="W5">
        <v>2.7</v>
      </c>
      <c r="Y5" t="s">
        <v>703</v>
      </c>
      <c r="Z5" t="s">
        <v>500</v>
      </c>
      <c r="AA5" t="s">
        <v>716</v>
      </c>
      <c r="AB5" t="str">
        <f t="shared" si="3"/>
        <v>SP - São Miguel Arcanjo</v>
      </c>
      <c r="AC5" s="463">
        <f>VLOOKUP(AB5,'Res Nº 2590'!A:B,2,FALSE)</f>
        <v>0.47638888888888892</v>
      </c>
      <c r="AD5" s="466">
        <f>(Tabela6[[#This Row],[Horas]]-INT(Tabela6[[#This Row],[Horas]]))*24</f>
        <v>11.433333333333334</v>
      </c>
      <c r="AE5">
        <v>2.7</v>
      </c>
    </row>
    <row r="6" spans="1:31" x14ac:dyDescent="0.25">
      <c r="A6" t="s">
        <v>668</v>
      </c>
      <c r="B6" t="s">
        <v>495</v>
      </c>
      <c r="C6" t="s">
        <v>717</v>
      </c>
      <c r="D6" t="str">
        <f t="shared" si="0"/>
        <v>RS - Alpestre</v>
      </c>
      <c r="E6" s="463">
        <f>VLOOKUP(D6,'Res Nº 2590'!A:B,2,)</f>
        <v>0.47569444444444442</v>
      </c>
      <c r="F6" s="466">
        <f>(Tabela4[[#This Row],[Horas]]-INT(Tabela4[[#This Row],[Horas]]))*24</f>
        <v>11.416666666666666</v>
      </c>
      <c r="G6">
        <v>2.2999999999999998</v>
      </c>
      <c r="I6" t="s">
        <v>699</v>
      </c>
      <c r="J6" t="s">
        <v>500</v>
      </c>
      <c r="K6" t="s">
        <v>718</v>
      </c>
      <c r="L6" s="464" t="str">
        <f t="shared" si="1"/>
        <v>SP - Altinópolis</v>
      </c>
      <c r="M6" s="459">
        <f>VLOOKUP(L6,'Res Nº 2590'!A:B,2,FALSE)</f>
        <v>0.47638888888888892</v>
      </c>
      <c r="N6" s="468">
        <f>(Tabela5[[#This Row],[Horas]]-INT(Tabela5[[#This Row],[Horas]]))*24</f>
        <v>11.433333333333334</v>
      </c>
      <c r="O6">
        <v>2.7</v>
      </c>
      <c r="Q6" t="s">
        <v>701</v>
      </c>
      <c r="R6" t="s">
        <v>500</v>
      </c>
      <c r="S6" t="s">
        <v>719</v>
      </c>
      <c r="T6" t="str">
        <f t="shared" si="2"/>
        <v>SP - Campo Limpo Paulista</v>
      </c>
      <c r="U6" s="464">
        <f>VLOOKUP(T6,'Res Nº 2590'!A:B,2,FALSE)</f>
        <v>0.47638888888888892</v>
      </c>
      <c r="V6" s="466">
        <f>(Tabela7[[#This Row],[Horas]]-INT(Tabela7[[#This Row],[Horas]]))*24</f>
        <v>11.433333333333334</v>
      </c>
      <c r="W6">
        <v>2.7</v>
      </c>
      <c r="Y6" t="s">
        <v>703</v>
      </c>
      <c r="Z6" t="s">
        <v>500</v>
      </c>
      <c r="AA6" t="s">
        <v>720</v>
      </c>
      <c r="AB6" t="str">
        <f t="shared" si="3"/>
        <v>SP - Sarapuí</v>
      </c>
      <c r="AC6" s="463">
        <f>VLOOKUP(AB6,'Res Nº 2590'!A:B,2,FALSE)</f>
        <v>0.47638888888888892</v>
      </c>
      <c r="AD6" s="466">
        <f>(Tabela6[[#This Row],[Horas]]-INT(Tabela6[[#This Row],[Horas]]))*24</f>
        <v>11.433333333333334</v>
      </c>
      <c r="AE6">
        <v>2.7</v>
      </c>
    </row>
    <row r="7" spans="1:31" x14ac:dyDescent="0.25">
      <c r="A7" t="s">
        <v>668</v>
      </c>
      <c r="B7" t="s">
        <v>495</v>
      </c>
      <c r="C7" t="s">
        <v>721</v>
      </c>
      <c r="D7" t="str">
        <f t="shared" si="0"/>
        <v>RS - Alto Feliz</v>
      </c>
      <c r="E7" s="463">
        <f>VLOOKUP(D7,'Res Nº 2590'!A:B,2,)</f>
        <v>0.47500000000000003</v>
      </c>
      <c r="F7" s="466">
        <f>(Tabela4[[#This Row],[Horas]]-INT(Tabela4[[#This Row],[Horas]]))*24</f>
        <v>11.4</v>
      </c>
      <c r="G7">
        <v>2.2999999999999998</v>
      </c>
      <c r="I7" t="s">
        <v>699</v>
      </c>
      <c r="J7" t="s">
        <v>500</v>
      </c>
      <c r="K7" t="s">
        <v>722</v>
      </c>
      <c r="L7" s="464" t="str">
        <f t="shared" si="1"/>
        <v>SP - Alto Alegre</v>
      </c>
      <c r="M7" s="459">
        <f>VLOOKUP(L7,'Res Nº 2590'!A:B,2,FALSE)</f>
        <v>0.47638888888888892</v>
      </c>
      <c r="N7" s="468">
        <f>(Tabela5[[#This Row],[Horas]]-INT(Tabela5[[#This Row],[Horas]]))*24</f>
        <v>11.433333333333334</v>
      </c>
      <c r="O7">
        <v>2.7</v>
      </c>
      <c r="Q7" t="s">
        <v>701</v>
      </c>
      <c r="R7" t="s">
        <v>500</v>
      </c>
      <c r="S7" t="s">
        <v>723</v>
      </c>
      <c r="T7" t="str">
        <f t="shared" si="2"/>
        <v>SP - Capela do Alto</v>
      </c>
      <c r="U7" s="464">
        <f>VLOOKUP(T7,'Res Nº 2590'!A:B,2,FALSE)</f>
        <v>0.47638888888888892</v>
      </c>
      <c r="V7" s="466">
        <f>(Tabela7[[#This Row],[Horas]]-INT(Tabela7[[#This Row],[Horas]]))*24</f>
        <v>11.433333333333334</v>
      </c>
      <c r="W7">
        <v>2.7</v>
      </c>
      <c r="Y7" t="s">
        <v>703</v>
      </c>
      <c r="Z7" t="s">
        <v>500</v>
      </c>
      <c r="AA7" t="s">
        <v>724</v>
      </c>
      <c r="AB7" t="str">
        <f t="shared" si="3"/>
        <v>SP - Águas de Santa Bárbara</v>
      </c>
      <c r="AC7" s="463">
        <f>VLOOKUP(AB7,'Res Nº 2590'!A:B,2,FALSE)</f>
        <v>0.47638888888888892</v>
      </c>
      <c r="AD7" s="466">
        <f>(Tabela6[[#This Row],[Horas]]-INT(Tabela6[[#This Row],[Horas]]))*24</f>
        <v>11.433333333333334</v>
      </c>
      <c r="AE7">
        <v>2.7</v>
      </c>
    </row>
    <row r="8" spans="1:31" x14ac:dyDescent="0.25">
      <c r="A8" t="s">
        <v>668</v>
      </c>
      <c r="B8" t="s">
        <v>495</v>
      </c>
      <c r="C8" t="s">
        <v>725</v>
      </c>
      <c r="D8" t="str">
        <f t="shared" si="0"/>
        <v>RS - Ametista do Sul</v>
      </c>
      <c r="E8" s="463">
        <f>VLOOKUP(D8,'Res Nº 2590'!A:B,2,)</f>
        <v>0.47569444444444442</v>
      </c>
      <c r="F8" s="466">
        <f>(Tabela4[[#This Row],[Horas]]-INT(Tabela4[[#This Row],[Horas]]))*24</f>
        <v>11.416666666666666</v>
      </c>
      <c r="G8">
        <v>2.2999999999999998</v>
      </c>
      <c r="I8" t="s">
        <v>699</v>
      </c>
      <c r="J8" t="s">
        <v>500</v>
      </c>
      <c r="K8" t="s">
        <v>726</v>
      </c>
      <c r="L8" s="464" t="str">
        <f t="shared" si="1"/>
        <v>SP - Álvaro de Carvalho</v>
      </c>
      <c r="M8" s="459">
        <f>VLOOKUP(L8,'Res Nº 2590'!A:B,2,FALSE)</f>
        <v>0.47638888888888892</v>
      </c>
      <c r="N8" s="468">
        <f>(Tabela5[[#This Row],[Horas]]-INT(Tabela5[[#This Row],[Horas]]))*24</f>
        <v>11.433333333333334</v>
      </c>
      <c r="O8">
        <v>2.7</v>
      </c>
      <c r="Q8" t="s">
        <v>701</v>
      </c>
      <c r="R8" t="s">
        <v>500</v>
      </c>
      <c r="S8" t="s">
        <v>727</v>
      </c>
      <c r="T8" t="str">
        <f t="shared" si="2"/>
        <v>SP - Cubatão</v>
      </c>
      <c r="U8" s="464">
        <f>VLOOKUP(T8,'Res Nº 2590'!A:B,2,FALSE)</f>
        <v>0.47638888888888892</v>
      </c>
      <c r="V8" s="466">
        <f>(Tabela7[[#This Row],[Horas]]-INT(Tabela7[[#This Row],[Horas]]))*24</f>
        <v>11.433333333333334</v>
      </c>
      <c r="W8">
        <v>2.7</v>
      </c>
      <c r="Y8" t="s">
        <v>703</v>
      </c>
      <c r="Z8" t="s">
        <v>500</v>
      </c>
      <c r="AA8" t="s">
        <v>728</v>
      </c>
      <c r="AB8" t="str">
        <f t="shared" si="3"/>
        <v>SP - Arandu</v>
      </c>
      <c r="AC8" s="463">
        <f>VLOOKUP(AB8,'Res Nº 2590'!A:B,2,FALSE)</f>
        <v>0.47638888888888892</v>
      </c>
      <c r="AD8" s="466">
        <f>(Tabela6[[#This Row],[Horas]]-INT(Tabela6[[#This Row],[Horas]]))*24</f>
        <v>11.433333333333334</v>
      </c>
      <c r="AE8">
        <v>2.7</v>
      </c>
    </row>
    <row r="9" spans="1:31" x14ac:dyDescent="0.25">
      <c r="A9" t="s">
        <v>668</v>
      </c>
      <c r="B9" t="s">
        <v>495</v>
      </c>
      <c r="C9" t="s">
        <v>729</v>
      </c>
      <c r="D9" t="str">
        <f t="shared" si="0"/>
        <v>RS - André da Rocha</v>
      </c>
      <c r="E9" s="463">
        <f>VLOOKUP(D9,'Res Nº 2590'!A:B,2,)</f>
        <v>0.47500000000000003</v>
      </c>
      <c r="F9" s="466">
        <f>(Tabela4[[#This Row],[Horas]]-INT(Tabela4[[#This Row],[Horas]]))*24</f>
        <v>11.4</v>
      </c>
      <c r="G9">
        <v>2.2999999999999998</v>
      </c>
      <c r="I9" t="s">
        <v>699</v>
      </c>
      <c r="J9" t="s">
        <v>500</v>
      </c>
      <c r="K9" t="s">
        <v>730</v>
      </c>
      <c r="L9" s="464" t="str">
        <f t="shared" si="1"/>
        <v>SP - Alvinlândia</v>
      </c>
      <c r="M9" s="459">
        <f>VLOOKUP(L9,'Res Nº 2590'!A:B,2,FALSE)</f>
        <v>0.47638888888888892</v>
      </c>
      <c r="N9" s="468">
        <f>(Tabela5[[#This Row],[Horas]]-INT(Tabela5[[#This Row],[Horas]]))*24</f>
        <v>11.433333333333334</v>
      </c>
      <c r="O9">
        <v>2.7</v>
      </c>
      <c r="Q9" t="s">
        <v>701</v>
      </c>
      <c r="R9" t="s">
        <v>500</v>
      </c>
      <c r="S9" t="s">
        <v>731</v>
      </c>
      <c r="T9" t="str">
        <f t="shared" si="2"/>
        <v>SP - Guarujá</v>
      </c>
      <c r="U9" s="464">
        <f>VLOOKUP(T9,'Res Nº 2590'!A:B,2,FALSE)</f>
        <v>0.47638888888888892</v>
      </c>
      <c r="V9" s="466">
        <f>(Tabela7[[#This Row],[Horas]]-INT(Tabela7[[#This Row],[Horas]]))*24</f>
        <v>11.433333333333334</v>
      </c>
      <c r="W9">
        <v>2.7</v>
      </c>
      <c r="Y9" t="s">
        <v>703</v>
      </c>
      <c r="Z9" t="s">
        <v>500</v>
      </c>
      <c r="AA9" t="s">
        <v>732</v>
      </c>
      <c r="AB9" t="str">
        <f t="shared" si="3"/>
        <v>SP - Avaré</v>
      </c>
      <c r="AC9" s="463">
        <f>VLOOKUP(AB9,'Res Nº 2590'!A:B,2,FALSE)</f>
        <v>0.47638888888888892</v>
      </c>
      <c r="AD9" s="466">
        <f>(Tabela6[[#This Row],[Horas]]-INT(Tabela6[[#This Row],[Horas]]))*24</f>
        <v>11.433333333333334</v>
      </c>
      <c r="AE9">
        <v>2.7</v>
      </c>
    </row>
    <row r="10" spans="1:31" x14ac:dyDescent="0.25">
      <c r="A10" t="s">
        <v>668</v>
      </c>
      <c r="B10" t="s">
        <v>495</v>
      </c>
      <c r="C10" t="s">
        <v>733</v>
      </c>
      <c r="D10" t="str">
        <f t="shared" si="0"/>
        <v>RS - Anta Gorda</v>
      </c>
      <c r="E10" s="463">
        <f>VLOOKUP(D10,'Res Nº 2590'!A:B,2,)</f>
        <v>0.47500000000000003</v>
      </c>
      <c r="F10" s="466">
        <f>(Tabela4[[#This Row],[Horas]]-INT(Tabela4[[#This Row],[Horas]]))*24</f>
        <v>11.4</v>
      </c>
      <c r="G10">
        <v>2.2999999999999998</v>
      </c>
      <c r="I10" t="s">
        <v>699</v>
      </c>
      <c r="J10" t="s">
        <v>500</v>
      </c>
      <c r="K10" t="s">
        <v>734</v>
      </c>
      <c r="L10" s="464" t="str">
        <f t="shared" si="1"/>
        <v>SP - Americana</v>
      </c>
      <c r="M10" s="459">
        <f>VLOOKUP(L10,'Res Nº 2590'!A:B,2,FALSE)</f>
        <v>0.47638888888888892</v>
      </c>
      <c r="N10" s="468">
        <f>(Tabela5[[#This Row],[Horas]]-INT(Tabela5[[#This Row],[Horas]]))*24</f>
        <v>11.433333333333334</v>
      </c>
      <c r="O10">
        <v>2.7</v>
      </c>
      <c r="Q10" t="s">
        <v>701</v>
      </c>
      <c r="R10" t="s">
        <v>500</v>
      </c>
      <c r="S10" t="s">
        <v>735</v>
      </c>
      <c r="T10" t="str">
        <f t="shared" si="2"/>
        <v>SP - Ibiúna</v>
      </c>
      <c r="U10" s="464">
        <f>VLOOKUP(T10,'Res Nº 2590'!A:B,2,FALSE)</f>
        <v>0.47638888888888892</v>
      </c>
      <c r="V10" s="466">
        <f>(Tabela7[[#This Row],[Horas]]-INT(Tabela7[[#This Row],[Horas]]))*24</f>
        <v>11.433333333333334</v>
      </c>
      <c r="W10">
        <v>2.7</v>
      </c>
      <c r="Y10" t="s">
        <v>703</v>
      </c>
      <c r="Z10" t="s">
        <v>505</v>
      </c>
      <c r="AA10" t="s">
        <v>736</v>
      </c>
      <c r="AB10" t="str">
        <f t="shared" si="3"/>
        <v>PR - Barra do Jacaré</v>
      </c>
      <c r="AC10" s="463">
        <f>VLOOKUP(AB10,'Res Nº 2590'!A:B,2,FALSE)</f>
        <v>0.47638888888888892</v>
      </c>
      <c r="AD10" s="466">
        <f>(Tabela6[[#This Row],[Horas]]-INT(Tabela6[[#This Row],[Horas]]))*24</f>
        <v>11.433333333333334</v>
      </c>
      <c r="AE10">
        <v>2.7</v>
      </c>
    </row>
    <row r="11" spans="1:31" x14ac:dyDescent="0.25">
      <c r="A11" t="s">
        <v>668</v>
      </c>
      <c r="B11" t="s">
        <v>495</v>
      </c>
      <c r="C11" t="s">
        <v>737</v>
      </c>
      <c r="D11" t="str">
        <f t="shared" si="0"/>
        <v>RS - Antônio Prado</v>
      </c>
      <c r="E11" s="463">
        <f>VLOOKUP(D11,'Res Nº 2590'!A:B,2,)</f>
        <v>0.47500000000000003</v>
      </c>
      <c r="F11" s="466">
        <f>(Tabela4[[#This Row],[Horas]]-INT(Tabela4[[#This Row],[Horas]]))*24</f>
        <v>11.4</v>
      </c>
      <c r="G11">
        <v>2.2999999999999998</v>
      </c>
      <c r="I11" t="s">
        <v>699</v>
      </c>
      <c r="J11" t="s">
        <v>500</v>
      </c>
      <c r="K11" t="s">
        <v>738</v>
      </c>
      <c r="L11" s="464" t="str">
        <f t="shared" si="1"/>
        <v>SP - Américo Brasiliense</v>
      </c>
      <c r="M11" s="459">
        <f>VLOOKUP(L11,'Res Nº 2590'!A:B,2,FALSE)</f>
        <v>0.47638888888888892</v>
      </c>
      <c r="N11" s="468">
        <f>(Tabela5[[#This Row],[Horas]]-INT(Tabela5[[#This Row],[Horas]]))*24</f>
        <v>11.433333333333334</v>
      </c>
      <c r="O11">
        <v>2.7</v>
      </c>
      <c r="Q11" t="s">
        <v>701</v>
      </c>
      <c r="R11" t="s">
        <v>500</v>
      </c>
      <c r="S11" t="s">
        <v>739</v>
      </c>
      <c r="T11" t="str">
        <f t="shared" si="2"/>
        <v>SP - Indaiatuba</v>
      </c>
      <c r="U11" s="464">
        <f>VLOOKUP(T11,'Res Nº 2590'!A:B,2,FALSE)</f>
        <v>0.47638888888888892</v>
      </c>
      <c r="V11" s="466">
        <f>(Tabela7[[#This Row],[Horas]]-INT(Tabela7[[#This Row],[Horas]]))*24</f>
        <v>11.433333333333334</v>
      </c>
      <c r="W11">
        <v>2.7</v>
      </c>
      <c r="Y11" t="s">
        <v>703</v>
      </c>
      <c r="Z11" t="s">
        <v>500</v>
      </c>
      <c r="AA11" t="s">
        <v>740</v>
      </c>
      <c r="AB11" t="str">
        <f t="shared" si="3"/>
        <v>SP - Bernardino de Campos</v>
      </c>
      <c r="AC11" s="463">
        <f>VLOOKUP(AB11,'Res Nº 2590'!A:B,2,FALSE)</f>
        <v>0.47638888888888892</v>
      </c>
      <c r="AD11" s="466">
        <f>(Tabela6[[#This Row],[Horas]]-INT(Tabela6[[#This Row],[Horas]]))*24</f>
        <v>11.433333333333334</v>
      </c>
      <c r="AE11">
        <v>2.7</v>
      </c>
    </row>
    <row r="12" spans="1:31" x14ac:dyDescent="0.25">
      <c r="A12" t="s">
        <v>668</v>
      </c>
      <c r="B12" t="s">
        <v>495</v>
      </c>
      <c r="C12" t="s">
        <v>741</v>
      </c>
      <c r="D12" t="str">
        <f t="shared" si="0"/>
        <v>RS - Aratiba</v>
      </c>
      <c r="E12" s="463">
        <f>VLOOKUP(D12,'Res Nº 2590'!A:B,2,)</f>
        <v>0.47569444444444442</v>
      </c>
      <c r="F12" s="466">
        <f>(Tabela4[[#This Row],[Horas]]-INT(Tabela4[[#This Row],[Horas]]))*24</f>
        <v>11.416666666666666</v>
      </c>
      <c r="G12">
        <v>2.2999999999999998</v>
      </c>
      <c r="I12" t="s">
        <v>699</v>
      </c>
      <c r="J12" t="s">
        <v>500</v>
      </c>
      <c r="K12" t="s">
        <v>742</v>
      </c>
      <c r="L12" s="464" t="str">
        <f t="shared" si="1"/>
        <v>SP - Amparo</v>
      </c>
      <c r="M12" s="459">
        <f>VLOOKUP(L12,'Res Nº 2590'!A:B,2,FALSE)</f>
        <v>0.47638888888888892</v>
      </c>
      <c r="N12" s="468">
        <f>(Tabela5[[#This Row],[Horas]]-INT(Tabela5[[#This Row],[Horas]]))*24</f>
        <v>11.433333333333334</v>
      </c>
      <c r="O12">
        <v>2.7</v>
      </c>
      <c r="Q12" t="s">
        <v>701</v>
      </c>
      <c r="R12" t="s">
        <v>500</v>
      </c>
      <c r="S12" t="s">
        <v>743</v>
      </c>
      <c r="T12" t="str">
        <f t="shared" si="2"/>
        <v>SP - Iperó</v>
      </c>
      <c r="U12" s="464">
        <f>VLOOKUP(T12,'Res Nº 2590'!A:B,2,FALSE)</f>
        <v>0.47638888888888892</v>
      </c>
      <c r="V12" s="466">
        <f>(Tabela7[[#This Row],[Horas]]-INT(Tabela7[[#This Row],[Horas]]))*24</f>
        <v>11.433333333333334</v>
      </c>
      <c r="W12">
        <v>2.7</v>
      </c>
      <c r="Y12" t="s">
        <v>703</v>
      </c>
      <c r="Z12" t="s">
        <v>500</v>
      </c>
      <c r="AA12" t="s">
        <v>744</v>
      </c>
      <c r="AB12" t="str">
        <f t="shared" si="3"/>
        <v>SP - Canitar</v>
      </c>
      <c r="AC12" s="463">
        <f>VLOOKUP(AB12,'Res Nº 2590'!A:B,2,FALSE)</f>
        <v>0.47638888888888892</v>
      </c>
      <c r="AD12" s="466">
        <f>(Tabela6[[#This Row],[Horas]]-INT(Tabela6[[#This Row],[Horas]]))*24</f>
        <v>11.433333333333334</v>
      </c>
      <c r="AE12">
        <v>2.7</v>
      </c>
    </row>
    <row r="13" spans="1:31" x14ac:dyDescent="0.25">
      <c r="A13" t="s">
        <v>668</v>
      </c>
      <c r="B13" t="s">
        <v>495</v>
      </c>
      <c r="C13" t="s">
        <v>745</v>
      </c>
      <c r="D13" t="str">
        <f t="shared" si="0"/>
        <v>RS - Arvorezinha</v>
      </c>
      <c r="E13" s="463">
        <f>VLOOKUP(D13,'Res Nº 2590'!A:B,2,)</f>
        <v>0.47500000000000003</v>
      </c>
      <c r="F13" s="466">
        <f>(Tabela4[[#This Row],[Horas]]-INT(Tabela4[[#This Row],[Horas]]))*24</f>
        <v>11.4</v>
      </c>
      <c r="G13">
        <v>2.2999999999999998</v>
      </c>
      <c r="I13" t="s">
        <v>699</v>
      </c>
      <c r="J13" t="s">
        <v>500</v>
      </c>
      <c r="K13" t="s">
        <v>746</v>
      </c>
      <c r="L13" s="464" t="str">
        <f t="shared" si="1"/>
        <v>SP - Analândia</v>
      </c>
      <c r="M13" s="459">
        <f>VLOOKUP(L13,'Res Nº 2590'!A:B,2,FALSE)</f>
        <v>0.47638888888888892</v>
      </c>
      <c r="N13" s="468">
        <f>(Tabela5[[#This Row],[Horas]]-INT(Tabela5[[#This Row],[Horas]]))*24</f>
        <v>11.433333333333334</v>
      </c>
      <c r="O13">
        <v>2.7</v>
      </c>
      <c r="Q13" t="s">
        <v>701</v>
      </c>
      <c r="R13" t="s">
        <v>500</v>
      </c>
      <c r="S13" t="s">
        <v>747</v>
      </c>
      <c r="T13" t="str">
        <f t="shared" si="2"/>
        <v>SP - Itu</v>
      </c>
      <c r="U13" s="464">
        <f>VLOOKUP(T13,'Res Nº 2590'!A:B,2,FALSE)</f>
        <v>0.47638888888888892</v>
      </c>
      <c r="V13" s="466">
        <f>(Tabela7[[#This Row],[Horas]]-INT(Tabela7[[#This Row],[Horas]]))*24</f>
        <v>11.433333333333334</v>
      </c>
      <c r="W13">
        <v>2.7</v>
      </c>
      <c r="Y13" t="s">
        <v>703</v>
      </c>
      <c r="Z13" t="s">
        <v>500</v>
      </c>
      <c r="AA13" t="s">
        <v>748</v>
      </c>
      <c r="AB13" t="str">
        <f t="shared" si="3"/>
        <v>SP - Cerqueira César</v>
      </c>
      <c r="AC13" s="463">
        <f>VLOOKUP(AB13,'Res Nº 2590'!A:B,2,FALSE)</f>
        <v>0.47638888888888892</v>
      </c>
      <c r="AD13" s="466">
        <f>(Tabela6[[#This Row],[Horas]]-INT(Tabela6[[#This Row],[Horas]]))*24</f>
        <v>11.433333333333334</v>
      </c>
      <c r="AE13">
        <v>2.7</v>
      </c>
    </row>
    <row r="14" spans="1:31" x14ac:dyDescent="0.25">
      <c r="A14" t="s">
        <v>668</v>
      </c>
      <c r="B14" t="s">
        <v>495</v>
      </c>
      <c r="C14" t="s">
        <v>749</v>
      </c>
      <c r="D14" t="str">
        <f t="shared" si="0"/>
        <v>RS - Augusto Pestana</v>
      </c>
      <c r="E14" s="463">
        <f>VLOOKUP(D14,'Res Nº 2590'!A:B,2,)</f>
        <v>0.47500000000000003</v>
      </c>
      <c r="F14" s="466">
        <f>(Tabela4[[#This Row],[Horas]]-INT(Tabela4[[#This Row],[Horas]]))*24</f>
        <v>11.4</v>
      </c>
      <c r="G14">
        <v>2.2999999999999998</v>
      </c>
      <c r="I14" t="s">
        <v>699</v>
      </c>
      <c r="J14" t="s">
        <v>500</v>
      </c>
      <c r="K14" t="s">
        <v>750</v>
      </c>
      <c r="L14" s="464" t="str">
        <f t="shared" si="1"/>
        <v>SP - Araçatuba</v>
      </c>
      <c r="M14" s="459">
        <f>VLOOKUP(L14,'Res Nº 2590'!A:B,2,FALSE)</f>
        <v>0.47638888888888892</v>
      </c>
      <c r="N14" s="468">
        <f>(Tabela5[[#This Row],[Horas]]-INT(Tabela5[[#This Row],[Horas]]))*24</f>
        <v>11.433333333333334</v>
      </c>
      <c r="O14">
        <v>2.7</v>
      </c>
      <c r="Q14" t="s">
        <v>701</v>
      </c>
      <c r="R14" t="s">
        <v>500</v>
      </c>
      <c r="S14" t="s">
        <v>751</v>
      </c>
      <c r="T14" t="str">
        <f t="shared" si="2"/>
        <v>SP - Itupeva</v>
      </c>
      <c r="U14" s="464">
        <f>VLOOKUP(T14,'Res Nº 2590'!A:B,2,FALSE)</f>
        <v>0.47638888888888892</v>
      </c>
      <c r="V14" s="466">
        <f>(Tabela7[[#This Row],[Horas]]-INT(Tabela7[[#This Row],[Horas]]))*24</f>
        <v>11.433333333333334</v>
      </c>
      <c r="W14">
        <v>2.7</v>
      </c>
      <c r="Y14" t="s">
        <v>703</v>
      </c>
      <c r="Z14" t="s">
        <v>500</v>
      </c>
      <c r="AA14" t="s">
        <v>752</v>
      </c>
      <c r="AB14" t="str">
        <f t="shared" si="3"/>
        <v>SP - Chavantes</v>
      </c>
      <c r="AC14" s="463">
        <f>VLOOKUP(AB14,'Res Nº 2590'!A:B,2,FALSE)</f>
        <v>0.47638888888888892</v>
      </c>
      <c r="AD14" s="466">
        <f>(Tabela6[[#This Row],[Horas]]-INT(Tabela6[[#This Row],[Horas]]))*24</f>
        <v>11.433333333333334</v>
      </c>
      <c r="AE14">
        <v>2.7</v>
      </c>
    </row>
    <row r="15" spans="1:31" x14ac:dyDescent="0.25">
      <c r="A15" t="s">
        <v>668</v>
      </c>
      <c r="B15" t="s">
        <v>495</v>
      </c>
      <c r="C15" t="s">
        <v>753</v>
      </c>
      <c r="D15" t="str">
        <f t="shared" si="0"/>
        <v>RS - Áurea</v>
      </c>
      <c r="E15" s="463">
        <f>VLOOKUP(D15,'Res Nº 2590'!A:B,2,)</f>
        <v>0.47500000000000003</v>
      </c>
      <c r="F15" s="466">
        <f>(Tabela4[[#This Row],[Horas]]-INT(Tabela4[[#This Row],[Horas]]))*24</f>
        <v>11.4</v>
      </c>
      <c r="G15">
        <v>2.2999999999999998</v>
      </c>
      <c r="I15" t="s">
        <v>699</v>
      </c>
      <c r="J15" t="s">
        <v>500</v>
      </c>
      <c r="K15" t="s">
        <v>754</v>
      </c>
      <c r="L15" s="464" t="str">
        <f t="shared" si="1"/>
        <v>SP - Aramina</v>
      </c>
      <c r="M15" s="459">
        <f>VLOOKUP(L15,'Res Nº 2590'!A:B,2,FALSE)</f>
        <v>0.4770833333333333</v>
      </c>
      <c r="N15" s="468">
        <f>(Tabela5[[#This Row],[Horas]]-INT(Tabela5[[#This Row],[Horas]]))*24</f>
        <v>11.45</v>
      </c>
      <c r="O15">
        <v>2.7</v>
      </c>
      <c r="Q15" t="s">
        <v>701</v>
      </c>
      <c r="R15" t="s">
        <v>500</v>
      </c>
      <c r="S15" t="s">
        <v>755</v>
      </c>
      <c r="T15" t="str">
        <f t="shared" si="2"/>
        <v>SP - Jundiaí</v>
      </c>
      <c r="U15" s="464">
        <f>VLOOKUP(T15,'Res Nº 2590'!A:B,2,FALSE)</f>
        <v>0.47638888888888892</v>
      </c>
      <c r="V15" s="466">
        <f>(Tabela7[[#This Row],[Horas]]-INT(Tabela7[[#This Row],[Horas]]))*24</f>
        <v>11.433333333333334</v>
      </c>
      <c r="W15">
        <v>2.7</v>
      </c>
      <c r="Y15" t="s">
        <v>703</v>
      </c>
      <c r="Z15" t="s">
        <v>500</v>
      </c>
      <c r="AA15" t="s">
        <v>756</v>
      </c>
      <c r="AB15" t="str">
        <f t="shared" si="3"/>
        <v>SP - Espírito Santo do Turvo</v>
      </c>
      <c r="AC15" s="463">
        <f>VLOOKUP(AB15,'Res Nº 2590'!A:B,2,FALSE)</f>
        <v>0.47638888888888892</v>
      </c>
      <c r="AD15" s="466">
        <f>(Tabela6[[#This Row],[Horas]]-INT(Tabela6[[#This Row],[Horas]]))*24</f>
        <v>11.433333333333334</v>
      </c>
      <c r="AE15">
        <v>2.7</v>
      </c>
    </row>
    <row r="16" spans="1:31" x14ac:dyDescent="0.25">
      <c r="A16" t="s">
        <v>668</v>
      </c>
      <c r="B16" t="s">
        <v>495</v>
      </c>
      <c r="C16" t="s">
        <v>757</v>
      </c>
      <c r="D16" t="str">
        <f t="shared" si="0"/>
        <v>RS - Barão</v>
      </c>
      <c r="E16" s="463">
        <f>VLOOKUP(D16,'Res Nº 2590'!A:B,2,)</f>
        <v>0.47500000000000003</v>
      </c>
      <c r="F16" s="466">
        <f>(Tabela4[[#This Row],[Horas]]-INT(Tabela4[[#This Row],[Horas]]))*24</f>
        <v>11.4</v>
      </c>
      <c r="G16">
        <v>2.2999999999999998</v>
      </c>
      <c r="I16" t="s">
        <v>699</v>
      </c>
      <c r="J16" t="s">
        <v>500</v>
      </c>
      <c r="K16" t="s">
        <v>758</v>
      </c>
      <c r="L16" s="464" t="str">
        <f t="shared" si="1"/>
        <v>SP - Araraquara</v>
      </c>
      <c r="M16" s="459">
        <f>VLOOKUP(L16,'Res Nº 2590'!A:B,2,FALSE)</f>
        <v>0.47638888888888892</v>
      </c>
      <c r="N16" s="468">
        <f>(Tabela5[[#This Row],[Horas]]-INT(Tabela5[[#This Row],[Horas]]))*24</f>
        <v>11.433333333333334</v>
      </c>
      <c r="O16">
        <v>2.7</v>
      </c>
      <c r="Q16" t="s">
        <v>701</v>
      </c>
      <c r="R16" t="s">
        <v>500</v>
      </c>
      <c r="S16" t="s">
        <v>759</v>
      </c>
      <c r="T16" t="str">
        <f t="shared" si="2"/>
        <v>SP - Louveira</v>
      </c>
      <c r="U16" s="464">
        <f>VLOOKUP(T16,'Res Nº 2590'!A:B,2,FALSE)</f>
        <v>0.47638888888888892</v>
      </c>
      <c r="V16" s="466">
        <f>(Tabela7[[#This Row],[Horas]]-INT(Tabela7[[#This Row],[Horas]]))*24</f>
        <v>11.433333333333334</v>
      </c>
      <c r="W16">
        <v>2.7</v>
      </c>
      <c r="Y16" t="s">
        <v>703</v>
      </c>
      <c r="Z16" t="s">
        <v>500</v>
      </c>
      <c r="AA16" t="s">
        <v>760</v>
      </c>
      <c r="AB16" t="str">
        <f t="shared" si="3"/>
        <v>SP - Iaras</v>
      </c>
      <c r="AC16" s="463">
        <f>VLOOKUP(AB16,'Res Nº 2590'!A:B,2,FALSE)</f>
        <v>0.47638888888888892</v>
      </c>
      <c r="AD16" s="466">
        <f>(Tabela6[[#This Row],[Horas]]-INT(Tabela6[[#This Row],[Horas]]))*24</f>
        <v>11.433333333333334</v>
      </c>
      <c r="AE16">
        <v>2.7</v>
      </c>
    </row>
    <row r="17" spans="1:31" x14ac:dyDescent="0.25">
      <c r="A17" t="s">
        <v>668</v>
      </c>
      <c r="B17" t="s">
        <v>495</v>
      </c>
      <c r="C17" t="s">
        <v>761</v>
      </c>
      <c r="D17" t="str">
        <f t="shared" si="0"/>
        <v>RS - Barão de Cotegipe</v>
      </c>
      <c r="E17" s="463">
        <f>VLOOKUP(D17,'Res Nº 2590'!A:B,2,)</f>
        <v>0.47500000000000003</v>
      </c>
      <c r="F17" s="466">
        <f>(Tabela4[[#This Row],[Horas]]-INT(Tabela4[[#This Row],[Horas]]))*24</f>
        <v>11.4</v>
      </c>
      <c r="G17">
        <v>2.2999999999999998</v>
      </c>
      <c r="I17" t="s">
        <v>699</v>
      </c>
      <c r="J17" t="s">
        <v>500</v>
      </c>
      <c r="K17" t="s">
        <v>762</v>
      </c>
      <c r="L17" s="464" t="str">
        <f t="shared" si="1"/>
        <v>SP - Arealva</v>
      </c>
      <c r="M17" s="459">
        <f>VLOOKUP(L17,'Res Nº 2590'!A:B,2,FALSE)</f>
        <v>0.47638888888888892</v>
      </c>
      <c r="N17" s="468">
        <f>(Tabela5[[#This Row],[Horas]]-INT(Tabela5[[#This Row],[Horas]]))*24</f>
        <v>11.433333333333334</v>
      </c>
      <c r="O17">
        <v>2.7</v>
      </c>
      <c r="Q17" t="s">
        <v>701</v>
      </c>
      <c r="R17" t="s">
        <v>500</v>
      </c>
      <c r="S17" t="s">
        <v>763</v>
      </c>
      <c r="T17" t="str">
        <f t="shared" si="2"/>
        <v>SP - Mairinque</v>
      </c>
      <c r="U17" s="464">
        <f>VLOOKUP(T17,'Res Nº 2590'!A:B,2,FALSE)</f>
        <v>0.47638888888888892</v>
      </c>
      <c r="V17" s="466">
        <f>(Tabela7[[#This Row],[Horas]]-INT(Tabela7[[#This Row],[Horas]]))*24</f>
        <v>11.433333333333334</v>
      </c>
      <c r="W17">
        <v>2.7</v>
      </c>
      <c r="Y17" t="s">
        <v>703</v>
      </c>
      <c r="Z17" t="s">
        <v>500</v>
      </c>
      <c r="AA17" t="s">
        <v>764</v>
      </c>
      <c r="AB17" t="str">
        <f t="shared" si="3"/>
        <v>SP - Ipaussu</v>
      </c>
      <c r="AC17" s="463">
        <f>VLOOKUP(AB17,'Res Nº 2590'!A:B,2,FALSE)</f>
        <v>0.47638888888888892</v>
      </c>
      <c r="AD17" s="466">
        <f>(Tabela6[[#This Row],[Horas]]-INT(Tabela6[[#This Row],[Horas]]))*24</f>
        <v>11.433333333333334</v>
      </c>
      <c r="AE17">
        <v>2.7</v>
      </c>
    </row>
    <row r="18" spans="1:31" x14ac:dyDescent="0.25">
      <c r="A18" t="s">
        <v>668</v>
      </c>
      <c r="B18" t="s">
        <v>495</v>
      </c>
      <c r="C18" t="s">
        <v>765</v>
      </c>
      <c r="D18" t="str">
        <f t="shared" si="0"/>
        <v>RS - Barra do Guarita</v>
      </c>
      <c r="E18" s="463">
        <f>VLOOKUP(D18,'Res Nº 2590'!A:B,2,)</f>
        <v>0.47569444444444442</v>
      </c>
      <c r="F18" s="466">
        <f>(Tabela4[[#This Row],[Horas]]-INT(Tabela4[[#This Row],[Horas]]))*24</f>
        <v>11.416666666666666</v>
      </c>
      <c r="G18">
        <v>2.2999999999999998</v>
      </c>
      <c r="I18" t="s">
        <v>699</v>
      </c>
      <c r="J18" t="s">
        <v>500</v>
      </c>
      <c r="K18" t="s">
        <v>766</v>
      </c>
      <c r="L18" s="464" t="str">
        <f t="shared" si="1"/>
        <v>SP - Areiópolis</v>
      </c>
      <c r="M18" s="459">
        <f>VLOOKUP(L18,'Res Nº 2590'!A:B,2,FALSE)</f>
        <v>0.47638888888888892</v>
      </c>
      <c r="N18" s="468">
        <f>(Tabela5[[#This Row],[Horas]]-INT(Tabela5[[#This Row],[Horas]]))*24</f>
        <v>11.433333333333334</v>
      </c>
      <c r="O18">
        <v>2.7</v>
      </c>
      <c r="Q18" t="s">
        <v>701</v>
      </c>
      <c r="R18" t="s">
        <v>500</v>
      </c>
      <c r="S18" t="s">
        <v>767</v>
      </c>
      <c r="T18" t="str">
        <f t="shared" si="2"/>
        <v>SP - Porto Feliz</v>
      </c>
      <c r="U18" s="464">
        <f>VLOOKUP(T18,'Res Nº 2590'!A:B,2,FALSE)</f>
        <v>0.47638888888888892</v>
      </c>
      <c r="V18" s="466">
        <f>(Tabela7[[#This Row],[Horas]]-INT(Tabela7[[#This Row],[Horas]]))*24</f>
        <v>11.433333333333334</v>
      </c>
      <c r="W18">
        <v>2.7</v>
      </c>
      <c r="Y18" t="s">
        <v>703</v>
      </c>
      <c r="Z18" t="s">
        <v>500</v>
      </c>
      <c r="AA18" t="s">
        <v>768</v>
      </c>
      <c r="AB18" t="str">
        <f t="shared" si="3"/>
        <v>SP - Itaí</v>
      </c>
      <c r="AC18" s="463">
        <f>VLOOKUP(AB18,'Res Nº 2590'!A:B,2,FALSE)</f>
        <v>0.47638888888888892</v>
      </c>
      <c r="AD18" s="466">
        <f>(Tabela6[[#This Row],[Horas]]-INT(Tabela6[[#This Row],[Horas]]))*24</f>
        <v>11.433333333333334</v>
      </c>
      <c r="AE18">
        <v>2.7</v>
      </c>
    </row>
    <row r="19" spans="1:31" x14ac:dyDescent="0.25">
      <c r="A19" t="s">
        <v>668</v>
      </c>
      <c r="B19" t="s">
        <v>495</v>
      </c>
      <c r="C19" t="s">
        <v>769</v>
      </c>
      <c r="D19" t="str">
        <f t="shared" si="0"/>
        <v>RS - Barra do Rio Azul</v>
      </c>
      <c r="E19" s="463">
        <f>VLOOKUP(D19,'Res Nº 2590'!A:B,2,)</f>
        <v>0.47500000000000003</v>
      </c>
      <c r="F19" s="466">
        <f>(Tabela4[[#This Row],[Horas]]-INT(Tabela4[[#This Row],[Horas]]))*24</f>
        <v>11.4</v>
      </c>
      <c r="G19">
        <v>2.2999999999999998</v>
      </c>
      <c r="I19" t="s">
        <v>699</v>
      </c>
      <c r="J19" t="s">
        <v>500</v>
      </c>
      <c r="K19" t="s">
        <v>770</v>
      </c>
      <c r="L19" s="464" t="str">
        <f t="shared" si="1"/>
        <v>SP - Ariranha</v>
      </c>
      <c r="M19" s="459">
        <f>VLOOKUP(L19,'Res Nº 2590'!A:B,2,FALSE)</f>
        <v>0.47638888888888892</v>
      </c>
      <c r="N19" s="468">
        <f>(Tabela5[[#This Row],[Horas]]-INT(Tabela5[[#This Row],[Horas]]))*24</f>
        <v>11.433333333333334</v>
      </c>
      <c r="O19">
        <v>2.7</v>
      </c>
      <c r="Q19" t="s">
        <v>701</v>
      </c>
      <c r="R19" t="s">
        <v>500</v>
      </c>
      <c r="S19" t="s">
        <v>771</v>
      </c>
      <c r="T19" t="str">
        <f t="shared" si="2"/>
        <v>SP - Praia Grande</v>
      </c>
      <c r="U19" s="464">
        <f>VLOOKUP(T19,'Res Nº 2590'!A:B,2,FALSE)</f>
        <v>0.47638888888888892</v>
      </c>
      <c r="V19" s="466">
        <f>(Tabela7[[#This Row],[Horas]]-INT(Tabela7[[#This Row],[Horas]]))*24</f>
        <v>11.433333333333334</v>
      </c>
      <c r="W19">
        <v>2.7</v>
      </c>
      <c r="Y19" t="s">
        <v>703</v>
      </c>
      <c r="Z19" t="s">
        <v>505</v>
      </c>
      <c r="AA19" t="s">
        <v>772</v>
      </c>
      <c r="AB19" t="str">
        <f t="shared" si="3"/>
        <v>PR - Jacarezinho</v>
      </c>
      <c r="AC19" s="463">
        <f>VLOOKUP(AB19,'Res Nº 2590'!A:B,2,FALSE)</f>
        <v>0.47638888888888892</v>
      </c>
      <c r="AD19" s="466">
        <f>(Tabela6[[#This Row],[Horas]]-INT(Tabela6[[#This Row],[Horas]]))*24</f>
        <v>11.433333333333334</v>
      </c>
      <c r="AE19">
        <v>2.7</v>
      </c>
    </row>
    <row r="20" spans="1:31" x14ac:dyDescent="0.25">
      <c r="A20" t="s">
        <v>668</v>
      </c>
      <c r="B20" t="s">
        <v>495</v>
      </c>
      <c r="C20" t="s">
        <v>773</v>
      </c>
      <c r="D20" t="str">
        <f t="shared" si="0"/>
        <v>RS - Barra Funda</v>
      </c>
      <c r="E20" s="463">
        <f>VLOOKUP(D20,'Res Nº 2590'!A:B,2,)</f>
        <v>0.47500000000000003</v>
      </c>
      <c r="F20" s="466">
        <f>(Tabela4[[#This Row],[Horas]]-INT(Tabela4[[#This Row],[Horas]]))*24</f>
        <v>11.4</v>
      </c>
      <c r="G20">
        <v>2.2999999999999998</v>
      </c>
      <c r="I20" t="s">
        <v>699</v>
      </c>
      <c r="J20" t="s">
        <v>500</v>
      </c>
      <c r="K20" t="s">
        <v>774</v>
      </c>
      <c r="L20" s="464" t="str">
        <f t="shared" si="1"/>
        <v>SP - Avaí</v>
      </c>
      <c r="M20" s="459">
        <f>VLOOKUP(L20,'Res Nº 2590'!A:B,2,FALSE)</f>
        <v>0.47638888888888892</v>
      </c>
      <c r="N20" s="468">
        <f>(Tabela5[[#This Row],[Horas]]-INT(Tabela5[[#This Row],[Horas]]))*24</f>
        <v>11.433333333333334</v>
      </c>
      <c r="O20">
        <v>2.7</v>
      </c>
      <c r="Q20" t="s">
        <v>701</v>
      </c>
      <c r="R20" t="s">
        <v>500</v>
      </c>
      <c r="S20" t="s">
        <v>775</v>
      </c>
      <c r="T20" t="str">
        <f t="shared" si="2"/>
        <v>SP - Salto</v>
      </c>
      <c r="U20" s="464">
        <f>VLOOKUP(T20,'Res Nº 2590'!A:B,2,FALSE)</f>
        <v>0.47638888888888892</v>
      </c>
      <c r="V20" s="466">
        <f>(Tabela7[[#This Row],[Horas]]-INT(Tabela7[[#This Row],[Horas]]))*24</f>
        <v>11.433333333333334</v>
      </c>
      <c r="W20">
        <v>2.7</v>
      </c>
      <c r="Y20" t="s">
        <v>703</v>
      </c>
      <c r="Z20" t="s">
        <v>500</v>
      </c>
      <c r="AA20" t="s">
        <v>776</v>
      </c>
      <c r="AB20" t="str">
        <f t="shared" si="3"/>
        <v>SP - Manduri</v>
      </c>
      <c r="AC20" s="463">
        <f>VLOOKUP(AB20,'Res Nº 2590'!A:B,2,FALSE)</f>
        <v>0.47638888888888892</v>
      </c>
      <c r="AD20" s="466">
        <f>(Tabela6[[#This Row],[Horas]]-INT(Tabela6[[#This Row],[Horas]]))*24</f>
        <v>11.433333333333334</v>
      </c>
      <c r="AE20">
        <v>2.7</v>
      </c>
    </row>
    <row r="21" spans="1:31" x14ac:dyDescent="0.25">
      <c r="A21" t="s">
        <v>668</v>
      </c>
      <c r="B21" t="s">
        <v>495</v>
      </c>
      <c r="C21" t="s">
        <v>777</v>
      </c>
      <c r="D21" t="str">
        <f t="shared" si="0"/>
        <v>RS - Barracão</v>
      </c>
      <c r="E21" s="463">
        <f>VLOOKUP(D21,'Res Nº 2590'!A:B,2,)</f>
        <v>0.47500000000000003</v>
      </c>
      <c r="F21" s="466">
        <f>(Tabela4[[#This Row],[Horas]]-INT(Tabela4[[#This Row],[Horas]]))*24</f>
        <v>11.4</v>
      </c>
      <c r="G21">
        <v>2.2999999999999998</v>
      </c>
      <c r="I21" t="s">
        <v>699</v>
      </c>
      <c r="J21" t="s">
        <v>500</v>
      </c>
      <c r="K21" t="s">
        <v>778</v>
      </c>
      <c r="L21" s="464" t="str">
        <f t="shared" si="1"/>
        <v>SP - Avanhandava</v>
      </c>
      <c r="M21" s="459">
        <f>VLOOKUP(L21,'Res Nº 2590'!A:B,2,FALSE)</f>
        <v>0.47638888888888892</v>
      </c>
      <c r="N21" s="468">
        <f>(Tabela5[[#This Row],[Horas]]-INT(Tabela5[[#This Row],[Horas]]))*24</f>
        <v>11.433333333333334</v>
      </c>
      <c r="O21">
        <v>2.7</v>
      </c>
      <c r="Q21" t="s">
        <v>701</v>
      </c>
      <c r="R21" t="s">
        <v>500</v>
      </c>
      <c r="S21" t="s">
        <v>779</v>
      </c>
      <c r="T21" t="str">
        <f t="shared" si="2"/>
        <v>SP - Salto de Pirapora</v>
      </c>
      <c r="U21" s="464">
        <f>VLOOKUP(T21,'Res Nº 2590'!A:B,2,FALSE)</f>
        <v>0.47638888888888892</v>
      </c>
      <c r="V21" s="466">
        <f>(Tabela7[[#This Row],[Horas]]-INT(Tabela7[[#This Row],[Horas]]))*24</f>
        <v>11.433333333333334</v>
      </c>
      <c r="W21">
        <v>2.7</v>
      </c>
      <c r="Y21" t="s">
        <v>703</v>
      </c>
      <c r="Z21" t="s">
        <v>500</v>
      </c>
      <c r="AA21" t="s">
        <v>780</v>
      </c>
      <c r="AB21" t="str">
        <f t="shared" si="3"/>
        <v>SP - Óleo</v>
      </c>
      <c r="AC21" s="463">
        <f>VLOOKUP(AB21,'Res Nº 2590'!A:B,2,FALSE)</f>
        <v>0.47638888888888892</v>
      </c>
      <c r="AD21" s="466">
        <f>(Tabela6[[#This Row],[Horas]]-INT(Tabela6[[#This Row],[Horas]]))*24</f>
        <v>11.433333333333334</v>
      </c>
      <c r="AE21">
        <v>2.7</v>
      </c>
    </row>
    <row r="22" spans="1:31" x14ac:dyDescent="0.25">
      <c r="A22" t="s">
        <v>668</v>
      </c>
      <c r="B22" t="s">
        <v>495</v>
      </c>
      <c r="C22" t="s">
        <v>781</v>
      </c>
      <c r="D22" t="str">
        <f t="shared" si="0"/>
        <v>RS - Barros Cassal</v>
      </c>
      <c r="E22" s="463">
        <f>VLOOKUP(D22,'Res Nº 2590'!A:B,2,)</f>
        <v>0.47500000000000003</v>
      </c>
      <c r="F22" s="466">
        <f>(Tabela4[[#This Row],[Horas]]-INT(Tabela4[[#This Row],[Horas]]))*24</f>
        <v>11.4</v>
      </c>
      <c r="G22">
        <v>2.2999999999999998</v>
      </c>
      <c r="I22" t="s">
        <v>699</v>
      </c>
      <c r="J22" t="s">
        <v>500</v>
      </c>
      <c r="K22" t="s">
        <v>782</v>
      </c>
      <c r="L22" s="464" t="str">
        <f t="shared" si="1"/>
        <v>SP - Bady Bassitt</v>
      </c>
      <c r="M22" s="459">
        <f>VLOOKUP(L22,'Res Nº 2590'!A:B,2,FALSE)</f>
        <v>0.47638888888888892</v>
      </c>
      <c r="N22" s="468">
        <f>(Tabela5[[#This Row],[Horas]]-INT(Tabela5[[#This Row],[Horas]]))*24</f>
        <v>11.433333333333334</v>
      </c>
      <c r="O22">
        <v>2.7</v>
      </c>
      <c r="Q22" t="s">
        <v>701</v>
      </c>
      <c r="R22" t="s">
        <v>500</v>
      </c>
      <c r="S22" t="s">
        <v>783</v>
      </c>
      <c r="T22" t="str">
        <f t="shared" si="2"/>
        <v>SP - Santos</v>
      </c>
      <c r="U22" s="464">
        <f>VLOOKUP(T22,'Res Nº 2590'!A:B,2,FALSE)</f>
        <v>0.47638888888888892</v>
      </c>
      <c r="V22" s="466">
        <f>(Tabela7[[#This Row],[Horas]]-INT(Tabela7[[#This Row],[Horas]]))*24</f>
        <v>11.433333333333334</v>
      </c>
      <c r="W22">
        <v>2.7</v>
      </c>
      <c r="Y22" t="s">
        <v>703</v>
      </c>
      <c r="Z22" t="s">
        <v>500</v>
      </c>
      <c r="AA22" t="s">
        <v>784</v>
      </c>
      <c r="AB22" t="str">
        <f t="shared" si="3"/>
        <v>SP - Ourinhos</v>
      </c>
      <c r="AC22" s="463">
        <f>VLOOKUP(AB22,'Res Nº 2590'!A:B,2,FALSE)</f>
        <v>0.47638888888888892</v>
      </c>
      <c r="AD22" s="466">
        <f>(Tabela6[[#This Row],[Horas]]-INT(Tabela6[[#This Row],[Horas]]))*24</f>
        <v>11.433333333333334</v>
      </c>
      <c r="AE22">
        <v>2.7</v>
      </c>
    </row>
    <row r="23" spans="1:31" x14ac:dyDescent="0.25">
      <c r="A23" t="s">
        <v>668</v>
      </c>
      <c r="B23" t="s">
        <v>495</v>
      </c>
      <c r="C23" t="s">
        <v>785</v>
      </c>
      <c r="D23" t="str">
        <f t="shared" si="0"/>
        <v>RS - Benjamin Constant do Sul</v>
      </c>
      <c r="E23" s="463">
        <f>VLOOKUP(D23,'Res Nº 2590'!A:B,2,)</f>
        <v>0.47500000000000003</v>
      </c>
      <c r="F23" s="466">
        <f>(Tabela4[[#This Row],[Horas]]-INT(Tabela4[[#This Row],[Horas]]))*24</f>
        <v>11.4</v>
      </c>
      <c r="G23">
        <v>2.2999999999999998</v>
      </c>
      <c r="I23" t="s">
        <v>699</v>
      </c>
      <c r="J23" t="s">
        <v>500</v>
      </c>
      <c r="K23" t="s">
        <v>786</v>
      </c>
      <c r="L23" s="464" t="str">
        <f t="shared" si="1"/>
        <v>SP - Balbinos</v>
      </c>
      <c r="M23" s="459">
        <f>VLOOKUP(L23,'Res Nº 2590'!A:B,2,FALSE)</f>
        <v>0.47638888888888892</v>
      </c>
      <c r="N23" s="468">
        <f>(Tabela5[[#This Row],[Horas]]-INT(Tabela5[[#This Row],[Horas]]))*24</f>
        <v>11.433333333333334</v>
      </c>
      <c r="O23">
        <v>2.7</v>
      </c>
      <c r="Q23" t="s">
        <v>701</v>
      </c>
      <c r="R23" t="s">
        <v>500</v>
      </c>
      <c r="S23" t="s">
        <v>787</v>
      </c>
      <c r="T23" t="str">
        <f t="shared" si="2"/>
        <v>SP - São Roque</v>
      </c>
      <c r="U23" s="464">
        <f>VLOOKUP(T23,'Res Nº 2590'!A:B,2,FALSE)</f>
        <v>0.47638888888888892</v>
      </c>
      <c r="V23" s="466">
        <f>(Tabela7[[#This Row],[Horas]]-INT(Tabela7[[#This Row],[Horas]]))*24</f>
        <v>11.433333333333334</v>
      </c>
      <c r="W23">
        <v>2.7</v>
      </c>
      <c r="Y23" t="s">
        <v>703</v>
      </c>
      <c r="Z23" t="s">
        <v>500</v>
      </c>
      <c r="AA23" t="s">
        <v>788</v>
      </c>
      <c r="AB23" t="str">
        <f t="shared" si="3"/>
        <v>SP - Paranapanema</v>
      </c>
      <c r="AC23" s="463">
        <f>VLOOKUP(AB23,'Res Nº 2590'!A:B,2,FALSE)</f>
        <v>0.47638888888888892</v>
      </c>
      <c r="AD23" s="466">
        <f>(Tabela6[[#This Row],[Horas]]-INT(Tabela6[[#This Row],[Horas]]))*24</f>
        <v>11.433333333333334</v>
      </c>
      <c r="AE23">
        <v>2.7</v>
      </c>
    </row>
    <row r="24" spans="1:31" x14ac:dyDescent="0.25">
      <c r="A24" t="s">
        <v>668</v>
      </c>
      <c r="B24" t="s">
        <v>495</v>
      </c>
      <c r="C24" t="s">
        <v>789</v>
      </c>
      <c r="D24" t="str">
        <f t="shared" si="0"/>
        <v>RS - Bento Gonçalves</v>
      </c>
      <c r="E24" s="463">
        <f>VLOOKUP(D24,'Res Nº 2590'!A:B,2,)</f>
        <v>0.47500000000000003</v>
      </c>
      <c r="F24" s="466">
        <f>(Tabela4[[#This Row],[Horas]]-INT(Tabela4[[#This Row],[Horas]]))*24</f>
        <v>11.4</v>
      </c>
      <c r="G24">
        <v>2.2999999999999998</v>
      </c>
      <c r="I24" t="s">
        <v>699</v>
      </c>
      <c r="J24" t="s">
        <v>500</v>
      </c>
      <c r="K24" t="s">
        <v>790</v>
      </c>
      <c r="L24" s="464" t="str">
        <f t="shared" si="1"/>
        <v>SP - Bálsamo</v>
      </c>
      <c r="M24" s="459">
        <f>VLOOKUP(L24,'Res Nº 2590'!A:B,2,FALSE)</f>
        <v>0.4770833333333333</v>
      </c>
      <c r="N24" s="468">
        <f>(Tabela5[[#This Row],[Horas]]-INT(Tabela5[[#This Row],[Horas]]))*24</f>
        <v>11.45</v>
      </c>
      <c r="O24">
        <v>2.7</v>
      </c>
      <c r="Q24" t="s">
        <v>701</v>
      </c>
      <c r="R24" t="s">
        <v>500</v>
      </c>
      <c r="S24" t="s">
        <v>791</v>
      </c>
      <c r="T24" t="str">
        <f t="shared" si="2"/>
        <v>SP - São Vicente</v>
      </c>
      <c r="U24" s="464">
        <f>VLOOKUP(T24,'Res Nº 2590'!A:B,2,FALSE)</f>
        <v>0.47638888888888892</v>
      </c>
      <c r="V24" s="466">
        <f>(Tabela7[[#This Row],[Horas]]-INT(Tabela7[[#This Row],[Horas]]))*24</f>
        <v>11.433333333333334</v>
      </c>
      <c r="W24">
        <v>2.7</v>
      </c>
      <c r="Y24" t="s">
        <v>703</v>
      </c>
      <c r="Z24" t="s">
        <v>500</v>
      </c>
      <c r="AA24" t="s">
        <v>792</v>
      </c>
      <c r="AB24" t="str">
        <f t="shared" si="3"/>
        <v>SP - Piraju</v>
      </c>
      <c r="AC24" s="463">
        <f>VLOOKUP(AB24,'Res Nº 2590'!A:B,2,FALSE)</f>
        <v>0.47638888888888892</v>
      </c>
      <c r="AD24" s="466">
        <f>(Tabela6[[#This Row],[Horas]]-INT(Tabela6[[#This Row],[Horas]]))*24</f>
        <v>11.433333333333334</v>
      </c>
      <c r="AE24">
        <v>2.7</v>
      </c>
    </row>
    <row r="25" spans="1:31" x14ac:dyDescent="0.25">
      <c r="A25" t="s">
        <v>668</v>
      </c>
      <c r="B25" t="s">
        <v>495</v>
      </c>
      <c r="C25" t="s">
        <v>793</v>
      </c>
      <c r="D25" t="str">
        <f t="shared" si="0"/>
        <v>RS - Boa Vista das Missões</v>
      </c>
      <c r="E25" s="463">
        <f>VLOOKUP(D25,'Res Nº 2590'!A:B,2,)</f>
        <v>0.47500000000000003</v>
      </c>
      <c r="F25" s="466">
        <f>(Tabela4[[#This Row],[Horas]]-INT(Tabela4[[#This Row],[Horas]]))*24</f>
        <v>11.4</v>
      </c>
      <c r="G25">
        <v>2.2999999999999998</v>
      </c>
      <c r="I25" t="s">
        <v>699</v>
      </c>
      <c r="J25" t="s">
        <v>500</v>
      </c>
      <c r="K25" t="s">
        <v>794</v>
      </c>
      <c r="L25" s="464" t="str">
        <f t="shared" si="1"/>
        <v>SP - Barbosa</v>
      </c>
      <c r="M25" s="459">
        <f>VLOOKUP(L25,'Res Nº 2590'!A:B,2,FALSE)</f>
        <v>0.47638888888888892</v>
      </c>
      <c r="N25" s="468">
        <f>(Tabela5[[#This Row],[Horas]]-INT(Tabela5[[#This Row],[Horas]]))*24</f>
        <v>11.433333333333334</v>
      </c>
      <c r="O25">
        <v>2.7</v>
      </c>
      <c r="Q25" t="s">
        <v>701</v>
      </c>
      <c r="R25" t="s">
        <v>500</v>
      </c>
      <c r="S25" t="s">
        <v>795</v>
      </c>
      <c r="T25" t="str">
        <f t="shared" si="2"/>
        <v>SP - Sorocaba</v>
      </c>
      <c r="U25" s="464">
        <f>VLOOKUP(T25,'Res Nº 2590'!A:B,2,FALSE)</f>
        <v>0.47638888888888892</v>
      </c>
      <c r="V25" s="466">
        <f>(Tabela7[[#This Row],[Horas]]-INT(Tabela7[[#This Row],[Horas]]))*24</f>
        <v>11.433333333333334</v>
      </c>
      <c r="W25">
        <v>2.7</v>
      </c>
      <c r="Y25" t="s">
        <v>703</v>
      </c>
      <c r="Z25" t="s">
        <v>505</v>
      </c>
      <c r="AA25" t="s">
        <v>796</v>
      </c>
      <c r="AB25" t="str">
        <f t="shared" si="3"/>
        <v>PR - Ribeirão Claro</v>
      </c>
      <c r="AC25" s="463">
        <f>VLOOKUP(AB25,'Res Nº 2590'!A:B,2,FALSE)</f>
        <v>0.47638888888888892</v>
      </c>
      <c r="AD25" s="466">
        <f>(Tabela6[[#This Row],[Horas]]-INT(Tabela6[[#This Row],[Horas]]))*24</f>
        <v>11.433333333333334</v>
      </c>
      <c r="AE25">
        <v>2.7</v>
      </c>
    </row>
    <row r="26" spans="1:31" x14ac:dyDescent="0.25">
      <c r="A26" t="s">
        <v>668</v>
      </c>
      <c r="B26" t="s">
        <v>495</v>
      </c>
      <c r="C26" t="s">
        <v>797</v>
      </c>
      <c r="D26" t="str">
        <f t="shared" si="0"/>
        <v>RS - Boa Vista do Buricá</v>
      </c>
      <c r="E26" s="463">
        <f>VLOOKUP(D26,'Res Nº 2590'!A:B,2,)</f>
        <v>0.47500000000000003</v>
      </c>
      <c r="F26" s="466">
        <f>(Tabela4[[#This Row],[Horas]]-INT(Tabela4[[#This Row],[Horas]]))*24</f>
        <v>11.4</v>
      </c>
      <c r="G26">
        <v>2.2999999999999998</v>
      </c>
      <c r="I26" t="s">
        <v>699</v>
      </c>
      <c r="J26" t="s">
        <v>500</v>
      </c>
      <c r="K26" t="s">
        <v>798</v>
      </c>
      <c r="L26" s="464" t="str">
        <f t="shared" si="1"/>
        <v>SP - Bariri</v>
      </c>
      <c r="M26" s="459">
        <f>VLOOKUP(L26,'Res Nº 2590'!A:B,2,FALSE)</f>
        <v>0.47638888888888892</v>
      </c>
      <c r="N26" s="468">
        <f>(Tabela5[[#This Row],[Horas]]-INT(Tabela5[[#This Row],[Horas]]))*24</f>
        <v>11.433333333333334</v>
      </c>
      <c r="O26">
        <v>2.7</v>
      </c>
      <c r="Q26" t="s">
        <v>701</v>
      </c>
      <c r="R26" t="s">
        <v>500</v>
      </c>
      <c r="S26" t="s">
        <v>799</v>
      </c>
      <c r="T26" t="str">
        <f t="shared" si="2"/>
        <v>SP - Várzea Paulista</v>
      </c>
      <c r="U26" s="464">
        <f>VLOOKUP(T26,'Res Nº 2590'!A:B,2,FALSE)</f>
        <v>0.47638888888888892</v>
      </c>
      <c r="V26" s="466">
        <f>(Tabela7[[#This Row],[Horas]]-INT(Tabela7[[#This Row],[Horas]]))*24</f>
        <v>11.433333333333334</v>
      </c>
      <c r="W26">
        <v>2.7</v>
      </c>
      <c r="Y26" t="s">
        <v>703</v>
      </c>
      <c r="Z26" t="s">
        <v>500</v>
      </c>
      <c r="AA26" t="s">
        <v>800</v>
      </c>
      <c r="AB26" t="str">
        <f t="shared" si="3"/>
        <v>SP - Santa Cruz do Rio Pardo</v>
      </c>
      <c r="AC26" s="463">
        <f>VLOOKUP(AB26,'Res Nº 2590'!A:B,2,FALSE)</f>
        <v>0.47638888888888892</v>
      </c>
      <c r="AD26" s="466">
        <f>(Tabela6[[#This Row],[Horas]]-INT(Tabela6[[#This Row],[Horas]]))*24</f>
        <v>11.433333333333334</v>
      </c>
      <c r="AE26">
        <v>2.7</v>
      </c>
    </row>
    <row r="27" spans="1:31" x14ac:dyDescent="0.25">
      <c r="A27" t="s">
        <v>668</v>
      </c>
      <c r="B27" t="s">
        <v>495</v>
      </c>
      <c r="C27" t="s">
        <v>801</v>
      </c>
      <c r="D27" t="str">
        <f t="shared" si="0"/>
        <v>RS - Boa Vista do Cadeado</v>
      </c>
      <c r="E27" s="463">
        <f>VLOOKUP(D27,'Res Nº 2590'!A:B,2,)</f>
        <v>0.47500000000000003</v>
      </c>
      <c r="F27" s="466">
        <f>(Tabela4[[#This Row],[Horas]]-INT(Tabela4[[#This Row],[Horas]]))*24</f>
        <v>11.4</v>
      </c>
      <c r="G27">
        <v>2.2999999999999998</v>
      </c>
      <c r="I27" t="s">
        <v>699</v>
      </c>
      <c r="J27" t="s">
        <v>500</v>
      </c>
      <c r="K27" t="s">
        <v>802</v>
      </c>
      <c r="L27" s="464" t="str">
        <f t="shared" si="1"/>
        <v>SP - Barra Bonita</v>
      </c>
      <c r="M27" s="459">
        <f>VLOOKUP(L27,'Res Nº 2590'!A:B,2,FALSE)</f>
        <v>0.47638888888888892</v>
      </c>
      <c r="N27" s="468">
        <f>(Tabela5[[#This Row],[Horas]]-INT(Tabela5[[#This Row],[Horas]]))*24</f>
        <v>11.433333333333334</v>
      </c>
      <c r="O27">
        <v>2.7</v>
      </c>
      <c r="Q27" t="s">
        <v>701</v>
      </c>
      <c r="R27" t="s">
        <v>500</v>
      </c>
      <c r="S27" t="s">
        <v>803</v>
      </c>
      <c r="T27" t="str">
        <f t="shared" si="2"/>
        <v>SP - Vinhedo</v>
      </c>
      <c r="U27" s="464">
        <f>VLOOKUP(T27,'Res Nº 2590'!A:B,2,FALSE)</f>
        <v>0.47638888888888892</v>
      </c>
      <c r="V27" s="466">
        <f>(Tabela7[[#This Row],[Horas]]-INT(Tabela7[[#This Row],[Horas]]))*24</f>
        <v>11.433333333333334</v>
      </c>
      <c r="W27">
        <v>2.7</v>
      </c>
      <c r="Y27" t="s">
        <v>703</v>
      </c>
      <c r="Z27" t="s">
        <v>500</v>
      </c>
      <c r="AA27" t="s">
        <v>804</v>
      </c>
      <c r="AB27" t="str">
        <f t="shared" si="3"/>
        <v>SP - São Pedro do Turvo</v>
      </c>
      <c r="AC27" s="463">
        <f>VLOOKUP(AB27,'Res Nº 2590'!A:B,2,FALSE)</f>
        <v>0.47638888888888892</v>
      </c>
      <c r="AD27" s="466">
        <f>(Tabela6[[#This Row],[Horas]]-INT(Tabela6[[#This Row],[Horas]]))*24</f>
        <v>11.433333333333334</v>
      </c>
      <c r="AE27">
        <v>2.7</v>
      </c>
    </row>
    <row r="28" spans="1:31" x14ac:dyDescent="0.25">
      <c r="A28" t="s">
        <v>668</v>
      </c>
      <c r="B28" t="s">
        <v>495</v>
      </c>
      <c r="C28" t="s">
        <v>805</v>
      </c>
      <c r="D28" t="str">
        <f t="shared" si="0"/>
        <v>RS - Boa Vista do Sul</v>
      </c>
      <c r="E28" s="463">
        <f>VLOOKUP(D28,'Res Nº 2590'!A:B,2,)</f>
        <v>0.47500000000000003</v>
      </c>
      <c r="F28" s="466">
        <f>(Tabela4[[#This Row],[Horas]]-INT(Tabela4[[#This Row],[Horas]]))*24</f>
        <v>11.4</v>
      </c>
      <c r="G28">
        <v>2.2999999999999998</v>
      </c>
      <c r="I28" t="s">
        <v>699</v>
      </c>
      <c r="J28" t="s">
        <v>500</v>
      </c>
      <c r="K28" t="s">
        <v>806</v>
      </c>
      <c r="L28" s="464" t="str">
        <f t="shared" si="1"/>
        <v>SP - Barretos</v>
      </c>
      <c r="M28" s="459">
        <f>VLOOKUP(L28,'Res Nº 2590'!A:B,2,FALSE)</f>
        <v>0.4770833333333333</v>
      </c>
      <c r="N28" s="468">
        <f>(Tabela5[[#This Row],[Horas]]-INT(Tabela5[[#This Row],[Horas]]))*24</f>
        <v>11.45</v>
      </c>
      <c r="O28">
        <v>2.7</v>
      </c>
      <c r="Q28" t="s">
        <v>701</v>
      </c>
      <c r="R28" t="s">
        <v>500</v>
      </c>
      <c r="S28" t="s">
        <v>807</v>
      </c>
      <c r="T28" t="str">
        <f t="shared" si="2"/>
        <v>SP - Votorantim</v>
      </c>
      <c r="U28" s="464">
        <f>VLOOKUP(T28,'Res Nº 2590'!A:B,2,FALSE)</f>
        <v>0.47638888888888892</v>
      </c>
      <c r="V28" s="466">
        <f>(Tabela7[[#This Row],[Horas]]-INT(Tabela7[[#This Row],[Horas]]))*24</f>
        <v>11.433333333333334</v>
      </c>
      <c r="W28">
        <v>2.7</v>
      </c>
      <c r="Y28" t="s">
        <v>703</v>
      </c>
      <c r="Z28" t="s">
        <v>500</v>
      </c>
      <c r="AA28" t="s">
        <v>808</v>
      </c>
      <c r="AB28" t="str">
        <f t="shared" si="3"/>
        <v>SP - Sarutaiá</v>
      </c>
      <c r="AC28" s="463">
        <f>VLOOKUP(AB28,'Res Nº 2590'!A:B,2,FALSE)</f>
        <v>0.47638888888888892</v>
      </c>
      <c r="AD28" s="466">
        <f>(Tabela6[[#This Row],[Horas]]-INT(Tabela6[[#This Row],[Horas]]))*24</f>
        <v>11.433333333333334</v>
      </c>
      <c r="AE28">
        <v>2.7</v>
      </c>
    </row>
    <row r="29" spans="1:31" x14ac:dyDescent="0.25">
      <c r="A29" t="s">
        <v>668</v>
      </c>
      <c r="B29" t="s">
        <v>495</v>
      </c>
      <c r="C29" t="s">
        <v>809</v>
      </c>
      <c r="D29" t="str">
        <f t="shared" si="0"/>
        <v>RS - Bom Jesus</v>
      </c>
      <c r="E29" s="463">
        <f>VLOOKUP(D29,'Res Nº 2590'!A:B,2,)</f>
        <v>0.47500000000000003</v>
      </c>
      <c r="F29" s="466">
        <f>(Tabela4[[#This Row],[Horas]]-INT(Tabela4[[#This Row],[Horas]]))*24</f>
        <v>11.4</v>
      </c>
      <c r="G29">
        <v>2.2999999999999998</v>
      </c>
      <c r="I29" t="s">
        <v>699</v>
      </c>
      <c r="J29" t="s">
        <v>500</v>
      </c>
      <c r="K29" t="s">
        <v>810</v>
      </c>
      <c r="L29" s="464" t="str">
        <f t="shared" si="1"/>
        <v>SP - Barrinha</v>
      </c>
      <c r="M29" s="459">
        <f>VLOOKUP(L29,'Res Nº 2590'!A:B,2,FALSE)</f>
        <v>0.47638888888888892</v>
      </c>
      <c r="N29" s="468">
        <f>(Tabela5[[#This Row],[Horas]]-INT(Tabela5[[#This Row],[Horas]]))*24</f>
        <v>11.433333333333334</v>
      </c>
      <c r="O29">
        <v>2.7</v>
      </c>
      <c r="Y29" t="s">
        <v>703</v>
      </c>
      <c r="Z29" t="s">
        <v>500</v>
      </c>
      <c r="AA29" t="s">
        <v>811</v>
      </c>
      <c r="AB29" t="str">
        <f t="shared" si="3"/>
        <v>SP - Taguaí</v>
      </c>
      <c r="AC29" s="463">
        <f>VLOOKUP(AB29,'Res Nº 2590'!A:B,2,FALSE)</f>
        <v>0.47638888888888892</v>
      </c>
      <c r="AD29" s="466">
        <f>(Tabela6[[#This Row],[Horas]]-INT(Tabela6[[#This Row],[Horas]]))*24</f>
        <v>11.433333333333334</v>
      </c>
      <c r="AE29">
        <v>2.7</v>
      </c>
    </row>
    <row r="30" spans="1:31" x14ac:dyDescent="0.25">
      <c r="A30" t="s">
        <v>668</v>
      </c>
      <c r="B30" t="s">
        <v>495</v>
      </c>
      <c r="C30" t="s">
        <v>812</v>
      </c>
      <c r="D30" t="str">
        <f t="shared" si="0"/>
        <v>RS - Bom Progresso</v>
      </c>
      <c r="E30" s="463">
        <f>VLOOKUP(D30,'Res Nº 2590'!A:B,2,)</f>
        <v>0.47500000000000003</v>
      </c>
      <c r="F30" s="466">
        <f>(Tabela4[[#This Row],[Horas]]-INT(Tabela4[[#This Row],[Horas]]))*24</f>
        <v>11.4</v>
      </c>
      <c r="G30">
        <v>2.2999999999999998</v>
      </c>
      <c r="I30" t="s">
        <v>699</v>
      </c>
      <c r="J30" t="s">
        <v>500</v>
      </c>
      <c r="K30" t="s">
        <v>813</v>
      </c>
      <c r="L30" s="464" t="str">
        <f t="shared" si="1"/>
        <v>SP - Batatais</v>
      </c>
      <c r="M30" s="459">
        <f>VLOOKUP(L30,'Res Nº 2590'!A:B,2,FALSE)</f>
        <v>0.47638888888888892</v>
      </c>
      <c r="N30" s="468">
        <f>(Tabela5[[#This Row],[Horas]]-INT(Tabela5[[#This Row],[Horas]]))*24</f>
        <v>11.433333333333334</v>
      </c>
      <c r="O30">
        <v>2.7</v>
      </c>
      <c r="Y30" t="s">
        <v>703</v>
      </c>
      <c r="Z30" t="s">
        <v>500</v>
      </c>
      <c r="AA30" t="s">
        <v>814</v>
      </c>
      <c r="AB30" t="str">
        <f t="shared" si="3"/>
        <v>SP - Taquarituba</v>
      </c>
      <c r="AC30" s="463">
        <f>VLOOKUP(AB30,'Res Nº 2590'!A:B,2,FALSE)</f>
        <v>0.47638888888888892</v>
      </c>
      <c r="AD30" s="466">
        <f>(Tabela6[[#This Row],[Horas]]-INT(Tabela6[[#This Row],[Horas]]))*24</f>
        <v>11.433333333333334</v>
      </c>
      <c r="AE30">
        <v>2.7</v>
      </c>
    </row>
    <row r="31" spans="1:31" x14ac:dyDescent="0.25">
      <c r="A31" t="s">
        <v>668</v>
      </c>
      <c r="B31" t="s">
        <v>495</v>
      </c>
      <c r="C31" t="s">
        <v>815</v>
      </c>
      <c r="D31" t="str">
        <f t="shared" si="0"/>
        <v>RS - Bozano</v>
      </c>
      <c r="E31" s="463">
        <f>VLOOKUP(D31,'Res Nº 2590'!A:B,2,)</f>
        <v>0.47500000000000003</v>
      </c>
      <c r="F31" s="466">
        <f>(Tabela4[[#This Row],[Horas]]-INT(Tabela4[[#This Row],[Horas]]))*24</f>
        <v>11.4</v>
      </c>
      <c r="G31">
        <v>2.2999999999999998</v>
      </c>
      <c r="I31" t="s">
        <v>699</v>
      </c>
      <c r="J31" t="s">
        <v>500</v>
      </c>
      <c r="K31" t="s">
        <v>816</v>
      </c>
      <c r="L31" s="464" t="str">
        <f t="shared" si="1"/>
        <v>SP - Bauru</v>
      </c>
      <c r="M31" s="459">
        <f>VLOOKUP(L31,'Res Nº 2590'!A:B,2,FALSE)</f>
        <v>0.47638888888888892</v>
      </c>
      <c r="N31" s="468">
        <f>(Tabela5[[#This Row],[Horas]]-INT(Tabela5[[#This Row],[Horas]]))*24</f>
        <v>11.433333333333334</v>
      </c>
      <c r="O31">
        <v>2.7</v>
      </c>
      <c r="Y31" t="s">
        <v>703</v>
      </c>
      <c r="Z31" t="s">
        <v>500</v>
      </c>
      <c r="AA31" t="s">
        <v>817</v>
      </c>
      <c r="AB31" t="str">
        <f t="shared" si="3"/>
        <v>SP - Tejupá</v>
      </c>
      <c r="AC31" s="463">
        <f>VLOOKUP(AB31,'Res Nº 2590'!A:B,2,FALSE)</f>
        <v>0.47638888888888892</v>
      </c>
      <c r="AD31" s="466">
        <f>(Tabela6[[#This Row],[Horas]]-INT(Tabela6[[#This Row],[Horas]]))*24</f>
        <v>11.433333333333334</v>
      </c>
      <c r="AE31">
        <v>2.7</v>
      </c>
    </row>
    <row r="32" spans="1:31" x14ac:dyDescent="0.25">
      <c r="A32" t="s">
        <v>668</v>
      </c>
      <c r="B32" t="s">
        <v>495</v>
      </c>
      <c r="C32" t="s">
        <v>818</v>
      </c>
      <c r="D32" t="str">
        <f t="shared" si="0"/>
        <v>RS - Braga</v>
      </c>
      <c r="E32" s="463">
        <f>VLOOKUP(D32,'Res Nº 2590'!A:B,2,)</f>
        <v>0.47500000000000003</v>
      </c>
      <c r="F32" s="466">
        <f>(Tabela4[[#This Row],[Horas]]-INT(Tabela4[[#This Row],[Horas]]))*24</f>
        <v>11.4</v>
      </c>
      <c r="G32">
        <v>2.2999999999999998</v>
      </c>
      <c r="I32" t="s">
        <v>699</v>
      </c>
      <c r="J32" t="s">
        <v>500</v>
      </c>
      <c r="K32" t="s">
        <v>819</v>
      </c>
      <c r="L32" s="464" t="str">
        <f t="shared" si="1"/>
        <v>SP - Bebedouro</v>
      </c>
      <c r="M32" s="459">
        <f>VLOOKUP(L32,'Res Nº 2590'!A:B,2,FALSE)</f>
        <v>0.47638888888888892</v>
      </c>
      <c r="N32" s="468">
        <f>(Tabela5[[#This Row],[Horas]]-INT(Tabela5[[#This Row],[Horas]]))*24</f>
        <v>11.433333333333334</v>
      </c>
      <c r="O32">
        <v>2.7</v>
      </c>
      <c r="Y32" t="s">
        <v>703</v>
      </c>
      <c r="Z32" t="s">
        <v>500</v>
      </c>
      <c r="AA32" t="s">
        <v>820</v>
      </c>
      <c r="AB32" t="str">
        <f t="shared" si="3"/>
        <v>SP - Timburi</v>
      </c>
      <c r="AC32" s="463">
        <f>VLOOKUP(AB32,'Res Nº 2590'!A:B,2,FALSE)</f>
        <v>0.47638888888888892</v>
      </c>
      <c r="AD32" s="466">
        <f>(Tabela6[[#This Row],[Horas]]-INT(Tabela6[[#This Row],[Horas]]))*24</f>
        <v>11.433333333333334</v>
      </c>
      <c r="AE32">
        <v>2.7</v>
      </c>
    </row>
    <row r="33" spans="1:31" x14ac:dyDescent="0.25">
      <c r="A33" t="s">
        <v>668</v>
      </c>
      <c r="B33" t="s">
        <v>495</v>
      </c>
      <c r="C33" t="s">
        <v>821</v>
      </c>
      <c r="D33" t="str">
        <f t="shared" si="0"/>
        <v>RS - Cachoeirinha</v>
      </c>
      <c r="E33" s="463">
        <f>VLOOKUP(D33,'Res Nº 2590'!A:B,2,)</f>
        <v>0.47500000000000003</v>
      </c>
      <c r="F33" s="466">
        <f>(Tabela4[[#This Row],[Horas]]-INT(Tabela4[[#This Row],[Horas]]))*24</f>
        <v>11.4</v>
      </c>
      <c r="G33">
        <v>2.2999999999999998</v>
      </c>
      <c r="I33" t="s">
        <v>699</v>
      </c>
      <c r="J33" t="s">
        <v>500</v>
      </c>
      <c r="K33" t="s">
        <v>822</v>
      </c>
      <c r="L33" s="464" t="str">
        <f t="shared" si="1"/>
        <v>SP - Bento de Abreu</v>
      </c>
      <c r="M33" s="459">
        <f>VLOOKUP(L33,'Res Nº 2590'!A:B,2,FALSE)</f>
        <v>0.47638888888888892</v>
      </c>
      <c r="N33" s="468">
        <f>(Tabela5[[#This Row],[Horas]]-INT(Tabela5[[#This Row],[Horas]]))*24</f>
        <v>11.433333333333334</v>
      </c>
      <c r="O33">
        <v>2.7</v>
      </c>
      <c r="Y33" t="s">
        <v>703</v>
      </c>
      <c r="Z33" t="s">
        <v>500</v>
      </c>
      <c r="AA33" t="s">
        <v>823</v>
      </c>
      <c r="AB33" t="str">
        <f t="shared" si="3"/>
        <v>SP - Ubirajara</v>
      </c>
      <c r="AC33" s="463">
        <f>VLOOKUP(AB33,'Res Nº 2590'!A:B,2,FALSE)</f>
        <v>0.47638888888888892</v>
      </c>
      <c r="AD33" s="466">
        <f>(Tabela6[[#This Row],[Horas]]-INT(Tabela6[[#This Row],[Horas]]))*24</f>
        <v>11.433333333333334</v>
      </c>
      <c r="AE33">
        <v>2.7</v>
      </c>
    </row>
    <row r="34" spans="1:31" x14ac:dyDescent="0.25">
      <c r="A34" t="s">
        <v>668</v>
      </c>
      <c r="B34" t="s">
        <v>495</v>
      </c>
      <c r="C34" t="s">
        <v>824</v>
      </c>
      <c r="D34" t="str">
        <f t="shared" si="0"/>
        <v>RS - Cacique Doble</v>
      </c>
      <c r="E34" s="463">
        <f>VLOOKUP(D34,'Res Nº 2590'!A:B,2,)</f>
        <v>0.47500000000000003</v>
      </c>
      <c r="F34" s="466">
        <f>(Tabela4[[#This Row],[Horas]]-INT(Tabela4[[#This Row],[Horas]]))*24</f>
        <v>11.4</v>
      </c>
      <c r="G34">
        <v>2.2999999999999998</v>
      </c>
      <c r="I34" t="s">
        <v>699</v>
      </c>
      <c r="J34" t="s">
        <v>500</v>
      </c>
      <c r="K34" t="s">
        <v>825</v>
      </c>
      <c r="L34" s="464" t="str">
        <f t="shared" ref="L34:L65" si="4">CONCATENATE(J34," - ",K34)</f>
        <v>SP - Bilac</v>
      </c>
      <c r="M34" s="459">
        <f>VLOOKUP(L34,'Res Nº 2590'!A:B,2,FALSE)</f>
        <v>0.47638888888888892</v>
      </c>
      <c r="N34" s="468">
        <f>(Tabela5[[#This Row],[Horas]]-INT(Tabela5[[#This Row],[Horas]]))*24</f>
        <v>11.433333333333334</v>
      </c>
      <c r="O34">
        <v>2.7</v>
      </c>
      <c r="Y34" t="s">
        <v>703</v>
      </c>
      <c r="Z34" t="s">
        <v>510</v>
      </c>
      <c r="AA34" t="s">
        <v>826</v>
      </c>
      <c r="AB34" t="str">
        <f t="shared" si="3"/>
        <v>MG - Arceburgo</v>
      </c>
      <c r="AC34" s="463">
        <f>VLOOKUP(AB34,'Res Nº 2590'!A:B,2,FALSE)</f>
        <v>0.47638888888888892</v>
      </c>
      <c r="AD34" s="466">
        <f>(Tabela6[[#This Row],[Horas]]-INT(Tabela6[[#This Row],[Horas]]))*24</f>
        <v>11.433333333333334</v>
      </c>
      <c r="AE34">
        <v>2.7</v>
      </c>
    </row>
    <row r="35" spans="1:31" x14ac:dyDescent="0.25">
      <c r="A35" t="s">
        <v>668</v>
      </c>
      <c r="B35" t="s">
        <v>495</v>
      </c>
      <c r="C35" t="s">
        <v>827</v>
      </c>
      <c r="D35" t="str">
        <f t="shared" si="0"/>
        <v>RS - Caiçara</v>
      </c>
      <c r="E35" s="463">
        <f>VLOOKUP(D35,'Res Nº 2590'!A:B,2,)</f>
        <v>0.47569444444444442</v>
      </c>
      <c r="F35" s="466">
        <f>(Tabela4[[#This Row],[Horas]]-INT(Tabela4[[#This Row],[Horas]]))*24</f>
        <v>11.416666666666666</v>
      </c>
      <c r="G35">
        <v>2.2999999999999998</v>
      </c>
      <c r="I35" t="s">
        <v>699</v>
      </c>
      <c r="J35" t="s">
        <v>500</v>
      </c>
      <c r="K35" t="s">
        <v>828</v>
      </c>
      <c r="L35" s="464" t="str">
        <f t="shared" si="4"/>
        <v>SP - Birigui</v>
      </c>
      <c r="M35" s="459">
        <f>VLOOKUP(L35,'Res Nº 2590'!A:B,2,FALSE)</f>
        <v>0.47638888888888892</v>
      </c>
      <c r="N35" s="468">
        <f>(Tabela5[[#This Row],[Horas]]-INT(Tabela5[[#This Row],[Horas]]))*24</f>
        <v>11.433333333333334</v>
      </c>
      <c r="O35">
        <v>2.7</v>
      </c>
      <c r="Y35" t="s">
        <v>703</v>
      </c>
      <c r="Z35" t="s">
        <v>510</v>
      </c>
      <c r="AA35" t="s">
        <v>829</v>
      </c>
      <c r="AB35" t="str">
        <f t="shared" si="3"/>
        <v>MG - Itamogi</v>
      </c>
      <c r="AC35" s="463">
        <f>VLOOKUP(AB35,'Res Nº 2590'!A:B,2,FALSE)</f>
        <v>0.47638888888888892</v>
      </c>
      <c r="AD35" s="466">
        <f>(Tabela6[[#This Row],[Horas]]-INT(Tabela6[[#This Row],[Horas]]))*24</f>
        <v>11.433333333333334</v>
      </c>
      <c r="AE35">
        <v>2.7</v>
      </c>
    </row>
    <row r="36" spans="1:31" x14ac:dyDescent="0.25">
      <c r="A36" t="s">
        <v>668</v>
      </c>
      <c r="B36" t="s">
        <v>495</v>
      </c>
      <c r="C36" t="s">
        <v>830</v>
      </c>
      <c r="D36" t="str">
        <f t="shared" si="0"/>
        <v>RS - Camargo</v>
      </c>
      <c r="E36" s="463">
        <f>VLOOKUP(D36,'Res Nº 2590'!A:B,2,)</f>
        <v>0.47500000000000003</v>
      </c>
      <c r="F36" s="466">
        <f>(Tabela4[[#This Row],[Horas]]-INT(Tabela4[[#This Row],[Horas]]))*24</f>
        <v>11.4</v>
      </c>
      <c r="G36">
        <v>2.2999999999999998</v>
      </c>
      <c r="I36" t="s">
        <v>699</v>
      </c>
      <c r="J36" t="s">
        <v>500</v>
      </c>
      <c r="K36" t="s">
        <v>831</v>
      </c>
      <c r="L36" s="464" t="str">
        <f t="shared" si="4"/>
        <v>SP - Boa Esperança do Sul</v>
      </c>
      <c r="M36" s="459">
        <f>VLOOKUP(L36,'Res Nº 2590'!A:B,2,FALSE)</f>
        <v>0.47638888888888892</v>
      </c>
      <c r="N36" s="468">
        <f>(Tabela5[[#This Row],[Horas]]-INT(Tabela5[[#This Row],[Horas]]))*24</f>
        <v>11.433333333333334</v>
      </c>
      <c r="O36">
        <v>2.7</v>
      </c>
      <c r="Y36" t="s">
        <v>703</v>
      </c>
      <c r="Z36" t="s">
        <v>500</v>
      </c>
      <c r="AA36" t="s">
        <v>832</v>
      </c>
      <c r="AB36" t="str">
        <f t="shared" si="3"/>
        <v>SP - Mococa</v>
      </c>
      <c r="AC36" s="463">
        <f>VLOOKUP(AB36,'Res Nº 2590'!A:B,2,FALSE)</f>
        <v>0.47638888888888892</v>
      </c>
      <c r="AD36" s="466">
        <f>(Tabela6[[#This Row],[Horas]]-INT(Tabela6[[#This Row],[Horas]]))*24</f>
        <v>11.433333333333334</v>
      </c>
      <c r="AE36">
        <v>2.7</v>
      </c>
    </row>
    <row r="37" spans="1:31" x14ac:dyDescent="0.25">
      <c r="A37" t="s">
        <v>668</v>
      </c>
      <c r="B37" t="s">
        <v>495</v>
      </c>
      <c r="C37" t="s">
        <v>833</v>
      </c>
      <c r="D37" t="str">
        <f t="shared" si="0"/>
        <v>RS - Cambará do Sul</v>
      </c>
      <c r="E37" s="463">
        <f>VLOOKUP(D37,'Res Nº 2590'!A:B,2,)</f>
        <v>0.47500000000000003</v>
      </c>
      <c r="F37" s="466">
        <f>(Tabela4[[#This Row],[Horas]]-INT(Tabela4[[#This Row],[Horas]]))*24</f>
        <v>11.4</v>
      </c>
      <c r="G37">
        <v>2.2999999999999998</v>
      </c>
      <c r="I37" t="s">
        <v>699</v>
      </c>
      <c r="J37" t="s">
        <v>500</v>
      </c>
      <c r="K37" t="s">
        <v>834</v>
      </c>
      <c r="L37" s="464" t="str">
        <f t="shared" si="4"/>
        <v>SP - Bocaina</v>
      </c>
      <c r="M37" s="459">
        <f>VLOOKUP(L37,'Res Nº 2590'!A:B,2,FALSE)</f>
        <v>0.47638888888888892</v>
      </c>
      <c r="N37" s="468">
        <f>(Tabela5[[#This Row],[Horas]]-INT(Tabela5[[#This Row],[Horas]]))*24</f>
        <v>11.433333333333334</v>
      </c>
      <c r="O37">
        <v>2.7</v>
      </c>
      <c r="Y37" t="s">
        <v>703</v>
      </c>
      <c r="Z37" t="s">
        <v>510</v>
      </c>
      <c r="AA37" t="s">
        <v>835</v>
      </c>
      <c r="AB37" t="str">
        <f t="shared" si="3"/>
        <v>MG - Monte Santo de Minas</v>
      </c>
      <c r="AC37" s="463">
        <f>VLOOKUP(AB37,'Res Nº 2590'!A:B,2,FALSE)</f>
        <v>0.47638888888888892</v>
      </c>
      <c r="AD37" s="466">
        <f>(Tabela6[[#This Row],[Horas]]-INT(Tabela6[[#This Row],[Horas]]))*24</f>
        <v>11.433333333333334</v>
      </c>
      <c r="AE37">
        <v>2.7</v>
      </c>
    </row>
    <row r="38" spans="1:31" x14ac:dyDescent="0.25">
      <c r="A38" t="s">
        <v>668</v>
      </c>
      <c r="B38" t="s">
        <v>495</v>
      </c>
      <c r="C38" t="s">
        <v>836</v>
      </c>
      <c r="D38" t="str">
        <f t="shared" si="0"/>
        <v>RS - Campestre da Serra</v>
      </c>
      <c r="E38" s="463">
        <f>VLOOKUP(D38,'Res Nº 2590'!A:B,2,)</f>
        <v>0.47500000000000003</v>
      </c>
      <c r="F38" s="466">
        <f>(Tabela4[[#This Row],[Horas]]-INT(Tabela4[[#This Row],[Horas]]))*24</f>
        <v>11.4</v>
      </c>
      <c r="G38">
        <v>2.2999999999999998</v>
      </c>
      <c r="I38" t="s">
        <v>699</v>
      </c>
      <c r="J38" t="s">
        <v>500</v>
      </c>
      <c r="K38" t="s">
        <v>837</v>
      </c>
      <c r="L38" s="464" t="str">
        <f t="shared" si="4"/>
        <v>SP - Bofete</v>
      </c>
      <c r="M38" s="459">
        <f>VLOOKUP(L38,'Res Nº 2590'!A:B,2,FALSE)</f>
        <v>0.47638888888888892</v>
      </c>
      <c r="N38" s="468">
        <f>(Tabela5[[#This Row],[Horas]]-INT(Tabela5[[#This Row],[Horas]]))*24</f>
        <v>11.433333333333334</v>
      </c>
      <c r="O38">
        <v>2.7</v>
      </c>
      <c r="Y38" t="s">
        <v>703</v>
      </c>
      <c r="Z38" t="s">
        <v>500</v>
      </c>
      <c r="AA38" t="s">
        <v>838</v>
      </c>
      <c r="AB38" t="str">
        <f t="shared" si="3"/>
        <v>SP - Caconde</v>
      </c>
      <c r="AC38" s="463">
        <f>VLOOKUP(AB38,'Res Nº 2590'!A:B,2,FALSE)</f>
        <v>0.47638888888888892</v>
      </c>
      <c r="AD38" s="466">
        <f>(Tabela6[[#This Row],[Horas]]-INT(Tabela6[[#This Row],[Horas]]))*24</f>
        <v>11.433333333333334</v>
      </c>
      <c r="AE38">
        <v>2.7</v>
      </c>
    </row>
    <row r="39" spans="1:31" x14ac:dyDescent="0.25">
      <c r="A39" t="s">
        <v>668</v>
      </c>
      <c r="B39" t="s">
        <v>495</v>
      </c>
      <c r="C39" t="s">
        <v>839</v>
      </c>
      <c r="D39" t="str">
        <f t="shared" si="0"/>
        <v>RS - Campina das Missões</v>
      </c>
      <c r="E39" s="463">
        <f>VLOOKUP(D39,'Res Nº 2590'!A:B,2,)</f>
        <v>0.47500000000000003</v>
      </c>
      <c r="F39" s="466">
        <f>(Tabela4[[#This Row],[Horas]]-INT(Tabela4[[#This Row],[Horas]]))*24</f>
        <v>11.4</v>
      </c>
      <c r="G39">
        <v>2.2999999999999998</v>
      </c>
      <c r="I39" t="s">
        <v>699</v>
      </c>
      <c r="J39" t="s">
        <v>500</v>
      </c>
      <c r="K39" t="s">
        <v>840</v>
      </c>
      <c r="L39" s="464" t="str">
        <f t="shared" si="4"/>
        <v>SP - Boracéia</v>
      </c>
      <c r="M39" s="459">
        <f>VLOOKUP(L39,'Res Nº 2590'!A:B,2,FALSE)</f>
        <v>0.47638888888888892</v>
      </c>
      <c r="N39" s="468">
        <f>(Tabela5[[#This Row],[Horas]]-INT(Tabela5[[#This Row],[Horas]]))*24</f>
        <v>11.433333333333334</v>
      </c>
      <c r="O39">
        <v>2.7</v>
      </c>
      <c r="Y39" t="s">
        <v>703</v>
      </c>
      <c r="Z39" t="s">
        <v>500</v>
      </c>
      <c r="AA39" t="s">
        <v>841</v>
      </c>
      <c r="AB39" t="str">
        <f t="shared" si="3"/>
        <v>SP - Casa Branca</v>
      </c>
      <c r="AC39" s="463">
        <f>VLOOKUP(AB39,'Res Nº 2590'!A:B,2,FALSE)</f>
        <v>0.47638888888888892</v>
      </c>
      <c r="AD39" s="466">
        <f>(Tabela6[[#This Row],[Horas]]-INT(Tabela6[[#This Row],[Horas]]))*24</f>
        <v>11.433333333333334</v>
      </c>
      <c r="AE39">
        <v>2.7</v>
      </c>
    </row>
    <row r="40" spans="1:31" x14ac:dyDescent="0.25">
      <c r="A40" t="s">
        <v>668</v>
      </c>
      <c r="B40" t="s">
        <v>495</v>
      </c>
      <c r="C40" t="s">
        <v>842</v>
      </c>
      <c r="D40" t="str">
        <f t="shared" si="0"/>
        <v>RS - Campinas do Sul</v>
      </c>
      <c r="E40" s="463">
        <f>VLOOKUP(D40,'Res Nº 2590'!A:B,2,)</f>
        <v>0.47500000000000003</v>
      </c>
      <c r="F40" s="466">
        <f>(Tabela4[[#This Row],[Horas]]-INT(Tabela4[[#This Row],[Horas]]))*24</f>
        <v>11.4</v>
      </c>
      <c r="G40">
        <v>2.2999999999999998</v>
      </c>
      <c r="I40" t="s">
        <v>699</v>
      </c>
      <c r="J40" t="s">
        <v>500</v>
      </c>
      <c r="K40" t="s">
        <v>843</v>
      </c>
      <c r="L40" s="464" t="str">
        <f t="shared" si="4"/>
        <v>SP - Borebi</v>
      </c>
      <c r="M40" s="459">
        <f>VLOOKUP(L40,'Res Nº 2590'!A:B,2,FALSE)</f>
        <v>0.47638888888888892</v>
      </c>
      <c r="N40" s="468">
        <f>(Tabela5[[#This Row],[Horas]]-INT(Tabela5[[#This Row],[Horas]]))*24</f>
        <v>11.433333333333334</v>
      </c>
      <c r="O40">
        <v>2.7</v>
      </c>
      <c r="Y40" t="s">
        <v>703</v>
      </c>
      <c r="Z40" t="s">
        <v>500</v>
      </c>
      <c r="AA40" t="s">
        <v>844</v>
      </c>
      <c r="AB40" t="str">
        <f t="shared" si="3"/>
        <v>SP - Divinolândia</v>
      </c>
      <c r="AC40" s="463">
        <f>VLOOKUP(AB40,'Res Nº 2590'!A:B,2,FALSE)</f>
        <v>0.47638888888888892</v>
      </c>
      <c r="AD40" s="466">
        <f>(Tabela6[[#This Row],[Horas]]-INT(Tabela6[[#This Row],[Horas]]))*24</f>
        <v>11.433333333333334</v>
      </c>
      <c r="AE40">
        <v>2.7</v>
      </c>
    </row>
    <row r="41" spans="1:31" x14ac:dyDescent="0.25">
      <c r="A41" t="s">
        <v>668</v>
      </c>
      <c r="B41" t="s">
        <v>495</v>
      </c>
      <c r="C41" t="s">
        <v>845</v>
      </c>
      <c r="D41" t="str">
        <f t="shared" si="0"/>
        <v>RS - Campo Novo</v>
      </c>
      <c r="E41" s="463">
        <f>VLOOKUP(D41,'Res Nº 2590'!A:B,2,)</f>
        <v>0.47500000000000003</v>
      </c>
      <c r="F41" s="466">
        <f>(Tabela4[[#This Row],[Horas]]-INT(Tabela4[[#This Row],[Horas]]))*24</f>
        <v>11.4</v>
      </c>
      <c r="G41">
        <v>2.2999999999999998</v>
      </c>
      <c r="I41" t="s">
        <v>699</v>
      </c>
      <c r="J41" t="s">
        <v>500</v>
      </c>
      <c r="K41" t="s">
        <v>846</v>
      </c>
      <c r="L41" s="464" t="str">
        <f t="shared" si="4"/>
        <v>SP - Botucatu</v>
      </c>
      <c r="M41" s="459">
        <f>VLOOKUP(L41,'Res Nº 2590'!A:B,2,FALSE)</f>
        <v>0.47638888888888892</v>
      </c>
      <c r="N41" s="468">
        <f>(Tabela5[[#This Row],[Horas]]-INT(Tabela5[[#This Row],[Horas]]))*24</f>
        <v>11.433333333333334</v>
      </c>
      <c r="O41">
        <v>2.7</v>
      </c>
      <c r="Y41" t="s">
        <v>703</v>
      </c>
      <c r="Z41" t="s">
        <v>500</v>
      </c>
      <c r="AA41" t="s">
        <v>847</v>
      </c>
      <c r="AB41" t="str">
        <f t="shared" si="3"/>
        <v>SP - Itobi</v>
      </c>
      <c r="AC41" s="463">
        <f>VLOOKUP(AB41,'Res Nº 2590'!A:B,2,FALSE)</f>
        <v>0.47638888888888892</v>
      </c>
      <c r="AD41" s="466">
        <f>(Tabela6[[#This Row],[Horas]]-INT(Tabela6[[#This Row],[Horas]]))*24</f>
        <v>11.433333333333334</v>
      </c>
      <c r="AE41">
        <v>2.7</v>
      </c>
    </row>
    <row r="42" spans="1:31" x14ac:dyDescent="0.25">
      <c r="A42" t="s">
        <v>668</v>
      </c>
      <c r="B42" t="s">
        <v>495</v>
      </c>
      <c r="C42" t="s">
        <v>848</v>
      </c>
      <c r="D42" t="str">
        <f t="shared" si="0"/>
        <v>RS - Cândido Godói</v>
      </c>
      <c r="E42" s="463">
        <f>VLOOKUP(D42,'Res Nº 2590'!A:B,2,)</f>
        <v>0.47500000000000003</v>
      </c>
      <c r="F42" s="466">
        <f>(Tabela4[[#This Row],[Horas]]-INT(Tabela4[[#This Row],[Horas]]))*24</f>
        <v>11.4</v>
      </c>
      <c r="G42">
        <v>2.2999999999999998</v>
      </c>
      <c r="I42" t="s">
        <v>699</v>
      </c>
      <c r="J42" t="s">
        <v>500</v>
      </c>
      <c r="K42" t="s">
        <v>849</v>
      </c>
      <c r="L42" s="464" t="str">
        <f t="shared" si="4"/>
        <v>SP - Braúna</v>
      </c>
      <c r="M42" s="459">
        <f>VLOOKUP(L42,'Res Nº 2590'!A:B,2,FALSE)</f>
        <v>0.47638888888888892</v>
      </c>
      <c r="N42" s="468">
        <f>(Tabela5[[#This Row],[Horas]]-INT(Tabela5[[#This Row],[Horas]]))*24</f>
        <v>11.433333333333334</v>
      </c>
      <c r="O42">
        <v>2.7</v>
      </c>
      <c r="Y42" t="s">
        <v>703</v>
      </c>
      <c r="Z42" t="s">
        <v>500</v>
      </c>
      <c r="AA42" t="s">
        <v>850</v>
      </c>
      <c r="AB42" t="str">
        <f t="shared" si="3"/>
        <v>SP - São José do Rio Pardo</v>
      </c>
      <c r="AC42" s="463">
        <f>VLOOKUP(AB42,'Res Nº 2590'!A:B,2,FALSE)</f>
        <v>0.47638888888888892</v>
      </c>
      <c r="AD42" s="466">
        <f>(Tabela6[[#This Row],[Horas]]-INT(Tabela6[[#This Row],[Horas]]))*24</f>
        <v>11.433333333333334</v>
      </c>
      <c r="AE42">
        <v>2.7</v>
      </c>
    </row>
    <row r="43" spans="1:31" x14ac:dyDescent="0.25">
      <c r="A43" t="s">
        <v>668</v>
      </c>
      <c r="B43" t="s">
        <v>495</v>
      </c>
      <c r="C43" t="s">
        <v>851</v>
      </c>
      <c r="D43" t="str">
        <f t="shared" si="0"/>
        <v>RS - Canela</v>
      </c>
      <c r="E43" s="463">
        <f>VLOOKUP(D43,'Res Nº 2590'!A:B,2,)</f>
        <v>0.47500000000000003</v>
      </c>
      <c r="F43" s="466">
        <f>(Tabela4[[#This Row],[Horas]]-INT(Tabela4[[#This Row],[Horas]]))*24</f>
        <v>11.4</v>
      </c>
      <c r="G43">
        <v>2.2999999999999998</v>
      </c>
      <c r="I43" t="s">
        <v>699</v>
      </c>
      <c r="J43" t="s">
        <v>500</v>
      </c>
      <c r="K43" t="s">
        <v>852</v>
      </c>
      <c r="L43" s="464" t="str">
        <f t="shared" si="4"/>
        <v>SP - Brejo Alegre</v>
      </c>
      <c r="M43" s="459">
        <f>VLOOKUP(L43,'Res Nº 2590'!A:B,2,FALSE)</f>
        <v>0.47638888888888892</v>
      </c>
      <c r="N43" s="468">
        <f>(Tabela5[[#This Row],[Horas]]-INT(Tabela5[[#This Row],[Horas]]))*24</f>
        <v>11.433333333333334</v>
      </c>
      <c r="O43">
        <v>2.7</v>
      </c>
      <c r="Y43" t="s">
        <v>703</v>
      </c>
      <c r="Z43" t="s">
        <v>500</v>
      </c>
      <c r="AA43" t="s">
        <v>853</v>
      </c>
      <c r="AB43" t="str">
        <f t="shared" si="3"/>
        <v>SP - São Sebastião da Grama</v>
      </c>
      <c r="AC43" s="463">
        <f>VLOOKUP(AB43,'Res Nº 2590'!A:B,2,FALSE)</f>
        <v>0.47638888888888892</v>
      </c>
      <c r="AD43" s="466">
        <f>(Tabela6[[#This Row],[Horas]]-INT(Tabela6[[#This Row],[Horas]]))*24</f>
        <v>11.433333333333334</v>
      </c>
      <c r="AE43">
        <v>2.7</v>
      </c>
    </row>
    <row r="44" spans="1:31" x14ac:dyDescent="0.25">
      <c r="A44" t="s">
        <v>668</v>
      </c>
      <c r="B44" t="s">
        <v>495</v>
      </c>
      <c r="C44" t="s">
        <v>854</v>
      </c>
      <c r="D44" t="str">
        <f t="shared" si="0"/>
        <v>RS - Capão Bonito do Sul</v>
      </c>
      <c r="E44" s="463">
        <f>VLOOKUP(D44,'Res Nº 2590'!A:B,2,)</f>
        <v>0.47500000000000003</v>
      </c>
      <c r="F44" s="466">
        <f>(Tabela4[[#This Row],[Horas]]-INT(Tabela4[[#This Row],[Horas]]))*24</f>
        <v>11.4</v>
      </c>
      <c r="G44">
        <v>2.2999999999999998</v>
      </c>
      <c r="I44" t="s">
        <v>699</v>
      </c>
      <c r="J44" t="s">
        <v>500</v>
      </c>
      <c r="K44" t="s">
        <v>855</v>
      </c>
      <c r="L44" s="464" t="str">
        <f t="shared" si="4"/>
        <v>SP - Brodowski</v>
      </c>
      <c r="M44" s="459">
        <f>VLOOKUP(L44,'Res Nº 2590'!A:B,2,FALSE)</f>
        <v>0.47638888888888892</v>
      </c>
      <c r="N44" s="468">
        <f>(Tabela5[[#This Row],[Horas]]-INT(Tabela5[[#This Row],[Horas]]))*24</f>
        <v>11.433333333333334</v>
      </c>
      <c r="O44">
        <v>2.7</v>
      </c>
      <c r="Y44" t="s">
        <v>703</v>
      </c>
      <c r="Z44" t="s">
        <v>500</v>
      </c>
      <c r="AA44" t="s">
        <v>856</v>
      </c>
      <c r="AB44" t="str">
        <f t="shared" si="3"/>
        <v>SP - Tapiratiba</v>
      </c>
      <c r="AC44" s="463">
        <f>VLOOKUP(AB44,'Res Nº 2590'!A:B,2,FALSE)</f>
        <v>0.47638888888888892</v>
      </c>
      <c r="AD44" s="466">
        <f>(Tabela6[[#This Row],[Horas]]-INT(Tabela6[[#This Row],[Horas]]))*24</f>
        <v>11.433333333333334</v>
      </c>
      <c r="AE44">
        <v>2.7</v>
      </c>
    </row>
    <row r="45" spans="1:31" x14ac:dyDescent="0.25">
      <c r="A45" t="s">
        <v>668</v>
      </c>
      <c r="B45" t="s">
        <v>495</v>
      </c>
      <c r="C45" t="s">
        <v>857</v>
      </c>
      <c r="D45" t="str">
        <f t="shared" si="0"/>
        <v>RS - Carlos Barbosa</v>
      </c>
      <c r="E45" s="463">
        <f>VLOOKUP(D45,'Res Nº 2590'!A:B,2,)</f>
        <v>0.47500000000000003</v>
      </c>
      <c r="F45" s="466">
        <f>(Tabela4[[#This Row],[Horas]]-INT(Tabela4[[#This Row],[Horas]]))*24</f>
        <v>11.4</v>
      </c>
      <c r="G45">
        <v>2.2999999999999998</v>
      </c>
      <c r="I45" t="s">
        <v>699</v>
      </c>
      <c r="J45" t="s">
        <v>500</v>
      </c>
      <c r="K45" t="s">
        <v>858</v>
      </c>
      <c r="L45" s="464" t="str">
        <f t="shared" si="4"/>
        <v>SP - Brotas</v>
      </c>
      <c r="M45" s="459">
        <f>VLOOKUP(L45,'Res Nº 2590'!A:B,2,FALSE)</f>
        <v>0.47638888888888892</v>
      </c>
      <c r="N45" s="468">
        <f>(Tabela5[[#This Row],[Horas]]-INT(Tabela5[[#This Row],[Horas]]))*24</f>
        <v>11.433333333333334</v>
      </c>
      <c r="O45">
        <v>2.7</v>
      </c>
      <c r="Y45" t="s">
        <v>703</v>
      </c>
      <c r="Z45" t="s">
        <v>500</v>
      </c>
      <c r="AA45" t="s">
        <v>859</v>
      </c>
      <c r="AB45" t="str">
        <f t="shared" si="3"/>
        <v>SP - Jaguariúna</v>
      </c>
      <c r="AC45" s="463">
        <f>VLOOKUP(AB45,'Res Nº 2590'!A:B,2,FALSE)</f>
        <v>0.47638888888888892</v>
      </c>
      <c r="AD45" s="466">
        <f>(Tabela6[[#This Row],[Horas]]-INT(Tabela6[[#This Row],[Horas]]))*24</f>
        <v>11.433333333333334</v>
      </c>
      <c r="AE45">
        <v>2.7</v>
      </c>
    </row>
    <row r="46" spans="1:31" x14ac:dyDescent="0.25">
      <c r="A46" t="s">
        <v>668</v>
      </c>
      <c r="B46" t="s">
        <v>495</v>
      </c>
      <c r="C46" t="s">
        <v>860</v>
      </c>
      <c r="D46" t="str">
        <f t="shared" si="0"/>
        <v>RS - Carlos Gomes</v>
      </c>
      <c r="E46" s="463">
        <f>VLOOKUP(D46,'Res Nº 2590'!A:B,2,)</f>
        <v>0.47500000000000003</v>
      </c>
      <c r="F46" s="466">
        <f>(Tabela4[[#This Row],[Horas]]-INT(Tabela4[[#This Row],[Horas]]))*24</f>
        <v>11.4</v>
      </c>
      <c r="G46">
        <v>2.2999999999999998</v>
      </c>
      <c r="I46" t="s">
        <v>699</v>
      </c>
      <c r="J46" t="s">
        <v>500</v>
      </c>
      <c r="K46" t="s">
        <v>861</v>
      </c>
      <c r="L46" s="464" t="str">
        <f t="shared" si="4"/>
        <v>SP - Buritizal</v>
      </c>
      <c r="M46" s="459">
        <f>VLOOKUP(L46,'Res Nº 2590'!A:B,2,FALSE)</f>
        <v>0.4770833333333333</v>
      </c>
      <c r="N46" s="468">
        <f>(Tabela5[[#This Row],[Horas]]-INT(Tabela5[[#This Row],[Horas]]))*24</f>
        <v>11.45</v>
      </c>
      <c r="O46">
        <v>2.7</v>
      </c>
      <c r="Y46" t="s">
        <v>703</v>
      </c>
      <c r="Z46" t="s">
        <v>500</v>
      </c>
      <c r="AA46" t="s">
        <v>862</v>
      </c>
      <c r="AB46" t="str">
        <f t="shared" si="3"/>
        <v>SP - Pedreira</v>
      </c>
      <c r="AC46" s="463">
        <f>VLOOKUP(AB46,'Res Nº 2590'!A:B,2,FALSE)</f>
        <v>0.47638888888888892</v>
      </c>
      <c r="AD46" s="466">
        <f>(Tabela6[[#This Row],[Horas]]-INT(Tabela6[[#This Row],[Horas]]))*24</f>
        <v>11.433333333333334</v>
      </c>
      <c r="AE46">
        <v>2.7</v>
      </c>
    </row>
    <row r="47" spans="1:31" x14ac:dyDescent="0.25">
      <c r="A47" t="s">
        <v>668</v>
      </c>
      <c r="B47" t="s">
        <v>495</v>
      </c>
      <c r="C47" t="s">
        <v>863</v>
      </c>
      <c r="D47" t="str">
        <f t="shared" si="0"/>
        <v>RS - Casca</v>
      </c>
      <c r="E47" s="463">
        <f>VLOOKUP(D47,'Res Nº 2590'!A:B,2,)</f>
        <v>0.47500000000000003</v>
      </c>
      <c r="F47" s="466">
        <f>(Tabela4[[#This Row],[Horas]]-INT(Tabela4[[#This Row],[Horas]]))*24</f>
        <v>11.4</v>
      </c>
      <c r="G47">
        <v>2.2999999999999998</v>
      </c>
      <c r="I47" t="s">
        <v>699</v>
      </c>
      <c r="J47" t="s">
        <v>500</v>
      </c>
      <c r="K47" t="s">
        <v>864</v>
      </c>
      <c r="L47" s="464" t="str">
        <f t="shared" si="4"/>
        <v>SP - Cabrália Paulista</v>
      </c>
      <c r="M47" s="459">
        <f>VLOOKUP(L47,'Res Nº 2590'!A:B,2,FALSE)</f>
        <v>0.47638888888888892</v>
      </c>
      <c r="N47" s="468">
        <f>(Tabela5[[#This Row],[Horas]]-INT(Tabela5[[#This Row],[Horas]]))*24</f>
        <v>11.433333333333334</v>
      </c>
      <c r="O47">
        <v>2.7</v>
      </c>
    </row>
    <row r="48" spans="1:31" x14ac:dyDescent="0.25">
      <c r="A48" t="s">
        <v>668</v>
      </c>
      <c r="B48" t="s">
        <v>495</v>
      </c>
      <c r="C48" t="s">
        <v>865</v>
      </c>
      <c r="D48" t="str">
        <f t="shared" si="0"/>
        <v>RS - Caseiros</v>
      </c>
      <c r="E48" s="463">
        <f>VLOOKUP(D48,'Res Nº 2590'!A:B,2,)</f>
        <v>0.47500000000000003</v>
      </c>
      <c r="F48" s="466">
        <f>(Tabela4[[#This Row],[Horas]]-INT(Tabela4[[#This Row],[Horas]]))*24</f>
        <v>11.4</v>
      </c>
      <c r="G48">
        <v>2.2999999999999998</v>
      </c>
      <c r="I48" t="s">
        <v>699</v>
      </c>
      <c r="J48" t="s">
        <v>500</v>
      </c>
      <c r="K48" t="s">
        <v>866</v>
      </c>
      <c r="L48" s="464" t="str">
        <f t="shared" si="4"/>
        <v>SP - Cafelândia</v>
      </c>
      <c r="M48" s="459">
        <f>VLOOKUP(L48,'Res Nº 2590'!A:B,2,FALSE)</f>
        <v>0.47638888888888892</v>
      </c>
      <c r="N48" s="468">
        <f>(Tabela5[[#This Row],[Horas]]-INT(Tabela5[[#This Row],[Horas]]))*24</f>
        <v>11.433333333333334</v>
      </c>
      <c r="O48">
        <v>2.7</v>
      </c>
    </row>
    <row r="49" spans="1:15" x14ac:dyDescent="0.25">
      <c r="A49" t="s">
        <v>668</v>
      </c>
      <c r="B49" t="s">
        <v>495</v>
      </c>
      <c r="C49" t="s">
        <v>867</v>
      </c>
      <c r="D49" t="str">
        <f t="shared" si="0"/>
        <v>RS - Catuípe</v>
      </c>
      <c r="E49" s="463">
        <f>VLOOKUP(D49,'Res Nº 2590'!A:B,2,)</f>
        <v>0.47500000000000003</v>
      </c>
      <c r="F49" s="466">
        <f>(Tabela4[[#This Row],[Horas]]-INT(Tabela4[[#This Row],[Horas]]))*24</f>
        <v>11.4</v>
      </c>
      <c r="G49">
        <v>2.2999999999999998</v>
      </c>
      <c r="I49" t="s">
        <v>699</v>
      </c>
      <c r="J49" t="s">
        <v>500</v>
      </c>
      <c r="K49" t="s">
        <v>868</v>
      </c>
      <c r="L49" s="464" t="str">
        <f t="shared" si="4"/>
        <v>SP - Cajobi</v>
      </c>
      <c r="M49" s="459">
        <f>VLOOKUP(L49,'Res Nº 2590'!A:B,2,FALSE)</f>
        <v>0.47638888888888892</v>
      </c>
      <c r="N49" s="468">
        <f>(Tabela5[[#This Row],[Horas]]-INT(Tabela5[[#This Row],[Horas]]))*24</f>
        <v>11.433333333333334</v>
      </c>
      <c r="O49">
        <v>2.7</v>
      </c>
    </row>
    <row r="50" spans="1:15" x14ac:dyDescent="0.25">
      <c r="A50" t="s">
        <v>668</v>
      </c>
      <c r="B50" t="s">
        <v>495</v>
      </c>
      <c r="C50" t="s">
        <v>869</v>
      </c>
      <c r="D50" t="str">
        <f t="shared" si="0"/>
        <v>RS - Caxias do Sul</v>
      </c>
      <c r="E50" s="463">
        <f>VLOOKUP(D50,'Res Nº 2590'!A:B,2,)</f>
        <v>0.47500000000000003</v>
      </c>
      <c r="F50" s="466">
        <f>(Tabela4[[#This Row],[Horas]]-INT(Tabela4[[#This Row],[Horas]]))*24</f>
        <v>11.4</v>
      </c>
      <c r="G50">
        <v>2.2999999999999998</v>
      </c>
      <c r="I50" t="s">
        <v>699</v>
      </c>
      <c r="J50" t="s">
        <v>500</v>
      </c>
      <c r="K50" t="s">
        <v>870</v>
      </c>
      <c r="L50" s="464" t="str">
        <f t="shared" si="4"/>
        <v>SP - Cajuru</v>
      </c>
      <c r="M50" s="459">
        <f>VLOOKUP(L50,'Res Nº 2590'!A:B,2,FALSE)</f>
        <v>0.47638888888888892</v>
      </c>
      <c r="N50" s="468">
        <f>(Tabela5[[#This Row],[Horas]]-INT(Tabela5[[#This Row],[Horas]]))*24</f>
        <v>11.433333333333334</v>
      </c>
      <c r="O50">
        <v>2.7</v>
      </c>
    </row>
    <row r="51" spans="1:15" x14ac:dyDescent="0.25">
      <c r="A51" t="s">
        <v>668</v>
      </c>
      <c r="B51" t="s">
        <v>495</v>
      </c>
      <c r="C51" t="s">
        <v>871</v>
      </c>
      <c r="D51" t="str">
        <f t="shared" si="0"/>
        <v>RS - Centenário</v>
      </c>
      <c r="E51" s="463">
        <f>VLOOKUP(D51,'Res Nº 2590'!A:B,2,)</f>
        <v>0.47500000000000003</v>
      </c>
      <c r="F51" s="466">
        <f>(Tabela4[[#This Row],[Horas]]-INT(Tabela4[[#This Row],[Horas]]))*24</f>
        <v>11.4</v>
      </c>
      <c r="G51">
        <v>2.2999999999999998</v>
      </c>
      <c r="I51" t="s">
        <v>699</v>
      </c>
      <c r="J51" t="s">
        <v>500</v>
      </c>
      <c r="K51" t="s">
        <v>872</v>
      </c>
      <c r="L51" s="464" t="str">
        <f t="shared" si="4"/>
        <v>SP - Campinas</v>
      </c>
      <c r="M51" s="459">
        <f>VLOOKUP(L51,'Res Nº 2590'!A:B,2,FALSE)</f>
        <v>0.47638888888888892</v>
      </c>
      <c r="N51" s="468">
        <f>(Tabela5[[#This Row],[Horas]]-INT(Tabela5[[#This Row],[Horas]]))*24</f>
        <v>11.433333333333334</v>
      </c>
      <c r="O51">
        <v>2.7</v>
      </c>
    </row>
    <row r="52" spans="1:15" x14ac:dyDescent="0.25">
      <c r="A52" t="s">
        <v>668</v>
      </c>
      <c r="B52" t="s">
        <v>495</v>
      </c>
      <c r="C52" t="s">
        <v>873</v>
      </c>
      <c r="D52" t="str">
        <f t="shared" si="0"/>
        <v>RS - Cerro Grande</v>
      </c>
      <c r="E52" s="463">
        <f>VLOOKUP(D52,'Res Nº 2590'!A:B,2,)</f>
        <v>0.47500000000000003</v>
      </c>
      <c r="F52" s="466">
        <f>(Tabela4[[#This Row],[Horas]]-INT(Tabela4[[#This Row],[Horas]]))*24</f>
        <v>11.4</v>
      </c>
      <c r="G52">
        <v>2.2999999999999998</v>
      </c>
      <c r="I52" t="s">
        <v>699</v>
      </c>
      <c r="J52" t="s">
        <v>500</v>
      </c>
      <c r="K52" t="s">
        <v>874</v>
      </c>
      <c r="L52" s="464" t="str">
        <f t="shared" si="4"/>
        <v>SP - Campos Novos Paulista</v>
      </c>
      <c r="M52" s="459">
        <f>VLOOKUP(L52,'Res Nº 2590'!A:B,2,FALSE)</f>
        <v>0.47638888888888892</v>
      </c>
      <c r="N52" s="468">
        <f>(Tabela5[[#This Row],[Horas]]-INT(Tabela5[[#This Row],[Horas]]))*24</f>
        <v>11.433333333333334</v>
      </c>
      <c r="O52">
        <v>2.7</v>
      </c>
    </row>
    <row r="53" spans="1:15" x14ac:dyDescent="0.25">
      <c r="A53" t="s">
        <v>668</v>
      </c>
      <c r="B53" t="s">
        <v>495</v>
      </c>
      <c r="C53" t="s">
        <v>875</v>
      </c>
      <c r="D53" t="str">
        <f t="shared" si="0"/>
        <v>RS - Cerro Largo</v>
      </c>
      <c r="E53" s="463">
        <f>VLOOKUP(D53,'Res Nº 2590'!A:B,2,)</f>
        <v>0.47500000000000003</v>
      </c>
      <c r="F53" s="466">
        <f>(Tabela4[[#This Row],[Horas]]-INT(Tabela4[[#This Row],[Horas]]))*24</f>
        <v>11.4</v>
      </c>
      <c r="G53">
        <v>2.2999999999999998</v>
      </c>
      <c r="I53" t="s">
        <v>699</v>
      </c>
      <c r="J53" t="s">
        <v>500</v>
      </c>
      <c r="K53" t="s">
        <v>876</v>
      </c>
      <c r="L53" s="464" t="str">
        <f t="shared" si="4"/>
        <v>SP - Cândido Rodrigues</v>
      </c>
      <c r="M53" s="459">
        <f>VLOOKUP(L53,'Res Nº 2590'!A:B,2,FALSE)</f>
        <v>0.47638888888888892</v>
      </c>
      <c r="N53" s="468">
        <f>(Tabela5[[#This Row],[Horas]]-INT(Tabela5[[#This Row],[Horas]]))*24</f>
        <v>11.433333333333334</v>
      </c>
      <c r="O53">
        <v>2.7</v>
      </c>
    </row>
    <row r="54" spans="1:15" x14ac:dyDescent="0.25">
      <c r="A54" t="s">
        <v>668</v>
      </c>
      <c r="B54" t="s">
        <v>495</v>
      </c>
      <c r="C54" t="s">
        <v>877</v>
      </c>
      <c r="D54" t="str">
        <f t="shared" si="0"/>
        <v>RS - Charrua</v>
      </c>
      <c r="E54" s="463">
        <f>VLOOKUP(D54,'Res Nº 2590'!A:B,2,)</f>
        <v>0.47500000000000003</v>
      </c>
      <c r="F54" s="466">
        <f>(Tabela4[[#This Row],[Horas]]-INT(Tabela4[[#This Row],[Horas]]))*24</f>
        <v>11.4</v>
      </c>
      <c r="G54">
        <v>2.2999999999999998</v>
      </c>
      <c r="I54" t="s">
        <v>699</v>
      </c>
      <c r="J54" t="s">
        <v>500</v>
      </c>
      <c r="K54" t="s">
        <v>878</v>
      </c>
      <c r="L54" s="464" t="str">
        <f t="shared" si="4"/>
        <v>SP - Capivari</v>
      </c>
      <c r="M54" s="459">
        <f>VLOOKUP(L54,'Res Nº 2590'!A:B,2,FALSE)</f>
        <v>0.47638888888888892</v>
      </c>
      <c r="N54" s="468">
        <f>(Tabela5[[#This Row],[Horas]]-INT(Tabela5[[#This Row],[Horas]]))*24</f>
        <v>11.433333333333334</v>
      </c>
      <c r="O54">
        <v>2.7</v>
      </c>
    </row>
    <row r="55" spans="1:15" x14ac:dyDescent="0.25">
      <c r="A55" t="s">
        <v>668</v>
      </c>
      <c r="B55" t="s">
        <v>495</v>
      </c>
      <c r="C55" t="s">
        <v>879</v>
      </c>
      <c r="D55" t="str">
        <f t="shared" si="0"/>
        <v>RS - Chiapetta</v>
      </c>
      <c r="E55" s="463">
        <f>VLOOKUP(D55,'Res Nº 2590'!A:B,2,)</f>
        <v>0.47500000000000003</v>
      </c>
      <c r="F55" s="466">
        <f>(Tabela4[[#This Row],[Horas]]-INT(Tabela4[[#This Row],[Horas]]))*24</f>
        <v>11.4</v>
      </c>
      <c r="G55">
        <v>2.2999999999999998</v>
      </c>
      <c r="I55" t="s">
        <v>699</v>
      </c>
      <c r="J55" t="s">
        <v>500</v>
      </c>
      <c r="K55" t="s">
        <v>880</v>
      </c>
      <c r="L55" s="464" t="str">
        <f t="shared" si="4"/>
        <v>SP - Cássia dos Coqueiros</v>
      </c>
      <c r="M55" s="459">
        <f>VLOOKUP(L55,'Res Nº 2590'!A:B,2,FALSE)</f>
        <v>0.47638888888888892</v>
      </c>
      <c r="N55" s="468">
        <f>(Tabela5[[#This Row],[Horas]]-INT(Tabela5[[#This Row],[Horas]]))*24</f>
        <v>11.433333333333334</v>
      </c>
      <c r="O55">
        <v>2.7</v>
      </c>
    </row>
    <row r="56" spans="1:15" x14ac:dyDescent="0.25">
      <c r="A56" t="s">
        <v>668</v>
      </c>
      <c r="B56" t="s">
        <v>495</v>
      </c>
      <c r="C56" t="s">
        <v>881</v>
      </c>
      <c r="D56" t="str">
        <f t="shared" si="0"/>
        <v>RS - Ciríaco</v>
      </c>
      <c r="E56" s="463">
        <f>VLOOKUP(D56,'Res Nº 2590'!A:B,2,)</f>
        <v>0.47500000000000003</v>
      </c>
      <c r="F56" s="466">
        <f>(Tabela4[[#This Row],[Horas]]-INT(Tabela4[[#This Row],[Horas]]))*24</f>
        <v>11.4</v>
      </c>
      <c r="G56">
        <v>2.2999999999999998</v>
      </c>
      <c r="I56" t="s">
        <v>699</v>
      </c>
      <c r="J56" t="s">
        <v>500</v>
      </c>
      <c r="K56" t="s">
        <v>882</v>
      </c>
      <c r="L56" s="464" t="str">
        <f t="shared" si="4"/>
        <v>SP - Cedral</v>
      </c>
      <c r="M56" s="459">
        <f>VLOOKUP(L56,'Res Nº 2590'!A:B,2,FALSE)</f>
        <v>0.47638888888888892</v>
      </c>
      <c r="N56" s="468">
        <f>(Tabela5[[#This Row],[Horas]]-INT(Tabela5[[#This Row],[Horas]]))*24</f>
        <v>11.433333333333334</v>
      </c>
      <c r="O56">
        <v>2.7</v>
      </c>
    </row>
    <row r="57" spans="1:15" x14ac:dyDescent="0.25">
      <c r="A57" t="s">
        <v>668</v>
      </c>
      <c r="B57" t="s">
        <v>495</v>
      </c>
      <c r="C57" t="s">
        <v>883</v>
      </c>
      <c r="D57" t="str">
        <f t="shared" si="0"/>
        <v>RS - Constantina</v>
      </c>
      <c r="E57" s="463">
        <f>VLOOKUP(D57,'Res Nº 2590'!A:B,2,)</f>
        <v>0.47500000000000003</v>
      </c>
      <c r="F57" s="466">
        <f>(Tabela4[[#This Row],[Horas]]-INT(Tabela4[[#This Row],[Horas]]))*24</f>
        <v>11.4</v>
      </c>
      <c r="G57">
        <v>2.2999999999999998</v>
      </c>
      <c r="I57" t="s">
        <v>699</v>
      </c>
      <c r="J57" t="s">
        <v>500</v>
      </c>
      <c r="K57" t="s">
        <v>884</v>
      </c>
      <c r="L57" s="464" t="str">
        <f t="shared" si="4"/>
        <v>SP - Charqueada</v>
      </c>
      <c r="M57" s="459">
        <f>VLOOKUP(L57,'Res Nº 2590'!A:B,2,FALSE)</f>
        <v>0.47638888888888892</v>
      </c>
      <c r="N57" s="468">
        <f>(Tabela5[[#This Row],[Horas]]-INT(Tabela5[[#This Row],[Horas]]))*24</f>
        <v>11.433333333333334</v>
      </c>
      <c r="O57">
        <v>2.7</v>
      </c>
    </row>
    <row r="58" spans="1:15" x14ac:dyDescent="0.25">
      <c r="A58" t="s">
        <v>668</v>
      </c>
      <c r="B58" t="s">
        <v>495</v>
      </c>
      <c r="C58" t="s">
        <v>885</v>
      </c>
      <c r="D58" t="str">
        <f t="shared" si="0"/>
        <v>RS - Coronel Bicaco</v>
      </c>
      <c r="E58" s="463">
        <f>VLOOKUP(D58,'Res Nº 2590'!A:B,2,)</f>
        <v>0.47500000000000003</v>
      </c>
      <c r="F58" s="466">
        <f>(Tabela4[[#This Row],[Horas]]-INT(Tabela4[[#This Row],[Horas]]))*24</f>
        <v>11.4</v>
      </c>
      <c r="G58">
        <v>2.2999999999999998</v>
      </c>
      <c r="I58" t="s">
        <v>699</v>
      </c>
      <c r="J58" t="s">
        <v>500</v>
      </c>
      <c r="K58" t="s">
        <v>886</v>
      </c>
      <c r="L58" s="464" t="str">
        <f t="shared" si="4"/>
        <v>SP - Clementina</v>
      </c>
      <c r="M58" s="459">
        <f>VLOOKUP(L58,'Res Nº 2590'!A:B,2,FALSE)</f>
        <v>0.47638888888888892</v>
      </c>
      <c r="N58" s="468">
        <f>(Tabela5[[#This Row],[Horas]]-INT(Tabela5[[#This Row],[Horas]]))*24</f>
        <v>11.433333333333334</v>
      </c>
      <c r="O58">
        <v>2.7</v>
      </c>
    </row>
    <row r="59" spans="1:15" x14ac:dyDescent="0.25">
      <c r="A59" t="s">
        <v>668</v>
      </c>
      <c r="B59" t="s">
        <v>495</v>
      </c>
      <c r="C59" t="s">
        <v>887</v>
      </c>
      <c r="D59" t="str">
        <f t="shared" si="0"/>
        <v>RS - Coronel Pilar</v>
      </c>
      <c r="E59" s="463">
        <f>VLOOKUP(D59,'Res Nº 2590'!A:B,2,)</f>
        <v>0.47500000000000003</v>
      </c>
      <c r="F59" s="466">
        <f>(Tabela4[[#This Row],[Horas]]-INT(Tabela4[[#This Row],[Horas]]))*24</f>
        <v>11.4</v>
      </c>
      <c r="G59">
        <v>2.2999999999999998</v>
      </c>
      <c r="I59" t="s">
        <v>699</v>
      </c>
      <c r="J59" t="s">
        <v>500</v>
      </c>
      <c r="K59" t="s">
        <v>888</v>
      </c>
      <c r="L59" s="464" t="str">
        <f t="shared" si="4"/>
        <v>SP - Colina</v>
      </c>
      <c r="M59" s="459">
        <f>VLOOKUP(L59,'Res Nº 2590'!A:B,2,FALSE)</f>
        <v>0.4770833333333333</v>
      </c>
      <c r="N59" s="468">
        <f>(Tabela5[[#This Row],[Horas]]-INT(Tabela5[[#This Row],[Horas]]))*24</f>
        <v>11.45</v>
      </c>
      <c r="O59">
        <v>2.7</v>
      </c>
    </row>
    <row r="60" spans="1:15" x14ac:dyDescent="0.25">
      <c r="A60" t="s">
        <v>668</v>
      </c>
      <c r="B60" t="s">
        <v>495</v>
      </c>
      <c r="C60" t="s">
        <v>889</v>
      </c>
      <c r="D60" t="str">
        <f t="shared" si="0"/>
        <v>RS - Cotiporã</v>
      </c>
      <c r="E60" s="463">
        <f>VLOOKUP(D60,'Res Nº 2590'!A:B,2,)</f>
        <v>0.47500000000000003</v>
      </c>
      <c r="F60" s="466">
        <f>(Tabela4[[#This Row],[Horas]]-INT(Tabela4[[#This Row],[Horas]]))*24</f>
        <v>11.4</v>
      </c>
      <c r="G60">
        <v>2.2999999999999998</v>
      </c>
      <c r="I60" t="s">
        <v>699</v>
      </c>
      <c r="J60" t="s">
        <v>500</v>
      </c>
      <c r="K60" t="s">
        <v>890</v>
      </c>
      <c r="L60" s="464" t="str">
        <f t="shared" si="4"/>
        <v>SP - Colômbia</v>
      </c>
      <c r="M60" s="459">
        <f>VLOOKUP(L60,'Res Nº 2590'!A:B,2,FALSE)</f>
        <v>0.4770833333333333</v>
      </c>
      <c r="N60" s="468">
        <f>(Tabela5[[#This Row],[Horas]]-INT(Tabela5[[#This Row],[Horas]]))*24</f>
        <v>11.45</v>
      </c>
      <c r="O60">
        <v>2.7</v>
      </c>
    </row>
    <row r="61" spans="1:15" x14ac:dyDescent="0.25">
      <c r="A61" t="s">
        <v>668</v>
      </c>
      <c r="B61" t="s">
        <v>495</v>
      </c>
      <c r="C61" t="s">
        <v>891</v>
      </c>
      <c r="D61" t="str">
        <f t="shared" si="0"/>
        <v>RS - Coxilha</v>
      </c>
      <c r="E61" s="463">
        <f>VLOOKUP(D61,'Res Nº 2590'!A:B,2,)</f>
        <v>0.47500000000000003</v>
      </c>
      <c r="F61" s="466">
        <f>(Tabela4[[#This Row],[Horas]]-INT(Tabela4[[#This Row],[Horas]]))*24</f>
        <v>11.4</v>
      </c>
      <c r="G61">
        <v>2.2999999999999998</v>
      </c>
      <c r="I61" t="s">
        <v>699</v>
      </c>
      <c r="J61" t="s">
        <v>500</v>
      </c>
      <c r="K61" t="s">
        <v>892</v>
      </c>
      <c r="L61" s="464" t="str">
        <f t="shared" si="4"/>
        <v>SP - Coroados</v>
      </c>
      <c r="M61" s="459">
        <f>VLOOKUP(L61,'Res Nº 2590'!A:B,2,FALSE)</f>
        <v>0.47638888888888892</v>
      </c>
      <c r="N61" s="468">
        <f>(Tabela5[[#This Row],[Horas]]-INT(Tabela5[[#This Row],[Horas]]))*24</f>
        <v>11.433333333333334</v>
      </c>
      <c r="O61">
        <v>2.7</v>
      </c>
    </row>
    <row r="62" spans="1:15" x14ac:dyDescent="0.25">
      <c r="A62" t="s">
        <v>668</v>
      </c>
      <c r="B62" t="s">
        <v>495</v>
      </c>
      <c r="C62" t="s">
        <v>893</v>
      </c>
      <c r="D62" t="str">
        <f t="shared" si="0"/>
        <v>RS - Crissiumal</v>
      </c>
      <c r="E62" s="463">
        <f>VLOOKUP(D62,'Res Nº 2590'!A:B,2,)</f>
        <v>0.47500000000000003</v>
      </c>
      <c r="F62" s="466">
        <f>(Tabela4[[#This Row],[Horas]]-INT(Tabela4[[#This Row],[Horas]]))*24</f>
        <v>11.4</v>
      </c>
      <c r="G62">
        <v>2.2999999999999998</v>
      </c>
      <c r="I62" t="s">
        <v>699</v>
      </c>
      <c r="J62" t="s">
        <v>500</v>
      </c>
      <c r="K62" t="s">
        <v>894</v>
      </c>
      <c r="L62" s="464" t="str">
        <f t="shared" si="4"/>
        <v>SP - Cosmópolis</v>
      </c>
      <c r="M62" s="459">
        <f>VLOOKUP(L62,'Res Nº 2590'!A:B,2,FALSE)</f>
        <v>0.47638888888888892</v>
      </c>
      <c r="N62" s="468">
        <f>(Tabela5[[#This Row],[Horas]]-INT(Tabela5[[#This Row],[Horas]]))*24</f>
        <v>11.433333333333334</v>
      </c>
      <c r="O62">
        <v>2.7</v>
      </c>
    </row>
    <row r="63" spans="1:15" x14ac:dyDescent="0.25">
      <c r="A63" t="s">
        <v>668</v>
      </c>
      <c r="B63" t="s">
        <v>495</v>
      </c>
      <c r="C63" t="s">
        <v>895</v>
      </c>
      <c r="D63" t="str">
        <f t="shared" si="0"/>
        <v>RS - Cristal do Sul</v>
      </c>
      <c r="E63" s="463">
        <f>VLOOKUP(D63,'Res Nº 2590'!A:B,2,)</f>
        <v>0.47569444444444442</v>
      </c>
      <c r="F63" s="466">
        <f>(Tabela4[[#This Row],[Horas]]-INT(Tabela4[[#This Row],[Horas]]))*24</f>
        <v>11.416666666666666</v>
      </c>
      <c r="G63">
        <v>2.2999999999999998</v>
      </c>
      <c r="I63" t="s">
        <v>699</v>
      </c>
      <c r="J63" t="s">
        <v>500</v>
      </c>
      <c r="K63" t="s">
        <v>896</v>
      </c>
      <c r="L63" s="464" t="str">
        <f t="shared" si="4"/>
        <v>SP - Cravinhos</v>
      </c>
      <c r="M63" s="459">
        <f>VLOOKUP(L63,'Res Nº 2590'!A:B,2,FALSE)</f>
        <v>0.47638888888888892</v>
      </c>
      <c r="N63" s="468">
        <f>(Tabela5[[#This Row],[Horas]]-INT(Tabela5[[#This Row],[Horas]]))*24</f>
        <v>11.433333333333334</v>
      </c>
      <c r="O63">
        <v>2.7</v>
      </c>
    </row>
    <row r="64" spans="1:15" x14ac:dyDescent="0.25">
      <c r="A64" t="s">
        <v>668</v>
      </c>
      <c r="B64" t="s">
        <v>495</v>
      </c>
      <c r="C64" t="s">
        <v>897</v>
      </c>
      <c r="D64" t="str">
        <f t="shared" si="0"/>
        <v>RS - Cruz Alta</v>
      </c>
      <c r="E64" s="463">
        <f>VLOOKUP(D64,'Res Nº 2590'!A:B,2,)</f>
        <v>0.47500000000000003</v>
      </c>
      <c r="F64" s="466">
        <f>(Tabela4[[#This Row],[Horas]]-INT(Tabela4[[#This Row],[Horas]]))*24</f>
        <v>11.4</v>
      </c>
      <c r="G64">
        <v>2.2999999999999998</v>
      </c>
      <c r="I64" t="s">
        <v>699</v>
      </c>
      <c r="J64" t="s">
        <v>500</v>
      </c>
      <c r="K64" t="s">
        <v>898</v>
      </c>
      <c r="L64" s="464" t="str">
        <f t="shared" si="4"/>
        <v>SP - Cristais Paulista</v>
      </c>
      <c r="M64" s="459">
        <f>VLOOKUP(L64,'Res Nº 2590'!A:B,2,FALSE)</f>
        <v>0.4770833333333333</v>
      </c>
      <c r="N64" s="468">
        <f>(Tabela5[[#This Row],[Horas]]-INT(Tabela5[[#This Row],[Horas]]))*24</f>
        <v>11.45</v>
      </c>
      <c r="O64">
        <v>2.7</v>
      </c>
    </row>
    <row r="65" spans="1:15" x14ac:dyDescent="0.25">
      <c r="A65" t="s">
        <v>668</v>
      </c>
      <c r="B65" t="s">
        <v>495</v>
      </c>
      <c r="C65" t="s">
        <v>899</v>
      </c>
      <c r="D65" t="str">
        <f t="shared" si="0"/>
        <v>RS - Cruzaltense</v>
      </c>
      <c r="E65" s="463">
        <f>VLOOKUP(D65,'Res Nº 2590'!A:B,2,)</f>
        <v>0.47500000000000003</v>
      </c>
      <c r="F65" s="466">
        <f>(Tabela4[[#This Row],[Horas]]-INT(Tabela4[[#This Row],[Horas]]))*24</f>
        <v>11.4</v>
      </c>
      <c r="G65">
        <v>2.2999999999999998</v>
      </c>
      <c r="I65" t="s">
        <v>699</v>
      </c>
      <c r="J65" t="s">
        <v>500</v>
      </c>
      <c r="K65" t="s">
        <v>900</v>
      </c>
      <c r="L65" s="464" t="str">
        <f t="shared" si="4"/>
        <v>SP - Descalvado</v>
      </c>
      <c r="M65" s="459">
        <f>VLOOKUP(L65,'Res Nº 2590'!A:B,2,FALSE)</f>
        <v>0.47638888888888892</v>
      </c>
      <c r="N65" s="468">
        <f>(Tabela5[[#This Row],[Horas]]-INT(Tabela5[[#This Row],[Horas]]))*24</f>
        <v>11.433333333333334</v>
      </c>
      <c r="O65">
        <v>2.7</v>
      </c>
    </row>
    <row r="66" spans="1:15" x14ac:dyDescent="0.25">
      <c r="A66" t="s">
        <v>668</v>
      </c>
      <c r="B66" t="s">
        <v>495</v>
      </c>
      <c r="C66" t="s">
        <v>901</v>
      </c>
      <c r="D66" t="str">
        <f t="shared" ref="D66:D129" si="5">CONCATENATE(B66," - ",C66)</f>
        <v>RS - David Canabarro</v>
      </c>
      <c r="E66" s="463">
        <f>VLOOKUP(D66,'Res Nº 2590'!A:B,2,)</f>
        <v>0.47500000000000003</v>
      </c>
      <c r="F66" s="466">
        <f>(Tabela4[[#This Row],[Horas]]-INT(Tabela4[[#This Row],[Horas]]))*24</f>
        <v>11.4</v>
      </c>
      <c r="G66">
        <v>2.2999999999999998</v>
      </c>
      <c r="I66" t="s">
        <v>699</v>
      </c>
      <c r="J66" t="s">
        <v>500</v>
      </c>
      <c r="K66" t="s">
        <v>902</v>
      </c>
      <c r="L66" s="464" t="str">
        <f t="shared" ref="L66:L129" si="6">CONCATENATE(J66," - ",K66)</f>
        <v>SP - Dobrada</v>
      </c>
      <c r="M66" s="459">
        <f>VLOOKUP(L66,'Res Nº 2590'!A:B,2,FALSE)</f>
        <v>0.47638888888888892</v>
      </c>
      <c r="N66" s="468">
        <f>(Tabela5[[#This Row],[Horas]]-INT(Tabela5[[#This Row],[Horas]]))*24</f>
        <v>11.433333333333334</v>
      </c>
      <c r="O66">
        <v>2.7</v>
      </c>
    </row>
    <row r="67" spans="1:15" x14ac:dyDescent="0.25">
      <c r="A67" t="s">
        <v>668</v>
      </c>
      <c r="B67" t="s">
        <v>495</v>
      </c>
      <c r="C67" t="s">
        <v>903</v>
      </c>
      <c r="D67" t="str">
        <f t="shared" si="5"/>
        <v>RS - Derrubadas</v>
      </c>
      <c r="E67" s="463">
        <f>VLOOKUP(D67,'Res Nº 2590'!A:B,2,)</f>
        <v>0.47569444444444442</v>
      </c>
      <c r="F67" s="466">
        <f>(Tabela4[[#This Row],[Horas]]-INT(Tabela4[[#This Row],[Horas]]))*24</f>
        <v>11.416666666666666</v>
      </c>
      <c r="G67">
        <v>2.2999999999999998</v>
      </c>
      <c r="I67" t="s">
        <v>699</v>
      </c>
      <c r="J67" t="s">
        <v>500</v>
      </c>
      <c r="K67" t="s">
        <v>904</v>
      </c>
      <c r="L67" s="464" t="str">
        <f t="shared" si="6"/>
        <v>SP - Dois Córregos</v>
      </c>
      <c r="M67" s="459">
        <f>VLOOKUP(L67,'Res Nº 2590'!A:B,2,FALSE)</f>
        <v>0.47638888888888892</v>
      </c>
      <c r="N67" s="468">
        <f>(Tabela5[[#This Row],[Horas]]-INT(Tabela5[[#This Row],[Horas]]))*24</f>
        <v>11.433333333333334</v>
      </c>
      <c r="O67">
        <v>2.7</v>
      </c>
    </row>
    <row r="68" spans="1:15" x14ac:dyDescent="0.25">
      <c r="A68" t="s">
        <v>668</v>
      </c>
      <c r="B68" t="s">
        <v>495</v>
      </c>
      <c r="C68" t="s">
        <v>905</v>
      </c>
      <c r="D68" t="str">
        <f t="shared" si="5"/>
        <v>RS - Dezesseis de Novembro</v>
      </c>
      <c r="E68" s="463">
        <f>VLOOKUP(D68,'Res Nº 2590'!A:B,2,)</f>
        <v>0.47500000000000003</v>
      </c>
      <c r="F68" s="466">
        <f>(Tabela4[[#This Row],[Horas]]-INT(Tabela4[[#This Row],[Horas]]))*24</f>
        <v>11.4</v>
      </c>
      <c r="G68">
        <v>2.2999999999999998</v>
      </c>
      <c r="I68" t="s">
        <v>699</v>
      </c>
      <c r="J68" t="s">
        <v>500</v>
      </c>
      <c r="K68" t="s">
        <v>906</v>
      </c>
      <c r="L68" s="464" t="str">
        <f t="shared" si="6"/>
        <v>SP - Dourado</v>
      </c>
      <c r="M68" s="459">
        <f>VLOOKUP(L68,'Res Nº 2590'!A:B,2,FALSE)</f>
        <v>0.47638888888888892</v>
      </c>
      <c r="N68" s="468">
        <f>(Tabela5[[#This Row],[Horas]]-INT(Tabela5[[#This Row],[Horas]]))*24</f>
        <v>11.433333333333334</v>
      </c>
      <c r="O68">
        <v>2.7</v>
      </c>
    </row>
    <row r="69" spans="1:15" x14ac:dyDescent="0.25">
      <c r="A69" t="s">
        <v>668</v>
      </c>
      <c r="B69" t="s">
        <v>495</v>
      </c>
      <c r="C69" t="s">
        <v>907</v>
      </c>
      <c r="D69" t="str">
        <f t="shared" si="5"/>
        <v>RS - Dois Irmãos das Missões</v>
      </c>
      <c r="E69" s="463">
        <f>VLOOKUP(D69,'Res Nº 2590'!A:B,2,)</f>
        <v>0.47500000000000003</v>
      </c>
      <c r="F69" s="466">
        <f>(Tabela4[[#This Row],[Horas]]-INT(Tabela4[[#This Row],[Horas]]))*24</f>
        <v>11.4</v>
      </c>
      <c r="G69">
        <v>2.2999999999999998</v>
      </c>
      <c r="I69" t="s">
        <v>699</v>
      </c>
      <c r="J69" t="s">
        <v>500</v>
      </c>
      <c r="K69" t="s">
        <v>908</v>
      </c>
      <c r="L69" s="464" t="str">
        <f t="shared" si="6"/>
        <v>SP - Duartina</v>
      </c>
      <c r="M69" s="459">
        <f>VLOOKUP(L69,'Res Nº 2590'!A:B,2,FALSE)</f>
        <v>0.47638888888888892</v>
      </c>
      <c r="N69" s="468">
        <f>(Tabela5[[#This Row],[Horas]]-INT(Tabela5[[#This Row],[Horas]]))*24</f>
        <v>11.433333333333334</v>
      </c>
      <c r="O69">
        <v>2.7</v>
      </c>
    </row>
    <row r="70" spans="1:15" x14ac:dyDescent="0.25">
      <c r="A70" t="s">
        <v>668</v>
      </c>
      <c r="B70" t="s">
        <v>495</v>
      </c>
      <c r="C70" t="s">
        <v>909</v>
      </c>
      <c r="D70" t="str">
        <f t="shared" si="5"/>
        <v>RS - Dois Lajeados</v>
      </c>
      <c r="E70" s="463">
        <f>VLOOKUP(D70,'Res Nº 2590'!A:B,2,)</f>
        <v>0.47500000000000003</v>
      </c>
      <c r="F70" s="466">
        <f>(Tabela4[[#This Row],[Horas]]-INT(Tabela4[[#This Row],[Horas]]))*24</f>
        <v>11.4</v>
      </c>
      <c r="G70">
        <v>2.2999999999999998</v>
      </c>
      <c r="I70" t="s">
        <v>699</v>
      </c>
      <c r="J70" t="s">
        <v>500</v>
      </c>
      <c r="K70" t="s">
        <v>910</v>
      </c>
      <c r="L70" s="464" t="str">
        <f t="shared" si="6"/>
        <v>SP - Dumont</v>
      </c>
      <c r="M70" s="459">
        <f>VLOOKUP(L70,'Res Nº 2590'!A:B,2,FALSE)</f>
        <v>0.47638888888888892</v>
      </c>
      <c r="N70" s="468">
        <f>(Tabela5[[#This Row],[Horas]]-INT(Tabela5[[#This Row],[Horas]]))*24</f>
        <v>11.433333333333334</v>
      </c>
      <c r="O70">
        <v>2.7</v>
      </c>
    </row>
    <row r="71" spans="1:15" x14ac:dyDescent="0.25">
      <c r="A71" t="s">
        <v>668</v>
      </c>
      <c r="B71" t="s">
        <v>495</v>
      </c>
      <c r="C71" t="s">
        <v>911</v>
      </c>
      <c r="D71" t="str">
        <f t="shared" si="5"/>
        <v>RS - Doutor Maurício Cardoso</v>
      </c>
      <c r="E71" s="463">
        <f>VLOOKUP(D71,'Res Nº 2590'!A:B,2,)</f>
        <v>0.47500000000000003</v>
      </c>
      <c r="F71" s="466">
        <f>(Tabela4[[#This Row],[Horas]]-INT(Tabela4[[#This Row],[Horas]]))*24</f>
        <v>11.4</v>
      </c>
      <c r="G71">
        <v>2.2999999999999998</v>
      </c>
      <c r="I71" t="s">
        <v>699</v>
      </c>
      <c r="J71" t="s">
        <v>500</v>
      </c>
      <c r="K71" t="s">
        <v>912</v>
      </c>
      <c r="L71" s="464" t="str">
        <f t="shared" si="6"/>
        <v>SP - Elias Fausto</v>
      </c>
      <c r="M71" s="459">
        <f>VLOOKUP(L71,'Res Nº 2590'!A:B,2,FALSE)</f>
        <v>0.47638888888888892</v>
      </c>
      <c r="N71" s="468">
        <f>(Tabela5[[#This Row],[Horas]]-INT(Tabela5[[#This Row],[Horas]]))*24</f>
        <v>11.433333333333334</v>
      </c>
      <c r="O71">
        <v>2.7</v>
      </c>
    </row>
    <row r="72" spans="1:15" x14ac:dyDescent="0.25">
      <c r="A72" t="s">
        <v>668</v>
      </c>
      <c r="B72" t="s">
        <v>495</v>
      </c>
      <c r="C72" t="s">
        <v>913</v>
      </c>
      <c r="D72" t="str">
        <f t="shared" si="5"/>
        <v>RS - Engenho Velho</v>
      </c>
      <c r="E72" s="463">
        <f>VLOOKUP(D72,'Res Nº 2590'!A:B,2,)</f>
        <v>0.47500000000000003</v>
      </c>
      <c r="F72" s="466">
        <f>(Tabela4[[#This Row],[Horas]]-INT(Tabela4[[#This Row],[Horas]]))*24</f>
        <v>11.4</v>
      </c>
      <c r="G72">
        <v>2.2999999999999998</v>
      </c>
      <c r="I72" t="s">
        <v>699</v>
      </c>
      <c r="J72" t="s">
        <v>500</v>
      </c>
      <c r="K72" t="s">
        <v>914</v>
      </c>
      <c r="L72" s="464" t="str">
        <f t="shared" si="6"/>
        <v>SP - Embaúba</v>
      </c>
      <c r="M72" s="459">
        <f>VLOOKUP(L72,'Res Nº 2590'!A:B,2,FALSE)</f>
        <v>0.47638888888888892</v>
      </c>
      <c r="N72" s="468">
        <f>(Tabela5[[#This Row],[Horas]]-INT(Tabela5[[#This Row],[Horas]]))*24</f>
        <v>11.433333333333334</v>
      </c>
      <c r="O72">
        <v>2.7</v>
      </c>
    </row>
    <row r="73" spans="1:15" x14ac:dyDescent="0.25">
      <c r="A73" t="s">
        <v>668</v>
      </c>
      <c r="B73" t="s">
        <v>495</v>
      </c>
      <c r="C73" t="s">
        <v>915</v>
      </c>
      <c r="D73" t="str">
        <f t="shared" si="5"/>
        <v>RS - Entre Rios do Sul</v>
      </c>
      <c r="E73" s="463">
        <f>VLOOKUP(D73,'Res Nº 2590'!A:B,2,)</f>
        <v>0.47500000000000003</v>
      </c>
      <c r="F73" s="466">
        <f>(Tabela4[[#This Row],[Horas]]-INT(Tabela4[[#This Row],[Horas]]))*24</f>
        <v>11.4</v>
      </c>
      <c r="G73">
        <v>2.2999999999999998</v>
      </c>
      <c r="I73" t="s">
        <v>699</v>
      </c>
      <c r="J73" t="s">
        <v>500</v>
      </c>
      <c r="K73" t="s">
        <v>916</v>
      </c>
      <c r="L73" s="464" t="str">
        <f t="shared" si="6"/>
        <v>SP - Espírito Santo do Pinhal</v>
      </c>
      <c r="M73" s="459">
        <f>VLOOKUP(L73,'Res Nº 2590'!A:B,2,FALSE)</f>
        <v>0.47638888888888892</v>
      </c>
      <c r="N73" s="468">
        <f>(Tabela5[[#This Row],[Horas]]-INT(Tabela5[[#This Row],[Horas]]))*24</f>
        <v>11.433333333333334</v>
      </c>
      <c r="O73">
        <v>2.7</v>
      </c>
    </row>
    <row r="74" spans="1:15" x14ac:dyDescent="0.25">
      <c r="A74" t="s">
        <v>668</v>
      </c>
      <c r="B74" t="s">
        <v>495</v>
      </c>
      <c r="C74" t="s">
        <v>917</v>
      </c>
      <c r="D74" t="str">
        <f t="shared" si="5"/>
        <v>RS - Entre-Ijuís</v>
      </c>
      <c r="E74" s="463">
        <f>VLOOKUP(D74,'Res Nº 2590'!A:B,2,)</f>
        <v>0.47500000000000003</v>
      </c>
      <c r="F74" s="466">
        <f>(Tabela4[[#This Row],[Horas]]-INT(Tabela4[[#This Row],[Horas]]))*24</f>
        <v>11.4</v>
      </c>
      <c r="G74">
        <v>2.2999999999999998</v>
      </c>
      <c r="I74" t="s">
        <v>699</v>
      </c>
      <c r="J74" t="s">
        <v>500</v>
      </c>
      <c r="K74" t="s">
        <v>918</v>
      </c>
      <c r="L74" s="464" t="str">
        <f t="shared" si="6"/>
        <v>SP - Fernando Prestes</v>
      </c>
      <c r="M74" s="459">
        <f>VLOOKUP(L74,'Res Nº 2590'!A:B,2,FALSE)</f>
        <v>0.47638888888888892</v>
      </c>
      <c r="N74" s="468">
        <f>(Tabela5[[#This Row],[Horas]]-INT(Tabela5[[#This Row],[Horas]]))*24</f>
        <v>11.433333333333334</v>
      </c>
      <c r="O74">
        <v>2.7</v>
      </c>
    </row>
    <row r="75" spans="1:15" x14ac:dyDescent="0.25">
      <c r="A75" t="s">
        <v>668</v>
      </c>
      <c r="B75" t="s">
        <v>495</v>
      </c>
      <c r="C75" t="s">
        <v>919</v>
      </c>
      <c r="D75" t="str">
        <f t="shared" si="5"/>
        <v>RS - Erebango</v>
      </c>
      <c r="E75" s="463">
        <f>VLOOKUP(D75,'Res Nº 2590'!A:B,2,)</f>
        <v>0.47500000000000003</v>
      </c>
      <c r="F75" s="466">
        <f>(Tabela4[[#This Row],[Horas]]-INT(Tabela4[[#This Row],[Horas]]))*24</f>
        <v>11.4</v>
      </c>
      <c r="G75">
        <v>2.2999999999999998</v>
      </c>
      <c r="I75" t="s">
        <v>699</v>
      </c>
      <c r="J75" t="s">
        <v>500</v>
      </c>
      <c r="K75" t="s">
        <v>920</v>
      </c>
      <c r="L75" s="464" t="str">
        <f t="shared" si="6"/>
        <v>SP - Fernão</v>
      </c>
      <c r="M75" s="459">
        <f>VLOOKUP(L75,'Res Nº 2590'!A:B,2,FALSE)</f>
        <v>0.47638888888888892</v>
      </c>
      <c r="N75" s="468">
        <f>(Tabela5[[#This Row],[Horas]]-INT(Tabela5[[#This Row],[Horas]]))*24</f>
        <v>11.433333333333334</v>
      </c>
      <c r="O75">
        <v>2.7</v>
      </c>
    </row>
    <row r="76" spans="1:15" x14ac:dyDescent="0.25">
      <c r="A76" t="s">
        <v>668</v>
      </c>
      <c r="B76" t="s">
        <v>495</v>
      </c>
      <c r="C76" t="s">
        <v>921</v>
      </c>
      <c r="D76" t="str">
        <f t="shared" si="5"/>
        <v>RS - Erechim</v>
      </c>
      <c r="E76" s="463">
        <f>VLOOKUP(D76,'Res Nº 2590'!A:B,2,)</f>
        <v>0.47500000000000003</v>
      </c>
      <c r="F76" s="466">
        <f>(Tabela4[[#This Row],[Horas]]-INT(Tabela4[[#This Row],[Horas]]))*24</f>
        <v>11.4</v>
      </c>
      <c r="G76">
        <v>2.2999999999999998</v>
      </c>
      <c r="I76" t="s">
        <v>699</v>
      </c>
      <c r="J76" t="s">
        <v>500</v>
      </c>
      <c r="K76" t="s">
        <v>922</v>
      </c>
      <c r="L76" s="464" t="str">
        <f t="shared" si="6"/>
        <v>SP - Franca</v>
      </c>
      <c r="M76" s="459">
        <f>VLOOKUP(L76,'Res Nº 2590'!A:B,2,FALSE)</f>
        <v>0.4770833333333333</v>
      </c>
      <c r="N76" s="468">
        <f>(Tabela5[[#This Row],[Horas]]-INT(Tabela5[[#This Row],[Horas]]))*24</f>
        <v>11.45</v>
      </c>
      <c r="O76">
        <v>2.7</v>
      </c>
    </row>
    <row r="77" spans="1:15" x14ac:dyDescent="0.25">
      <c r="A77" t="s">
        <v>668</v>
      </c>
      <c r="B77" t="s">
        <v>495</v>
      </c>
      <c r="C77" t="s">
        <v>923</v>
      </c>
      <c r="D77" t="str">
        <f t="shared" si="5"/>
        <v>RS - Ernestina</v>
      </c>
      <c r="E77" s="463">
        <f>VLOOKUP(D77,'Res Nº 2590'!A:B,2,)</f>
        <v>0.47500000000000003</v>
      </c>
      <c r="F77" s="466">
        <f>(Tabela4[[#This Row],[Horas]]-INT(Tabela4[[#This Row],[Horas]]))*24</f>
        <v>11.4</v>
      </c>
      <c r="G77">
        <v>2.2999999999999998</v>
      </c>
      <c r="I77" t="s">
        <v>699</v>
      </c>
      <c r="J77" t="s">
        <v>500</v>
      </c>
      <c r="K77" t="s">
        <v>924</v>
      </c>
      <c r="L77" s="464" t="str">
        <f t="shared" si="6"/>
        <v>SP - Gabriel Monteiro</v>
      </c>
      <c r="M77" s="459">
        <f>VLOOKUP(L77,'Res Nº 2590'!A:B,2,FALSE)</f>
        <v>0.47638888888888892</v>
      </c>
      <c r="N77" s="468">
        <f>(Tabela5[[#This Row],[Horas]]-INT(Tabela5[[#This Row],[Horas]]))*24</f>
        <v>11.433333333333334</v>
      </c>
      <c r="O77">
        <v>2.7</v>
      </c>
    </row>
    <row r="78" spans="1:15" x14ac:dyDescent="0.25">
      <c r="A78" t="s">
        <v>668</v>
      </c>
      <c r="B78" t="s">
        <v>495</v>
      </c>
      <c r="C78" t="s">
        <v>925</v>
      </c>
      <c r="D78" t="str">
        <f t="shared" si="5"/>
        <v>RS - Erval Grande</v>
      </c>
      <c r="E78" s="463">
        <f>VLOOKUP(D78,'Res Nº 2590'!A:B,2,)</f>
        <v>0.47569444444444442</v>
      </c>
      <c r="F78" s="466">
        <f>(Tabela4[[#This Row],[Horas]]-INT(Tabela4[[#This Row],[Horas]]))*24</f>
        <v>11.416666666666666</v>
      </c>
      <c r="G78">
        <v>2.2999999999999998</v>
      </c>
      <c r="I78" t="s">
        <v>699</v>
      </c>
      <c r="J78" t="s">
        <v>500</v>
      </c>
      <c r="K78" t="s">
        <v>926</v>
      </c>
      <c r="L78" s="464" t="str">
        <f t="shared" si="6"/>
        <v>SP - Gália</v>
      </c>
      <c r="M78" s="459">
        <f>VLOOKUP(L78,'Res Nº 2590'!A:B,2,FALSE)</f>
        <v>0.47638888888888892</v>
      </c>
      <c r="N78" s="468">
        <f>(Tabela5[[#This Row],[Horas]]-INT(Tabela5[[#This Row],[Horas]]))*24</f>
        <v>11.433333333333334</v>
      </c>
      <c r="O78">
        <v>2.7</v>
      </c>
    </row>
    <row r="79" spans="1:15" x14ac:dyDescent="0.25">
      <c r="A79" t="s">
        <v>668</v>
      </c>
      <c r="B79" t="s">
        <v>495</v>
      </c>
      <c r="C79" t="s">
        <v>927</v>
      </c>
      <c r="D79" t="str">
        <f t="shared" si="5"/>
        <v>RS - Erval Seco</v>
      </c>
      <c r="E79" s="463">
        <f>VLOOKUP(D79,'Res Nº 2590'!A:B,2,)</f>
        <v>0.47500000000000003</v>
      </c>
      <c r="F79" s="466">
        <f>(Tabela4[[#This Row],[Horas]]-INT(Tabela4[[#This Row],[Horas]]))*24</f>
        <v>11.4</v>
      </c>
      <c r="G79">
        <v>2.2999999999999998</v>
      </c>
      <c r="I79" t="s">
        <v>699</v>
      </c>
      <c r="J79" t="s">
        <v>500</v>
      </c>
      <c r="K79" t="s">
        <v>928</v>
      </c>
      <c r="L79" s="464" t="str">
        <f t="shared" si="6"/>
        <v>SP - Garça</v>
      </c>
      <c r="M79" s="459">
        <f>VLOOKUP(L79,'Res Nº 2590'!A:B,2,FALSE)</f>
        <v>0.47638888888888892</v>
      </c>
      <c r="N79" s="468">
        <f>(Tabela5[[#This Row],[Horas]]-INT(Tabela5[[#This Row],[Horas]]))*24</f>
        <v>11.433333333333334</v>
      </c>
      <c r="O79">
        <v>2.7</v>
      </c>
    </row>
    <row r="80" spans="1:15" x14ac:dyDescent="0.25">
      <c r="A80" t="s">
        <v>668</v>
      </c>
      <c r="B80" t="s">
        <v>495</v>
      </c>
      <c r="C80" t="s">
        <v>929</v>
      </c>
      <c r="D80" t="str">
        <f t="shared" si="5"/>
        <v>RS - Esmeralda</v>
      </c>
      <c r="E80" s="463">
        <f>VLOOKUP(D80,'Res Nº 2590'!A:B,2,)</f>
        <v>0.47500000000000003</v>
      </c>
      <c r="F80" s="466">
        <f>(Tabela4[[#This Row],[Horas]]-INT(Tabela4[[#This Row],[Horas]]))*24</f>
        <v>11.4</v>
      </c>
      <c r="G80">
        <v>2.2999999999999998</v>
      </c>
      <c r="I80" t="s">
        <v>699</v>
      </c>
      <c r="J80" t="s">
        <v>500</v>
      </c>
      <c r="K80" t="s">
        <v>930</v>
      </c>
      <c r="L80" s="464" t="str">
        <f t="shared" si="6"/>
        <v>SP - Gavião Peixoto</v>
      </c>
      <c r="M80" s="459">
        <f>VLOOKUP(L80,'Res Nº 2590'!A:B,2,FALSE)</f>
        <v>0.47638888888888892</v>
      </c>
      <c r="N80" s="468">
        <f>(Tabela5[[#This Row],[Horas]]-INT(Tabela5[[#This Row],[Horas]]))*24</f>
        <v>11.433333333333334</v>
      </c>
      <c r="O80">
        <v>2.7</v>
      </c>
    </row>
    <row r="81" spans="1:15" x14ac:dyDescent="0.25">
      <c r="A81" t="s">
        <v>668</v>
      </c>
      <c r="B81" t="s">
        <v>495</v>
      </c>
      <c r="C81" t="s">
        <v>931</v>
      </c>
      <c r="D81" t="str">
        <f t="shared" si="5"/>
        <v>RS - Esperança do Sul</v>
      </c>
      <c r="E81" s="463">
        <f>VLOOKUP(D81,'Res Nº 2590'!A:B,2,)</f>
        <v>0.47569444444444442</v>
      </c>
      <c r="F81" s="466">
        <f>(Tabela4[[#This Row],[Horas]]-INT(Tabela4[[#This Row],[Horas]]))*24</f>
        <v>11.416666666666666</v>
      </c>
      <c r="G81">
        <v>2.2999999999999998</v>
      </c>
      <c r="I81" t="s">
        <v>699</v>
      </c>
      <c r="J81" t="s">
        <v>500</v>
      </c>
      <c r="K81" t="s">
        <v>932</v>
      </c>
      <c r="L81" s="464" t="str">
        <f t="shared" si="6"/>
        <v>SP - Getulina</v>
      </c>
      <c r="M81" s="459">
        <f>VLOOKUP(L81,'Res Nº 2590'!A:B,2,FALSE)</f>
        <v>0.47638888888888892</v>
      </c>
      <c r="N81" s="468">
        <f>(Tabela5[[#This Row],[Horas]]-INT(Tabela5[[#This Row],[Horas]]))*24</f>
        <v>11.433333333333334</v>
      </c>
      <c r="O81">
        <v>2.7</v>
      </c>
    </row>
    <row r="82" spans="1:15" x14ac:dyDescent="0.25">
      <c r="A82" t="s">
        <v>668</v>
      </c>
      <c r="B82" t="s">
        <v>495</v>
      </c>
      <c r="C82" t="s">
        <v>933</v>
      </c>
      <c r="D82" t="str">
        <f t="shared" si="5"/>
        <v>RS - Espumoso</v>
      </c>
      <c r="E82" s="463">
        <f>VLOOKUP(D82,'Res Nº 2590'!A:B,2,)</f>
        <v>0.47500000000000003</v>
      </c>
      <c r="F82" s="466">
        <f>(Tabela4[[#This Row],[Horas]]-INT(Tabela4[[#This Row],[Horas]]))*24</f>
        <v>11.4</v>
      </c>
      <c r="G82">
        <v>2.2999999999999998</v>
      </c>
      <c r="I82" t="s">
        <v>699</v>
      </c>
      <c r="J82" t="s">
        <v>500</v>
      </c>
      <c r="K82" t="s">
        <v>934</v>
      </c>
      <c r="L82" s="464" t="str">
        <f t="shared" si="6"/>
        <v>SP - Glicério</v>
      </c>
      <c r="M82" s="459">
        <f>VLOOKUP(L82,'Res Nº 2590'!A:B,2,FALSE)</f>
        <v>0.47638888888888892</v>
      </c>
      <c r="N82" s="468">
        <f>(Tabela5[[#This Row],[Horas]]-INT(Tabela5[[#This Row],[Horas]]))*24</f>
        <v>11.433333333333334</v>
      </c>
      <c r="O82">
        <v>2.7</v>
      </c>
    </row>
    <row r="83" spans="1:15" x14ac:dyDescent="0.25">
      <c r="A83" t="s">
        <v>668</v>
      </c>
      <c r="B83" t="s">
        <v>495</v>
      </c>
      <c r="C83" t="s">
        <v>935</v>
      </c>
      <c r="D83" t="str">
        <f t="shared" si="5"/>
        <v>RS - Estação</v>
      </c>
      <c r="E83" s="463">
        <f>VLOOKUP(D83,'Res Nº 2590'!A:B,2,)</f>
        <v>0.47500000000000003</v>
      </c>
      <c r="F83" s="466">
        <f>(Tabela4[[#This Row],[Horas]]-INT(Tabela4[[#This Row],[Horas]]))*24</f>
        <v>11.4</v>
      </c>
      <c r="G83">
        <v>2.2999999999999998</v>
      </c>
      <c r="I83" t="s">
        <v>699</v>
      </c>
      <c r="J83" t="s">
        <v>500</v>
      </c>
      <c r="K83" t="s">
        <v>936</v>
      </c>
      <c r="L83" s="464" t="str">
        <f t="shared" si="6"/>
        <v>SP - Guaiçara</v>
      </c>
      <c r="M83" s="459">
        <f>VLOOKUP(L83,'Res Nº 2590'!A:B,2,FALSE)</f>
        <v>0.47638888888888892</v>
      </c>
      <c r="N83" s="468">
        <f>(Tabela5[[#This Row],[Horas]]-INT(Tabela5[[#This Row],[Horas]]))*24</f>
        <v>11.433333333333334</v>
      </c>
      <c r="O83">
        <v>2.7</v>
      </c>
    </row>
    <row r="84" spans="1:15" x14ac:dyDescent="0.25">
      <c r="A84" t="s">
        <v>668</v>
      </c>
      <c r="B84" t="s">
        <v>495</v>
      </c>
      <c r="C84" t="s">
        <v>937</v>
      </c>
      <c r="D84" t="str">
        <f t="shared" si="5"/>
        <v>RS - Estrela Velha</v>
      </c>
      <c r="E84" s="463">
        <f>VLOOKUP(D84,'Res Nº 2590'!A:B,2,)</f>
        <v>0.47500000000000003</v>
      </c>
      <c r="F84" s="466">
        <f>(Tabela4[[#This Row],[Horas]]-INT(Tabela4[[#This Row],[Horas]]))*24</f>
        <v>11.4</v>
      </c>
      <c r="G84">
        <v>2.2999999999999998</v>
      </c>
      <c r="I84" t="s">
        <v>699</v>
      </c>
      <c r="J84" t="s">
        <v>500</v>
      </c>
      <c r="K84" t="s">
        <v>938</v>
      </c>
      <c r="L84" s="464" t="str">
        <f t="shared" si="6"/>
        <v>SP - Guaimbê</v>
      </c>
      <c r="M84" s="459">
        <f>VLOOKUP(L84,'Res Nº 2590'!A:B,2,FALSE)</f>
        <v>0.47638888888888892</v>
      </c>
      <c r="N84" s="468">
        <f>(Tabela5[[#This Row],[Horas]]-INT(Tabela5[[#This Row],[Horas]]))*24</f>
        <v>11.433333333333334</v>
      </c>
      <c r="O84">
        <v>2.7</v>
      </c>
    </row>
    <row r="85" spans="1:15" x14ac:dyDescent="0.25">
      <c r="A85" t="s">
        <v>668</v>
      </c>
      <c r="B85" t="s">
        <v>495</v>
      </c>
      <c r="C85" t="s">
        <v>939</v>
      </c>
      <c r="D85" t="str">
        <f t="shared" si="5"/>
        <v>RS - Eugênio de Castro</v>
      </c>
      <c r="E85" s="463">
        <f>VLOOKUP(D85,'Res Nº 2590'!A:B,2,)</f>
        <v>0.47500000000000003</v>
      </c>
      <c r="F85" s="466">
        <f>(Tabela4[[#This Row],[Horas]]-INT(Tabela4[[#This Row],[Horas]]))*24</f>
        <v>11.4</v>
      </c>
      <c r="G85">
        <v>2.2999999999999998</v>
      </c>
      <c r="I85" t="s">
        <v>699</v>
      </c>
      <c r="J85" t="s">
        <v>500</v>
      </c>
      <c r="K85" t="s">
        <v>940</v>
      </c>
      <c r="L85" s="464" t="str">
        <f t="shared" si="6"/>
        <v>SP - Guaíra</v>
      </c>
      <c r="M85" s="459">
        <f>VLOOKUP(L85,'Res Nº 2590'!A:B,2,FALSE)</f>
        <v>0.4770833333333333</v>
      </c>
      <c r="N85" s="468">
        <f>(Tabela5[[#This Row],[Horas]]-INT(Tabela5[[#This Row],[Horas]]))*24</f>
        <v>11.45</v>
      </c>
      <c r="O85">
        <v>2.7</v>
      </c>
    </row>
    <row r="86" spans="1:15" x14ac:dyDescent="0.25">
      <c r="A86" t="s">
        <v>668</v>
      </c>
      <c r="B86" t="s">
        <v>495</v>
      </c>
      <c r="C86" t="s">
        <v>941</v>
      </c>
      <c r="D86" t="str">
        <f t="shared" si="5"/>
        <v>RS - Fagundes Varela</v>
      </c>
      <c r="E86" s="463">
        <f>VLOOKUP(D86,'Res Nº 2590'!A:B,2,)</f>
        <v>0.47500000000000003</v>
      </c>
      <c r="F86" s="466">
        <f>(Tabela4[[#This Row],[Horas]]-INT(Tabela4[[#This Row],[Horas]]))*24</f>
        <v>11.4</v>
      </c>
      <c r="G86">
        <v>2.2999999999999998</v>
      </c>
      <c r="I86" t="s">
        <v>699</v>
      </c>
      <c r="J86" t="s">
        <v>500</v>
      </c>
      <c r="K86" t="s">
        <v>942</v>
      </c>
      <c r="L86" s="464" t="str">
        <f t="shared" si="6"/>
        <v>SP - Guapiaçu</v>
      </c>
      <c r="M86" s="459">
        <f>VLOOKUP(L86,'Res Nº 2590'!A:B,2,FALSE)</f>
        <v>0.4770833333333333</v>
      </c>
      <c r="N86" s="468">
        <f>(Tabela5[[#This Row],[Horas]]-INT(Tabela5[[#This Row],[Horas]]))*24</f>
        <v>11.45</v>
      </c>
      <c r="O86">
        <v>2.7</v>
      </c>
    </row>
    <row r="87" spans="1:15" x14ac:dyDescent="0.25">
      <c r="A87" t="s">
        <v>668</v>
      </c>
      <c r="B87" t="s">
        <v>495</v>
      </c>
      <c r="C87" t="s">
        <v>943</v>
      </c>
      <c r="D87" t="str">
        <f t="shared" si="5"/>
        <v>RS - Farroupilha</v>
      </c>
      <c r="E87" s="463">
        <f>VLOOKUP(D87,'Res Nº 2590'!A:B,2,)</f>
        <v>0.47500000000000003</v>
      </c>
      <c r="F87" s="466">
        <f>(Tabela4[[#This Row],[Horas]]-INT(Tabela4[[#This Row],[Horas]]))*24</f>
        <v>11.4</v>
      </c>
      <c r="G87">
        <v>2.2999999999999998</v>
      </c>
      <c r="I87" t="s">
        <v>699</v>
      </c>
      <c r="J87" t="s">
        <v>500</v>
      </c>
      <c r="K87" t="s">
        <v>944</v>
      </c>
      <c r="L87" s="464" t="str">
        <f t="shared" si="6"/>
        <v>SP - Guará</v>
      </c>
      <c r="M87" s="459">
        <f>VLOOKUP(L87,'Res Nº 2590'!A:B,2,FALSE)</f>
        <v>0.4770833333333333</v>
      </c>
      <c r="N87" s="468">
        <f>(Tabela5[[#This Row],[Horas]]-INT(Tabela5[[#This Row],[Horas]]))*24</f>
        <v>11.45</v>
      </c>
      <c r="O87">
        <v>2.7</v>
      </c>
    </row>
    <row r="88" spans="1:15" x14ac:dyDescent="0.25">
      <c r="A88" t="s">
        <v>668</v>
      </c>
      <c r="B88" t="s">
        <v>495</v>
      </c>
      <c r="C88" t="s">
        <v>945</v>
      </c>
      <c r="D88" t="str">
        <f t="shared" si="5"/>
        <v>RS - Faxinalzinho</v>
      </c>
      <c r="E88" s="463">
        <f>VLOOKUP(D88,'Res Nº 2590'!A:B,2,)</f>
        <v>0.47569444444444442</v>
      </c>
      <c r="F88" s="466">
        <f>(Tabela4[[#This Row],[Horas]]-INT(Tabela4[[#This Row],[Horas]]))*24</f>
        <v>11.416666666666666</v>
      </c>
      <c r="G88">
        <v>2.2999999999999998</v>
      </c>
      <c r="I88" t="s">
        <v>699</v>
      </c>
      <c r="J88" t="s">
        <v>500</v>
      </c>
      <c r="K88" t="s">
        <v>946</v>
      </c>
      <c r="L88" s="464" t="str">
        <f t="shared" si="6"/>
        <v>SP - Guaraci</v>
      </c>
      <c r="M88" s="459">
        <f>VLOOKUP(L88,'Res Nº 2590'!A:B,2,FALSE)</f>
        <v>0.4770833333333333</v>
      </c>
      <c r="N88" s="468">
        <f>(Tabela5[[#This Row],[Horas]]-INT(Tabela5[[#This Row],[Horas]]))*24</f>
        <v>11.45</v>
      </c>
      <c r="O88">
        <v>2.7</v>
      </c>
    </row>
    <row r="89" spans="1:15" x14ac:dyDescent="0.25">
      <c r="A89" t="s">
        <v>668</v>
      </c>
      <c r="B89" t="s">
        <v>495</v>
      </c>
      <c r="C89" t="s">
        <v>947</v>
      </c>
      <c r="D89" t="str">
        <f t="shared" si="5"/>
        <v>RS - Feliz</v>
      </c>
      <c r="E89" s="463">
        <f>VLOOKUP(D89,'Res Nº 2590'!A:B,2,)</f>
        <v>0.47500000000000003</v>
      </c>
      <c r="F89" s="466">
        <f>(Tabela4[[#This Row],[Horas]]-INT(Tabela4[[#This Row],[Horas]]))*24</f>
        <v>11.4</v>
      </c>
      <c r="G89">
        <v>2.2999999999999998</v>
      </c>
      <c r="I89" t="s">
        <v>699</v>
      </c>
      <c r="J89" t="s">
        <v>500</v>
      </c>
      <c r="K89" t="s">
        <v>948</v>
      </c>
      <c r="L89" s="464" t="str">
        <f t="shared" si="6"/>
        <v>SP - Guarantã</v>
      </c>
      <c r="M89" s="459">
        <f>VLOOKUP(L89,'Res Nº 2590'!A:B,2,FALSE)</f>
        <v>0.47638888888888892</v>
      </c>
      <c r="N89" s="468">
        <f>(Tabela5[[#This Row],[Horas]]-INT(Tabela5[[#This Row],[Horas]]))*24</f>
        <v>11.433333333333334</v>
      </c>
      <c r="O89">
        <v>2.7</v>
      </c>
    </row>
    <row r="90" spans="1:15" x14ac:dyDescent="0.25">
      <c r="A90" t="s">
        <v>668</v>
      </c>
      <c r="B90" t="s">
        <v>495</v>
      </c>
      <c r="C90" t="s">
        <v>949</v>
      </c>
      <c r="D90" t="str">
        <f t="shared" si="5"/>
        <v>RS - Flores da Cunha</v>
      </c>
      <c r="E90" s="463">
        <f>VLOOKUP(D90,'Res Nº 2590'!A:B,2,)</f>
        <v>0.47500000000000003</v>
      </c>
      <c r="F90" s="466">
        <f>(Tabela4[[#This Row],[Horas]]-INT(Tabela4[[#This Row],[Horas]]))*24</f>
        <v>11.4</v>
      </c>
      <c r="G90">
        <v>2.2999999999999998</v>
      </c>
      <c r="I90" t="s">
        <v>699</v>
      </c>
      <c r="J90" t="s">
        <v>500</v>
      </c>
      <c r="K90" t="s">
        <v>950</v>
      </c>
      <c r="L90" s="464" t="str">
        <f t="shared" si="6"/>
        <v>SP - Guararapes</v>
      </c>
      <c r="M90" s="459">
        <f>VLOOKUP(L90,'Res Nº 2590'!A:B,2,FALSE)</f>
        <v>0.47638888888888892</v>
      </c>
      <c r="N90" s="468">
        <f>(Tabela5[[#This Row],[Horas]]-INT(Tabela5[[#This Row],[Horas]]))*24</f>
        <v>11.433333333333334</v>
      </c>
      <c r="O90">
        <v>2.7</v>
      </c>
    </row>
    <row r="91" spans="1:15" x14ac:dyDescent="0.25">
      <c r="A91" t="s">
        <v>668</v>
      </c>
      <c r="B91" t="s">
        <v>495</v>
      </c>
      <c r="C91" t="s">
        <v>951</v>
      </c>
      <c r="D91" t="str">
        <f t="shared" si="5"/>
        <v>RS - Fortaleza dos Valos</v>
      </c>
      <c r="E91" s="463">
        <f>VLOOKUP(D91,'Res Nº 2590'!A:B,2,)</f>
        <v>0.47500000000000003</v>
      </c>
      <c r="F91" s="466">
        <f>(Tabela4[[#This Row],[Horas]]-INT(Tabela4[[#This Row],[Horas]]))*24</f>
        <v>11.4</v>
      </c>
      <c r="G91">
        <v>2.2999999999999998</v>
      </c>
      <c r="I91" t="s">
        <v>699</v>
      </c>
      <c r="J91" t="s">
        <v>500</v>
      </c>
      <c r="K91" t="s">
        <v>952</v>
      </c>
      <c r="L91" s="464" t="str">
        <f t="shared" si="6"/>
        <v>SP - Guariba</v>
      </c>
      <c r="M91" s="459">
        <f>VLOOKUP(L91,'Res Nº 2590'!A:B,2,FALSE)</f>
        <v>0.47638888888888892</v>
      </c>
      <c r="N91" s="468">
        <f>(Tabela5[[#This Row],[Horas]]-INT(Tabela5[[#This Row],[Horas]]))*24</f>
        <v>11.433333333333334</v>
      </c>
      <c r="O91">
        <v>2.7</v>
      </c>
    </row>
    <row r="92" spans="1:15" x14ac:dyDescent="0.25">
      <c r="A92" t="s">
        <v>668</v>
      </c>
      <c r="B92" t="s">
        <v>495</v>
      </c>
      <c r="C92" t="s">
        <v>953</v>
      </c>
      <c r="D92" t="str">
        <f t="shared" si="5"/>
        <v>RS - Frederico Westphalen</v>
      </c>
      <c r="E92" s="463">
        <f>VLOOKUP(D92,'Res Nº 2590'!A:B,2,)</f>
        <v>0.47569444444444442</v>
      </c>
      <c r="F92" s="466">
        <f>(Tabela4[[#This Row],[Horas]]-INT(Tabela4[[#This Row],[Horas]]))*24</f>
        <v>11.416666666666666</v>
      </c>
      <c r="G92">
        <v>2.2999999999999998</v>
      </c>
      <c r="I92" t="s">
        <v>699</v>
      </c>
      <c r="J92" t="s">
        <v>500</v>
      </c>
      <c r="K92" t="s">
        <v>954</v>
      </c>
      <c r="L92" s="464" t="str">
        <f t="shared" si="6"/>
        <v>SP - Guatapará</v>
      </c>
      <c r="M92" s="459">
        <f>VLOOKUP(L92,'Res Nº 2590'!A:B,2,FALSE)</f>
        <v>0.47638888888888892</v>
      </c>
      <c r="N92" s="468">
        <f>(Tabela5[[#This Row],[Horas]]-INT(Tabela5[[#This Row],[Horas]]))*24</f>
        <v>11.433333333333334</v>
      </c>
      <c r="O92">
        <v>2.7</v>
      </c>
    </row>
    <row r="93" spans="1:15" x14ac:dyDescent="0.25">
      <c r="A93" t="s">
        <v>668</v>
      </c>
      <c r="B93" t="s">
        <v>495</v>
      </c>
      <c r="C93" t="s">
        <v>955</v>
      </c>
      <c r="D93" t="str">
        <f t="shared" si="5"/>
        <v>RS - Garibaldi</v>
      </c>
      <c r="E93" s="463">
        <f>VLOOKUP(D93,'Res Nº 2590'!A:B,2,)</f>
        <v>0.47500000000000003</v>
      </c>
      <c r="F93" s="466">
        <f>(Tabela4[[#This Row],[Horas]]-INT(Tabela4[[#This Row],[Horas]]))*24</f>
        <v>11.4</v>
      </c>
      <c r="G93">
        <v>2.2999999999999998</v>
      </c>
      <c r="I93" t="s">
        <v>699</v>
      </c>
      <c r="J93" t="s">
        <v>500</v>
      </c>
      <c r="K93" t="s">
        <v>956</v>
      </c>
      <c r="L93" s="464" t="str">
        <f t="shared" si="6"/>
        <v>SP - Herculândia</v>
      </c>
      <c r="M93" s="459">
        <f>VLOOKUP(L93,'Res Nº 2590'!A:B,2,FALSE)</f>
        <v>0.47638888888888892</v>
      </c>
      <c r="N93" s="468">
        <f>(Tabela5[[#This Row],[Horas]]-INT(Tabela5[[#This Row],[Horas]]))*24</f>
        <v>11.433333333333334</v>
      </c>
      <c r="O93">
        <v>2.7</v>
      </c>
    </row>
    <row r="94" spans="1:15" x14ac:dyDescent="0.25">
      <c r="A94" t="s">
        <v>668</v>
      </c>
      <c r="B94" t="s">
        <v>495</v>
      </c>
      <c r="C94" t="s">
        <v>957</v>
      </c>
      <c r="D94" t="str">
        <f t="shared" si="5"/>
        <v>RS - Gaurama</v>
      </c>
      <c r="E94" s="463">
        <f>VLOOKUP(D94,'Res Nº 2590'!A:B,2,)</f>
        <v>0.47500000000000003</v>
      </c>
      <c r="F94" s="466">
        <f>(Tabela4[[#This Row],[Horas]]-INT(Tabela4[[#This Row],[Horas]]))*24</f>
        <v>11.4</v>
      </c>
      <c r="G94">
        <v>2.2999999999999998</v>
      </c>
      <c r="I94" t="s">
        <v>699</v>
      </c>
      <c r="J94" t="s">
        <v>500</v>
      </c>
      <c r="K94" t="s">
        <v>958</v>
      </c>
      <c r="L94" s="464" t="str">
        <f t="shared" si="6"/>
        <v>SP - Hortolândia</v>
      </c>
      <c r="M94" s="459">
        <f>VLOOKUP(L94,'Res Nº 2590'!A:B,2,FALSE)</f>
        <v>0.47638888888888892</v>
      </c>
      <c r="N94" s="468">
        <f>(Tabela5[[#This Row],[Horas]]-INT(Tabela5[[#This Row],[Horas]]))*24</f>
        <v>11.433333333333334</v>
      </c>
      <c r="O94">
        <v>2.7</v>
      </c>
    </row>
    <row r="95" spans="1:15" x14ac:dyDescent="0.25">
      <c r="A95" t="s">
        <v>668</v>
      </c>
      <c r="B95" t="s">
        <v>495</v>
      </c>
      <c r="C95" t="s">
        <v>959</v>
      </c>
      <c r="D95" t="str">
        <f t="shared" si="5"/>
        <v>RS - Gentil</v>
      </c>
      <c r="E95" s="463">
        <f>VLOOKUP(D95,'Res Nº 2590'!A:B,2,)</f>
        <v>0.47500000000000003</v>
      </c>
      <c r="F95" s="466">
        <f>(Tabela4[[#This Row],[Horas]]-INT(Tabela4[[#This Row],[Horas]]))*24</f>
        <v>11.4</v>
      </c>
      <c r="G95">
        <v>2.2999999999999998</v>
      </c>
      <c r="I95" t="s">
        <v>699</v>
      </c>
      <c r="J95" t="s">
        <v>500</v>
      </c>
      <c r="K95" t="s">
        <v>960</v>
      </c>
      <c r="L95" s="464" t="str">
        <f t="shared" si="6"/>
        <v>SP - Iacanga</v>
      </c>
      <c r="M95" s="459">
        <f>VLOOKUP(L95,'Res Nº 2590'!A:B,2,FALSE)</f>
        <v>0.47638888888888892</v>
      </c>
      <c r="N95" s="468">
        <f>(Tabela5[[#This Row],[Horas]]-INT(Tabela5[[#This Row],[Horas]]))*24</f>
        <v>11.433333333333334</v>
      </c>
      <c r="O95">
        <v>2.7</v>
      </c>
    </row>
    <row r="96" spans="1:15" x14ac:dyDescent="0.25">
      <c r="A96" t="s">
        <v>668</v>
      </c>
      <c r="B96" t="s">
        <v>495</v>
      </c>
      <c r="C96" t="s">
        <v>961</v>
      </c>
      <c r="D96" t="str">
        <f t="shared" si="5"/>
        <v>RS - Getúlio Vargas</v>
      </c>
      <c r="E96" s="463">
        <f>VLOOKUP(D96,'Res Nº 2590'!A:B,2,)</f>
        <v>0.47500000000000003</v>
      </c>
      <c r="F96" s="466">
        <f>(Tabela4[[#This Row],[Horas]]-INT(Tabela4[[#This Row],[Horas]]))*24</f>
        <v>11.4</v>
      </c>
      <c r="G96">
        <v>2.2999999999999998</v>
      </c>
      <c r="I96" t="s">
        <v>699</v>
      </c>
      <c r="J96" t="s">
        <v>500</v>
      </c>
      <c r="K96" t="s">
        <v>962</v>
      </c>
      <c r="L96" s="464" t="str">
        <f t="shared" si="6"/>
        <v>SP - Ibaté</v>
      </c>
      <c r="M96" s="459">
        <f>VLOOKUP(L96,'Res Nº 2590'!A:B,2,FALSE)</f>
        <v>0.47638888888888892</v>
      </c>
      <c r="N96" s="468">
        <f>(Tabela5[[#This Row],[Horas]]-INT(Tabela5[[#This Row],[Horas]]))*24</f>
        <v>11.433333333333334</v>
      </c>
      <c r="O96">
        <v>2.7</v>
      </c>
    </row>
    <row r="97" spans="1:15" x14ac:dyDescent="0.25">
      <c r="A97" t="s">
        <v>668</v>
      </c>
      <c r="B97" t="s">
        <v>495</v>
      </c>
      <c r="C97" t="s">
        <v>963</v>
      </c>
      <c r="D97" t="str">
        <f t="shared" si="5"/>
        <v>RS - Giruá</v>
      </c>
      <c r="E97" s="463">
        <f>VLOOKUP(D97,'Res Nº 2590'!A:B,2,)</f>
        <v>0.47500000000000003</v>
      </c>
      <c r="F97" s="466">
        <f>(Tabela4[[#This Row],[Horas]]-INT(Tabela4[[#This Row],[Horas]]))*24</f>
        <v>11.4</v>
      </c>
      <c r="G97">
        <v>2.2999999999999998</v>
      </c>
      <c r="I97" t="s">
        <v>699</v>
      </c>
      <c r="J97" t="s">
        <v>500</v>
      </c>
      <c r="K97" t="s">
        <v>964</v>
      </c>
      <c r="L97" s="464" t="str">
        <f t="shared" si="6"/>
        <v>SP - Ibirá</v>
      </c>
      <c r="M97" s="459">
        <f>VLOOKUP(L97,'Res Nº 2590'!A:B,2,FALSE)</f>
        <v>0.47638888888888892</v>
      </c>
      <c r="N97" s="468">
        <f>(Tabela5[[#This Row],[Horas]]-INT(Tabela5[[#This Row],[Horas]]))*24</f>
        <v>11.433333333333334</v>
      </c>
      <c r="O97">
        <v>2.7</v>
      </c>
    </row>
    <row r="98" spans="1:15" x14ac:dyDescent="0.25">
      <c r="A98" t="s">
        <v>668</v>
      </c>
      <c r="B98" t="s">
        <v>495</v>
      </c>
      <c r="C98" t="s">
        <v>965</v>
      </c>
      <c r="D98" t="str">
        <f t="shared" si="5"/>
        <v>RS - Glorinha</v>
      </c>
      <c r="E98" s="463">
        <f>VLOOKUP(D98,'Res Nº 2590'!A:B,2,)</f>
        <v>0.47500000000000003</v>
      </c>
      <c r="F98" s="466">
        <f>(Tabela4[[#This Row],[Horas]]-INT(Tabela4[[#This Row],[Horas]]))*24</f>
        <v>11.4</v>
      </c>
      <c r="G98">
        <v>2.2999999999999998</v>
      </c>
      <c r="I98" t="s">
        <v>699</v>
      </c>
      <c r="J98" t="s">
        <v>500</v>
      </c>
      <c r="K98" t="s">
        <v>966</v>
      </c>
      <c r="L98" s="464" t="str">
        <f t="shared" si="6"/>
        <v>SP - Ibitinga</v>
      </c>
      <c r="M98" s="459">
        <f>VLOOKUP(L98,'Res Nº 2590'!A:B,2,FALSE)</f>
        <v>0.47638888888888892</v>
      </c>
      <c r="N98" s="468">
        <f>(Tabela5[[#This Row],[Horas]]-INT(Tabela5[[#This Row],[Horas]]))*24</f>
        <v>11.433333333333334</v>
      </c>
      <c r="O98">
        <v>2.7</v>
      </c>
    </row>
    <row r="99" spans="1:15" x14ac:dyDescent="0.25">
      <c r="A99" t="s">
        <v>668</v>
      </c>
      <c r="B99" t="s">
        <v>495</v>
      </c>
      <c r="C99" t="s">
        <v>967</v>
      </c>
      <c r="D99" t="str">
        <f t="shared" si="5"/>
        <v>RS - Gramado</v>
      </c>
      <c r="E99" s="463">
        <f>VLOOKUP(D99,'Res Nº 2590'!A:B,2,)</f>
        <v>0.47500000000000003</v>
      </c>
      <c r="F99" s="466">
        <f>(Tabela4[[#This Row],[Horas]]-INT(Tabela4[[#This Row],[Horas]]))*24</f>
        <v>11.4</v>
      </c>
      <c r="G99">
        <v>2.2999999999999998</v>
      </c>
      <c r="I99" t="s">
        <v>699</v>
      </c>
      <c r="J99" t="s">
        <v>500</v>
      </c>
      <c r="K99" t="s">
        <v>968</v>
      </c>
      <c r="L99" s="464" t="str">
        <f t="shared" si="6"/>
        <v>SP - Icém</v>
      </c>
      <c r="M99" s="459">
        <f>VLOOKUP(L99,'Res Nº 2590'!A:B,2,FALSE)</f>
        <v>0.4770833333333333</v>
      </c>
      <c r="N99" s="468">
        <f>(Tabela5[[#This Row],[Horas]]-INT(Tabela5[[#This Row],[Horas]]))*24</f>
        <v>11.45</v>
      </c>
      <c r="O99">
        <v>2.7</v>
      </c>
    </row>
    <row r="100" spans="1:15" x14ac:dyDescent="0.25">
      <c r="A100" t="s">
        <v>668</v>
      </c>
      <c r="B100" t="s">
        <v>495</v>
      </c>
      <c r="C100" t="s">
        <v>969</v>
      </c>
      <c r="D100" t="str">
        <f t="shared" si="5"/>
        <v>RS - Gramado dos Loureiros</v>
      </c>
      <c r="E100" s="463">
        <f>VLOOKUP(D100,'Res Nº 2590'!A:B,2,)</f>
        <v>0.47569444444444442</v>
      </c>
      <c r="F100" s="466">
        <f>(Tabela4[[#This Row],[Horas]]-INT(Tabela4[[#This Row],[Horas]]))*24</f>
        <v>11.416666666666666</v>
      </c>
      <c r="G100">
        <v>2.2999999999999998</v>
      </c>
      <c r="I100" t="s">
        <v>699</v>
      </c>
      <c r="J100" t="s">
        <v>500</v>
      </c>
      <c r="K100" t="s">
        <v>970</v>
      </c>
      <c r="L100" s="464" t="str">
        <f t="shared" si="6"/>
        <v>SP - Igaraçu do Tietê</v>
      </c>
      <c r="M100" s="459">
        <f>VLOOKUP(L100,'Res Nº 2590'!A:B,2,FALSE)</f>
        <v>0.47638888888888892</v>
      </c>
      <c r="N100" s="468">
        <f>(Tabela5[[#This Row],[Horas]]-INT(Tabela5[[#This Row],[Horas]]))*24</f>
        <v>11.433333333333334</v>
      </c>
      <c r="O100">
        <v>2.7</v>
      </c>
    </row>
    <row r="101" spans="1:15" x14ac:dyDescent="0.25">
      <c r="A101" t="s">
        <v>668</v>
      </c>
      <c r="B101" t="s">
        <v>495</v>
      </c>
      <c r="C101" t="s">
        <v>971</v>
      </c>
      <c r="D101" t="str">
        <f t="shared" si="5"/>
        <v>RS - Gravataí</v>
      </c>
      <c r="E101" s="463">
        <f>VLOOKUP(D101,'Res Nº 2590'!A:B,2,)</f>
        <v>0.47500000000000003</v>
      </c>
      <c r="F101" s="466">
        <f>(Tabela4[[#This Row],[Horas]]-INT(Tabela4[[#This Row],[Horas]]))*24</f>
        <v>11.4</v>
      </c>
      <c r="G101">
        <v>2.2999999999999998</v>
      </c>
      <c r="I101" t="s">
        <v>699</v>
      </c>
      <c r="J101" t="s">
        <v>500</v>
      </c>
      <c r="K101" t="s">
        <v>972</v>
      </c>
      <c r="L101" s="464" t="str">
        <f t="shared" si="6"/>
        <v>SP - Igarapava</v>
      </c>
      <c r="M101" s="459">
        <f>VLOOKUP(L101,'Res Nº 2590'!A:B,2,FALSE)</f>
        <v>0.4770833333333333</v>
      </c>
      <c r="N101" s="468">
        <f>(Tabela5[[#This Row],[Horas]]-INT(Tabela5[[#This Row],[Horas]]))*24</f>
        <v>11.45</v>
      </c>
      <c r="O101">
        <v>2.7</v>
      </c>
    </row>
    <row r="102" spans="1:15" x14ac:dyDescent="0.25">
      <c r="A102" t="s">
        <v>668</v>
      </c>
      <c r="B102" t="s">
        <v>495</v>
      </c>
      <c r="C102" t="s">
        <v>973</v>
      </c>
      <c r="D102" t="str">
        <f t="shared" si="5"/>
        <v>RS - Guabiju</v>
      </c>
      <c r="E102" s="463">
        <f>VLOOKUP(D102,'Res Nº 2590'!A:B,2,)</f>
        <v>0.47500000000000003</v>
      </c>
      <c r="F102" s="466">
        <f>(Tabela4[[#This Row],[Horas]]-INT(Tabela4[[#This Row],[Horas]]))*24</f>
        <v>11.4</v>
      </c>
      <c r="G102">
        <v>2.2999999999999998</v>
      </c>
      <c r="I102" t="s">
        <v>699</v>
      </c>
      <c r="J102" t="s">
        <v>500</v>
      </c>
      <c r="K102" t="s">
        <v>974</v>
      </c>
      <c r="L102" s="464" t="str">
        <f t="shared" si="6"/>
        <v>SP - Ipiguá</v>
      </c>
      <c r="M102" s="459">
        <f>VLOOKUP(L102,'Res Nº 2590'!A:B,2,FALSE)</f>
        <v>0.4770833333333333</v>
      </c>
      <c r="N102" s="468">
        <f>(Tabela5[[#This Row],[Horas]]-INT(Tabela5[[#This Row],[Horas]]))*24</f>
        <v>11.45</v>
      </c>
      <c r="O102">
        <v>2.7</v>
      </c>
    </row>
    <row r="103" spans="1:15" x14ac:dyDescent="0.25">
      <c r="A103" t="s">
        <v>668</v>
      </c>
      <c r="B103" t="s">
        <v>495</v>
      </c>
      <c r="C103" t="s">
        <v>975</v>
      </c>
      <c r="D103" t="str">
        <f t="shared" si="5"/>
        <v>RS - Guaporé</v>
      </c>
      <c r="E103" s="463">
        <f>VLOOKUP(D103,'Res Nº 2590'!A:B,2,)</f>
        <v>0.47500000000000003</v>
      </c>
      <c r="F103" s="466">
        <f>(Tabela4[[#This Row],[Horas]]-INT(Tabela4[[#This Row],[Horas]]))*24</f>
        <v>11.4</v>
      </c>
      <c r="G103">
        <v>2.2999999999999998</v>
      </c>
      <c r="I103" t="s">
        <v>699</v>
      </c>
      <c r="J103" t="s">
        <v>500</v>
      </c>
      <c r="K103" t="s">
        <v>976</v>
      </c>
      <c r="L103" s="464" t="str">
        <f t="shared" si="6"/>
        <v>SP - Ipuã</v>
      </c>
      <c r="M103" s="459">
        <f>VLOOKUP(L103,'Res Nº 2590'!A:B,2,FALSE)</f>
        <v>0.4770833333333333</v>
      </c>
      <c r="N103" s="468">
        <f>(Tabela5[[#This Row],[Horas]]-INT(Tabela5[[#This Row],[Horas]]))*24</f>
        <v>11.45</v>
      </c>
      <c r="O103">
        <v>2.7</v>
      </c>
    </row>
    <row r="104" spans="1:15" x14ac:dyDescent="0.25">
      <c r="A104" t="s">
        <v>668</v>
      </c>
      <c r="B104" t="s">
        <v>495</v>
      </c>
      <c r="C104" t="s">
        <v>977</v>
      </c>
      <c r="D104" t="str">
        <f t="shared" si="5"/>
        <v>RS - Guarani das Missões</v>
      </c>
      <c r="E104" s="463">
        <f>VLOOKUP(D104,'Res Nº 2590'!A:B,2,)</f>
        <v>0.47500000000000003</v>
      </c>
      <c r="F104" s="466">
        <f>(Tabela4[[#This Row],[Horas]]-INT(Tabela4[[#This Row],[Horas]]))*24</f>
        <v>11.4</v>
      </c>
      <c r="G104">
        <v>2.2999999999999998</v>
      </c>
      <c r="I104" t="s">
        <v>699</v>
      </c>
      <c r="J104" t="s">
        <v>500</v>
      </c>
      <c r="K104" t="s">
        <v>978</v>
      </c>
      <c r="L104" s="464" t="str">
        <f t="shared" si="6"/>
        <v>SP - Itaju</v>
      </c>
      <c r="M104" s="459">
        <f>VLOOKUP(L104,'Res Nº 2590'!A:B,2,FALSE)</f>
        <v>0.47638888888888892</v>
      </c>
      <c r="N104" s="468">
        <f>(Tabela5[[#This Row],[Horas]]-INT(Tabela5[[#This Row],[Horas]]))*24</f>
        <v>11.433333333333334</v>
      </c>
      <c r="O104">
        <v>2.7</v>
      </c>
    </row>
    <row r="105" spans="1:15" x14ac:dyDescent="0.25">
      <c r="A105" t="s">
        <v>668</v>
      </c>
      <c r="B105" t="s">
        <v>495</v>
      </c>
      <c r="C105" t="s">
        <v>979</v>
      </c>
      <c r="D105" t="str">
        <f t="shared" si="5"/>
        <v>RS - Horizontina</v>
      </c>
      <c r="E105" s="463">
        <f>VLOOKUP(D105,'Res Nº 2590'!A:B,2,)</f>
        <v>0.47500000000000003</v>
      </c>
      <c r="F105" s="466">
        <f>(Tabela4[[#This Row],[Horas]]-INT(Tabela4[[#This Row],[Horas]]))*24</f>
        <v>11.4</v>
      </c>
      <c r="G105">
        <v>2.2999999999999998</v>
      </c>
      <c r="I105" t="s">
        <v>699</v>
      </c>
      <c r="J105" t="s">
        <v>500</v>
      </c>
      <c r="K105" t="s">
        <v>980</v>
      </c>
      <c r="L105" s="464" t="str">
        <f t="shared" si="6"/>
        <v>SP - Itapira</v>
      </c>
      <c r="M105" s="459">
        <f>VLOOKUP(L105,'Res Nº 2590'!A:B,2,FALSE)</f>
        <v>0.47638888888888892</v>
      </c>
      <c r="N105" s="468">
        <f>(Tabela5[[#This Row],[Horas]]-INT(Tabela5[[#This Row],[Horas]]))*24</f>
        <v>11.433333333333334</v>
      </c>
      <c r="O105">
        <v>2.7</v>
      </c>
    </row>
    <row r="106" spans="1:15" x14ac:dyDescent="0.25">
      <c r="A106" t="s">
        <v>668</v>
      </c>
      <c r="B106" t="s">
        <v>495</v>
      </c>
      <c r="C106" t="s">
        <v>981</v>
      </c>
      <c r="D106" t="str">
        <f t="shared" si="5"/>
        <v>RS - Humaitá</v>
      </c>
      <c r="E106" s="463">
        <f>VLOOKUP(D106,'Res Nº 2590'!A:B,2,)</f>
        <v>0.47500000000000003</v>
      </c>
      <c r="F106" s="466">
        <f>(Tabela4[[#This Row],[Horas]]-INT(Tabela4[[#This Row],[Horas]]))*24</f>
        <v>11.4</v>
      </c>
      <c r="G106">
        <v>2.2999999999999998</v>
      </c>
      <c r="I106" t="s">
        <v>699</v>
      </c>
      <c r="J106" t="s">
        <v>500</v>
      </c>
      <c r="K106" t="s">
        <v>982</v>
      </c>
      <c r="L106" s="464" t="str">
        <f t="shared" si="6"/>
        <v>SP - Itápolis</v>
      </c>
      <c r="M106" s="459">
        <f>VLOOKUP(L106,'Res Nº 2590'!A:B,2,FALSE)</f>
        <v>0.47638888888888892</v>
      </c>
      <c r="N106" s="468">
        <f>(Tabela5[[#This Row],[Horas]]-INT(Tabela5[[#This Row],[Horas]]))*24</f>
        <v>11.433333333333334</v>
      </c>
      <c r="O106">
        <v>2.7</v>
      </c>
    </row>
    <row r="107" spans="1:15" x14ac:dyDescent="0.25">
      <c r="A107" t="s">
        <v>668</v>
      </c>
      <c r="B107" t="s">
        <v>495</v>
      </c>
      <c r="C107" t="s">
        <v>983</v>
      </c>
      <c r="D107" t="str">
        <f t="shared" si="5"/>
        <v>RS - Ibiraiaras</v>
      </c>
      <c r="E107" s="463">
        <f>VLOOKUP(D107,'Res Nº 2590'!A:B,2,)</f>
        <v>0.47500000000000003</v>
      </c>
      <c r="F107" s="466">
        <f>(Tabela4[[#This Row],[Horas]]-INT(Tabela4[[#This Row],[Horas]]))*24</f>
        <v>11.4</v>
      </c>
      <c r="G107">
        <v>2.2999999999999998</v>
      </c>
      <c r="I107" t="s">
        <v>699</v>
      </c>
      <c r="J107" t="s">
        <v>500</v>
      </c>
      <c r="K107" t="s">
        <v>984</v>
      </c>
      <c r="L107" s="464" t="str">
        <f t="shared" si="6"/>
        <v>SP - Itapuí</v>
      </c>
      <c r="M107" s="459">
        <f>VLOOKUP(L107,'Res Nº 2590'!A:B,2,FALSE)</f>
        <v>0.47638888888888892</v>
      </c>
      <c r="N107" s="468">
        <f>(Tabela5[[#This Row],[Horas]]-INT(Tabela5[[#This Row],[Horas]]))*24</f>
        <v>11.433333333333334</v>
      </c>
      <c r="O107">
        <v>2.7</v>
      </c>
    </row>
    <row r="108" spans="1:15" x14ac:dyDescent="0.25">
      <c r="A108" t="s">
        <v>668</v>
      </c>
      <c r="B108" t="s">
        <v>495</v>
      </c>
      <c r="C108" t="s">
        <v>985</v>
      </c>
      <c r="D108" t="str">
        <f t="shared" si="5"/>
        <v>RS - Ibirapuitã</v>
      </c>
      <c r="E108" s="463">
        <f>VLOOKUP(D108,'Res Nº 2590'!A:B,2,)</f>
        <v>0.47500000000000003</v>
      </c>
      <c r="F108" s="466">
        <f>(Tabela4[[#This Row],[Horas]]-INT(Tabela4[[#This Row],[Horas]]))*24</f>
        <v>11.4</v>
      </c>
      <c r="G108">
        <v>2.2999999999999998</v>
      </c>
      <c r="I108" t="s">
        <v>699</v>
      </c>
      <c r="J108" t="s">
        <v>500</v>
      </c>
      <c r="K108" t="s">
        <v>986</v>
      </c>
      <c r="L108" s="464" t="str">
        <f t="shared" si="6"/>
        <v>SP - Itatiba</v>
      </c>
      <c r="M108" s="459">
        <f>VLOOKUP(L108,'Res Nº 2590'!A:B,2,FALSE)</f>
        <v>0.47638888888888892</v>
      </c>
      <c r="N108" s="468">
        <f>(Tabela5[[#This Row],[Horas]]-INT(Tabela5[[#This Row],[Horas]]))*24</f>
        <v>11.433333333333334</v>
      </c>
      <c r="O108">
        <v>2.7</v>
      </c>
    </row>
    <row r="109" spans="1:15" x14ac:dyDescent="0.25">
      <c r="A109" t="s">
        <v>668</v>
      </c>
      <c r="B109" t="s">
        <v>495</v>
      </c>
      <c r="C109" t="s">
        <v>987</v>
      </c>
      <c r="D109" t="str">
        <f t="shared" si="5"/>
        <v>RS - Ibirubá</v>
      </c>
      <c r="E109" s="463">
        <f>VLOOKUP(D109,'Res Nº 2590'!A:B,2,)</f>
        <v>0.47500000000000003</v>
      </c>
      <c r="F109" s="466">
        <f>(Tabela4[[#This Row],[Horas]]-INT(Tabela4[[#This Row],[Horas]]))*24</f>
        <v>11.4</v>
      </c>
      <c r="G109">
        <v>2.2999999999999998</v>
      </c>
      <c r="I109" t="s">
        <v>699</v>
      </c>
      <c r="J109" t="s">
        <v>500</v>
      </c>
      <c r="K109" t="s">
        <v>988</v>
      </c>
      <c r="L109" s="464" t="str">
        <f t="shared" si="6"/>
        <v>SP - Itatinga</v>
      </c>
      <c r="M109" s="459">
        <f>VLOOKUP(L109,'Res Nº 2590'!A:B,2,FALSE)</f>
        <v>0.47638888888888892</v>
      </c>
      <c r="N109" s="468">
        <f>(Tabela5[[#This Row],[Horas]]-INT(Tabela5[[#This Row],[Horas]]))*24</f>
        <v>11.433333333333334</v>
      </c>
      <c r="O109">
        <v>2.7</v>
      </c>
    </row>
    <row r="110" spans="1:15" x14ac:dyDescent="0.25">
      <c r="A110" t="s">
        <v>668</v>
      </c>
      <c r="B110" t="s">
        <v>495</v>
      </c>
      <c r="C110" t="s">
        <v>989</v>
      </c>
      <c r="D110" t="str">
        <f t="shared" si="5"/>
        <v>RS - Igrejinha</v>
      </c>
      <c r="E110" s="463">
        <f>VLOOKUP(D110,'Res Nº 2590'!A:B,2,)</f>
        <v>0.47500000000000003</v>
      </c>
      <c r="F110" s="466">
        <f>(Tabela4[[#This Row],[Horas]]-INT(Tabela4[[#This Row],[Horas]]))*24</f>
        <v>11.4</v>
      </c>
      <c r="G110">
        <v>2.2999999999999998</v>
      </c>
      <c r="I110" t="s">
        <v>699</v>
      </c>
      <c r="J110" t="s">
        <v>500</v>
      </c>
      <c r="K110" t="s">
        <v>990</v>
      </c>
      <c r="L110" s="464" t="str">
        <f t="shared" si="6"/>
        <v>SP - Itirapuã</v>
      </c>
      <c r="M110" s="459">
        <f>VLOOKUP(L110,'Res Nº 2590'!A:B,2,FALSE)</f>
        <v>0.4770833333333333</v>
      </c>
      <c r="N110" s="468">
        <f>(Tabela5[[#This Row],[Horas]]-INT(Tabela5[[#This Row],[Horas]]))*24</f>
        <v>11.45</v>
      </c>
      <c r="O110">
        <v>2.7</v>
      </c>
    </row>
    <row r="111" spans="1:15" x14ac:dyDescent="0.25">
      <c r="A111" t="s">
        <v>668</v>
      </c>
      <c r="B111" t="s">
        <v>495</v>
      </c>
      <c r="C111" t="s">
        <v>991</v>
      </c>
      <c r="D111" t="str">
        <f t="shared" si="5"/>
        <v>RS - Ijuí</v>
      </c>
      <c r="E111" s="463">
        <f>VLOOKUP(D111,'Res Nº 2590'!A:B,2,)</f>
        <v>0.47500000000000003</v>
      </c>
      <c r="F111" s="466">
        <f>(Tabela4[[#This Row],[Horas]]-INT(Tabela4[[#This Row],[Horas]]))*24</f>
        <v>11.4</v>
      </c>
      <c r="G111">
        <v>2.2999999999999998</v>
      </c>
      <c r="I111" t="s">
        <v>699</v>
      </c>
      <c r="J111" t="s">
        <v>500</v>
      </c>
      <c r="K111" t="s">
        <v>992</v>
      </c>
      <c r="L111" s="464" t="str">
        <f t="shared" si="6"/>
        <v>SP - Ituverava</v>
      </c>
      <c r="M111" s="459">
        <f>VLOOKUP(L111,'Res Nº 2590'!A:B,2,FALSE)</f>
        <v>0.4770833333333333</v>
      </c>
      <c r="N111" s="468">
        <f>(Tabela5[[#This Row],[Horas]]-INT(Tabela5[[#This Row],[Horas]]))*24</f>
        <v>11.45</v>
      </c>
      <c r="O111">
        <v>2.7</v>
      </c>
    </row>
    <row r="112" spans="1:15" x14ac:dyDescent="0.25">
      <c r="A112" t="s">
        <v>668</v>
      </c>
      <c r="B112" t="s">
        <v>495</v>
      </c>
      <c r="C112" t="s">
        <v>993</v>
      </c>
      <c r="D112" t="str">
        <f t="shared" si="5"/>
        <v>RS - Ilópolis</v>
      </c>
      <c r="E112" s="463">
        <f>VLOOKUP(D112,'Res Nº 2590'!A:B,2,)</f>
        <v>0.47500000000000003</v>
      </c>
      <c r="F112" s="466">
        <f>(Tabela4[[#This Row],[Horas]]-INT(Tabela4[[#This Row],[Horas]]))*24</f>
        <v>11.4</v>
      </c>
      <c r="G112">
        <v>2.2999999999999998</v>
      </c>
      <c r="I112" t="s">
        <v>699</v>
      </c>
      <c r="J112" t="s">
        <v>500</v>
      </c>
      <c r="K112" t="s">
        <v>994</v>
      </c>
      <c r="L112" s="464" t="str">
        <f t="shared" si="6"/>
        <v>SP - Jaborandi</v>
      </c>
      <c r="M112" s="459">
        <f>VLOOKUP(L112,'Res Nº 2590'!A:B,2,FALSE)</f>
        <v>0.4770833333333333</v>
      </c>
      <c r="N112" s="468">
        <f>(Tabela5[[#This Row],[Horas]]-INT(Tabela5[[#This Row],[Horas]]))*24</f>
        <v>11.45</v>
      </c>
      <c r="O112">
        <v>2.7</v>
      </c>
    </row>
    <row r="113" spans="1:15" x14ac:dyDescent="0.25">
      <c r="A113" t="s">
        <v>668</v>
      </c>
      <c r="B113" t="s">
        <v>495</v>
      </c>
      <c r="C113" t="s">
        <v>995</v>
      </c>
      <c r="D113" t="str">
        <f t="shared" si="5"/>
        <v>RS - Independência</v>
      </c>
      <c r="E113" s="463">
        <f>VLOOKUP(D113,'Res Nº 2590'!A:B,2,)</f>
        <v>0.47500000000000003</v>
      </c>
      <c r="F113" s="466">
        <f>(Tabela4[[#This Row],[Horas]]-INT(Tabela4[[#This Row],[Horas]]))*24</f>
        <v>11.4</v>
      </c>
      <c r="G113">
        <v>2.2999999999999998</v>
      </c>
      <c r="I113" t="s">
        <v>699</v>
      </c>
      <c r="J113" t="s">
        <v>500</v>
      </c>
      <c r="K113" t="s">
        <v>996</v>
      </c>
      <c r="L113" s="464" t="str">
        <f t="shared" si="6"/>
        <v>SP - Jaboticabal</v>
      </c>
      <c r="M113" s="459">
        <f>VLOOKUP(L113,'Res Nº 2590'!A:B,2,FALSE)</f>
        <v>0.47638888888888892</v>
      </c>
      <c r="N113" s="468">
        <f>(Tabela5[[#This Row],[Horas]]-INT(Tabela5[[#This Row],[Horas]]))*24</f>
        <v>11.433333333333334</v>
      </c>
      <c r="O113">
        <v>2.7</v>
      </c>
    </row>
    <row r="114" spans="1:15" x14ac:dyDescent="0.25">
      <c r="A114" t="s">
        <v>668</v>
      </c>
      <c r="B114" t="s">
        <v>495</v>
      </c>
      <c r="C114" t="s">
        <v>997</v>
      </c>
      <c r="D114" t="str">
        <f t="shared" si="5"/>
        <v>RS - Inhacorá</v>
      </c>
      <c r="E114" s="463">
        <f>VLOOKUP(D114,'Res Nº 2590'!A:B,2,)</f>
        <v>0.47500000000000003</v>
      </c>
      <c r="F114" s="466">
        <f>(Tabela4[[#This Row],[Horas]]-INT(Tabela4[[#This Row],[Horas]]))*24</f>
        <v>11.4</v>
      </c>
      <c r="G114">
        <v>2.2999999999999998</v>
      </c>
      <c r="I114" t="s">
        <v>699</v>
      </c>
      <c r="J114" t="s">
        <v>500</v>
      </c>
      <c r="K114" t="s">
        <v>998</v>
      </c>
      <c r="L114" s="464" t="str">
        <f t="shared" si="6"/>
        <v>SP - Jaci</v>
      </c>
      <c r="M114" s="459">
        <f>VLOOKUP(L114,'Res Nº 2590'!A:B,2,FALSE)</f>
        <v>0.47638888888888892</v>
      </c>
      <c r="N114" s="468">
        <f>(Tabela5[[#This Row],[Horas]]-INT(Tabela5[[#This Row],[Horas]]))*24</f>
        <v>11.433333333333334</v>
      </c>
      <c r="O114">
        <v>2.7</v>
      </c>
    </row>
    <row r="115" spans="1:15" x14ac:dyDescent="0.25">
      <c r="A115" t="s">
        <v>668</v>
      </c>
      <c r="B115" t="s">
        <v>495</v>
      </c>
      <c r="C115" t="s">
        <v>999</v>
      </c>
      <c r="D115" t="str">
        <f t="shared" si="5"/>
        <v>RS - Ipê</v>
      </c>
      <c r="E115" s="463">
        <f>VLOOKUP(D115,'Res Nº 2590'!A:B,2,)</f>
        <v>0.47500000000000003</v>
      </c>
      <c r="F115" s="466">
        <f>(Tabela4[[#This Row],[Horas]]-INT(Tabela4[[#This Row],[Horas]]))*24</f>
        <v>11.4</v>
      </c>
      <c r="G115">
        <v>2.2999999999999998</v>
      </c>
      <c r="I115" t="s">
        <v>699</v>
      </c>
      <c r="J115" t="s">
        <v>500</v>
      </c>
      <c r="K115" t="s">
        <v>1000</v>
      </c>
      <c r="L115" s="464" t="str">
        <f t="shared" si="6"/>
        <v>SP - Jardinópolis</v>
      </c>
      <c r="M115" s="459">
        <f>VLOOKUP(L115,'Res Nº 2590'!A:B,2,FALSE)</f>
        <v>0.47638888888888892</v>
      </c>
      <c r="N115" s="468">
        <f>(Tabela5[[#This Row],[Horas]]-INT(Tabela5[[#This Row],[Horas]]))*24</f>
        <v>11.433333333333334</v>
      </c>
      <c r="O115">
        <v>2.7</v>
      </c>
    </row>
    <row r="116" spans="1:15" x14ac:dyDescent="0.25">
      <c r="A116" t="s">
        <v>668</v>
      </c>
      <c r="B116" t="s">
        <v>495</v>
      </c>
      <c r="C116" t="s">
        <v>1001</v>
      </c>
      <c r="D116" t="str">
        <f t="shared" si="5"/>
        <v>RS - Ipiranga do Sul</v>
      </c>
      <c r="E116" s="463">
        <f>VLOOKUP(D116,'Res Nº 2590'!A:B,2,)</f>
        <v>0.47500000000000003</v>
      </c>
      <c r="F116" s="466">
        <f>(Tabela4[[#This Row],[Horas]]-INT(Tabela4[[#This Row],[Horas]]))*24</f>
        <v>11.4</v>
      </c>
      <c r="G116">
        <v>2.2999999999999998</v>
      </c>
      <c r="I116" t="s">
        <v>699</v>
      </c>
      <c r="J116" t="s">
        <v>500</v>
      </c>
      <c r="K116" t="s">
        <v>1002</v>
      </c>
      <c r="L116" s="464" t="str">
        <f t="shared" si="6"/>
        <v>SP - Jaú</v>
      </c>
      <c r="M116" s="459">
        <f>VLOOKUP(L116,'Res Nº 2590'!A:B,2,FALSE)</f>
        <v>0.47638888888888892</v>
      </c>
      <c r="N116" s="468">
        <f>(Tabela5[[#This Row],[Horas]]-INT(Tabela5[[#This Row],[Horas]]))*24</f>
        <v>11.433333333333334</v>
      </c>
      <c r="O116">
        <v>2.7</v>
      </c>
    </row>
    <row r="117" spans="1:15" x14ac:dyDescent="0.25">
      <c r="A117" t="s">
        <v>668</v>
      </c>
      <c r="B117" t="s">
        <v>495</v>
      </c>
      <c r="C117" t="s">
        <v>1003</v>
      </c>
      <c r="D117" t="str">
        <f t="shared" si="5"/>
        <v>RS - Iraí</v>
      </c>
      <c r="E117" s="463">
        <f>VLOOKUP(D117,'Res Nº 2590'!A:B,2,)</f>
        <v>0.47569444444444442</v>
      </c>
      <c r="F117" s="466">
        <f>(Tabela4[[#This Row],[Horas]]-INT(Tabela4[[#This Row],[Horas]]))*24</f>
        <v>11.416666666666666</v>
      </c>
      <c r="G117">
        <v>2.2999999999999998</v>
      </c>
      <c r="I117" t="s">
        <v>699</v>
      </c>
      <c r="J117" t="s">
        <v>500</v>
      </c>
      <c r="K117" t="s">
        <v>1004</v>
      </c>
      <c r="L117" s="464" t="str">
        <f t="shared" si="6"/>
        <v>SP - Jeriquara</v>
      </c>
      <c r="M117" s="459">
        <f>VLOOKUP(L117,'Res Nº 2590'!A:B,2,FALSE)</f>
        <v>0.4770833333333333</v>
      </c>
      <c r="N117" s="468">
        <f>(Tabela5[[#This Row],[Horas]]-INT(Tabela5[[#This Row],[Horas]]))*24</f>
        <v>11.45</v>
      </c>
      <c r="O117">
        <v>2.7</v>
      </c>
    </row>
    <row r="118" spans="1:15" x14ac:dyDescent="0.25">
      <c r="A118" t="s">
        <v>668</v>
      </c>
      <c r="B118" t="s">
        <v>495</v>
      </c>
      <c r="C118" t="s">
        <v>1005</v>
      </c>
      <c r="D118" t="str">
        <f t="shared" si="5"/>
        <v>RS - Itapuca</v>
      </c>
      <c r="E118" s="463">
        <f>VLOOKUP(D118,'Res Nº 2590'!A:B,2,)</f>
        <v>0.47500000000000003</v>
      </c>
      <c r="F118" s="466">
        <f>(Tabela4[[#This Row],[Horas]]-INT(Tabela4[[#This Row],[Horas]]))*24</f>
        <v>11.4</v>
      </c>
      <c r="G118">
        <v>2.2999999999999998</v>
      </c>
      <c r="I118" t="s">
        <v>699</v>
      </c>
      <c r="J118" t="s">
        <v>500</v>
      </c>
      <c r="K118" t="s">
        <v>1006</v>
      </c>
      <c r="L118" s="464" t="str">
        <f t="shared" si="6"/>
        <v>SP - José Bonifácio</v>
      </c>
      <c r="M118" s="459">
        <f>VLOOKUP(L118,'Res Nº 2590'!A:B,2,FALSE)</f>
        <v>0.47638888888888892</v>
      </c>
      <c r="N118" s="468">
        <f>(Tabela5[[#This Row],[Horas]]-INT(Tabela5[[#This Row],[Horas]]))*24</f>
        <v>11.433333333333334</v>
      </c>
      <c r="O118">
        <v>2.7</v>
      </c>
    </row>
    <row r="119" spans="1:15" x14ac:dyDescent="0.25">
      <c r="A119" t="s">
        <v>668</v>
      </c>
      <c r="B119" t="s">
        <v>495</v>
      </c>
      <c r="C119" t="s">
        <v>1007</v>
      </c>
      <c r="D119" t="str">
        <f t="shared" si="5"/>
        <v>RS - Itatiba do Sul</v>
      </c>
      <c r="E119" s="463">
        <f>VLOOKUP(D119,'Res Nº 2590'!A:B,2,)</f>
        <v>0.47569444444444442</v>
      </c>
      <c r="F119" s="466">
        <f>(Tabela4[[#This Row],[Horas]]-INT(Tabela4[[#This Row],[Horas]]))*24</f>
        <v>11.416666666666666</v>
      </c>
      <c r="G119">
        <v>2.2999999999999998</v>
      </c>
      <c r="I119" t="s">
        <v>699</v>
      </c>
      <c r="J119" t="s">
        <v>500</v>
      </c>
      <c r="K119" t="s">
        <v>1008</v>
      </c>
      <c r="L119" s="464" t="str">
        <f t="shared" si="6"/>
        <v>SP - Júlio Mesquita</v>
      </c>
      <c r="M119" s="459">
        <f>VLOOKUP(L119,'Res Nº 2590'!A:B,2,FALSE)</f>
        <v>0.47638888888888892</v>
      </c>
      <c r="N119" s="468">
        <f>(Tabela5[[#This Row],[Horas]]-INT(Tabela5[[#This Row],[Horas]]))*24</f>
        <v>11.433333333333334</v>
      </c>
      <c r="O119">
        <v>2.7</v>
      </c>
    </row>
    <row r="120" spans="1:15" x14ac:dyDescent="0.25">
      <c r="A120" t="s">
        <v>668</v>
      </c>
      <c r="B120" t="s">
        <v>495</v>
      </c>
      <c r="C120" t="s">
        <v>1009</v>
      </c>
      <c r="D120" t="str">
        <f t="shared" si="5"/>
        <v>RS - Jacutinga</v>
      </c>
      <c r="E120" s="463">
        <f>VLOOKUP(D120,'Res Nº 2590'!A:B,2,)</f>
        <v>0.47500000000000003</v>
      </c>
      <c r="F120" s="466">
        <f>(Tabela4[[#This Row],[Horas]]-INT(Tabela4[[#This Row],[Horas]]))*24</f>
        <v>11.4</v>
      </c>
      <c r="G120">
        <v>2.2999999999999998</v>
      </c>
      <c r="I120" t="s">
        <v>699</v>
      </c>
      <c r="J120" t="s">
        <v>500</v>
      </c>
      <c r="K120" t="s">
        <v>1010</v>
      </c>
      <c r="L120" s="464" t="str">
        <f t="shared" si="6"/>
        <v>SP - Lençóis Paulista</v>
      </c>
      <c r="M120" s="459">
        <f>VLOOKUP(L120,'Res Nº 2590'!A:B,2,FALSE)</f>
        <v>0.47638888888888892</v>
      </c>
      <c r="N120" s="468">
        <f>(Tabela5[[#This Row],[Horas]]-INT(Tabela5[[#This Row],[Horas]]))*24</f>
        <v>11.433333333333334</v>
      </c>
      <c r="O120">
        <v>2.7</v>
      </c>
    </row>
    <row r="121" spans="1:15" x14ac:dyDescent="0.25">
      <c r="A121" t="s">
        <v>668</v>
      </c>
      <c r="B121" t="s">
        <v>495</v>
      </c>
      <c r="C121" t="s">
        <v>1011</v>
      </c>
      <c r="D121" t="str">
        <f t="shared" si="5"/>
        <v>RS - Jaquirana</v>
      </c>
      <c r="E121" s="463">
        <f>VLOOKUP(D121,'Res Nº 2590'!A:B,2,)</f>
        <v>0.47500000000000003</v>
      </c>
      <c r="F121" s="466">
        <f>(Tabela4[[#This Row],[Horas]]-INT(Tabela4[[#This Row],[Horas]]))*24</f>
        <v>11.4</v>
      </c>
      <c r="G121">
        <v>2.2999999999999998</v>
      </c>
      <c r="I121" t="s">
        <v>699</v>
      </c>
      <c r="J121" t="s">
        <v>500</v>
      </c>
      <c r="K121" t="s">
        <v>1012</v>
      </c>
      <c r="L121" s="464" t="str">
        <f t="shared" si="6"/>
        <v>SP - Lindóia</v>
      </c>
      <c r="M121" s="459">
        <f>VLOOKUP(L121,'Res Nº 2590'!A:B,2,FALSE)</f>
        <v>0.47638888888888892</v>
      </c>
      <c r="N121" s="468">
        <f>(Tabela5[[#This Row],[Horas]]-INT(Tabela5[[#This Row],[Horas]]))*24</f>
        <v>11.433333333333334</v>
      </c>
      <c r="O121">
        <v>2.7</v>
      </c>
    </row>
    <row r="122" spans="1:15" x14ac:dyDescent="0.25">
      <c r="A122" t="s">
        <v>668</v>
      </c>
      <c r="B122" t="s">
        <v>495</v>
      </c>
      <c r="C122" t="s">
        <v>1013</v>
      </c>
      <c r="D122" t="str">
        <f t="shared" si="5"/>
        <v>RS - Jari</v>
      </c>
      <c r="E122" s="463">
        <f>VLOOKUP(D122,'Res Nº 2590'!A:B,2,)</f>
        <v>0.47500000000000003</v>
      </c>
      <c r="F122" s="466">
        <f>(Tabela4[[#This Row],[Horas]]-INT(Tabela4[[#This Row],[Horas]]))*24</f>
        <v>11.4</v>
      </c>
      <c r="G122">
        <v>2.2999999999999998</v>
      </c>
      <c r="I122" t="s">
        <v>699</v>
      </c>
      <c r="J122" t="s">
        <v>500</v>
      </c>
      <c r="K122" t="s">
        <v>1014</v>
      </c>
      <c r="L122" s="464" t="str">
        <f t="shared" si="6"/>
        <v>SP - Lins</v>
      </c>
      <c r="M122" s="459">
        <f>VLOOKUP(L122,'Res Nº 2590'!A:B,2,FALSE)</f>
        <v>0.47638888888888892</v>
      </c>
      <c r="N122" s="468">
        <f>(Tabela5[[#This Row],[Horas]]-INT(Tabela5[[#This Row],[Horas]]))*24</f>
        <v>11.433333333333334</v>
      </c>
      <c r="O122">
        <v>2.7</v>
      </c>
    </row>
    <row r="123" spans="1:15" x14ac:dyDescent="0.25">
      <c r="A123" t="s">
        <v>668</v>
      </c>
      <c r="B123" t="s">
        <v>495</v>
      </c>
      <c r="C123" t="s">
        <v>1015</v>
      </c>
      <c r="D123" t="str">
        <f t="shared" si="5"/>
        <v>RS - Jóia</v>
      </c>
      <c r="E123" s="463">
        <f>VLOOKUP(D123,'Res Nº 2590'!A:B,2,)</f>
        <v>0.47500000000000003</v>
      </c>
      <c r="F123" s="466">
        <f>(Tabela4[[#This Row],[Horas]]-INT(Tabela4[[#This Row],[Horas]]))*24</f>
        <v>11.4</v>
      </c>
      <c r="G123">
        <v>2.2999999999999998</v>
      </c>
      <c r="I123" t="s">
        <v>699</v>
      </c>
      <c r="J123" t="s">
        <v>500</v>
      </c>
      <c r="K123" t="s">
        <v>1016</v>
      </c>
      <c r="L123" s="464" t="str">
        <f t="shared" si="6"/>
        <v>SP - Lucianópolis</v>
      </c>
      <c r="M123" s="459">
        <f>VLOOKUP(L123,'Res Nº 2590'!A:B,2,FALSE)</f>
        <v>0.47638888888888892</v>
      </c>
      <c r="N123" s="468">
        <f>(Tabela5[[#This Row],[Horas]]-INT(Tabela5[[#This Row],[Horas]]))*24</f>
        <v>11.433333333333334</v>
      </c>
      <c r="O123">
        <v>2.7</v>
      </c>
    </row>
    <row r="124" spans="1:15" x14ac:dyDescent="0.25">
      <c r="A124" t="s">
        <v>668</v>
      </c>
      <c r="B124" t="s">
        <v>495</v>
      </c>
      <c r="C124" t="s">
        <v>1017</v>
      </c>
      <c r="D124" t="str">
        <f t="shared" si="5"/>
        <v>RS - Júlio de Castilhos</v>
      </c>
      <c r="E124" s="463">
        <f>VLOOKUP(D124,'Res Nº 2590'!A:B,2,)</f>
        <v>0.47500000000000003</v>
      </c>
      <c r="F124" s="466">
        <f>(Tabela4[[#This Row],[Horas]]-INT(Tabela4[[#This Row],[Horas]]))*24</f>
        <v>11.4</v>
      </c>
      <c r="G124">
        <v>2.2999999999999998</v>
      </c>
      <c r="I124" t="s">
        <v>699</v>
      </c>
      <c r="J124" t="s">
        <v>500</v>
      </c>
      <c r="K124" t="s">
        <v>1018</v>
      </c>
      <c r="L124" s="464" t="str">
        <f t="shared" si="6"/>
        <v>SP - Luís Antônio</v>
      </c>
      <c r="M124" s="459">
        <f>VLOOKUP(L124,'Res Nº 2590'!A:B,2,FALSE)</f>
        <v>0.47638888888888892</v>
      </c>
      <c r="N124" s="468">
        <f>(Tabela5[[#This Row],[Horas]]-INT(Tabela5[[#This Row],[Horas]]))*24</f>
        <v>11.433333333333334</v>
      </c>
      <c r="O124">
        <v>2.7</v>
      </c>
    </row>
    <row r="125" spans="1:15" x14ac:dyDescent="0.25">
      <c r="A125" t="s">
        <v>668</v>
      </c>
      <c r="B125" t="s">
        <v>495</v>
      </c>
      <c r="C125" t="s">
        <v>1019</v>
      </c>
      <c r="D125" t="str">
        <f t="shared" si="5"/>
        <v>RS - Lagoa dos Três Cantos</v>
      </c>
      <c r="E125" s="463">
        <f>VLOOKUP(D125,'Res Nº 2590'!A:B,2,)</f>
        <v>0.47500000000000003</v>
      </c>
      <c r="F125" s="466">
        <f>(Tabela4[[#This Row],[Horas]]-INT(Tabela4[[#This Row],[Horas]]))*24</f>
        <v>11.4</v>
      </c>
      <c r="G125">
        <v>2.2999999999999998</v>
      </c>
      <c r="I125" t="s">
        <v>699</v>
      </c>
      <c r="J125" t="s">
        <v>500</v>
      </c>
      <c r="K125" t="s">
        <v>1020</v>
      </c>
      <c r="L125" s="464" t="str">
        <f t="shared" si="6"/>
        <v>SP - Luiziânia</v>
      </c>
      <c r="M125" s="459">
        <f>VLOOKUP(L125,'Res Nº 2590'!A:B,2,FALSE)</f>
        <v>0.47638888888888892</v>
      </c>
      <c r="N125" s="468">
        <f>(Tabela5[[#This Row],[Horas]]-INT(Tabela5[[#This Row],[Horas]]))*24</f>
        <v>11.433333333333334</v>
      </c>
      <c r="O125">
        <v>2.7</v>
      </c>
    </row>
    <row r="126" spans="1:15" x14ac:dyDescent="0.25">
      <c r="A126" t="s">
        <v>668</v>
      </c>
      <c r="B126" t="s">
        <v>495</v>
      </c>
      <c r="C126" t="s">
        <v>1021</v>
      </c>
      <c r="D126" t="str">
        <f t="shared" si="5"/>
        <v>RS - Lagoa Vermelha</v>
      </c>
      <c r="E126" s="463">
        <f>VLOOKUP(D126,'Res Nº 2590'!A:B,2,)</f>
        <v>0.47500000000000003</v>
      </c>
      <c r="F126" s="466">
        <f>(Tabela4[[#This Row],[Horas]]-INT(Tabela4[[#This Row],[Horas]]))*24</f>
        <v>11.4</v>
      </c>
      <c r="G126">
        <v>2.2999999999999998</v>
      </c>
      <c r="I126" t="s">
        <v>699</v>
      </c>
      <c r="J126" t="s">
        <v>500</v>
      </c>
      <c r="K126" t="s">
        <v>1022</v>
      </c>
      <c r="L126" s="464" t="str">
        <f t="shared" si="6"/>
        <v>SP - Lupércio</v>
      </c>
      <c r="M126" s="459">
        <f>VLOOKUP(L126,'Res Nº 2590'!A:B,2,FALSE)</f>
        <v>0.47638888888888892</v>
      </c>
      <c r="N126" s="468">
        <f>(Tabela5[[#This Row],[Horas]]-INT(Tabela5[[#This Row],[Horas]]))*24</f>
        <v>11.433333333333334</v>
      </c>
      <c r="O126">
        <v>2.7</v>
      </c>
    </row>
    <row r="127" spans="1:15" x14ac:dyDescent="0.25">
      <c r="A127" t="s">
        <v>668</v>
      </c>
      <c r="B127" t="s">
        <v>495</v>
      </c>
      <c r="C127" t="s">
        <v>1023</v>
      </c>
      <c r="D127" t="str">
        <f t="shared" si="5"/>
        <v>RS - Lajeado do Bugre</v>
      </c>
      <c r="E127" s="463">
        <f>VLOOKUP(D127,'Res Nº 2590'!A:B,2,)</f>
        <v>0.47500000000000003</v>
      </c>
      <c r="F127" s="466">
        <f>(Tabela4[[#This Row],[Horas]]-INT(Tabela4[[#This Row],[Horas]]))*24</f>
        <v>11.4</v>
      </c>
      <c r="G127">
        <v>2.2999999999999998</v>
      </c>
      <c r="I127" t="s">
        <v>699</v>
      </c>
      <c r="J127" t="s">
        <v>500</v>
      </c>
      <c r="K127" t="s">
        <v>1024</v>
      </c>
      <c r="L127" s="464" t="str">
        <f t="shared" si="6"/>
        <v>SP - Macatuba</v>
      </c>
      <c r="M127" s="459">
        <f>VLOOKUP(L127,'Res Nº 2590'!A:B,2,FALSE)</f>
        <v>0.47638888888888892</v>
      </c>
      <c r="N127" s="468">
        <f>(Tabela5[[#This Row],[Horas]]-INT(Tabela5[[#This Row],[Horas]]))*24</f>
        <v>11.433333333333334</v>
      </c>
      <c r="O127">
        <v>2.7</v>
      </c>
    </row>
    <row r="128" spans="1:15" x14ac:dyDescent="0.25">
      <c r="A128" t="s">
        <v>668</v>
      </c>
      <c r="B128" t="s">
        <v>495</v>
      </c>
      <c r="C128" t="s">
        <v>1025</v>
      </c>
      <c r="D128" t="str">
        <f t="shared" si="5"/>
        <v>RS - Liberato Salzano</v>
      </c>
      <c r="E128" s="463">
        <f>VLOOKUP(D128,'Res Nº 2590'!A:B,2,)</f>
        <v>0.47500000000000003</v>
      </c>
      <c r="F128" s="466">
        <f>(Tabela4[[#This Row],[Horas]]-INT(Tabela4[[#This Row],[Horas]]))*24</f>
        <v>11.4</v>
      </c>
      <c r="G128">
        <v>2.2999999999999998</v>
      </c>
      <c r="I128" t="s">
        <v>699</v>
      </c>
      <c r="J128" t="s">
        <v>500</v>
      </c>
      <c r="K128" t="s">
        <v>1026</v>
      </c>
      <c r="L128" s="464" t="str">
        <f t="shared" si="6"/>
        <v>SP - Marília</v>
      </c>
      <c r="M128" s="459">
        <f>VLOOKUP(L128,'Res Nº 2590'!A:B,2,FALSE)</f>
        <v>0.47638888888888892</v>
      </c>
      <c r="N128" s="468">
        <f>(Tabela5[[#This Row],[Horas]]-INT(Tabela5[[#This Row],[Horas]]))*24</f>
        <v>11.433333333333334</v>
      </c>
      <c r="O128">
        <v>2.7</v>
      </c>
    </row>
    <row r="129" spans="1:15" x14ac:dyDescent="0.25">
      <c r="A129" t="s">
        <v>668</v>
      </c>
      <c r="B129" t="s">
        <v>495</v>
      </c>
      <c r="C129" t="s">
        <v>1027</v>
      </c>
      <c r="D129" t="str">
        <f t="shared" si="5"/>
        <v>RS - Linha Nova</v>
      </c>
      <c r="E129" s="463">
        <f>VLOOKUP(D129,'Res Nº 2590'!A:B,2,)</f>
        <v>0.47500000000000003</v>
      </c>
      <c r="F129" s="466">
        <f>(Tabela4[[#This Row],[Horas]]-INT(Tabela4[[#This Row],[Horas]]))*24</f>
        <v>11.4</v>
      </c>
      <c r="G129">
        <v>2.2999999999999998</v>
      </c>
      <c r="I129" t="s">
        <v>699</v>
      </c>
      <c r="J129" t="s">
        <v>500</v>
      </c>
      <c r="K129" t="s">
        <v>1028</v>
      </c>
      <c r="L129" s="464" t="str">
        <f t="shared" si="6"/>
        <v>SP - Matão</v>
      </c>
      <c r="M129" s="459">
        <f>VLOOKUP(L129,'Res Nº 2590'!A:B,2,FALSE)</f>
        <v>0.47638888888888892</v>
      </c>
      <c r="N129" s="468">
        <f>(Tabela5[[#This Row],[Horas]]-INT(Tabela5[[#This Row],[Horas]]))*24</f>
        <v>11.433333333333334</v>
      </c>
      <c r="O129">
        <v>2.7</v>
      </c>
    </row>
    <row r="130" spans="1:15" x14ac:dyDescent="0.25">
      <c r="A130" t="s">
        <v>668</v>
      </c>
      <c r="B130" t="s">
        <v>495</v>
      </c>
      <c r="C130" t="s">
        <v>1029</v>
      </c>
      <c r="D130" t="str">
        <f t="shared" ref="D130:D193" si="7">CONCATENATE(B130," - ",C130)</f>
        <v>RS - Machadinho</v>
      </c>
      <c r="E130" s="463">
        <f>VLOOKUP(D130,'Res Nº 2590'!A:B,2,)</f>
        <v>0.47500000000000003</v>
      </c>
      <c r="F130" s="466">
        <f>(Tabela4[[#This Row],[Horas]]-INT(Tabela4[[#This Row],[Horas]]))*24</f>
        <v>11.4</v>
      </c>
      <c r="G130">
        <v>2.2999999999999998</v>
      </c>
      <c r="I130" t="s">
        <v>699</v>
      </c>
      <c r="J130" t="s">
        <v>500</v>
      </c>
      <c r="K130" t="s">
        <v>1030</v>
      </c>
      <c r="L130" s="464" t="str">
        <f t="shared" ref="L130:L193" si="8">CONCATENATE(J130," - ",K130)</f>
        <v>SP - Miguelópolis</v>
      </c>
      <c r="M130" s="459">
        <f>VLOOKUP(L130,'Res Nº 2590'!A:B,2,FALSE)</f>
        <v>0.4770833333333333</v>
      </c>
      <c r="N130" s="468">
        <f>(Tabela5[[#This Row],[Horas]]-INT(Tabela5[[#This Row],[Horas]]))*24</f>
        <v>11.45</v>
      </c>
      <c r="O130">
        <v>2.7</v>
      </c>
    </row>
    <row r="131" spans="1:15" x14ac:dyDescent="0.25">
      <c r="A131" t="s">
        <v>668</v>
      </c>
      <c r="B131" t="s">
        <v>495</v>
      </c>
      <c r="C131" t="s">
        <v>1031</v>
      </c>
      <c r="D131" t="str">
        <f t="shared" si="7"/>
        <v>RS - Marau</v>
      </c>
      <c r="E131" s="463">
        <f>VLOOKUP(D131,'Res Nº 2590'!A:B,2,)</f>
        <v>0.47500000000000003</v>
      </c>
      <c r="F131" s="466">
        <f>(Tabela4[[#This Row],[Horas]]-INT(Tabela4[[#This Row],[Horas]]))*24</f>
        <v>11.4</v>
      </c>
      <c r="G131">
        <v>2.2999999999999998</v>
      </c>
      <c r="I131" t="s">
        <v>699</v>
      </c>
      <c r="J131" t="s">
        <v>500</v>
      </c>
      <c r="K131" t="s">
        <v>1032</v>
      </c>
      <c r="L131" s="464" t="str">
        <f t="shared" si="8"/>
        <v>SP - Mineiros do Tietê</v>
      </c>
      <c r="M131" s="459">
        <f>VLOOKUP(L131,'Res Nº 2590'!A:B,2,FALSE)</f>
        <v>0.47638888888888892</v>
      </c>
      <c r="N131" s="468">
        <f>(Tabela5[[#This Row],[Horas]]-INT(Tabela5[[#This Row],[Horas]]))*24</f>
        <v>11.433333333333334</v>
      </c>
      <c r="O131">
        <v>2.7</v>
      </c>
    </row>
    <row r="132" spans="1:15" x14ac:dyDescent="0.25">
      <c r="A132" t="s">
        <v>668</v>
      </c>
      <c r="B132" t="s">
        <v>495</v>
      </c>
      <c r="C132" t="s">
        <v>1033</v>
      </c>
      <c r="D132" t="str">
        <f t="shared" si="7"/>
        <v>RS - Marcelino Ramos</v>
      </c>
      <c r="E132" s="463">
        <f>VLOOKUP(D132,'Res Nº 2590'!A:B,2,)</f>
        <v>0.47569444444444442</v>
      </c>
      <c r="F132" s="466">
        <f>(Tabela4[[#This Row],[Horas]]-INT(Tabela4[[#This Row],[Horas]]))*24</f>
        <v>11.416666666666666</v>
      </c>
      <c r="G132">
        <v>2.2999999999999998</v>
      </c>
      <c r="I132" t="s">
        <v>699</v>
      </c>
      <c r="J132" t="s">
        <v>500</v>
      </c>
      <c r="K132" t="s">
        <v>1034</v>
      </c>
      <c r="L132" s="464" t="str">
        <f t="shared" si="8"/>
        <v>SP - Mirassol</v>
      </c>
      <c r="M132" s="459">
        <f>VLOOKUP(L132,'Res Nº 2590'!A:B,2,FALSE)</f>
        <v>0.47638888888888892</v>
      </c>
      <c r="N132" s="468">
        <f>(Tabela5[[#This Row],[Horas]]-INT(Tabela5[[#This Row],[Horas]]))*24</f>
        <v>11.433333333333334</v>
      </c>
      <c r="O132">
        <v>2.7</v>
      </c>
    </row>
    <row r="133" spans="1:15" x14ac:dyDescent="0.25">
      <c r="A133" t="s">
        <v>668</v>
      </c>
      <c r="B133" t="s">
        <v>495</v>
      </c>
      <c r="C133" t="s">
        <v>1035</v>
      </c>
      <c r="D133" t="str">
        <f t="shared" si="7"/>
        <v>RS - Mariano Moro</v>
      </c>
      <c r="E133" s="463">
        <f>VLOOKUP(D133,'Res Nº 2590'!A:B,2,)</f>
        <v>0.47569444444444442</v>
      </c>
      <c r="F133" s="466">
        <f>(Tabela4[[#This Row],[Horas]]-INT(Tabela4[[#This Row],[Horas]]))*24</f>
        <v>11.416666666666666</v>
      </c>
      <c r="G133">
        <v>2.2999999999999998</v>
      </c>
      <c r="I133" t="s">
        <v>699</v>
      </c>
      <c r="J133" t="s">
        <v>500</v>
      </c>
      <c r="K133" t="s">
        <v>1036</v>
      </c>
      <c r="L133" s="464" t="str">
        <f t="shared" si="8"/>
        <v>SP - Mirassolândia</v>
      </c>
      <c r="M133" s="459">
        <f>VLOOKUP(L133,'Res Nº 2590'!A:B,2,FALSE)</f>
        <v>0.4770833333333333</v>
      </c>
      <c r="N133" s="468">
        <f>(Tabela5[[#This Row],[Horas]]-INT(Tabela5[[#This Row],[Horas]]))*24</f>
        <v>11.45</v>
      </c>
      <c r="O133">
        <v>2.7</v>
      </c>
    </row>
    <row r="134" spans="1:15" x14ac:dyDescent="0.25">
      <c r="A134" t="s">
        <v>668</v>
      </c>
      <c r="B134" t="s">
        <v>495</v>
      </c>
      <c r="C134" t="s">
        <v>1037</v>
      </c>
      <c r="D134" t="str">
        <f t="shared" si="7"/>
        <v>RS - Maximiliano de Almeida</v>
      </c>
      <c r="E134" s="463">
        <f>VLOOKUP(D134,'Res Nº 2590'!A:B,2,)</f>
        <v>0.47500000000000003</v>
      </c>
      <c r="F134" s="466">
        <f>(Tabela4[[#This Row],[Horas]]-INT(Tabela4[[#This Row],[Horas]]))*24</f>
        <v>11.4</v>
      </c>
      <c r="G134">
        <v>2.2999999999999998</v>
      </c>
      <c r="I134" t="s">
        <v>699</v>
      </c>
      <c r="J134" t="s">
        <v>500</v>
      </c>
      <c r="K134" t="s">
        <v>1038</v>
      </c>
      <c r="L134" s="464" t="str">
        <f t="shared" si="8"/>
        <v>SP - Mombuca</v>
      </c>
      <c r="M134" s="459">
        <f>VLOOKUP(L134,'Res Nº 2590'!A:B,2,FALSE)</f>
        <v>0.47638888888888892</v>
      </c>
      <c r="N134" s="468">
        <f>(Tabela5[[#This Row],[Horas]]-INT(Tabela5[[#This Row],[Horas]]))*24</f>
        <v>11.433333333333334</v>
      </c>
      <c r="O134">
        <v>2.7</v>
      </c>
    </row>
    <row r="135" spans="1:15" x14ac:dyDescent="0.25">
      <c r="A135" t="s">
        <v>668</v>
      </c>
      <c r="B135" t="s">
        <v>495</v>
      </c>
      <c r="C135" t="s">
        <v>1039</v>
      </c>
      <c r="D135" t="str">
        <f t="shared" si="7"/>
        <v>RS - Miraguaí</v>
      </c>
      <c r="E135" s="463">
        <f>VLOOKUP(D135,'Res Nº 2590'!A:B,2,)</f>
        <v>0.47500000000000003</v>
      </c>
      <c r="F135" s="466">
        <f>(Tabela4[[#This Row],[Horas]]-INT(Tabela4[[#This Row],[Horas]]))*24</f>
        <v>11.4</v>
      </c>
      <c r="G135">
        <v>2.2999999999999998</v>
      </c>
      <c r="I135" t="s">
        <v>699</v>
      </c>
      <c r="J135" t="s">
        <v>500</v>
      </c>
      <c r="K135" t="s">
        <v>1040</v>
      </c>
      <c r="L135" s="464" t="str">
        <f t="shared" si="8"/>
        <v>SP - Monte Alegre do Sul</v>
      </c>
      <c r="M135" s="459">
        <f>VLOOKUP(L135,'Res Nº 2590'!A:B,2,FALSE)</f>
        <v>0.47638888888888892</v>
      </c>
      <c r="N135" s="468">
        <f>(Tabela5[[#This Row],[Horas]]-INT(Tabela5[[#This Row],[Horas]]))*24</f>
        <v>11.433333333333334</v>
      </c>
      <c r="O135">
        <v>2.7</v>
      </c>
    </row>
    <row r="136" spans="1:15" x14ac:dyDescent="0.25">
      <c r="A136" t="s">
        <v>668</v>
      </c>
      <c r="B136" t="s">
        <v>495</v>
      </c>
      <c r="C136" t="s">
        <v>1041</v>
      </c>
      <c r="D136" t="str">
        <f t="shared" si="7"/>
        <v>RS - Montauri</v>
      </c>
      <c r="E136" s="463">
        <f>VLOOKUP(D136,'Res Nº 2590'!A:B,2,)</f>
        <v>0.47500000000000003</v>
      </c>
      <c r="F136" s="466">
        <f>(Tabela4[[#This Row],[Horas]]-INT(Tabela4[[#This Row],[Horas]]))*24</f>
        <v>11.4</v>
      </c>
      <c r="G136">
        <v>2.2999999999999998</v>
      </c>
      <c r="I136" t="s">
        <v>699</v>
      </c>
      <c r="J136" t="s">
        <v>500</v>
      </c>
      <c r="K136" t="s">
        <v>1042</v>
      </c>
      <c r="L136" s="464" t="str">
        <f t="shared" si="8"/>
        <v>SP - Monte Alto</v>
      </c>
      <c r="M136" s="459">
        <f>VLOOKUP(L136,'Res Nº 2590'!A:B,2,FALSE)</f>
        <v>0.47638888888888892</v>
      </c>
      <c r="N136" s="468">
        <f>(Tabela5[[#This Row],[Horas]]-INT(Tabela5[[#This Row],[Horas]]))*24</f>
        <v>11.433333333333334</v>
      </c>
      <c r="O136">
        <v>2.7</v>
      </c>
    </row>
    <row r="137" spans="1:15" x14ac:dyDescent="0.25">
      <c r="A137" t="s">
        <v>668</v>
      </c>
      <c r="B137" t="s">
        <v>495</v>
      </c>
      <c r="C137" t="s">
        <v>1043</v>
      </c>
      <c r="D137" t="str">
        <f t="shared" si="7"/>
        <v>RS - Monte Alegre dos Campos</v>
      </c>
      <c r="E137" s="463">
        <f>VLOOKUP(D137,'Res Nº 2590'!A:B,2,)</f>
        <v>0.47500000000000003</v>
      </c>
      <c r="F137" s="466">
        <f>(Tabela4[[#This Row],[Horas]]-INT(Tabela4[[#This Row],[Horas]]))*24</f>
        <v>11.4</v>
      </c>
      <c r="G137">
        <v>2.2999999999999998</v>
      </c>
      <c r="I137" t="s">
        <v>699</v>
      </c>
      <c r="J137" t="s">
        <v>500</v>
      </c>
      <c r="K137" t="s">
        <v>1044</v>
      </c>
      <c r="L137" s="464" t="str">
        <f t="shared" si="8"/>
        <v>SP - Monte Aprazível</v>
      </c>
      <c r="M137" s="459">
        <f>VLOOKUP(L137,'Res Nº 2590'!A:B,2,FALSE)</f>
        <v>0.4770833333333333</v>
      </c>
      <c r="N137" s="468">
        <f>(Tabela5[[#This Row],[Horas]]-INT(Tabela5[[#This Row],[Horas]]))*24</f>
        <v>11.45</v>
      </c>
      <c r="O137">
        <v>2.7</v>
      </c>
    </row>
    <row r="138" spans="1:15" x14ac:dyDescent="0.25">
      <c r="A138" t="s">
        <v>668</v>
      </c>
      <c r="B138" t="s">
        <v>495</v>
      </c>
      <c r="C138" t="s">
        <v>1045</v>
      </c>
      <c r="D138" t="str">
        <f t="shared" si="7"/>
        <v>RS - Monte Belo do Sul</v>
      </c>
      <c r="E138" s="463">
        <f>VLOOKUP(D138,'Res Nº 2590'!A:B,2,)</f>
        <v>0.47500000000000003</v>
      </c>
      <c r="F138" s="466">
        <f>(Tabela4[[#This Row],[Horas]]-INT(Tabela4[[#This Row],[Horas]]))*24</f>
        <v>11.4</v>
      </c>
      <c r="G138">
        <v>2.2999999999999998</v>
      </c>
      <c r="I138" t="s">
        <v>699</v>
      </c>
      <c r="J138" t="s">
        <v>500</v>
      </c>
      <c r="K138" t="s">
        <v>1046</v>
      </c>
      <c r="L138" s="464" t="str">
        <f t="shared" si="8"/>
        <v>SP - Monte Azul Paulista</v>
      </c>
      <c r="M138" s="459">
        <f>VLOOKUP(L138,'Res Nº 2590'!A:B,2,FALSE)</f>
        <v>0.47638888888888892</v>
      </c>
      <c r="N138" s="468">
        <f>(Tabela5[[#This Row],[Horas]]-INT(Tabela5[[#This Row],[Horas]]))*24</f>
        <v>11.433333333333334</v>
      </c>
      <c r="O138">
        <v>2.7</v>
      </c>
    </row>
    <row r="139" spans="1:15" x14ac:dyDescent="0.25">
      <c r="A139" t="s">
        <v>668</v>
      </c>
      <c r="B139" t="s">
        <v>495</v>
      </c>
      <c r="C139" t="s">
        <v>1047</v>
      </c>
      <c r="D139" t="str">
        <f t="shared" si="7"/>
        <v>RS - Mormaço</v>
      </c>
      <c r="E139" s="463">
        <f>VLOOKUP(D139,'Res Nº 2590'!A:B,2,)</f>
        <v>0.47500000000000003</v>
      </c>
      <c r="F139" s="466">
        <f>(Tabela4[[#This Row],[Horas]]-INT(Tabela4[[#This Row],[Horas]]))*24</f>
        <v>11.4</v>
      </c>
      <c r="G139">
        <v>2.2999999999999998</v>
      </c>
      <c r="I139" t="s">
        <v>699</v>
      </c>
      <c r="J139" t="s">
        <v>500</v>
      </c>
      <c r="K139" t="s">
        <v>1048</v>
      </c>
      <c r="L139" s="464" t="str">
        <f t="shared" si="8"/>
        <v>SP - Monte Mor</v>
      </c>
      <c r="M139" s="459">
        <f>VLOOKUP(L139,'Res Nº 2590'!A:B,2,FALSE)</f>
        <v>0.47638888888888892</v>
      </c>
      <c r="N139" s="468">
        <f>(Tabela5[[#This Row],[Horas]]-INT(Tabela5[[#This Row],[Horas]]))*24</f>
        <v>11.433333333333334</v>
      </c>
      <c r="O139">
        <v>2.7</v>
      </c>
    </row>
    <row r="140" spans="1:15" x14ac:dyDescent="0.25">
      <c r="A140" t="s">
        <v>668</v>
      </c>
      <c r="B140" t="s">
        <v>495</v>
      </c>
      <c r="C140" t="s">
        <v>1049</v>
      </c>
      <c r="D140" t="str">
        <f t="shared" si="7"/>
        <v>RS - Muitos Capões</v>
      </c>
      <c r="E140" s="463">
        <f>VLOOKUP(D140,'Res Nº 2590'!A:B,2,)</f>
        <v>0.47500000000000003</v>
      </c>
      <c r="F140" s="466">
        <f>(Tabela4[[#This Row],[Horas]]-INT(Tabela4[[#This Row],[Horas]]))*24</f>
        <v>11.4</v>
      </c>
      <c r="G140">
        <v>2.2999999999999998</v>
      </c>
      <c r="I140" t="s">
        <v>699</v>
      </c>
      <c r="J140" t="s">
        <v>500</v>
      </c>
      <c r="K140" t="s">
        <v>1050</v>
      </c>
      <c r="L140" s="464" t="str">
        <f t="shared" si="8"/>
        <v>SP - Morro Agudo</v>
      </c>
      <c r="M140" s="459">
        <f>VLOOKUP(L140,'Res Nº 2590'!A:B,2,FALSE)</f>
        <v>0.4770833333333333</v>
      </c>
      <c r="N140" s="468">
        <f>(Tabela5[[#This Row],[Horas]]-INT(Tabela5[[#This Row],[Horas]]))*24</f>
        <v>11.45</v>
      </c>
      <c r="O140">
        <v>2.7</v>
      </c>
    </row>
    <row r="141" spans="1:15" x14ac:dyDescent="0.25">
      <c r="A141" t="s">
        <v>668</v>
      </c>
      <c r="B141" t="s">
        <v>495</v>
      </c>
      <c r="C141" t="s">
        <v>1051</v>
      </c>
      <c r="D141" t="str">
        <f t="shared" si="7"/>
        <v>RS - Muliterno</v>
      </c>
      <c r="E141" s="463">
        <f>VLOOKUP(D141,'Res Nº 2590'!A:B,2,)</f>
        <v>0.47500000000000003</v>
      </c>
      <c r="F141" s="466">
        <f>(Tabela4[[#This Row],[Horas]]-INT(Tabela4[[#This Row],[Horas]]))*24</f>
        <v>11.4</v>
      </c>
      <c r="G141">
        <v>2.2999999999999998</v>
      </c>
      <c r="I141" t="s">
        <v>699</v>
      </c>
      <c r="J141" t="s">
        <v>500</v>
      </c>
      <c r="K141" t="s">
        <v>1052</v>
      </c>
      <c r="L141" s="464" t="str">
        <f t="shared" si="8"/>
        <v>SP - Morungaba</v>
      </c>
      <c r="M141" s="459">
        <f>VLOOKUP(L141,'Res Nº 2590'!A:B,2,FALSE)</f>
        <v>0.47638888888888892</v>
      </c>
      <c r="N141" s="468">
        <f>(Tabela5[[#This Row],[Horas]]-INT(Tabela5[[#This Row],[Horas]]))*24</f>
        <v>11.433333333333334</v>
      </c>
      <c r="O141">
        <v>2.7</v>
      </c>
    </row>
    <row r="142" spans="1:15" x14ac:dyDescent="0.25">
      <c r="A142" t="s">
        <v>668</v>
      </c>
      <c r="B142" t="s">
        <v>495</v>
      </c>
      <c r="C142" t="s">
        <v>1053</v>
      </c>
      <c r="D142" t="str">
        <f t="shared" si="7"/>
        <v>RS - Não-Me-Toque</v>
      </c>
      <c r="E142" s="463">
        <f>VLOOKUP(D142,'Res Nº 2590'!A:B,2,)</f>
        <v>0.47500000000000003</v>
      </c>
      <c r="F142" s="466">
        <f>(Tabela4[[#This Row],[Horas]]-INT(Tabela4[[#This Row],[Horas]]))*24</f>
        <v>11.4</v>
      </c>
      <c r="G142">
        <v>2.2999999999999998</v>
      </c>
      <c r="I142" t="s">
        <v>699</v>
      </c>
      <c r="J142" t="s">
        <v>500</v>
      </c>
      <c r="K142" t="s">
        <v>1054</v>
      </c>
      <c r="L142" s="464" t="str">
        <f t="shared" si="8"/>
        <v>SP - Motuca</v>
      </c>
      <c r="M142" s="459">
        <f>VLOOKUP(L142,'Res Nº 2590'!A:B,2,FALSE)</f>
        <v>0.47638888888888892</v>
      </c>
      <c r="N142" s="468">
        <f>(Tabela5[[#This Row],[Horas]]-INT(Tabela5[[#This Row],[Horas]]))*24</f>
        <v>11.433333333333334</v>
      </c>
      <c r="O142">
        <v>2.7</v>
      </c>
    </row>
    <row r="143" spans="1:15" x14ac:dyDescent="0.25">
      <c r="A143" t="s">
        <v>668</v>
      </c>
      <c r="B143" t="s">
        <v>495</v>
      </c>
      <c r="C143" t="s">
        <v>1055</v>
      </c>
      <c r="D143" t="str">
        <f t="shared" si="7"/>
        <v>RS - Nonoai</v>
      </c>
      <c r="E143" s="463">
        <f>VLOOKUP(D143,'Res Nº 2590'!A:B,2,)</f>
        <v>0.47569444444444442</v>
      </c>
      <c r="F143" s="466">
        <f>(Tabela4[[#This Row],[Horas]]-INT(Tabela4[[#This Row],[Horas]]))*24</f>
        <v>11.416666666666666</v>
      </c>
      <c r="G143">
        <v>2.2999999999999998</v>
      </c>
      <c r="I143" t="s">
        <v>699</v>
      </c>
      <c r="J143" t="s">
        <v>500</v>
      </c>
      <c r="K143" t="s">
        <v>1056</v>
      </c>
      <c r="L143" s="464" t="str">
        <f t="shared" si="8"/>
        <v>SP - Neves Paulista</v>
      </c>
      <c r="M143" s="459">
        <f>VLOOKUP(L143,'Res Nº 2590'!A:B,2,FALSE)</f>
        <v>0.47638888888888892</v>
      </c>
      <c r="N143" s="468">
        <f>(Tabela5[[#This Row],[Horas]]-INT(Tabela5[[#This Row],[Horas]]))*24</f>
        <v>11.433333333333334</v>
      </c>
      <c r="O143">
        <v>2.7</v>
      </c>
    </row>
    <row r="144" spans="1:15" x14ac:dyDescent="0.25">
      <c r="A144" t="s">
        <v>668</v>
      </c>
      <c r="B144" t="s">
        <v>495</v>
      </c>
      <c r="C144" t="s">
        <v>1057</v>
      </c>
      <c r="D144" t="str">
        <f t="shared" si="7"/>
        <v>RS - Nova Alvorada</v>
      </c>
      <c r="E144" s="463">
        <f>VLOOKUP(D144,'Res Nº 2590'!A:B,2,)</f>
        <v>0.47500000000000003</v>
      </c>
      <c r="F144" s="466">
        <f>(Tabela4[[#This Row],[Horas]]-INT(Tabela4[[#This Row],[Horas]]))*24</f>
        <v>11.4</v>
      </c>
      <c r="G144">
        <v>2.2999999999999998</v>
      </c>
      <c r="I144" t="s">
        <v>699</v>
      </c>
      <c r="J144" t="s">
        <v>500</v>
      </c>
      <c r="K144" t="s">
        <v>1058</v>
      </c>
      <c r="L144" s="464" t="str">
        <f t="shared" si="8"/>
        <v>SP - Nova Europa</v>
      </c>
      <c r="M144" s="459">
        <f>VLOOKUP(L144,'Res Nº 2590'!A:B,2,FALSE)</f>
        <v>0.47638888888888892</v>
      </c>
      <c r="N144" s="468">
        <f>(Tabela5[[#This Row],[Horas]]-INT(Tabela5[[#This Row],[Horas]]))*24</f>
        <v>11.433333333333334</v>
      </c>
      <c r="O144">
        <v>2.7</v>
      </c>
    </row>
    <row r="145" spans="1:15" x14ac:dyDescent="0.25">
      <c r="A145" t="s">
        <v>668</v>
      </c>
      <c r="B145" t="s">
        <v>495</v>
      </c>
      <c r="C145" t="s">
        <v>1059</v>
      </c>
      <c r="D145" t="str">
        <f t="shared" si="7"/>
        <v>RS - Nova Araçá</v>
      </c>
      <c r="E145" s="463">
        <f>VLOOKUP(D145,'Res Nº 2590'!A:B,2,)</f>
        <v>0.47500000000000003</v>
      </c>
      <c r="F145" s="466">
        <f>(Tabela4[[#This Row],[Horas]]-INT(Tabela4[[#This Row],[Horas]]))*24</f>
        <v>11.4</v>
      </c>
      <c r="G145">
        <v>2.2999999999999998</v>
      </c>
      <c r="I145" t="s">
        <v>699</v>
      </c>
      <c r="J145" t="s">
        <v>500</v>
      </c>
      <c r="K145" t="s">
        <v>1060</v>
      </c>
      <c r="L145" s="464" t="str">
        <f t="shared" si="8"/>
        <v>SP - Nova Granada</v>
      </c>
      <c r="M145" s="459">
        <f>VLOOKUP(L145,'Res Nº 2590'!A:B,2,FALSE)</f>
        <v>0.4770833333333333</v>
      </c>
      <c r="N145" s="468">
        <f>(Tabela5[[#This Row],[Horas]]-INT(Tabela5[[#This Row],[Horas]]))*24</f>
        <v>11.45</v>
      </c>
      <c r="O145">
        <v>2.7</v>
      </c>
    </row>
    <row r="146" spans="1:15" x14ac:dyDescent="0.25">
      <c r="A146" t="s">
        <v>668</v>
      </c>
      <c r="B146" t="s">
        <v>495</v>
      </c>
      <c r="C146" t="s">
        <v>1061</v>
      </c>
      <c r="D146" t="str">
        <f t="shared" si="7"/>
        <v>RS - Nova Bassano</v>
      </c>
      <c r="E146" s="463">
        <f>VLOOKUP(D146,'Res Nº 2590'!A:B,2,)</f>
        <v>0.47500000000000003</v>
      </c>
      <c r="F146" s="466">
        <f>(Tabela4[[#This Row],[Horas]]-INT(Tabela4[[#This Row],[Horas]]))*24</f>
        <v>11.4</v>
      </c>
      <c r="G146">
        <v>2.2999999999999998</v>
      </c>
      <c r="I146" t="s">
        <v>699</v>
      </c>
      <c r="J146" t="s">
        <v>500</v>
      </c>
      <c r="K146" t="s">
        <v>1062</v>
      </c>
      <c r="L146" s="464" t="str">
        <f t="shared" si="8"/>
        <v>SP - Nova Odessa</v>
      </c>
      <c r="M146" s="459">
        <f>VLOOKUP(L146,'Res Nº 2590'!A:B,2,FALSE)</f>
        <v>0.47638888888888892</v>
      </c>
      <c r="N146" s="468">
        <f>(Tabela5[[#This Row],[Horas]]-INT(Tabela5[[#This Row],[Horas]]))*24</f>
        <v>11.433333333333334</v>
      </c>
      <c r="O146">
        <v>2.7</v>
      </c>
    </row>
    <row r="147" spans="1:15" x14ac:dyDescent="0.25">
      <c r="A147" t="s">
        <v>668</v>
      </c>
      <c r="B147" t="s">
        <v>495</v>
      </c>
      <c r="C147" t="s">
        <v>1063</v>
      </c>
      <c r="D147" t="str">
        <f t="shared" si="7"/>
        <v>RS - Nova Boa Vista</v>
      </c>
      <c r="E147" s="463">
        <f>VLOOKUP(D147,'Res Nº 2590'!A:B,2,)</f>
        <v>0.47500000000000003</v>
      </c>
      <c r="F147" s="466">
        <f>(Tabela4[[#This Row],[Horas]]-INT(Tabela4[[#This Row],[Horas]]))*24</f>
        <v>11.4</v>
      </c>
      <c r="G147">
        <v>2.2999999999999998</v>
      </c>
      <c r="I147" t="s">
        <v>699</v>
      </c>
      <c r="J147" t="s">
        <v>500</v>
      </c>
      <c r="K147" t="s">
        <v>1064</v>
      </c>
      <c r="L147" s="464" t="str">
        <f t="shared" si="8"/>
        <v>SP - Nuporanga</v>
      </c>
      <c r="M147" s="459">
        <f>VLOOKUP(L147,'Res Nº 2590'!A:B,2,FALSE)</f>
        <v>0.4770833333333333</v>
      </c>
      <c r="N147" s="468">
        <f>(Tabela5[[#This Row],[Horas]]-INT(Tabela5[[#This Row],[Horas]]))*24</f>
        <v>11.45</v>
      </c>
      <c r="O147">
        <v>2.7</v>
      </c>
    </row>
    <row r="148" spans="1:15" x14ac:dyDescent="0.25">
      <c r="A148" t="s">
        <v>668</v>
      </c>
      <c r="B148" t="s">
        <v>495</v>
      </c>
      <c r="C148" t="s">
        <v>1065</v>
      </c>
      <c r="D148" t="str">
        <f t="shared" si="7"/>
        <v>RS - Nova Candelária</v>
      </c>
      <c r="E148" s="463">
        <f>VLOOKUP(D148,'Res Nº 2590'!A:B,2,)</f>
        <v>0.47500000000000003</v>
      </c>
      <c r="F148" s="466">
        <f>(Tabela4[[#This Row],[Horas]]-INT(Tabela4[[#This Row],[Horas]]))*24</f>
        <v>11.4</v>
      </c>
      <c r="G148">
        <v>2.2999999999999998</v>
      </c>
      <c r="I148" t="s">
        <v>699</v>
      </c>
      <c r="J148" t="s">
        <v>500</v>
      </c>
      <c r="K148" t="s">
        <v>1066</v>
      </c>
      <c r="L148" s="464" t="str">
        <f t="shared" si="8"/>
        <v>SP - Ocauçu</v>
      </c>
      <c r="M148" s="459">
        <f>VLOOKUP(L148,'Res Nº 2590'!A:B,2,FALSE)</f>
        <v>0.47638888888888892</v>
      </c>
      <c r="N148" s="468">
        <f>(Tabela5[[#This Row],[Horas]]-INT(Tabela5[[#This Row],[Horas]]))*24</f>
        <v>11.433333333333334</v>
      </c>
      <c r="O148">
        <v>2.7</v>
      </c>
    </row>
    <row r="149" spans="1:15" x14ac:dyDescent="0.25">
      <c r="A149" t="s">
        <v>668</v>
      </c>
      <c r="B149" t="s">
        <v>495</v>
      </c>
      <c r="C149" t="s">
        <v>1067</v>
      </c>
      <c r="D149" t="str">
        <f t="shared" si="7"/>
        <v>RS - Nova Hartz</v>
      </c>
      <c r="E149" s="463">
        <f>VLOOKUP(D149,'Res Nº 2590'!A:B,2,)</f>
        <v>0.47500000000000003</v>
      </c>
      <c r="F149" s="466">
        <f>(Tabela4[[#This Row],[Horas]]-INT(Tabela4[[#This Row],[Horas]]))*24</f>
        <v>11.4</v>
      </c>
      <c r="G149">
        <v>2.2999999999999998</v>
      </c>
      <c r="I149" t="s">
        <v>699</v>
      </c>
      <c r="J149" t="s">
        <v>500</v>
      </c>
      <c r="K149" t="s">
        <v>1068</v>
      </c>
      <c r="L149" s="464" t="str">
        <f t="shared" si="8"/>
        <v>SP - Olímpia</v>
      </c>
      <c r="M149" s="459">
        <f>VLOOKUP(L149,'Res Nº 2590'!A:B,2,FALSE)</f>
        <v>0.4770833333333333</v>
      </c>
      <c r="N149" s="468">
        <f>(Tabela5[[#This Row],[Horas]]-INT(Tabela5[[#This Row],[Horas]]))*24</f>
        <v>11.45</v>
      </c>
      <c r="O149">
        <v>2.7</v>
      </c>
    </row>
    <row r="150" spans="1:15" x14ac:dyDescent="0.25">
      <c r="A150" t="s">
        <v>668</v>
      </c>
      <c r="B150" t="s">
        <v>495</v>
      </c>
      <c r="C150" t="s">
        <v>1069</v>
      </c>
      <c r="D150" t="str">
        <f t="shared" si="7"/>
        <v>RS - Nova Pádua</v>
      </c>
      <c r="E150" s="463">
        <f>VLOOKUP(D150,'Res Nº 2590'!A:B,2,)</f>
        <v>0.47500000000000003</v>
      </c>
      <c r="F150" s="466">
        <f>(Tabela4[[#This Row],[Horas]]-INT(Tabela4[[#This Row],[Horas]]))*24</f>
        <v>11.4</v>
      </c>
      <c r="G150">
        <v>2.2999999999999998</v>
      </c>
      <c r="I150" t="s">
        <v>699</v>
      </c>
      <c r="J150" t="s">
        <v>500</v>
      </c>
      <c r="K150" t="s">
        <v>1070</v>
      </c>
      <c r="L150" s="464" t="str">
        <f t="shared" si="8"/>
        <v>SP - Onda Verde</v>
      </c>
      <c r="M150" s="459">
        <f>VLOOKUP(L150,'Res Nº 2590'!A:B,2,FALSE)</f>
        <v>0.4770833333333333</v>
      </c>
      <c r="N150" s="468">
        <f>(Tabela5[[#This Row],[Horas]]-INT(Tabela5[[#This Row],[Horas]]))*24</f>
        <v>11.45</v>
      </c>
      <c r="O150">
        <v>2.7</v>
      </c>
    </row>
    <row r="151" spans="1:15" x14ac:dyDescent="0.25">
      <c r="A151" t="s">
        <v>668</v>
      </c>
      <c r="B151" t="s">
        <v>495</v>
      </c>
      <c r="C151" t="s">
        <v>1071</v>
      </c>
      <c r="D151" t="str">
        <f t="shared" si="7"/>
        <v>RS - Nova Palma</v>
      </c>
      <c r="E151" s="463">
        <f>VLOOKUP(D151,'Res Nº 2590'!A:B,2,)</f>
        <v>0.47500000000000003</v>
      </c>
      <c r="F151" s="466">
        <f>(Tabela4[[#This Row],[Horas]]-INT(Tabela4[[#This Row],[Horas]]))*24</f>
        <v>11.4</v>
      </c>
      <c r="G151">
        <v>2.2999999999999998</v>
      </c>
      <c r="I151" t="s">
        <v>699</v>
      </c>
      <c r="J151" t="s">
        <v>500</v>
      </c>
      <c r="K151" t="s">
        <v>1072</v>
      </c>
      <c r="L151" s="464" t="str">
        <f t="shared" si="8"/>
        <v>SP - Oriente</v>
      </c>
      <c r="M151" s="459">
        <f>VLOOKUP(L151,'Res Nº 2590'!A:B,2,FALSE)</f>
        <v>0.47638888888888892</v>
      </c>
      <c r="N151" s="468">
        <f>(Tabela5[[#This Row],[Horas]]-INT(Tabela5[[#This Row],[Horas]]))*24</f>
        <v>11.433333333333334</v>
      </c>
      <c r="O151">
        <v>2.7</v>
      </c>
    </row>
    <row r="152" spans="1:15" x14ac:dyDescent="0.25">
      <c r="A152" t="s">
        <v>668</v>
      </c>
      <c r="B152" t="s">
        <v>495</v>
      </c>
      <c r="C152" t="s">
        <v>1073</v>
      </c>
      <c r="D152" t="str">
        <f t="shared" si="7"/>
        <v>RS - Nova Petrópolis</v>
      </c>
      <c r="E152" s="463">
        <f>VLOOKUP(D152,'Res Nº 2590'!A:B,2,)</f>
        <v>0.47500000000000003</v>
      </c>
      <c r="F152" s="466">
        <f>(Tabela4[[#This Row],[Horas]]-INT(Tabela4[[#This Row],[Horas]]))*24</f>
        <v>11.4</v>
      </c>
      <c r="G152">
        <v>2.2999999999999998</v>
      </c>
      <c r="I152" t="s">
        <v>699</v>
      </c>
      <c r="J152" t="s">
        <v>500</v>
      </c>
      <c r="K152" t="s">
        <v>1074</v>
      </c>
      <c r="L152" s="464" t="str">
        <f t="shared" si="8"/>
        <v>SP - Orlândia</v>
      </c>
      <c r="M152" s="459">
        <f>VLOOKUP(L152,'Res Nº 2590'!A:B,2,FALSE)</f>
        <v>0.4770833333333333</v>
      </c>
      <c r="N152" s="468">
        <f>(Tabela5[[#This Row],[Horas]]-INT(Tabela5[[#This Row],[Horas]]))*24</f>
        <v>11.45</v>
      </c>
      <c r="O152">
        <v>2.7</v>
      </c>
    </row>
    <row r="153" spans="1:15" x14ac:dyDescent="0.25">
      <c r="A153" t="s">
        <v>668</v>
      </c>
      <c r="B153" t="s">
        <v>495</v>
      </c>
      <c r="C153" t="s">
        <v>1075</v>
      </c>
      <c r="D153" t="str">
        <f t="shared" si="7"/>
        <v>RS - Nova Prata</v>
      </c>
      <c r="E153" s="463">
        <f>VLOOKUP(D153,'Res Nº 2590'!A:B,2,)</f>
        <v>0.47500000000000003</v>
      </c>
      <c r="F153" s="466">
        <f>(Tabela4[[#This Row],[Horas]]-INT(Tabela4[[#This Row],[Horas]]))*24</f>
        <v>11.4</v>
      </c>
      <c r="G153">
        <v>2.2999999999999998</v>
      </c>
      <c r="I153" t="s">
        <v>699</v>
      </c>
      <c r="J153" t="s">
        <v>500</v>
      </c>
      <c r="K153" t="s">
        <v>1076</v>
      </c>
      <c r="L153" s="464" t="str">
        <f t="shared" si="8"/>
        <v>SP - Palestina</v>
      </c>
      <c r="M153" s="459">
        <f>VLOOKUP(L153,'Res Nº 2590'!A:B,2,FALSE)</f>
        <v>0.4770833333333333</v>
      </c>
      <c r="N153" s="468">
        <f>(Tabela5[[#This Row],[Horas]]-INT(Tabela5[[#This Row],[Horas]]))*24</f>
        <v>11.45</v>
      </c>
      <c r="O153">
        <v>2.7</v>
      </c>
    </row>
    <row r="154" spans="1:15" x14ac:dyDescent="0.25">
      <c r="A154" t="s">
        <v>668</v>
      </c>
      <c r="B154" t="s">
        <v>495</v>
      </c>
      <c r="C154" t="s">
        <v>1077</v>
      </c>
      <c r="D154" t="str">
        <f t="shared" si="7"/>
        <v>RS - Nova Roma do Sul</v>
      </c>
      <c r="E154" s="463">
        <f>VLOOKUP(D154,'Res Nº 2590'!A:B,2,)</f>
        <v>0.47500000000000003</v>
      </c>
      <c r="F154" s="466">
        <f>(Tabela4[[#This Row],[Horas]]-INT(Tabela4[[#This Row],[Horas]]))*24</f>
        <v>11.4</v>
      </c>
      <c r="G154">
        <v>2.2999999999999998</v>
      </c>
      <c r="I154" t="s">
        <v>699</v>
      </c>
      <c r="J154" t="s">
        <v>500</v>
      </c>
      <c r="K154" t="s">
        <v>1078</v>
      </c>
      <c r="L154" s="464" t="str">
        <f t="shared" si="8"/>
        <v>SP - Palmares Paulista</v>
      </c>
      <c r="M154" s="459">
        <f>VLOOKUP(L154,'Res Nº 2590'!A:B,2,FALSE)</f>
        <v>0.47638888888888892</v>
      </c>
      <c r="N154" s="468">
        <f>(Tabela5[[#This Row],[Horas]]-INT(Tabela5[[#This Row],[Horas]]))*24</f>
        <v>11.433333333333334</v>
      </c>
      <c r="O154">
        <v>2.7</v>
      </c>
    </row>
    <row r="155" spans="1:15" x14ac:dyDescent="0.25">
      <c r="A155" t="s">
        <v>668</v>
      </c>
      <c r="B155" t="s">
        <v>495</v>
      </c>
      <c r="C155" t="s">
        <v>1079</v>
      </c>
      <c r="D155" t="str">
        <f t="shared" si="7"/>
        <v>RS - Novo Barreiro</v>
      </c>
      <c r="E155" s="463">
        <f>VLOOKUP(D155,'Res Nº 2590'!A:B,2,)</f>
        <v>0.47500000000000003</v>
      </c>
      <c r="F155" s="466">
        <f>(Tabela4[[#This Row],[Horas]]-INT(Tabela4[[#This Row],[Horas]]))*24</f>
        <v>11.4</v>
      </c>
      <c r="G155">
        <v>2.2999999999999998</v>
      </c>
      <c r="I155" t="s">
        <v>699</v>
      </c>
      <c r="J155" t="s">
        <v>500</v>
      </c>
      <c r="K155" t="s">
        <v>1080</v>
      </c>
      <c r="L155" s="464" t="str">
        <f t="shared" si="8"/>
        <v>SP - Paraíso</v>
      </c>
      <c r="M155" s="459">
        <f>VLOOKUP(L155,'Res Nº 2590'!A:B,2,FALSE)</f>
        <v>0.47638888888888892</v>
      </c>
      <c r="N155" s="468">
        <f>(Tabela5[[#This Row],[Horas]]-INT(Tabela5[[#This Row],[Horas]]))*24</f>
        <v>11.433333333333334</v>
      </c>
      <c r="O155">
        <v>2.7</v>
      </c>
    </row>
    <row r="156" spans="1:15" x14ac:dyDescent="0.25">
      <c r="A156" t="s">
        <v>668</v>
      </c>
      <c r="B156" t="s">
        <v>495</v>
      </c>
      <c r="C156" t="s">
        <v>1081</v>
      </c>
      <c r="D156" t="str">
        <f t="shared" si="7"/>
        <v>RS - Novo Machado</v>
      </c>
      <c r="E156" s="463">
        <f>VLOOKUP(D156,'Res Nº 2590'!A:B,2,)</f>
        <v>0.47500000000000003</v>
      </c>
      <c r="F156" s="466">
        <f>(Tabela4[[#This Row],[Horas]]-INT(Tabela4[[#This Row],[Horas]]))*24</f>
        <v>11.4</v>
      </c>
      <c r="G156">
        <v>2.2999999999999998</v>
      </c>
      <c r="I156" t="s">
        <v>699</v>
      </c>
      <c r="J156" t="s">
        <v>500</v>
      </c>
      <c r="K156" t="s">
        <v>1082</v>
      </c>
      <c r="L156" s="464" t="str">
        <f t="shared" si="8"/>
        <v>SP - Pardinho</v>
      </c>
      <c r="M156" s="459">
        <f>VLOOKUP(L156,'Res Nº 2590'!A:B,2,FALSE)</f>
        <v>0.47638888888888892</v>
      </c>
      <c r="N156" s="468">
        <f>(Tabela5[[#This Row],[Horas]]-INT(Tabela5[[#This Row],[Horas]]))*24</f>
        <v>11.433333333333334</v>
      </c>
      <c r="O156">
        <v>2.7</v>
      </c>
    </row>
    <row r="157" spans="1:15" x14ac:dyDescent="0.25">
      <c r="A157" t="s">
        <v>668</v>
      </c>
      <c r="B157" t="s">
        <v>495</v>
      </c>
      <c r="C157" t="s">
        <v>1083</v>
      </c>
      <c r="D157" t="str">
        <f t="shared" si="7"/>
        <v>RS - Novo Xingu</v>
      </c>
      <c r="E157" s="463">
        <f>VLOOKUP(D157,'Res Nº 2590'!A:B,2,)</f>
        <v>0.47500000000000003</v>
      </c>
      <c r="F157" s="466">
        <f>(Tabela4[[#This Row],[Horas]]-INT(Tabela4[[#This Row],[Horas]]))*24</f>
        <v>11.4</v>
      </c>
      <c r="G157">
        <v>2.2999999999999998</v>
      </c>
      <c r="I157" t="s">
        <v>699</v>
      </c>
      <c r="J157" t="s">
        <v>500</v>
      </c>
      <c r="K157" t="s">
        <v>1084</v>
      </c>
      <c r="L157" s="464" t="str">
        <f t="shared" si="8"/>
        <v>SP - Patrocínio Paulista</v>
      </c>
      <c r="M157" s="459">
        <f>VLOOKUP(L157,'Res Nº 2590'!A:B,2,FALSE)</f>
        <v>0.4770833333333333</v>
      </c>
      <c r="N157" s="468">
        <f>(Tabela5[[#This Row],[Horas]]-INT(Tabela5[[#This Row],[Horas]]))*24</f>
        <v>11.45</v>
      </c>
      <c r="O157">
        <v>2.7</v>
      </c>
    </row>
    <row r="158" spans="1:15" x14ac:dyDescent="0.25">
      <c r="A158" t="s">
        <v>668</v>
      </c>
      <c r="B158" t="s">
        <v>495</v>
      </c>
      <c r="C158" t="s">
        <v>1085</v>
      </c>
      <c r="D158" t="str">
        <f t="shared" si="7"/>
        <v>RS - Paim Filho</v>
      </c>
      <c r="E158" s="463">
        <f>VLOOKUP(D158,'Res Nº 2590'!A:B,2,)</f>
        <v>0.47500000000000003</v>
      </c>
      <c r="F158" s="466">
        <f>(Tabela4[[#This Row],[Horas]]-INT(Tabela4[[#This Row],[Horas]]))*24</f>
        <v>11.4</v>
      </c>
      <c r="G158">
        <v>2.2999999999999998</v>
      </c>
      <c r="I158" t="s">
        <v>699</v>
      </c>
      <c r="J158" t="s">
        <v>500</v>
      </c>
      <c r="K158" t="s">
        <v>1086</v>
      </c>
      <c r="L158" s="464" t="str">
        <f t="shared" si="8"/>
        <v>SP - Paulínia</v>
      </c>
      <c r="M158" s="459">
        <f>VLOOKUP(L158,'Res Nº 2590'!A:B,2,FALSE)</f>
        <v>0.47638888888888892</v>
      </c>
      <c r="N158" s="468">
        <f>(Tabela5[[#This Row],[Horas]]-INT(Tabela5[[#This Row],[Horas]]))*24</f>
        <v>11.433333333333334</v>
      </c>
      <c r="O158">
        <v>2.7</v>
      </c>
    </row>
    <row r="159" spans="1:15" x14ac:dyDescent="0.25">
      <c r="A159" t="s">
        <v>668</v>
      </c>
      <c r="B159" t="s">
        <v>495</v>
      </c>
      <c r="C159" t="s">
        <v>1087</v>
      </c>
      <c r="D159" t="str">
        <f t="shared" si="7"/>
        <v>RS - Palmeira das Missões</v>
      </c>
      <c r="E159" s="463">
        <f>VLOOKUP(D159,'Res Nº 2590'!A:B,2,)</f>
        <v>0.47500000000000003</v>
      </c>
      <c r="F159" s="466">
        <f>(Tabela4[[#This Row],[Horas]]-INT(Tabela4[[#This Row],[Horas]]))*24</f>
        <v>11.4</v>
      </c>
      <c r="G159">
        <v>2.2999999999999998</v>
      </c>
      <c r="I159" t="s">
        <v>699</v>
      </c>
      <c r="J159" t="s">
        <v>500</v>
      </c>
      <c r="K159" t="s">
        <v>1088</v>
      </c>
      <c r="L159" s="464" t="str">
        <f t="shared" si="8"/>
        <v>SP - Paulistânia</v>
      </c>
      <c r="M159" s="459">
        <f>VLOOKUP(L159,'Res Nº 2590'!A:B,2,FALSE)</f>
        <v>0.47638888888888892</v>
      </c>
      <c r="N159" s="468">
        <f>(Tabela5[[#This Row],[Horas]]-INT(Tabela5[[#This Row],[Horas]]))*24</f>
        <v>11.433333333333334</v>
      </c>
      <c r="O159">
        <v>2.7</v>
      </c>
    </row>
    <row r="160" spans="1:15" x14ac:dyDescent="0.25">
      <c r="A160" t="s">
        <v>668</v>
      </c>
      <c r="B160" t="s">
        <v>495</v>
      </c>
      <c r="C160" t="s">
        <v>1089</v>
      </c>
      <c r="D160" t="str">
        <f t="shared" si="7"/>
        <v>RS - Palmitinho</v>
      </c>
      <c r="E160" s="463">
        <f>VLOOKUP(D160,'Res Nº 2590'!A:B,2,)</f>
        <v>0.47569444444444442</v>
      </c>
      <c r="F160" s="466">
        <f>(Tabela4[[#This Row],[Horas]]-INT(Tabela4[[#This Row],[Horas]]))*24</f>
        <v>11.416666666666666</v>
      </c>
      <c r="G160">
        <v>2.2999999999999998</v>
      </c>
      <c r="I160" t="s">
        <v>699</v>
      </c>
      <c r="J160" t="s">
        <v>500</v>
      </c>
      <c r="K160" t="s">
        <v>1090</v>
      </c>
      <c r="L160" s="464" t="str">
        <f t="shared" si="8"/>
        <v>SP - Pederneiras</v>
      </c>
      <c r="M160" s="459">
        <f>VLOOKUP(L160,'Res Nº 2590'!A:B,2,FALSE)</f>
        <v>0.47638888888888892</v>
      </c>
      <c r="N160" s="468">
        <f>(Tabela5[[#This Row],[Horas]]-INT(Tabela5[[#This Row],[Horas]]))*24</f>
        <v>11.433333333333334</v>
      </c>
      <c r="O160">
        <v>2.7</v>
      </c>
    </row>
    <row r="161" spans="1:15" x14ac:dyDescent="0.25">
      <c r="A161" t="s">
        <v>668</v>
      </c>
      <c r="B161" t="s">
        <v>495</v>
      </c>
      <c r="C161" t="s">
        <v>1091</v>
      </c>
      <c r="D161" t="str">
        <f t="shared" si="7"/>
        <v>RS - Paraí</v>
      </c>
      <c r="E161" s="463">
        <f>VLOOKUP(D161,'Res Nº 2590'!A:B,2,)</f>
        <v>0.47500000000000003</v>
      </c>
      <c r="F161" s="466">
        <f>(Tabela4[[#This Row],[Horas]]-INT(Tabela4[[#This Row],[Horas]]))*24</f>
        <v>11.4</v>
      </c>
      <c r="G161">
        <v>2.2999999999999998</v>
      </c>
      <c r="I161" t="s">
        <v>699</v>
      </c>
      <c r="J161" t="s">
        <v>500</v>
      </c>
      <c r="K161" t="s">
        <v>1092</v>
      </c>
      <c r="L161" s="464" t="str">
        <f t="shared" si="8"/>
        <v>SP - Pedregulho</v>
      </c>
      <c r="M161" s="459">
        <f>VLOOKUP(L161,'Res Nº 2590'!A:B,2,FALSE)</f>
        <v>0.4770833333333333</v>
      </c>
      <c r="N161" s="468">
        <f>(Tabela5[[#This Row],[Horas]]-INT(Tabela5[[#This Row],[Horas]]))*24</f>
        <v>11.45</v>
      </c>
      <c r="O161">
        <v>2.7</v>
      </c>
    </row>
    <row r="162" spans="1:15" x14ac:dyDescent="0.25">
      <c r="A162" t="s">
        <v>668</v>
      </c>
      <c r="B162" t="s">
        <v>495</v>
      </c>
      <c r="C162" t="s">
        <v>1093</v>
      </c>
      <c r="D162" t="str">
        <f t="shared" si="7"/>
        <v>RS - Parobé</v>
      </c>
      <c r="E162" s="463">
        <f>VLOOKUP(D162,'Res Nº 2590'!A:B,2,)</f>
        <v>0.47500000000000003</v>
      </c>
      <c r="F162" s="466">
        <f>(Tabela4[[#This Row],[Horas]]-INT(Tabela4[[#This Row],[Horas]]))*24</f>
        <v>11.4</v>
      </c>
      <c r="G162">
        <v>2.2999999999999998</v>
      </c>
      <c r="I162" t="s">
        <v>699</v>
      </c>
      <c r="J162" t="s">
        <v>500</v>
      </c>
      <c r="K162" t="s">
        <v>1094</v>
      </c>
      <c r="L162" s="464" t="str">
        <f t="shared" si="8"/>
        <v>SP - Penápolis</v>
      </c>
      <c r="M162" s="459">
        <f>VLOOKUP(L162,'Res Nº 2590'!A:B,2,FALSE)</f>
        <v>0.47638888888888892</v>
      </c>
      <c r="N162" s="468">
        <f>(Tabela5[[#This Row],[Horas]]-INT(Tabela5[[#This Row],[Horas]]))*24</f>
        <v>11.433333333333334</v>
      </c>
      <c r="O162">
        <v>2.7</v>
      </c>
    </row>
    <row r="163" spans="1:15" x14ac:dyDescent="0.25">
      <c r="A163" t="s">
        <v>668</v>
      </c>
      <c r="B163" t="s">
        <v>495</v>
      </c>
      <c r="C163" t="s">
        <v>1095</v>
      </c>
      <c r="D163" t="str">
        <f t="shared" si="7"/>
        <v>RS - Passo Fundo</v>
      </c>
      <c r="E163" s="463">
        <f>VLOOKUP(D163,'Res Nº 2590'!A:B,2,)</f>
        <v>0.47500000000000003</v>
      </c>
      <c r="F163" s="466">
        <f>(Tabela4[[#This Row],[Horas]]-INT(Tabela4[[#This Row],[Horas]]))*24</f>
        <v>11.4</v>
      </c>
      <c r="G163">
        <v>2.2999999999999998</v>
      </c>
      <c r="I163" t="s">
        <v>699</v>
      </c>
      <c r="J163" t="s">
        <v>500</v>
      </c>
      <c r="K163" t="s">
        <v>1096</v>
      </c>
      <c r="L163" s="464" t="str">
        <f t="shared" si="8"/>
        <v>SP - Piacatu</v>
      </c>
      <c r="M163" s="459">
        <f>VLOOKUP(L163,'Res Nº 2590'!A:B,2,FALSE)</f>
        <v>0.47638888888888892</v>
      </c>
      <c r="N163" s="468">
        <f>(Tabela5[[#This Row],[Horas]]-INT(Tabela5[[#This Row],[Horas]]))*24</f>
        <v>11.433333333333334</v>
      </c>
      <c r="O163">
        <v>2.7</v>
      </c>
    </row>
    <row r="164" spans="1:15" x14ac:dyDescent="0.25">
      <c r="A164" t="s">
        <v>668</v>
      </c>
      <c r="B164" t="s">
        <v>495</v>
      </c>
      <c r="C164" t="s">
        <v>1097</v>
      </c>
      <c r="D164" t="str">
        <f t="shared" si="7"/>
        <v>RS - Paulo Bento</v>
      </c>
      <c r="E164" s="463">
        <f>VLOOKUP(D164,'Res Nº 2590'!A:B,2,)</f>
        <v>0.47500000000000003</v>
      </c>
      <c r="F164" s="466">
        <f>(Tabela4[[#This Row],[Horas]]-INT(Tabela4[[#This Row],[Horas]]))*24</f>
        <v>11.4</v>
      </c>
      <c r="G164">
        <v>2.2999999999999998</v>
      </c>
      <c r="I164" t="s">
        <v>699</v>
      </c>
      <c r="J164" t="s">
        <v>500</v>
      </c>
      <c r="K164" t="s">
        <v>1098</v>
      </c>
      <c r="L164" s="464" t="str">
        <f t="shared" si="8"/>
        <v>SP - Pindorama</v>
      </c>
      <c r="M164" s="459">
        <f>VLOOKUP(L164,'Res Nº 2590'!A:B,2,FALSE)</f>
        <v>0.47638888888888892</v>
      </c>
      <c r="N164" s="468">
        <f>(Tabela5[[#This Row],[Horas]]-INT(Tabela5[[#This Row],[Horas]]))*24</f>
        <v>11.433333333333334</v>
      </c>
      <c r="O164">
        <v>2.7</v>
      </c>
    </row>
    <row r="165" spans="1:15" x14ac:dyDescent="0.25">
      <c r="A165" t="s">
        <v>668</v>
      </c>
      <c r="B165" t="s">
        <v>495</v>
      </c>
      <c r="C165" t="s">
        <v>1099</v>
      </c>
      <c r="D165" t="str">
        <f t="shared" si="7"/>
        <v>RS - Pejuçara</v>
      </c>
      <c r="E165" s="463">
        <f>VLOOKUP(D165,'Res Nº 2590'!A:B,2,)</f>
        <v>0.47500000000000003</v>
      </c>
      <c r="F165" s="466">
        <f>(Tabela4[[#This Row],[Horas]]-INT(Tabela4[[#This Row],[Horas]]))*24</f>
        <v>11.4</v>
      </c>
      <c r="G165">
        <v>2.2999999999999998</v>
      </c>
      <c r="I165" t="s">
        <v>699</v>
      </c>
      <c r="J165" t="s">
        <v>500</v>
      </c>
      <c r="K165" t="s">
        <v>1100</v>
      </c>
      <c r="L165" s="464" t="str">
        <f t="shared" si="8"/>
        <v>SP - Piracicaba</v>
      </c>
      <c r="M165" s="459">
        <f>VLOOKUP(L165,'Res Nº 2590'!A:B,2,FALSE)</f>
        <v>0.47638888888888892</v>
      </c>
      <c r="N165" s="468">
        <f>(Tabela5[[#This Row],[Horas]]-INT(Tabela5[[#This Row],[Horas]]))*24</f>
        <v>11.433333333333334</v>
      </c>
      <c r="O165">
        <v>2.7</v>
      </c>
    </row>
    <row r="166" spans="1:15" x14ac:dyDescent="0.25">
      <c r="A166" t="s">
        <v>668</v>
      </c>
      <c r="B166" t="s">
        <v>495</v>
      </c>
      <c r="C166" t="s">
        <v>1101</v>
      </c>
      <c r="D166" t="str">
        <f t="shared" si="7"/>
        <v>RS - Picada Café</v>
      </c>
      <c r="E166" s="463">
        <f>VLOOKUP(D166,'Res Nº 2590'!A:B,2,)</f>
        <v>0.47500000000000003</v>
      </c>
      <c r="F166" s="466">
        <f>(Tabela4[[#This Row],[Horas]]-INT(Tabela4[[#This Row],[Horas]]))*24</f>
        <v>11.4</v>
      </c>
      <c r="G166">
        <v>2.2999999999999998</v>
      </c>
      <c r="I166" t="s">
        <v>699</v>
      </c>
      <c r="J166" t="s">
        <v>500</v>
      </c>
      <c r="K166" t="s">
        <v>1102</v>
      </c>
      <c r="L166" s="464" t="str">
        <f t="shared" si="8"/>
        <v>SP - Pirajuí</v>
      </c>
      <c r="M166" s="459">
        <f>VLOOKUP(L166,'Res Nº 2590'!A:B,2,FALSE)</f>
        <v>0.47638888888888892</v>
      </c>
      <c r="N166" s="468">
        <f>(Tabela5[[#This Row],[Horas]]-INT(Tabela5[[#This Row],[Horas]]))*24</f>
        <v>11.433333333333334</v>
      </c>
      <c r="O166">
        <v>2.7</v>
      </c>
    </row>
    <row r="167" spans="1:15" x14ac:dyDescent="0.25">
      <c r="A167" t="s">
        <v>668</v>
      </c>
      <c r="B167" t="s">
        <v>495</v>
      </c>
      <c r="C167" t="s">
        <v>1103</v>
      </c>
      <c r="D167" t="str">
        <f t="shared" si="7"/>
        <v>RS - Pinhal da Serra</v>
      </c>
      <c r="E167" s="463">
        <f>VLOOKUP(D167,'Res Nº 2590'!A:B,2,)</f>
        <v>0.47500000000000003</v>
      </c>
      <c r="F167" s="466">
        <f>(Tabela4[[#This Row],[Horas]]-INT(Tabela4[[#This Row],[Horas]]))*24</f>
        <v>11.4</v>
      </c>
      <c r="G167">
        <v>2.2999999999999998</v>
      </c>
      <c r="I167" t="s">
        <v>699</v>
      </c>
      <c r="J167" t="s">
        <v>500</v>
      </c>
      <c r="K167" t="s">
        <v>1104</v>
      </c>
      <c r="L167" s="464" t="str">
        <f t="shared" si="8"/>
        <v>SP - Pirangi</v>
      </c>
      <c r="M167" s="459">
        <f>VLOOKUP(L167,'Res Nº 2590'!A:B,2,FALSE)</f>
        <v>0.47638888888888892</v>
      </c>
      <c r="N167" s="468">
        <f>(Tabela5[[#This Row],[Horas]]-INT(Tabela5[[#This Row],[Horas]]))*24</f>
        <v>11.433333333333334</v>
      </c>
      <c r="O167">
        <v>2.7</v>
      </c>
    </row>
    <row r="168" spans="1:15" x14ac:dyDescent="0.25">
      <c r="A168" t="s">
        <v>668</v>
      </c>
      <c r="B168" t="s">
        <v>495</v>
      </c>
      <c r="C168" t="s">
        <v>1105</v>
      </c>
      <c r="D168" t="str">
        <f t="shared" si="7"/>
        <v>RS - Pinhal Grande</v>
      </c>
      <c r="E168" s="463">
        <f>VLOOKUP(D168,'Res Nº 2590'!A:B,2,)</f>
        <v>0.47500000000000003</v>
      </c>
      <c r="F168" s="466">
        <f>(Tabela4[[#This Row],[Horas]]-INT(Tabela4[[#This Row],[Horas]]))*24</f>
        <v>11.4</v>
      </c>
      <c r="G168">
        <v>2.2999999999999998</v>
      </c>
      <c r="I168" t="s">
        <v>699</v>
      </c>
      <c r="J168" t="s">
        <v>500</v>
      </c>
      <c r="K168" t="s">
        <v>701</v>
      </c>
      <c r="L168" s="464" t="str">
        <f t="shared" si="8"/>
        <v>SP - Piratininga</v>
      </c>
      <c r="M168" s="459">
        <f>VLOOKUP(L168,'Res Nº 2590'!A:B,2,FALSE)</f>
        <v>0.47638888888888892</v>
      </c>
      <c r="N168" s="468">
        <f>(Tabela5[[#This Row],[Horas]]-INT(Tabela5[[#This Row],[Horas]]))*24</f>
        <v>11.433333333333334</v>
      </c>
      <c r="O168">
        <v>2.7</v>
      </c>
    </row>
    <row r="169" spans="1:15" x14ac:dyDescent="0.25">
      <c r="A169" t="s">
        <v>668</v>
      </c>
      <c r="B169" t="s">
        <v>495</v>
      </c>
      <c r="C169" t="s">
        <v>1106</v>
      </c>
      <c r="D169" t="str">
        <f t="shared" si="7"/>
        <v>RS - Pinheirinho do Vale</v>
      </c>
      <c r="E169" s="463">
        <f>VLOOKUP(D169,'Res Nº 2590'!A:B,2,)</f>
        <v>0.47569444444444442</v>
      </c>
      <c r="F169" s="466">
        <f>(Tabela4[[#This Row],[Horas]]-INT(Tabela4[[#This Row],[Horas]]))*24</f>
        <v>11.416666666666666</v>
      </c>
      <c r="G169">
        <v>2.2999999999999998</v>
      </c>
      <c r="I169" t="s">
        <v>699</v>
      </c>
      <c r="J169" t="s">
        <v>500</v>
      </c>
      <c r="K169" t="s">
        <v>1107</v>
      </c>
      <c r="L169" s="464" t="str">
        <f t="shared" si="8"/>
        <v>SP - Pitangueiras</v>
      </c>
      <c r="M169" s="459">
        <f>VLOOKUP(L169,'Res Nº 2590'!A:B,2,FALSE)</f>
        <v>0.47638888888888892</v>
      </c>
      <c r="N169" s="468">
        <f>(Tabela5[[#This Row],[Horas]]-INT(Tabela5[[#This Row],[Horas]]))*24</f>
        <v>11.433333333333334</v>
      </c>
      <c r="O169">
        <v>2.7</v>
      </c>
    </row>
    <row r="170" spans="1:15" x14ac:dyDescent="0.25">
      <c r="A170" t="s">
        <v>668</v>
      </c>
      <c r="B170" t="s">
        <v>495</v>
      </c>
      <c r="C170" t="s">
        <v>1108</v>
      </c>
      <c r="D170" t="str">
        <f t="shared" si="7"/>
        <v>RS - Pirapó</v>
      </c>
      <c r="E170" s="463">
        <f>VLOOKUP(D170,'Res Nº 2590'!A:B,2,)</f>
        <v>0.47500000000000003</v>
      </c>
      <c r="F170" s="466">
        <f>(Tabela4[[#This Row],[Horas]]-INT(Tabela4[[#This Row],[Horas]]))*24</f>
        <v>11.4</v>
      </c>
      <c r="G170">
        <v>2.2999999999999998</v>
      </c>
      <c r="I170" t="s">
        <v>699</v>
      </c>
      <c r="J170" t="s">
        <v>500</v>
      </c>
      <c r="K170" t="s">
        <v>1109</v>
      </c>
      <c r="L170" s="464" t="str">
        <f t="shared" si="8"/>
        <v>SP - Poloni</v>
      </c>
      <c r="M170" s="459">
        <f>VLOOKUP(L170,'Res Nº 2590'!A:B,2,FALSE)</f>
        <v>0.4770833333333333</v>
      </c>
      <c r="N170" s="468">
        <f>(Tabela5[[#This Row],[Horas]]-INT(Tabela5[[#This Row],[Horas]]))*24</f>
        <v>11.45</v>
      </c>
      <c r="O170">
        <v>2.7</v>
      </c>
    </row>
    <row r="171" spans="1:15" x14ac:dyDescent="0.25">
      <c r="A171" t="s">
        <v>668</v>
      </c>
      <c r="B171" t="s">
        <v>495</v>
      </c>
      <c r="C171" t="s">
        <v>1110</v>
      </c>
      <c r="D171" t="str">
        <f t="shared" si="7"/>
        <v>RS - Planalto</v>
      </c>
      <c r="E171" s="463">
        <f>VLOOKUP(D171,'Res Nº 2590'!A:B,2,)</f>
        <v>0.47569444444444442</v>
      </c>
      <c r="F171" s="466">
        <f>(Tabela4[[#This Row],[Horas]]-INT(Tabela4[[#This Row],[Horas]]))*24</f>
        <v>11.416666666666666</v>
      </c>
      <c r="G171">
        <v>2.2999999999999998</v>
      </c>
      <c r="I171" t="s">
        <v>699</v>
      </c>
      <c r="J171" t="s">
        <v>500</v>
      </c>
      <c r="K171" t="s">
        <v>1111</v>
      </c>
      <c r="L171" s="464" t="str">
        <f t="shared" si="8"/>
        <v>SP - Pompéia</v>
      </c>
      <c r="M171" s="459">
        <f>VLOOKUP(L171,'Res Nº 2590'!A:B,2,FALSE)</f>
        <v>0.47638888888888892</v>
      </c>
      <c r="N171" s="468">
        <f>(Tabela5[[#This Row],[Horas]]-INT(Tabela5[[#This Row],[Horas]]))*24</f>
        <v>11.433333333333334</v>
      </c>
      <c r="O171">
        <v>2.7</v>
      </c>
    </row>
    <row r="172" spans="1:15" x14ac:dyDescent="0.25">
      <c r="A172" t="s">
        <v>668</v>
      </c>
      <c r="B172" t="s">
        <v>495</v>
      </c>
      <c r="C172" t="s">
        <v>1112</v>
      </c>
      <c r="D172" t="str">
        <f t="shared" si="7"/>
        <v>RS - Ponte Preta</v>
      </c>
      <c r="E172" s="463">
        <f>VLOOKUP(D172,'Res Nº 2590'!A:B,2,)</f>
        <v>0.47500000000000003</v>
      </c>
      <c r="F172" s="466">
        <f>(Tabela4[[#This Row],[Horas]]-INT(Tabela4[[#This Row],[Horas]]))*24</f>
        <v>11.4</v>
      </c>
      <c r="G172">
        <v>2.2999999999999998</v>
      </c>
      <c r="I172" t="s">
        <v>699</v>
      </c>
      <c r="J172" t="s">
        <v>500</v>
      </c>
      <c r="K172" t="s">
        <v>1113</v>
      </c>
      <c r="L172" s="464" t="str">
        <f t="shared" si="8"/>
        <v>SP - Pongaí</v>
      </c>
      <c r="M172" s="459">
        <f>VLOOKUP(L172,'Res Nº 2590'!A:B,2,FALSE)</f>
        <v>0.47638888888888892</v>
      </c>
      <c r="N172" s="468">
        <f>(Tabela5[[#This Row],[Horas]]-INT(Tabela5[[#This Row],[Horas]]))*24</f>
        <v>11.433333333333334</v>
      </c>
      <c r="O172">
        <v>2.7</v>
      </c>
    </row>
    <row r="173" spans="1:15" x14ac:dyDescent="0.25">
      <c r="A173" t="s">
        <v>668</v>
      </c>
      <c r="B173" t="s">
        <v>495</v>
      </c>
      <c r="C173" t="s">
        <v>1114</v>
      </c>
      <c r="D173" t="str">
        <f t="shared" si="7"/>
        <v>RS - Porto Lucena</v>
      </c>
      <c r="E173" s="463">
        <f>VLOOKUP(D173,'Res Nº 2590'!A:B,2,)</f>
        <v>0.47500000000000003</v>
      </c>
      <c r="F173" s="466">
        <f>(Tabela4[[#This Row],[Horas]]-INT(Tabela4[[#This Row],[Horas]]))*24</f>
        <v>11.4</v>
      </c>
      <c r="G173">
        <v>2.2999999999999998</v>
      </c>
      <c r="I173" t="s">
        <v>699</v>
      </c>
      <c r="J173" t="s">
        <v>500</v>
      </c>
      <c r="K173" t="s">
        <v>1115</v>
      </c>
      <c r="L173" s="464" t="str">
        <f t="shared" si="8"/>
        <v>SP - Pontal</v>
      </c>
      <c r="M173" s="459">
        <f>VLOOKUP(L173,'Res Nº 2590'!A:B,2,FALSE)</f>
        <v>0.47638888888888892</v>
      </c>
      <c r="N173" s="468">
        <f>(Tabela5[[#This Row],[Horas]]-INT(Tabela5[[#This Row],[Horas]]))*24</f>
        <v>11.433333333333334</v>
      </c>
      <c r="O173">
        <v>2.7</v>
      </c>
    </row>
    <row r="174" spans="1:15" x14ac:dyDescent="0.25">
      <c r="A174" t="s">
        <v>668</v>
      </c>
      <c r="B174" t="s">
        <v>495</v>
      </c>
      <c r="C174" t="s">
        <v>1116</v>
      </c>
      <c r="D174" t="str">
        <f t="shared" si="7"/>
        <v>RS - Porto Mauá</v>
      </c>
      <c r="E174" s="463">
        <f>VLOOKUP(D174,'Res Nº 2590'!A:B,2,)</f>
        <v>0.47500000000000003</v>
      </c>
      <c r="F174" s="466">
        <f>(Tabela4[[#This Row],[Horas]]-INT(Tabela4[[#This Row],[Horas]]))*24</f>
        <v>11.4</v>
      </c>
      <c r="G174">
        <v>2.2999999999999998</v>
      </c>
      <c r="I174" t="s">
        <v>699</v>
      </c>
      <c r="J174" t="s">
        <v>500</v>
      </c>
      <c r="K174" t="s">
        <v>1117</v>
      </c>
      <c r="L174" s="464" t="str">
        <f t="shared" si="8"/>
        <v>SP - Potirendaba</v>
      </c>
      <c r="M174" s="459">
        <f>VLOOKUP(L174,'Res Nº 2590'!A:B,2,FALSE)</f>
        <v>0.47638888888888892</v>
      </c>
      <c r="N174" s="468">
        <f>(Tabela5[[#This Row],[Horas]]-INT(Tabela5[[#This Row],[Horas]]))*24</f>
        <v>11.433333333333334</v>
      </c>
      <c r="O174">
        <v>2.7</v>
      </c>
    </row>
    <row r="175" spans="1:15" x14ac:dyDescent="0.25">
      <c r="A175" t="s">
        <v>668</v>
      </c>
      <c r="B175" t="s">
        <v>495</v>
      </c>
      <c r="C175" t="s">
        <v>1118</v>
      </c>
      <c r="D175" t="str">
        <f t="shared" si="7"/>
        <v>RS - Porto Vera Cruz</v>
      </c>
      <c r="E175" s="463">
        <f>VLOOKUP(D175,'Res Nº 2590'!A:B,2,)</f>
        <v>0.47500000000000003</v>
      </c>
      <c r="F175" s="466">
        <f>(Tabela4[[#This Row],[Horas]]-INT(Tabela4[[#This Row],[Horas]]))*24</f>
        <v>11.4</v>
      </c>
      <c r="G175">
        <v>2.2999999999999998</v>
      </c>
      <c r="I175" t="s">
        <v>699</v>
      </c>
      <c r="J175" t="s">
        <v>500</v>
      </c>
      <c r="K175" t="s">
        <v>1119</v>
      </c>
      <c r="L175" s="464" t="str">
        <f t="shared" si="8"/>
        <v>SP - Pradópolis</v>
      </c>
      <c r="M175" s="459">
        <f>VLOOKUP(L175,'Res Nº 2590'!A:B,2,FALSE)</f>
        <v>0.47638888888888892</v>
      </c>
      <c r="N175" s="468">
        <f>(Tabela5[[#This Row],[Horas]]-INT(Tabela5[[#This Row],[Horas]]))*24</f>
        <v>11.433333333333334</v>
      </c>
      <c r="O175">
        <v>2.7</v>
      </c>
    </row>
    <row r="176" spans="1:15" x14ac:dyDescent="0.25">
      <c r="A176" t="s">
        <v>668</v>
      </c>
      <c r="B176" t="s">
        <v>495</v>
      </c>
      <c r="C176" t="s">
        <v>1120</v>
      </c>
      <c r="D176" t="str">
        <f t="shared" si="7"/>
        <v>RS - Porto Xavier</v>
      </c>
      <c r="E176" s="463">
        <f>VLOOKUP(D176,'Res Nº 2590'!A:B,2,)</f>
        <v>0.47500000000000003</v>
      </c>
      <c r="F176" s="466">
        <f>(Tabela4[[#This Row],[Horas]]-INT(Tabela4[[#This Row],[Horas]]))*24</f>
        <v>11.4</v>
      </c>
      <c r="G176">
        <v>2.2999999999999998</v>
      </c>
      <c r="I176" t="s">
        <v>699</v>
      </c>
      <c r="J176" t="s">
        <v>500</v>
      </c>
      <c r="K176" t="s">
        <v>1121</v>
      </c>
      <c r="L176" s="464" t="str">
        <f t="shared" si="8"/>
        <v>SP - Pratânia</v>
      </c>
      <c r="M176" s="459">
        <f>VLOOKUP(L176,'Res Nº 2590'!A:B,2,FALSE)</f>
        <v>0.47638888888888892</v>
      </c>
      <c r="N176" s="468">
        <f>(Tabela5[[#This Row],[Horas]]-INT(Tabela5[[#This Row],[Horas]]))*24</f>
        <v>11.433333333333334</v>
      </c>
      <c r="O176">
        <v>2.7</v>
      </c>
    </row>
    <row r="177" spans="1:15" x14ac:dyDescent="0.25">
      <c r="A177" t="s">
        <v>668</v>
      </c>
      <c r="B177" t="s">
        <v>495</v>
      </c>
      <c r="C177" t="s">
        <v>1122</v>
      </c>
      <c r="D177" t="str">
        <f t="shared" si="7"/>
        <v>RS - Protásio Alves</v>
      </c>
      <c r="E177" s="463">
        <f>VLOOKUP(D177,'Res Nº 2590'!A:B,2,)</f>
        <v>0.47500000000000003</v>
      </c>
      <c r="F177" s="466">
        <f>(Tabela4[[#This Row],[Horas]]-INT(Tabela4[[#This Row],[Horas]]))*24</f>
        <v>11.4</v>
      </c>
      <c r="G177">
        <v>2.2999999999999998</v>
      </c>
      <c r="I177" t="s">
        <v>699</v>
      </c>
      <c r="J177" t="s">
        <v>500</v>
      </c>
      <c r="K177" t="s">
        <v>1123</v>
      </c>
      <c r="L177" s="464" t="str">
        <f t="shared" si="8"/>
        <v>SP - Presidente Alves</v>
      </c>
      <c r="M177" s="459">
        <f>VLOOKUP(L177,'Res Nº 2590'!A:B,2,FALSE)</f>
        <v>0.47638888888888892</v>
      </c>
      <c r="N177" s="468">
        <f>(Tabela5[[#This Row],[Horas]]-INT(Tabela5[[#This Row],[Horas]]))*24</f>
        <v>11.433333333333334</v>
      </c>
      <c r="O177">
        <v>2.7</v>
      </c>
    </row>
    <row r="178" spans="1:15" x14ac:dyDescent="0.25">
      <c r="A178" t="s">
        <v>668</v>
      </c>
      <c r="B178" t="s">
        <v>495</v>
      </c>
      <c r="C178" t="s">
        <v>1124</v>
      </c>
      <c r="D178" t="str">
        <f t="shared" si="7"/>
        <v>RS - Putinga</v>
      </c>
      <c r="E178" s="463">
        <f>VLOOKUP(D178,'Res Nº 2590'!A:B,2,)</f>
        <v>0.47500000000000003</v>
      </c>
      <c r="F178" s="466">
        <f>(Tabela4[[#This Row],[Horas]]-INT(Tabela4[[#This Row],[Horas]]))*24</f>
        <v>11.4</v>
      </c>
      <c r="G178">
        <v>2.2999999999999998</v>
      </c>
      <c r="I178" t="s">
        <v>699</v>
      </c>
      <c r="J178" t="s">
        <v>500</v>
      </c>
      <c r="K178" t="s">
        <v>1125</v>
      </c>
      <c r="L178" s="464" t="str">
        <f t="shared" si="8"/>
        <v>SP - Promissão</v>
      </c>
      <c r="M178" s="459">
        <f>VLOOKUP(L178,'Res Nº 2590'!A:B,2,FALSE)</f>
        <v>0.47638888888888892</v>
      </c>
      <c r="N178" s="468">
        <f>(Tabela5[[#This Row],[Horas]]-INT(Tabela5[[#This Row],[Horas]]))*24</f>
        <v>11.433333333333334</v>
      </c>
      <c r="O178">
        <v>2.7</v>
      </c>
    </row>
    <row r="179" spans="1:15" x14ac:dyDescent="0.25">
      <c r="A179" t="s">
        <v>668</v>
      </c>
      <c r="B179" t="s">
        <v>495</v>
      </c>
      <c r="C179" t="s">
        <v>1126</v>
      </c>
      <c r="D179" t="str">
        <f t="shared" si="7"/>
        <v>RS - Quatro Irmãos</v>
      </c>
      <c r="E179" s="463">
        <f>VLOOKUP(D179,'Res Nº 2590'!A:B,2,)</f>
        <v>0.47500000000000003</v>
      </c>
      <c r="F179" s="466">
        <f>(Tabela4[[#This Row],[Horas]]-INT(Tabela4[[#This Row],[Horas]]))*24</f>
        <v>11.4</v>
      </c>
      <c r="G179">
        <v>2.2999999999999998</v>
      </c>
      <c r="I179" t="s">
        <v>699</v>
      </c>
      <c r="J179" t="s">
        <v>500</v>
      </c>
      <c r="K179" t="s">
        <v>1127</v>
      </c>
      <c r="L179" s="464" t="str">
        <f t="shared" si="8"/>
        <v>SP - Queiroz</v>
      </c>
      <c r="M179" s="459">
        <f>VLOOKUP(L179,'Res Nº 2590'!A:B,2,FALSE)</f>
        <v>0.47638888888888892</v>
      </c>
      <c r="N179" s="468">
        <f>(Tabela5[[#This Row],[Horas]]-INT(Tabela5[[#This Row],[Horas]]))*24</f>
        <v>11.433333333333334</v>
      </c>
      <c r="O179">
        <v>2.7</v>
      </c>
    </row>
    <row r="180" spans="1:15" x14ac:dyDescent="0.25">
      <c r="A180" t="s">
        <v>668</v>
      </c>
      <c r="B180" t="s">
        <v>495</v>
      </c>
      <c r="C180" t="s">
        <v>1128</v>
      </c>
      <c r="D180" t="str">
        <f t="shared" si="7"/>
        <v>RS - Quinze de Novembro</v>
      </c>
      <c r="E180" s="463">
        <f>VLOOKUP(D180,'Res Nº 2590'!A:B,2,)</f>
        <v>0.47500000000000003</v>
      </c>
      <c r="F180" s="466">
        <f>(Tabela4[[#This Row],[Horas]]-INT(Tabela4[[#This Row],[Horas]]))*24</f>
        <v>11.4</v>
      </c>
      <c r="G180">
        <v>2.2999999999999998</v>
      </c>
      <c r="I180" t="s">
        <v>699</v>
      </c>
      <c r="J180" t="s">
        <v>500</v>
      </c>
      <c r="K180" t="s">
        <v>1129</v>
      </c>
      <c r="L180" s="464" t="str">
        <f t="shared" si="8"/>
        <v>SP - Quintana</v>
      </c>
      <c r="M180" s="459">
        <f>VLOOKUP(L180,'Res Nº 2590'!A:B,2,FALSE)</f>
        <v>0.47638888888888892</v>
      </c>
      <c r="N180" s="468">
        <f>(Tabela5[[#This Row],[Horas]]-INT(Tabela5[[#This Row],[Horas]]))*24</f>
        <v>11.433333333333334</v>
      </c>
      <c r="O180">
        <v>2.7</v>
      </c>
    </row>
    <row r="181" spans="1:15" x14ac:dyDescent="0.25">
      <c r="A181" t="s">
        <v>668</v>
      </c>
      <c r="B181" t="s">
        <v>495</v>
      </c>
      <c r="C181" t="s">
        <v>1130</v>
      </c>
      <c r="D181" t="str">
        <f t="shared" si="7"/>
        <v>RS - Redentora</v>
      </c>
      <c r="E181" s="463">
        <f>VLOOKUP(D181,'Res Nº 2590'!A:B,2,)</f>
        <v>0.47500000000000003</v>
      </c>
      <c r="F181" s="466">
        <f>(Tabela4[[#This Row],[Horas]]-INT(Tabela4[[#This Row],[Horas]]))*24</f>
        <v>11.4</v>
      </c>
      <c r="G181">
        <v>2.2999999999999998</v>
      </c>
      <c r="I181" t="s">
        <v>699</v>
      </c>
      <c r="J181" t="s">
        <v>500</v>
      </c>
      <c r="K181" t="s">
        <v>1131</v>
      </c>
      <c r="L181" s="464" t="str">
        <f t="shared" si="8"/>
        <v>SP - Rafard</v>
      </c>
      <c r="M181" s="459">
        <f>VLOOKUP(L181,'Res Nº 2590'!A:B,2,FALSE)</f>
        <v>0.47638888888888892</v>
      </c>
      <c r="N181" s="468">
        <f>(Tabela5[[#This Row],[Horas]]-INT(Tabela5[[#This Row],[Horas]]))*24</f>
        <v>11.433333333333334</v>
      </c>
      <c r="O181">
        <v>2.7</v>
      </c>
    </row>
    <row r="182" spans="1:15" x14ac:dyDescent="0.25">
      <c r="A182" t="s">
        <v>668</v>
      </c>
      <c r="B182" t="s">
        <v>495</v>
      </c>
      <c r="C182" t="s">
        <v>1132</v>
      </c>
      <c r="D182" t="str">
        <f t="shared" si="7"/>
        <v>RS - Rio dos Índios</v>
      </c>
      <c r="E182" s="463">
        <f>VLOOKUP(D182,'Res Nº 2590'!A:B,2,)</f>
        <v>0.47569444444444442</v>
      </c>
      <c r="F182" s="466">
        <f>(Tabela4[[#This Row],[Horas]]-INT(Tabela4[[#This Row],[Horas]]))*24</f>
        <v>11.416666666666666</v>
      </c>
      <c r="G182">
        <v>2.2999999999999998</v>
      </c>
      <c r="I182" t="s">
        <v>699</v>
      </c>
      <c r="J182" t="s">
        <v>500</v>
      </c>
      <c r="K182" t="s">
        <v>1133</v>
      </c>
      <c r="L182" s="464" t="str">
        <f t="shared" si="8"/>
        <v>SP - Reginópolis</v>
      </c>
      <c r="M182" s="459">
        <f>VLOOKUP(L182,'Res Nº 2590'!A:B,2,FALSE)</f>
        <v>0.47638888888888892</v>
      </c>
      <c r="N182" s="468">
        <f>(Tabela5[[#This Row],[Horas]]-INT(Tabela5[[#This Row],[Horas]]))*24</f>
        <v>11.433333333333334</v>
      </c>
      <c r="O182">
        <v>2.7</v>
      </c>
    </row>
    <row r="183" spans="1:15" x14ac:dyDescent="0.25">
      <c r="A183" t="s">
        <v>668</v>
      </c>
      <c r="B183" t="s">
        <v>495</v>
      </c>
      <c r="C183" t="s">
        <v>1134</v>
      </c>
      <c r="D183" t="str">
        <f t="shared" si="7"/>
        <v>RS - Riozinho</v>
      </c>
      <c r="E183" s="463">
        <f>VLOOKUP(D183,'Res Nº 2590'!A:B,2,)</f>
        <v>0.47500000000000003</v>
      </c>
      <c r="F183" s="466">
        <f>(Tabela4[[#This Row],[Horas]]-INT(Tabela4[[#This Row],[Horas]]))*24</f>
        <v>11.4</v>
      </c>
      <c r="G183">
        <v>2.2999999999999998</v>
      </c>
      <c r="I183" t="s">
        <v>699</v>
      </c>
      <c r="J183" t="s">
        <v>500</v>
      </c>
      <c r="K183" t="s">
        <v>1135</v>
      </c>
      <c r="L183" s="464" t="str">
        <f t="shared" si="8"/>
        <v>SP - Restinga</v>
      </c>
      <c r="M183" s="459">
        <f>VLOOKUP(L183,'Res Nº 2590'!A:B,2,FALSE)</f>
        <v>0.4770833333333333</v>
      </c>
      <c r="N183" s="468">
        <f>(Tabela5[[#This Row],[Horas]]-INT(Tabela5[[#This Row],[Horas]]))*24</f>
        <v>11.45</v>
      </c>
      <c r="O183">
        <v>2.7</v>
      </c>
    </row>
    <row r="184" spans="1:15" x14ac:dyDescent="0.25">
      <c r="A184" t="s">
        <v>668</v>
      </c>
      <c r="B184" t="s">
        <v>495</v>
      </c>
      <c r="C184" t="s">
        <v>1136</v>
      </c>
      <c r="D184" t="str">
        <f t="shared" si="7"/>
        <v>RS - Rolador</v>
      </c>
      <c r="E184" s="463">
        <f>VLOOKUP(D184,'Res Nº 2590'!A:B,2,)</f>
        <v>0.47500000000000003</v>
      </c>
      <c r="F184" s="466">
        <f>(Tabela4[[#This Row],[Horas]]-INT(Tabela4[[#This Row],[Horas]]))*24</f>
        <v>11.4</v>
      </c>
      <c r="G184">
        <v>2.2999999999999998</v>
      </c>
      <c r="I184" t="s">
        <v>699</v>
      </c>
      <c r="J184" t="s">
        <v>500</v>
      </c>
      <c r="K184" t="s">
        <v>1137</v>
      </c>
      <c r="L184" s="464" t="str">
        <f t="shared" si="8"/>
        <v>SP - Ribeirão Bonito</v>
      </c>
      <c r="M184" s="459">
        <f>VLOOKUP(L184,'Res Nº 2590'!A:B,2,FALSE)</f>
        <v>0.47638888888888892</v>
      </c>
      <c r="N184" s="468">
        <f>(Tabela5[[#This Row],[Horas]]-INT(Tabela5[[#This Row],[Horas]]))*24</f>
        <v>11.433333333333334</v>
      </c>
      <c r="O184">
        <v>2.7</v>
      </c>
    </row>
    <row r="185" spans="1:15" x14ac:dyDescent="0.25">
      <c r="A185" t="s">
        <v>668</v>
      </c>
      <c r="B185" t="s">
        <v>495</v>
      </c>
      <c r="C185" t="s">
        <v>1138</v>
      </c>
      <c r="D185" t="str">
        <f t="shared" si="7"/>
        <v>RS - Rolante</v>
      </c>
      <c r="E185" s="463">
        <f>VLOOKUP(D185,'Res Nº 2590'!A:B,2,)</f>
        <v>0.47500000000000003</v>
      </c>
      <c r="F185" s="466">
        <f>(Tabela4[[#This Row],[Horas]]-INT(Tabela4[[#This Row],[Horas]]))*24</f>
        <v>11.4</v>
      </c>
      <c r="G185">
        <v>2.2999999999999998</v>
      </c>
      <c r="I185" t="s">
        <v>699</v>
      </c>
      <c r="J185" t="s">
        <v>500</v>
      </c>
      <c r="K185" t="s">
        <v>1139</v>
      </c>
      <c r="L185" s="464" t="str">
        <f t="shared" si="8"/>
        <v>SP - Ribeirão Corrente</v>
      </c>
      <c r="M185" s="459">
        <f>VLOOKUP(L185,'Res Nº 2590'!A:B,2,FALSE)</f>
        <v>0.4770833333333333</v>
      </c>
      <c r="N185" s="468">
        <f>(Tabela5[[#This Row],[Horas]]-INT(Tabela5[[#This Row],[Horas]]))*24</f>
        <v>11.45</v>
      </c>
      <c r="O185">
        <v>2.7</v>
      </c>
    </row>
    <row r="186" spans="1:15" x14ac:dyDescent="0.25">
      <c r="A186" t="s">
        <v>668</v>
      </c>
      <c r="B186" t="s">
        <v>495</v>
      </c>
      <c r="C186" t="s">
        <v>1140</v>
      </c>
      <c r="D186" t="str">
        <f t="shared" si="7"/>
        <v>RS - Ronda Alta</v>
      </c>
      <c r="E186" s="463">
        <f>VLOOKUP(D186,'Res Nº 2590'!A:B,2,)</f>
        <v>0.47500000000000003</v>
      </c>
      <c r="F186" s="466">
        <f>(Tabela4[[#This Row],[Horas]]-INT(Tabela4[[#This Row],[Horas]]))*24</f>
        <v>11.4</v>
      </c>
      <c r="G186">
        <v>2.2999999999999998</v>
      </c>
      <c r="I186" t="s">
        <v>699</v>
      </c>
      <c r="J186" t="s">
        <v>500</v>
      </c>
      <c r="K186" t="s">
        <v>1141</v>
      </c>
      <c r="L186" s="464" t="str">
        <f t="shared" si="8"/>
        <v>SP - Ribeirão Preto</v>
      </c>
      <c r="M186" s="459">
        <f>VLOOKUP(L186,'Res Nº 2590'!A:B,2,FALSE)</f>
        <v>0.47638888888888892</v>
      </c>
      <c r="N186" s="468">
        <f>(Tabela5[[#This Row],[Horas]]-INT(Tabela5[[#This Row],[Horas]]))*24</f>
        <v>11.433333333333334</v>
      </c>
      <c r="O186">
        <v>2.7</v>
      </c>
    </row>
    <row r="187" spans="1:15" x14ac:dyDescent="0.25">
      <c r="A187" t="s">
        <v>668</v>
      </c>
      <c r="B187" t="s">
        <v>495</v>
      </c>
      <c r="C187" t="s">
        <v>1142</v>
      </c>
      <c r="D187" t="str">
        <f t="shared" si="7"/>
        <v>RS - Rondinha</v>
      </c>
      <c r="E187" s="463">
        <f>VLOOKUP(D187,'Res Nº 2590'!A:B,2,)</f>
        <v>0.47500000000000003</v>
      </c>
      <c r="F187" s="466">
        <f>(Tabela4[[#This Row],[Horas]]-INT(Tabela4[[#This Row],[Horas]]))*24</f>
        <v>11.4</v>
      </c>
      <c r="G187">
        <v>2.2999999999999998</v>
      </c>
      <c r="I187" t="s">
        <v>699</v>
      </c>
      <c r="J187" t="s">
        <v>500</v>
      </c>
      <c r="K187" t="s">
        <v>1143</v>
      </c>
      <c r="L187" s="464" t="str">
        <f t="shared" si="8"/>
        <v>SP - Rifaina</v>
      </c>
      <c r="M187" s="459">
        <f>VLOOKUP(L187,'Res Nº 2590'!A:B,2,FALSE)</f>
        <v>0.4770833333333333</v>
      </c>
      <c r="N187" s="468">
        <f>(Tabela5[[#This Row],[Horas]]-INT(Tabela5[[#This Row],[Horas]]))*24</f>
        <v>11.45</v>
      </c>
      <c r="O187">
        <v>2.7</v>
      </c>
    </row>
    <row r="188" spans="1:15" x14ac:dyDescent="0.25">
      <c r="A188" t="s">
        <v>668</v>
      </c>
      <c r="B188" t="s">
        <v>495</v>
      </c>
      <c r="C188" t="s">
        <v>1144</v>
      </c>
      <c r="D188" t="str">
        <f t="shared" si="7"/>
        <v>RS - Roque Gonzales</v>
      </c>
      <c r="E188" s="463">
        <f>VLOOKUP(D188,'Res Nº 2590'!A:B,2,)</f>
        <v>0.47500000000000003</v>
      </c>
      <c r="F188" s="466">
        <f>(Tabela4[[#This Row],[Horas]]-INT(Tabela4[[#This Row],[Horas]]))*24</f>
        <v>11.4</v>
      </c>
      <c r="G188">
        <v>2.2999999999999998</v>
      </c>
      <c r="I188" t="s">
        <v>699</v>
      </c>
      <c r="J188" t="s">
        <v>500</v>
      </c>
      <c r="K188" t="s">
        <v>1145</v>
      </c>
      <c r="L188" s="464" t="str">
        <f t="shared" si="8"/>
        <v>SP - Rincão</v>
      </c>
      <c r="M188" s="459">
        <f>VLOOKUP(L188,'Res Nº 2590'!A:B,2,FALSE)</f>
        <v>0.47638888888888892</v>
      </c>
      <c r="N188" s="468">
        <f>(Tabela5[[#This Row],[Horas]]-INT(Tabela5[[#This Row],[Horas]]))*24</f>
        <v>11.433333333333334</v>
      </c>
      <c r="O188">
        <v>2.7</v>
      </c>
    </row>
    <row r="189" spans="1:15" x14ac:dyDescent="0.25">
      <c r="A189" t="s">
        <v>668</v>
      </c>
      <c r="B189" t="s">
        <v>495</v>
      </c>
      <c r="C189" t="s">
        <v>1146</v>
      </c>
      <c r="D189" t="str">
        <f t="shared" si="7"/>
        <v>RS - Sagrada Família</v>
      </c>
      <c r="E189" s="463">
        <f>VLOOKUP(D189,'Res Nº 2590'!A:B,2,)</f>
        <v>0.47500000000000003</v>
      </c>
      <c r="F189" s="466">
        <f>(Tabela4[[#This Row],[Horas]]-INT(Tabela4[[#This Row],[Horas]]))*24</f>
        <v>11.4</v>
      </c>
      <c r="G189">
        <v>2.2999999999999998</v>
      </c>
      <c r="I189" t="s">
        <v>699</v>
      </c>
      <c r="J189" t="s">
        <v>500</v>
      </c>
      <c r="K189" t="s">
        <v>1147</v>
      </c>
      <c r="L189" s="464" t="str">
        <f t="shared" si="8"/>
        <v>SP - Rio das Pedras</v>
      </c>
      <c r="M189" s="459">
        <f>VLOOKUP(L189,'Res Nº 2590'!A:B,2,FALSE)</f>
        <v>0.47638888888888892</v>
      </c>
      <c r="N189" s="468">
        <f>(Tabela5[[#This Row],[Horas]]-INT(Tabela5[[#This Row],[Horas]]))*24</f>
        <v>11.433333333333334</v>
      </c>
      <c r="O189">
        <v>2.7</v>
      </c>
    </row>
    <row r="190" spans="1:15" x14ac:dyDescent="0.25">
      <c r="A190" t="s">
        <v>668</v>
      </c>
      <c r="B190" t="s">
        <v>495</v>
      </c>
      <c r="C190" t="s">
        <v>1148</v>
      </c>
      <c r="D190" t="str">
        <f t="shared" si="7"/>
        <v>RS - Saldanha Marinho</v>
      </c>
      <c r="E190" s="463">
        <f>VLOOKUP(D190,'Res Nº 2590'!A:B,2,)</f>
        <v>0.47500000000000003</v>
      </c>
      <c r="F190" s="466">
        <f>(Tabela4[[#This Row],[Horas]]-INT(Tabela4[[#This Row],[Horas]]))*24</f>
        <v>11.4</v>
      </c>
      <c r="G190">
        <v>2.2999999999999998</v>
      </c>
      <c r="I190" t="s">
        <v>699</v>
      </c>
      <c r="J190" t="s">
        <v>500</v>
      </c>
      <c r="K190" t="s">
        <v>1149</v>
      </c>
      <c r="L190" s="464" t="str">
        <f t="shared" si="8"/>
        <v>SP - Rubiácea</v>
      </c>
      <c r="M190" s="459">
        <f>VLOOKUP(L190,'Res Nº 2590'!A:B,2,FALSE)</f>
        <v>0.47638888888888892</v>
      </c>
      <c r="N190" s="468">
        <f>(Tabela5[[#This Row],[Horas]]-INT(Tabela5[[#This Row],[Horas]]))*24</f>
        <v>11.433333333333334</v>
      </c>
      <c r="O190">
        <v>2.7</v>
      </c>
    </row>
    <row r="191" spans="1:15" x14ac:dyDescent="0.25">
      <c r="A191" t="s">
        <v>668</v>
      </c>
      <c r="B191" t="s">
        <v>495</v>
      </c>
      <c r="C191" t="s">
        <v>1150</v>
      </c>
      <c r="D191" t="str">
        <f t="shared" si="7"/>
        <v>RS - Salto do Jacuí</v>
      </c>
      <c r="E191" s="463">
        <f>VLOOKUP(D191,'Res Nº 2590'!A:B,2,)</f>
        <v>0.47500000000000003</v>
      </c>
      <c r="F191" s="466">
        <f>(Tabela4[[#This Row],[Horas]]-INT(Tabela4[[#This Row],[Horas]]))*24</f>
        <v>11.4</v>
      </c>
      <c r="G191">
        <v>2.2999999999999998</v>
      </c>
      <c r="I191" t="s">
        <v>699</v>
      </c>
      <c r="J191" t="s">
        <v>500</v>
      </c>
      <c r="K191" t="s">
        <v>1151</v>
      </c>
      <c r="L191" s="464" t="str">
        <f t="shared" si="8"/>
        <v>SP - Sabino</v>
      </c>
      <c r="M191" s="459">
        <f>VLOOKUP(L191,'Res Nº 2590'!A:B,2,FALSE)</f>
        <v>0.47638888888888892</v>
      </c>
      <c r="N191" s="468">
        <f>(Tabela5[[#This Row],[Horas]]-INT(Tabela5[[#This Row],[Horas]]))*24</f>
        <v>11.433333333333334</v>
      </c>
      <c r="O191">
        <v>2.7</v>
      </c>
    </row>
    <row r="192" spans="1:15" x14ac:dyDescent="0.25">
      <c r="A192" t="s">
        <v>668</v>
      </c>
      <c r="B192" t="s">
        <v>495</v>
      </c>
      <c r="C192" t="s">
        <v>1152</v>
      </c>
      <c r="D192" t="str">
        <f t="shared" si="7"/>
        <v>RS - Salvador das Missões</v>
      </c>
      <c r="E192" s="463">
        <f>VLOOKUP(D192,'Res Nº 2590'!A:B,2,)</f>
        <v>0.47500000000000003</v>
      </c>
      <c r="F192" s="466">
        <f>(Tabela4[[#This Row],[Horas]]-INT(Tabela4[[#This Row],[Horas]]))*24</f>
        <v>11.4</v>
      </c>
      <c r="G192">
        <v>2.2999999999999998</v>
      </c>
      <c r="I192" t="s">
        <v>699</v>
      </c>
      <c r="J192" t="s">
        <v>500</v>
      </c>
      <c r="K192" t="s">
        <v>1153</v>
      </c>
      <c r="L192" s="464" t="str">
        <f t="shared" si="8"/>
        <v>SP - Sales Oliveira</v>
      </c>
      <c r="M192" s="459">
        <f>VLOOKUP(L192,'Res Nº 2590'!A:B,2,FALSE)</f>
        <v>0.4770833333333333</v>
      </c>
      <c r="N192" s="468">
        <f>(Tabela5[[#This Row],[Horas]]-INT(Tabela5[[#This Row],[Horas]]))*24</f>
        <v>11.45</v>
      </c>
      <c r="O192">
        <v>2.7</v>
      </c>
    </row>
    <row r="193" spans="1:15" x14ac:dyDescent="0.25">
      <c r="A193" t="s">
        <v>668</v>
      </c>
      <c r="B193" t="s">
        <v>495</v>
      </c>
      <c r="C193" t="s">
        <v>1154</v>
      </c>
      <c r="D193" t="str">
        <f t="shared" si="7"/>
        <v>RS - Sananduva</v>
      </c>
      <c r="E193" s="463">
        <f>VLOOKUP(D193,'Res Nº 2590'!A:B,2,)</f>
        <v>0.47500000000000003</v>
      </c>
      <c r="F193" s="466">
        <f>(Tabela4[[#This Row],[Horas]]-INT(Tabela4[[#This Row],[Horas]]))*24</f>
        <v>11.4</v>
      </c>
      <c r="G193">
        <v>2.2999999999999998</v>
      </c>
      <c r="I193" t="s">
        <v>699</v>
      </c>
      <c r="J193" t="s">
        <v>500</v>
      </c>
      <c r="K193" t="s">
        <v>1155</v>
      </c>
      <c r="L193" s="464" t="str">
        <f t="shared" si="8"/>
        <v>SP - Saltinho</v>
      </c>
      <c r="M193" s="459">
        <f>VLOOKUP(L193,'Res Nº 2590'!A:B,2,FALSE)</f>
        <v>0.47638888888888892</v>
      </c>
      <c r="N193" s="468">
        <f>(Tabela5[[#This Row],[Horas]]-INT(Tabela5[[#This Row],[Horas]]))*24</f>
        <v>11.433333333333334</v>
      </c>
      <c r="O193">
        <v>2.7</v>
      </c>
    </row>
    <row r="194" spans="1:15" x14ac:dyDescent="0.25">
      <c r="A194" t="s">
        <v>668</v>
      </c>
      <c r="B194" t="s">
        <v>495</v>
      </c>
      <c r="C194" t="s">
        <v>1156</v>
      </c>
      <c r="D194" t="str">
        <f t="shared" ref="D194:D257" si="9">CONCATENATE(B194," - ",C194)</f>
        <v>RS - Santa Bárbara do Sul</v>
      </c>
      <c r="E194" s="463">
        <f>VLOOKUP(D194,'Res Nº 2590'!A:B,2,)</f>
        <v>0.47500000000000003</v>
      </c>
      <c r="F194" s="466">
        <f>(Tabela4[[#This Row],[Horas]]-INT(Tabela4[[#This Row],[Horas]]))*24</f>
        <v>11.4</v>
      </c>
      <c r="G194">
        <v>2.2999999999999998</v>
      </c>
      <c r="I194" t="s">
        <v>699</v>
      </c>
      <c r="J194" t="s">
        <v>500</v>
      </c>
      <c r="K194" t="s">
        <v>1157</v>
      </c>
      <c r="L194" s="464" t="str">
        <f t="shared" ref="L194:L235" si="10">CONCATENATE(J194," - ",K194)</f>
        <v>SP - Santa Adélia</v>
      </c>
      <c r="M194" s="459">
        <f>VLOOKUP(L194,'Res Nº 2590'!A:B,2,FALSE)</f>
        <v>0.47638888888888892</v>
      </c>
      <c r="N194" s="468">
        <f>(Tabela5[[#This Row],[Horas]]-INT(Tabela5[[#This Row],[Horas]]))*24</f>
        <v>11.433333333333334</v>
      </c>
      <c r="O194">
        <v>2.7</v>
      </c>
    </row>
    <row r="195" spans="1:15" x14ac:dyDescent="0.25">
      <c r="A195" t="s">
        <v>668</v>
      </c>
      <c r="B195" t="s">
        <v>495</v>
      </c>
      <c r="C195" t="s">
        <v>1158</v>
      </c>
      <c r="D195" t="str">
        <f t="shared" si="9"/>
        <v>RS - Santa Rosa</v>
      </c>
      <c r="E195" s="463">
        <f>VLOOKUP(D195,'Res Nº 2590'!A:B,2,)</f>
        <v>0.47500000000000003</v>
      </c>
      <c r="F195" s="466">
        <f>(Tabela4[[#This Row],[Horas]]-INT(Tabela4[[#This Row],[Horas]]))*24</f>
        <v>11.4</v>
      </c>
      <c r="G195">
        <v>2.2999999999999998</v>
      </c>
      <c r="I195" t="s">
        <v>699</v>
      </c>
      <c r="J195" t="s">
        <v>500</v>
      </c>
      <c r="K195" t="s">
        <v>1159</v>
      </c>
      <c r="L195" s="464" t="str">
        <f t="shared" si="10"/>
        <v>SP - Santa Bárbara d´Oeste</v>
      </c>
      <c r="M195" s="459" t="e">
        <f>VLOOKUP(L195,'Res Nº 2590'!A:B,2,FALSE)</f>
        <v>#N/A</v>
      </c>
      <c r="N195" s="468" t="e">
        <f>(Tabela5[[#This Row],[Horas]]-INT(Tabela5[[#This Row],[Horas]]))*24</f>
        <v>#N/A</v>
      </c>
      <c r="O195">
        <v>2.7</v>
      </c>
    </row>
    <row r="196" spans="1:15" x14ac:dyDescent="0.25">
      <c r="A196" t="s">
        <v>668</v>
      </c>
      <c r="B196" t="s">
        <v>495</v>
      </c>
      <c r="C196" t="s">
        <v>1160</v>
      </c>
      <c r="D196" t="str">
        <f t="shared" si="9"/>
        <v>RS - Santa Tereza</v>
      </c>
      <c r="E196" s="463">
        <f>VLOOKUP(D196,'Res Nº 2590'!A:B,2,)</f>
        <v>0.47500000000000003</v>
      </c>
      <c r="F196" s="466">
        <f>(Tabela4[[#This Row],[Horas]]-INT(Tabela4[[#This Row],[Horas]]))*24</f>
        <v>11.4</v>
      </c>
      <c r="G196">
        <v>2.2999999999999998</v>
      </c>
      <c r="I196" t="s">
        <v>699</v>
      </c>
      <c r="J196" t="s">
        <v>500</v>
      </c>
      <c r="K196" t="s">
        <v>1161</v>
      </c>
      <c r="L196" s="464" t="str">
        <f t="shared" si="10"/>
        <v>SP - Santa Cruz da Esperança</v>
      </c>
      <c r="M196" s="459">
        <f>VLOOKUP(L196,'Res Nº 2590'!A:B,2,FALSE)</f>
        <v>0.47638888888888892</v>
      </c>
      <c r="N196" s="468">
        <f>(Tabela5[[#This Row],[Horas]]-INT(Tabela5[[#This Row],[Horas]]))*24</f>
        <v>11.433333333333334</v>
      </c>
      <c r="O196">
        <v>2.7</v>
      </c>
    </row>
    <row r="197" spans="1:15" x14ac:dyDescent="0.25">
      <c r="A197" t="s">
        <v>668</v>
      </c>
      <c r="B197" t="s">
        <v>495</v>
      </c>
      <c r="C197" t="s">
        <v>1162</v>
      </c>
      <c r="D197" t="str">
        <f t="shared" si="9"/>
        <v>RS - Santo Ângelo</v>
      </c>
      <c r="E197" s="463">
        <f>VLOOKUP(D197,'Res Nº 2590'!A:B,2,)</f>
        <v>0.47500000000000003</v>
      </c>
      <c r="F197" s="466">
        <f>(Tabela4[[#This Row],[Horas]]-INT(Tabela4[[#This Row],[Horas]]))*24</f>
        <v>11.4</v>
      </c>
      <c r="G197">
        <v>2.2999999999999998</v>
      </c>
      <c r="I197" t="s">
        <v>699</v>
      </c>
      <c r="J197" t="s">
        <v>500</v>
      </c>
      <c r="K197" t="s">
        <v>1163</v>
      </c>
      <c r="L197" s="464" t="str">
        <f t="shared" si="10"/>
        <v>SP - Santa Ernestina</v>
      </c>
      <c r="M197" s="459">
        <f>VLOOKUP(L197,'Res Nº 2590'!A:B,2,FALSE)</f>
        <v>0.47638888888888892</v>
      </c>
      <c r="N197" s="468">
        <f>(Tabela5[[#This Row],[Horas]]-INT(Tabela5[[#This Row],[Horas]]))*24</f>
        <v>11.433333333333334</v>
      </c>
      <c r="O197">
        <v>2.7</v>
      </c>
    </row>
    <row r="198" spans="1:15" x14ac:dyDescent="0.25">
      <c r="A198" t="s">
        <v>668</v>
      </c>
      <c r="B198" t="s">
        <v>495</v>
      </c>
      <c r="C198" t="s">
        <v>1164</v>
      </c>
      <c r="D198" t="str">
        <f t="shared" si="9"/>
        <v>RS - Santo Antônio da Patrulha</v>
      </c>
      <c r="E198" s="463">
        <f>VLOOKUP(D198,'Res Nº 2590'!A:B,2,)</f>
        <v>0.47500000000000003</v>
      </c>
      <c r="F198" s="466">
        <f>(Tabela4[[#This Row],[Horas]]-INT(Tabela4[[#This Row],[Horas]]))*24</f>
        <v>11.4</v>
      </c>
      <c r="G198">
        <v>2.2999999999999998</v>
      </c>
      <c r="I198" t="s">
        <v>699</v>
      </c>
      <c r="J198" t="s">
        <v>500</v>
      </c>
      <c r="K198" t="s">
        <v>1165</v>
      </c>
      <c r="L198" s="464" t="str">
        <f t="shared" si="10"/>
        <v>SP - Santa Lúcia</v>
      </c>
      <c r="M198" s="459">
        <f>VLOOKUP(L198,'Res Nº 2590'!A:B,2,FALSE)</f>
        <v>0.47638888888888892</v>
      </c>
      <c r="N198" s="468">
        <f>(Tabela5[[#This Row],[Horas]]-INT(Tabela5[[#This Row],[Horas]]))*24</f>
        <v>11.433333333333334</v>
      </c>
      <c r="O198">
        <v>2.7</v>
      </c>
    </row>
    <row r="199" spans="1:15" x14ac:dyDescent="0.25">
      <c r="A199" t="s">
        <v>668</v>
      </c>
      <c r="B199" t="s">
        <v>495</v>
      </c>
      <c r="C199" t="s">
        <v>1166</v>
      </c>
      <c r="D199" t="str">
        <f t="shared" si="9"/>
        <v>RS - Santo Antônio do Palma</v>
      </c>
      <c r="E199" s="463">
        <f>VLOOKUP(D199,'Res Nº 2590'!A:B,2,)</f>
        <v>0.47500000000000003</v>
      </c>
      <c r="F199" s="466">
        <f>(Tabela4[[#This Row],[Horas]]-INT(Tabela4[[#This Row],[Horas]]))*24</f>
        <v>11.4</v>
      </c>
      <c r="G199">
        <v>2.2999999999999998</v>
      </c>
      <c r="I199" t="s">
        <v>699</v>
      </c>
      <c r="J199" t="s">
        <v>500</v>
      </c>
      <c r="K199" t="s">
        <v>1167</v>
      </c>
      <c r="L199" s="464" t="str">
        <f t="shared" si="10"/>
        <v>SP - Santa Maria da Serra</v>
      </c>
      <c r="M199" s="459">
        <f>VLOOKUP(L199,'Res Nº 2590'!A:B,2,FALSE)</f>
        <v>0.47638888888888892</v>
      </c>
      <c r="N199" s="468">
        <f>(Tabela5[[#This Row],[Horas]]-INT(Tabela5[[#This Row],[Horas]]))*24</f>
        <v>11.433333333333334</v>
      </c>
      <c r="O199">
        <v>2.7</v>
      </c>
    </row>
    <row r="200" spans="1:15" x14ac:dyDescent="0.25">
      <c r="A200" t="s">
        <v>668</v>
      </c>
      <c r="B200" t="s">
        <v>495</v>
      </c>
      <c r="C200" t="s">
        <v>1168</v>
      </c>
      <c r="D200" t="str">
        <f t="shared" si="9"/>
        <v>RS - Santo Augusto</v>
      </c>
      <c r="E200" s="463">
        <f>VLOOKUP(D200,'Res Nº 2590'!A:B,2,)</f>
        <v>0.47500000000000003</v>
      </c>
      <c r="F200" s="466">
        <f>(Tabela4[[#This Row],[Horas]]-INT(Tabela4[[#This Row],[Horas]]))*24</f>
        <v>11.4</v>
      </c>
      <c r="G200">
        <v>2.2999999999999998</v>
      </c>
      <c r="I200" t="s">
        <v>699</v>
      </c>
      <c r="J200" t="s">
        <v>500</v>
      </c>
      <c r="K200" t="s">
        <v>1169</v>
      </c>
      <c r="L200" s="464" t="str">
        <f t="shared" si="10"/>
        <v>SP - Santa Rosa de Viterbo</v>
      </c>
      <c r="M200" s="459">
        <f>VLOOKUP(L200,'Res Nº 2590'!A:B,2,FALSE)</f>
        <v>0.47638888888888892</v>
      </c>
      <c r="N200" s="468">
        <f>(Tabela5[[#This Row],[Horas]]-INT(Tabela5[[#This Row],[Horas]]))*24</f>
        <v>11.433333333333334</v>
      </c>
      <c r="O200">
        <v>2.7</v>
      </c>
    </row>
    <row r="201" spans="1:15" x14ac:dyDescent="0.25">
      <c r="A201" t="s">
        <v>668</v>
      </c>
      <c r="B201" t="s">
        <v>495</v>
      </c>
      <c r="C201" t="s">
        <v>1170</v>
      </c>
      <c r="D201" t="str">
        <f t="shared" si="9"/>
        <v>RS - Santo Cristo</v>
      </c>
      <c r="E201" s="463">
        <f>VLOOKUP(D201,'Res Nº 2590'!A:B,2,)</f>
        <v>0.47500000000000003</v>
      </c>
      <c r="F201" s="466">
        <f>(Tabela4[[#This Row],[Horas]]-INT(Tabela4[[#This Row],[Horas]]))*24</f>
        <v>11.4</v>
      </c>
      <c r="G201">
        <v>2.2999999999999998</v>
      </c>
      <c r="I201" t="s">
        <v>699</v>
      </c>
      <c r="J201" t="s">
        <v>500</v>
      </c>
      <c r="K201" t="s">
        <v>1171</v>
      </c>
      <c r="L201" s="464" t="str">
        <f t="shared" si="10"/>
        <v>SP - Santo Antônio da Alegria</v>
      </c>
      <c r="M201" s="459">
        <f>VLOOKUP(L201,'Res Nº 2590'!A:B,2,FALSE)</f>
        <v>0.47638888888888892</v>
      </c>
      <c r="N201" s="468">
        <f>(Tabela5[[#This Row],[Horas]]-INT(Tabela5[[#This Row],[Horas]]))*24</f>
        <v>11.433333333333334</v>
      </c>
      <c r="O201">
        <v>2.7</v>
      </c>
    </row>
    <row r="202" spans="1:15" x14ac:dyDescent="0.25">
      <c r="A202" t="s">
        <v>668</v>
      </c>
      <c r="B202" t="s">
        <v>495</v>
      </c>
      <c r="C202" t="s">
        <v>1172</v>
      </c>
      <c r="D202" t="str">
        <f t="shared" si="9"/>
        <v>RS - Santo Expedito do Sul</v>
      </c>
      <c r="E202" s="463">
        <f>VLOOKUP(D202,'Res Nº 2590'!A:B,2,)</f>
        <v>0.47500000000000003</v>
      </c>
      <c r="F202" s="466">
        <f>(Tabela4[[#This Row],[Horas]]-INT(Tabela4[[#This Row],[Horas]]))*24</f>
        <v>11.4</v>
      </c>
      <c r="G202">
        <v>2.2999999999999998</v>
      </c>
      <c r="I202" t="s">
        <v>699</v>
      </c>
      <c r="J202" t="s">
        <v>500</v>
      </c>
      <c r="K202" t="s">
        <v>1173</v>
      </c>
      <c r="L202" s="464" t="str">
        <f t="shared" si="10"/>
        <v>SP - Santo Antônio do Aracanguá</v>
      </c>
      <c r="M202" s="459">
        <f>VLOOKUP(L202,'Res Nº 2590'!A:B,2,FALSE)</f>
        <v>0.47638888888888892</v>
      </c>
      <c r="N202" s="468">
        <f>(Tabela5[[#This Row],[Horas]]-INT(Tabela5[[#This Row],[Horas]]))*24</f>
        <v>11.433333333333334</v>
      </c>
      <c r="O202">
        <v>2.7</v>
      </c>
    </row>
    <row r="203" spans="1:15" x14ac:dyDescent="0.25">
      <c r="A203" t="s">
        <v>668</v>
      </c>
      <c r="B203" t="s">
        <v>495</v>
      </c>
      <c r="C203" t="s">
        <v>1174</v>
      </c>
      <c r="D203" t="str">
        <f t="shared" si="9"/>
        <v>RS - São Domingos do Sul</v>
      </c>
      <c r="E203" s="463">
        <f>VLOOKUP(D203,'Res Nº 2590'!A:B,2,)</f>
        <v>0.47500000000000003</v>
      </c>
      <c r="F203" s="466">
        <f>(Tabela4[[#This Row],[Horas]]-INT(Tabela4[[#This Row],[Horas]]))*24</f>
        <v>11.4</v>
      </c>
      <c r="G203">
        <v>2.2999999999999998</v>
      </c>
      <c r="I203" t="s">
        <v>699</v>
      </c>
      <c r="J203" t="s">
        <v>500</v>
      </c>
      <c r="K203" t="s">
        <v>1175</v>
      </c>
      <c r="L203" s="464" t="str">
        <f t="shared" si="10"/>
        <v>SP - Santo Antônio do Jardim</v>
      </c>
      <c r="M203" s="459">
        <f>VLOOKUP(L203,'Res Nº 2590'!A:B,2,FALSE)</f>
        <v>0.47638888888888892</v>
      </c>
      <c r="N203" s="468">
        <f>(Tabela5[[#This Row],[Horas]]-INT(Tabela5[[#This Row],[Horas]]))*24</f>
        <v>11.433333333333334</v>
      </c>
      <c r="O203">
        <v>2.7</v>
      </c>
    </row>
    <row r="204" spans="1:15" x14ac:dyDescent="0.25">
      <c r="A204" t="s">
        <v>668</v>
      </c>
      <c r="B204" t="s">
        <v>495</v>
      </c>
      <c r="C204" t="s">
        <v>1176</v>
      </c>
      <c r="D204" t="str">
        <f t="shared" si="9"/>
        <v>RS - São Francisco de Paula</v>
      </c>
      <c r="E204" s="463">
        <f>VLOOKUP(D204,'Res Nº 2590'!A:B,2,)</f>
        <v>0.47500000000000003</v>
      </c>
      <c r="F204" s="466">
        <f>(Tabela4[[#This Row],[Horas]]-INT(Tabela4[[#This Row],[Horas]]))*24</f>
        <v>11.4</v>
      </c>
      <c r="G204">
        <v>2.2999999999999998</v>
      </c>
      <c r="I204" t="s">
        <v>699</v>
      </c>
      <c r="J204" t="s">
        <v>500</v>
      </c>
      <c r="K204" t="s">
        <v>1177</v>
      </c>
      <c r="L204" s="464" t="str">
        <f t="shared" si="10"/>
        <v>SP - Santópolis do Aguapeí</v>
      </c>
      <c r="M204" s="459">
        <f>VLOOKUP(L204,'Res Nº 2590'!A:B,2,FALSE)</f>
        <v>0.47638888888888892</v>
      </c>
      <c r="N204" s="468">
        <f>(Tabela5[[#This Row],[Horas]]-INT(Tabela5[[#This Row],[Horas]]))*24</f>
        <v>11.433333333333334</v>
      </c>
      <c r="O204">
        <v>2.7</v>
      </c>
    </row>
    <row r="205" spans="1:15" x14ac:dyDescent="0.25">
      <c r="A205" t="s">
        <v>668</v>
      </c>
      <c r="B205" t="s">
        <v>495</v>
      </c>
      <c r="C205" t="s">
        <v>1178</v>
      </c>
      <c r="D205" t="str">
        <f t="shared" si="9"/>
        <v>RS - São João da Urtiga</v>
      </c>
      <c r="E205" s="463">
        <f>VLOOKUP(D205,'Res Nº 2590'!A:B,2,)</f>
        <v>0.47500000000000003</v>
      </c>
      <c r="F205" s="466">
        <f>(Tabela4[[#This Row],[Horas]]-INT(Tabela4[[#This Row],[Horas]]))*24</f>
        <v>11.4</v>
      </c>
      <c r="G205">
        <v>2.2999999999999998</v>
      </c>
      <c r="I205" t="s">
        <v>699</v>
      </c>
      <c r="J205" t="s">
        <v>500</v>
      </c>
      <c r="K205" t="s">
        <v>1179</v>
      </c>
      <c r="L205" s="464" t="str">
        <f t="shared" si="10"/>
        <v>SP - São Carlos</v>
      </c>
      <c r="M205" s="459">
        <f>VLOOKUP(L205,'Res Nº 2590'!A:B,2,FALSE)</f>
        <v>0.47638888888888892</v>
      </c>
      <c r="N205" s="468">
        <f>(Tabela5[[#This Row],[Horas]]-INT(Tabela5[[#This Row],[Horas]]))*24</f>
        <v>11.433333333333334</v>
      </c>
      <c r="O205">
        <v>2.7</v>
      </c>
    </row>
    <row r="206" spans="1:15" x14ac:dyDescent="0.25">
      <c r="A206" t="s">
        <v>668</v>
      </c>
      <c r="B206" t="s">
        <v>495</v>
      </c>
      <c r="C206" t="s">
        <v>1180</v>
      </c>
      <c r="D206" t="str">
        <f t="shared" si="9"/>
        <v>RS - São Jorge</v>
      </c>
      <c r="E206" s="463">
        <f>VLOOKUP(D206,'Res Nº 2590'!A:B,2,)</f>
        <v>0.47500000000000003</v>
      </c>
      <c r="F206" s="466">
        <f>(Tabela4[[#This Row],[Horas]]-INT(Tabela4[[#This Row],[Horas]]))*24</f>
        <v>11.4</v>
      </c>
      <c r="G206">
        <v>2.2999999999999998</v>
      </c>
      <c r="I206" t="s">
        <v>699</v>
      </c>
      <c r="J206" t="s">
        <v>500</v>
      </c>
      <c r="K206" t="s">
        <v>1181</v>
      </c>
      <c r="L206" s="464" t="str">
        <f t="shared" si="10"/>
        <v>SP - São Joaquim da Barra</v>
      </c>
      <c r="M206" s="459">
        <f>VLOOKUP(L206,'Res Nº 2590'!A:B,2,FALSE)</f>
        <v>0.4770833333333333</v>
      </c>
      <c r="N206" s="468">
        <f>(Tabela5[[#This Row],[Horas]]-INT(Tabela5[[#This Row],[Horas]]))*24</f>
        <v>11.45</v>
      </c>
      <c r="O206">
        <v>2.7</v>
      </c>
    </row>
    <row r="207" spans="1:15" x14ac:dyDescent="0.25">
      <c r="A207" t="s">
        <v>668</v>
      </c>
      <c r="B207" t="s">
        <v>495</v>
      </c>
      <c r="C207" t="s">
        <v>1182</v>
      </c>
      <c r="D207" t="str">
        <f t="shared" si="9"/>
        <v>RS - São José das Missões</v>
      </c>
      <c r="E207" s="463">
        <f>VLOOKUP(D207,'Res Nº 2590'!A:B,2,)</f>
        <v>0.47500000000000003</v>
      </c>
      <c r="F207" s="466">
        <f>(Tabela4[[#This Row],[Horas]]-INT(Tabela4[[#This Row],[Horas]]))*24</f>
        <v>11.4</v>
      </c>
      <c r="G207">
        <v>2.2999999999999998</v>
      </c>
      <c r="I207" t="s">
        <v>699</v>
      </c>
      <c r="J207" t="s">
        <v>500</v>
      </c>
      <c r="K207" t="s">
        <v>1183</v>
      </c>
      <c r="L207" s="464" t="str">
        <f t="shared" si="10"/>
        <v>SP - São José da Bela Vista</v>
      </c>
      <c r="M207" s="459">
        <f>VLOOKUP(L207,'Res Nº 2590'!A:B,2,FALSE)</f>
        <v>0.4770833333333333</v>
      </c>
      <c r="N207" s="468">
        <f>(Tabela5[[#This Row],[Horas]]-INT(Tabela5[[#This Row],[Horas]]))*24</f>
        <v>11.45</v>
      </c>
      <c r="O207">
        <v>2.7</v>
      </c>
    </row>
    <row r="208" spans="1:15" x14ac:dyDescent="0.25">
      <c r="A208" t="s">
        <v>668</v>
      </c>
      <c r="B208" t="s">
        <v>495</v>
      </c>
      <c r="C208" t="s">
        <v>1184</v>
      </c>
      <c r="D208" t="str">
        <f t="shared" si="9"/>
        <v>RS - São José do Inhacorá</v>
      </c>
      <c r="E208" s="463">
        <f>VLOOKUP(D208,'Res Nº 2590'!A:B,2,)</f>
        <v>0.47500000000000003</v>
      </c>
      <c r="F208" s="466">
        <f>(Tabela4[[#This Row],[Horas]]-INT(Tabela4[[#This Row],[Horas]]))*24</f>
        <v>11.4</v>
      </c>
      <c r="G208">
        <v>2.2999999999999998</v>
      </c>
      <c r="I208" t="s">
        <v>699</v>
      </c>
      <c r="J208" t="s">
        <v>500</v>
      </c>
      <c r="K208" t="s">
        <v>1185</v>
      </c>
      <c r="L208" s="464" t="str">
        <f t="shared" si="10"/>
        <v>SP - São José do Rio Preto</v>
      </c>
      <c r="M208" s="459">
        <f>VLOOKUP(L208,'Res Nº 2590'!A:B,2,FALSE)</f>
        <v>0.4770833333333333</v>
      </c>
      <c r="N208" s="468">
        <f>(Tabela5[[#This Row],[Horas]]-INT(Tabela5[[#This Row],[Horas]]))*24</f>
        <v>11.45</v>
      </c>
      <c r="O208">
        <v>2.7</v>
      </c>
    </row>
    <row r="209" spans="1:15" x14ac:dyDescent="0.25">
      <c r="A209" t="s">
        <v>668</v>
      </c>
      <c r="B209" t="s">
        <v>495</v>
      </c>
      <c r="C209" t="s">
        <v>1186</v>
      </c>
      <c r="D209" t="str">
        <f t="shared" si="9"/>
        <v>RS - São José do Ouro</v>
      </c>
      <c r="E209" s="463">
        <f>VLOOKUP(D209,'Res Nº 2590'!A:B,2,)</f>
        <v>0.47500000000000003</v>
      </c>
      <c r="F209" s="466">
        <f>(Tabela4[[#This Row],[Horas]]-INT(Tabela4[[#This Row],[Horas]]))*24</f>
        <v>11.4</v>
      </c>
      <c r="G209">
        <v>2.2999999999999998</v>
      </c>
      <c r="I209" t="s">
        <v>699</v>
      </c>
      <c r="J209" t="s">
        <v>500</v>
      </c>
      <c r="K209" t="s">
        <v>1187</v>
      </c>
      <c r="L209" s="464" t="str">
        <f t="shared" si="10"/>
        <v>SP - São Manuel</v>
      </c>
      <c r="M209" s="459">
        <f>VLOOKUP(L209,'Res Nº 2590'!A:B,2,FALSE)</f>
        <v>0.47638888888888892</v>
      </c>
      <c r="N209" s="468">
        <f>(Tabela5[[#This Row],[Horas]]-INT(Tabela5[[#This Row],[Horas]]))*24</f>
        <v>11.433333333333334</v>
      </c>
      <c r="O209">
        <v>2.7</v>
      </c>
    </row>
    <row r="210" spans="1:15" x14ac:dyDescent="0.25">
      <c r="A210" t="s">
        <v>668</v>
      </c>
      <c r="B210" t="s">
        <v>495</v>
      </c>
      <c r="C210" t="s">
        <v>1188</v>
      </c>
      <c r="D210" t="str">
        <f t="shared" si="9"/>
        <v>RS - São José dos Ausentes</v>
      </c>
      <c r="E210" s="463">
        <f>VLOOKUP(D210,'Res Nº 2590'!A:B,2,)</f>
        <v>0.47500000000000003</v>
      </c>
      <c r="F210" s="466">
        <f>(Tabela4[[#This Row],[Horas]]-INT(Tabela4[[#This Row],[Horas]]))*24</f>
        <v>11.4</v>
      </c>
      <c r="G210">
        <v>2.2999999999999998</v>
      </c>
      <c r="I210" t="s">
        <v>699</v>
      </c>
      <c r="J210" t="s">
        <v>500</v>
      </c>
      <c r="K210" t="s">
        <v>1189</v>
      </c>
      <c r="L210" s="464" t="str">
        <f t="shared" si="10"/>
        <v>SP - São Pedro</v>
      </c>
      <c r="M210" s="459">
        <f>VLOOKUP(L210,'Res Nº 2590'!A:B,2,FALSE)</f>
        <v>0.47638888888888892</v>
      </c>
      <c r="N210" s="468">
        <f>(Tabela5[[#This Row],[Horas]]-INT(Tabela5[[#This Row],[Horas]]))*24</f>
        <v>11.433333333333334</v>
      </c>
      <c r="O210">
        <v>2.7</v>
      </c>
    </row>
    <row r="211" spans="1:15" x14ac:dyDescent="0.25">
      <c r="A211" t="s">
        <v>668</v>
      </c>
      <c r="B211" t="s">
        <v>495</v>
      </c>
      <c r="C211" t="s">
        <v>1190</v>
      </c>
      <c r="D211" t="str">
        <f t="shared" si="9"/>
        <v>RS - São Luiz Gonzaga</v>
      </c>
      <c r="E211" s="463">
        <f>VLOOKUP(D211,'Res Nº 2590'!A:B,2,)</f>
        <v>0.47500000000000003</v>
      </c>
      <c r="F211" s="466">
        <f>(Tabela4[[#This Row],[Horas]]-INT(Tabela4[[#This Row],[Horas]]))*24</f>
        <v>11.4</v>
      </c>
      <c r="G211">
        <v>2.2999999999999998</v>
      </c>
      <c r="I211" t="s">
        <v>699</v>
      </c>
      <c r="J211" t="s">
        <v>500</v>
      </c>
      <c r="K211" t="s">
        <v>1191</v>
      </c>
      <c r="L211" s="464" t="str">
        <f t="shared" si="10"/>
        <v>SP - São Simão</v>
      </c>
      <c r="M211" s="459">
        <f>VLOOKUP(L211,'Res Nº 2590'!A:B,2,FALSE)</f>
        <v>0.47638888888888892</v>
      </c>
      <c r="N211" s="468">
        <f>(Tabela5[[#This Row],[Horas]]-INT(Tabela5[[#This Row],[Horas]]))*24</f>
        <v>11.433333333333334</v>
      </c>
      <c r="O211">
        <v>2.7</v>
      </c>
    </row>
    <row r="212" spans="1:15" x14ac:dyDescent="0.25">
      <c r="A212" t="s">
        <v>668</v>
      </c>
      <c r="B212" t="s">
        <v>495</v>
      </c>
      <c r="C212" t="s">
        <v>1192</v>
      </c>
      <c r="D212" t="str">
        <f t="shared" si="9"/>
        <v>RS - São Marcos</v>
      </c>
      <c r="E212" s="463">
        <f>VLOOKUP(D212,'Res Nº 2590'!A:B,2,)</f>
        <v>0.47500000000000003</v>
      </c>
      <c r="F212" s="466">
        <f>(Tabela4[[#This Row],[Horas]]-INT(Tabela4[[#This Row],[Horas]]))*24</f>
        <v>11.4</v>
      </c>
      <c r="G212">
        <v>2.2999999999999998</v>
      </c>
      <c r="I212" t="s">
        <v>699</v>
      </c>
      <c r="J212" t="s">
        <v>500</v>
      </c>
      <c r="K212" t="s">
        <v>1193</v>
      </c>
      <c r="L212" s="464" t="str">
        <f t="shared" si="10"/>
        <v>SP - Serra Azul</v>
      </c>
      <c r="M212" s="459">
        <f>VLOOKUP(L212,'Res Nº 2590'!A:B,2,FALSE)</f>
        <v>0.47638888888888892</v>
      </c>
      <c r="N212" s="468">
        <f>(Tabela5[[#This Row],[Horas]]-INT(Tabela5[[#This Row],[Horas]]))*24</f>
        <v>11.433333333333334</v>
      </c>
      <c r="O212">
        <v>2.7</v>
      </c>
    </row>
    <row r="213" spans="1:15" x14ac:dyDescent="0.25">
      <c r="A213" t="s">
        <v>668</v>
      </c>
      <c r="B213" t="s">
        <v>495</v>
      </c>
      <c r="C213" t="s">
        <v>1194</v>
      </c>
      <c r="D213" t="str">
        <f t="shared" si="9"/>
        <v>RS - São Martinho</v>
      </c>
      <c r="E213" s="463">
        <f>VLOOKUP(D213,'Res Nº 2590'!A:B,2,)</f>
        <v>0.47500000000000003</v>
      </c>
      <c r="F213" s="466">
        <f>(Tabela4[[#This Row],[Horas]]-INT(Tabela4[[#This Row],[Horas]]))*24</f>
        <v>11.4</v>
      </c>
      <c r="G213">
        <v>2.2999999999999998</v>
      </c>
      <c r="I213" t="s">
        <v>699</v>
      </c>
      <c r="J213" t="s">
        <v>500</v>
      </c>
      <c r="K213" t="s">
        <v>1195</v>
      </c>
      <c r="L213" s="464" t="str">
        <f t="shared" si="10"/>
        <v>SP - Serra Negra</v>
      </c>
      <c r="M213" s="459">
        <f>VLOOKUP(L213,'Res Nº 2590'!A:B,2,FALSE)</f>
        <v>0.47638888888888892</v>
      </c>
      <c r="N213" s="468">
        <f>(Tabela5[[#This Row],[Horas]]-INT(Tabela5[[#This Row],[Horas]]))*24</f>
        <v>11.433333333333334</v>
      </c>
      <c r="O213">
        <v>2.7</v>
      </c>
    </row>
    <row r="214" spans="1:15" x14ac:dyDescent="0.25">
      <c r="A214" t="s">
        <v>668</v>
      </c>
      <c r="B214" t="s">
        <v>495</v>
      </c>
      <c r="C214" t="s">
        <v>1196</v>
      </c>
      <c r="D214" t="str">
        <f t="shared" si="9"/>
        <v>RS - São Martinho da Serra</v>
      </c>
      <c r="E214" s="463">
        <f>VLOOKUP(D214,'Res Nº 2590'!A:B,2,)</f>
        <v>0.47500000000000003</v>
      </c>
      <c r="F214" s="466">
        <f>(Tabela4[[#This Row],[Horas]]-INT(Tabela4[[#This Row],[Horas]]))*24</f>
        <v>11.4</v>
      </c>
      <c r="G214">
        <v>2.2999999999999998</v>
      </c>
      <c r="I214" t="s">
        <v>699</v>
      </c>
      <c r="J214" t="s">
        <v>500</v>
      </c>
      <c r="K214" t="s">
        <v>1197</v>
      </c>
      <c r="L214" s="464" t="str">
        <f t="shared" si="10"/>
        <v>SP - Serrana</v>
      </c>
      <c r="M214" s="459">
        <f>VLOOKUP(L214,'Res Nº 2590'!A:B,2,FALSE)</f>
        <v>0.47638888888888892</v>
      </c>
      <c r="N214" s="468">
        <f>(Tabela5[[#This Row],[Horas]]-INT(Tabela5[[#This Row],[Horas]]))*24</f>
        <v>11.433333333333334</v>
      </c>
      <c r="O214">
        <v>2.7</v>
      </c>
    </row>
    <row r="215" spans="1:15" x14ac:dyDescent="0.25">
      <c r="A215" t="s">
        <v>668</v>
      </c>
      <c r="B215" t="s">
        <v>495</v>
      </c>
      <c r="C215" t="s">
        <v>1198</v>
      </c>
      <c r="D215" t="str">
        <f t="shared" si="9"/>
        <v>RS - São Nicolau</v>
      </c>
      <c r="E215" s="463">
        <f>VLOOKUP(D215,'Res Nº 2590'!A:B,2,)</f>
        <v>0.47500000000000003</v>
      </c>
      <c r="F215" s="466">
        <f>(Tabela4[[#This Row],[Horas]]-INT(Tabela4[[#This Row],[Horas]]))*24</f>
        <v>11.4</v>
      </c>
      <c r="G215">
        <v>2.2999999999999998</v>
      </c>
      <c r="I215" t="s">
        <v>699</v>
      </c>
      <c r="J215" t="s">
        <v>500</v>
      </c>
      <c r="K215" t="s">
        <v>1199</v>
      </c>
      <c r="L215" s="464" t="str">
        <f t="shared" si="10"/>
        <v>SP - Sertãozinho</v>
      </c>
      <c r="M215" s="459">
        <f>VLOOKUP(L215,'Res Nº 2590'!A:B,2,FALSE)</f>
        <v>0.47638888888888892</v>
      </c>
      <c r="N215" s="468">
        <f>(Tabela5[[#This Row],[Horas]]-INT(Tabela5[[#This Row],[Horas]]))*24</f>
        <v>11.433333333333334</v>
      </c>
      <c r="O215">
        <v>2.7</v>
      </c>
    </row>
    <row r="216" spans="1:15" x14ac:dyDescent="0.25">
      <c r="A216" t="s">
        <v>668</v>
      </c>
      <c r="B216" t="s">
        <v>495</v>
      </c>
      <c r="C216" t="s">
        <v>1200</v>
      </c>
      <c r="D216" t="str">
        <f t="shared" si="9"/>
        <v>RS - São Paulo das Missões</v>
      </c>
      <c r="E216" s="463">
        <f>VLOOKUP(D216,'Res Nº 2590'!A:B,2,)</f>
        <v>0.47500000000000003</v>
      </c>
      <c r="F216" s="466">
        <f>(Tabela4[[#This Row],[Horas]]-INT(Tabela4[[#This Row],[Horas]]))*24</f>
        <v>11.4</v>
      </c>
      <c r="G216">
        <v>2.2999999999999998</v>
      </c>
      <c r="I216" t="s">
        <v>699</v>
      </c>
      <c r="J216" t="s">
        <v>500</v>
      </c>
      <c r="K216" t="s">
        <v>1201</v>
      </c>
      <c r="L216" s="464" t="str">
        <f t="shared" si="10"/>
        <v>SP - Severínia</v>
      </c>
      <c r="M216" s="459">
        <f>VLOOKUP(L216,'Res Nº 2590'!A:B,2,FALSE)</f>
        <v>0.47638888888888892</v>
      </c>
      <c r="N216" s="468">
        <f>(Tabela5[[#This Row],[Horas]]-INT(Tabela5[[#This Row],[Horas]]))*24</f>
        <v>11.433333333333334</v>
      </c>
      <c r="O216">
        <v>2.7</v>
      </c>
    </row>
    <row r="217" spans="1:15" x14ac:dyDescent="0.25">
      <c r="A217" t="s">
        <v>668</v>
      </c>
      <c r="B217" t="s">
        <v>495</v>
      </c>
      <c r="C217" t="s">
        <v>1202</v>
      </c>
      <c r="D217" t="str">
        <f t="shared" si="9"/>
        <v>RS - São Pedro das Missões</v>
      </c>
      <c r="E217" s="463">
        <f>VLOOKUP(D217,'Res Nº 2590'!A:B,2,)</f>
        <v>0.47500000000000003</v>
      </c>
      <c r="F217" s="466">
        <f>(Tabela4[[#This Row],[Horas]]-INT(Tabela4[[#This Row],[Horas]]))*24</f>
        <v>11.4</v>
      </c>
      <c r="G217">
        <v>2.2999999999999998</v>
      </c>
      <c r="I217" t="s">
        <v>699</v>
      </c>
      <c r="J217" t="s">
        <v>500</v>
      </c>
      <c r="K217" t="s">
        <v>1203</v>
      </c>
      <c r="L217" s="464" t="str">
        <f t="shared" si="10"/>
        <v>SP - Socorro</v>
      </c>
      <c r="M217" s="459">
        <f>VLOOKUP(L217,'Res Nº 2590'!A:B,2,FALSE)</f>
        <v>0.47638888888888892</v>
      </c>
      <c r="N217" s="468">
        <f>(Tabela5[[#This Row],[Horas]]-INT(Tabela5[[#This Row],[Horas]]))*24</f>
        <v>11.433333333333334</v>
      </c>
      <c r="O217">
        <v>2.7</v>
      </c>
    </row>
    <row r="218" spans="1:15" x14ac:dyDescent="0.25">
      <c r="A218" t="s">
        <v>668</v>
      </c>
      <c r="B218" t="s">
        <v>495</v>
      </c>
      <c r="C218" t="s">
        <v>1204</v>
      </c>
      <c r="D218" t="str">
        <f t="shared" si="9"/>
        <v>RS - São Pedro do Butiá</v>
      </c>
      <c r="E218" s="463">
        <f>VLOOKUP(D218,'Res Nº 2590'!A:B,2,)</f>
        <v>0.47500000000000003</v>
      </c>
      <c r="F218" s="466">
        <f>(Tabela4[[#This Row],[Horas]]-INT(Tabela4[[#This Row],[Horas]]))*24</f>
        <v>11.4</v>
      </c>
      <c r="G218">
        <v>2.2999999999999998</v>
      </c>
      <c r="I218" t="s">
        <v>699</v>
      </c>
      <c r="J218" t="s">
        <v>500</v>
      </c>
      <c r="K218" t="s">
        <v>1205</v>
      </c>
      <c r="L218" s="464" t="str">
        <f t="shared" si="10"/>
        <v>SP - Sumaré</v>
      </c>
      <c r="M218" s="459">
        <f>VLOOKUP(L218,'Res Nº 2590'!A:B,2,FALSE)</f>
        <v>0.47638888888888892</v>
      </c>
      <c r="N218" s="468">
        <f>(Tabela5[[#This Row],[Horas]]-INT(Tabela5[[#This Row],[Horas]]))*24</f>
        <v>11.433333333333334</v>
      </c>
      <c r="O218">
        <v>2.7</v>
      </c>
    </row>
    <row r="219" spans="1:15" x14ac:dyDescent="0.25">
      <c r="A219" t="s">
        <v>668</v>
      </c>
      <c r="B219" t="s">
        <v>495</v>
      </c>
      <c r="C219" t="s">
        <v>1206</v>
      </c>
      <c r="D219" t="str">
        <f t="shared" si="9"/>
        <v>RS - São Valentim</v>
      </c>
      <c r="E219" s="463">
        <f>VLOOKUP(D219,'Res Nº 2590'!A:B,2,)</f>
        <v>0.47500000000000003</v>
      </c>
      <c r="F219" s="466">
        <f>(Tabela4[[#This Row],[Horas]]-INT(Tabela4[[#This Row],[Horas]]))*24</f>
        <v>11.4</v>
      </c>
      <c r="G219">
        <v>2.2999999999999998</v>
      </c>
      <c r="I219" t="s">
        <v>699</v>
      </c>
      <c r="J219" t="s">
        <v>500</v>
      </c>
      <c r="K219" t="s">
        <v>1207</v>
      </c>
      <c r="L219" s="464" t="str">
        <f t="shared" si="10"/>
        <v>SP - Tabatinga</v>
      </c>
      <c r="M219" s="459">
        <f>VLOOKUP(L219,'Res Nº 2590'!A:B,2,FALSE)</f>
        <v>0.47638888888888892</v>
      </c>
      <c r="N219" s="468">
        <f>(Tabela5[[#This Row],[Horas]]-INT(Tabela5[[#This Row],[Horas]]))*24</f>
        <v>11.433333333333334</v>
      </c>
      <c r="O219">
        <v>2.7</v>
      </c>
    </row>
    <row r="220" spans="1:15" x14ac:dyDescent="0.25">
      <c r="A220" t="s">
        <v>668</v>
      </c>
      <c r="B220" t="s">
        <v>495</v>
      </c>
      <c r="C220" t="s">
        <v>1208</v>
      </c>
      <c r="D220" t="str">
        <f t="shared" si="9"/>
        <v>RS - São Valentim do Sul</v>
      </c>
      <c r="E220" s="463">
        <f>VLOOKUP(D220,'Res Nº 2590'!A:B,2,)</f>
        <v>0.47500000000000003</v>
      </c>
      <c r="F220" s="466">
        <f>(Tabela4[[#This Row],[Horas]]-INT(Tabela4[[#This Row],[Horas]]))*24</f>
        <v>11.4</v>
      </c>
      <c r="G220">
        <v>2.2999999999999998</v>
      </c>
      <c r="I220" t="s">
        <v>699</v>
      </c>
      <c r="J220" t="s">
        <v>500</v>
      </c>
      <c r="K220" t="s">
        <v>1209</v>
      </c>
      <c r="L220" s="464" t="str">
        <f t="shared" si="10"/>
        <v>SP - Taiaçu</v>
      </c>
      <c r="M220" s="459">
        <f>VLOOKUP(L220,'Res Nº 2590'!A:B,2,FALSE)</f>
        <v>0.47638888888888892</v>
      </c>
      <c r="N220" s="468">
        <f>(Tabela5[[#This Row],[Horas]]-INT(Tabela5[[#This Row],[Horas]]))*24</f>
        <v>11.433333333333334</v>
      </c>
      <c r="O220">
        <v>2.7</v>
      </c>
    </row>
    <row r="221" spans="1:15" x14ac:dyDescent="0.25">
      <c r="A221" t="s">
        <v>668</v>
      </c>
      <c r="B221" t="s">
        <v>495</v>
      </c>
      <c r="C221" t="s">
        <v>1210</v>
      </c>
      <c r="D221" t="str">
        <f t="shared" si="9"/>
        <v>RS - São Valério do Sul</v>
      </c>
      <c r="E221" s="463">
        <f>VLOOKUP(D221,'Res Nº 2590'!A:B,2,)</f>
        <v>0.47500000000000003</v>
      </c>
      <c r="F221" s="466">
        <f>(Tabela4[[#This Row],[Horas]]-INT(Tabela4[[#This Row],[Horas]]))*24</f>
        <v>11.4</v>
      </c>
      <c r="G221">
        <v>2.2999999999999998</v>
      </c>
      <c r="I221" t="s">
        <v>699</v>
      </c>
      <c r="J221" t="s">
        <v>500</v>
      </c>
      <c r="K221" t="s">
        <v>1211</v>
      </c>
      <c r="L221" s="464" t="str">
        <f t="shared" si="10"/>
        <v>SP - Taiúva</v>
      </c>
      <c r="M221" s="459">
        <f>VLOOKUP(L221,'Res Nº 2590'!A:B,2,FALSE)</f>
        <v>0.47638888888888892</v>
      </c>
      <c r="N221" s="468">
        <f>(Tabela5[[#This Row],[Horas]]-INT(Tabela5[[#This Row],[Horas]]))*24</f>
        <v>11.433333333333334</v>
      </c>
      <c r="O221">
        <v>2.7</v>
      </c>
    </row>
    <row r="222" spans="1:15" x14ac:dyDescent="0.25">
      <c r="A222" t="s">
        <v>668</v>
      </c>
      <c r="B222" t="s">
        <v>495</v>
      </c>
      <c r="C222" t="s">
        <v>1212</v>
      </c>
      <c r="D222" t="str">
        <f t="shared" si="9"/>
        <v>RS - Sapucaia do Sul</v>
      </c>
      <c r="E222" s="463">
        <f>VLOOKUP(D222,'Res Nº 2590'!A:B,2,)</f>
        <v>0.47500000000000003</v>
      </c>
      <c r="F222" s="466">
        <f>(Tabela4[[#This Row],[Horas]]-INT(Tabela4[[#This Row],[Horas]]))*24</f>
        <v>11.4</v>
      </c>
      <c r="G222">
        <v>2.2999999999999998</v>
      </c>
      <c r="I222" t="s">
        <v>699</v>
      </c>
      <c r="J222" t="s">
        <v>500</v>
      </c>
      <c r="K222" t="s">
        <v>1213</v>
      </c>
      <c r="L222" s="464" t="str">
        <f t="shared" si="10"/>
        <v>SP - Tanabi</v>
      </c>
      <c r="M222" s="459">
        <f>VLOOKUP(L222,'Res Nº 2590'!A:B,2,FALSE)</f>
        <v>0.4770833333333333</v>
      </c>
      <c r="N222" s="468">
        <f>(Tabela5[[#This Row],[Horas]]-INT(Tabela5[[#This Row],[Horas]]))*24</f>
        <v>11.45</v>
      </c>
      <c r="O222">
        <v>2.7</v>
      </c>
    </row>
    <row r="223" spans="1:15" x14ac:dyDescent="0.25">
      <c r="A223" t="s">
        <v>668</v>
      </c>
      <c r="B223" t="s">
        <v>495</v>
      </c>
      <c r="C223" t="s">
        <v>1214</v>
      </c>
      <c r="D223" t="str">
        <f t="shared" si="9"/>
        <v>RS - Sarandi</v>
      </c>
      <c r="E223" s="463">
        <f>VLOOKUP(D223,'Res Nº 2590'!A:B,2,)</f>
        <v>0.47500000000000003</v>
      </c>
      <c r="F223" s="466">
        <f>(Tabela4[[#This Row],[Horas]]-INT(Tabela4[[#This Row],[Horas]]))*24</f>
        <v>11.4</v>
      </c>
      <c r="G223">
        <v>2.2999999999999998</v>
      </c>
      <c r="I223" t="s">
        <v>699</v>
      </c>
      <c r="J223" t="s">
        <v>500</v>
      </c>
      <c r="K223" t="s">
        <v>1215</v>
      </c>
      <c r="L223" s="464" t="str">
        <f t="shared" si="10"/>
        <v>SP - Taquaral</v>
      </c>
      <c r="M223" s="459">
        <f>VLOOKUP(L223,'Res Nº 2590'!A:B,2,FALSE)</f>
        <v>0.47638888888888892</v>
      </c>
      <c r="N223" s="468">
        <f>(Tabela5[[#This Row],[Horas]]-INT(Tabela5[[#This Row],[Horas]]))*24</f>
        <v>11.433333333333334</v>
      </c>
      <c r="O223">
        <v>2.7</v>
      </c>
    </row>
    <row r="224" spans="1:15" x14ac:dyDescent="0.25">
      <c r="A224" t="s">
        <v>668</v>
      </c>
      <c r="B224" t="s">
        <v>495</v>
      </c>
      <c r="C224" t="s">
        <v>1216</v>
      </c>
      <c r="D224" t="str">
        <f t="shared" si="9"/>
        <v>RS - Seberi</v>
      </c>
      <c r="E224" s="463">
        <f>VLOOKUP(D224,'Res Nº 2590'!A:B,2,)</f>
        <v>0.47500000000000003</v>
      </c>
      <c r="F224" s="466">
        <f>(Tabela4[[#This Row],[Horas]]-INT(Tabela4[[#This Row],[Horas]]))*24</f>
        <v>11.4</v>
      </c>
      <c r="G224">
        <v>2.2999999999999998</v>
      </c>
      <c r="I224" t="s">
        <v>699</v>
      </c>
      <c r="J224" t="s">
        <v>500</v>
      </c>
      <c r="K224" t="s">
        <v>1217</v>
      </c>
      <c r="L224" s="464" t="str">
        <f t="shared" si="10"/>
        <v>SP - Taquaritinga</v>
      </c>
      <c r="M224" s="459">
        <f>VLOOKUP(L224,'Res Nº 2590'!A:B,2,FALSE)</f>
        <v>0.47638888888888892</v>
      </c>
      <c r="N224" s="468">
        <f>(Tabela5[[#This Row],[Horas]]-INT(Tabela5[[#This Row],[Horas]]))*24</f>
        <v>11.433333333333334</v>
      </c>
      <c r="O224">
        <v>2.7</v>
      </c>
    </row>
    <row r="225" spans="1:15" x14ac:dyDescent="0.25">
      <c r="A225" t="s">
        <v>668</v>
      </c>
      <c r="B225" t="s">
        <v>495</v>
      </c>
      <c r="C225" t="s">
        <v>1218</v>
      </c>
      <c r="D225" t="str">
        <f t="shared" si="9"/>
        <v>RS - Sede Nova</v>
      </c>
      <c r="E225" s="463">
        <f>VLOOKUP(D225,'Res Nº 2590'!A:B,2,)</f>
        <v>0.47500000000000003</v>
      </c>
      <c r="F225" s="466">
        <f>(Tabela4[[#This Row],[Horas]]-INT(Tabela4[[#This Row],[Horas]]))*24</f>
        <v>11.4</v>
      </c>
      <c r="G225">
        <v>2.2999999999999998</v>
      </c>
      <c r="I225" t="s">
        <v>699</v>
      </c>
      <c r="J225" t="s">
        <v>500</v>
      </c>
      <c r="K225" t="s">
        <v>1219</v>
      </c>
      <c r="L225" s="464" t="str">
        <f t="shared" si="10"/>
        <v>SP - Terra Roxa</v>
      </c>
      <c r="M225" s="459">
        <f>VLOOKUP(L225,'Res Nº 2590'!A:B,2,FALSE)</f>
        <v>0.4770833333333333</v>
      </c>
      <c r="N225" s="468">
        <f>(Tabela5[[#This Row],[Horas]]-INT(Tabela5[[#This Row],[Horas]]))*24</f>
        <v>11.45</v>
      </c>
      <c r="O225">
        <v>2.7</v>
      </c>
    </row>
    <row r="226" spans="1:15" x14ac:dyDescent="0.25">
      <c r="A226" t="s">
        <v>668</v>
      </c>
      <c r="B226" t="s">
        <v>495</v>
      </c>
      <c r="C226" t="s">
        <v>1220</v>
      </c>
      <c r="D226" t="str">
        <f t="shared" si="9"/>
        <v>RS - Selbach</v>
      </c>
      <c r="E226" s="463">
        <f>VLOOKUP(D226,'Res Nº 2590'!A:B,2,)</f>
        <v>0.47500000000000003</v>
      </c>
      <c r="F226" s="466">
        <f>(Tabela4[[#This Row],[Horas]]-INT(Tabela4[[#This Row],[Horas]]))*24</f>
        <v>11.4</v>
      </c>
      <c r="G226">
        <v>2.2999999999999998</v>
      </c>
      <c r="I226" t="s">
        <v>699</v>
      </c>
      <c r="J226" t="s">
        <v>500</v>
      </c>
      <c r="K226" t="s">
        <v>1221</v>
      </c>
      <c r="L226" s="464" t="str">
        <f t="shared" si="10"/>
        <v>SP - Torrinha</v>
      </c>
      <c r="M226" s="459">
        <f>VLOOKUP(L226,'Res Nº 2590'!A:B,2,FALSE)</f>
        <v>0.47638888888888892</v>
      </c>
      <c r="N226" s="468">
        <f>(Tabela5[[#This Row],[Horas]]-INT(Tabela5[[#This Row],[Horas]]))*24</f>
        <v>11.433333333333334</v>
      </c>
      <c r="O226">
        <v>2.7</v>
      </c>
    </row>
    <row r="227" spans="1:15" x14ac:dyDescent="0.25">
      <c r="A227" t="s">
        <v>668</v>
      </c>
      <c r="B227" t="s">
        <v>495</v>
      </c>
      <c r="C227" t="s">
        <v>1222</v>
      </c>
      <c r="D227" t="str">
        <f t="shared" si="9"/>
        <v>RS - Senador Salgado Filho</v>
      </c>
      <c r="E227" s="463">
        <f>VLOOKUP(D227,'Res Nº 2590'!A:B,2,)</f>
        <v>0.47500000000000003</v>
      </c>
      <c r="F227" s="466">
        <f>(Tabela4[[#This Row],[Horas]]-INT(Tabela4[[#This Row],[Horas]]))*24</f>
        <v>11.4</v>
      </c>
      <c r="G227">
        <v>2.2999999999999998</v>
      </c>
      <c r="I227" t="s">
        <v>699</v>
      </c>
      <c r="J227" t="s">
        <v>500</v>
      </c>
      <c r="K227" t="s">
        <v>1223</v>
      </c>
      <c r="L227" s="464" t="str">
        <f t="shared" si="10"/>
        <v>SP - Trabiju</v>
      </c>
      <c r="M227" s="459">
        <f>VLOOKUP(L227,'Res Nº 2590'!A:B,2,FALSE)</f>
        <v>0.47638888888888892</v>
      </c>
      <c r="N227" s="468">
        <f>(Tabela5[[#This Row],[Horas]]-INT(Tabela5[[#This Row],[Horas]]))*24</f>
        <v>11.433333333333334</v>
      </c>
      <c r="O227">
        <v>2.7</v>
      </c>
    </row>
    <row r="228" spans="1:15" x14ac:dyDescent="0.25">
      <c r="A228" t="s">
        <v>668</v>
      </c>
      <c r="B228" t="s">
        <v>495</v>
      </c>
      <c r="C228" t="s">
        <v>1224</v>
      </c>
      <c r="D228" t="str">
        <f t="shared" si="9"/>
        <v>RS - Serafina Corrêa</v>
      </c>
      <c r="E228" s="463">
        <f>VLOOKUP(D228,'Res Nº 2590'!A:B,2,)</f>
        <v>0.47500000000000003</v>
      </c>
      <c r="F228" s="466">
        <f>(Tabela4[[#This Row],[Horas]]-INT(Tabela4[[#This Row],[Horas]]))*24</f>
        <v>11.4</v>
      </c>
      <c r="G228">
        <v>2.2999999999999998</v>
      </c>
      <c r="I228" t="s">
        <v>699</v>
      </c>
      <c r="J228" t="s">
        <v>500</v>
      </c>
      <c r="K228" t="s">
        <v>1225</v>
      </c>
      <c r="L228" s="464" t="str">
        <f t="shared" si="10"/>
        <v>SP - Ubarana</v>
      </c>
      <c r="M228" s="459">
        <f>VLOOKUP(L228,'Res Nº 2590'!A:B,2,FALSE)</f>
        <v>0.47638888888888892</v>
      </c>
      <c r="N228" s="468">
        <f>(Tabela5[[#This Row],[Horas]]-INT(Tabela5[[#This Row],[Horas]]))*24</f>
        <v>11.433333333333334</v>
      </c>
      <c r="O228">
        <v>2.7</v>
      </c>
    </row>
    <row r="229" spans="1:15" x14ac:dyDescent="0.25">
      <c r="A229" t="s">
        <v>668</v>
      </c>
      <c r="B229" t="s">
        <v>495</v>
      </c>
      <c r="C229" t="s">
        <v>1226</v>
      </c>
      <c r="D229" t="str">
        <f t="shared" si="9"/>
        <v>RS - Sertão</v>
      </c>
      <c r="E229" s="463">
        <f>VLOOKUP(D229,'Res Nº 2590'!A:B,2,)</f>
        <v>0.47500000000000003</v>
      </c>
      <c r="F229" s="466">
        <f>(Tabela4[[#This Row],[Horas]]-INT(Tabela4[[#This Row],[Horas]]))*24</f>
        <v>11.4</v>
      </c>
      <c r="G229">
        <v>2.2999999999999998</v>
      </c>
      <c r="I229" t="s">
        <v>699</v>
      </c>
      <c r="J229" t="s">
        <v>500</v>
      </c>
      <c r="K229" t="s">
        <v>1227</v>
      </c>
      <c r="L229" s="464" t="str">
        <f t="shared" si="10"/>
        <v>SP - Uchoa</v>
      </c>
      <c r="M229" s="459">
        <f>VLOOKUP(L229,'Res Nº 2590'!A:B,2,FALSE)</f>
        <v>0.47638888888888892</v>
      </c>
      <c r="N229" s="468">
        <f>(Tabela5[[#This Row],[Horas]]-INT(Tabela5[[#This Row],[Horas]]))*24</f>
        <v>11.433333333333334</v>
      </c>
      <c r="O229">
        <v>2.7</v>
      </c>
    </row>
    <row r="230" spans="1:15" x14ac:dyDescent="0.25">
      <c r="A230" t="s">
        <v>668</v>
      </c>
      <c r="B230" t="s">
        <v>495</v>
      </c>
      <c r="C230" t="s">
        <v>1228</v>
      </c>
      <c r="D230" t="str">
        <f t="shared" si="9"/>
        <v>RS - Sete de Setembro</v>
      </c>
      <c r="E230" s="463">
        <f>VLOOKUP(D230,'Res Nº 2590'!A:B,2,)</f>
        <v>0.47500000000000003</v>
      </c>
      <c r="F230" s="466">
        <f>(Tabela4[[#This Row],[Horas]]-INT(Tabela4[[#This Row],[Horas]]))*24</f>
        <v>11.4</v>
      </c>
      <c r="G230">
        <v>2.2999999999999998</v>
      </c>
      <c r="I230" t="s">
        <v>699</v>
      </c>
      <c r="J230" t="s">
        <v>500</v>
      </c>
      <c r="K230" t="s">
        <v>1229</v>
      </c>
      <c r="L230" s="464" t="str">
        <f t="shared" si="10"/>
        <v>SP - Uru</v>
      </c>
      <c r="M230" s="459">
        <f>VLOOKUP(L230,'Res Nº 2590'!A:B,2,FALSE)</f>
        <v>0.47638888888888892</v>
      </c>
      <c r="N230" s="468">
        <f>(Tabela5[[#This Row],[Horas]]-INT(Tabela5[[#This Row],[Horas]]))*24</f>
        <v>11.433333333333334</v>
      </c>
      <c r="O230">
        <v>2.7</v>
      </c>
    </row>
    <row r="231" spans="1:15" x14ac:dyDescent="0.25">
      <c r="A231" t="s">
        <v>668</v>
      </c>
      <c r="B231" t="s">
        <v>495</v>
      </c>
      <c r="C231" t="s">
        <v>1230</v>
      </c>
      <c r="D231" t="str">
        <f t="shared" si="9"/>
        <v>RS - Severiano de Almeida</v>
      </c>
      <c r="E231" s="463">
        <f>VLOOKUP(D231,'Res Nº 2590'!A:B,2,)</f>
        <v>0.47569444444444442</v>
      </c>
      <c r="F231" s="466">
        <f>(Tabela4[[#This Row],[Horas]]-INT(Tabela4[[#This Row],[Horas]]))*24</f>
        <v>11.416666666666666</v>
      </c>
      <c r="G231">
        <v>2.2999999999999998</v>
      </c>
      <c r="I231" t="s">
        <v>699</v>
      </c>
      <c r="J231" t="s">
        <v>500</v>
      </c>
      <c r="K231" t="s">
        <v>1231</v>
      </c>
      <c r="L231" s="464" t="str">
        <f t="shared" si="10"/>
        <v>SP - Valinhos</v>
      </c>
      <c r="M231" s="459">
        <f>VLOOKUP(L231,'Res Nº 2590'!A:B,2,FALSE)</f>
        <v>0.47638888888888892</v>
      </c>
      <c r="N231" s="468">
        <f>(Tabela5[[#This Row],[Horas]]-INT(Tabela5[[#This Row],[Horas]]))*24</f>
        <v>11.433333333333334</v>
      </c>
      <c r="O231">
        <v>2.7</v>
      </c>
    </row>
    <row r="232" spans="1:15" x14ac:dyDescent="0.25">
      <c r="A232" t="s">
        <v>668</v>
      </c>
      <c r="B232" t="s">
        <v>495</v>
      </c>
      <c r="C232" t="s">
        <v>1232</v>
      </c>
      <c r="D232" t="str">
        <f t="shared" si="9"/>
        <v>RS - Soledade</v>
      </c>
      <c r="E232" s="463">
        <f>VLOOKUP(D232,'Res Nº 2590'!A:B,2,)</f>
        <v>0.47500000000000003</v>
      </c>
      <c r="F232" s="466">
        <f>(Tabela4[[#This Row],[Horas]]-INT(Tabela4[[#This Row],[Horas]]))*24</f>
        <v>11.4</v>
      </c>
      <c r="G232">
        <v>2.2999999999999998</v>
      </c>
      <c r="I232" t="s">
        <v>699</v>
      </c>
      <c r="J232" t="s">
        <v>500</v>
      </c>
      <c r="K232" t="s">
        <v>1233</v>
      </c>
      <c r="L232" s="464" t="str">
        <f t="shared" si="10"/>
        <v>SP - Valparaíso</v>
      </c>
      <c r="M232" s="459">
        <f>VLOOKUP(L232,'Res Nº 2590'!A:B,2,FALSE)</f>
        <v>0.47638888888888892</v>
      </c>
      <c r="N232" s="468">
        <f>(Tabela5[[#This Row],[Horas]]-INT(Tabela5[[#This Row],[Horas]]))*24</f>
        <v>11.433333333333334</v>
      </c>
      <c r="O232">
        <v>2.7</v>
      </c>
    </row>
    <row r="233" spans="1:15" x14ac:dyDescent="0.25">
      <c r="A233" t="s">
        <v>668</v>
      </c>
      <c r="B233" t="s">
        <v>495</v>
      </c>
      <c r="C233" t="s">
        <v>1234</v>
      </c>
      <c r="D233" t="str">
        <f t="shared" si="9"/>
        <v>RS - Tapejara</v>
      </c>
      <c r="E233" s="463">
        <f>VLOOKUP(D233,'Res Nº 2590'!A:B,2,)</f>
        <v>0.47500000000000003</v>
      </c>
      <c r="F233" s="466">
        <f>(Tabela4[[#This Row],[Horas]]-INT(Tabela4[[#This Row],[Horas]]))*24</f>
        <v>11.4</v>
      </c>
      <c r="G233">
        <v>2.2999999999999998</v>
      </c>
      <c r="I233" t="s">
        <v>699</v>
      </c>
      <c r="J233" t="s">
        <v>500</v>
      </c>
      <c r="K233" t="s">
        <v>1235</v>
      </c>
      <c r="L233" s="464" t="str">
        <f t="shared" si="10"/>
        <v>SP - Vera Cruz</v>
      </c>
      <c r="M233" s="459">
        <f>VLOOKUP(L233,'Res Nº 2590'!A:B,2,FALSE)</f>
        <v>0.47638888888888892</v>
      </c>
      <c r="N233" s="468">
        <f>(Tabela5[[#This Row],[Horas]]-INT(Tabela5[[#This Row],[Horas]]))*24</f>
        <v>11.433333333333334</v>
      </c>
      <c r="O233">
        <v>2.7</v>
      </c>
    </row>
    <row r="234" spans="1:15" x14ac:dyDescent="0.25">
      <c r="A234" t="s">
        <v>668</v>
      </c>
      <c r="B234" t="s">
        <v>495</v>
      </c>
      <c r="C234" t="s">
        <v>1236</v>
      </c>
      <c r="D234" t="str">
        <f t="shared" si="9"/>
        <v>RS - Tapera</v>
      </c>
      <c r="E234" s="463">
        <f>VLOOKUP(D234,'Res Nº 2590'!A:B,2,)</f>
        <v>0.47500000000000003</v>
      </c>
      <c r="F234" s="466">
        <f>(Tabela4[[#This Row],[Horas]]-INT(Tabela4[[#This Row],[Horas]]))*24</f>
        <v>11.4</v>
      </c>
      <c r="G234">
        <v>2.2999999999999998</v>
      </c>
      <c r="I234" t="s">
        <v>699</v>
      </c>
      <c r="J234" t="s">
        <v>500</v>
      </c>
      <c r="K234" t="s">
        <v>1237</v>
      </c>
      <c r="L234" s="464" t="str">
        <f t="shared" si="10"/>
        <v>SP - Viradouro</v>
      </c>
      <c r="M234" s="459">
        <f>VLOOKUP(L234,'Res Nº 2590'!A:B,2,FALSE)</f>
        <v>0.47638888888888892</v>
      </c>
      <c r="N234" s="468">
        <f>(Tabela5[[#This Row],[Horas]]-INT(Tabela5[[#This Row],[Horas]]))*24</f>
        <v>11.433333333333334</v>
      </c>
      <c r="O234">
        <v>2.7</v>
      </c>
    </row>
    <row r="235" spans="1:15" x14ac:dyDescent="0.25">
      <c r="A235" t="s">
        <v>668</v>
      </c>
      <c r="B235" t="s">
        <v>495</v>
      </c>
      <c r="C235" t="s">
        <v>1238</v>
      </c>
      <c r="D235" t="str">
        <f t="shared" si="9"/>
        <v>RS - Taquara</v>
      </c>
      <c r="E235" s="463">
        <f>VLOOKUP(D235,'Res Nº 2590'!A:B,2,)</f>
        <v>0.47500000000000003</v>
      </c>
      <c r="F235" s="466">
        <f>(Tabela4[[#This Row],[Horas]]-INT(Tabela4[[#This Row],[Horas]]))*24</f>
        <v>11.4</v>
      </c>
      <c r="G235">
        <v>2.2999999999999998</v>
      </c>
      <c r="I235" t="s">
        <v>699</v>
      </c>
      <c r="J235" t="s">
        <v>500</v>
      </c>
      <c r="K235" t="s">
        <v>1239</v>
      </c>
      <c r="L235" s="464" t="str">
        <f t="shared" si="10"/>
        <v>SP - Vista Alegre do Alto</v>
      </c>
      <c r="M235" s="459">
        <f>VLOOKUP(L235,'Res Nº 2590'!A:B,2,FALSE)</f>
        <v>0.47638888888888892</v>
      </c>
      <c r="N235" s="468">
        <f>(Tabela5[[#This Row],[Horas]]-INT(Tabela5[[#This Row],[Horas]]))*24</f>
        <v>11.433333333333334</v>
      </c>
      <c r="O235">
        <v>2.7</v>
      </c>
    </row>
    <row r="236" spans="1:15" x14ac:dyDescent="0.25">
      <c r="A236" t="s">
        <v>668</v>
      </c>
      <c r="B236" t="s">
        <v>495</v>
      </c>
      <c r="C236" t="s">
        <v>1240</v>
      </c>
      <c r="D236" t="str">
        <f t="shared" si="9"/>
        <v>RS - Taquaruçu do Sul</v>
      </c>
      <c r="E236" s="463">
        <f>VLOOKUP(D236,'Res Nº 2590'!A:B,2,)</f>
        <v>0.47569444444444442</v>
      </c>
      <c r="F236" s="466">
        <f>(Tabela4[[#This Row],[Horas]]-INT(Tabela4[[#This Row],[Horas]]))*24</f>
        <v>11.416666666666666</v>
      </c>
      <c r="G236">
        <v>2.2999999999999998</v>
      </c>
      <c r="M236" s="395"/>
      <c r="N236" s="466"/>
    </row>
    <row r="237" spans="1:15" x14ac:dyDescent="0.25">
      <c r="A237" t="s">
        <v>668</v>
      </c>
      <c r="B237" t="s">
        <v>495</v>
      </c>
      <c r="C237" t="s">
        <v>1241</v>
      </c>
      <c r="D237" t="str">
        <f t="shared" si="9"/>
        <v>RS - Tenente Portela</v>
      </c>
      <c r="E237" s="463">
        <f>VLOOKUP(D237,'Res Nº 2590'!A:B,2,)</f>
        <v>0.47569444444444442</v>
      </c>
      <c r="F237" s="466">
        <f>(Tabela4[[#This Row],[Horas]]-INT(Tabela4[[#This Row],[Horas]]))*24</f>
        <v>11.416666666666666</v>
      </c>
      <c r="G237">
        <v>2.2999999999999998</v>
      </c>
      <c r="M237" s="395"/>
      <c r="N237" s="466"/>
    </row>
    <row r="238" spans="1:15" x14ac:dyDescent="0.25">
      <c r="A238" t="s">
        <v>668</v>
      </c>
      <c r="B238" t="s">
        <v>495</v>
      </c>
      <c r="C238" t="s">
        <v>1242</v>
      </c>
      <c r="D238" t="str">
        <f t="shared" si="9"/>
        <v>RS - Tio Hugo</v>
      </c>
      <c r="E238" s="463">
        <f>VLOOKUP(D238,'Res Nº 2590'!A:B,2,)</f>
        <v>0.47500000000000003</v>
      </c>
      <c r="F238" s="466">
        <f>(Tabela4[[#This Row],[Horas]]-INT(Tabela4[[#This Row],[Horas]]))*24</f>
        <v>11.4</v>
      </c>
      <c r="G238">
        <v>2.2999999999999998</v>
      </c>
      <c r="M238" s="395"/>
      <c r="N238" s="466"/>
    </row>
    <row r="239" spans="1:15" x14ac:dyDescent="0.25">
      <c r="A239" t="s">
        <v>668</v>
      </c>
      <c r="B239" t="s">
        <v>495</v>
      </c>
      <c r="C239" t="s">
        <v>1243</v>
      </c>
      <c r="D239" t="str">
        <f t="shared" si="9"/>
        <v>RS - Tiradentes do Sul</v>
      </c>
      <c r="E239" s="463">
        <f>VLOOKUP(D239,'Res Nº 2590'!A:B,2,)</f>
        <v>0.47569444444444442</v>
      </c>
      <c r="F239" s="466">
        <f>(Tabela4[[#This Row],[Horas]]-INT(Tabela4[[#This Row],[Horas]]))*24</f>
        <v>11.416666666666666</v>
      </c>
      <c r="G239">
        <v>2.2999999999999998</v>
      </c>
      <c r="M239" s="395"/>
      <c r="N239" s="466"/>
    </row>
    <row r="240" spans="1:15" x14ac:dyDescent="0.25">
      <c r="A240" t="s">
        <v>668</v>
      </c>
      <c r="B240" t="s">
        <v>495</v>
      </c>
      <c r="C240" t="s">
        <v>1244</v>
      </c>
      <c r="D240" t="str">
        <f t="shared" si="9"/>
        <v>RS - Três Arroios</v>
      </c>
      <c r="E240" s="463">
        <f>VLOOKUP(D240,'Res Nº 2590'!A:B,2,)</f>
        <v>0.47500000000000003</v>
      </c>
      <c r="F240" s="466">
        <f>(Tabela4[[#This Row],[Horas]]-INT(Tabela4[[#This Row],[Horas]]))*24</f>
        <v>11.4</v>
      </c>
      <c r="G240">
        <v>2.2999999999999998</v>
      </c>
      <c r="M240" s="395"/>
      <c r="N240" s="466"/>
    </row>
    <row r="241" spans="1:14" x14ac:dyDescent="0.25">
      <c r="A241" t="s">
        <v>668</v>
      </c>
      <c r="B241" t="s">
        <v>495</v>
      </c>
      <c r="C241" t="s">
        <v>1245</v>
      </c>
      <c r="D241" t="str">
        <f t="shared" si="9"/>
        <v>RS - Três Coroas</v>
      </c>
      <c r="E241" s="463">
        <f>VLOOKUP(D241,'Res Nº 2590'!A:B,2,)</f>
        <v>0.47500000000000003</v>
      </c>
      <c r="F241" s="466">
        <f>(Tabela4[[#This Row],[Horas]]-INT(Tabela4[[#This Row],[Horas]]))*24</f>
        <v>11.4</v>
      </c>
      <c r="G241">
        <v>2.2999999999999998</v>
      </c>
      <c r="M241" s="395"/>
      <c r="N241" s="466"/>
    </row>
    <row r="242" spans="1:14" x14ac:dyDescent="0.25">
      <c r="A242" t="s">
        <v>668</v>
      </c>
      <c r="B242" t="s">
        <v>495</v>
      </c>
      <c r="C242" t="s">
        <v>1246</v>
      </c>
      <c r="D242" t="str">
        <f t="shared" si="9"/>
        <v>RS - Três de Maio</v>
      </c>
      <c r="E242" s="463">
        <f>VLOOKUP(D242,'Res Nº 2590'!A:B,2,)</f>
        <v>0.47500000000000003</v>
      </c>
      <c r="F242" s="466">
        <f>(Tabela4[[#This Row],[Horas]]-INT(Tabela4[[#This Row],[Horas]]))*24</f>
        <v>11.4</v>
      </c>
      <c r="G242">
        <v>2.2999999999999998</v>
      </c>
      <c r="M242" s="395"/>
      <c r="N242" s="466"/>
    </row>
    <row r="243" spans="1:14" x14ac:dyDescent="0.25">
      <c r="A243" t="s">
        <v>668</v>
      </c>
      <c r="B243" t="s">
        <v>495</v>
      </c>
      <c r="C243" t="s">
        <v>1247</v>
      </c>
      <c r="D243" t="str">
        <f t="shared" si="9"/>
        <v>RS - Três Palmeiras</v>
      </c>
      <c r="E243" s="463">
        <f>VLOOKUP(D243,'Res Nº 2590'!A:B,2,)</f>
        <v>0.47500000000000003</v>
      </c>
      <c r="F243" s="466">
        <f>(Tabela4[[#This Row],[Horas]]-INT(Tabela4[[#This Row],[Horas]]))*24</f>
        <v>11.4</v>
      </c>
      <c r="G243">
        <v>2.2999999999999998</v>
      </c>
      <c r="M243" s="395"/>
      <c r="N243" s="466"/>
    </row>
    <row r="244" spans="1:14" x14ac:dyDescent="0.25">
      <c r="A244" t="s">
        <v>668</v>
      </c>
      <c r="B244" t="s">
        <v>495</v>
      </c>
      <c r="C244" t="s">
        <v>1248</v>
      </c>
      <c r="D244" t="str">
        <f t="shared" si="9"/>
        <v>RS - Três Passos</v>
      </c>
      <c r="E244" s="463">
        <f>VLOOKUP(D244,'Res Nº 2590'!A:B,2,)</f>
        <v>0.47569444444444442</v>
      </c>
      <c r="F244" s="466">
        <f>(Tabela4[[#This Row],[Horas]]-INT(Tabela4[[#This Row],[Horas]]))*24</f>
        <v>11.416666666666666</v>
      </c>
      <c r="G244">
        <v>2.2999999999999998</v>
      </c>
      <c r="M244" s="395"/>
      <c r="N244" s="466"/>
    </row>
    <row r="245" spans="1:14" x14ac:dyDescent="0.25">
      <c r="A245" t="s">
        <v>668</v>
      </c>
      <c r="B245" t="s">
        <v>495</v>
      </c>
      <c r="C245" t="s">
        <v>1249</v>
      </c>
      <c r="D245" t="str">
        <f t="shared" si="9"/>
        <v>RS - Trindade do Sul</v>
      </c>
      <c r="E245" s="463">
        <f>VLOOKUP(D245,'Res Nº 2590'!A:B,2,)</f>
        <v>0.47500000000000003</v>
      </c>
      <c r="F245" s="466">
        <f>(Tabela4[[#This Row],[Horas]]-INT(Tabela4[[#This Row],[Horas]]))*24</f>
        <v>11.4</v>
      </c>
      <c r="G245">
        <v>2.2999999999999998</v>
      </c>
      <c r="M245" s="395"/>
      <c r="N245" s="466"/>
    </row>
    <row r="246" spans="1:14" x14ac:dyDescent="0.25">
      <c r="A246" t="s">
        <v>668</v>
      </c>
      <c r="B246" t="s">
        <v>495</v>
      </c>
      <c r="C246" t="s">
        <v>1250</v>
      </c>
      <c r="D246" t="str">
        <f t="shared" si="9"/>
        <v>RS - Tucunduva</v>
      </c>
      <c r="E246" s="463">
        <f>VLOOKUP(D246,'Res Nº 2590'!A:B,2,)</f>
        <v>0.47500000000000003</v>
      </c>
      <c r="F246" s="466">
        <f>(Tabela4[[#This Row],[Horas]]-INT(Tabela4[[#This Row],[Horas]]))*24</f>
        <v>11.4</v>
      </c>
      <c r="G246">
        <v>2.2999999999999998</v>
      </c>
      <c r="M246" s="395"/>
      <c r="N246" s="466"/>
    </row>
    <row r="247" spans="1:14" x14ac:dyDescent="0.25">
      <c r="A247" t="s">
        <v>668</v>
      </c>
      <c r="B247" t="s">
        <v>495</v>
      </c>
      <c r="C247" t="s">
        <v>1251</v>
      </c>
      <c r="D247" t="str">
        <f t="shared" si="9"/>
        <v>RS - Tupanci do Sul</v>
      </c>
      <c r="E247" s="463">
        <f>VLOOKUP(D247,'Res Nº 2590'!A:B,2,)</f>
        <v>0.47500000000000003</v>
      </c>
      <c r="F247" s="466">
        <f>(Tabela4[[#This Row],[Horas]]-INT(Tabela4[[#This Row],[Horas]]))*24</f>
        <v>11.4</v>
      </c>
      <c r="G247">
        <v>2.2999999999999998</v>
      </c>
      <c r="M247" s="395"/>
      <c r="N247" s="466"/>
    </row>
    <row r="248" spans="1:14" x14ac:dyDescent="0.25">
      <c r="A248" t="s">
        <v>668</v>
      </c>
      <c r="B248" t="s">
        <v>495</v>
      </c>
      <c r="C248" t="s">
        <v>1252</v>
      </c>
      <c r="D248" t="str">
        <f t="shared" si="9"/>
        <v>RS - Tupanciretã</v>
      </c>
      <c r="E248" s="463">
        <f>VLOOKUP(D248,'Res Nº 2590'!A:B,2,)</f>
        <v>0.47500000000000003</v>
      </c>
      <c r="F248" s="466">
        <f>(Tabela4[[#This Row],[Horas]]-INT(Tabela4[[#This Row],[Horas]]))*24</f>
        <v>11.4</v>
      </c>
      <c r="G248">
        <v>2.2999999999999998</v>
      </c>
      <c r="M248" s="395"/>
      <c r="N248" s="466"/>
    </row>
    <row r="249" spans="1:14" x14ac:dyDescent="0.25">
      <c r="A249" t="s">
        <v>668</v>
      </c>
      <c r="B249" t="s">
        <v>495</v>
      </c>
      <c r="C249" t="s">
        <v>1253</v>
      </c>
      <c r="D249" t="str">
        <f t="shared" si="9"/>
        <v>RS - Tuparendi</v>
      </c>
      <c r="E249" s="463">
        <f>VLOOKUP(D249,'Res Nº 2590'!A:B,2,)</f>
        <v>0.47500000000000003</v>
      </c>
      <c r="F249" s="466">
        <f>(Tabela4[[#This Row],[Horas]]-INT(Tabela4[[#This Row],[Horas]]))*24</f>
        <v>11.4</v>
      </c>
      <c r="G249">
        <v>2.2999999999999998</v>
      </c>
      <c r="M249" s="395"/>
      <c r="N249" s="466"/>
    </row>
    <row r="250" spans="1:14" x14ac:dyDescent="0.25">
      <c r="A250" t="s">
        <v>668</v>
      </c>
      <c r="B250" t="s">
        <v>495</v>
      </c>
      <c r="C250" t="s">
        <v>1254</v>
      </c>
      <c r="D250" t="str">
        <f t="shared" si="9"/>
        <v>RS - Ubiretama</v>
      </c>
      <c r="E250" s="463">
        <f>VLOOKUP(D250,'Res Nº 2590'!A:B,2,)</f>
        <v>0.47500000000000003</v>
      </c>
      <c r="F250" s="466">
        <f>(Tabela4[[#This Row],[Horas]]-INT(Tabela4[[#This Row],[Horas]]))*24</f>
        <v>11.4</v>
      </c>
      <c r="G250">
        <v>2.2999999999999998</v>
      </c>
      <c r="M250" s="395"/>
      <c r="N250" s="466"/>
    </row>
    <row r="251" spans="1:14" x14ac:dyDescent="0.25">
      <c r="A251" t="s">
        <v>668</v>
      </c>
      <c r="B251" t="s">
        <v>495</v>
      </c>
      <c r="C251" t="s">
        <v>1255</v>
      </c>
      <c r="D251" t="str">
        <f t="shared" si="9"/>
        <v>RS - União da Serra</v>
      </c>
      <c r="E251" s="463">
        <f>VLOOKUP(D251,'Res Nº 2590'!A:B,2,)</f>
        <v>0.47500000000000003</v>
      </c>
      <c r="F251" s="466">
        <f>(Tabela4[[#This Row],[Horas]]-INT(Tabela4[[#This Row],[Horas]]))*24</f>
        <v>11.4</v>
      </c>
      <c r="G251">
        <v>2.2999999999999998</v>
      </c>
      <c r="M251" s="395"/>
      <c r="N251" s="466"/>
    </row>
    <row r="252" spans="1:14" x14ac:dyDescent="0.25">
      <c r="A252" t="s">
        <v>668</v>
      </c>
      <c r="B252" t="s">
        <v>495</v>
      </c>
      <c r="C252" t="s">
        <v>1256</v>
      </c>
      <c r="D252" t="str">
        <f t="shared" si="9"/>
        <v>RS - Vacaria</v>
      </c>
      <c r="E252" s="463">
        <f>VLOOKUP(D252,'Res Nº 2590'!A:B,2,)</f>
        <v>0.47500000000000003</v>
      </c>
      <c r="F252" s="466">
        <f>(Tabela4[[#This Row],[Horas]]-INT(Tabela4[[#This Row],[Horas]]))*24</f>
        <v>11.4</v>
      </c>
      <c r="G252">
        <v>2.2999999999999998</v>
      </c>
      <c r="M252" s="395"/>
      <c r="N252" s="466"/>
    </row>
    <row r="253" spans="1:14" x14ac:dyDescent="0.25">
      <c r="A253" t="s">
        <v>668</v>
      </c>
      <c r="B253" t="s">
        <v>495</v>
      </c>
      <c r="C253" t="s">
        <v>1257</v>
      </c>
      <c r="D253" t="str">
        <f t="shared" si="9"/>
        <v>RS - Vale Real</v>
      </c>
      <c r="E253" s="463">
        <f>VLOOKUP(D253,'Res Nº 2590'!A:B,2,)</f>
        <v>0.47500000000000003</v>
      </c>
      <c r="F253" s="466">
        <f>(Tabela4[[#This Row],[Horas]]-INT(Tabela4[[#This Row],[Horas]]))*24</f>
        <v>11.4</v>
      </c>
      <c r="G253">
        <v>2.2999999999999998</v>
      </c>
      <c r="M253" s="395"/>
      <c r="N253" s="466"/>
    </row>
    <row r="254" spans="1:14" x14ac:dyDescent="0.25">
      <c r="A254" t="s">
        <v>668</v>
      </c>
      <c r="B254" t="s">
        <v>495</v>
      </c>
      <c r="C254" t="s">
        <v>1258</v>
      </c>
      <c r="D254" t="str">
        <f t="shared" si="9"/>
        <v>RS - Vanini</v>
      </c>
      <c r="E254" s="463">
        <f>VLOOKUP(D254,'Res Nº 2590'!A:B,2,)</f>
        <v>0.47500000000000003</v>
      </c>
      <c r="F254" s="466">
        <f>(Tabela4[[#This Row],[Horas]]-INT(Tabela4[[#This Row],[Horas]]))*24</f>
        <v>11.4</v>
      </c>
      <c r="G254">
        <v>2.2999999999999998</v>
      </c>
      <c r="M254" s="395"/>
      <c r="N254" s="466"/>
    </row>
    <row r="255" spans="1:14" x14ac:dyDescent="0.25">
      <c r="A255" t="s">
        <v>668</v>
      </c>
      <c r="B255" t="s">
        <v>495</v>
      </c>
      <c r="C255" t="s">
        <v>1259</v>
      </c>
      <c r="D255" t="str">
        <f t="shared" si="9"/>
        <v>RS - Veranópolis</v>
      </c>
      <c r="E255" s="463">
        <f>VLOOKUP(D255,'Res Nº 2590'!A:B,2,)</f>
        <v>0.47500000000000003</v>
      </c>
      <c r="F255" s="466">
        <f>(Tabela4[[#This Row],[Horas]]-INT(Tabela4[[#This Row],[Horas]]))*24</f>
        <v>11.4</v>
      </c>
      <c r="G255">
        <v>2.2999999999999998</v>
      </c>
      <c r="M255" s="395"/>
      <c r="N255" s="466"/>
    </row>
    <row r="256" spans="1:14" x14ac:dyDescent="0.25">
      <c r="A256" t="s">
        <v>668</v>
      </c>
      <c r="B256" t="s">
        <v>495</v>
      </c>
      <c r="C256" t="s">
        <v>1260</v>
      </c>
      <c r="D256" t="str">
        <f t="shared" si="9"/>
        <v>RS - Viadutos</v>
      </c>
      <c r="E256" s="463">
        <f>VLOOKUP(D256,'Res Nº 2590'!A:B,2,)</f>
        <v>0.47500000000000003</v>
      </c>
      <c r="F256" s="466">
        <f>(Tabela4[[#This Row],[Horas]]-INT(Tabela4[[#This Row],[Horas]]))*24</f>
        <v>11.4</v>
      </c>
      <c r="G256">
        <v>2.2999999999999998</v>
      </c>
      <c r="M256" s="395"/>
      <c r="N256" s="466"/>
    </row>
    <row r="257" spans="1:14" x14ac:dyDescent="0.25">
      <c r="A257" t="s">
        <v>668</v>
      </c>
      <c r="B257" t="s">
        <v>495</v>
      </c>
      <c r="C257" t="s">
        <v>1261</v>
      </c>
      <c r="D257" t="str">
        <f t="shared" si="9"/>
        <v>RS - Vicente Dutra</v>
      </c>
      <c r="E257" s="463">
        <f>VLOOKUP(D257,'Res Nº 2590'!A:B,2,)</f>
        <v>0.47569444444444442</v>
      </c>
      <c r="F257" s="466">
        <f>(Tabela4[[#This Row],[Horas]]-INT(Tabela4[[#This Row],[Horas]]))*24</f>
        <v>11.416666666666666</v>
      </c>
      <c r="G257">
        <v>2.2999999999999998</v>
      </c>
      <c r="M257" s="395"/>
      <c r="N257" s="466"/>
    </row>
    <row r="258" spans="1:14" x14ac:dyDescent="0.25">
      <c r="A258" t="s">
        <v>668</v>
      </c>
      <c r="B258" t="s">
        <v>495</v>
      </c>
      <c r="C258" t="s">
        <v>1262</v>
      </c>
      <c r="D258" t="str">
        <f t="shared" ref="D258:D321" si="11">CONCATENATE(B258," - ",C258)</f>
        <v>RS - Victor Graeff</v>
      </c>
      <c r="E258" s="463">
        <f>VLOOKUP(D258,'Res Nº 2590'!A:B,2,)</f>
        <v>0.47500000000000003</v>
      </c>
      <c r="F258" s="466">
        <f>(Tabela4[[#This Row],[Horas]]-INT(Tabela4[[#This Row],[Horas]]))*24</f>
        <v>11.4</v>
      </c>
      <c r="G258">
        <v>2.2999999999999998</v>
      </c>
      <c r="M258" s="395"/>
      <c r="N258" s="466"/>
    </row>
    <row r="259" spans="1:14" x14ac:dyDescent="0.25">
      <c r="A259" t="s">
        <v>668</v>
      </c>
      <c r="B259" t="s">
        <v>495</v>
      </c>
      <c r="C259" t="s">
        <v>1263</v>
      </c>
      <c r="D259" t="str">
        <f t="shared" si="11"/>
        <v>RS - Vila Flores</v>
      </c>
      <c r="E259" s="463">
        <f>VLOOKUP(D259,'Res Nº 2590'!A:B,2,)</f>
        <v>0.47500000000000003</v>
      </c>
      <c r="F259" s="466">
        <f>(Tabela4[[#This Row],[Horas]]-INT(Tabela4[[#This Row],[Horas]]))*24</f>
        <v>11.4</v>
      </c>
      <c r="G259">
        <v>2.2999999999999998</v>
      </c>
      <c r="M259" s="395"/>
      <c r="N259" s="466"/>
    </row>
    <row r="260" spans="1:14" x14ac:dyDescent="0.25">
      <c r="A260" t="s">
        <v>668</v>
      </c>
      <c r="B260" t="s">
        <v>495</v>
      </c>
      <c r="C260" t="s">
        <v>1264</v>
      </c>
      <c r="D260" t="str">
        <f t="shared" si="11"/>
        <v>RS - Vila Maria</v>
      </c>
      <c r="E260" s="463">
        <f>VLOOKUP(D260,'Res Nº 2590'!A:B,2,)</f>
        <v>0.47500000000000003</v>
      </c>
      <c r="F260" s="466">
        <f>(Tabela4[[#This Row],[Horas]]-INT(Tabela4[[#This Row],[Horas]]))*24</f>
        <v>11.4</v>
      </c>
      <c r="G260">
        <v>2.2999999999999998</v>
      </c>
      <c r="M260" s="395"/>
      <c r="N260" s="466"/>
    </row>
    <row r="261" spans="1:14" x14ac:dyDescent="0.25">
      <c r="A261" t="s">
        <v>668</v>
      </c>
      <c r="B261" t="s">
        <v>495</v>
      </c>
      <c r="C261" t="s">
        <v>1265</v>
      </c>
      <c r="D261" t="str">
        <f t="shared" si="11"/>
        <v>RS - Vista Alegre</v>
      </c>
      <c r="E261" s="463">
        <f>VLOOKUP(D261,'Res Nº 2590'!A:B,2,)</f>
        <v>0.47569444444444442</v>
      </c>
      <c r="F261" s="466">
        <f>(Tabela4[[#This Row],[Horas]]-INT(Tabela4[[#This Row],[Horas]]))*24</f>
        <v>11.416666666666666</v>
      </c>
      <c r="G261">
        <v>2.2999999999999998</v>
      </c>
      <c r="M261" s="395"/>
      <c r="N261" s="466"/>
    </row>
    <row r="262" spans="1:14" x14ac:dyDescent="0.25">
      <c r="A262" t="s">
        <v>668</v>
      </c>
      <c r="B262" t="s">
        <v>495</v>
      </c>
      <c r="C262" t="s">
        <v>1266</v>
      </c>
      <c r="D262" t="str">
        <f t="shared" si="11"/>
        <v>RS - Vista Alegre do Prata</v>
      </c>
      <c r="E262" s="463">
        <f>VLOOKUP(D262,'Res Nº 2590'!A:B,2,)</f>
        <v>0.47500000000000003</v>
      </c>
      <c r="F262" s="466">
        <f>(Tabela4[[#This Row],[Horas]]-INT(Tabela4[[#This Row],[Horas]]))*24</f>
        <v>11.4</v>
      </c>
      <c r="G262">
        <v>2.2999999999999998</v>
      </c>
      <c r="M262" s="395"/>
      <c r="N262" s="466"/>
    </row>
    <row r="263" spans="1:14" x14ac:dyDescent="0.25">
      <c r="A263" t="s">
        <v>668</v>
      </c>
      <c r="B263" t="s">
        <v>495</v>
      </c>
      <c r="C263" t="s">
        <v>1267</v>
      </c>
      <c r="D263" t="str">
        <f t="shared" si="11"/>
        <v>RS - Vista Gaúcha</v>
      </c>
      <c r="E263" s="463">
        <f>VLOOKUP(D263,'Res Nº 2590'!A:B,2,)</f>
        <v>0.47569444444444442</v>
      </c>
      <c r="F263" s="466">
        <f>(Tabela4[[#This Row],[Horas]]-INT(Tabela4[[#This Row],[Horas]]))*24</f>
        <v>11.416666666666666</v>
      </c>
      <c r="G263">
        <v>2.2999999999999998</v>
      </c>
      <c r="M263" s="395"/>
      <c r="N263" s="466"/>
    </row>
    <row r="264" spans="1:14" x14ac:dyDescent="0.25">
      <c r="A264" t="s">
        <v>668</v>
      </c>
      <c r="B264" t="s">
        <v>495</v>
      </c>
      <c r="C264" t="s">
        <v>1268</v>
      </c>
      <c r="D264" t="str">
        <f t="shared" si="11"/>
        <v>RS - Vitória das Missões</v>
      </c>
      <c r="E264" s="463">
        <f>VLOOKUP(D264,'Res Nº 2590'!A:B,2,)</f>
        <v>0.47500000000000003</v>
      </c>
      <c r="F264" s="466">
        <f>(Tabela4[[#This Row],[Horas]]-INT(Tabela4[[#This Row],[Horas]]))*24</f>
        <v>11.4</v>
      </c>
      <c r="G264">
        <v>2.2999999999999998</v>
      </c>
      <c r="M264" s="395"/>
      <c r="N264" s="466"/>
    </row>
    <row r="265" spans="1:14" x14ac:dyDescent="0.25">
      <c r="A265" t="s">
        <v>668</v>
      </c>
      <c r="B265" t="s">
        <v>495</v>
      </c>
      <c r="C265" t="s">
        <v>1269</v>
      </c>
      <c r="D265" t="str">
        <f t="shared" si="11"/>
        <v>RS - Agudo</v>
      </c>
      <c r="E265" s="463">
        <f>VLOOKUP(D265,'Res Nº 2590'!A:B,2,)</f>
        <v>0.47500000000000003</v>
      </c>
      <c r="F265" s="466">
        <f>(Tabela4[[#This Row],[Horas]]-INT(Tabela4[[#This Row],[Horas]]))*24</f>
        <v>11.4</v>
      </c>
      <c r="G265">
        <v>2.2999999999999998</v>
      </c>
      <c r="M265" s="395"/>
      <c r="N265" s="466"/>
    </row>
    <row r="266" spans="1:14" x14ac:dyDescent="0.25">
      <c r="A266" t="s">
        <v>668</v>
      </c>
      <c r="B266" t="s">
        <v>495</v>
      </c>
      <c r="C266" t="s">
        <v>1270</v>
      </c>
      <c r="D266" t="str">
        <f t="shared" si="11"/>
        <v>RS - Alegrete</v>
      </c>
      <c r="E266" s="463">
        <f>VLOOKUP(D266,'Res Nº 2590'!A:B,2,)</f>
        <v>0.47500000000000003</v>
      </c>
      <c r="F266" s="466">
        <f>(Tabela4[[#This Row],[Horas]]-INT(Tabela4[[#This Row],[Horas]]))*24</f>
        <v>11.4</v>
      </c>
      <c r="G266">
        <v>2.2999999999999998</v>
      </c>
      <c r="M266" s="395"/>
      <c r="N266" s="466"/>
    </row>
    <row r="267" spans="1:14" x14ac:dyDescent="0.25">
      <c r="A267" t="s">
        <v>668</v>
      </c>
      <c r="B267" t="s">
        <v>495</v>
      </c>
      <c r="C267" t="s">
        <v>1271</v>
      </c>
      <c r="D267" t="str">
        <f t="shared" si="11"/>
        <v>RS - Araricá</v>
      </c>
      <c r="E267" s="463">
        <f>VLOOKUP(D267,'Res Nº 2590'!A:B,2,)</f>
        <v>0.47500000000000003</v>
      </c>
      <c r="F267" s="466">
        <f>(Tabela4[[#This Row],[Horas]]-INT(Tabela4[[#This Row],[Horas]]))*24</f>
        <v>11.4</v>
      </c>
      <c r="G267">
        <v>2.2999999999999998</v>
      </c>
      <c r="M267" s="395"/>
      <c r="N267" s="466"/>
    </row>
    <row r="268" spans="1:14" x14ac:dyDescent="0.25">
      <c r="A268" t="s">
        <v>668</v>
      </c>
      <c r="B268" t="s">
        <v>495</v>
      </c>
      <c r="C268" t="s">
        <v>1272</v>
      </c>
      <c r="D268" t="str">
        <f t="shared" si="11"/>
        <v>RS - Arroio do Meio</v>
      </c>
      <c r="E268" s="463">
        <f>VLOOKUP(D268,'Res Nº 2590'!A:B,2,)</f>
        <v>0.47500000000000003</v>
      </c>
      <c r="F268" s="466">
        <f>(Tabela4[[#This Row],[Horas]]-INT(Tabela4[[#This Row],[Horas]]))*24</f>
        <v>11.4</v>
      </c>
      <c r="G268">
        <v>2.2999999999999998</v>
      </c>
      <c r="M268" s="395"/>
      <c r="N268" s="466"/>
    </row>
    <row r="269" spans="1:14" x14ac:dyDescent="0.25">
      <c r="A269" t="s">
        <v>668</v>
      </c>
      <c r="B269" t="s">
        <v>495</v>
      </c>
      <c r="C269" t="s">
        <v>1273</v>
      </c>
      <c r="D269" t="str">
        <f t="shared" si="11"/>
        <v>RS - Arroio do Tigre</v>
      </c>
      <c r="E269" s="463">
        <f>VLOOKUP(D269,'Res Nº 2590'!A:B,2,)</f>
        <v>0.47500000000000003</v>
      </c>
      <c r="F269" s="466">
        <f>(Tabela4[[#This Row],[Horas]]-INT(Tabela4[[#This Row],[Horas]]))*24</f>
        <v>11.4</v>
      </c>
      <c r="G269">
        <v>2.2999999999999998</v>
      </c>
      <c r="M269" s="395"/>
      <c r="N269" s="466"/>
    </row>
    <row r="270" spans="1:14" x14ac:dyDescent="0.25">
      <c r="A270" t="s">
        <v>668</v>
      </c>
      <c r="B270" t="s">
        <v>495</v>
      </c>
      <c r="C270" t="s">
        <v>1274</v>
      </c>
      <c r="D270" t="str">
        <f t="shared" si="11"/>
        <v>RS - Barra do Quaraí</v>
      </c>
      <c r="E270" s="463">
        <f>VLOOKUP(D270,'Res Nº 2590'!A:B,2,)</f>
        <v>0.47430555555555554</v>
      </c>
      <c r="F270" s="466">
        <f>(Tabela4[[#This Row],[Horas]]-INT(Tabela4[[#This Row],[Horas]]))*24</f>
        <v>11.383333333333333</v>
      </c>
      <c r="G270">
        <v>2.2999999999999998</v>
      </c>
      <c r="M270" s="395"/>
      <c r="N270" s="466"/>
    </row>
    <row r="271" spans="1:14" x14ac:dyDescent="0.25">
      <c r="A271" t="s">
        <v>668</v>
      </c>
      <c r="B271" t="s">
        <v>495</v>
      </c>
      <c r="C271" t="s">
        <v>1275</v>
      </c>
      <c r="D271" t="str">
        <f t="shared" si="11"/>
        <v>RS - Bom Princípio</v>
      </c>
      <c r="E271" s="463">
        <f>VLOOKUP(D271,'Res Nº 2590'!A:B,2,)</f>
        <v>0.47500000000000003</v>
      </c>
      <c r="F271" s="466">
        <f>(Tabela4[[#This Row],[Horas]]-INT(Tabela4[[#This Row],[Horas]]))*24</f>
        <v>11.4</v>
      </c>
      <c r="G271">
        <v>2.2999999999999998</v>
      </c>
      <c r="M271" s="395"/>
      <c r="N271" s="466"/>
    </row>
    <row r="272" spans="1:14" x14ac:dyDescent="0.25">
      <c r="A272" t="s">
        <v>668</v>
      </c>
      <c r="B272" t="s">
        <v>495</v>
      </c>
      <c r="C272" t="s">
        <v>1276</v>
      </c>
      <c r="D272" t="str">
        <f t="shared" si="11"/>
        <v>RS - Bom Retiro do Sul</v>
      </c>
      <c r="E272" s="463">
        <f>VLOOKUP(D272,'Res Nº 2590'!A:B,2,)</f>
        <v>0.47500000000000003</v>
      </c>
      <c r="F272" s="466">
        <f>(Tabela4[[#This Row],[Horas]]-INT(Tabela4[[#This Row],[Horas]]))*24</f>
        <v>11.4</v>
      </c>
      <c r="G272">
        <v>2.2999999999999998</v>
      </c>
      <c r="M272" s="395"/>
      <c r="N272" s="466"/>
    </row>
    <row r="273" spans="1:14" x14ac:dyDescent="0.25">
      <c r="A273" t="s">
        <v>668</v>
      </c>
      <c r="B273" t="s">
        <v>495</v>
      </c>
      <c r="C273" t="s">
        <v>1277</v>
      </c>
      <c r="D273" t="str">
        <f t="shared" si="11"/>
        <v>RS - Boqueirão do Leão</v>
      </c>
      <c r="E273" s="463">
        <f>VLOOKUP(D273,'Res Nº 2590'!A:B,2,)</f>
        <v>0.47500000000000003</v>
      </c>
      <c r="F273" s="466">
        <f>(Tabela4[[#This Row],[Horas]]-INT(Tabela4[[#This Row],[Horas]]))*24</f>
        <v>11.4</v>
      </c>
      <c r="G273">
        <v>2.2999999999999998</v>
      </c>
      <c r="M273" s="395"/>
      <c r="N273" s="466"/>
    </row>
    <row r="274" spans="1:14" x14ac:dyDescent="0.25">
      <c r="A274" t="s">
        <v>668</v>
      </c>
      <c r="B274" t="s">
        <v>495</v>
      </c>
      <c r="C274" t="s">
        <v>1278</v>
      </c>
      <c r="D274" t="str">
        <f t="shared" si="11"/>
        <v>RS - Bossoroca</v>
      </c>
      <c r="E274" s="463">
        <f>VLOOKUP(D274,'Res Nº 2590'!A:B,2,)</f>
        <v>0.47500000000000003</v>
      </c>
      <c r="F274" s="466">
        <f>(Tabela4[[#This Row],[Horas]]-INT(Tabela4[[#This Row],[Horas]]))*24</f>
        <v>11.4</v>
      </c>
      <c r="G274">
        <v>2.2999999999999998</v>
      </c>
      <c r="M274" s="395"/>
      <c r="N274" s="466"/>
    </row>
    <row r="275" spans="1:14" x14ac:dyDescent="0.25">
      <c r="A275" t="s">
        <v>668</v>
      </c>
      <c r="B275" t="s">
        <v>495</v>
      </c>
      <c r="C275" t="s">
        <v>1279</v>
      </c>
      <c r="D275" t="str">
        <f t="shared" si="11"/>
        <v>RS - Brochier</v>
      </c>
      <c r="E275" s="463">
        <f>VLOOKUP(D275,'Res Nº 2590'!A:B,2,)</f>
        <v>0.47500000000000003</v>
      </c>
      <c r="F275" s="466">
        <f>(Tabela4[[#This Row],[Horas]]-INT(Tabela4[[#This Row],[Horas]]))*24</f>
        <v>11.4</v>
      </c>
      <c r="G275">
        <v>2.2999999999999998</v>
      </c>
      <c r="M275" s="395"/>
      <c r="N275" s="466"/>
    </row>
    <row r="276" spans="1:14" x14ac:dyDescent="0.25">
      <c r="A276" t="s">
        <v>668</v>
      </c>
      <c r="B276" t="s">
        <v>495</v>
      </c>
      <c r="C276" t="s">
        <v>1280</v>
      </c>
      <c r="D276" t="str">
        <f t="shared" si="11"/>
        <v>RS - Caçapava do Sul</v>
      </c>
      <c r="E276" s="463">
        <f>VLOOKUP(D276,'Res Nº 2590'!A:B,2,)</f>
        <v>0.47430555555555554</v>
      </c>
      <c r="F276" s="466">
        <f>(Tabela4[[#This Row],[Horas]]-INT(Tabela4[[#This Row],[Horas]]))*24</f>
        <v>11.383333333333333</v>
      </c>
      <c r="G276">
        <v>2.2999999999999998</v>
      </c>
      <c r="M276" s="395"/>
      <c r="N276" s="466"/>
    </row>
    <row r="277" spans="1:14" x14ac:dyDescent="0.25">
      <c r="A277" t="s">
        <v>668</v>
      </c>
      <c r="B277" t="s">
        <v>495</v>
      </c>
      <c r="C277" t="s">
        <v>1281</v>
      </c>
      <c r="D277" t="str">
        <f t="shared" si="11"/>
        <v>RS - Cacequi</v>
      </c>
      <c r="E277" s="463">
        <f>VLOOKUP(D277,'Res Nº 2590'!A:B,2,)</f>
        <v>0.47500000000000003</v>
      </c>
      <c r="F277" s="466">
        <f>(Tabela4[[#This Row],[Horas]]-INT(Tabela4[[#This Row],[Horas]]))*24</f>
        <v>11.4</v>
      </c>
      <c r="G277">
        <v>2.2999999999999998</v>
      </c>
      <c r="M277" s="395"/>
      <c r="N277" s="466"/>
    </row>
    <row r="278" spans="1:14" x14ac:dyDescent="0.25">
      <c r="A278" t="s">
        <v>668</v>
      </c>
      <c r="B278" t="s">
        <v>495</v>
      </c>
      <c r="C278" t="s">
        <v>1282</v>
      </c>
      <c r="D278" t="str">
        <f t="shared" si="11"/>
        <v>RS - Cachoeira do Sul</v>
      </c>
      <c r="E278" s="463">
        <f>VLOOKUP(D278,'Res Nº 2590'!A:B,2,)</f>
        <v>0.47500000000000003</v>
      </c>
      <c r="F278" s="466">
        <f>(Tabela4[[#This Row],[Horas]]-INT(Tabela4[[#This Row],[Horas]]))*24</f>
        <v>11.4</v>
      </c>
      <c r="G278">
        <v>2.2999999999999998</v>
      </c>
      <c r="M278" s="395"/>
      <c r="N278" s="466"/>
    </row>
    <row r="279" spans="1:14" x14ac:dyDescent="0.25">
      <c r="A279" t="s">
        <v>668</v>
      </c>
      <c r="B279" t="s">
        <v>495</v>
      </c>
      <c r="C279" t="s">
        <v>1283</v>
      </c>
      <c r="D279" t="str">
        <f t="shared" si="11"/>
        <v>RS - Campo Bom</v>
      </c>
      <c r="E279" s="463">
        <f>VLOOKUP(D279,'Res Nº 2590'!A:B,2,)</f>
        <v>0.47500000000000003</v>
      </c>
      <c r="F279" s="466">
        <f>(Tabela4[[#This Row],[Horas]]-INT(Tabela4[[#This Row],[Horas]]))*24</f>
        <v>11.4</v>
      </c>
      <c r="G279">
        <v>2.2999999999999998</v>
      </c>
      <c r="M279" s="395"/>
      <c r="N279" s="466"/>
    </row>
    <row r="280" spans="1:14" x14ac:dyDescent="0.25">
      <c r="A280" t="s">
        <v>668</v>
      </c>
      <c r="B280" t="s">
        <v>495</v>
      </c>
      <c r="C280" t="s">
        <v>1284</v>
      </c>
      <c r="D280" t="str">
        <f t="shared" si="11"/>
        <v>RS - Candelária</v>
      </c>
      <c r="E280" s="463">
        <f>VLOOKUP(D280,'Res Nº 2590'!A:B,2,)</f>
        <v>0.47500000000000003</v>
      </c>
      <c r="F280" s="466">
        <f>(Tabela4[[#This Row],[Horas]]-INT(Tabela4[[#This Row],[Horas]]))*24</f>
        <v>11.4</v>
      </c>
      <c r="G280">
        <v>2.2999999999999998</v>
      </c>
      <c r="M280" s="395"/>
      <c r="N280" s="466"/>
    </row>
    <row r="281" spans="1:14" x14ac:dyDescent="0.25">
      <c r="A281" t="s">
        <v>668</v>
      </c>
      <c r="B281" t="s">
        <v>495</v>
      </c>
      <c r="C281" t="s">
        <v>1285</v>
      </c>
      <c r="D281" t="str">
        <f t="shared" si="11"/>
        <v>RS - Canoas</v>
      </c>
      <c r="E281" s="463">
        <f>VLOOKUP(D281,'Res Nº 2590'!A:B,2,)</f>
        <v>0.47500000000000003</v>
      </c>
      <c r="F281" s="466">
        <f>(Tabela4[[#This Row],[Horas]]-INT(Tabela4[[#This Row],[Horas]]))*24</f>
        <v>11.4</v>
      </c>
      <c r="G281">
        <v>2.2999999999999998</v>
      </c>
      <c r="M281" s="395"/>
      <c r="N281" s="466"/>
    </row>
    <row r="282" spans="1:14" x14ac:dyDescent="0.25">
      <c r="A282" t="s">
        <v>668</v>
      </c>
      <c r="B282" t="s">
        <v>495</v>
      </c>
      <c r="C282" t="s">
        <v>1286</v>
      </c>
      <c r="D282" t="str">
        <f t="shared" si="11"/>
        <v>RS - Capão do Cipó</v>
      </c>
      <c r="E282" s="463">
        <f>VLOOKUP(D282,'Res Nº 2590'!A:B,2,)</f>
        <v>0.47500000000000003</v>
      </c>
      <c r="F282" s="466">
        <f>(Tabela4[[#This Row],[Horas]]-INT(Tabela4[[#This Row],[Horas]]))*24</f>
        <v>11.4</v>
      </c>
      <c r="G282">
        <v>2.2999999999999998</v>
      </c>
      <c r="M282" s="395"/>
      <c r="N282" s="466"/>
    </row>
    <row r="283" spans="1:14" x14ac:dyDescent="0.25">
      <c r="A283" t="s">
        <v>668</v>
      </c>
      <c r="B283" t="s">
        <v>495</v>
      </c>
      <c r="C283" t="s">
        <v>1287</v>
      </c>
      <c r="D283" t="str">
        <f t="shared" si="11"/>
        <v>RS - Capela de Santana</v>
      </c>
      <c r="E283" s="463">
        <f>VLOOKUP(D283,'Res Nº 2590'!A:B,2,)</f>
        <v>0.47500000000000003</v>
      </c>
      <c r="F283" s="466">
        <f>(Tabela4[[#This Row],[Horas]]-INT(Tabela4[[#This Row],[Horas]]))*24</f>
        <v>11.4</v>
      </c>
      <c r="G283">
        <v>2.2999999999999998</v>
      </c>
      <c r="M283" s="395"/>
      <c r="N283" s="466"/>
    </row>
    <row r="284" spans="1:14" x14ac:dyDescent="0.25">
      <c r="A284" t="s">
        <v>668</v>
      </c>
      <c r="B284" t="s">
        <v>495</v>
      </c>
      <c r="C284" t="s">
        <v>1288</v>
      </c>
      <c r="D284" t="str">
        <f t="shared" si="11"/>
        <v>RS - Capitão</v>
      </c>
      <c r="E284" s="463">
        <f>VLOOKUP(D284,'Res Nº 2590'!A:B,2,)</f>
        <v>0.47500000000000003</v>
      </c>
      <c r="F284" s="466">
        <f>(Tabela4[[#This Row],[Horas]]-INT(Tabela4[[#This Row],[Horas]]))*24</f>
        <v>11.4</v>
      </c>
      <c r="G284">
        <v>2.2999999999999998</v>
      </c>
      <c r="M284" s="395"/>
      <c r="N284" s="466"/>
    </row>
    <row r="285" spans="1:14" x14ac:dyDescent="0.25">
      <c r="A285" t="s">
        <v>668</v>
      </c>
      <c r="B285" t="s">
        <v>495</v>
      </c>
      <c r="C285" t="s">
        <v>1289</v>
      </c>
      <c r="D285" t="str">
        <f t="shared" si="11"/>
        <v>RS - Cerro Branco</v>
      </c>
      <c r="E285" s="463">
        <f>VLOOKUP(D285,'Res Nº 2590'!A:B,2,)</f>
        <v>0.47500000000000003</v>
      </c>
      <c r="F285" s="466">
        <f>(Tabela4[[#This Row],[Horas]]-INT(Tabela4[[#This Row],[Horas]]))*24</f>
        <v>11.4</v>
      </c>
      <c r="G285">
        <v>2.2999999999999998</v>
      </c>
      <c r="M285" s="395"/>
      <c r="N285" s="466"/>
    </row>
    <row r="286" spans="1:14" x14ac:dyDescent="0.25">
      <c r="A286" t="s">
        <v>668</v>
      </c>
      <c r="B286" t="s">
        <v>495</v>
      </c>
      <c r="C286" t="s">
        <v>1290</v>
      </c>
      <c r="D286" t="str">
        <f t="shared" si="11"/>
        <v>RS - Colinas</v>
      </c>
      <c r="E286" s="463">
        <f>VLOOKUP(D286,'Res Nº 2590'!A:B,2,)</f>
        <v>0.47500000000000003</v>
      </c>
      <c r="F286" s="466">
        <f>(Tabela4[[#This Row],[Horas]]-INT(Tabela4[[#This Row],[Horas]]))*24</f>
        <v>11.4</v>
      </c>
      <c r="G286">
        <v>2.2999999999999998</v>
      </c>
      <c r="M286" s="395"/>
      <c r="N286" s="466"/>
    </row>
    <row r="287" spans="1:14" x14ac:dyDescent="0.25">
      <c r="A287" t="s">
        <v>668</v>
      </c>
      <c r="B287" t="s">
        <v>495</v>
      </c>
      <c r="C287" t="s">
        <v>1291</v>
      </c>
      <c r="D287" t="str">
        <f t="shared" si="11"/>
        <v>RS - Coqueiro Baixo</v>
      </c>
      <c r="E287" s="463">
        <f>VLOOKUP(D287,'Res Nº 2590'!A:B,2,)</f>
        <v>0.47500000000000003</v>
      </c>
      <c r="F287" s="466">
        <f>(Tabela4[[#This Row],[Horas]]-INT(Tabela4[[#This Row],[Horas]]))*24</f>
        <v>11.4</v>
      </c>
      <c r="G287">
        <v>2.2999999999999998</v>
      </c>
      <c r="M287" s="395"/>
      <c r="N287" s="466"/>
    </row>
    <row r="288" spans="1:14" x14ac:dyDescent="0.25">
      <c r="A288" t="s">
        <v>668</v>
      </c>
      <c r="B288" t="s">
        <v>495</v>
      </c>
      <c r="C288" t="s">
        <v>1292</v>
      </c>
      <c r="D288" t="str">
        <f t="shared" si="11"/>
        <v>RS - Cruzeiro do Sul</v>
      </c>
      <c r="E288" s="463">
        <f>VLOOKUP(D288,'Res Nº 2590'!A:B,2,)</f>
        <v>0.47500000000000003</v>
      </c>
      <c r="F288" s="466">
        <f>(Tabela4[[#This Row],[Horas]]-INT(Tabela4[[#This Row],[Horas]]))*24</f>
        <v>11.4</v>
      </c>
      <c r="G288">
        <v>2.2999999999999998</v>
      </c>
      <c r="M288" s="395"/>
      <c r="N288" s="466"/>
    </row>
    <row r="289" spans="1:14" x14ac:dyDescent="0.25">
      <c r="A289" t="s">
        <v>668</v>
      </c>
      <c r="B289" t="s">
        <v>495</v>
      </c>
      <c r="C289" t="s">
        <v>1293</v>
      </c>
      <c r="D289" t="str">
        <f t="shared" si="11"/>
        <v>RS - Dilermando de Aguiar</v>
      </c>
      <c r="E289" s="463">
        <f>VLOOKUP(D289,'Res Nº 2590'!A:B,2,)</f>
        <v>0.47500000000000003</v>
      </c>
      <c r="F289" s="466">
        <f>(Tabela4[[#This Row],[Horas]]-INT(Tabela4[[#This Row],[Horas]]))*24</f>
        <v>11.4</v>
      </c>
      <c r="G289">
        <v>2.2999999999999998</v>
      </c>
      <c r="M289" s="395"/>
      <c r="N289" s="466"/>
    </row>
    <row r="290" spans="1:14" x14ac:dyDescent="0.25">
      <c r="A290" t="s">
        <v>668</v>
      </c>
      <c r="B290" t="s">
        <v>495</v>
      </c>
      <c r="C290" t="s">
        <v>1294</v>
      </c>
      <c r="D290" t="str">
        <f t="shared" si="11"/>
        <v>RS - Dois Irmãos</v>
      </c>
      <c r="E290" s="463">
        <f>VLOOKUP(D290,'Res Nº 2590'!A:B,2,)</f>
        <v>0.47500000000000003</v>
      </c>
      <c r="F290" s="466">
        <f>(Tabela4[[#This Row],[Horas]]-INT(Tabela4[[#This Row],[Horas]]))*24</f>
        <v>11.4</v>
      </c>
      <c r="G290">
        <v>2.2999999999999998</v>
      </c>
      <c r="M290" s="395"/>
      <c r="N290" s="466"/>
    </row>
    <row r="291" spans="1:14" x14ac:dyDescent="0.25">
      <c r="A291" t="s">
        <v>668</v>
      </c>
      <c r="B291" t="s">
        <v>495</v>
      </c>
      <c r="C291" t="s">
        <v>1295</v>
      </c>
      <c r="D291" t="str">
        <f t="shared" si="11"/>
        <v>RS - Doutor Ricardo</v>
      </c>
      <c r="E291" s="463">
        <f>VLOOKUP(D291,'Res Nº 2590'!A:B,2,)</f>
        <v>0.47500000000000003</v>
      </c>
      <c r="F291" s="466">
        <f>(Tabela4[[#This Row],[Horas]]-INT(Tabela4[[#This Row],[Horas]]))*24</f>
        <v>11.4</v>
      </c>
      <c r="G291">
        <v>2.2999999999999998</v>
      </c>
      <c r="M291" s="395"/>
      <c r="N291" s="466"/>
    </row>
    <row r="292" spans="1:14" x14ac:dyDescent="0.25">
      <c r="A292" t="s">
        <v>668</v>
      </c>
      <c r="B292" t="s">
        <v>495</v>
      </c>
      <c r="C292" t="s">
        <v>1296</v>
      </c>
      <c r="D292" t="str">
        <f t="shared" si="11"/>
        <v>RS - Encantado</v>
      </c>
      <c r="E292" s="463">
        <f>VLOOKUP(D292,'Res Nº 2590'!A:B,2,)</f>
        <v>0.47500000000000003</v>
      </c>
      <c r="F292" s="466">
        <f>(Tabela4[[#This Row],[Horas]]-INT(Tabela4[[#This Row],[Horas]]))*24</f>
        <v>11.4</v>
      </c>
      <c r="G292">
        <v>2.2999999999999998</v>
      </c>
      <c r="M292" s="395"/>
      <c r="N292" s="466"/>
    </row>
    <row r="293" spans="1:14" x14ac:dyDescent="0.25">
      <c r="A293" t="s">
        <v>668</v>
      </c>
      <c r="B293" t="s">
        <v>495</v>
      </c>
      <c r="C293" t="s">
        <v>1297</v>
      </c>
      <c r="D293" t="str">
        <f t="shared" si="11"/>
        <v>RS - Encruzilhada do Sul</v>
      </c>
      <c r="E293" s="463">
        <f>VLOOKUP(D293,'Res Nº 2590'!A:B,2,)</f>
        <v>0.47430555555555554</v>
      </c>
      <c r="F293" s="466">
        <f>(Tabela4[[#This Row],[Horas]]-INT(Tabela4[[#This Row],[Horas]]))*24</f>
        <v>11.383333333333333</v>
      </c>
      <c r="G293">
        <v>2.2999999999999998</v>
      </c>
      <c r="M293" s="395"/>
      <c r="N293" s="466"/>
    </row>
    <row r="294" spans="1:14" x14ac:dyDescent="0.25">
      <c r="A294" t="s">
        <v>668</v>
      </c>
      <c r="B294" t="s">
        <v>495</v>
      </c>
      <c r="C294" t="s">
        <v>1298</v>
      </c>
      <c r="D294" t="str">
        <f t="shared" si="11"/>
        <v>RS - Estância Velha</v>
      </c>
      <c r="E294" s="463">
        <f>VLOOKUP(D294,'Res Nº 2590'!A:B,2,)</f>
        <v>0.47500000000000003</v>
      </c>
      <c r="F294" s="466">
        <f>(Tabela4[[#This Row],[Horas]]-INT(Tabela4[[#This Row],[Horas]]))*24</f>
        <v>11.4</v>
      </c>
      <c r="G294">
        <v>2.2999999999999998</v>
      </c>
      <c r="M294" s="395"/>
      <c r="N294" s="466"/>
    </row>
    <row r="295" spans="1:14" x14ac:dyDescent="0.25">
      <c r="A295" t="s">
        <v>668</v>
      </c>
      <c r="B295" t="s">
        <v>495</v>
      </c>
      <c r="C295" t="s">
        <v>1299</v>
      </c>
      <c r="D295" t="str">
        <f t="shared" si="11"/>
        <v>RS - Esteio</v>
      </c>
      <c r="E295" s="463">
        <f>VLOOKUP(D295,'Res Nº 2590'!A:B,2,)</f>
        <v>0.47500000000000003</v>
      </c>
      <c r="F295" s="466">
        <f>(Tabela4[[#This Row],[Horas]]-INT(Tabela4[[#This Row],[Horas]]))*24</f>
        <v>11.4</v>
      </c>
      <c r="G295">
        <v>2.2999999999999998</v>
      </c>
      <c r="M295" s="395"/>
      <c r="N295" s="466"/>
    </row>
    <row r="296" spans="1:14" x14ac:dyDescent="0.25">
      <c r="A296" t="s">
        <v>668</v>
      </c>
      <c r="B296" t="s">
        <v>495</v>
      </c>
      <c r="C296" t="s">
        <v>1300</v>
      </c>
      <c r="D296" t="str">
        <f t="shared" si="11"/>
        <v>RS - Estrela</v>
      </c>
      <c r="E296" s="463">
        <f>VLOOKUP(D296,'Res Nº 2590'!A:B,2,)</f>
        <v>0.47500000000000003</v>
      </c>
      <c r="F296" s="466">
        <f>(Tabela4[[#This Row],[Horas]]-INT(Tabela4[[#This Row],[Horas]]))*24</f>
        <v>11.4</v>
      </c>
      <c r="G296">
        <v>2.2999999999999998</v>
      </c>
      <c r="M296" s="395"/>
      <c r="N296" s="466"/>
    </row>
    <row r="297" spans="1:14" x14ac:dyDescent="0.25">
      <c r="A297" t="s">
        <v>668</v>
      </c>
      <c r="B297" t="s">
        <v>495</v>
      </c>
      <c r="C297" t="s">
        <v>1301</v>
      </c>
      <c r="D297" t="str">
        <f t="shared" si="11"/>
        <v>RS - Faxinal do Soturno</v>
      </c>
      <c r="E297" s="463">
        <f>VLOOKUP(D297,'Res Nº 2590'!A:B,2,)</f>
        <v>0.47500000000000003</v>
      </c>
      <c r="F297" s="466">
        <f>(Tabela4[[#This Row],[Horas]]-INT(Tabela4[[#This Row],[Horas]]))*24</f>
        <v>11.4</v>
      </c>
      <c r="G297">
        <v>2.2999999999999998</v>
      </c>
      <c r="M297" s="395"/>
      <c r="N297" s="466"/>
    </row>
    <row r="298" spans="1:14" x14ac:dyDescent="0.25">
      <c r="A298" t="s">
        <v>668</v>
      </c>
      <c r="B298" t="s">
        <v>495</v>
      </c>
      <c r="C298" t="s">
        <v>1302</v>
      </c>
      <c r="D298" t="str">
        <f t="shared" si="11"/>
        <v>RS - Fazenda Vilanova</v>
      </c>
      <c r="E298" s="463">
        <f>VLOOKUP(D298,'Res Nº 2590'!A:B,2,)</f>
        <v>0.47500000000000003</v>
      </c>
      <c r="F298" s="466">
        <f>(Tabela4[[#This Row],[Horas]]-INT(Tabela4[[#This Row],[Horas]]))*24</f>
        <v>11.4</v>
      </c>
      <c r="G298">
        <v>2.2999999999999998</v>
      </c>
      <c r="M298" s="395"/>
      <c r="N298" s="466"/>
    </row>
    <row r="299" spans="1:14" x14ac:dyDescent="0.25">
      <c r="A299" t="s">
        <v>668</v>
      </c>
      <c r="B299" t="s">
        <v>495</v>
      </c>
      <c r="C299" t="s">
        <v>1303</v>
      </c>
      <c r="D299" t="str">
        <f t="shared" si="11"/>
        <v>RS - Floriano Peixoto</v>
      </c>
      <c r="E299" s="463">
        <f>VLOOKUP(D299,'Res Nº 2590'!A:B,2,)</f>
        <v>0.47500000000000003</v>
      </c>
      <c r="F299" s="466">
        <f>(Tabela4[[#This Row],[Horas]]-INT(Tabela4[[#This Row],[Horas]]))*24</f>
        <v>11.4</v>
      </c>
      <c r="G299">
        <v>2.2999999999999998</v>
      </c>
      <c r="M299" s="395"/>
      <c r="N299" s="466"/>
    </row>
    <row r="300" spans="1:14" x14ac:dyDescent="0.25">
      <c r="A300" t="s">
        <v>668</v>
      </c>
      <c r="B300" t="s">
        <v>495</v>
      </c>
      <c r="C300" t="s">
        <v>1304</v>
      </c>
      <c r="D300" t="str">
        <f t="shared" si="11"/>
        <v>RS - Formigueiro</v>
      </c>
      <c r="E300" s="463">
        <f>VLOOKUP(D300,'Res Nº 2590'!A:B,2,)</f>
        <v>0.47500000000000003</v>
      </c>
      <c r="F300" s="466">
        <f>(Tabela4[[#This Row],[Horas]]-INT(Tabela4[[#This Row],[Horas]]))*24</f>
        <v>11.4</v>
      </c>
      <c r="G300">
        <v>2.2999999999999998</v>
      </c>
      <c r="M300" s="395"/>
      <c r="N300" s="466"/>
    </row>
    <row r="301" spans="1:14" x14ac:dyDescent="0.25">
      <c r="A301" t="s">
        <v>668</v>
      </c>
      <c r="B301" t="s">
        <v>495</v>
      </c>
      <c r="C301" t="s">
        <v>1305</v>
      </c>
      <c r="D301" t="str">
        <f t="shared" si="11"/>
        <v>RS - Garruchos</v>
      </c>
      <c r="E301" s="463">
        <f>VLOOKUP(D301,'Res Nº 2590'!A:B,2,)</f>
        <v>0.47500000000000003</v>
      </c>
      <c r="F301" s="466">
        <f>(Tabela4[[#This Row],[Horas]]-INT(Tabela4[[#This Row],[Horas]]))*24</f>
        <v>11.4</v>
      </c>
      <c r="G301">
        <v>2.2999999999999998</v>
      </c>
      <c r="M301" s="395"/>
      <c r="N301" s="466"/>
    </row>
    <row r="302" spans="1:14" x14ac:dyDescent="0.25">
      <c r="A302" t="s">
        <v>668</v>
      </c>
      <c r="B302" t="s">
        <v>495</v>
      </c>
      <c r="C302" t="s">
        <v>1306</v>
      </c>
      <c r="D302" t="str">
        <f t="shared" si="11"/>
        <v>RS - General Câmara</v>
      </c>
      <c r="E302" s="463">
        <f>VLOOKUP(D302,'Res Nº 2590'!A:B,2,)</f>
        <v>0.47500000000000003</v>
      </c>
      <c r="F302" s="466">
        <f>(Tabela4[[#This Row],[Horas]]-INT(Tabela4[[#This Row],[Horas]]))*24</f>
        <v>11.4</v>
      </c>
      <c r="G302">
        <v>2.2999999999999998</v>
      </c>
      <c r="M302" s="395"/>
      <c r="N302" s="466"/>
    </row>
    <row r="303" spans="1:14" x14ac:dyDescent="0.25">
      <c r="A303" t="s">
        <v>668</v>
      </c>
      <c r="B303" t="s">
        <v>495</v>
      </c>
      <c r="C303" t="s">
        <v>1307</v>
      </c>
      <c r="D303" t="str">
        <f t="shared" si="11"/>
        <v>RS - Gramado Xavier</v>
      </c>
      <c r="E303" s="463">
        <f>VLOOKUP(D303,'Res Nº 2590'!A:B,2,)</f>
        <v>0.47500000000000003</v>
      </c>
      <c r="F303" s="466">
        <f>(Tabela4[[#This Row],[Horas]]-INT(Tabela4[[#This Row],[Horas]]))*24</f>
        <v>11.4</v>
      </c>
      <c r="G303">
        <v>2.2999999999999998</v>
      </c>
      <c r="M303" s="395"/>
      <c r="N303" s="466"/>
    </row>
    <row r="304" spans="1:14" x14ac:dyDescent="0.25">
      <c r="A304" t="s">
        <v>668</v>
      </c>
      <c r="B304" t="s">
        <v>495</v>
      </c>
      <c r="C304" t="s">
        <v>1308</v>
      </c>
      <c r="D304" t="str">
        <f t="shared" si="11"/>
        <v>RS - Harmonia</v>
      </c>
      <c r="E304" s="463">
        <f>VLOOKUP(D304,'Res Nº 2590'!A:B,2,)</f>
        <v>0.47500000000000003</v>
      </c>
      <c r="F304" s="466">
        <f>(Tabela4[[#This Row],[Horas]]-INT(Tabela4[[#This Row],[Horas]]))*24</f>
        <v>11.4</v>
      </c>
      <c r="G304">
        <v>2.2999999999999998</v>
      </c>
      <c r="M304" s="395"/>
      <c r="N304" s="466"/>
    </row>
    <row r="305" spans="1:14" x14ac:dyDescent="0.25">
      <c r="A305" t="s">
        <v>668</v>
      </c>
      <c r="B305" t="s">
        <v>495</v>
      </c>
      <c r="C305" t="s">
        <v>1309</v>
      </c>
      <c r="D305" t="str">
        <f t="shared" si="11"/>
        <v>RS - Herveiras</v>
      </c>
      <c r="E305" s="463">
        <f>VLOOKUP(D305,'Res Nº 2590'!A:B,2,)</f>
        <v>0.47500000000000003</v>
      </c>
      <c r="F305" s="466">
        <f>(Tabela4[[#This Row],[Horas]]-INT(Tabela4[[#This Row],[Horas]]))*24</f>
        <v>11.4</v>
      </c>
      <c r="G305">
        <v>2.2999999999999998</v>
      </c>
      <c r="M305" s="395"/>
      <c r="N305" s="466"/>
    </row>
    <row r="306" spans="1:14" x14ac:dyDescent="0.25">
      <c r="A306" t="s">
        <v>668</v>
      </c>
      <c r="B306" t="s">
        <v>495</v>
      </c>
      <c r="C306" t="s">
        <v>1310</v>
      </c>
      <c r="D306" t="str">
        <f t="shared" si="11"/>
        <v>RS - Ibarama</v>
      </c>
      <c r="E306" s="463">
        <f>VLOOKUP(D306,'Res Nº 2590'!A:B,2,)</f>
        <v>0.47500000000000003</v>
      </c>
      <c r="F306" s="466">
        <f>(Tabela4[[#This Row],[Horas]]-INT(Tabela4[[#This Row],[Horas]]))*24</f>
        <v>11.4</v>
      </c>
      <c r="G306">
        <v>2.2999999999999998</v>
      </c>
      <c r="M306" s="395"/>
      <c r="N306" s="466"/>
    </row>
    <row r="307" spans="1:14" x14ac:dyDescent="0.25">
      <c r="A307" t="s">
        <v>668</v>
      </c>
      <c r="B307" t="s">
        <v>495</v>
      </c>
      <c r="C307" t="s">
        <v>1311</v>
      </c>
      <c r="D307" t="str">
        <f t="shared" si="11"/>
        <v>RS - Imigrante</v>
      </c>
      <c r="E307" s="463">
        <f>VLOOKUP(D307,'Res Nº 2590'!A:B,2,)</f>
        <v>0.47500000000000003</v>
      </c>
      <c r="F307" s="466">
        <f>(Tabela4[[#This Row],[Horas]]-INT(Tabela4[[#This Row],[Horas]]))*24</f>
        <v>11.4</v>
      </c>
      <c r="G307">
        <v>2.2999999999999998</v>
      </c>
      <c r="M307" s="395"/>
      <c r="N307" s="466"/>
    </row>
    <row r="308" spans="1:14" x14ac:dyDescent="0.25">
      <c r="A308" t="s">
        <v>668</v>
      </c>
      <c r="B308" t="s">
        <v>495</v>
      </c>
      <c r="C308" t="s">
        <v>1312</v>
      </c>
      <c r="D308" t="str">
        <f t="shared" si="11"/>
        <v>RS - Itaara</v>
      </c>
      <c r="E308" s="463">
        <f>VLOOKUP(D308,'Res Nº 2590'!A:B,2,)</f>
        <v>0.47500000000000003</v>
      </c>
      <c r="F308" s="466">
        <f>(Tabela4[[#This Row],[Horas]]-INT(Tabela4[[#This Row],[Horas]]))*24</f>
        <v>11.4</v>
      </c>
      <c r="G308">
        <v>2.2999999999999998</v>
      </c>
      <c r="M308" s="395"/>
      <c r="N308" s="466"/>
    </row>
    <row r="309" spans="1:14" x14ac:dyDescent="0.25">
      <c r="A309" t="s">
        <v>668</v>
      </c>
      <c r="B309" t="s">
        <v>495</v>
      </c>
      <c r="C309" t="s">
        <v>1313</v>
      </c>
      <c r="D309" t="str">
        <f t="shared" si="11"/>
        <v>RS - Itacurubi</v>
      </c>
      <c r="E309" s="463">
        <f>VLOOKUP(D309,'Res Nº 2590'!A:B,2,)</f>
        <v>0.47500000000000003</v>
      </c>
      <c r="F309" s="466">
        <f>(Tabela4[[#This Row],[Horas]]-INT(Tabela4[[#This Row],[Horas]]))*24</f>
        <v>11.4</v>
      </c>
      <c r="G309">
        <v>2.2999999999999998</v>
      </c>
      <c r="M309" s="395"/>
      <c r="N309" s="466"/>
    </row>
    <row r="310" spans="1:14" x14ac:dyDescent="0.25">
      <c r="A310" t="s">
        <v>668</v>
      </c>
      <c r="B310" t="s">
        <v>495</v>
      </c>
      <c r="C310" t="s">
        <v>1314</v>
      </c>
      <c r="D310" t="str">
        <f t="shared" si="11"/>
        <v>RS - Itaqui</v>
      </c>
      <c r="E310" s="463">
        <f>VLOOKUP(D310,'Res Nº 2590'!A:B,2,)</f>
        <v>0.47500000000000003</v>
      </c>
      <c r="F310" s="466">
        <f>(Tabela4[[#This Row],[Horas]]-INT(Tabela4[[#This Row],[Horas]]))*24</f>
        <v>11.4</v>
      </c>
      <c r="G310">
        <v>2.2999999999999998</v>
      </c>
      <c r="M310" s="395"/>
      <c r="N310" s="466"/>
    </row>
    <row r="311" spans="1:14" x14ac:dyDescent="0.25">
      <c r="A311" t="s">
        <v>668</v>
      </c>
      <c r="B311" t="s">
        <v>495</v>
      </c>
      <c r="C311" t="s">
        <v>1315</v>
      </c>
      <c r="D311" t="str">
        <f t="shared" si="11"/>
        <v>RS - Ivorá</v>
      </c>
      <c r="E311" s="463">
        <f>VLOOKUP(D311,'Res Nº 2590'!A:B,2,)</f>
        <v>0.47500000000000003</v>
      </c>
      <c r="F311" s="466">
        <f>(Tabela4[[#This Row],[Horas]]-INT(Tabela4[[#This Row],[Horas]]))*24</f>
        <v>11.4</v>
      </c>
      <c r="G311">
        <v>2.2999999999999998</v>
      </c>
      <c r="M311" s="395"/>
      <c r="N311" s="466"/>
    </row>
    <row r="312" spans="1:14" x14ac:dyDescent="0.25">
      <c r="A312" t="s">
        <v>668</v>
      </c>
      <c r="B312" t="s">
        <v>495</v>
      </c>
      <c r="C312" t="s">
        <v>1316</v>
      </c>
      <c r="D312" t="str">
        <f t="shared" si="11"/>
        <v>RS - Ivoti</v>
      </c>
      <c r="E312" s="463">
        <f>VLOOKUP(D312,'Res Nº 2590'!A:B,2,)</f>
        <v>0.47500000000000003</v>
      </c>
      <c r="F312" s="466">
        <f>(Tabela4[[#This Row],[Horas]]-INT(Tabela4[[#This Row],[Horas]]))*24</f>
        <v>11.4</v>
      </c>
      <c r="G312">
        <v>2.2999999999999998</v>
      </c>
      <c r="M312" s="395"/>
      <c r="N312" s="466"/>
    </row>
    <row r="313" spans="1:14" x14ac:dyDescent="0.25">
      <c r="A313" t="s">
        <v>668</v>
      </c>
      <c r="B313" t="s">
        <v>495</v>
      </c>
      <c r="C313" t="s">
        <v>1317</v>
      </c>
      <c r="D313" t="str">
        <f t="shared" si="11"/>
        <v>RS - Jaguari</v>
      </c>
      <c r="E313" s="463">
        <f>VLOOKUP(D313,'Res Nº 2590'!A:B,2,)</f>
        <v>0.47500000000000003</v>
      </c>
      <c r="F313" s="466">
        <f>(Tabela4[[#This Row],[Horas]]-INT(Tabela4[[#This Row],[Horas]]))*24</f>
        <v>11.4</v>
      </c>
      <c r="G313">
        <v>2.2999999999999998</v>
      </c>
      <c r="M313" s="395"/>
      <c r="N313" s="466"/>
    </row>
    <row r="314" spans="1:14" x14ac:dyDescent="0.25">
      <c r="A314" t="s">
        <v>668</v>
      </c>
      <c r="B314" t="s">
        <v>495</v>
      </c>
      <c r="C314" t="s">
        <v>1318</v>
      </c>
      <c r="D314" t="str">
        <f t="shared" si="11"/>
        <v>RS - Lagoa Bonita do Sul</v>
      </c>
      <c r="E314" s="463">
        <f>VLOOKUP(D314,'Res Nº 2590'!A:B,2,)</f>
        <v>0.47500000000000003</v>
      </c>
      <c r="F314" s="466">
        <f>(Tabela4[[#This Row],[Horas]]-INT(Tabela4[[#This Row],[Horas]]))*24</f>
        <v>11.4</v>
      </c>
      <c r="G314">
        <v>2.2999999999999998</v>
      </c>
      <c r="M314" s="395"/>
      <c r="N314" s="466"/>
    </row>
    <row r="315" spans="1:14" x14ac:dyDescent="0.25">
      <c r="A315" t="s">
        <v>668</v>
      </c>
      <c r="B315" t="s">
        <v>495</v>
      </c>
      <c r="C315" t="s">
        <v>1319</v>
      </c>
      <c r="D315" t="str">
        <f t="shared" si="11"/>
        <v>RS - Lagoão</v>
      </c>
      <c r="E315" s="463">
        <f>VLOOKUP(D315,'Res Nº 2590'!A:B,2,)</f>
        <v>0.47500000000000003</v>
      </c>
      <c r="F315" s="466">
        <f>(Tabela4[[#This Row],[Horas]]-INT(Tabela4[[#This Row],[Horas]]))*24</f>
        <v>11.4</v>
      </c>
      <c r="G315">
        <v>2.2999999999999998</v>
      </c>
      <c r="M315" s="395"/>
      <c r="N315" s="466"/>
    </row>
    <row r="316" spans="1:14" x14ac:dyDescent="0.25">
      <c r="A316" t="s">
        <v>668</v>
      </c>
      <c r="B316" t="s">
        <v>495</v>
      </c>
      <c r="C316" t="s">
        <v>1320</v>
      </c>
      <c r="D316" t="str">
        <f t="shared" si="11"/>
        <v>RS - Lajeado</v>
      </c>
      <c r="E316" s="463">
        <f>VLOOKUP(D316,'Res Nº 2590'!A:B,2,)</f>
        <v>0.47500000000000003</v>
      </c>
      <c r="F316" s="466">
        <f>(Tabela4[[#This Row],[Horas]]-INT(Tabela4[[#This Row],[Horas]]))*24</f>
        <v>11.4</v>
      </c>
      <c r="G316">
        <v>2.2999999999999998</v>
      </c>
      <c r="M316" s="395"/>
      <c r="N316" s="466"/>
    </row>
    <row r="317" spans="1:14" x14ac:dyDescent="0.25">
      <c r="A317" t="s">
        <v>668</v>
      </c>
      <c r="B317" t="s">
        <v>495</v>
      </c>
      <c r="C317" t="s">
        <v>1321</v>
      </c>
      <c r="D317" t="str">
        <f t="shared" si="11"/>
        <v>RS - Lindolfo Collor</v>
      </c>
      <c r="E317" s="463">
        <f>VLOOKUP(D317,'Res Nº 2590'!A:B,2,)</f>
        <v>0.47500000000000003</v>
      </c>
      <c r="F317" s="466">
        <f>(Tabela4[[#This Row],[Horas]]-INT(Tabela4[[#This Row],[Horas]]))*24</f>
        <v>11.4</v>
      </c>
      <c r="G317">
        <v>2.2999999999999998</v>
      </c>
      <c r="M317" s="395"/>
      <c r="N317" s="466"/>
    </row>
    <row r="318" spans="1:14" x14ac:dyDescent="0.25">
      <c r="A318" t="s">
        <v>668</v>
      </c>
      <c r="B318" t="s">
        <v>495</v>
      </c>
      <c r="C318" t="s">
        <v>1322</v>
      </c>
      <c r="D318" t="str">
        <f t="shared" si="11"/>
        <v>RS - Maçambara</v>
      </c>
      <c r="E318" s="463" t="e">
        <f>VLOOKUP(D318,'Res Nº 2590'!A:B,2,)</f>
        <v>#N/A</v>
      </c>
      <c r="F318" s="466" t="e">
        <f>(Tabela4[[#This Row],[Horas]]-INT(Tabela4[[#This Row],[Horas]]))*24</f>
        <v>#N/A</v>
      </c>
      <c r="G318">
        <v>2.2999999999999998</v>
      </c>
      <c r="M318" s="395"/>
      <c r="N318" s="466"/>
    </row>
    <row r="319" spans="1:14" x14ac:dyDescent="0.25">
      <c r="A319" t="s">
        <v>668</v>
      </c>
      <c r="B319" t="s">
        <v>495</v>
      </c>
      <c r="C319" t="s">
        <v>1323</v>
      </c>
      <c r="D319" t="str">
        <f t="shared" si="11"/>
        <v>RS - Manoel Viana</v>
      </c>
      <c r="E319" s="463">
        <f>VLOOKUP(D319,'Res Nº 2590'!A:B,2,)</f>
        <v>0.47500000000000003</v>
      </c>
      <c r="F319" s="466">
        <f>(Tabela4[[#This Row],[Horas]]-INT(Tabela4[[#This Row],[Horas]]))*24</f>
        <v>11.4</v>
      </c>
      <c r="G319">
        <v>2.2999999999999998</v>
      </c>
      <c r="M319" s="395"/>
      <c r="N319" s="466"/>
    </row>
    <row r="320" spans="1:14" x14ac:dyDescent="0.25">
      <c r="A320" t="s">
        <v>668</v>
      </c>
      <c r="B320" t="s">
        <v>495</v>
      </c>
      <c r="C320" t="s">
        <v>1324</v>
      </c>
      <c r="D320" t="str">
        <f t="shared" si="11"/>
        <v>RS - Maratá</v>
      </c>
      <c r="E320" s="463">
        <f>VLOOKUP(D320,'Res Nº 2590'!A:B,2,)</f>
        <v>0.47500000000000003</v>
      </c>
      <c r="F320" s="466">
        <f>(Tabela4[[#This Row],[Horas]]-INT(Tabela4[[#This Row],[Horas]]))*24</f>
        <v>11.4</v>
      </c>
      <c r="G320">
        <v>2.2999999999999998</v>
      </c>
      <c r="M320" s="395"/>
      <c r="N320" s="466"/>
    </row>
    <row r="321" spans="1:14" x14ac:dyDescent="0.25">
      <c r="A321" t="s">
        <v>668</v>
      </c>
      <c r="B321" t="s">
        <v>495</v>
      </c>
      <c r="C321" t="s">
        <v>1325</v>
      </c>
      <c r="D321" t="str">
        <f t="shared" si="11"/>
        <v>RS - Mata</v>
      </c>
      <c r="E321" s="463">
        <f>VLOOKUP(D321,'Res Nº 2590'!A:B,2,)</f>
        <v>0.47500000000000003</v>
      </c>
      <c r="F321" s="466">
        <f>(Tabela4[[#This Row],[Horas]]-INT(Tabela4[[#This Row],[Horas]]))*24</f>
        <v>11.4</v>
      </c>
      <c r="G321">
        <v>2.2999999999999998</v>
      </c>
      <c r="M321" s="395"/>
      <c r="N321" s="466"/>
    </row>
    <row r="322" spans="1:14" x14ac:dyDescent="0.25">
      <c r="A322" t="s">
        <v>668</v>
      </c>
      <c r="B322" t="s">
        <v>495</v>
      </c>
      <c r="C322" t="s">
        <v>1326</v>
      </c>
      <c r="D322" t="str">
        <f t="shared" ref="D322:D385" si="12">CONCATENATE(B322," - ",C322)</f>
        <v>RS - Mato Leitão</v>
      </c>
      <c r="E322" s="463">
        <f>VLOOKUP(D322,'Res Nº 2590'!A:B,2,)</f>
        <v>0.47500000000000003</v>
      </c>
      <c r="F322" s="466">
        <f>(Tabela4[[#This Row],[Horas]]-INT(Tabela4[[#This Row],[Horas]]))*24</f>
        <v>11.4</v>
      </c>
      <c r="G322">
        <v>2.2999999999999998</v>
      </c>
      <c r="M322" s="395"/>
      <c r="N322" s="466"/>
    </row>
    <row r="323" spans="1:14" x14ac:dyDescent="0.25">
      <c r="A323" t="s">
        <v>668</v>
      </c>
      <c r="B323" t="s">
        <v>495</v>
      </c>
      <c r="C323" t="s">
        <v>1327</v>
      </c>
      <c r="D323" t="str">
        <f t="shared" si="12"/>
        <v>RS - Minas do Leão</v>
      </c>
      <c r="E323" s="463">
        <f>VLOOKUP(D323,'Res Nº 2590'!A:B,2,)</f>
        <v>0.47430555555555554</v>
      </c>
      <c r="F323" s="466">
        <f>(Tabela4[[#This Row],[Horas]]-INT(Tabela4[[#This Row],[Horas]]))*24</f>
        <v>11.383333333333333</v>
      </c>
      <c r="G323">
        <v>2.2999999999999998</v>
      </c>
      <c r="M323" s="395"/>
      <c r="N323" s="466"/>
    </row>
    <row r="324" spans="1:14" x14ac:dyDescent="0.25">
      <c r="A324" t="s">
        <v>668</v>
      </c>
      <c r="B324" t="s">
        <v>495</v>
      </c>
      <c r="C324" t="s">
        <v>1328</v>
      </c>
      <c r="D324" t="str">
        <f t="shared" si="12"/>
        <v>RS - Montenegro</v>
      </c>
      <c r="E324" s="463">
        <f>VLOOKUP(D324,'Res Nº 2590'!A:B,2,)</f>
        <v>0.47500000000000003</v>
      </c>
      <c r="F324" s="466">
        <f>(Tabela4[[#This Row],[Horas]]-INT(Tabela4[[#This Row],[Horas]]))*24</f>
        <v>11.4</v>
      </c>
      <c r="G324">
        <v>2.2999999999999998</v>
      </c>
      <c r="M324" s="395"/>
      <c r="N324" s="466"/>
    </row>
    <row r="325" spans="1:14" x14ac:dyDescent="0.25">
      <c r="A325" t="s">
        <v>668</v>
      </c>
      <c r="B325" t="s">
        <v>495</v>
      </c>
      <c r="C325" t="s">
        <v>1329</v>
      </c>
      <c r="D325" t="str">
        <f t="shared" si="12"/>
        <v>RS - Morro Reuter</v>
      </c>
      <c r="E325" s="463">
        <f>VLOOKUP(D325,'Res Nº 2590'!A:B,2,)</f>
        <v>0.47500000000000003</v>
      </c>
      <c r="F325" s="466">
        <f>(Tabela4[[#This Row],[Horas]]-INT(Tabela4[[#This Row],[Horas]]))*24</f>
        <v>11.4</v>
      </c>
      <c r="G325">
        <v>2.2999999999999998</v>
      </c>
      <c r="M325" s="395"/>
      <c r="N325" s="466"/>
    </row>
    <row r="326" spans="1:14" x14ac:dyDescent="0.25">
      <c r="A326" t="s">
        <v>668</v>
      </c>
      <c r="B326" t="s">
        <v>495</v>
      </c>
      <c r="C326" t="s">
        <v>1330</v>
      </c>
      <c r="D326" t="str">
        <f t="shared" si="12"/>
        <v>RS - Muçum</v>
      </c>
      <c r="E326" s="463">
        <f>VLOOKUP(D326,'Res Nº 2590'!A:B,2,)</f>
        <v>0.47500000000000003</v>
      </c>
      <c r="F326" s="466">
        <f>(Tabela4[[#This Row],[Horas]]-INT(Tabela4[[#This Row],[Horas]]))*24</f>
        <v>11.4</v>
      </c>
      <c r="G326">
        <v>2.2999999999999998</v>
      </c>
      <c r="M326" s="395"/>
      <c r="N326" s="466"/>
    </row>
    <row r="327" spans="1:14" x14ac:dyDescent="0.25">
      <c r="A327" t="s">
        <v>668</v>
      </c>
      <c r="B327" t="s">
        <v>495</v>
      </c>
      <c r="C327" t="s">
        <v>1331</v>
      </c>
      <c r="D327" t="str">
        <f t="shared" si="12"/>
        <v>RS - Nova Bréscia</v>
      </c>
      <c r="E327" s="463">
        <f>VLOOKUP(D327,'Res Nº 2590'!A:B,2,)</f>
        <v>0.47500000000000003</v>
      </c>
      <c r="F327" s="466">
        <f>(Tabela4[[#This Row],[Horas]]-INT(Tabela4[[#This Row],[Horas]]))*24</f>
        <v>11.4</v>
      </c>
      <c r="G327">
        <v>2.2999999999999998</v>
      </c>
      <c r="M327" s="395"/>
      <c r="N327" s="466"/>
    </row>
    <row r="328" spans="1:14" x14ac:dyDescent="0.25">
      <c r="A328" t="s">
        <v>668</v>
      </c>
      <c r="B328" t="s">
        <v>495</v>
      </c>
      <c r="C328" t="s">
        <v>1332</v>
      </c>
      <c r="D328" t="str">
        <f t="shared" si="12"/>
        <v>RS - Nova Esperança do Sul</v>
      </c>
      <c r="E328" s="463">
        <f>VLOOKUP(D328,'Res Nº 2590'!A:B,2,)</f>
        <v>0.47500000000000003</v>
      </c>
      <c r="F328" s="466">
        <f>(Tabela4[[#This Row],[Horas]]-INT(Tabela4[[#This Row],[Horas]]))*24</f>
        <v>11.4</v>
      </c>
      <c r="G328">
        <v>2.2999999999999998</v>
      </c>
      <c r="M328" s="395"/>
      <c r="N328" s="466"/>
    </row>
    <row r="329" spans="1:14" x14ac:dyDescent="0.25">
      <c r="A329" t="s">
        <v>668</v>
      </c>
      <c r="B329" t="s">
        <v>495</v>
      </c>
      <c r="C329" t="s">
        <v>1333</v>
      </c>
      <c r="D329" t="str">
        <f t="shared" si="12"/>
        <v>RS - Nova Santa Rita</v>
      </c>
      <c r="E329" s="463">
        <f>VLOOKUP(D329,'Res Nº 2590'!A:B,2,)</f>
        <v>0.47500000000000003</v>
      </c>
      <c r="F329" s="466">
        <f>(Tabela4[[#This Row],[Horas]]-INT(Tabela4[[#This Row],[Horas]]))*24</f>
        <v>11.4</v>
      </c>
      <c r="G329">
        <v>2.2999999999999998</v>
      </c>
      <c r="M329" s="395"/>
      <c r="N329" s="466"/>
    </row>
    <row r="330" spans="1:14" x14ac:dyDescent="0.25">
      <c r="A330" t="s">
        <v>668</v>
      </c>
      <c r="B330" t="s">
        <v>495</v>
      </c>
      <c r="C330" t="s">
        <v>1334</v>
      </c>
      <c r="D330" t="str">
        <f t="shared" si="12"/>
        <v>RS - Novo Cabrais</v>
      </c>
      <c r="E330" s="463">
        <f>VLOOKUP(D330,'Res Nº 2590'!A:B,2,)</f>
        <v>0.47500000000000003</v>
      </c>
      <c r="F330" s="466">
        <f>(Tabela4[[#This Row],[Horas]]-INT(Tabela4[[#This Row],[Horas]]))*24</f>
        <v>11.4</v>
      </c>
      <c r="G330">
        <v>2.2999999999999998</v>
      </c>
      <c r="M330" s="395"/>
      <c r="N330" s="466"/>
    </row>
    <row r="331" spans="1:14" x14ac:dyDescent="0.25">
      <c r="A331" t="s">
        <v>668</v>
      </c>
      <c r="B331" t="s">
        <v>495</v>
      </c>
      <c r="C331" t="s">
        <v>1335</v>
      </c>
      <c r="D331" t="str">
        <f t="shared" si="12"/>
        <v>RS - Novo Hamburgo</v>
      </c>
      <c r="E331" s="463">
        <f>VLOOKUP(D331,'Res Nº 2590'!A:B,2,)</f>
        <v>0.47500000000000003</v>
      </c>
      <c r="F331" s="466">
        <f>(Tabela4[[#This Row],[Horas]]-INT(Tabela4[[#This Row],[Horas]]))*24</f>
        <v>11.4</v>
      </c>
      <c r="G331">
        <v>2.2999999999999998</v>
      </c>
      <c r="M331" s="395"/>
      <c r="N331" s="466"/>
    </row>
    <row r="332" spans="1:14" x14ac:dyDescent="0.25">
      <c r="A332" t="s">
        <v>668</v>
      </c>
      <c r="B332" t="s">
        <v>495</v>
      </c>
      <c r="C332" t="s">
        <v>1336</v>
      </c>
      <c r="D332" t="str">
        <f t="shared" si="12"/>
        <v>RS - Paraíso do Sul</v>
      </c>
      <c r="E332" s="463">
        <f>VLOOKUP(D332,'Res Nº 2590'!A:B,2,)</f>
        <v>0.47500000000000003</v>
      </c>
      <c r="F332" s="466">
        <f>(Tabela4[[#This Row],[Horas]]-INT(Tabela4[[#This Row],[Horas]]))*24</f>
        <v>11.4</v>
      </c>
      <c r="G332">
        <v>2.2999999999999998</v>
      </c>
      <c r="M332" s="395"/>
      <c r="N332" s="466"/>
    </row>
    <row r="333" spans="1:14" x14ac:dyDescent="0.25">
      <c r="A333" t="s">
        <v>668</v>
      </c>
      <c r="B333" t="s">
        <v>495</v>
      </c>
      <c r="C333" t="s">
        <v>1337</v>
      </c>
      <c r="D333" t="str">
        <f t="shared" si="12"/>
        <v>RS - Pareci Novo</v>
      </c>
      <c r="E333" s="463">
        <f>VLOOKUP(D333,'Res Nº 2590'!A:B,2,)</f>
        <v>0.47500000000000003</v>
      </c>
      <c r="F333" s="466">
        <f>(Tabela4[[#This Row],[Horas]]-INT(Tabela4[[#This Row],[Horas]]))*24</f>
        <v>11.4</v>
      </c>
      <c r="G333">
        <v>2.2999999999999998</v>
      </c>
      <c r="M333" s="395"/>
      <c r="N333" s="466"/>
    </row>
    <row r="334" spans="1:14" x14ac:dyDescent="0.25">
      <c r="A334" t="s">
        <v>668</v>
      </c>
      <c r="B334" t="s">
        <v>495</v>
      </c>
      <c r="C334" t="s">
        <v>1338</v>
      </c>
      <c r="D334" t="str">
        <f t="shared" si="12"/>
        <v>RS - Passa Sete</v>
      </c>
      <c r="E334" s="463">
        <f>VLOOKUP(D334,'Res Nº 2590'!A:B,2,)</f>
        <v>0.47500000000000003</v>
      </c>
      <c r="F334" s="466">
        <f>(Tabela4[[#This Row],[Horas]]-INT(Tabela4[[#This Row],[Horas]]))*24</f>
        <v>11.4</v>
      </c>
      <c r="G334">
        <v>2.2999999999999998</v>
      </c>
      <c r="M334" s="395"/>
      <c r="N334" s="466"/>
    </row>
    <row r="335" spans="1:14" x14ac:dyDescent="0.25">
      <c r="A335" t="s">
        <v>668</v>
      </c>
      <c r="B335" t="s">
        <v>495</v>
      </c>
      <c r="C335" t="s">
        <v>1339</v>
      </c>
      <c r="D335" t="str">
        <f t="shared" si="12"/>
        <v>RS - Passo do Sobrado</v>
      </c>
      <c r="E335" s="463">
        <f>VLOOKUP(D335,'Res Nº 2590'!A:B,2,)</f>
        <v>0.47500000000000003</v>
      </c>
      <c r="F335" s="466">
        <f>(Tabela4[[#This Row],[Horas]]-INT(Tabela4[[#This Row],[Horas]]))*24</f>
        <v>11.4</v>
      </c>
      <c r="G335">
        <v>2.2999999999999998</v>
      </c>
      <c r="M335" s="395"/>
      <c r="N335" s="466"/>
    </row>
    <row r="336" spans="1:14" x14ac:dyDescent="0.25">
      <c r="A336" t="s">
        <v>668</v>
      </c>
      <c r="B336" t="s">
        <v>495</v>
      </c>
      <c r="C336" t="s">
        <v>1340</v>
      </c>
      <c r="D336" t="str">
        <f t="shared" si="12"/>
        <v>RS - Paverama</v>
      </c>
      <c r="E336" s="463">
        <f>VLOOKUP(D336,'Res Nº 2590'!A:B,2,)</f>
        <v>0.47500000000000003</v>
      </c>
      <c r="F336" s="466">
        <f>(Tabela4[[#This Row],[Horas]]-INT(Tabela4[[#This Row],[Horas]]))*24</f>
        <v>11.4</v>
      </c>
      <c r="G336">
        <v>2.2999999999999998</v>
      </c>
      <c r="M336" s="395"/>
      <c r="N336" s="466"/>
    </row>
    <row r="337" spans="1:14" x14ac:dyDescent="0.25">
      <c r="A337" t="s">
        <v>668</v>
      </c>
      <c r="B337" t="s">
        <v>495</v>
      </c>
      <c r="C337" t="s">
        <v>1341</v>
      </c>
      <c r="D337" t="str">
        <f t="shared" si="12"/>
        <v>RS - Portão</v>
      </c>
      <c r="E337" s="463">
        <f>VLOOKUP(D337,'Res Nº 2590'!A:B,2,)</f>
        <v>0.47500000000000003</v>
      </c>
      <c r="F337" s="466">
        <f>(Tabela4[[#This Row],[Horas]]-INT(Tabela4[[#This Row],[Horas]]))*24</f>
        <v>11.4</v>
      </c>
      <c r="G337">
        <v>2.2999999999999998</v>
      </c>
      <c r="M337" s="395"/>
      <c r="N337" s="466"/>
    </row>
    <row r="338" spans="1:14" x14ac:dyDescent="0.25">
      <c r="A338" t="s">
        <v>668</v>
      </c>
      <c r="B338" t="s">
        <v>495</v>
      </c>
      <c r="C338" t="s">
        <v>1342</v>
      </c>
      <c r="D338" t="str">
        <f t="shared" si="12"/>
        <v>RS - Presidente Lucena</v>
      </c>
      <c r="E338" s="463">
        <f>VLOOKUP(D338,'Res Nº 2590'!A:B,2,)</f>
        <v>0.47500000000000003</v>
      </c>
      <c r="F338" s="466">
        <f>(Tabela4[[#This Row],[Horas]]-INT(Tabela4[[#This Row],[Horas]]))*24</f>
        <v>11.4</v>
      </c>
      <c r="G338">
        <v>2.2999999999999998</v>
      </c>
      <c r="M338" s="395"/>
      <c r="N338" s="466"/>
    </row>
    <row r="339" spans="1:14" x14ac:dyDescent="0.25">
      <c r="A339" t="s">
        <v>668</v>
      </c>
      <c r="B339" t="s">
        <v>495</v>
      </c>
      <c r="C339" t="s">
        <v>1343</v>
      </c>
      <c r="D339" t="str">
        <f t="shared" si="12"/>
        <v>RS - Quaraí</v>
      </c>
      <c r="E339" s="463">
        <f>VLOOKUP(D339,'Res Nº 2590'!A:B,2,)</f>
        <v>0.47430555555555554</v>
      </c>
      <c r="F339" s="466">
        <f>(Tabela4[[#This Row],[Horas]]-INT(Tabela4[[#This Row],[Horas]]))*24</f>
        <v>11.383333333333333</v>
      </c>
      <c r="G339">
        <v>2.2999999999999998</v>
      </c>
      <c r="M339" s="395"/>
      <c r="N339" s="466"/>
    </row>
    <row r="340" spans="1:14" x14ac:dyDescent="0.25">
      <c r="A340" t="s">
        <v>668</v>
      </c>
      <c r="B340" t="s">
        <v>495</v>
      </c>
      <c r="C340" t="s">
        <v>1344</v>
      </c>
      <c r="D340" t="str">
        <f t="shared" si="12"/>
        <v>RS - Quevedos</v>
      </c>
      <c r="E340" s="463">
        <f>VLOOKUP(D340,'Res Nº 2590'!A:B,2,)</f>
        <v>0.47500000000000003</v>
      </c>
      <c r="F340" s="466">
        <f>(Tabela4[[#This Row],[Horas]]-INT(Tabela4[[#This Row],[Horas]]))*24</f>
        <v>11.4</v>
      </c>
      <c r="G340">
        <v>2.2999999999999998</v>
      </c>
      <c r="M340" s="395"/>
      <c r="N340" s="466"/>
    </row>
    <row r="341" spans="1:14" x14ac:dyDescent="0.25">
      <c r="A341" t="s">
        <v>668</v>
      </c>
      <c r="B341" t="s">
        <v>495</v>
      </c>
      <c r="C341" t="s">
        <v>1345</v>
      </c>
      <c r="D341" t="str">
        <f t="shared" si="12"/>
        <v>RS - Relvado</v>
      </c>
      <c r="E341" s="463">
        <f>VLOOKUP(D341,'Res Nº 2590'!A:B,2,)</f>
        <v>0.47500000000000003</v>
      </c>
      <c r="F341" s="466">
        <f>(Tabela4[[#This Row],[Horas]]-INT(Tabela4[[#This Row],[Horas]]))*24</f>
        <v>11.4</v>
      </c>
      <c r="G341">
        <v>2.2999999999999998</v>
      </c>
      <c r="M341" s="395"/>
      <c r="N341" s="466"/>
    </row>
    <row r="342" spans="1:14" x14ac:dyDescent="0.25">
      <c r="A342" t="s">
        <v>668</v>
      </c>
      <c r="B342" t="s">
        <v>495</v>
      </c>
      <c r="C342" t="s">
        <v>1346</v>
      </c>
      <c r="D342" t="str">
        <f t="shared" si="12"/>
        <v>RS - Restinga Seca</v>
      </c>
      <c r="E342" s="463">
        <f>VLOOKUP(D342,'Res Nº 2590'!A:B,2,)</f>
        <v>0.47500000000000003</v>
      </c>
      <c r="F342" s="466">
        <f>(Tabela4[[#This Row],[Horas]]-INT(Tabela4[[#This Row],[Horas]]))*24</f>
        <v>11.4</v>
      </c>
      <c r="G342">
        <v>2.2999999999999998</v>
      </c>
      <c r="M342" s="395"/>
      <c r="N342" s="466"/>
    </row>
    <row r="343" spans="1:14" x14ac:dyDescent="0.25">
      <c r="A343" t="s">
        <v>668</v>
      </c>
      <c r="B343" t="s">
        <v>495</v>
      </c>
      <c r="C343" t="s">
        <v>1347</v>
      </c>
      <c r="D343" t="str">
        <f t="shared" si="12"/>
        <v>RS - Rio Pardo</v>
      </c>
      <c r="E343" s="463">
        <f>VLOOKUP(D343,'Res Nº 2590'!A:B,2,)</f>
        <v>0.47500000000000003</v>
      </c>
      <c r="F343" s="466">
        <f>(Tabela4[[#This Row],[Horas]]-INT(Tabela4[[#This Row],[Horas]]))*24</f>
        <v>11.4</v>
      </c>
      <c r="G343">
        <v>2.2999999999999998</v>
      </c>
      <c r="M343" s="395"/>
      <c r="N343" s="466"/>
    </row>
    <row r="344" spans="1:14" x14ac:dyDescent="0.25">
      <c r="A344" t="s">
        <v>668</v>
      </c>
      <c r="B344" t="s">
        <v>495</v>
      </c>
      <c r="C344" t="s">
        <v>1348</v>
      </c>
      <c r="D344" t="str">
        <f t="shared" si="12"/>
        <v>RS - Roca Sales</v>
      </c>
      <c r="E344" s="463">
        <f>VLOOKUP(D344,'Res Nº 2590'!A:B,2,)</f>
        <v>0.47500000000000003</v>
      </c>
      <c r="F344" s="466">
        <f>(Tabela4[[#This Row],[Horas]]-INT(Tabela4[[#This Row],[Horas]]))*24</f>
        <v>11.4</v>
      </c>
      <c r="G344">
        <v>2.2999999999999998</v>
      </c>
      <c r="M344" s="395"/>
      <c r="N344" s="466"/>
    </row>
    <row r="345" spans="1:14" x14ac:dyDescent="0.25">
      <c r="A345" t="s">
        <v>668</v>
      </c>
      <c r="B345" t="s">
        <v>495</v>
      </c>
      <c r="C345" t="s">
        <v>1349</v>
      </c>
      <c r="D345" t="str">
        <f t="shared" si="12"/>
        <v>RS - Rosário do Sul</v>
      </c>
      <c r="E345" s="463">
        <f>VLOOKUP(D345,'Res Nº 2590'!A:B,2,)</f>
        <v>0.47430555555555554</v>
      </c>
      <c r="F345" s="466">
        <f>(Tabela4[[#This Row],[Horas]]-INT(Tabela4[[#This Row],[Horas]]))*24</f>
        <v>11.383333333333333</v>
      </c>
      <c r="G345">
        <v>2.2999999999999998</v>
      </c>
      <c r="M345" s="395"/>
      <c r="N345" s="466"/>
    </row>
    <row r="346" spans="1:14" x14ac:dyDescent="0.25">
      <c r="A346" t="s">
        <v>668</v>
      </c>
      <c r="B346" t="s">
        <v>495</v>
      </c>
      <c r="C346" t="s">
        <v>1350</v>
      </c>
      <c r="D346" t="str">
        <f t="shared" si="12"/>
        <v>RS - Salvador do Sul</v>
      </c>
      <c r="E346" s="463">
        <f>VLOOKUP(D346,'Res Nº 2590'!A:B,2,)</f>
        <v>0.47500000000000003</v>
      </c>
      <c r="F346" s="466">
        <f>(Tabela4[[#This Row],[Horas]]-INT(Tabela4[[#This Row],[Horas]]))*24</f>
        <v>11.4</v>
      </c>
      <c r="G346">
        <v>2.2999999999999998</v>
      </c>
      <c r="M346" s="395"/>
      <c r="N346" s="466"/>
    </row>
    <row r="347" spans="1:14" x14ac:dyDescent="0.25">
      <c r="A347" t="s">
        <v>668</v>
      </c>
      <c r="B347" t="s">
        <v>495</v>
      </c>
      <c r="C347" t="s">
        <v>1351</v>
      </c>
      <c r="D347" t="str">
        <f t="shared" si="12"/>
        <v>RS - Santa Clara do Sul</v>
      </c>
      <c r="E347" s="463">
        <f>VLOOKUP(D347,'Res Nº 2590'!A:B,2,)</f>
        <v>0.47500000000000003</v>
      </c>
      <c r="F347" s="466">
        <f>(Tabela4[[#This Row],[Horas]]-INT(Tabela4[[#This Row],[Horas]]))*24</f>
        <v>11.4</v>
      </c>
      <c r="G347">
        <v>2.2999999999999998</v>
      </c>
      <c r="M347" s="395"/>
      <c r="N347" s="466"/>
    </row>
    <row r="348" spans="1:14" x14ac:dyDescent="0.25">
      <c r="A348" t="s">
        <v>668</v>
      </c>
      <c r="B348" t="s">
        <v>495</v>
      </c>
      <c r="C348" t="s">
        <v>1352</v>
      </c>
      <c r="D348" t="str">
        <f t="shared" si="12"/>
        <v>RS - Santa Cruz do Sul</v>
      </c>
      <c r="E348" s="463">
        <f>VLOOKUP(D348,'Res Nº 2590'!A:B,2,)</f>
        <v>0.47500000000000003</v>
      </c>
      <c r="F348" s="466">
        <f>(Tabela4[[#This Row],[Horas]]-INT(Tabela4[[#This Row],[Horas]]))*24</f>
        <v>11.4</v>
      </c>
      <c r="G348">
        <v>2.2999999999999998</v>
      </c>
      <c r="M348" s="395"/>
      <c r="N348" s="466"/>
    </row>
    <row r="349" spans="1:14" x14ac:dyDescent="0.25">
      <c r="A349" t="s">
        <v>668</v>
      </c>
      <c r="B349" t="s">
        <v>495</v>
      </c>
      <c r="C349" t="s">
        <v>1353</v>
      </c>
      <c r="D349" t="str">
        <f t="shared" si="12"/>
        <v>RS - Santa Margarida do Sul</v>
      </c>
      <c r="E349" s="463">
        <f>VLOOKUP(D349,'Res Nº 2590'!A:B,2,)</f>
        <v>0.47430555555555554</v>
      </c>
      <c r="F349" s="466">
        <f>(Tabela4[[#This Row],[Horas]]-INT(Tabela4[[#This Row],[Horas]]))*24</f>
        <v>11.383333333333333</v>
      </c>
      <c r="G349">
        <v>2.2999999999999998</v>
      </c>
      <c r="M349" s="395"/>
      <c r="N349" s="466"/>
    </row>
    <row r="350" spans="1:14" x14ac:dyDescent="0.25">
      <c r="A350" t="s">
        <v>668</v>
      </c>
      <c r="B350" t="s">
        <v>495</v>
      </c>
      <c r="C350" t="s">
        <v>1354</v>
      </c>
      <c r="D350" t="str">
        <f t="shared" si="12"/>
        <v>RS - Santa Maria</v>
      </c>
      <c r="E350" s="463">
        <f>VLOOKUP(D350,'Res Nº 2590'!A:B,2,)</f>
        <v>0.47500000000000003</v>
      </c>
      <c r="F350" s="466">
        <f>(Tabela4[[#This Row],[Horas]]-INT(Tabela4[[#This Row],[Horas]]))*24</f>
        <v>11.4</v>
      </c>
      <c r="G350">
        <v>2.2999999999999998</v>
      </c>
      <c r="M350" s="395"/>
      <c r="N350" s="466"/>
    </row>
    <row r="351" spans="1:14" x14ac:dyDescent="0.25">
      <c r="A351" t="s">
        <v>668</v>
      </c>
      <c r="B351" t="s">
        <v>495</v>
      </c>
      <c r="C351" t="s">
        <v>1355</v>
      </c>
      <c r="D351" t="str">
        <f t="shared" si="12"/>
        <v>RS - Santa Maria do Herval</v>
      </c>
      <c r="E351" s="463">
        <f>VLOOKUP(D351,'Res Nº 2590'!A:B,2,)</f>
        <v>0.47500000000000003</v>
      </c>
      <c r="F351" s="466">
        <f>(Tabela4[[#This Row],[Horas]]-INT(Tabela4[[#This Row],[Horas]]))*24</f>
        <v>11.4</v>
      </c>
      <c r="G351">
        <v>2.2999999999999998</v>
      </c>
      <c r="M351" s="395"/>
      <c r="N351" s="466"/>
    </row>
    <row r="352" spans="1:14" x14ac:dyDescent="0.25">
      <c r="A352" t="s">
        <v>668</v>
      </c>
      <c r="B352" t="s">
        <v>495</v>
      </c>
      <c r="C352" t="s">
        <v>1356</v>
      </c>
      <c r="D352" t="str">
        <f t="shared" si="12"/>
        <v>RS - Santana da Boa Vista</v>
      </c>
      <c r="E352" s="463">
        <f>VLOOKUP(D352,'Res Nº 2590'!A:B,2,)</f>
        <v>0.47430555555555554</v>
      </c>
      <c r="F352" s="466">
        <f>(Tabela4[[#This Row],[Horas]]-INT(Tabela4[[#This Row],[Horas]]))*24</f>
        <v>11.383333333333333</v>
      </c>
      <c r="G352">
        <v>2.2999999999999998</v>
      </c>
      <c r="M352" s="395"/>
      <c r="N352" s="466"/>
    </row>
    <row r="353" spans="1:14" x14ac:dyDescent="0.25">
      <c r="A353" t="s">
        <v>668</v>
      </c>
      <c r="B353" t="s">
        <v>495</v>
      </c>
      <c r="C353" t="s">
        <v>1357</v>
      </c>
      <c r="D353" t="str">
        <f t="shared" si="12"/>
        <v>RS - SANT'ANA DO LIVRAMENTO</v>
      </c>
      <c r="E353" s="463">
        <f>VLOOKUP(D353,'Res Nº 2590'!A:B,2,)</f>
        <v>0.47430555555555554</v>
      </c>
      <c r="F353" s="466">
        <f>(Tabela4[[#This Row],[Horas]]-INT(Tabela4[[#This Row],[Horas]]))*24</f>
        <v>11.383333333333333</v>
      </c>
      <c r="G353">
        <v>2.2999999999999998</v>
      </c>
      <c r="M353" s="395"/>
      <c r="N353" s="466"/>
    </row>
    <row r="354" spans="1:14" x14ac:dyDescent="0.25">
      <c r="A354" t="s">
        <v>668</v>
      </c>
      <c r="B354" t="s">
        <v>495</v>
      </c>
      <c r="C354" t="s">
        <v>1358</v>
      </c>
      <c r="D354" t="str">
        <f t="shared" si="12"/>
        <v>RS - Santiago</v>
      </c>
      <c r="E354" s="463">
        <f>VLOOKUP(D354,'Res Nº 2590'!A:B,2,)</f>
        <v>0.47500000000000003</v>
      </c>
      <c r="F354" s="466">
        <f>(Tabela4[[#This Row],[Horas]]-INT(Tabela4[[#This Row],[Horas]]))*24</f>
        <v>11.4</v>
      </c>
      <c r="G354">
        <v>2.2999999999999998</v>
      </c>
      <c r="M354" s="395"/>
      <c r="N354" s="466"/>
    </row>
    <row r="355" spans="1:14" x14ac:dyDescent="0.25">
      <c r="A355" t="s">
        <v>668</v>
      </c>
      <c r="B355" t="s">
        <v>495</v>
      </c>
      <c r="C355" t="s">
        <v>1359</v>
      </c>
      <c r="D355" t="str">
        <f t="shared" si="12"/>
        <v>RS - Santo Antônio das Missões</v>
      </c>
      <c r="E355" s="463">
        <f>VLOOKUP(D355,'Res Nº 2590'!A:B,2,)</f>
        <v>0.47500000000000003</v>
      </c>
      <c r="F355" s="466">
        <f>(Tabela4[[#This Row],[Horas]]-INT(Tabela4[[#This Row],[Horas]]))*24</f>
        <v>11.4</v>
      </c>
      <c r="G355">
        <v>2.2999999999999998</v>
      </c>
      <c r="M355" s="395"/>
      <c r="N355" s="466"/>
    </row>
    <row r="356" spans="1:14" x14ac:dyDescent="0.25">
      <c r="A356" t="s">
        <v>668</v>
      </c>
      <c r="B356" t="s">
        <v>495</v>
      </c>
      <c r="C356" t="s">
        <v>1360</v>
      </c>
      <c r="D356" t="str">
        <f t="shared" si="12"/>
        <v>RS - São Borja</v>
      </c>
      <c r="E356" s="463">
        <f>VLOOKUP(D356,'Res Nº 2590'!A:B,2,)</f>
        <v>0.47500000000000003</v>
      </c>
      <c r="F356" s="466">
        <f>(Tabela4[[#This Row],[Horas]]-INT(Tabela4[[#This Row],[Horas]]))*24</f>
        <v>11.4</v>
      </c>
      <c r="G356">
        <v>2.2999999999999998</v>
      </c>
      <c r="M356" s="395"/>
      <c r="N356" s="466"/>
    </row>
    <row r="357" spans="1:14" x14ac:dyDescent="0.25">
      <c r="A357" t="s">
        <v>668</v>
      </c>
      <c r="B357" t="s">
        <v>495</v>
      </c>
      <c r="C357" t="s">
        <v>1361</v>
      </c>
      <c r="D357" t="str">
        <f t="shared" si="12"/>
        <v>RS - São Francisco de Assis</v>
      </c>
      <c r="E357" s="463">
        <f>VLOOKUP(D357,'Res Nº 2590'!A:B,2,)</f>
        <v>0.47500000000000003</v>
      </c>
      <c r="F357" s="466">
        <f>(Tabela4[[#This Row],[Horas]]-INT(Tabela4[[#This Row],[Horas]]))*24</f>
        <v>11.4</v>
      </c>
      <c r="G357">
        <v>2.2999999999999998</v>
      </c>
      <c r="M357" s="395"/>
      <c r="N357" s="466"/>
    </row>
    <row r="358" spans="1:14" x14ac:dyDescent="0.25">
      <c r="A358" t="s">
        <v>668</v>
      </c>
      <c r="B358" t="s">
        <v>495</v>
      </c>
      <c r="C358" t="s">
        <v>1362</v>
      </c>
      <c r="D358" t="str">
        <f t="shared" si="12"/>
        <v>RS - São Gabriel</v>
      </c>
      <c r="E358" s="463">
        <f>VLOOKUP(D358,'Res Nº 2590'!A:B,2,)</f>
        <v>0.47430555555555554</v>
      </c>
      <c r="F358" s="466">
        <f>(Tabela4[[#This Row],[Horas]]-INT(Tabela4[[#This Row],[Horas]]))*24</f>
        <v>11.383333333333333</v>
      </c>
      <c r="G358">
        <v>2.2999999999999998</v>
      </c>
      <c r="M358" s="395"/>
      <c r="N358" s="466"/>
    </row>
    <row r="359" spans="1:14" x14ac:dyDescent="0.25">
      <c r="A359" t="s">
        <v>668</v>
      </c>
      <c r="B359" t="s">
        <v>495</v>
      </c>
      <c r="C359" t="s">
        <v>1363</v>
      </c>
      <c r="D359" t="str">
        <f t="shared" si="12"/>
        <v>RS - São João do Polêsine</v>
      </c>
      <c r="E359" s="463">
        <f>VLOOKUP(D359,'Res Nº 2590'!A:B,2,)</f>
        <v>0.47500000000000003</v>
      </c>
      <c r="F359" s="466">
        <f>(Tabela4[[#This Row],[Horas]]-INT(Tabela4[[#This Row],[Horas]]))*24</f>
        <v>11.4</v>
      </c>
      <c r="G359">
        <v>2.2999999999999998</v>
      </c>
      <c r="M359" s="395"/>
      <c r="N359" s="466"/>
    </row>
    <row r="360" spans="1:14" x14ac:dyDescent="0.25">
      <c r="A360" t="s">
        <v>668</v>
      </c>
      <c r="B360" t="s">
        <v>495</v>
      </c>
      <c r="C360" t="s">
        <v>1364</v>
      </c>
      <c r="D360" t="str">
        <f t="shared" si="12"/>
        <v>RS - São José do Hortêncio</v>
      </c>
      <c r="E360" s="463">
        <f>VLOOKUP(D360,'Res Nº 2590'!A:B,2,)</f>
        <v>0.47500000000000003</v>
      </c>
      <c r="F360" s="466">
        <f>(Tabela4[[#This Row],[Horas]]-INT(Tabela4[[#This Row],[Horas]]))*24</f>
        <v>11.4</v>
      </c>
      <c r="G360">
        <v>2.2999999999999998</v>
      </c>
      <c r="M360" s="395"/>
      <c r="N360" s="466"/>
    </row>
    <row r="361" spans="1:14" x14ac:dyDescent="0.25">
      <c r="A361" t="s">
        <v>668</v>
      </c>
      <c r="B361" t="s">
        <v>495</v>
      </c>
      <c r="C361" t="s">
        <v>1365</v>
      </c>
      <c r="D361" t="str">
        <f t="shared" si="12"/>
        <v>RS - São José do Sul</v>
      </c>
      <c r="E361" s="463">
        <f>VLOOKUP(D361,'Res Nº 2590'!A:B,2,)</f>
        <v>0.47500000000000003</v>
      </c>
      <c r="F361" s="466">
        <f>(Tabela4[[#This Row],[Horas]]-INT(Tabela4[[#This Row],[Horas]]))*24</f>
        <v>11.4</v>
      </c>
      <c r="G361">
        <v>2.2999999999999998</v>
      </c>
      <c r="M361" s="395"/>
      <c r="N361" s="466"/>
    </row>
    <row r="362" spans="1:14" x14ac:dyDescent="0.25">
      <c r="A362" t="s">
        <v>668</v>
      </c>
      <c r="B362" t="s">
        <v>495</v>
      </c>
      <c r="C362" t="s">
        <v>1366</v>
      </c>
      <c r="D362" t="str">
        <f t="shared" si="12"/>
        <v>RS - São Leopoldo</v>
      </c>
      <c r="E362" s="463">
        <f>VLOOKUP(D362,'Res Nº 2590'!A:B,2,)</f>
        <v>0.47500000000000003</v>
      </c>
      <c r="F362" s="466">
        <f>(Tabela4[[#This Row],[Horas]]-INT(Tabela4[[#This Row],[Horas]]))*24</f>
        <v>11.4</v>
      </c>
      <c r="G362">
        <v>2.2999999999999998</v>
      </c>
      <c r="M362" s="395"/>
      <c r="N362" s="466"/>
    </row>
    <row r="363" spans="1:14" x14ac:dyDescent="0.25">
      <c r="A363" t="s">
        <v>668</v>
      </c>
      <c r="B363" t="s">
        <v>495</v>
      </c>
      <c r="C363" t="s">
        <v>1367</v>
      </c>
      <c r="D363" t="str">
        <f t="shared" si="12"/>
        <v>RS - São Miguel das Missões</v>
      </c>
      <c r="E363" s="463">
        <f>VLOOKUP(D363,'Res Nº 2590'!A:B,2,)</f>
        <v>0.47500000000000003</v>
      </c>
      <c r="F363" s="466">
        <f>(Tabela4[[#This Row],[Horas]]-INT(Tabela4[[#This Row],[Horas]]))*24</f>
        <v>11.4</v>
      </c>
      <c r="G363">
        <v>2.2999999999999998</v>
      </c>
      <c r="M363" s="395"/>
      <c r="N363" s="466"/>
    </row>
    <row r="364" spans="1:14" x14ac:dyDescent="0.25">
      <c r="A364" t="s">
        <v>668</v>
      </c>
      <c r="B364" t="s">
        <v>495</v>
      </c>
      <c r="C364" t="s">
        <v>1368</v>
      </c>
      <c r="D364" t="str">
        <f t="shared" si="12"/>
        <v>RS - São Pedro do Sul</v>
      </c>
      <c r="E364" s="463">
        <f>VLOOKUP(D364,'Res Nº 2590'!A:B,2,)</f>
        <v>0.47500000000000003</v>
      </c>
      <c r="F364" s="466">
        <f>(Tabela4[[#This Row],[Horas]]-INT(Tabela4[[#This Row],[Horas]]))*24</f>
        <v>11.4</v>
      </c>
      <c r="G364">
        <v>2.2999999999999998</v>
      </c>
      <c r="M364" s="395"/>
      <c r="N364" s="466"/>
    </row>
    <row r="365" spans="1:14" x14ac:dyDescent="0.25">
      <c r="A365" t="s">
        <v>668</v>
      </c>
      <c r="B365" t="s">
        <v>495</v>
      </c>
      <c r="C365" t="s">
        <v>1369</v>
      </c>
      <c r="D365" t="str">
        <f t="shared" si="12"/>
        <v>RS - São Sebastião do Caí</v>
      </c>
      <c r="E365" s="463">
        <f>VLOOKUP(D365,'Res Nº 2590'!A:B,2,)</f>
        <v>0.47500000000000003</v>
      </c>
      <c r="F365" s="466">
        <f>(Tabela4[[#This Row],[Horas]]-INT(Tabela4[[#This Row],[Horas]]))*24</f>
        <v>11.4</v>
      </c>
      <c r="G365">
        <v>2.2999999999999998</v>
      </c>
      <c r="M365" s="395"/>
      <c r="N365" s="466"/>
    </row>
    <row r="366" spans="1:14" x14ac:dyDescent="0.25">
      <c r="A366" t="s">
        <v>668</v>
      </c>
      <c r="B366" t="s">
        <v>495</v>
      </c>
      <c r="C366" t="s">
        <v>1370</v>
      </c>
      <c r="D366" t="str">
        <f t="shared" si="12"/>
        <v>RS - São Sepé</v>
      </c>
      <c r="E366" s="463">
        <f>VLOOKUP(D366,'Res Nº 2590'!A:B,2,)</f>
        <v>0.47430555555555554</v>
      </c>
      <c r="F366" s="466">
        <f>(Tabela4[[#This Row],[Horas]]-INT(Tabela4[[#This Row],[Horas]]))*24</f>
        <v>11.383333333333333</v>
      </c>
      <c r="G366">
        <v>2.2999999999999998</v>
      </c>
      <c r="M366" s="395"/>
      <c r="N366" s="466"/>
    </row>
    <row r="367" spans="1:14" x14ac:dyDescent="0.25">
      <c r="A367" t="s">
        <v>668</v>
      </c>
      <c r="B367" t="s">
        <v>495</v>
      </c>
      <c r="C367" t="s">
        <v>1371</v>
      </c>
      <c r="D367" t="str">
        <f t="shared" si="12"/>
        <v>RS - São Vendelino</v>
      </c>
      <c r="E367" s="463">
        <f>VLOOKUP(D367,'Res Nº 2590'!A:B,2,)</f>
        <v>0.47500000000000003</v>
      </c>
      <c r="F367" s="466">
        <f>(Tabela4[[#This Row],[Horas]]-INT(Tabela4[[#This Row],[Horas]]))*24</f>
        <v>11.4</v>
      </c>
      <c r="G367">
        <v>2.2999999999999998</v>
      </c>
      <c r="M367" s="395"/>
      <c r="N367" s="466"/>
    </row>
    <row r="368" spans="1:14" x14ac:dyDescent="0.25">
      <c r="A368" t="s">
        <v>668</v>
      </c>
      <c r="B368" t="s">
        <v>495</v>
      </c>
      <c r="C368" t="s">
        <v>1372</v>
      </c>
      <c r="D368" t="str">
        <f t="shared" si="12"/>
        <v>RS - São Vicente do Sul</v>
      </c>
      <c r="E368" s="463">
        <f>VLOOKUP(D368,'Res Nº 2590'!A:B,2,)</f>
        <v>0.47500000000000003</v>
      </c>
      <c r="F368" s="466">
        <f>(Tabela4[[#This Row],[Horas]]-INT(Tabela4[[#This Row],[Horas]]))*24</f>
        <v>11.4</v>
      </c>
      <c r="G368">
        <v>2.2999999999999998</v>
      </c>
      <c r="M368" s="395"/>
      <c r="N368" s="466"/>
    </row>
    <row r="369" spans="1:14" x14ac:dyDescent="0.25">
      <c r="A369" t="s">
        <v>668</v>
      </c>
      <c r="B369" t="s">
        <v>495</v>
      </c>
      <c r="C369" t="s">
        <v>1373</v>
      </c>
      <c r="D369" t="str">
        <f t="shared" si="12"/>
        <v>RS - Sapiranga</v>
      </c>
      <c r="E369" s="463">
        <f>VLOOKUP(D369,'Res Nº 2590'!A:B,2,)</f>
        <v>0.47500000000000003</v>
      </c>
      <c r="F369" s="466">
        <f>(Tabela4[[#This Row],[Horas]]-INT(Tabela4[[#This Row],[Horas]]))*24</f>
        <v>11.4</v>
      </c>
      <c r="G369">
        <v>2.2999999999999998</v>
      </c>
      <c r="M369" s="395"/>
      <c r="N369" s="466"/>
    </row>
    <row r="370" spans="1:14" x14ac:dyDescent="0.25">
      <c r="A370" t="s">
        <v>668</v>
      </c>
      <c r="B370" t="s">
        <v>495</v>
      </c>
      <c r="C370" t="s">
        <v>1374</v>
      </c>
      <c r="D370" t="str">
        <f t="shared" si="12"/>
        <v>RS - Segredo</v>
      </c>
      <c r="E370" s="463">
        <f>VLOOKUP(D370,'Res Nº 2590'!A:B,2,)</f>
        <v>0.47500000000000003</v>
      </c>
      <c r="F370" s="466">
        <f>(Tabela4[[#This Row],[Horas]]-INT(Tabela4[[#This Row],[Horas]]))*24</f>
        <v>11.4</v>
      </c>
      <c r="G370">
        <v>2.2999999999999998</v>
      </c>
      <c r="M370" s="395"/>
      <c r="N370" s="466"/>
    </row>
    <row r="371" spans="1:14" x14ac:dyDescent="0.25">
      <c r="A371" t="s">
        <v>668</v>
      </c>
      <c r="B371" t="s">
        <v>495</v>
      </c>
      <c r="C371" t="s">
        <v>1375</v>
      </c>
      <c r="D371" t="str">
        <f t="shared" si="12"/>
        <v>RS - Sério</v>
      </c>
      <c r="E371" s="463">
        <f>VLOOKUP(D371,'Res Nº 2590'!A:B,2,)</f>
        <v>0.47500000000000003</v>
      </c>
      <c r="F371" s="466">
        <f>(Tabela4[[#This Row],[Horas]]-INT(Tabela4[[#This Row],[Horas]]))*24</f>
        <v>11.4</v>
      </c>
      <c r="G371">
        <v>2.2999999999999998</v>
      </c>
      <c r="M371" s="395"/>
      <c r="N371" s="466"/>
    </row>
    <row r="372" spans="1:14" x14ac:dyDescent="0.25">
      <c r="A372" t="s">
        <v>668</v>
      </c>
      <c r="B372" t="s">
        <v>495</v>
      </c>
      <c r="C372" t="s">
        <v>1376</v>
      </c>
      <c r="D372" t="str">
        <f t="shared" si="12"/>
        <v>RS - Sinimbu</v>
      </c>
      <c r="E372" s="463">
        <f>VLOOKUP(D372,'Res Nº 2590'!A:B,2,)</f>
        <v>0.47500000000000003</v>
      </c>
      <c r="F372" s="466">
        <f>(Tabela4[[#This Row],[Horas]]-INT(Tabela4[[#This Row],[Horas]]))*24</f>
        <v>11.4</v>
      </c>
      <c r="G372">
        <v>2.2999999999999998</v>
      </c>
      <c r="M372" s="395"/>
      <c r="N372" s="466"/>
    </row>
    <row r="373" spans="1:14" x14ac:dyDescent="0.25">
      <c r="A373" t="s">
        <v>668</v>
      </c>
      <c r="B373" t="s">
        <v>495</v>
      </c>
      <c r="C373" t="s">
        <v>1377</v>
      </c>
      <c r="D373" t="str">
        <f t="shared" si="12"/>
        <v>RS - Sobradinho</v>
      </c>
      <c r="E373" s="463">
        <f>VLOOKUP(D373,'Res Nº 2590'!A:B,2,)</f>
        <v>0.47500000000000003</v>
      </c>
      <c r="F373" s="466">
        <f>(Tabela4[[#This Row],[Horas]]-INT(Tabela4[[#This Row],[Horas]]))*24</f>
        <v>11.4</v>
      </c>
      <c r="G373">
        <v>2.2999999999999998</v>
      </c>
      <c r="M373" s="395"/>
      <c r="N373" s="466"/>
    </row>
    <row r="374" spans="1:14" x14ac:dyDescent="0.25">
      <c r="A374" t="s">
        <v>668</v>
      </c>
      <c r="B374" t="s">
        <v>495</v>
      </c>
      <c r="C374" t="s">
        <v>1378</v>
      </c>
      <c r="D374" t="str">
        <f t="shared" si="12"/>
        <v>RS - Tabaí</v>
      </c>
      <c r="E374" s="463">
        <f>VLOOKUP(D374,'Res Nº 2590'!A:B,2,)</f>
        <v>0.47500000000000003</v>
      </c>
      <c r="F374" s="466">
        <f>(Tabela4[[#This Row],[Horas]]-INT(Tabela4[[#This Row],[Horas]]))*24</f>
        <v>11.4</v>
      </c>
      <c r="G374">
        <v>2.2999999999999998</v>
      </c>
      <c r="M374" s="395"/>
      <c r="N374" s="466"/>
    </row>
    <row r="375" spans="1:14" x14ac:dyDescent="0.25">
      <c r="A375" t="s">
        <v>668</v>
      </c>
      <c r="B375" t="s">
        <v>495</v>
      </c>
      <c r="C375" t="s">
        <v>1379</v>
      </c>
      <c r="D375" t="str">
        <f t="shared" si="12"/>
        <v>RS - Taquari</v>
      </c>
      <c r="E375" s="463">
        <f>VLOOKUP(D375,'Res Nº 2590'!A:B,2,)</f>
        <v>0.47500000000000003</v>
      </c>
      <c r="F375" s="466">
        <f>(Tabela4[[#This Row],[Horas]]-INT(Tabela4[[#This Row],[Horas]]))*24</f>
        <v>11.4</v>
      </c>
      <c r="G375">
        <v>2.2999999999999998</v>
      </c>
      <c r="M375" s="395"/>
      <c r="N375" s="466"/>
    </row>
    <row r="376" spans="1:14" x14ac:dyDescent="0.25">
      <c r="A376" t="s">
        <v>668</v>
      </c>
      <c r="B376" t="s">
        <v>495</v>
      </c>
      <c r="C376" t="s">
        <v>1380</v>
      </c>
      <c r="D376" t="str">
        <f t="shared" si="12"/>
        <v>RS - Teutônia</v>
      </c>
      <c r="E376" s="463">
        <f>VLOOKUP(D376,'Res Nº 2590'!A:B,2,)</f>
        <v>0.47500000000000003</v>
      </c>
      <c r="F376" s="466">
        <f>(Tabela4[[#This Row],[Horas]]-INT(Tabela4[[#This Row],[Horas]]))*24</f>
        <v>11.4</v>
      </c>
      <c r="G376">
        <v>2.2999999999999998</v>
      </c>
      <c r="M376" s="395"/>
      <c r="N376" s="466"/>
    </row>
    <row r="377" spans="1:14" x14ac:dyDescent="0.25">
      <c r="A377" t="s">
        <v>668</v>
      </c>
      <c r="B377" t="s">
        <v>495</v>
      </c>
      <c r="C377" t="s">
        <v>1381</v>
      </c>
      <c r="D377" t="str">
        <f t="shared" si="12"/>
        <v>RS - Toropi</v>
      </c>
      <c r="E377" s="463">
        <f>VLOOKUP(D377,'Res Nº 2590'!A:B,2,)</f>
        <v>0.47500000000000003</v>
      </c>
      <c r="F377" s="466">
        <f>(Tabela4[[#This Row],[Horas]]-INT(Tabela4[[#This Row],[Horas]]))*24</f>
        <v>11.4</v>
      </c>
      <c r="G377">
        <v>2.2999999999999998</v>
      </c>
      <c r="M377" s="395"/>
      <c r="N377" s="466"/>
    </row>
    <row r="378" spans="1:14" x14ac:dyDescent="0.25">
      <c r="A378" t="s">
        <v>668</v>
      </c>
      <c r="B378" t="s">
        <v>495</v>
      </c>
      <c r="C378" t="s">
        <v>1382</v>
      </c>
      <c r="D378" t="str">
        <f t="shared" si="12"/>
        <v>RS - Travesseiro</v>
      </c>
      <c r="E378" s="463">
        <f>VLOOKUP(D378,'Res Nº 2590'!A:B,2,)</f>
        <v>0.47500000000000003</v>
      </c>
      <c r="F378" s="466">
        <f>(Tabela4[[#This Row],[Horas]]-INT(Tabela4[[#This Row],[Horas]]))*24</f>
        <v>11.4</v>
      </c>
      <c r="G378">
        <v>2.2999999999999998</v>
      </c>
      <c r="M378" s="395"/>
      <c r="N378" s="466"/>
    </row>
    <row r="379" spans="1:14" x14ac:dyDescent="0.25">
      <c r="A379" t="s">
        <v>668</v>
      </c>
      <c r="B379" t="s">
        <v>495</v>
      </c>
      <c r="C379" t="s">
        <v>1383</v>
      </c>
      <c r="D379" t="str">
        <f t="shared" si="12"/>
        <v>RS - Triunfo</v>
      </c>
      <c r="E379" s="463">
        <f>VLOOKUP(D379,'Res Nº 2590'!A:B,2,)</f>
        <v>0.47500000000000003</v>
      </c>
      <c r="F379" s="466">
        <f>(Tabela4[[#This Row],[Horas]]-INT(Tabela4[[#This Row],[Horas]]))*24</f>
        <v>11.4</v>
      </c>
      <c r="G379">
        <v>2.2999999999999998</v>
      </c>
      <c r="M379" s="395"/>
      <c r="N379" s="466"/>
    </row>
    <row r="380" spans="1:14" x14ac:dyDescent="0.25">
      <c r="A380" t="s">
        <v>668</v>
      </c>
      <c r="B380" t="s">
        <v>495</v>
      </c>
      <c r="C380" t="s">
        <v>1384</v>
      </c>
      <c r="D380" t="str">
        <f t="shared" si="12"/>
        <v>RS - Tunas</v>
      </c>
      <c r="E380" s="463">
        <f>VLOOKUP(D380,'Res Nº 2590'!A:B,2,)</f>
        <v>0.47500000000000003</v>
      </c>
      <c r="F380" s="466">
        <f>(Tabela4[[#This Row],[Horas]]-INT(Tabela4[[#This Row],[Horas]]))*24</f>
        <v>11.4</v>
      </c>
      <c r="G380">
        <v>2.2999999999999998</v>
      </c>
      <c r="M380" s="395"/>
      <c r="N380" s="466"/>
    </row>
    <row r="381" spans="1:14" x14ac:dyDescent="0.25">
      <c r="A381" t="s">
        <v>668</v>
      </c>
      <c r="B381" t="s">
        <v>495</v>
      </c>
      <c r="C381" t="s">
        <v>1385</v>
      </c>
      <c r="D381" t="str">
        <f t="shared" si="12"/>
        <v>RS - Tupandi</v>
      </c>
      <c r="E381" s="463">
        <f>VLOOKUP(D381,'Res Nº 2590'!A:B,2,)</f>
        <v>0.47500000000000003</v>
      </c>
      <c r="F381" s="466">
        <f>(Tabela4[[#This Row],[Horas]]-INT(Tabela4[[#This Row],[Horas]]))*24</f>
        <v>11.4</v>
      </c>
      <c r="G381">
        <v>2.2999999999999998</v>
      </c>
      <c r="M381" s="395"/>
      <c r="N381" s="466"/>
    </row>
    <row r="382" spans="1:14" x14ac:dyDescent="0.25">
      <c r="A382" t="s">
        <v>668</v>
      </c>
      <c r="B382" t="s">
        <v>495</v>
      </c>
      <c r="C382" t="s">
        <v>1386</v>
      </c>
      <c r="D382" t="str">
        <f t="shared" si="12"/>
        <v>RS - Unistalda</v>
      </c>
      <c r="E382" s="463">
        <f>VLOOKUP(D382,'Res Nº 2590'!A:B,2,)</f>
        <v>0.47500000000000003</v>
      </c>
      <c r="F382" s="466">
        <f>(Tabela4[[#This Row],[Horas]]-INT(Tabela4[[#This Row],[Horas]]))*24</f>
        <v>11.4</v>
      </c>
      <c r="G382">
        <v>2.2999999999999998</v>
      </c>
      <c r="M382" s="395"/>
      <c r="N382" s="466"/>
    </row>
    <row r="383" spans="1:14" x14ac:dyDescent="0.25">
      <c r="A383" t="s">
        <v>668</v>
      </c>
      <c r="B383" t="s">
        <v>495</v>
      </c>
      <c r="C383" t="s">
        <v>1387</v>
      </c>
      <c r="D383" t="str">
        <f t="shared" si="12"/>
        <v>RS - Uruguaiana</v>
      </c>
      <c r="E383" s="463">
        <f>VLOOKUP(D383,'Res Nº 2590'!A:B,2,)</f>
        <v>0.47500000000000003</v>
      </c>
      <c r="F383" s="466">
        <f>(Tabela4[[#This Row],[Horas]]-INT(Tabela4[[#This Row],[Horas]]))*24</f>
        <v>11.4</v>
      </c>
      <c r="G383">
        <v>2.2999999999999998</v>
      </c>
      <c r="M383" s="395"/>
      <c r="N383" s="466"/>
    </row>
    <row r="384" spans="1:14" x14ac:dyDescent="0.25">
      <c r="A384" t="s">
        <v>668</v>
      </c>
      <c r="B384" t="s">
        <v>495</v>
      </c>
      <c r="C384" t="s">
        <v>1388</v>
      </c>
      <c r="D384" t="str">
        <f t="shared" si="12"/>
        <v>RS - Vale do Sol</v>
      </c>
      <c r="E384" s="463">
        <f>VLOOKUP(D384,'Res Nº 2590'!A:B,2,)</f>
        <v>0.47500000000000003</v>
      </c>
      <c r="F384" s="466">
        <f>(Tabela4[[#This Row],[Horas]]-INT(Tabela4[[#This Row],[Horas]]))*24</f>
        <v>11.4</v>
      </c>
      <c r="G384">
        <v>2.2999999999999998</v>
      </c>
      <c r="M384" s="395"/>
      <c r="N384" s="466"/>
    </row>
    <row r="385" spans="1:14" x14ac:dyDescent="0.25">
      <c r="A385" t="s">
        <v>668</v>
      </c>
      <c r="B385" t="s">
        <v>495</v>
      </c>
      <c r="C385" t="s">
        <v>1389</v>
      </c>
      <c r="D385" t="str">
        <f t="shared" si="12"/>
        <v>RS - Vale Verde</v>
      </c>
      <c r="E385" s="463">
        <f>VLOOKUP(D385,'Res Nº 2590'!A:B,2,)</f>
        <v>0.47500000000000003</v>
      </c>
      <c r="F385" s="466">
        <f>(Tabela4[[#This Row],[Horas]]-INT(Tabela4[[#This Row],[Horas]]))*24</f>
        <v>11.4</v>
      </c>
      <c r="G385">
        <v>2.2999999999999998</v>
      </c>
      <c r="M385" s="395"/>
      <c r="N385" s="466"/>
    </row>
    <row r="386" spans="1:14" x14ac:dyDescent="0.25">
      <c r="A386" t="s">
        <v>668</v>
      </c>
      <c r="B386" t="s">
        <v>495</v>
      </c>
      <c r="C386" t="s">
        <v>1390</v>
      </c>
      <c r="D386" t="str">
        <f t="shared" ref="D386:D389" si="13">CONCATENATE(B386," - ",C386)</f>
        <v>RS - Venâncio Aires</v>
      </c>
      <c r="E386" s="463">
        <f>VLOOKUP(D386,'Res Nº 2590'!A:B,2,)</f>
        <v>0.47500000000000003</v>
      </c>
      <c r="F386" s="466">
        <f>(Tabela4[[#This Row],[Horas]]-INT(Tabela4[[#This Row],[Horas]]))*24</f>
        <v>11.4</v>
      </c>
      <c r="G386">
        <v>2.2999999999999998</v>
      </c>
      <c r="M386" s="395"/>
      <c r="N386" s="466"/>
    </row>
    <row r="387" spans="1:14" x14ac:dyDescent="0.25">
      <c r="A387" t="s">
        <v>668</v>
      </c>
      <c r="B387" t="s">
        <v>495</v>
      </c>
      <c r="C387" t="s">
        <v>1235</v>
      </c>
      <c r="D387" t="str">
        <f t="shared" si="13"/>
        <v>RS - Vera Cruz</v>
      </c>
      <c r="E387" s="463">
        <f>VLOOKUP(D387,'Res Nº 2590'!A:B,2,)</f>
        <v>0.47500000000000003</v>
      </c>
      <c r="F387" s="466">
        <f>(Tabela4[[#This Row],[Horas]]-INT(Tabela4[[#This Row],[Horas]]))*24</f>
        <v>11.4</v>
      </c>
      <c r="G387">
        <v>2.2999999999999998</v>
      </c>
      <c r="M387" s="395"/>
      <c r="N387" s="466"/>
    </row>
    <row r="388" spans="1:14" x14ac:dyDescent="0.25">
      <c r="A388" t="s">
        <v>668</v>
      </c>
      <c r="B388" t="s">
        <v>495</v>
      </c>
      <c r="C388" t="s">
        <v>1391</v>
      </c>
      <c r="D388" t="str">
        <f t="shared" si="13"/>
        <v>RS - Vespasiano Correa</v>
      </c>
      <c r="E388" s="463">
        <f>VLOOKUP(D388,'Res Nº 2590'!A:B,2,)</f>
        <v>0.47500000000000003</v>
      </c>
      <c r="F388" s="466">
        <f>(Tabela4[[#This Row],[Horas]]-INT(Tabela4[[#This Row],[Horas]]))*24</f>
        <v>11.4</v>
      </c>
      <c r="G388">
        <v>2.2999999999999998</v>
      </c>
      <c r="M388" s="395"/>
      <c r="N388" s="466"/>
    </row>
    <row r="389" spans="1:14" x14ac:dyDescent="0.25">
      <c r="A389" t="s">
        <v>668</v>
      </c>
      <c r="B389" t="s">
        <v>495</v>
      </c>
      <c r="C389" t="s">
        <v>1392</v>
      </c>
      <c r="D389" t="str">
        <f t="shared" si="13"/>
        <v>RS - Vila Nova do Sul</v>
      </c>
      <c r="E389" s="463">
        <f>VLOOKUP(D389,'Res Nº 2590'!A:B,2,)</f>
        <v>0.47430555555555554</v>
      </c>
      <c r="F389" s="466">
        <f>(Tabela4[[#This Row],[Horas]]-INT(Tabela4[[#This Row],[Horas]]))*24</f>
        <v>11.383333333333333</v>
      </c>
      <c r="G389">
        <v>2.2999999999999998</v>
      </c>
      <c r="M389" s="395"/>
      <c r="N389" s="466"/>
    </row>
    <row r="390" spans="1:14" x14ac:dyDescent="0.25">
      <c r="E390" s="395"/>
      <c r="F390" s="395"/>
      <c r="M390" s="395"/>
      <c r="N390" s="466"/>
    </row>
    <row r="391" spans="1:14" x14ac:dyDescent="0.25">
      <c r="E391" s="395"/>
      <c r="F391" s="395"/>
      <c r="M391" s="395"/>
      <c r="N391" s="466"/>
    </row>
    <row r="392" spans="1:14" x14ac:dyDescent="0.25">
      <c r="E392" s="395"/>
      <c r="F392" s="395"/>
      <c r="M392" s="395"/>
      <c r="N392" s="466"/>
    </row>
    <row r="393" spans="1:14" x14ac:dyDescent="0.25">
      <c r="E393" s="395"/>
      <c r="F393" s="395"/>
      <c r="M393" s="395"/>
      <c r="N393" s="466"/>
    </row>
    <row r="394" spans="1:14" x14ac:dyDescent="0.25">
      <c r="E394" s="395"/>
      <c r="F394" s="395"/>
      <c r="M394" s="395"/>
      <c r="N394" s="466"/>
    </row>
    <row r="395" spans="1:14" x14ac:dyDescent="0.25">
      <c r="E395" s="395"/>
      <c r="F395" s="395"/>
      <c r="M395" s="395"/>
      <c r="N395" s="466"/>
    </row>
    <row r="396" spans="1:14" x14ac:dyDescent="0.25">
      <c r="E396" s="395"/>
      <c r="F396" s="395"/>
      <c r="M396" s="395"/>
      <c r="N396" s="466"/>
    </row>
    <row r="397" spans="1:14" x14ac:dyDescent="0.25">
      <c r="E397" s="395"/>
      <c r="F397" s="395"/>
      <c r="M397" s="395"/>
      <c r="N397" s="466"/>
    </row>
    <row r="398" spans="1:14" x14ac:dyDescent="0.25">
      <c r="E398" s="395"/>
      <c r="F398" s="395"/>
      <c r="M398" s="395"/>
      <c r="N398" s="466"/>
    </row>
    <row r="399" spans="1:14" x14ac:dyDescent="0.25">
      <c r="E399" s="395"/>
      <c r="F399" s="395"/>
      <c r="M399" s="395"/>
      <c r="N399" s="466"/>
    </row>
    <row r="400" spans="1:14" x14ac:dyDescent="0.25">
      <c r="E400" s="395"/>
      <c r="F400" s="395"/>
      <c r="M400" s="395"/>
      <c r="N400" s="466"/>
    </row>
    <row r="401" spans="5:14" x14ac:dyDescent="0.25">
      <c r="E401" s="395"/>
      <c r="F401" s="395"/>
      <c r="M401" s="395"/>
      <c r="N401" s="466"/>
    </row>
    <row r="402" spans="5:14" x14ac:dyDescent="0.25">
      <c r="E402" s="395"/>
      <c r="F402" s="395"/>
      <c r="M402" s="395"/>
      <c r="N402" s="466"/>
    </row>
    <row r="403" spans="5:14" x14ac:dyDescent="0.25">
      <c r="E403" s="395"/>
      <c r="F403" s="395"/>
      <c r="M403" s="395"/>
      <c r="N403" s="466"/>
    </row>
    <row r="404" spans="5:14" x14ac:dyDescent="0.25">
      <c r="E404" s="395"/>
      <c r="F404" s="395"/>
      <c r="M404" s="395"/>
      <c r="N404" s="466"/>
    </row>
    <row r="405" spans="5:14" x14ac:dyDescent="0.25">
      <c r="E405" s="395"/>
      <c r="F405" s="395"/>
      <c r="M405" s="395"/>
      <c r="N405" s="466"/>
    </row>
    <row r="406" spans="5:14" x14ac:dyDescent="0.25">
      <c r="E406" s="395"/>
      <c r="F406" s="395"/>
      <c r="M406" s="395"/>
      <c r="N406" s="466"/>
    </row>
    <row r="407" spans="5:14" x14ac:dyDescent="0.25">
      <c r="E407" s="395"/>
      <c r="F407" s="395"/>
      <c r="M407" s="395"/>
      <c r="N407" s="466"/>
    </row>
    <row r="408" spans="5:14" x14ac:dyDescent="0.25">
      <c r="E408" s="395"/>
      <c r="F408" s="395"/>
      <c r="M408" s="395"/>
      <c r="N408" s="466"/>
    </row>
    <row r="409" spans="5:14" x14ac:dyDescent="0.25">
      <c r="E409" s="395"/>
      <c r="F409" s="395"/>
      <c r="M409" s="395"/>
      <c r="N409" s="466"/>
    </row>
    <row r="410" spans="5:14" x14ac:dyDescent="0.25">
      <c r="E410" s="395"/>
      <c r="F410" s="395"/>
      <c r="M410" s="395"/>
      <c r="N410" s="466"/>
    </row>
    <row r="411" spans="5:14" x14ac:dyDescent="0.25">
      <c r="E411" s="395"/>
      <c r="F411" s="395"/>
      <c r="M411" s="395"/>
      <c r="N411" s="466"/>
    </row>
    <row r="412" spans="5:14" x14ac:dyDescent="0.25">
      <c r="E412" s="395"/>
      <c r="F412" s="395"/>
      <c r="M412" s="395"/>
      <c r="N412" s="466"/>
    </row>
    <row r="413" spans="5:14" x14ac:dyDescent="0.25">
      <c r="E413" s="395"/>
      <c r="F413" s="395"/>
      <c r="M413" s="395"/>
      <c r="N413" s="466"/>
    </row>
    <row r="414" spans="5:14" x14ac:dyDescent="0.25">
      <c r="E414" s="395"/>
      <c r="F414" s="395"/>
      <c r="M414" s="395"/>
      <c r="N414" s="466"/>
    </row>
    <row r="415" spans="5:14" x14ac:dyDescent="0.25">
      <c r="E415" s="395"/>
      <c r="F415" s="395"/>
      <c r="M415" s="395"/>
      <c r="N415" s="466"/>
    </row>
    <row r="416" spans="5:14" x14ac:dyDescent="0.25">
      <c r="E416" s="395"/>
      <c r="F416" s="395"/>
      <c r="M416" s="395"/>
      <c r="N416" s="466"/>
    </row>
    <row r="417" spans="5:14" x14ac:dyDescent="0.25">
      <c r="E417" s="395"/>
      <c r="F417" s="395"/>
      <c r="M417" s="395"/>
      <c r="N417" s="466"/>
    </row>
    <row r="418" spans="5:14" x14ac:dyDescent="0.25">
      <c r="E418" s="395"/>
      <c r="F418" s="395"/>
      <c r="M418" s="395"/>
      <c r="N418" s="466"/>
    </row>
    <row r="419" spans="5:14" x14ac:dyDescent="0.25">
      <c r="E419" s="395"/>
      <c r="F419" s="395"/>
      <c r="M419" s="395"/>
      <c r="N419" s="466"/>
    </row>
    <row r="420" spans="5:14" x14ac:dyDescent="0.25">
      <c r="E420" s="395"/>
      <c r="F420" s="395"/>
      <c r="M420" s="395"/>
      <c r="N420" s="466"/>
    </row>
    <row r="421" spans="5:14" x14ac:dyDescent="0.25">
      <c r="E421" s="395"/>
      <c r="F421" s="395"/>
      <c r="M421" s="395"/>
      <c r="N421" s="466"/>
    </row>
    <row r="422" spans="5:14" x14ac:dyDescent="0.25">
      <c r="E422" s="395"/>
      <c r="F422" s="395"/>
      <c r="M422" s="395"/>
      <c r="N422" s="466"/>
    </row>
    <row r="423" spans="5:14" x14ac:dyDescent="0.25">
      <c r="E423" s="395"/>
      <c r="F423" s="395"/>
      <c r="M423" s="395"/>
      <c r="N423" s="466"/>
    </row>
    <row r="424" spans="5:14" x14ac:dyDescent="0.25">
      <c r="E424" s="395"/>
      <c r="F424" s="395"/>
      <c r="M424" s="395"/>
      <c r="N424" s="466"/>
    </row>
    <row r="425" spans="5:14" x14ac:dyDescent="0.25">
      <c r="E425" s="395"/>
      <c r="F425" s="395"/>
      <c r="M425" s="395"/>
      <c r="N425" s="466"/>
    </row>
    <row r="426" spans="5:14" x14ac:dyDescent="0.25">
      <c r="E426" s="395"/>
      <c r="F426" s="395"/>
      <c r="M426" s="395"/>
      <c r="N426" s="466"/>
    </row>
    <row r="427" spans="5:14" x14ac:dyDescent="0.25">
      <c r="E427" s="395"/>
      <c r="F427" s="395"/>
      <c r="M427" s="395"/>
      <c r="N427" s="466"/>
    </row>
    <row r="428" spans="5:14" x14ac:dyDescent="0.25">
      <c r="E428" s="395"/>
      <c r="F428" s="395"/>
      <c r="M428" s="395"/>
      <c r="N428" s="466"/>
    </row>
    <row r="429" spans="5:14" x14ac:dyDescent="0.25">
      <c r="E429" s="395"/>
      <c r="F429" s="395"/>
      <c r="M429" s="395"/>
      <c r="N429" s="466"/>
    </row>
    <row r="430" spans="5:14" x14ac:dyDescent="0.25">
      <c r="E430" s="395"/>
      <c r="F430" s="395"/>
      <c r="M430" s="395"/>
      <c r="N430" s="466"/>
    </row>
    <row r="431" spans="5:14" x14ac:dyDescent="0.25">
      <c r="E431" s="395"/>
      <c r="F431" s="395"/>
      <c r="M431" s="395"/>
      <c r="N431" s="466"/>
    </row>
    <row r="432" spans="5:14" x14ac:dyDescent="0.25">
      <c r="E432" s="395"/>
      <c r="F432" s="395"/>
      <c r="M432" s="395"/>
      <c r="N432" s="466"/>
    </row>
    <row r="433" spans="5:14" x14ac:dyDescent="0.25">
      <c r="E433" s="395"/>
      <c r="F433" s="395"/>
      <c r="M433" s="395"/>
      <c r="N433" s="466"/>
    </row>
    <row r="434" spans="5:14" x14ac:dyDescent="0.25">
      <c r="E434" s="395"/>
      <c r="F434" s="395"/>
      <c r="M434" s="395"/>
      <c r="N434" s="466"/>
    </row>
    <row r="435" spans="5:14" x14ac:dyDescent="0.25">
      <c r="E435" s="395"/>
      <c r="F435" s="395"/>
      <c r="M435" s="395"/>
      <c r="N435" s="466"/>
    </row>
    <row r="436" spans="5:14" x14ac:dyDescent="0.25">
      <c r="E436" s="395"/>
      <c r="F436" s="395"/>
      <c r="M436" s="395"/>
      <c r="N436" s="466"/>
    </row>
    <row r="437" spans="5:14" x14ac:dyDescent="0.25">
      <c r="E437" s="395"/>
      <c r="F437" s="395"/>
      <c r="M437" s="395"/>
      <c r="N437" s="466"/>
    </row>
    <row r="438" spans="5:14" x14ac:dyDescent="0.25">
      <c r="E438" s="395"/>
      <c r="F438" s="395"/>
      <c r="M438" s="395"/>
      <c r="N438" s="466"/>
    </row>
    <row r="439" spans="5:14" x14ac:dyDescent="0.25">
      <c r="E439" s="395"/>
      <c r="F439" s="395"/>
      <c r="M439" s="395"/>
      <c r="N439" s="466"/>
    </row>
    <row r="440" spans="5:14" x14ac:dyDescent="0.25">
      <c r="E440" s="395"/>
      <c r="F440" s="395"/>
      <c r="M440" s="395"/>
      <c r="N440" s="466"/>
    </row>
    <row r="441" spans="5:14" x14ac:dyDescent="0.25">
      <c r="E441" s="395"/>
      <c r="F441" s="395"/>
      <c r="M441" s="395"/>
      <c r="N441" s="466"/>
    </row>
    <row r="442" spans="5:14" x14ac:dyDescent="0.25">
      <c r="E442" s="395"/>
      <c r="F442" s="395"/>
      <c r="M442" s="395"/>
      <c r="N442" s="466"/>
    </row>
    <row r="443" spans="5:14" x14ac:dyDescent="0.25">
      <c r="E443" s="395"/>
      <c r="F443" s="395"/>
      <c r="M443" s="395"/>
      <c r="N443" s="466"/>
    </row>
    <row r="444" spans="5:14" x14ac:dyDescent="0.25">
      <c r="E444" s="395"/>
      <c r="F444" s="395"/>
      <c r="M444" s="395"/>
      <c r="N444" s="466"/>
    </row>
    <row r="445" spans="5:14" x14ac:dyDescent="0.25">
      <c r="E445" s="395"/>
      <c r="F445" s="395"/>
      <c r="M445" s="395"/>
      <c r="N445" s="466"/>
    </row>
    <row r="446" spans="5:14" x14ac:dyDescent="0.25">
      <c r="E446" s="395"/>
      <c r="F446" s="395"/>
      <c r="M446" s="395"/>
      <c r="N446" s="466"/>
    </row>
    <row r="447" spans="5:14" x14ac:dyDescent="0.25">
      <c r="E447" s="395"/>
      <c r="F447" s="395"/>
      <c r="M447" s="395"/>
      <c r="N447" s="466"/>
    </row>
    <row r="448" spans="5:14" x14ac:dyDescent="0.25">
      <c r="E448" s="395"/>
      <c r="F448" s="395"/>
      <c r="M448" s="395"/>
      <c r="N448" s="466"/>
    </row>
    <row r="449" spans="5:14" x14ac:dyDescent="0.25">
      <c r="E449" s="395"/>
      <c r="F449" s="395"/>
      <c r="M449" s="395"/>
      <c r="N449" s="466"/>
    </row>
    <row r="450" spans="5:14" x14ac:dyDescent="0.25">
      <c r="E450" s="395"/>
      <c r="F450" s="395"/>
      <c r="M450" s="395"/>
      <c r="N450" s="466"/>
    </row>
    <row r="451" spans="5:14" x14ac:dyDescent="0.25">
      <c r="E451" s="395"/>
      <c r="F451" s="395"/>
      <c r="M451" s="395"/>
      <c r="N451" s="466"/>
    </row>
    <row r="452" spans="5:14" x14ac:dyDescent="0.25">
      <c r="E452" s="395"/>
      <c r="F452" s="395"/>
      <c r="M452" s="395"/>
      <c r="N452" s="466"/>
    </row>
    <row r="453" spans="5:14" x14ac:dyDescent="0.25">
      <c r="E453" s="395"/>
      <c r="F453" s="395"/>
      <c r="M453" s="395"/>
      <c r="N453" s="466"/>
    </row>
    <row r="454" spans="5:14" x14ac:dyDescent="0.25">
      <c r="E454" s="395"/>
      <c r="F454" s="395"/>
      <c r="M454" s="395"/>
      <c r="N454" s="466"/>
    </row>
    <row r="455" spans="5:14" x14ac:dyDescent="0.25">
      <c r="E455" s="395"/>
      <c r="F455" s="395"/>
      <c r="M455" s="395"/>
      <c r="N455" s="466"/>
    </row>
    <row r="456" spans="5:14" x14ac:dyDescent="0.25">
      <c r="E456" s="395"/>
      <c r="F456" s="395"/>
      <c r="M456" s="395"/>
      <c r="N456" s="466"/>
    </row>
    <row r="457" spans="5:14" x14ac:dyDescent="0.25">
      <c r="E457" s="395"/>
      <c r="F457" s="395"/>
      <c r="M457" s="395"/>
      <c r="N457" s="466"/>
    </row>
    <row r="458" spans="5:14" x14ac:dyDescent="0.25">
      <c r="E458" s="395"/>
      <c r="F458" s="395"/>
      <c r="M458" s="395"/>
      <c r="N458" s="466"/>
    </row>
    <row r="459" spans="5:14" x14ac:dyDescent="0.25">
      <c r="E459" s="395"/>
      <c r="F459" s="395"/>
      <c r="M459" s="395"/>
      <c r="N459" s="466"/>
    </row>
    <row r="460" spans="5:14" x14ac:dyDescent="0.25">
      <c r="E460" s="395"/>
      <c r="F460" s="395"/>
      <c r="M460" s="395"/>
      <c r="N460" s="466"/>
    </row>
    <row r="461" spans="5:14" x14ac:dyDescent="0.25">
      <c r="E461" s="395"/>
      <c r="F461" s="395"/>
      <c r="M461" s="395"/>
      <c r="N461" s="466"/>
    </row>
    <row r="462" spans="5:14" x14ac:dyDescent="0.25">
      <c r="E462" s="395"/>
      <c r="F462" s="395"/>
      <c r="M462" s="395"/>
      <c r="N462" s="466"/>
    </row>
    <row r="463" spans="5:14" x14ac:dyDescent="0.25">
      <c r="E463" s="395"/>
      <c r="F463" s="395"/>
      <c r="M463" s="395"/>
      <c r="N463" s="466"/>
    </row>
    <row r="464" spans="5:14" x14ac:dyDescent="0.25">
      <c r="E464" s="395"/>
      <c r="F464" s="395"/>
      <c r="M464" s="395"/>
      <c r="N464" s="466"/>
    </row>
    <row r="465" spans="5:14" x14ac:dyDescent="0.25">
      <c r="E465" s="395"/>
      <c r="F465" s="395"/>
      <c r="M465" s="395"/>
      <c r="N465" s="466"/>
    </row>
    <row r="466" spans="5:14" x14ac:dyDescent="0.25">
      <c r="E466" s="395"/>
      <c r="F466" s="395"/>
      <c r="M466" s="395"/>
      <c r="N466" s="466"/>
    </row>
    <row r="467" spans="5:14" x14ac:dyDescent="0.25">
      <c r="E467" s="395"/>
      <c r="F467" s="395"/>
      <c r="M467" s="395"/>
      <c r="N467" s="466"/>
    </row>
    <row r="468" spans="5:14" x14ac:dyDescent="0.25">
      <c r="E468" s="395"/>
      <c r="F468" s="395"/>
      <c r="M468" s="395"/>
      <c r="N468" s="466"/>
    </row>
    <row r="469" spans="5:14" x14ac:dyDescent="0.25">
      <c r="E469" s="395"/>
      <c r="F469" s="395"/>
      <c r="M469" s="395"/>
      <c r="N469" s="466"/>
    </row>
    <row r="470" spans="5:14" x14ac:dyDescent="0.25">
      <c r="E470" s="395"/>
      <c r="F470" s="395"/>
      <c r="M470" s="395"/>
      <c r="N470" s="466"/>
    </row>
    <row r="471" spans="5:14" x14ac:dyDescent="0.25">
      <c r="E471" s="395"/>
      <c r="F471" s="395"/>
      <c r="M471" s="395"/>
      <c r="N471" s="466"/>
    </row>
    <row r="472" spans="5:14" x14ac:dyDescent="0.25">
      <c r="E472" s="395"/>
      <c r="F472" s="395"/>
      <c r="M472" s="395"/>
      <c r="N472" s="466"/>
    </row>
    <row r="473" spans="5:14" x14ac:dyDescent="0.25">
      <c r="E473" s="395"/>
      <c r="F473" s="395"/>
      <c r="M473" s="395"/>
      <c r="N473" s="466"/>
    </row>
    <row r="474" spans="5:14" x14ac:dyDescent="0.25">
      <c r="E474" s="395"/>
      <c r="F474" s="395"/>
      <c r="M474" s="395"/>
      <c r="N474" s="466"/>
    </row>
    <row r="475" spans="5:14" x14ac:dyDescent="0.25">
      <c r="E475" s="395"/>
      <c r="F475" s="395"/>
      <c r="M475" s="395"/>
      <c r="N475" s="466"/>
    </row>
    <row r="476" spans="5:14" x14ac:dyDescent="0.25">
      <c r="E476" s="395"/>
      <c r="F476" s="395"/>
      <c r="M476" s="395"/>
      <c r="N476" s="466"/>
    </row>
    <row r="477" spans="5:14" x14ac:dyDescent="0.25">
      <c r="E477" s="395"/>
      <c r="F477" s="395"/>
      <c r="M477" s="395"/>
      <c r="N477" s="466"/>
    </row>
    <row r="478" spans="5:14" x14ac:dyDescent="0.25">
      <c r="E478" s="395"/>
      <c r="F478" s="395"/>
      <c r="M478" s="395"/>
      <c r="N478" s="466"/>
    </row>
    <row r="479" spans="5:14" x14ac:dyDescent="0.25">
      <c r="E479" s="395"/>
      <c r="F479" s="395"/>
      <c r="M479" s="395"/>
      <c r="N479" s="466"/>
    </row>
    <row r="480" spans="5:14" x14ac:dyDescent="0.25">
      <c r="E480" s="395"/>
      <c r="F480" s="395"/>
      <c r="M480" s="395"/>
      <c r="N480" s="466"/>
    </row>
    <row r="481" spans="5:14" x14ac:dyDescent="0.25">
      <c r="E481" s="395"/>
      <c r="F481" s="395"/>
      <c r="M481" s="395"/>
      <c r="N481" s="466"/>
    </row>
    <row r="482" spans="5:14" x14ac:dyDescent="0.25">
      <c r="E482" s="395"/>
      <c r="F482" s="395"/>
      <c r="M482" s="395"/>
      <c r="N482" s="466"/>
    </row>
    <row r="483" spans="5:14" x14ac:dyDescent="0.25">
      <c r="E483" s="395"/>
      <c r="F483" s="395"/>
      <c r="M483" s="395"/>
      <c r="N483" s="466"/>
    </row>
    <row r="484" spans="5:14" x14ac:dyDescent="0.25">
      <c r="E484" s="395"/>
      <c r="F484" s="395"/>
      <c r="M484" s="395"/>
      <c r="N484" s="466"/>
    </row>
    <row r="485" spans="5:14" x14ac:dyDescent="0.25">
      <c r="E485" s="395"/>
      <c r="F485" s="395"/>
      <c r="M485" s="395"/>
      <c r="N485" s="466"/>
    </row>
    <row r="486" spans="5:14" x14ac:dyDescent="0.25">
      <c r="E486" s="395"/>
      <c r="F486" s="395"/>
      <c r="M486" s="395"/>
      <c r="N486" s="466"/>
    </row>
    <row r="487" spans="5:14" x14ac:dyDescent="0.25">
      <c r="E487" s="395"/>
      <c r="F487" s="395"/>
      <c r="M487" s="395"/>
      <c r="N487" s="466"/>
    </row>
    <row r="488" spans="5:14" x14ac:dyDescent="0.25">
      <c r="E488" s="395"/>
      <c r="F488" s="395"/>
      <c r="M488" s="395"/>
      <c r="N488" s="466"/>
    </row>
    <row r="489" spans="5:14" x14ac:dyDescent="0.25">
      <c r="E489" s="395"/>
      <c r="F489" s="395"/>
      <c r="M489" s="395"/>
      <c r="N489" s="466"/>
    </row>
    <row r="490" spans="5:14" x14ac:dyDescent="0.25">
      <c r="E490" s="395"/>
      <c r="F490" s="395"/>
      <c r="M490" s="395"/>
      <c r="N490" s="466"/>
    </row>
    <row r="491" spans="5:14" x14ac:dyDescent="0.25">
      <c r="E491" s="395"/>
      <c r="F491" s="395"/>
      <c r="M491" s="395"/>
      <c r="N491" s="466"/>
    </row>
    <row r="492" spans="5:14" x14ac:dyDescent="0.25">
      <c r="E492" s="395"/>
      <c r="F492" s="395"/>
      <c r="M492" s="395"/>
      <c r="N492" s="466"/>
    </row>
    <row r="493" spans="5:14" x14ac:dyDescent="0.25">
      <c r="E493" s="395"/>
      <c r="F493" s="395"/>
      <c r="M493" s="395"/>
      <c r="N493" s="466"/>
    </row>
    <row r="494" spans="5:14" x14ac:dyDescent="0.25">
      <c r="E494" s="395"/>
      <c r="F494" s="395"/>
      <c r="M494" s="395"/>
      <c r="N494" s="466"/>
    </row>
    <row r="495" spans="5:14" x14ac:dyDescent="0.25">
      <c r="E495" s="395"/>
      <c r="F495" s="395"/>
      <c r="M495" s="395"/>
      <c r="N495" s="466"/>
    </row>
    <row r="496" spans="5:14" x14ac:dyDescent="0.25">
      <c r="E496" s="395"/>
      <c r="F496" s="395"/>
      <c r="M496" s="395"/>
      <c r="N496" s="466"/>
    </row>
    <row r="497" spans="5:14" x14ac:dyDescent="0.25">
      <c r="E497" s="395"/>
      <c r="F497" s="395"/>
      <c r="M497" s="395"/>
      <c r="N497" s="466"/>
    </row>
    <row r="498" spans="5:14" x14ac:dyDescent="0.25">
      <c r="E498" s="395"/>
      <c r="F498" s="395"/>
      <c r="M498" s="395"/>
      <c r="N498" s="466"/>
    </row>
    <row r="499" spans="5:14" x14ac:dyDescent="0.25">
      <c r="M499" s="395"/>
      <c r="N499" s="466"/>
    </row>
    <row r="500" spans="5:14" x14ac:dyDescent="0.25">
      <c r="M500" s="395"/>
      <c r="N500" s="466"/>
    </row>
    <row r="501" spans="5:14" x14ac:dyDescent="0.25">
      <c r="M501" s="395"/>
      <c r="N501" s="466"/>
    </row>
    <row r="502" spans="5:14" x14ac:dyDescent="0.25">
      <c r="M502" s="395"/>
      <c r="N502" s="466"/>
    </row>
    <row r="503" spans="5:14" x14ac:dyDescent="0.25">
      <c r="M503" s="395"/>
      <c r="N503" s="466"/>
    </row>
    <row r="504" spans="5:14" x14ac:dyDescent="0.25">
      <c r="M504" s="395"/>
      <c r="N504" s="466"/>
    </row>
    <row r="505" spans="5:14" x14ac:dyDescent="0.25">
      <c r="M505" s="395"/>
      <c r="N505" s="466"/>
    </row>
    <row r="506" spans="5:14" x14ac:dyDescent="0.25">
      <c r="M506" s="395"/>
      <c r="N506" s="466"/>
    </row>
    <row r="507" spans="5:14" x14ac:dyDescent="0.25">
      <c r="M507" s="395"/>
      <c r="N507" s="466"/>
    </row>
    <row r="508" spans="5:14" x14ac:dyDescent="0.25">
      <c r="M508" s="395"/>
      <c r="N508" s="466"/>
    </row>
    <row r="509" spans="5:14" x14ac:dyDescent="0.25">
      <c r="M509" s="395"/>
      <c r="N509" s="466"/>
    </row>
    <row r="510" spans="5:14" x14ac:dyDescent="0.25">
      <c r="M510" s="395"/>
      <c r="N510" s="466"/>
    </row>
    <row r="511" spans="5:14" x14ac:dyDescent="0.25">
      <c r="M511" s="395"/>
      <c r="N511" s="466"/>
    </row>
    <row r="512" spans="5:14" x14ac:dyDescent="0.25">
      <c r="M512" s="395"/>
      <c r="N512" s="466"/>
    </row>
    <row r="513" spans="13:14" x14ac:dyDescent="0.25">
      <c r="M513" s="395"/>
      <c r="N513" s="466"/>
    </row>
    <row r="514" spans="13:14" x14ac:dyDescent="0.25">
      <c r="M514" s="395"/>
      <c r="N514" s="466"/>
    </row>
    <row r="515" spans="13:14" x14ac:dyDescent="0.25">
      <c r="M515" s="395"/>
      <c r="N515" s="466"/>
    </row>
    <row r="516" spans="13:14" x14ac:dyDescent="0.25">
      <c r="M516" s="395"/>
      <c r="N516" s="466"/>
    </row>
    <row r="517" spans="13:14" x14ac:dyDescent="0.25">
      <c r="M517" s="395"/>
      <c r="N517" s="466"/>
    </row>
    <row r="518" spans="13:14" x14ac:dyDescent="0.25">
      <c r="M518" s="395"/>
      <c r="N518" s="466"/>
    </row>
    <row r="519" spans="13:14" x14ac:dyDescent="0.25">
      <c r="M519" s="395"/>
      <c r="N519" s="466"/>
    </row>
    <row r="520" spans="13:14" x14ac:dyDescent="0.25">
      <c r="M520" s="395"/>
      <c r="N520" s="466"/>
    </row>
    <row r="521" spans="13:14" x14ac:dyDescent="0.25">
      <c r="M521" s="395"/>
      <c r="N521" s="466"/>
    </row>
    <row r="522" spans="13:14" x14ac:dyDescent="0.25">
      <c r="M522" s="395"/>
      <c r="N522" s="466"/>
    </row>
    <row r="523" spans="13:14" x14ac:dyDescent="0.25">
      <c r="M523" s="395"/>
      <c r="N523" s="466"/>
    </row>
    <row r="524" spans="13:14" x14ac:dyDescent="0.25">
      <c r="M524" s="395"/>
      <c r="N524" s="466"/>
    </row>
    <row r="525" spans="13:14" x14ac:dyDescent="0.25">
      <c r="M525" s="395"/>
      <c r="N525" s="466"/>
    </row>
    <row r="526" spans="13:14" x14ac:dyDescent="0.25">
      <c r="M526" s="395"/>
      <c r="N526" s="466"/>
    </row>
    <row r="527" spans="13:14" x14ac:dyDescent="0.25">
      <c r="M527" s="395"/>
      <c r="N527" s="466"/>
    </row>
    <row r="528" spans="13:14" x14ac:dyDescent="0.25">
      <c r="M528" s="395"/>
      <c r="N528" s="466"/>
    </row>
    <row r="529" spans="13:14" x14ac:dyDescent="0.25">
      <c r="M529" s="395"/>
      <c r="N529" s="466"/>
    </row>
    <row r="530" spans="13:14" x14ac:dyDescent="0.25">
      <c r="M530" s="395"/>
      <c r="N530" s="466"/>
    </row>
    <row r="531" spans="13:14" x14ac:dyDescent="0.25">
      <c r="M531" s="395"/>
      <c r="N531" s="466"/>
    </row>
    <row r="532" spans="13:14" x14ac:dyDescent="0.25">
      <c r="M532" s="395"/>
      <c r="N532" s="466"/>
    </row>
    <row r="533" spans="13:14" x14ac:dyDescent="0.25">
      <c r="M533" s="395"/>
      <c r="N533" s="466"/>
    </row>
    <row r="534" spans="13:14" x14ac:dyDescent="0.25">
      <c r="M534" s="395"/>
      <c r="N534" s="466"/>
    </row>
    <row r="535" spans="13:14" x14ac:dyDescent="0.25">
      <c r="M535" s="395"/>
      <c r="N535" s="466"/>
    </row>
    <row r="536" spans="13:14" x14ac:dyDescent="0.25">
      <c r="M536" s="395"/>
      <c r="N536" s="466"/>
    </row>
    <row r="537" spans="13:14" x14ac:dyDescent="0.25">
      <c r="M537" s="395"/>
      <c r="N537" s="466"/>
    </row>
    <row r="538" spans="13:14" x14ac:dyDescent="0.25">
      <c r="M538" s="395"/>
      <c r="N538" s="466"/>
    </row>
    <row r="539" spans="13:14" x14ac:dyDescent="0.25">
      <c r="M539" s="395"/>
      <c r="N539" s="466"/>
    </row>
    <row r="540" spans="13:14" x14ac:dyDescent="0.25">
      <c r="M540" s="395"/>
      <c r="N540" s="466"/>
    </row>
    <row r="541" spans="13:14" x14ac:dyDescent="0.25">
      <c r="M541" s="395"/>
      <c r="N541" s="466"/>
    </row>
    <row r="542" spans="13:14" x14ac:dyDescent="0.25">
      <c r="M542" s="395"/>
      <c r="N542" s="466"/>
    </row>
    <row r="543" spans="13:14" x14ac:dyDescent="0.25">
      <c r="M543" s="395"/>
      <c r="N543" s="466"/>
    </row>
    <row r="544" spans="13:14" x14ac:dyDescent="0.25">
      <c r="M544" s="395"/>
      <c r="N544" s="466"/>
    </row>
    <row r="545" spans="13:14" x14ac:dyDescent="0.25">
      <c r="M545" s="395"/>
      <c r="N545" s="466"/>
    </row>
    <row r="546" spans="13:14" x14ac:dyDescent="0.25">
      <c r="M546" s="395"/>
      <c r="N546" s="466"/>
    </row>
    <row r="547" spans="13:14" x14ac:dyDescent="0.25">
      <c r="M547" s="395"/>
      <c r="N547" s="466"/>
    </row>
    <row r="548" spans="13:14" x14ac:dyDescent="0.25">
      <c r="M548" s="395"/>
      <c r="N548" s="466"/>
    </row>
    <row r="549" spans="13:14" x14ac:dyDescent="0.25">
      <c r="M549" s="395"/>
      <c r="N549" s="466"/>
    </row>
    <row r="550" spans="13:14" x14ac:dyDescent="0.25">
      <c r="M550" s="395"/>
      <c r="N550" s="466"/>
    </row>
    <row r="551" spans="13:14" x14ac:dyDescent="0.25">
      <c r="M551" s="395"/>
      <c r="N551" s="466"/>
    </row>
    <row r="552" spans="13:14" x14ac:dyDescent="0.25">
      <c r="M552" s="395"/>
      <c r="N552" s="466"/>
    </row>
    <row r="553" spans="13:14" x14ac:dyDescent="0.25">
      <c r="M553" s="395"/>
      <c r="N553" s="466"/>
    </row>
    <row r="554" spans="13:14" x14ac:dyDescent="0.25">
      <c r="M554" s="395"/>
      <c r="N554" s="466"/>
    </row>
    <row r="555" spans="13:14" x14ac:dyDescent="0.25">
      <c r="M555" s="395"/>
      <c r="N555" s="466"/>
    </row>
    <row r="556" spans="13:14" x14ac:dyDescent="0.25">
      <c r="M556" s="395"/>
      <c r="N556" s="466"/>
    </row>
    <row r="557" spans="13:14" x14ac:dyDescent="0.25">
      <c r="M557" s="395"/>
      <c r="N557" s="466"/>
    </row>
    <row r="558" spans="13:14" x14ac:dyDescent="0.25">
      <c r="M558" s="395"/>
      <c r="N558" s="466"/>
    </row>
    <row r="559" spans="13:14" x14ac:dyDescent="0.25">
      <c r="M559" s="395"/>
      <c r="N559" s="466"/>
    </row>
    <row r="560" spans="13:14" x14ac:dyDescent="0.25">
      <c r="M560" s="395"/>
      <c r="N560" s="466"/>
    </row>
    <row r="561" spans="13:14" x14ac:dyDescent="0.25">
      <c r="M561" s="395"/>
      <c r="N561" s="466"/>
    </row>
    <row r="562" spans="13:14" x14ac:dyDescent="0.25">
      <c r="M562" s="395"/>
      <c r="N562" s="466"/>
    </row>
    <row r="563" spans="13:14" x14ac:dyDescent="0.25">
      <c r="M563" s="395"/>
      <c r="N563" s="466"/>
    </row>
    <row r="564" spans="13:14" x14ac:dyDescent="0.25">
      <c r="M564" s="395"/>
      <c r="N564" s="466"/>
    </row>
    <row r="565" spans="13:14" x14ac:dyDescent="0.25">
      <c r="M565" s="395"/>
      <c r="N565" s="466"/>
    </row>
    <row r="566" spans="13:14" x14ac:dyDescent="0.25">
      <c r="M566" s="395"/>
      <c r="N566" s="466"/>
    </row>
    <row r="567" spans="13:14" x14ac:dyDescent="0.25">
      <c r="M567" s="395"/>
      <c r="N567" s="466"/>
    </row>
    <row r="568" spans="13:14" x14ac:dyDescent="0.25">
      <c r="M568" s="395"/>
      <c r="N568" s="466"/>
    </row>
    <row r="569" spans="13:14" x14ac:dyDescent="0.25">
      <c r="M569" s="395"/>
      <c r="N569" s="466"/>
    </row>
    <row r="570" spans="13:14" x14ac:dyDescent="0.25">
      <c r="M570" s="395"/>
      <c r="N570" s="466"/>
    </row>
    <row r="571" spans="13:14" x14ac:dyDescent="0.25">
      <c r="M571" s="395"/>
      <c r="N571" s="466"/>
    </row>
    <row r="572" spans="13:14" x14ac:dyDescent="0.25">
      <c r="M572" s="395"/>
      <c r="N572" s="466"/>
    </row>
    <row r="573" spans="13:14" x14ac:dyDescent="0.25">
      <c r="M573" s="395"/>
      <c r="N573" s="466"/>
    </row>
    <row r="574" spans="13:14" x14ac:dyDescent="0.25">
      <c r="M574" s="395"/>
      <c r="N574" s="466"/>
    </row>
    <row r="575" spans="13:14" x14ac:dyDescent="0.25">
      <c r="M575" s="395"/>
      <c r="N575" s="466"/>
    </row>
    <row r="576" spans="13:14" x14ac:dyDescent="0.25">
      <c r="M576" s="395"/>
      <c r="N576" s="466"/>
    </row>
    <row r="577" spans="13:14" x14ac:dyDescent="0.25">
      <c r="M577" s="395"/>
      <c r="N577" s="466"/>
    </row>
    <row r="578" spans="13:14" x14ac:dyDescent="0.25">
      <c r="M578" s="395"/>
      <c r="N578" s="466"/>
    </row>
    <row r="579" spans="13:14" x14ac:dyDescent="0.25">
      <c r="M579" s="395"/>
      <c r="N579" s="466"/>
    </row>
    <row r="580" spans="13:14" x14ac:dyDescent="0.25">
      <c r="M580" s="395"/>
      <c r="N580" s="466"/>
    </row>
    <row r="581" spans="13:14" x14ac:dyDescent="0.25">
      <c r="M581" s="395"/>
      <c r="N581" s="466"/>
    </row>
    <row r="582" spans="13:14" x14ac:dyDescent="0.25">
      <c r="M582" s="395"/>
      <c r="N582" s="466"/>
    </row>
    <row r="583" spans="13:14" x14ac:dyDescent="0.25">
      <c r="M583" s="395"/>
      <c r="N583" s="466"/>
    </row>
    <row r="584" spans="13:14" x14ac:dyDescent="0.25">
      <c r="M584" s="395"/>
      <c r="N584" s="466"/>
    </row>
    <row r="585" spans="13:14" x14ac:dyDescent="0.25">
      <c r="M585" s="395"/>
      <c r="N585" s="466"/>
    </row>
    <row r="586" spans="13:14" x14ac:dyDescent="0.25">
      <c r="M586" s="395"/>
      <c r="N586" s="466"/>
    </row>
    <row r="587" spans="13:14" x14ac:dyDescent="0.25">
      <c r="M587" s="395"/>
      <c r="N587" s="466"/>
    </row>
    <row r="588" spans="13:14" x14ac:dyDescent="0.25">
      <c r="M588" s="395"/>
      <c r="N588" s="466"/>
    </row>
    <row r="589" spans="13:14" x14ac:dyDescent="0.25">
      <c r="M589" s="395"/>
      <c r="N589" s="466"/>
    </row>
    <row r="590" spans="13:14" x14ac:dyDescent="0.25">
      <c r="M590" s="395"/>
      <c r="N590" s="466"/>
    </row>
    <row r="591" spans="13:14" x14ac:dyDescent="0.25">
      <c r="M591" s="395"/>
      <c r="N591" s="466"/>
    </row>
    <row r="592" spans="13:14" x14ac:dyDescent="0.25">
      <c r="M592" s="395"/>
      <c r="N592" s="466"/>
    </row>
    <row r="593" spans="13:14" x14ac:dyDescent="0.25">
      <c r="M593" s="395"/>
      <c r="N593" s="466"/>
    </row>
    <row r="594" spans="13:14" x14ac:dyDescent="0.25">
      <c r="M594" s="395"/>
      <c r="N594" s="466"/>
    </row>
    <row r="595" spans="13:14" x14ac:dyDescent="0.25">
      <c r="M595" s="395"/>
      <c r="N595" s="466"/>
    </row>
    <row r="596" spans="13:14" x14ac:dyDescent="0.25">
      <c r="M596" s="395"/>
      <c r="N596" s="466"/>
    </row>
    <row r="597" spans="13:14" x14ac:dyDescent="0.25">
      <c r="M597" s="395"/>
      <c r="N597" s="466"/>
    </row>
    <row r="598" spans="13:14" x14ac:dyDescent="0.25">
      <c r="M598" s="395"/>
      <c r="N598" s="466"/>
    </row>
    <row r="599" spans="13:14" x14ac:dyDescent="0.25">
      <c r="M599" s="395"/>
      <c r="N599" s="466"/>
    </row>
    <row r="600" spans="13:14" x14ac:dyDescent="0.25">
      <c r="M600" s="395"/>
      <c r="N600" s="466"/>
    </row>
    <row r="601" spans="13:14" x14ac:dyDescent="0.25">
      <c r="M601" s="395"/>
      <c r="N601" s="466"/>
    </row>
    <row r="602" spans="13:14" x14ac:dyDescent="0.25">
      <c r="M602" s="395"/>
      <c r="N602" s="466"/>
    </row>
    <row r="603" spans="13:14" x14ac:dyDescent="0.25">
      <c r="M603" s="395"/>
      <c r="N603" s="466"/>
    </row>
    <row r="604" spans="13:14" x14ac:dyDescent="0.25">
      <c r="M604" s="395"/>
      <c r="N604" s="466"/>
    </row>
    <row r="605" spans="13:14" x14ac:dyDescent="0.25">
      <c r="M605" s="395"/>
      <c r="N605" s="466"/>
    </row>
    <row r="606" spans="13:14" x14ac:dyDescent="0.25">
      <c r="M606" s="395"/>
      <c r="N606" s="466"/>
    </row>
    <row r="607" spans="13:14" x14ac:dyDescent="0.25">
      <c r="M607" s="395"/>
      <c r="N607" s="466"/>
    </row>
    <row r="608" spans="13:14" x14ac:dyDescent="0.25">
      <c r="M608" s="395"/>
      <c r="N608" s="466"/>
    </row>
    <row r="609" spans="13:14" x14ac:dyDescent="0.25">
      <c r="M609" s="395"/>
      <c r="N609" s="466"/>
    </row>
    <row r="610" spans="13:14" x14ac:dyDescent="0.25">
      <c r="M610" s="395"/>
      <c r="N610" s="466"/>
    </row>
    <row r="611" spans="13:14" x14ac:dyDescent="0.25">
      <c r="M611" s="395"/>
      <c r="N611" s="466"/>
    </row>
    <row r="612" spans="13:14" x14ac:dyDescent="0.25">
      <c r="M612" s="395"/>
      <c r="N612" s="466"/>
    </row>
    <row r="613" spans="13:14" x14ac:dyDescent="0.25">
      <c r="M613" s="395"/>
      <c r="N613" s="466"/>
    </row>
    <row r="614" spans="13:14" x14ac:dyDescent="0.25">
      <c r="M614" s="395"/>
      <c r="N614" s="466"/>
    </row>
    <row r="615" spans="13:14" x14ac:dyDescent="0.25">
      <c r="M615" s="395"/>
      <c r="N615" s="466"/>
    </row>
    <row r="616" spans="13:14" x14ac:dyDescent="0.25">
      <c r="M616" s="395"/>
      <c r="N616" s="466"/>
    </row>
    <row r="617" spans="13:14" x14ac:dyDescent="0.25">
      <c r="M617" s="395"/>
      <c r="N617" s="466"/>
    </row>
    <row r="618" spans="13:14" x14ac:dyDescent="0.25">
      <c r="M618" s="395"/>
      <c r="N618" s="466"/>
    </row>
    <row r="619" spans="13:14" x14ac:dyDescent="0.25">
      <c r="M619" s="395"/>
      <c r="N619" s="466"/>
    </row>
    <row r="620" spans="13:14" x14ac:dyDescent="0.25">
      <c r="M620" s="395"/>
      <c r="N620" s="466"/>
    </row>
    <row r="621" spans="13:14" x14ac:dyDescent="0.25">
      <c r="M621" s="395"/>
      <c r="N621" s="466"/>
    </row>
    <row r="622" spans="13:14" x14ac:dyDescent="0.25">
      <c r="M622" s="395"/>
      <c r="N622" s="466"/>
    </row>
    <row r="623" spans="13:14" x14ac:dyDescent="0.25">
      <c r="M623" s="395"/>
      <c r="N623" s="466"/>
    </row>
    <row r="624" spans="13:14" x14ac:dyDescent="0.25">
      <c r="M624" s="395"/>
      <c r="N624" s="466"/>
    </row>
    <row r="625" spans="13:14" x14ac:dyDescent="0.25">
      <c r="M625" s="395"/>
      <c r="N625" s="466"/>
    </row>
    <row r="626" spans="13:14" x14ac:dyDescent="0.25">
      <c r="M626" s="395"/>
      <c r="N626" s="466"/>
    </row>
    <row r="627" spans="13:14" x14ac:dyDescent="0.25">
      <c r="M627" s="395"/>
      <c r="N627" s="466"/>
    </row>
    <row r="628" spans="13:14" x14ac:dyDescent="0.25">
      <c r="M628" s="395"/>
      <c r="N628" s="466"/>
    </row>
    <row r="629" spans="13:14" x14ac:dyDescent="0.25">
      <c r="M629" s="395"/>
      <c r="N629" s="466"/>
    </row>
    <row r="630" spans="13:14" x14ac:dyDescent="0.25">
      <c r="M630" s="395"/>
      <c r="N630" s="466"/>
    </row>
    <row r="631" spans="13:14" x14ac:dyDescent="0.25">
      <c r="M631" s="395"/>
      <c r="N631" s="466"/>
    </row>
    <row r="632" spans="13:14" x14ac:dyDescent="0.25">
      <c r="M632" s="395"/>
      <c r="N632" s="466"/>
    </row>
    <row r="633" spans="13:14" x14ac:dyDescent="0.25">
      <c r="M633" s="395"/>
      <c r="N633" s="466"/>
    </row>
    <row r="634" spans="13:14" x14ac:dyDescent="0.25">
      <c r="M634" s="395"/>
      <c r="N634" s="466"/>
    </row>
    <row r="635" spans="13:14" x14ac:dyDescent="0.25">
      <c r="M635" s="395"/>
      <c r="N635" s="466"/>
    </row>
    <row r="636" spans="13:14" x14ac:dyDescent="0.25">
      <c r="M636" s="395"/>
      <c r="N636" s="466"/>
    </row>
    <row r="637" spans="13:14" x14ac:dyDescent="0.25">
      <c r="M637" s="395"/>
      <c r="N637" s="466"/>
    </row>
    <row r="638" spans="13:14" x14ac:dyDescent="0.25">
      <c r="M638" s="395"/>
      <c r="N638" s="466"/>
    </row>
    <row r="639" spans="13:14" x14ac:dyDescent="0.25">
      <c r="M639" s="395"/>
      <c r="N639" s="466"/>
    </row>
    <row r="640" spans="13:14" x14ac:dyDescent="0.25">
      <c r="M640" s="395"/>
      <c r="N640" s="466"/>
    </row>
    <row r="641" spans="13:14" x14ac:dyDescent="0.25">
      <c r="M641" s="395"/>
      <c r="N641" s="466"/>
    </row>
    <row r="642" spans="13:14" x14ac:dyDescent="0.25">
      <c r="M642" s="395"/>
      <c r="N642" s="466"/>
    </row>
    <row r="643" spans="13:14" x14ac:dyDescent="0.25">
      <c r="M643" s="395"/>
      <c r="N643" s="466"/>
    </row>
    <row r="644" spans="13:14" x14ac:dyDescent="0.25">
      <c r="M644" s="395"/>
      <c r="N644" s="466"/>
    </row>
    <row r="645" spans="13:14" x14ac:dyDescent="0.25">
      <c r="M645" s="395"/>
      <c r="N645" s="466"/>
    </row>
    <row r="646" spans="13:14" x14ac:dyDescent="0.25">
      <c r="M646" s="395"/>
      <c r="N646" s="466"/>
    </row>
  </sheetData>
  <sheetProtection algorithmName="SHA-512" hashValue="DVnLkp2SsLAg+w8V4WyE5H3JFvti9s2SJacXg0t4SnM7eWu9X4/4mHxPjPbLVSZU4tIgWrJddfkHH9Wd2KqHlg==" saltValue="2UAgnMOWkiOVZsvdVNdg5w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tableParts count="4">
    <tablePart r:id="rId2"/>
    <tablePart r:id="rId3"/>
    <tablePart r:id="rId4"/>
    <tablePart r:id="rId5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Plan27">
    <tabColor theme="9" tint="0.59999389629810485"/>
  </sheetPr>
  <dimension ref="A1:R159"/>
  <sheetViews>
    <sheetView zoomScaleNormal="100" workbookViewId="0">
      <selection activeCell="C25" sqref="C25"/>
    </sheetView>
  </sheetViews>
  <sheetFormatPr defaultColWidth="0" defaultRowHeight="0" customHeight="1" zeroHeight="1" x14ac:dyDescent="0.25"/>
  <cols>
    <col min="1" max="1" width="2.5703125" style="48" customWidth="1"/>
    <col min="2" max="2" width="4.42578125" style="48" customWidth="1"/>
    <col min="3" max="3" width="54.28515625" style="48" bestFit="1" customWidth="1"/>
    <col min="4" max="6" width="11.28515625" style="48" customWidth="1"/>
    <col min="7" max="7" width="15.42578125" style="48" customWidth="1"/>
    <col min="8" max="12" width="11.28515625" style="48" customWidth="1"/>
    <col min="13" max="13" width="15.42578125" style="48" customWidth="1"/>
    <col min="14" max="14" width="12" style="48" bestFit="1" customWidth="1"/>
    <col min="15" max="15" width="11.28515625" style="48" customWidth="1"/>
    <col min="16" max="16" width="15.42578125" style="48" customWidth="1"/>
    <col min="17" max="17" width="16.85546875" style="48" customWidth="1"/>
    <col min="18" max="18" width="9.140625" style="48" customWidth="1"/>
    <col min="19" max="16384" width="9.140625" style="48" hidden="1"/>
  </cols>
  <sheetData>
    <row r="1" spans="2:17" ht="15" x14ac:dyDescent="0.25"/>
    <row r="2" spans="2:17" ht="20.25" customHeight="1" x14ac:dyDescent="0.25">
      <c r="B2" s="1236" t="s">
        <v>4943</v>
      </c>
      <c r="C2" s="1237"/>
      <c r="D2" s="1237"/>
      <c r="E2" s="1237"/>
      <c r="F2" s="1238"/>
      <c r="G2" s="72"/>
      <c r="H2" s="72"/>
      <c r="I2" s="72"/>
      <c r="J2" s="72"/>
      <c r="K2" s="72"/>
      <c r="O2" s="389"/>
    </row>
    <row r="3" spans="2:17" ht="20.25" customHeight="1" x14ac:dyDescent="0.25">
      <c r="B3" s="1239"/>
      <c r="C3" s="1240"/>
      <c r="D3" s="1240"/>
      <c r="E3" s="1240"/>
      <c r="F3" s="1241"/>
      <c r="G3" s="72"/>
      <c r="H3" s="72"/>
      <c r="I3" s="72"/>
      <c r="J3" s="72"/>
      <c r="K3" s="72"/>
      <c r="O3" s="389"/>
    </row>
    <row r="4" spans="2:17" ht="7.5" customHeight="1" x14ac:dyDescent="0.25"/>
    <row r="5" spans="2:17" ht="15" x14ac:dyDescent="0.25">
      <c r="B5" s="1027" t="s">
        <v>4944</v>
      </c>
      <c r="C5" s="1027"/>
      <c r="D5" s="893" t="s">
        <v>4945</v>
      </c>
      <c r="E5" s="894"/>
      <c r="F5" s="894"/>
      <c r="G5" s="894"/>
      <c r="H5" s="894"/>
      <c r="I5" s="894"/>
      <c r="J5" s="894"/>
      <c r="K5" s="894"/>
      <c r="L5" s="894"/>
      <c r="M5" s="894"/>
      <c r="N5" s="894"/>
      <c r="O5" s="894"/>
      <c r="P5" s="894"/>
      <c r="Q5" s="1194" t="s">
        <v>4946</v>
      </c>
    </row>
    <row r="6" spans="2:17" ht="15" x14ac:dyDescent="0.25">
      <c r="B6" s="1027"/>
      <c r="C6" s="1027"/>
      <c r="D6" s="505" t="s">
        <v>4947</v>
      </c>
      <c r="E6" s="505" t="s">
        <v>4948</v>
      </c>
      <c r="F6" s="505" t="s">
        <v>4949</v>
      </c>
      <c r="G6" s="505" t="s">
        <v>4950</v>
      </c>
      <c r="H6" s="505" t="s">
        <v>4951</v>
      </c>
      <c r="I6" s="505" t="s">
        <v>4952</v>
      </c>
      <c r="J6" s="505" t="s">
        <v>4953</v>
      </c>
      <c r="K6" s="505" t="s">
        <v>4954</v>
      </c>
      <c r="L6" s="505" t="s">
        <v>4955</v>
      </c>
      <c r="M6" s="505" t="s">
        <v>3809</v>
      </c>
      <c r="N6" s="505" t="s">
        <v>4956</v>
      </c>
      <c r="O6" s="505" t="s">
        <v>4957</v>
      </c>
      <c r="P6" s="505" t="s">
        <v>4958</v>
      </c>
      <c r="Q6" s="1027"/>
    </row>
    <row r="7" spans="2:17" ht="18" customHeight="1" x14ac:dyDescent="0.25">
      <c r="B7" s="212">
        <v>1</v>
      </c>
      <c r="C7" s="341" t="s">
        <v>4959</v>
      </c>
      <c r="D7" s="391"/>
      <c r="E7" s="391"/>
      <c r="F7" s="391"/>
      <c r="G7" s="391"/>
      <c r="H7" s="391"/>
      <c r="I7" s="391"/>
      <c r="J7" s="391"/>
      <c r="K7" s="391"/>
      <c r="L7" s="391"/>
      <c r="M7" s="340">
        <f>SUM(IlumCusto!K31,'FI-FVCusto'!K31,MotorCusto!K31,SolarCusto!K31,CondAmbCusto!K31,RefrigCusto!K31,OutrosCusto!K31)</f>
        <v>0</v>
      </c>
      <c r="N7" s="144"/>
      <c r="O7" s="391"/>
      <c r="P7" s="391"/>
      <c r="Q7" s="375">
        <f>SUM((D7:M7))</f>
        <v>0</v>
      </c>
    </row>
    <row r="8" spans="2:17" ht="18" customHeight="1" x14ac:dyDescent="0.25">
      <c r="B8" s="212">
        <v>2</v>
      </c>
      <c r="C8" s="372" t="s">
        <v>4960</v>
      </c>
      <c r="D8" s="373"/>
      <c r="E8" s="373"/>
      <c r="F8" s="373"/>
      <c r="G8" s="373"/>
      <c r="H8" s="373"/>
      <c r="I8" s="373"/>
      <c r="J8" s="373"/>
      <c r="K8" s="373"/>
      <c r="L8" s="373"/>
      <c r="M8" s="373"/>
      <c r="N8" s="374"/>
      <c r="O8" s="372"/>
      <c r="P8" s="373"/>
      <c r="Q8" s="374"/>
    </row>
    <row r="9" spans="2:17" ht="18" customHeight="1" x14ac:dyDescent="0.25">
      <c r="B9" s="342" t="s">
        <v>4961</v>
      </c>
      <c r="C9" s="343" t="s">
        <v>21</v>
      </c>
      <c r="D9" s="391"/>
      <c r="E9" s="391"/>
      <c r="F9" s="391"/>
      <c r="G9" s="340">
        <f>IlumCusto!K27</f>
        <v>0</v>
      </c>
      <c r="H9" s="391"/>
      <c r="I9" s="391"/>
      <c r="J9" s="391"/>
      <c r="K9" s="391"/>
      <c r="L9" s="391"/>
      <c r="M9" s="391"/>
      <c r="N9" s="391"/>
      <c r="O9" s="391"/>
      <c r="P9" s="391"/>
      <c r="Q9" s="375">
        <f>SUM((D9:G9))</f>
        <v>0</v>
      </c>
    </row>
    <row r="10" spans="2:17" ht="18" customHeight="1" x14ac:dyDescent="0.25">
      <c r="B10" s="342" t="s">
        <v>4962</v>
      </c>
      <c r="C10" s="343" t="s">
        <v>4963</v>
      </c>
      <c r="D10" s="391"/>
      <c r="E10" s="391"/>
      <c r="F10" s="391"/>
      <c r="G10" s="340">
        <f>'FI-FVCusto'!K27</f>
        <v>0</v>
      </c>
      <c r="H10" s="391"/>
      <c r="I10" s="391"/>
      <c r="J10" s="391"/>
      <c r="K10" s="391"/>
      <c r="L10" s="391"/>
      <c r="M10" s="391"/>
      <c r="N10" s="391"/>
      <c r="O10" s="391"/>
      <c r="P10" s="391"/>
      <c r="Q10" s="375">
        <f t="shared" ref="Q10:Q16" si="0">SUM((D10:G10))</f>
        <v>0</v>
      </c>
    </row>
    <row r="11" spans="2:17" ht="18" customHeight="1" x14ac:dyDescent="0.25">
      <c r="B11" s="342" t="s">
        <v>4964</v>
      </c>
      <c r="C11" s="343" t="s">
        <v>4965</v>
      </c>
      <c r="D11" s="391"/>
      <c r="E11" s="391"/>
      <c r="F11" s="391"/>
      <c r="G11" s="340">
        <f>MotorCusto!K27</f>
        <v>0</v>
      </c>
      <c r="H11" s="391"/>
      <c r="I11" s="391"/>
      <c r="J11" s="391"/>
      <c r="K11" s="391"/>
      <c r="L11" s="391"/>
      <c r="M11" s="391"/>
      <c r="N11" s="391"/>
      <c r="O11" s="391"/>
      <c r="P11" s="391"/>
      <c r="Q11" s="375">
        <f t="shared" si="0"/>
        <v>0</v>
      </c>
    </row>
    <row r="12" spans="2:17" ht="18" customHeight="1" x14ac:dyDescent="0.25">
      <c r="B12" s="342" t="s">
        <v>4966</v>
      </c>
      <c r="C12" s="343" t="s">
        <v>4967</v>
      </c>
      <c r="D12" s="391"/>
      <c r="E12" s="391"/>
      <c r="F12" s="391"/>
      <c r="G12" s="340">
        <f>SolarCusto!K27</f>
        <v>0</v>
      </c>
      <c r="H12" s="391"/>
      <c r="I12" s="391"/>
      <c r="J12" s="391"/>
      <c r="K12" s="391"/>
      <c r="L12" s="391"/>
      <c r="M12" s="391"/>
      <c r="N12" s="391"/>
      <c r="O12" s="391"/>
      <c r="P12" s="391"/>
      <c r="Q12" s="375">
        <f>SUM((D12:G12))</f>
        <v>0</v>
      </c>
    </row>
    <row r="13" spans="2:17" ht="18" customHeight="1" x14ac:dyDescent="0.25">
      <c r="B13" s="342" t="s">
        <v>4968</v>
      </c>
      <c r="C13" s="343" t="s">
        <v>4969</v>
      </c>
      <c r="D13" s="391"/>
      <c r="E13" s="391"/>
      <c r="F13" s="391"/>
      <c r="G13" s="340">
        <f>CondAmbCusto!K27</f>
        <v>0</v>
      </c>
      <c r="H13" s="391"/>
      <c r="I13" s="391"/>
      <c r="J13" s="391"/>
      <c r="K13" s="391"/>
      <c r="L13" s="391"/>
      <c r="M13" s="391"/>
      <c r="N13" s="391"/>
      <c r="O13" s="391"/>
      <c r="P13" s="391"/>
      <c r="Q13" s="375">
        <f t="shared" si="0"/>
        <v>0</v>
      </c>
    </row>
    <row r="14" spans="2:17" ht="18" customHeight="1" x14ac:dyDescent="0.25">
      <c r="B14" s="342" t="s">
        <v>4968</v>
      </c>
      <c r="C14" s="343" t="s">
        <v>4970</v>
      </c>
      <c r="D14" s="391"/>
      <c r="E14" s="391"/>
      <c r="F14" s="391"/>
      <c r="G14" s="340">
        <f>RefrigCusto!K27</f>
        <v>0</v>
      </c>
      <c r="H14" s="391"/>
      <c r="I14" s="391"/>
      <c r="J14" s="391"/>
      <c r="K14" s="391"/>
      <c r="L14" s="391"/>
      <c r="M14" s="391"/>
      <c r="N14" s="391"/>
      <c r="O14" s="391"/>
      <c r="P14" s="391"/>
      <c r="Q14" s="375">
        <f t="shared" si="0"/>
        <v>0</v>
      </c>
    </row>
    <row r="15" spans="2:17" ht="18" customHeight="1" x14ac:dyDescent="0.25">
      <c r="B15" s="342" t="s">
        <v>4971</v>
      </c>
      <c r="C15" s="343" t="s">
        <v>71</v>
      </c>
      <c r="D15" s="391"/>
      <c r="E15" s="391"/>
      <c r="F15" s="391"/>
      <c r="G15" s="340">
        <f>OutrosCusto!K27</f>
        <v>0</v>
      </c>
      <c r="H15" s="391"/>
      <c r="I15" s="391"/>
      <c r="J15" s="391"/>
      <c r="K15" s="391"/>
      <c r="L15" s="391"/>
      <c r="M15" s="391"/>
      <c r="N15" s="391"/>
      <c r="O15" s="391"/>
      <c r="P15" s="391"/>
      <c r="Q15" s="375"/>
    </row>
    <row r="16" spans="2:17" ht="18" customHeight="1" x14ac:dyDescent="0.25">
      <c r="B16" s="342" t="s">
        <v>5819</v>
      </c>
      <c r="C16" s="343" t="s">
        <v>5093</v>
      </c>
      <c r="D16" s="391"/>
      <c r="E16" s="391"/>
      <c r="F16" s="391"/>
      <c r="G16" s="340">
        <f>SAECusto!K27</f>
        <v>0</v>
      </c>
      <c r="H16" s="391"/>
      <c r="I16" s="391"/>
      <c r="J16" s="391"/>
      <c r="K16" s="391"/>
      <c r="L16" s="391"/>
      <c r="M16" s="391"/>
      <c r="N16" s="391"/>
      <c r="O16" s="391"/>
      <c r="P16" s="391"/>
      <c r="Q16" s="375">
        <f t="shared" si="0"/>
        <v>0</v>
      </c>
    </row>
    <row r="17" spans="2:17" ht="18" customHeight="1" x14ac:dyDescent="0.25">
      <c r="B17" s="212">
        <v>3</v>
      </c>
      <c r="C17" s="1246" t="s">
        <v>4972</v>
      </c>
      <c r="D17" s="1247"/>
      <c r="E17" s="373"/>
      <c r="F17" s="373"/>
      <c r="G17" s="373"/>
      <c r="H17" s="373"/>
      <c r="I17" s="373"/>
      <c r="J17" s="373"/>
      <c r="K17" s="373"/>
      <c r="L17" s="373"/>
      <c r="M17" s="373"/>
      <c r="N17" s="373"/>
      <c r="O17" s="372"/>
      <c r="P17" s="373"/>
      <c r="Q17" s="374"/>
    </row>
    <row r="18" spans="2:17" ht="18" customHeight="1" x14ac:dyDescent="0.25">
      <c r="B18" s="342" t="s">
        <v>4973</v>
      </c>
      <c r="C18" s="343" t="s">
        <v>21</v>
      </c>
      <c r="D18" s="391"/>
      <c r="E18" s="391"/>
      <c r="F18" s="391"/>
      <c r="G18" s="391"/>
      <c r="H18" s="391"/>
      <c r="I18" s="391"/>
      <c r="J18" s="391"/>
      <c r="K18" s="391"/>
      <c r="L18" s="391"/>
      <c r="M18" s="340">
        <f>IlumCusto!K32+SUM(IlumCusto!K34:K37)</f>
        <v>0</v>
      </c>
      <c r="N18" s="144"/>
      <c r="O18" s="391"/>
      <c r="P18" s="391"/>
      <c r="Q18" s="375">
        <f>SUM((D18:M18))</f>
        <v>0</v>
      </c>
    </row>
    <row r="19" spans="2:17" ht="18" customHeight="1" x14ac:dyDescent="0.25">
      <c r="B19" s="342" t="s">
        <v>4974</v>
      </c>
      <c r="C19" s="343" t="s">
        <v>4963</v>
      </c>
      <c r="D19" s="391"/>
      <c r="E19" s="391"/>
      <c r="F19" s="391"/>
      <c r="G19" s="391"/>
      <c r="H19" s="391"/>
      <c r="I19" s="391"/>
      <c r="J19" s="391"/>
      <c r="K19" s="391"/>
      <c r="L19" s="391"/>
      <c r="M19" s="340">
        <f>'FI-FVCusto'!K32+SUM('FI-FVCusto'!K34:K37)</f>
        <v>0</v>
      </c>
      <c r="N19" s="144"/>
      <c r="O19" s="391"/>
      <c r="P19" s="391"/>
      <c r="Q19" s="375">
        <f t="shared" ref="Q19:Q29" si="1">SUM((D19:M19))</f>
        <v>0</v>
      </c>
    </row>
    <row r="20" spans="2:17" ht="18" customHeight="1" x14ac:dyDescent="0.25">
      <c r="B20" s="342" t="s">
        <v>4975</v>
      </c>
      <c r="C20" s="343" t="s">
        <v>4965</v>
      </c>
      <c r="D20" s="391"/>
      <c r="E20" s="391"/>
      <c r="F20" s="391"/>
      <c r="G20" s="391"/>
      <c r="H20" s="391"/>
      <c r="I20" s="391"/>
      <c r="J20" s="391"/>
      <c r="K20" s="391"/>
      <c r="L20" s="391"/>
      <c r="M20" s="340">
        <f>MotorCusto!K32+SUM(MotorCusto!K34:K37)</f>
        <v>0</v>
      </c>
      <c r="N20" s="144"/>
      <c r="O20" s="391"/>
      <c r="P20" s="391"/>
      <c r="Q20" s="375">
        <f t="shared" si="1"/>
        <v>0</v>
      </c>
    </row>
    <row r="21" spans="2:17" ht="18" customHeight="1" x14ac:dyDescent="0.25">
      <c r="B21" s="342" t="s">
        <v>4976</v>
      </c>
      <c r="C21" s="343" t="s">
        <v>4967</v>
      </c>
      <c r="D21" s="391"/>
      <c r="E21" s="391"/>
      <c r="F21" s="391"/>
      <c r="G21" s="391"/>
      <c r="H21" s="391"/>
      <c r="I21" s="391"/>
      <c r="J21" s="391"/>
      <c r="K21" s="391"/>
      <c r="L21" s="391"/>
      <c r="M21" s="340">
        <f>SolarCusto!K32+SUM(SolarCusto!K34:K37)</f>
        <v>0</v>
      </c>
      <c r="N21" s="144"/>
      <c r="O21" s="391"/>
      <c r="P21" s="391"/>
      <c r="Q21" s="375">
        <f t="shared" si="1"/>
        <v>0</v>
      </c>
    </row>
    <row r="22" spans="2:17" ht="18" customHeight="1" x14ac:dyDescent="0.25">
      <c r="B22" s="342" t="s">
        <v>4977</v>
      </c>
      <c r="C22" s="343" t="s">
        <v>4969</v>
      </c>
      <c r="D22" s="391"/>
      <c r="E22" s="391"/>
      <c r="F22" s="391"/>
      <c r="G22" s="391"/>
      <c r="H22" s="391"/>
      <c r="I22" s="391"/>
      <c r="J22" s="391"/>
      <c r="K22" s="391"/>
      <c r="L22" s="391"/>
      <c r="M22" s="340">
        <f>CondAmbCusto!K32+SUM(CondAmbCusto!K34:K37)</f>
        <v>0</v>
      </c>
      <c r="N22" s="144"/>
      <c r="O22" s="391"/>
      <c r="P22" s="391"/>
      <c r="Q22" s="375">
        <f t="shared" si="1"/>
        <v>0</v>
      </c>
    </row>
    <row r="23" spans="2:17" ht="18" customHeight="1" x14ac:dyDescent="0.25">
      <c r="B23" s="342" t="s">
        <v>4977</v>
      </c>
      <c r="C23" s="343" t="s">
        <v>4970</v>
      </c>
      <c r="D23" s="391"/>
      <c r="E23" s="391"/>
      <c r="F23" s="391"/>
      <c r="G23" s="391"/>
      <c r="H23" s="391"/>
      <c r="I23" s="391"/>
      <c r="J23" s="391"/>
      <c r="K23" s="391"/>
      <c r="L23" s="391"/>
      <c r="M23" s="340">
        <f>RefrigCusto!K32+(SUM(RefrigCusto!K34:K37))</f>
        <v>0</v>
      </c>
      <c r="N23" s="144"/>
      <c r="O23" s="391"/>
      <c r="P23" s="391"/>
      <c r="Q23" s="375">
        <f t="shared" si="1"/>
        <v>0</v>
      </c>
    </row>
    <row r="24" spans="2:17" ht="18" customHeight="1" x14ac:dyDescent="0.25">
      <c r="B24" s="342" t="s">
        <v>4978</v>
      </c>
      <c r="C24" s="343" t="s">
        <v>71</v>
      </c>
      <c r="D24" s="391"/>
      <c r="E24" s="391"/>
      <c r="F24" s="391"/>
      <c r="G24" s="391"/>
      <c r="H24" s="391"/>
      <c r="I24" s="391"/>
      <c r="J24" s="391"/>
      <c r="K24" s="391"/>
      <c r="L24" s="391"/>
      <c r="M24" s="340">
        <f>OutrosCusto!K32+(SUM(OutrosCusto!K34:K37))</f>
        <v>0</v>
      </c>
      <c r="N24" s="144"/>
      <c r="O24" s="391"/>
      <c r="P24" s="391"/>
      <c r="Q24" s="375">
        <f t="shared" si="1"/>
        <v>0</v>
      </c>
    </row>
    <row r="25" spans="2:17" ht="18" customHeight="1" x14ac:dyDescent="0.25">
      <c r="B25" s="342" t="s">
        <v>5820</v>
      </c>
      <c r="C25" s="343" t="s">
        <v>5093</v>
      </c>
      <c r="D25" s="391"/>
      <c r="E25" s="391"/>
      <c r="F25" s="391"/>
      <c r="G25" s="391"/>
      <c r="H25" s="391"/>
      <c r="I25" s="391"/>
      <c r="J25" s="391"/>
      <c r="K25" s="391"/>
      <c r="L25" s="391"/>
      <c r="M25" s="340">
        <f>SAEBenef!K34+(SUM(SAEBenef!K36:K36))</f>
        <v>0</v>
      </c>
      <c r="N25" s="144"/>
      <c r="O25" s="391"/>
      <c r="P25" s="391"/>
      <c r="Q25" s="375"/>
    </row>
    <row r="26" spans="2:17" ht="18" customHeight="1" x14ac:dyDescent="0.25">
      <c r="B26" s="212">
        <v>4</v>
      </c>
      <c r="C26" s="341" t="s">
        <v>4979</v>
      </c>
      <c r="D26" s="391"/>
      <c r="E26" s="391"/>
      <c r="F26" s="391"/>
      <c r="G26" s="391"/>
      <c r="H26" s="391"/>
      <c r="I26" s="391"/>
      <c r="J26" s="391"/>
      <c r="K26" s="391"/>
      <c r="L26" s="391"/>
      <c r="M26" s="340">
        <f>CustoContabil!E15</f>
        <v>0</v>
      </c>
      <c r="N26" s="144"/>
      <c r="O26" s="391"/>
      <c r="P26" s="391"/>
      <c r="Q26" s="375">
        <f t="shared" si="1"/>
        <v>0</v>
      </c>
    </row>
    <row r="27" spans="2:17" ht="18" customHeight="1" x14ac:dyDescent="0.25">
      <c r="B27" s="212">
        <v>5</v>
      </c>
      <c r="C27" s="341" t="s">
        <v>4980</v>
      </c>
      <c r="D27" s="391"/>
      <c r="E27" s="391"/>
      <c r="F27" s="391"/>
      <c r="G27" s="391"/>
      <c r="H27" s="391"/>
      <c r="I27" s="391"/>
      <c r="J27" s="391"/>
      <c r="K27" s="391"/>
      <c r="L27" s="391"/>
      <c r="M27" s="340">
        <f>CustoContabil!E14</f>
        <v>0</v>
      </c>
      <c r="N27" s="144"/>
      <c r="O27" s="391"/>
      <c r="P27" s="391"/>
      <c r="Q27" s="375">
        <f>SUM((D27:M27))</f>
        <v>0</v>
      </c>
    </row>
    <row r="28" spans="2:17" ht="18" customHeight="1" x14ac:dyDescent="0.25">
      <c r="B28" s="212">
        <v>6</v>
      </c>
      <c r="C28" s="341" t="s">
        <v>4981</v>
      </c>
      <c r="D28" s="391"/>
      <c r="E28" s="391"/>
      <c r="F28" s="391"/>
      <c r="G28" s="391"/>
      <c r="H28" s="391"/>
      <c r="I28" s="391"/>
      <c r="J28" s="391"/>
      <c r="K28" s="391"/>
      <c r="L28" s="391"/>
      <c r="M28" s="340">
        <f>CustoContabil!E18</f>
        <v>0</v>
      </c>
      <c r="N28" s="144"/>
      <c r="O28" s="391"/>
      <c r="P28" s="391"/>
      <c r="Q28" s="375">
        <f t="shared" si="1"/>
        <v>0</v>
      </c>
    </row>
    <row r="29" spans="2:17" ht="18" customHeight="1" x14ac:dyDescent="0.25">
      <c r="B29" s="212">
        <v>7</v>
      </c>
      <c r="C29" s="341" t="s">
        <v>4982</v>
      </c>
      <c r="D29" s="391"/>
      <c r="E29" s="391"/>
      <c r="F29" s="391"/>
      <c r="G29" s="391"/>
      <c r="H29" s="391"/>
      <c r="I29" s="391"/>
      <c r="J29" s="391"/>
      <c r="K29" s="391"/>
      <c r="L29" s="391"/>
      <c r="M29" s="340">
        <f>SUM(IlumCusto!K52+IlumCusto!K33,MotorCusto!K52+MotorCusto!K33,SolarCusto!K52+SolarCusto!K33,CondAmbCusto!K33+CondAmbCusto!K52,RefrigCusto!K33+RefrigCusto!K52,OutrosCusto!K33+OutrosCusto!K52)</f>
        <v>0</v>
      </c>
      <c r="N29" s="144"/>
      <c r="O29" s="391"/>
      <c r="P29" s="391"/>
      <c r="Q29" s="375">
        <f t="shared" si="1"/>
        <v>0</v>
      </c>
    </row>
    <row r="30" spans="2:17" ht="18" customHeight="1" x14ac:dyDescent="0.25">
      <c r="B30" s="212">
        <v>8</v>
      </c>
      <c r="C30" s="341" t="s">
        <v>4983</v>
      </c>
      <c r="D30" s="391"/>
      <c r="E30" s="391"/>
      <c r="F30" s="391"/>
      <c r="G30" s="391"/>
      <c r="H30" s="391"/>
      <c r="I30" s="391"/>
      <c r="J30" s="391"/>
      <c r="K30" s="391"/>
      <c r="L30" s="391"/>
      <c r="M30" s="391"/>
      <c r="N30" s="391"/>
      <c r="O30" s="391"/>
      <c r="P30" s="340">
        <f>SUM('FI-FVCusto'!K33,'FI-FVCusto'!K52)</f>
        <v>0</v>
      </c>
      <c r="Q30" s="375">
        <f>SUM((D30:P30))</f>
        <v>0</v>
      </c>
    </row>
    <row r="31" spans="2:17" ht="20.25" customHeight="1" x14ac:dyDescent="0.25">
      <c r="B31" s="1244" t="s">
        <v>4984</v>
      </c>
      <c r="C31" s="1245"/>
      <c r="D31" s="344">
        <f>SUM(D7:D30)</f>
        <v>0</v>
      </c>
      <c r="E31" s="344">
        <f t="shared" ref="E31:P31" si="2">SUM(E7:E30)</f>
        <v>0</v>
      </c>
      <c r="F31" s="344">
        <f t="shared" si="2"/>
        <v>0</v>
      </c>
      <c r="G31" s="344">
        <f t="shared" si="2"/>
        <v>0</v>
      </c>
      <c r="H31" s="344">
        <f t="shared" si="2"/>
        <v>0</v>
      </c>
      <c r="I31" s="344">
        <f t="shared" si="2"/>
        <v>0</v>
      </c>
      <c r="J31" s="344">
        <f t="shared" si="2"/>
        <v>0</v>
      </c>
      <c r="K31" s="344">
        <f t="shared" si="2"/>
        <v>0</v>
      </c>
      <c r="L31" s="344">
        <f t="shared" si="2"/>
        <v>0</v>
      </c>
      <c r="M31" s="344">
        <f t="shared" si="2"/>
        <v>0</v>
      </c>
      <c r="N31" s="344">
        <f t="shared" si="2"/>
        <v>0</v>
      </c>
      <c r="O31" s="344">
        <f t="shared" si="2"/>
        <v>0</v>
      </c>
      <c r="P31" s="344">
        <f t="shared" si="2"/>
        <v>0</v>
      </c>
      <c r="Q31" s="344">
        <f>SUM(D31:P31)</f>
        <v>0</v>
      </c>
    </row>
    <row r="32" spans="2:17" ht="6" customHeight="1" x14ac:dyDescent="0.25">
      <c r="B32" s="386"/>
      <c r="C32" s="386"/>
      <c r="D32" s="387"/>
      <c r="E32" s="387"/>
      <c r="F32" s="387"/>
      <c r="G32" s="387"/>
      <c r="H32" s="387"/>
      <c r="I32" s="387"/>
      <c r="J32" s="387"/>
      <c r="K32" s="387"/>
      <c r="L32" s="388"/>
      <c r="M32" s="388"/>
      <c r="N32" s="388"/>
      <c r="O32" s="388"/>
      <c r="P32" s="388"/>
      <c r="Q32" s="388"/>
    </row>
    <row r="33" spans="2:17" ht="15" x14ac:dyDescent="0.25">
      <c r="D33" s="1248" t="s">
        <v>4985</v>
      </c>
      <c r="E33" s="1248"/>
      <c r="F33" s="1248"/>
      <c r="G33" s="1248"/>
      <c r="H33" s="1248"/>
      <c r="I33" s="1248"/>
      <c r="J33" s="1248"/>
      <c r="K33" s="1248"/>
    </row>
    <row r="34" spans="2:17" ht="15" x14ac:dyDescent="0.25">
      <c r="L34" s="1248" t="s">
        <v>4986</v>
      </c>
      <c r="M34" s="1248"/>
      <c r="N34" s="1248"/>
      <c r="O34" s="1248"/>
    </row>
    <row r="35" spans="2:17" ht="15" x14ac:dyDescent="0.25"/>
    <row r="36" spans="2:17" s="390" customFormat="1" ht="20.25" customHeight="1" x14ac:dyDescent="0.3">
      <c r="B36" s="1242" t="s">
        <v>4987</v>
      </c>
      <c r="C36" s="1243"/>
      <c r="D36" s="1243"/>
      <c r="E36" s="1243"/>
      <c r="F36" s="1243"/>
      <c r="G36" s="1243"/>
      <c r="H36" s="1243"/>
      <c r="I36" s="1243"/>
      <c r="J36" s="1243"/>
      <c r="K36" s="1243"/>
      <c r="L36" s="1243"/>
      <c r="M36" s="1243"/>
      <c r="N36" s="1243"/>
      <c r="O36" s="1243"/>
      <c r="P36" s="1243"/>
      <c r="Q36" s="1243"/>
    </row>
    <row r="37" spans="2:17" ht="8.25" customHeight="1" x14ac:dyDescent="0.25">
      <c r="B37" s="72"/>
      <c r="C37" s="72"/>
      <c r="D37" s="72"/>
      <c r="E37" s="72"/>
      <c r="F37" s="72"/>
      <c r="G37" s="72"/>
      <c r="H37" s="72"/>
      <c r="I37" s="72"/>
      <c r="J37" s="72"/>
      <c r="K37" s="72"/>
      <c r="O37" s="389"/>
    </row>
    <row r="38" spans="2:17" ht="20.25" customHeight="1" x14ac:dyDescent="0.25">
      <c r="B38" s="1249" t="s">
        <v>4988</v>
      </c>
      <c r="C38" s="1249"/>
      <c r="D38" s="1249"/>
      <c r="E38" s="1249"/>
      <c r="F38" s="1249"/>
      <c r="G38" s="1249"/>
      <c r="H38" s="1249"/>
      <c r="I38" s="1249"/>
      <c r="J38" s="1249"/>
      <c r="K38" s="1249"/>
      <c r="L38" s="1249"/>
      <c r="M38" s="1249"/>
      <c r="N38" s="1249"/>
      <c r="O38" s="1249"/>
      <c r="P38" s="1249"/>
      <c r="Q38" s="1249"/>
    </row>
    <row r="39" spans="2:17" ht="20.25" customHeight="1" x14ac:dyDescent="0.25">
      <c r="B39" s="1249"/>
      <c r="C39" s="1249"/>
      <c r="D39" s="1249"/>
      <c r="E39" s="1249"/>
      <c r="F39" s="1249"/>
      <c r="G39" s="1249"/>
      <c r="H39" s="1249"/>
      <c r="I39" s="1249"/>
      <c r="J39" s="1249"/>
      <c r="K39" s="1249"/>
      <c r="L39" s="1249"/>
      <c r="M39" s="1249"/>
      <c r="N39" s="1249"/>
      <c r="O39" s="1249"/>
      <c r="P39" s="1249"/>
      <c r="Q39" s="1249"/>
    </row>
    <row r="40" spans="2:17" ht="7.5" customHeight="1" x14ac:dyDescent="0.25"/>
    <row r="41" spans="2:17" s="390" customFormat="1" ht="20.25" customHeight="1" x14ac:dyDescent="0.3">
      <c r="B41" s="1243" t="s">
        <v>4989</v>
      </c>
      <c r="C41" s="1243"/>
      <c r="D41" s="1243"/>
      <c r="E41" s="1243"/>
      <c r="F41" s="1243"/>
      <c r="G41" s="1243"/>
      <c r="H41" s="1243"/>
      <c r="I41" s="1243"/>
      <c r="J41" s="1243"/>
      <c r="K41" s="1243"/>
      <c r="L41" s="1243"/>
      <c r="M41" s="1243"/>
      <c r="N41" s="1243"/>
      <c r="O41" s="1243"/>
      <c r="P41" s="1243"/>
      <c r="Q41" s="1243"/>
    </row>
    <row r="42" spans="2:17" ht="7.5" customHeight="1" x14ac:dyDescent="0.25"/>
    <row r="43" spans="2:17" s="390" customFormat="1" ht="20.25" customHeight="1" x14ac:dyDescent="0.3">
      <c r="B43" s="1243" t="s">
        <v>4990</v>
      </c>
      <c r="C43" s="1243"/>
      <c r="D43" s="1243"/>
      <c r="E43" s="1243"/>
      <c r="F43" s="1243"/>
      <c r="G43" s="1243"/>
      <c r="H43" s="1243"/>
      <c r="I43" s="1243"/>
      <c r="J43" s="1243"/>
      <c r="K43" s="1243"/>
      <c r="L43" s="1243"/>
      <c r="M43" s="1243"/>
      <c r="N43" s="1243"/>
      <c r="O43" s="1243"/>
      <c r="P43" s="1243"/>
      <c r="Q43" s="1243"/>
    </row>
    <row r="44" spans="2:17" ht="15" x14ac:dyDescent="0.25"/>
    <row r="45" spans="2:17" ht="15" x14ac:dyDescent="0.25"/>
    <row r="46" spans="2:17" ht="15" x14ac:dyDescent="0.25"/>
    <row r="47" spans="2:17" ht="15" x14ac:dyDescent="0.25"/>
    <row r="48" spans="2:17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</sheetData>
  <sheetProtection algorithmName="SHA-512" hashValue="t5SV9+MGiZWrcL0F39MZr0ZZwuIIUl1MDvTpxfyEdpmlJ4WTfTIZB61lv5ryqJZlgauGGeP0VAQxPvJBiIgyIA==" saltValue="1N9zwecySEy4S0wxMLaSQg==" spinCount="100000" sheet="1" objects="1" scenarios="1"/>
  <mergeCells count="12">
    <mergeCell ref="B43:Q43"/>
    <mergeCell ref="B41:Q41"/>
    <mergeCell ref="L34:O34"/>
    <mergeCell ref="D33:K33"/>
    <mergeCell ref="B38:Q39"/>
    <mergeCell ref="B2:F3"/>
    <mergeCell ref="B36:Q36"/>
    <mergeCell ref="Q5:Q6"/>
    <mergeCell ref="B31:C31"/>
    <mergeCell ref="C17:D17"/>
    <mergeCell ref="B5:C6"/>
    <mergeCell ref="D5:P5"/>
  </mergeCells>
  <conditionalFormatting sqref="D7:M7 D18:M30 O18:P30">
    <cfRule type="cellIs" dxfId="2" priority="6" operator="notEqual">
      <formula>""</formula>
    </cfRule>
  </conditionalFormatting>
  <conditionalFormatting sqref="N30">
    <cfRule type="cellIs" dxfId="1" priority="5" operator="notEqual">
      <formula>""</formula>
    </cfRule>
  </conditionalFormatting>
  <conditionalFormatting sqref="O7:P7 D9:P16">
    <cfRule type="cellIs" dxfId="0" priority="8" operator="notEqual">
      <formula>""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&amp;L&amp;"Calibri"&amp;10&amp;K0000FFUso Interno CPFL&amp;1#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Planilha3"/>
  <dimension ref="A1:I63"/>
  <sheetViews>
    <sheetView zoomScale="115" zoomScaleNormal="115" workbookViewId="0">
      <selection activeCell="A25" sqref="A25"/>
    </sheetView>
  </sheetViews>
  <sheetFormatPr defaultColWidth="20.28515625" defaultRowHeight="15" x14ac:dyDescent="0.25"/>
  <cols>
    <col min="1" max="1" width="5.7109375" style="416" customWidth="1"/>
    <col min="2" max="2" width="30" style="416" customWidth="1"/>
    <col min="3" max="3" width="31.7109375" style="416" customWidth="1"/>
    <col min="4" max="4" width="23.7109375" style="416" customWidth="1"/>
    <col min="5" max="5" width="24.140625" style="416" customWidth="1"/>
    <col min="6" max="6" width="6.140625" style="416" customWidth="1"/>
    <col min="7" max="7" width="9.140625" style="416" customWidth="1"/>
    <col min="8" max="16384" width="20.28515625" style="416"/>
  </cols>
  <sheetData>
    <row r="1" spans="1:9" x14ac:dyDescent="0.25">
      <c r="A1" s="48"/>
      <c r="B1" s="1250" t="s">
        <v>4991</v>
      </c>
      <c r="C1" s="1250"/>
      <c r="D1" s="1250"/>
      <c r="E1" s="1250"/>
      <c r="F1" s="48"/>
    </row>
    <row r="2" spans="1:9" x14ac:dyDescent="0.25">
      <c r="A2" s="48"/>
      <c r="B2" s="1251" t="s">
        <v>4992</v>
      </c>
      <c r="C2" s="1251"/>
      <c r="D2" s="1251"/>
      <c r="E2" s="1251"/>
      <c r="F2" s="48"/>
    </row>
    <row r="3" spans="1:9" ht="15" customHeight="1" x14ac:dyDescent="0.25">
      <c r="A3" s="48"/>
      <c r="B3" s="1251" t="s">
        <v>4993</v>
      </c>
      <c r="C3" s="1251"/>
      <c r="D3" s="1251"/>
      <c r="E3" s="1251"/>
      <c r="F3" s="48"/>
      <c r="H3" s="1002" t="s">
        <v>4994</v>
      </c>
      <c r="I3" s="1003"/>
    </row>
    <row r="4" spans="1:9" ht="15" customHeight="1" x14ac:dyDescent="0.25">
      <c r="A4" s="48"/>
      <c r="B4" s="1251" t="s">
        <v>4995</v>
      </c>
      <c r="C4" s="1251"/>
      <c r="D4" s="1251"/>
      <c r="E4" s="1251"/>
      <c r="F4" s="48"/>
      <c r="H4" s="1002"/>
      <c r="I4" s="1003"/>
    </row>
    <row r="5" spans="1:9" ht="15.75" customHeight="1" thickBot="1" x14ac:dyDescent="0.3">
      <c r="A5" s="48"/>
      <c r="B5" s="543"/>
      <c r="C5" s="543"/>
      <c r="D5" s="543"/>
      <c r="E5" s="543"/>
      <c r="F5" s="48"/>
      <c r="H5" s="1002"/>
      <c r="I5" s="1003"/>
    </row>
    <row r="6" spans="1:9" ht="15" customHeight="1" x14ac:dyDescent="0.25">
      <c r="A6" s="48"/>
      <c r="B6" s="405"/>
      <c r="C6" s="1259" t="s">
        <v>4996</v>
      </c>
      <c r="D6" s="1260"/>
      <c r="E6" s="1261"/>
      <c r="F6" s="398"/>
      <c r="H6" s="1002"/>
      <c r="I6" s="1003"/>
    </row>
    <row r="7" spans="1:9" ht="15.75" customHeight="1" thickBot="1" x14ac:dyDescent="0.3">
      <c r="A7" s="48"/>
      <c r="B7" s="1265" t="s">
        <v>4997</v>
      </c>
      <c r="C7" s="1262"/>
      <c r="D7" s="1263"/>
      <c r="E7" s="1264"/>
      <c r="F7" s="398"/>
      <c r="H7" s="1002"/>
      <c r="I7" s="1003"/>
    </row>
    <row r="8" spans="1:9" ht="16.5" customHeight="1" thickBot="1" x14ac:dyDescent="0.3">
      <c r="A8" s="48"/>
      <c r="B8" s="1265"/>
      <c r="C8" s="1267" t="s">
        <v>4998</v>
      </c>
      <c r="D8" s="1269" t="s">
        <v>4999</v>
      </c>
      <c r="E8" s="1270"/>
      <c r="F8" s="398"/>
    </row>
    <row r="9" spans="1:9" ht="16.5" customHeight="1" thickBot="1" x14ac:dyDescent="0.3">
      <c r="A9" s="48"/>
      <c r="B9" s="1266"/>
      <c r="C9" s="1268"/>
      <c r="D9" s="539" t="s">
        <v>5000</v>
      </c>
      <c r="E9" s="539" t="s">
        <v>5001</v>
      </c>
      <c r="F9" s="398"/>
    </row>
    <row r="10" spans="1:9" ht="16.5" customHeight="1" thickBot="1" x14ac:dyDescent="0.3">
      <c r="A10" s="48"/>
      <c r="B10" s="406" t="s">
        <v>3916</v>
      </c>
      <c r="C10" s="418">
        <f>CustoContabil!F6+CustoContabil!G6</f>
        <v>0</v>
      </c>
      <c r="D10" s="418">
        <f>CustoContabil!E6</f>
        <v>0</v>
      </c>
      <c r="E10" s="407" t="s">
        <v>5002</v>
      </c>
      <c r="F10" s="398"/>
    </row>
    <row r="11" spans="1:9" ht="16.5" customHeight="1" thickBot="1" x14ac:dyDescent="0.3">
      <c r="A11" s="48"/>
      <c r="B11" s="406" t="s">
        <v>12</v>
      </c>
      <c r="C11" s="407" t="s">
        <v>5002</v>
      </c>
      <c r="D11" s="407" t="s">
        <v>5002</v>
      </c>
      <c r="E11" s="418">
        <f>CustoContabil!E7</f>
        <v>0</v>
      </c>
      <c r="F11" s="398"/>
    </row>
    <row r="12" spans="1:9" ht="16.5" customHeight="1" thickBot="1" x14ac:dyDescent="0.3">
      <c r="A12" s="48"/>
      <c r="B12" s="406" t="s">
        <v>3917</v>
      </c>
      <c r="C12" s="407" t="s">
        <v>5002</v>
      </c>
      <c r="D12" s="418">
        <f>CustoContabil!E8</f>
        <v>0</v>
      </c>
      <c r="E12" s="407" t="s">
        <v>5002</v>
      </c>
      <c r="F12" s="398"/>
    </row>
    <row r="13" spans="1:9" ht="16.5" customHeight="1" thickBot="1" x14ac:dyDescent="0.3">
      <c r="A13" s="48"/>
      <c r="B13" s="406" t="s">
        <v>14</v>
      </c>
      <c r="C13" s="407" t="s">
        <v>5002</v>
      </c>
      <c r="D13" s="407" t="s">
        <v>5002</v>
      </c>
      <c r="E13" s="418">
        <f>CustoContabil!E9</f>
        <v>0</v>
      </c>
      <c r="F13" s="398"/>
    </row>
    <row r="14" spans="1:9" ht="16.5" customHeight="1" thickBot="1" x14ac:dyDescent="0.3">
      <c r="A14" s="48"/>
      <c r="B14" s="408" t="s">
        <v>3920</v>
      </c>
      <c r="C14" s="407" t="s">
        <v>5002</v>
      </c>
      <c r="D14" s="407" t="s">
        <v>5002</v>
      </c>
      <c r="E14" s="418">
        <f>CustoContabil!E12</f>
        <v>0</v>
      </c>
      <c r="F14" s="398"/>
    </row>
    <row r="15" spans="1:9" ht="16.5" customHeight="1" thickBot="1" x14ac:dyDescent="0.3">
      <c r="A15" s="48"/>
      <c r="B15" s="406" t="s">
        <v>3931</v>
      </c>
      <c r="C15" s="407" t="s">
        <v>5002</v>
      </c>
      <c r="D15" s="407" t="s">
        <v>5002</v>
      </c>
      <c r="E15" s="418">
        <f>CustoContabil!E13</f>
        <v>0</v>
      </c>
      <c r="F15" s="398"/>
    </row>
    <row r="16" spans="1:9" ht="16.5" customHeight="1" thickBot="1" x14ac:dyDescent="0.3">
      <c r="A16" s="48"/>
      <c r="B16" s="406" t="s">
        <v>3922</v>
      </c>
      <c r="C16" s="407" t="s">
        <v>5002</v>
      </c>
      <c r="D16" s="418">
        <f>CustoContabil!E14</f>
        <v>0</v>
      </c>
      <c r="E16" s="407" t="s">
        <v>5002</v>
      </c>
      <c r="F16" s="398"/>
    </row>
    <row r="17" spans="1:7" ht="16.5" customHeight="1" thickBot="1" x14ac:dyDescent="0.3">
      <c r="A17" s="48"/>
      <c r="B17" s="406" t="s">
        <v>3923</v>
      </c>
      <c r="C17" s="407" t="s">
        <v>5002</v>
      </c>
      <c r="D17" s="418">
        <f>CustoContabil!E15</f>
        <v>0</v>
      </c>
      <c r="E17" s="407" t="s">
        <v>5002</v>
      </c>
      <c r="F17" s="398"/>
    </row>
    <row r="18" spans="1:7" ht="16.5" customHeight="1" thickBot="1" x14ac:dyDescent="0.3">
      <c r="A18" s="48"/>
      <c r="B18" s="406" t="s">
        <v>3924</v>
      </c>
      <c r="C18" s="407" t="s">
        <v>5002</v>
      </c>
      <c r="D18" s="418">
        <f>CustoContabil!E16</f>
        <v>0</v>
      </c>
      <c r="E18" s="407" t="s">
        <v>5002</v>
      </c>
      <c r="F18" s="398"/>
    </row>
    <row r="19" spans="1:7" ht="16.5" customHeight="1" thickBot="1" x14ac:dyDescent="0.3">
      <c r="A19" s="48"/>
      <c r="B19" s="409" t="s">
        <v>5003</v>
      </c>
      <c r="C19" s="410" t="s">
        <v>5002</v>
      </c>
      <c r="D19" s="410" t="s">
        <v>5002</v>
      </c>
      <c r="E19" s="420">
        <f>CustoContabil!E17</f>
        <v>3000</v>
      </c>
      <c r="F19" s="398"/>
    </row>
    <row r="20" spans="1:7" ht="16.5" customHeight="1" thickBot="1" x14ac:dyDescent="0.3">
      <c r="A20" s="48"/>
      <c r="B20" s="409" t="s">
        <v>3926</v>
      </c>
      <c r="C20" s="410" t="s">
        <v>5002</v>
      </c>
      <c r="D20" s="420">
        <f>CustoContabil!E18</f>
        <v>0</v>
      </c>
      <c r="E20" s="410" t="s">
        <v>5002</v>
      </c>
      <c r="F20" s="398"/>
    </row>
    <row r="21" spans="1:7" ht="16.5" customHeight="1" thickBot="1" x14ac:dyDescent="0.3">
      <c r="A21" s="48"/>
      <c r="B21" s="540" t="s">
        <v>76</v>
      </c>
      <c r="C21" s="418">
        <f>C10</f>
        <v>0</v>
      </c>
      <c r="D21" s="418">
        <f>D10+D12+D16+D17+D18+D20</f>
        <v>0</v>
      </c>
      <c r="E21" s="418">
        <f>E11+E13+E14+E15+E19</f>
        <v>3000</v>
      </c>
      <c r="F21" s="398"/>
    </row>
    <row r="22" spans="1:7" ht="16.5" thickBot="1" x14ac:dyDescent="0.3">
      <c r="A22" s="48"/>
      <c r="B22" s="541" t="s">
        <v>5004</v>
      </c>
      <c r="C22" s="1271">
        <f>C21+D21+E21</f>
        <v>3000</v>
      </c>
      <c r="D22" s="1272"/>
      <c r="E22" s="1273"/>
      <c r="F22" s="398"/>
    </row>
    <row r="23" spans="1:7" x14ac:dyDescent="0.25">
      <c r="A23" s="48"/>
      <c r="B23" s="72"/>
      <c r="C23" s="48"/>
      <c r="D23" s="48"/>
      <c r="E23" s="48"/>
      <c r="F23" s="48"/>
    </row>
    <row r="24" spans="1:7" x14ac:dyDescent="0.25">
      <c r="A24" s="48"/>
      <c r="B24" s="1250" t="s">
        <v>4991</v>
      </c>
      <c r="C24" s="1250"/>
      <c r="D24" s="1250"/>
      <c r="E24" s="1250"/>
      <c r="F24" s="48"/>
    </row>
    <row r="25" spans="1:7" x14ac:dyDescent="0.25">
      <c r="A25" s="48"/>
      <c r="B25" s="72" t="s">
        <v>4992</v>
      </c>
      <c r="C25" s="48"/>
      <c r="D25" s="48"/>
      <c r="E25" s="48"/>
      <c r="F25" s="48"/>
    </row>
    <row r="26" spans="1:7" ht="15" customHeight="1" x14ac:dyDescent="0.25">
      <c r="A26" s="48"/>
      <c r="B26" s="72" t="s">
        <v>4993</v>
      </c>
      <c r="C26" s="48"/>
      <c r="D26" s="48"/>
      <c r="E26" s="1255" t="s">
        <v>4994</v>
      </c>
      <c r="F26" s="1256"/>
      <c r="G26" s="1256"/>
    </row>
    <row r="27" spans="1:7" ht="15" customHeight="1" x14ac:dyDescent="0.25">
      <c r="A27" s="48"/>
      <c r="B27" s="72" t="s">
        <v>4995</v>
      </c>
      <c r="C27" s="48"/>
      <c r="D27" s="48"/>
      <c r="E27" s="1255"/>
      <c r="F27" s="1256"/>
      <c r="G27" s="1256"/>
    </row>
    <row r="28" spans="1:7" ht="15.75" customHeight="1" thickBot="1" x14ac:dyDescent="0.3">
      <c r="A28" s="48"/>
      <c r="B28" s="72"/>
      <c r="C28" s="48"/>
      <c r="D28" s="48"/>
      <c r="E28" s="1255"/>
      <c r="F28" s="1256"/>
      <c r="G28" s="1256"/>
    </row>
    <row r="29" spans="1:7" ht="16.5" customHeight="1" thickBot="1" x14ac:dyDescent="0.3">
      <c r="A29" s="48"/>
      <c r="B29" s="1252" t="s">
        <v>4997</v>
      </c>
      <c r="C29" s="542" t="s">
        <v>4996</v>
      </c>
      <c r="D29" s="48"/>
      <c r="E29" s="1255"/>
      <c r="F29" s="1256"/>
      <c r="G29" s="1256"/>
    </row>
    <row r="30" spans="1:7" ht="16.5" customHeight="1" thickBot="1" x14ac:dyDescent="0.3">
      <c r="A30" s="48"/>
      <c r="B30" s="1253"/>
      <c r="C30" s="539" t="s">
        <v>4999</v>
      </c>
      <c r="D30" s="48"/>
      <c r="E30" s="1255"/>
      <c r="F30" s="1256"/>
      <c r="G30" s="1256"/>
    </row>
    <row r="31" spans="1:7" ht="16.5" thickBot="1" x14ac:dyDescent="0.3">
      <c r="A31" s="48"/>
      <c r="B31" s="1254"/>
      <c r="C31" s="539" t="s">
        <v>5000</v>
      </c>
      <c r="D31" s="48"/>
      <c r="E31" s="48"/>
      <c r="F31" s="48"/>
    </row>
    <row r="32" spans="1:7" ht="16.5" thickBot="1" x14ac:dyDescent="0.3">
      <c r="A32" s="48"/>
      <c r="B32" s="411" t="s">
        <v>3916</v>
      </c>
      <c r="C32" s="418">
        <f>CustoContabil!E6</f>
        <v>0</v>
      </c>
      <c r="D32" s="48"/>
      <c r="E32" s="48"/>
      <c r="F32" s="48"/>
    </row>
    <row r="33" spans="1:7" ht="16.5" thickBot="1" x14ac:dyDescent="0.3">
      <c r="A33" s="48"/>
      <c r="B33" s="411" t="s">
        <v>3917</v>
      </c>
      <c r="C33" s="418">
        <f>CustoContabil!E8</f>
        <v>0</v>
      </c>
      <c r="D33" s="48"/>
      <c r="E33" s="48"/>
      <c r="F33" s="48"/>
    </row>
    <row r="34" spans="1:7" ht="16.5" thickBot="1" x14ac:dyDescent="0.3">
      <c r="A34" s="48"/>
      <c r="B34" s="411" t="s">
        <v>3922</v>
      </c>
      <c r="C34" s="418">
        <f>CustoContabil!E14</f>
        <v>0</v>
      </c>
      <c r="D34" s="48"/>
      <c r="E34" s="48"/>
      <c r="F34" s="48"/>
    </row>
    <row r="35" spans="1:7" ht="16.5" thickBot="1" x14ac:dyDescent="0.3">
      <c r="A35" s="48"/>
      <c r="B35" s="411" t="s">
        <v>3923</v>
      </c>
      <c r="C35" s="418">
        <f>CustoContabil!E15</f>
        <v>0</v>
      </c>
      <c r="D35" s="48"/>
      <c r="E35" s="48"/>
      <c r="F35" s="48"/>
    </row>
    <row r="36" spans="1:7" ht="16.5" thickBot="1" x14ac:dyDescent="0.3">
      <c r="A36" s="48"/>
      <c r="B36" s="411" t="s">
        <v>3924</v>
      </c>
      <c r="C36" s="418">
        <f>CustoContabil!E16</f>
        <v>0</v>
      </c>
      <c r="D36" s="48"/>
      <c r="E36" s="48"/>
      <c r="F36" s="48"/>
    </row>
    <row r="37" spans="1:7" ht="16.5" thickBot="1" x14ac:dyDescent="0.3">
      <c r="A37" s="48"/>
      <c r="B37" s="411" t="s">
        <v>3926</v>
      </c>
      <c r="C37" s="418">
        <f>CustoContabil!E18</f>
        <v>0</v>
      </c>
      <c r="D37" s="48"/>
      <c r="E37" s="48"/>
      <c r="F37" s="48"/>
    </row>
    <row r="38" spans="1:7" ht="16.5" thickBot="1" x14ac:dyDescent="0.3">
      <c r="A38" s="48"/>
      <c r="B38" s="541" t="s">
        <v>76</v>
      </c>
      <c r="C38" s="418">
        <f>SUM(C32:C37)</f>
        <v>0</v>
      </c>
      <c r="D38" s="48"/>
      <c r="E38" s="48"/>
      <c r="F38" s="48"/>
    </row>
    <row r="39" spans="1:7" x14ac:dyDescent="0.25">
      <c r="A39" s="48"/>
      <c r="B39" s="72"/>
      <c r="C39" s="48"/>
      <c r="D39" s="48"/>
      <c r="E39" s="48"/>
      <c r="F39" s="48"/>
    </row>
    <row r="40" spans="1:7" x14ac:dyDescent="0.25">
      <c r="A40" s="48"/>
      <c r="B40" s="48"/>
      <c r="C40" s="48"/>
      <c r="D40" s="48"/>
      <c r="E40" s="48"/>
      <c r="F40" s="48"/>
    </row>
    <row r="41" spans="1:7" x14ac:dyDescent="0.25">
      <c r="A41" s="48"/>
      <c r="B41" s="1250" t="s">
        <v>4991</v>
      </c>
      <c r="C41" s="1250"/>
      <c r="D41" s="1250"/>
      <c r="E41" s="1250"/>
      <c r="F41" s="48"/>
    </row>
    <row r="42" spans="1:7" ht="15" customHeight="1" x14ac:dyDescent="0.25">
      <c r="A42" s="48"/>
      <c r="B42" s="48" t="s">
        <v>5005</v>
      </c>
      <c r="C42" s="48"/>
      <c r="D42" s="48"/>
      <c r="E42" s="1255" t="s">
        <v>4994</v>
      </c>
      <c r="F42" s="1256"/>
      <c r="G42" s="1256"/>
    </row>
    <row r="43" spans="1:7" ht="15.75" customHeight="1" thickBot="1" x14ac:dyDescent="0.3">
      <c r="A43" s="48"/>
      <c r="B43" s="48"/>
      <c r="C43" s="48"/>
      <c r="D43" s="48"/>
      <c r="E43" s="1255"/>
      <c r="F43" s="1256"/>
      <c r="G43" s="1256"/>
    </row>
    <row r="44" spans="1:7" ht="15" customHeight="1" x14ac:dyDescent="0.25">
      <c r="A44" s="48"/>
      <c r="B44" s="1257" t="s">
        <v>4997</v>
      </c>
      <c r="C44" s="412" t="s">
        <v>4996</v>
      </c>
      <c r="D44" s="48"/>
      <c r="E44" s="1255"/>
      <c r="F44" s="1256"/>
      <c r="G44" s="1256"/>
    </row>
    <row r="45" spans="1:7" ht="15.75" customHeight="1" thickBot="1" x14ac:dyDescent="0.3">
      <c r="A45" s="48"/>
      <c r="B45" s="1258"/>
      <c r="C45" s="413" t="s">
        <v>4999</v>
      </c>
      <c r="D45" s="48"/>
      <c r="E45" s="1255"/>
      <c r="F45" s="1256"/>
      <c r="G45" s="1256"/>
    </row>
    <row r="46" spans="1:7" ht="15.75" customHeight="1" thickBot="1" x14ac:dyDescent="0.3">
      <c r="A46" s="48"/>
      <c r="B46" s="411" t="s">
        <v>3916</v>
      </c>
      <c r="C46" s="421">
        <f>CustoContabil!C6</f>
        <v>0</v>
      </c>
      <c r="D46" s="48"/>
      <c r="E46" s="1255"/>
      <c r="F46" s="1256"/>
      <c r="G46" s="1256"/>
    </row>
    <row r="47" spans="1:7" ht="15.75" customHeight="1" thickBot="1" x14ac:dyDescent="0.3">
      <c r="A47" s="48"/>
      <c r="B47" s="411" t="s">
        <v>12</v>
      </c>
      <c r="C47" s="421">
        <f>CustoContabil!C7</f>
        <v>0</v>
      </c>
      <c r="D47" s="48"/>
      <c r="E47" s="48"/>
      <c r="F47" s="48"/>
    </row>
    <row r="48" spans="1:7" ht="15.75" thickBot="1" x14ac:dyDescent="0.3">
      <c r="A48" s="48"/>
      <c r="B48" s="411" t="s">
        <v>3917</v>
      </c>
      <c r="C48" s="421">
        <f>CustoContabil!C8</f>
        <v>0</v>
      </c>
      <c r="D48" s="48"/>
      <c r="E48" s="48"/>
      <c r="F48" s="48"/>
    </row>
    <row r="49" spans="1:6" ht="15.75" thickBot="1" x14ac:dyDescent="0.3">
      <c r="A49" s="48"/>
      <c r="B49" s="411" t="s">
        <v>14</v>
      </c>
      <c r="C49" s="421">
        <f>CustoContabil!C9</f>
        <v>0</v>
      </c>
      <c r="D49" s="48"/>
      <c r="E49" s="48"/>
      <c r="F49" s="48"/>
    </row>
    <row r="50" spans="1:6" ht="15.75" thickBot="1" x14ac:dyDescent="0.3">
      <c r="A50" s="48"/>
      <c r="B50" s="411" t="s">
        <v>3920</v>
      </c>
      <c r="C50" s="421">
        <f>CustoContabil!C12</f>
        <v>0</v>
      </c>
      <c r="D50" s="48"/>
      <c r="E50" s="48"/>
      <c r="F50" s="48"/>
    </row>
    <row r="51" spans="1:6" ht="15.75" thickBot="1" x14ac:dyDescent="0.3">
      <c r="A51" s="48"/>
      <c r="B51" s="411" t="s">
        <v>3921</v>
      </c>
      <c r="C51" s="421">
        <f>CustoContabil!C13</f>
        <v>0</v>
      </c>
      <c r="D51" s="48"/>
      <c r="E51" s="48"/>
      <c r="F51" s="48"/>
    </row>
    <row r="52" spans="1:6" ht="15.75" thickBot="1" x14ac:dyDescent="0.3">
      <c r="A52" s="48"/>
      <c r="B52" s="411" t="s">
        <v>3922</v>
      </c>
      <c r="C52" s="421">
        <f>CustoContabil!C14</f>
        <v>0</v>
      </c>
      <c r="D52" s="48"/>
      <c r="E52" s="48"/>
      <c r="F52" s="48"/>
    </row>
    <row r="53" spans="1:6" ht="15.75" thickBot="1" x14ac:dyDescent="0.3">
      <c r="A53" s="48"/>
      <c r="B53" s="411" t="s">
        <v>3923</v>
      </c>
      <c r="C53" s="421">
        <f>CustoContabil!C15</f>
        <v>0</v>
      </c>
      <c r="D53" s="48"/>
      <c r="E53" s="48"/>
      <c r="F53" s="48"/>
    </row>
    <row r="54" spans="1:6" ht="15.75" thickBot="1" x14ac:dyDescent="0.3">
      <c r="A54" s="48"/>
      <c r="B54" s="411" t="s">
        <v>3924</v>
      </c>
      <c r="C54" s="421">
        <f>CustoContabil!C16</f>
        <v>0</v>
      </c>
      <c r="D54" s="48"/>
      <c r="E54" s="48"/>
      <c r="F54" s="48"/>
    </row>
    <row r="55" spans="1:6" ht="15.75" thickBot="1" x14ac:dyDescent="0.3">
      <c r="A55" s="48"/>
      <c r="B55" s="411" t="s">
        <v>5003</v>
      </c>
      <c r="C55" s="421">
        <f>CustoContabil!C17</f>
        <v>3000</v>
      </c>
      <c r="D55" s="48"/>
      <c r="E55" s="48"/>
      <c r="F55" s="48"/>
    </row>
    <row r="56" spans="1:6" ht="15.75" thickBot="1" x14ac:dyDescent="0.3">
      <c r="A56" s="48"/>
      <c r="B56" s="411" t="s">
        <v>5003</v>
      </c>
      <c r="C56" s="421">
        <f>CustoContabil!C18</f>
        <v>0</v>
      </c>
      <c r="D56" s="48"/>
      <c r="E56" s="48"/>
      <c r="F56" s="48"/>
    </row>
    <row r="57" spans="1:6" ht="15.75" thickBot="1" x14ac:dyDescent="0.3">
      <c r="A57" s="48"/>
      <c r="B57" s="414" t="s">
        <v>76</v>
      </c>
      <c r="C57" s="421">
        <f>SUM(C46:C56)</f>
        <v>3000</v>
      </c>
      <c r="D57" s="48"/>
      <c r="E57" s="48"/>
      <c r="F57" s="48"/>
    </row>
    <row r="58" spans="1:6" ht="15.75" x14ac:dyDescent="0.25">
      <c r="A58" s="48"/>
      <c r="B58" s="415"/>
      <c r="C58" s="48"/>
      <c r="D58" s="48"/>
      <c r="E58" s="48"/>
      <c r="F58" s="48"/>
    </row>
    <row r="59" spans="1:6" ht="15.75" x14ac:dyDescent="0.25">
      <c r="B59" s="419"/>
    </row>
    <row r="60" spans="1:6" ht="15.75" x14ac:dyDescent="0.25">
      <c r="B60" s="419"/>
    </row>
    <row r="61" spans="1:6" x14ac:dyDescent="0.25">
      <c r="B61" s="417"/>
    </row>
    <row r="62" spans="1:6" x14ac:dyDescent="0.25">
      <c r="B62" s="417"/>
    </row>
    <row r="63" spans="1:6" x14ac:dyDescent="0.25">
      <c r="B63" s="417"/>
    </row>
  </sheetData>
  <sheetProtection algorithmName="SHA-512" hashValue="1kq3Y2ZNISa/76BtLt1KCEqTKtxxwkcz2V71vrdqkKytleX8CBZwmnll9lBIBI66bwEOEuj7PWQfKFwhSIG2AA==" saltValue="/s37z1i+arrYucBD3DSi4w==" spinCount="100000" sheet="1" objects="1" scenarios="1"/>
  <mergeCells count="16">
    <mergeCell ref="B29:B31"/>
    <mergeCell ref="H3:I7"/>
    <mergeCell ref="E26:G30"/>
    <mergeCell ref="E42:G46"/>
    <mergeCell ref="B44:B45"/>
    <mergeCell ref="B41:E41"/>
    <mergeCell ref="C6:E7"/>
    <mergeCell ref="B7:B9"/>
    <mergeCell ref="C8:C9"/>
    <mergeCell ref="D8:E8"/>
    <mergeCell ref="C22:E22"/>
    <mergeCell ref="B1:E1"/>
    <mergeCell ref="B2:E2"/>
    <mergeCell ref="B3:E3"/>
    <mergeCell ref="B4:E4"/>
    <mergeCell ref="B24:E24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28"/>
  <dimension ref="A1:B3960"/>
  <sheetViews>
    <sheetView topLeftCell="A25" zoomScaleNormal="100" workbookViewId="0"/>
  </sheetViews>
  <sheetFormatPr defaultRowHeight="15" x14ac:dyDescent="0.25"/>
  <cols>
    <col min="1" max="1" width="33.85546875" bestFit="1" customWidth="1"/>
    <col min="2" max="2" width="18.7109375" style="459" bestFit="1" customWidth="1"/>
  </cols>
  <sheetData>
    <row r="1" spans="1:2" x14ac:dyDescent="0.25">
      <c r="A1" s="460" t="s">
        <v>18</v>
      </c>
      <c r="B1" s="461" t="s">
        <v>696</v>
      </c>
    </row>
    <row r="2" spans="1:2" x14ac:dyDescent="0.25">
      <c r="A2" s="456" t="s">
        <v>1393</v>
      </c>
      <c r="B2" s="458">
        <v>0.4770833333333333</v>
      </c>
    </row>
    <row r="3" spans="1:2" x14ac:dyDescent="0.25">
      <c r="A3" s="456" t="s">
        <v>1394</v>
      </c>
      <c r="B3" s="458">
        <v>0.4770833333333333</v>
      </c>
    </row>
    <row r="4" spans="1:2" x14ac:dyDescent="0.25">
      <c r="A4" s="456" t="s">
        <v>1395</v>
      </c>
      <c r="B4" s="458">
        <v>0.4770833333333333</v>
      </c>
    </row>
    <row r="5" spans="1:2" x14ac:dyDescent="0.25">
      <c r="A5" s="456" t="s">
        <v>1396</v>
      </c>
      <c r="B5" s="458">
        <v>0.4770833333333333</v>
      </c>
    </row>
    <row r="6" spans="1:2" x14ac:dyDescent="0.25">
      <c r="A6" s="456" t="s">
        <v>1397</v>
      </c>
      <c r="B6" s="458">
        <v>0.4770833333333333</v>
      </c>
    </row>
    <row r="7" spans="1:2" x14ac:dyDescent="0.25">
      <c r="A7" s="456" t="s">
        <v>1398</v>
      </c>
      <c r="B7" s="458">
        <v>0.4770833333333333</v>
      </c>
    </row>
    <row r="8" spans="1:2" x14ac:dyDescent="0.25">
      <c r="A8" s="456" t="s">
        <v>1399</v>
      </c>
      <c r="B8" s="458">
        <v>0.4770833333333333</v>
      </c>
    </row>
    <row r="9" spans="1:2" x14ac:dyDescent="0.25">
      <c r="A9" s="456" t="s">
        <v>1400</v>
      </c>
      <c r="B9" s="458">
        <v>0.47638888888888892</v>
      </c>
    </row>
    <row r="10" spans="1:2" x14ac:dyDescent="0.25">
      <c r="A10" s="456" t="s">
        <v>1401</v>
      </c>
      <c r="B10" s="458">
        <v>0.4770833333333333</v>
      </c>
    </row>
    <row r="11" spans="1:2" x14ac:dyDescent="0.25">
      <c r="A11" s="456" t="s">
        <v>1402</v>
      </c>
      <c r="B11" s="458">
        <v>0.4777777777777778</v>
      </c>
    </row>
    <row r="12" spans="1:2" x14ac:dyDescent="0.25">
      <c r="A12" s="456" t="s">
        <v>1403</v>
      </c>
      <c r="B12" s="458">
        <v>0.4770833333333333</v>
      </c>
    </row>
    <row r="13" spans="1:2" x14ac:dyDescent="0.25">
      <c r="A13" s="456" t="s">
        <v>1404</v>
      </c>
      <c r="B13" s="458">
        <v>0.47638888888888892</v>
      </c>
    </row>
    <row r="14" spans="1:2" x14ac:dyDescent="0.25">
      <c r="A14" s="456" t="s">
        <v>1405</v>
      </c>
      <c r="B14" s="458">
        <v>0.47638888888888892</v>
      </c>
    </row>
    <row r="15" spans="1:2" x14ac:dyDescent="0.25">
      <c r="A15" s="456" t="s">
        <v>1406</v>
      </c>
      <c r="B15" s="458">
        <v>0.47638888888888892</v>
      </c>
    </row>
    <row r="16" spans="1:2" x14ac:dyDescent="0.25">
      <c r="A16" s="456" t="s">
        <v>1407</v>
      </c>
      <c r="B16" s="458">
        <v>0.47638888888888892</v>
      </c>
    </row>
    <row r="17" spans="1:2" x14ac:dyDescent="0.25">
      <c r="A17" s="456" t="s">
        <v>1408</v>
      </c>
      <c r="B17" s="458">
        <v>0.47638888888888892</v>
      </c>
    </row>
    <row r="18" spans="1:2" x14ac:dyDescent="0.25">
      <c r="A18" s="456" t="s">
        <v>1409</v>
      </c>
      <c r="B18" s="458">
        <v>0.47638888888888892</v>
      </c>
    </row>
    <row r="19" spans="1:2" x14ac:dyDescent="0.25">
      <c r="A19" s="456" t="s">
        <v>1410</v>
      </c>
      <c r="B19" s="458">
        <v>0.4770833333333333</v>
      </c>
    </row>
    <row r="20" spans="1:2" x14ac:dyDescent="0.25">
      <c r="A20" s="456" t="s">
        <v>1411</v>
      </c>
      <c r="B20" s="458">
        <v>0.4770833333333333</v>
      </c>
    </row>
    <row r="21" spans="1:2" x14ac:dyDescent="0.25">
      <c r="A21" s="456" t="s">
        <v>1412</v>
      </c>
      <c r="B21" s="458">
        <v>0.47638888888888892</v>
      </c>
    </row>
    <row r="22" spans="1:2" x14ac:dyDescent="0.25">
      <c r="A22" s="456" t="s">
        <v>1413</v>
      </c>
      <c r="B22" s="458">
        <v>0.47638888888888892</v>
      </c>
    </row>
    <row r="23" spans="1:2" x14ac:dyDescent="0.25">
      <c r="A23" s="456" t="s">
        <v>1414</v>
      </c>
      <c r="B23" s="458">
        <v>0.4770833333333333</v>
      </c>
    </row>
    <row r="24" spans="1:2" x14ac:dyDescent="0.25">
      <c r="A24" s="456" t="s">
        <v>1415</v>
      </c>
      <c r="B24" s="458">
        <v>0.4770833333333333</v>
      </c>
    </row>
    <row r="25" spans="1:2" x14ac:dyDescent="0.25">
      <c r="A25" s="456" t="s">
        <v>1416</v>
      </c>
      <c r="B25" s="458">
        <v>0.47638888888888892</v>
      </c>
    </row>
    <row r="26" spans="1:2" x14ac:dyDescent="0.25">
      <c r="A26" s="456" t="s">
        <v>1417</v>
      </c>
      <c r="B26" s="458">
        <v>0.4770833333333333</v>
      </c>
    </row>
    <row r="27" spans="1:2" x14ac:dyDescent="0.25">
      <c r="A27" s="456" t="s">
        <v>1418</v>
      </c>
      <c r="B27" s="458">
        <v>0.4770833333333333</v>
      </c>
    </row>
    <row r="28" spans="1:2" x14ac:dyDescent="0.25">
      <c r="A28" s="456" t="s">
        <v>1419</v>
      </c>
      <c r="B28" s="458">
        <v>0.4770833333333333</v>
      </c>
    </row>
    <row r="29" spans="1:2" x14ac:dyDescent="0.25">
      <c r="A29" s="456" t="s">
        <v>1420</v>
      </c>
      <c r="B29" s="458">
        <v>0.4770833333333333</v>
      </c>
    </row>
    <row r="30" spans="1:2" x14ac:dyDescent="0.25">
      <c r="A30" s="456" t="s">
        <v>1421</v>
      </c>
      <c r="B30" s="458">
        <v>0.47638888888888892</v>
      </c>
    </row>
    <row r="31" spans="1:2" x14ac:dyDescent="0.25">
      <c r="A31" s="456" t="s">
        <v>1422</v>
      </c>
      <c r="B31" s="458">
        <v>0.47638888888888892</v>
      </c>
    </row>
    <row r="32" spans="1:2" x14ac:dyDescent="0.25">
      <c r="A32" s="456" t="s">
        <v>1423</v>
      </c>
      <c r="B32" s="458">
        <v>0.4770833333333333</v>
      </c>
    </row>
    <row r="33" spans="1:2" x14ac:dyDescent="0.25">
      <c r="A33" s="456" t="s">
        <v>1424</v>
      </c>
      <c r="B33" s="458">
        <v>0.47638888888888892</v>
      </c>
    </row>
    <row r="34" spans="1:2" x14ac:dyDescent="0.25">
      <c r="A34" s="456" t="s">
        <v>1425</v>
      </c>
      <c r="B34" s="458">
        <v>0.4770833333333333</v>
      </c>
    </row>
    <row r="35" spans="1:2" x14ac:dyDescent="0.25">
      <c r="A35" s="456" t="s">
        <v>1426</v>
      </c>
      <c r="B35" s="458">
        <v>0.47638888888888892</v>
      </c>
    </row>
    <row r="36" spans="1:2" x14ac:dyDescent="0.25">
      <c r="A36" s="456" t="s">
        <v>1427</v>
      </c>
      <c r="B36" s="458">
        <v>0.4770833333333333</v>
      </c>
    </row>
    <row r="37" spans="1:2" x14ac:dyDescent="0.25">
      <c r="A37" s="456" t="s">
        <v>1428</v>
      </c>
      <c r="B37" s="458">
        <v>0.47638888888888892</v>
      </c>
    </row>
    <row r="38" spans="1:2" x14ac:dyDescent="0.25">
      <c r="A38" s="456" t="s">
        <v>1429</v>
      </c>
      <c r="B38" s="458">
        <v>0.4770833333333333</v>
      </c>
    </row>
    <row r="39" spans="1:2" x14ac:dyDescent="0.25">
      <c r="A39" s="456" t="s">
        <v>1430</v>
      </c>
      <c r="B39" s="458">
        <v>0.4770833333333333</v>
      </c>
    </row>
    <row r="40" spans="1:2" x14ac:dyDescent="0.25">
      <c r="A40" s="456" t="s">
        <v>1431</v>
      </c>
      <c r="B40" s="458">
        <v>0.47638888888888892</v>
      </c>
    </row>
    <row r="41" spans="1:2" x14ac:dyDescent="0.25">
      <c r="A41" s="456" t="s">
        <v>1432</v>
      </c>
      <c r="B41" s="458">
        <v>0.4770833333333333</v>
      </c>
    </row>
    <row r="42" spans="1:2" x14ac:dyDescent="0.25">
      <c r="A42" s="456" t="s">
        <v>1433</v>
      </c>
      <c r="B42" s="458">
        <v>0.4770833333333333</v>
      </c>
    </row>
    <row r="43" spans="1:2" x14ac:dyDescent="0.25">
      <c r="A43" s="456" t="s">
        <v>1434</v>
      </c>
      <c r="B43" s="458">
        <v>0.4770833333333333</v>
      </c>
    </row>
    <row r="44" spans="1:2" x14ac:dyDescent="0.25">
      <c r="A44" s="456" t="s">
        <v>1435</v>
      </c>
      <c r="B44" s="458">
        <v>0.4770833333333333</v>
      </c>
    </row>
    <row r="45" spans="1:2" x14ac:dyDescent="0.25">
      <c r="A45" s="456" t="s">
        <v>1436</v>
      </c>
      <c r="B45" s="458">
        <v>0.4770833333333333</v>
      </c>
    </row>
    <row r="46" spans="1:2" x14ac:dyDescent="0.25">
      <c r="A46" s="456" t="s">
        <v>1437</v>
      </c>
      <c r="B46" s="458">
        <v>0.47638888888888892</v>
      </c>
    </row>
    <row r="47" spans="1:2" x14ac:dyDescent="0.25">
      <c r="A47" s="456" t="s">
        <v>1438</v>
      </c>
      <c r="B47" s="458">
        <v>0.4770833333333333</v>
      </c>
    </row>
    <row r="48" spans="1:2" x14ac:dyDescent="0.25">
      <c r="A48" s="456" t="s">
        <v>1439</v>
      </c>
      <c r="B48" s="458">
        <v>0.47638888888888892</v>
      </c>
    </row>
    <row r="49" spans="1:2" x14ac:dyDescent="0.25">
      <c r="A49" s="456" t="s">
        <v>1440</v>
      </c>
      <c r="B49" s="458">
        <v>0.47638888888888892</v>
      </c>
    </row>
    <row r="50" spans="1:2" x14ac:dyDescent="0.25">
      <c r="A50" s="456" t="s">
        <v>1441</v>
      </c>
      <c r="B50" s="458">
        <v>0.4770833333333333</v>
      </c>
    </row>
    <row r="51" spans="1:2" x14ac:dyDescent="0.25">
      <c r="A51" s="456" t="s">
        <v>1442</v>
      </c>
      <c r="B51" s="458">
        <v>0.4770833333333333</v>
      </c>
    </row>
    <row r="52" spans="1:2" x14ac:dyDescent="0.25">
      <c r="A52" s="456" t="s">
        <v>1443</v>
      </c>
      <c r="B52" s="458">
        <v>0.47638888888888892</v>
      </c>
    </row>
    <row r="53" spans="1:2" x14ac:dyDescent="0.25">
      <c r="A53" s="456" t="s">
        <v>1444</v>
      </c>
      <c r="B53" s="458">
        <v>0.4770833333333333</v>
      </c>
    </row>
    <row r="54" spans="1:2" x14ac:dyDescent="0.25">
      <c r="A54" s="456" t="s">
        <v>1445</v>
      </c>
      <c r="B54" s="458">
        <v>0.4770833333333333</v>
      </c>
    </row>
    <row r="55" spans="1:2" x14ac:dyDescent="0.25">
      <c r="A55" s="456" t="s">
        <v>1446</v>
      </c>
      <c r="B55" s="458">
        <v>0.47638888888888892</v>
      </c>
    </row>
    <row r="56" spans="1:2" x14ac:dyDescent="0.25">
      <c r="A56" s="456" t="s">
        <v>1447</v>
      </c>
      <c r="B56" s="458">
        <v>0.4770833333333333</v>
      </c>
    </row>
    <row r="57" spans="1:2" x14ac:dyDescent="0.25">
      <c r="A57" s="456" t="s">
        <v>1448</v>
      </c>
      <c r="B57" s="458">
        <v>0.4770833333333333</v>
      </c>
    </row>
    <row r="58" spans="1:2" x14ac:dyDescent="0.25">
      <c r="A58" s="456" t="s">
        <v>1449</v>
      </c>
      <c r="B58" s="458">
        <v>0.4777777777777778</v>
      </c>
    </row>
    <row r="59" spans="1:2" x14ac:dyDescent="0.25">
      <c r="A59" s="456" t="s">
        <v>1450</v>
      </c>
      <c r="B59" s="458">
        <v>0.47638888888888892</v>
      </c>
    </row>
    <row r="60" spans="1:2" x14ac:dyDescent="0.25">
      <c r="A60" s="456" t="s">
        <v>1451</v>
      </c>
      <c r="B60" s="458">
        <v>0.4770833333333333</v>
      </c>
    </row>
    <row r="61" spans="1:2" x14ac:dyDescent="0.25">
      <c r="A61" s="456" t="s">
        <v>1452</v>
      </c>
      <c r="B61" s="458">
        <v>0.47638888888888892</v>
      </c>
    </row>
    <row r="62" spans="1:2" x14ac:dyDescent="0.25">
      <c r="A62" s="456" t="s">
        <v>1453</v>
      </c>
      <c r="B62" s="458">
        <v>0.47638888888888892</v>
      </c>
    </row>
    <row r="63" spans="1:2" x14ac:dyDescent="0.25">
      <c r="A63" s="456" t="s">
        <v>1454</v>
      </c>
      <c r="B63" s="458">
        <v>0.4770833333333333</v>
      </c>
    </row>
    <row r="64" spans="1:2" x14ac:dyDescent="0.25">
      <c r="A64" s="456" t="s">
        <v>1455</v>
      </c>
      <c r="B64" s="458">
        <v>0.47638888888888892</v>
      </c>
    </row>
    <row r="65" spans="1:2" x14ac:dyDescent="0.25">
      <c r="A65" s="456" t="s">
        <v>1456</v>
      </c>
      <c r="B65" s="458">
        <v>0.4770833333333333</v>
      </c>
    </row>
    <row r="66" spans="1:2" x14ac:dyDescent="0.25">
      <c r="A66" s="456" t="s">
        <v>1457</v>
      </c>
      <c r="B66" s="458">
        <v>0.47638888888888892</v>
      </c>
    </row>
    <row r="67" spans="1:2" x14ac:dyDescent="0.25">
      <c r="A67" s="456" t="s">
        <v>1458</v>
      </c>
      <c r="B67" s="458">
        <v>0.4770833333333333</v>
      </c>
    </row>
    <row r="68" spans="1:2" x14ac:dyDescent="0.25">
      <c r="A68" s="456" t="s">
        <v>1459</v>
      </c>
      <c r="B68" s="458">
        <v>0.4770833333333333</v>
      </c>
    </row>
    <row r="69" spans="1:2" x14ac:dyDescent="0.25">
      <c r="A69" s="456" t="s">
        <v>1460</v>
      </c>
      <c r="B69" s="458">
        <v>0.4770833333333333</v>
      </c>
    </row>
    <row r="70" spans="1:2" x14ac:dyDescent="0.25">
      <c r="A70" s="456" t="s">
        <v>1461</v>
      </c>
      <c r="B70" s="458">
        <v>0.4770833333333333</v>
      </c>
    </row>
    <row r="71" spans="1:2" x14ac:dyDescent="0.25">
      <c r="A71" s="456" t="s">
        <v>1462</v>
      </c>
      <c r="B71" s="458">
        <v>0.4777777777777778</v>
      </c>
    </row>
    <row r="72" spans="1:2" x14ac:dyDescent="0.25">
      <c r="A72" s="456" t="s">
        <v>1463</v>
      </c>
      <c r="B72" s="458">
        <v>0.4770833333333333</v>
      </c>
    </row>
    <row r="73" spans="1:2" x14ac:dyDescent="0.25">
      <c r="A73" s="456" t="s">
        <v>1464</v>
      </c>
      <c r="B73" s="458">
        <v>0.4770833333333333</v>
      </c>
    </row>
    <row r="74" spans="1:2" x14ac:dyDescent="0.25">
      <c r="A74" s="456" t="s">
        <v>1465</v>
      </c>
      <c r="B74" s="458">
        <v>0.47638888888888892</v>
      </c>
    </row>
    <row r="75" spans="1:2" x14ac:dyDescent="0.25">
      <c r="A75" s="456" t="s">
        <v>1466</v>
      </c>
      <c r="B75" s="458">
        <v>0.47638888888888892</v>
      </c>
    </row>
    <row r="76" spans="1:2" x14ac:dyDescent="0.25">
      <c r="A76" s="456" t="s">
        <v>1467</v>
      </c>
      <c r="B76" s="458">
        <v>0.4770833333333333</v>
      </c>
    </row>
    <row r="77" spans="1:2" x14ac:dyDescent="0.25">
      <c r="A77" s="456" t="s">
        <v>1468</v>
      </c>
      <c r="B77" s="458">
        <v>0.47638888888888892</v>
      </c>
    </row>
    <row r="78" spans="1:2" x14ac:dyDescent="0.25">
      <c r="A78" s="456" t="s">
        <v>1469</v>
      </c>
      <c r="B78" s="458">
        <v>0.47638888888888892</v>
      </c>
    </row>
    <row r="79" spans="1:2" x14ac:dyDescent="0.25">
      <c r="A79" s="456" t="s">
        <v>1470</v>
      </c>
      <c r="B79" s="458">
        <v>0.4770833333333333</v>
      </c>
    </row>
    <row r="80" spans="1:2" x14ac:dyDescent="0.25">
      <c r="A80" s="456" t="s">
        <v>1471</v>
      </c>
      <c r="B80" s="458">
        <v>0.4770833333333333</v>
      </c>
    </row>
    <row r="81" spans="1:2" x14ac:dyDescent="0.25">
      <c r="A81" s="456" t="s">
        <v>1472</v>
      </c>
      <c r="B81" s="458">
        <v>0.47638888888888892</v>
      </c>
    </row>
    <row r="82" spans="1:2" x14ac:dyDescent="0.25">
      <c r="A82" s="456" t="s">
        <v>1473</v>
      </c>
      <c r="B82" s="458">
        <v>0.47638888888888892</v>
      </c>
    </row>
    <row r="83" spans="1:2" x14ac:dyDescent="0.25">
      <c r="A83" s="456" t="s">
        <v>1474</v>
      </c>
      <c r="B83" s="458">
        <v>0.4770833333333333</v>
      </c>
    </row>
    <row r="84" spans="1:2" x14ac:dyDescent="0.25">
      <c r="A84" s="456" t="s">
        <v>1475</v>
      </c>
      <c r="B84" s="458">
        <v>0.4770833333333333</v>
      </c>
    </row>
    <row r="85" spans="1:2" x14ac:dyDescent="0.25">
      <c r="A85" s="456" t="s">
        <v>1476</v>
      </c>
      <c r="B85" s="458">
        <v>0.47638888888888892</v>
      </c>
    </row>
    <row r="86" spans="1:2" x14ac:dyDescent="0.25">
      <c r="A86" s="456" t="s">
        <v>1477</v>
      </c>
      <c r="B86" s="458">
        <v>0.47638888888888892</v>
      </c>
    </row>
    <row r="87" spans="1:2" x14ac:dyDescent="0.25">
      <c r="A87" s="456" t="s">
        <v>1478</v>
      </c>
      <c r="B87" s="458">
        <v>0.4770833333333333</v>
      </c>
    </row>
    <row r="88" spans="1:2" x14ac:dyDescent="0.25">
      <c r="A88" s="456" t="s">
        <v>1479</v>
      </c>
      <c r="B88" s="458">
        <v>0.4770833333333333</v>
      </c>
    </row>
    <row r="89" spans="1:2" x14ac:dyDescent="0.25">
      <c r="A89" s="456" t="s">
        <v>1480</v>
      </c>
      <c r="B89" s="458">
        <v>0.4777777777777778</v>
      </c>
    </row>
    <row r="90" spans="1:2" x14ac:dyDescent="0.25">
      <c r="A90" s="456" t="s">
        <v>1481</v>
      </c>
      <c r="B90" s="458">
        <v>0.47638888888888892</v>
      </c>
    </row>
    <row r="91" spans="1:2" x14ac:dyDescent="0.25">
      <c r="A91" s="456" t="s">
        <v>1482</v>
      </c>
      <c r="B91" s="458">
        <v>0.47638888888888892</v>
      </c>
    </row>
    <row r="92" spans="1:2" x14ac:dyDescent="0.25">
      <c r="A92" s="456" t="s">
        <v>1483</v>
      </c>
      <c r="B92" s="458">
        <v>0.4770833333333333</v>
      </c>
    </row>
    <row r="93" spans="1:2" x14ac:dyDescent="0.25">
      <c r="A93" s="456" t="s">
        <v>1484</v>
      </c>
      <c r="B93" s="458">
        <v>0.47638888888888892</v>
      </c>
    </row>
    <row r="94" spans="1:2" x14ac:dyDescent="0.25">
      <c r="A94" s="456" t="s">
        <v>1485</v>
      </c>
      <c r="B94" s="458">
        <v>0.4770833333333333</v>
      </c>
    </row>
    <row r="95" spans="1:2" x14ac:dyDescent="0.25">
      <c r="A95" s="456" t="s">
        <v>1486</v>
      </c>
      <c r="B95" s="458">
        <v>0.4770833333333333</v>
      </c>
    </row>
    <row r="96" spans="1:2" x14ac:dyDescent="0.25">
      <c r="A96" s="456" t="s">
        <v>1487</v>
      </c>
      <c r="B96" s="458">
        <v>0.47638888888888892</v>
      </c>
    </row>
    <row r="97" spans="1:2" x14ac:dyDescent="0.25">
      <c r="A97" s="456" t="s">
        <v>1488</v>
      </c>
      <c r="B97" s="458">
        <v>0.4770833333333333</v>
      </c>
    </row>
    <row r="98" spans="1:2" x14ac:dyDescent="0.25">
      <c r="A98" s="456" t="s">
        <v>1489</v>
      </c>
      <c r="B98" s="458">
        <v>0.4770833333333333</v>
      </c>
    </row>
    <row r="99" spans="1:2" x14ac:dyDescent="0.25">
      <c r="A99" s="456" t="s">
        <v>1490</v>
      </c>
      <c r="B99" s="458">
        <v>0.47638888888888892</v>
      </c>
    </row>
    <row r="100" spans="1:2" x14ac:dyDescent="0.25">
      <c r="A100" s="456" t="s">
        <v>1491</v>
      </c>
      <c r="B100" s="458">
        <v>0.4770833333333333</v>
      </c>
    </row>
    <row r="101" spans="1:2" x14ac:dyDescent="0.25">
      <c r="A101" s="456" t="s">
        <v>1492</v>
      </c>
      <c r="B101" s="458">
        <v>0.4770833333333333</v>
      </c>
    </row>
    <row r="102" spans="1:2" x14ac:dyDescent="0.25">
      <c r="A102" s="456" t="s">
        <v>1493</v>
      </c>
      <c r="B102" s="458">
        <v>0.4777777777777778</v>
      </c>
    </row>
    <row r="103" spans="1:2" x14ac:dyDescent="0.25">
      <c r="A103" s="456" t="s">
        <v>1494</v>
      </c>
      <c r="B103" s="458">
        <v>0.4770833333333333</v>
      </c>
    </row>
    <row r="104" spans="1:2" x14ac:dyDescent="0.25">
      <c r="A104" s="456" t="s">
        <v>1495</v>
      </c>
      <c r="B104" s="458">
        <v>0.4770833333333333</v>
      </c>
    </row>
    <row r="105" spans="1:2" x14ac:dyDescent="0.25">
      <c r="A105" s="456" t="s">
        <v>1496</v>
      </c>
      <c r="B105" s="458">
        <v>0.47638888888888892</v>
      </c>
    </row>
    <row r="106" spans="1:2" x14ac:dyDescent="0.25">
      <c r="A106" s="456" t="s">
        <v>1497</v>
      </c>
      <c r="B106" s="458">
        <v>0.4770833333333333</v>
      </c>
    </row>
    <row r="107" spans="1:2" x14ac:dyDescent="0.25">
      <c r="A107" s="456" t="s">
        <v>1498</v>
      </c>
      <c r="B107" s="458">
        <v>0.47638888888888892</v>
      </c>
    </row>
    <row r="108" spans="1:2" x14ac:dyDescent="0.25">
      <c r="A108" s="456" t="s">
        <v>1499</v>
      </c>
      <c r="B108" s="458">
        <v>0.4770833333333333</v>
      </c>
    </row>
    <row r="109" spans="1:2" x14ac:dyDescent="0.25">
      <c r="A109" s="456" t="s">
        <v>1500</v>
      </c>
      <c r="B109" s="458">
        <v>0.4770833333333333</v>
      </c>
    </row>
    <row r="110" spans="1:2" x14ac:dyDescent="0.25">
      <c r="A110" s="456" t="s">
        <v>1501</v>
      </c>
      <c r="B110" s="458">
        <v>0.4770833333333333</v>
      </c>
    </row>
    <row r="111" spans="1:2" x14ac:dyDescent="0.25">
      <c r="A111" s="456" t="s">
        <v>1502</v>
      </c>
      <c r="B111" s="458">
        <v>0.4770833333333333</v>
      </c>
    </row>
    <row r="112" spans="1:2" x14ac:dyDescent="0.25">
      <c r="A112" s="456" t="s">
        <v>1503</v>
      </c>
      <c r="B112" s="458">
        <v>0.4770833333333333</v>
      </c>
    </row>
    <row r="113" spans="1:2" x14ac:dyDescent="0.25">
      <c r="A113" s="456" t="s">
        <v>1504</v>
      </c>
      <c r="B113" s="458">
        <v>0.4770833333333333</v>
      </c>
    </row>
    <row r="114" spans="1:2" x14ac:dyDescent="0.25">
      <c r="A114" s="456" t="s">
        <v>1505</v>
      </c>
      <c r="B114" s="458">
        <v>0.47638888888888892</v>
      </c>
    </row>
    <row r="115" spans="1:2" x14ac:dyDescent="0.25">
      <c r="A115" s="456" t="s">
        <v>1506</v>
      </c>
      <c r="B115" s="458">
        <v>0.4770833333333333</v>
      </c>
    </row>
    <row r="116" spans="1:2" x14ac:dyDescent="0.25">
      <c r="A116" s="456" t="s">
        <v>1507</v>
      </c>
      <c r="B116" s="458">
        <v>0.47638888888888892</v>
      </c>
    </row>
    <row r="117" spans="1:2" x14ac:dyDescent="0.25">
      <c r="A117" s="456" t="s">
        <v>1508</v>
      </c>
      <c r="B117" s="458">
        <v>0.47638888888888892</v>
      </c>
    </row>
    <row r="118" spans="1:2" x14ac:dyDescent="0.25">
      <c r="A118" s="456" t="s">
        <v>1509</v>
      </c>
      <c r="B118" s="458">
        <v>0.47638888888888892</v>
      </c>
    </row>
    <row r="119" spans="1:2" x14ac:dyDescent="0.25">
      <c r="A119" s="456" t="s">
        <v>1510</v>
      </c>
      <c r="B119" s="458">
        <v>0.4770833333333333</v>
      </c>
    </row>
    <row r="120" spans="1:2" x14ac:dyDescent="0.25">
      <c r="A120" s="456" t="s">
        <v>1511</v>
      </c>
      <c r="B120" s="458">
        <v>0.47638888888888892</v>
      </c>
    </row>
    <row r="121" spans="1:2" x14ac:dyDescent="0.25">
      <c r="A121" s="456" t="s">
        <v>1512</v>
      </c>
      <c r="B121" s="458">
        <v>0.47638888888888892</v>
      </c>
    </row>
    <row r="122" spans="1:2" x14ac:dyDescent="0.25">
      <c r="A122" s="456" t="s">
        <v>1513</v>
      </c>
      <c r="B122" s="458">
        <v>0.4770833333333333</v>
      </c>
    </row>
    <row r="123" spans="1:2" x14ac:dyDescent="0.25">
      <c r="A123" s="456" t="s">
        <v>1514</v>
      </c>
      <c r="B123" s="458">
        <v>0.4770833333333333</v>
      </c>
    </row>
    <row r="124" spans="1:2" x14ac:dyDescent="0.25">
      <c r="A124" s="456" t="s">
        <v>1515</v>
      </c>
      <c r="B124" s="458">
        <v>0.47638888888888892</v>
      </c>
    </row>
    <row r="125" spans="1:2" x14ac:dyDescent="0.25">
      <c r="A125" s="456" t="s">
        <v>1516</v>
      </c>
      <c r="B125" s="458">
        <v>0.47638888888888892</v>
      </c>
    </row>
    <row r="126" spans="1:2" x14ac:dyDescent="0.25">
      <c r="A126" s="456" t="s">
        <v>1517</v>
      </c>
      <c r="B126" s="458">
        <v>0.4770833333333333</v>
      </c>
    </row>
    <row r="127" spans="1:2" x14ac:dyDescent="0.25">
      <c r="A127" s="456" t="s">
        <v>1518</v>
      </c>
      <c r="B127" s="458">
        <v>0.4770833333333333</v>
      </c>
    </row>
    <row r="128" spans="1:2" x14ac:dyDescent="0.25">
      <c r="A128" s="456" t="s">
        <v>1519</v>
      </c>
      <c r="B128" s="458">
        <v>0.47638888888888892</v>
      </c>
    </row>
    <row r="129" spans="1:2" x14ac:dyDescent="0.25">
      <c r="A129" s="456" t="s">
        <v>1520</v>
      </c>
      <c r="B129" s="458">
        <v>0.47638888888888892</v>
      </c>
    </row>
    <row r="130" spans="1:2" x14ac:dyDescent="0.25">
      <c r="A130" s="456" t="s">
        <v>1521</v>
      </c>
      <c r="B130" s="458">
        <v>0.4770833333333333</v>
      </c>
    </row>
    <row r="131" spans="1:2" x14ac:dyDescent="0.25">
      <c r="A131" s="456" t="s">
        <v>1522</v>
      </c>
      <c r="B131" s="458">
        <v>0.4770833333333333</v>
      </c>
    </row>
    <row r="132" spans="1:2" x14ac:dyDescent="0.25">
      <c r="A132" s="456" t="s">
        <v>1523</v>
      </c>
      <c r="B132" s="458">
        <v>0.4770833333333333</v>
      </c>
    </row>
    <row r="133" spans="1:2" x14ac:dyDescent="0.25">
      <c r="A133" s="456" t="s">
        <v>1524</v>
      </c>
      <c r="B133" s="458">
        <v>0.4770833333333333</v>
      </c>
    </row>
    <row r="134" spans="1:2" x14ac:dyDescent="0.25">
      <c r="A134" s="456" t="s">
        <v>1525</v>
      </c>
      <c r="B134" s="458">
        <v>0.4770833333333333</v>
      </c>
    </row>
    <row r="135" spans="1:2" x14ac:dyDescent="0.25">
      <c r="A135" s="456" t="s">
        <v>1526</v>
      </c>
      <c r="B135" s="458">
        <v>0.47638888888888892</v>
      </c>
    </row>
    <row r="136" spans="1:2" x14ac:dyDescent="0.25">
      <c r="A136" s="456" t="s">
        <v>1527</v>
      </c>
      <c r="B136" s="458">
        <v>0.4770833333333333</v>
      </c>
    </row>
    <row r="137" spans="1:2" x14ac:dyDescent="0.25">
      <c r="A137" s="456" t="s">
        <v>1528</v>
      </c>
      <c r="B137" s="458">
        <v>0.4770833333333333</v>
      </c>
    </row>
    <row r="138" spans="1:2" x14ac:dyDescent="0.25">
      <c r="A138" s="456" t="s">
        <v>1529</v>
      </c>
      <c r="B138" s="458">
        <v>0.4770833333333333</v>
      </c>
    </row>
    <row r="139" spans="1:2" x14ac:dyDescent="0.25">
      <c r="A139" s="456" t="s">
        <v>1530</v>
      </c>
      <c r="B139" s="458">
        <v>0.4770833333333333</v>
      </c>
    </row>
    <row r="140" spans="1:2" x14ac:dyDescent="0.25">
      <c r="A140" s="456" t="s">
        <v>1531</v>
      </c>
      <c r="B140" s="458">
        <v>0.4770833333333333</v>
      </c>
    </row>
    <row r="141" spans="1:2" x14ac:dyDescent="0.25">
      <c r="A141" s="456" t="s">
        <v>1532</v>
      </c>
      <c r="B141" s="458">
        <v>0.4770833333333333</v>
      </c>
    </row>
    <row r="142" spans="1:2" x14ac:dyDescent="0.25">
      <c r="A142" s="456" t="s">
        <v>1533</v>
      </c>
      <c r="B142" s="458">
        <v>0.4770833333333333</v>
      </c>
    </row>
    <row r="143" spans="1:2" x14ac:dyDescent="0.25">
      <c r="A143" s="456" t="s">
        <v>1534</v>
      </c>
      <c r="B143" s="458">
        <v>0.4770833333333333</v>
      </c>
    </row>
    <row r="144" spans="1:2" x14ac:dyDescent="0.25">
      <c r="A144" s="456" t="s">
        <v>1535</v>
      </c>
      <c r="B144" s="458">
        <v>0.4770833333333333</v>
      </c>
    </row>
    <row r="145" spans="1:2" x14ac:dyDescent="0.25">
      <c r="A145" s="456" t="s">
        <v>1536</v>
      </c>
      <c r="B145" s="458">
        <v>0.47638888888888892</v>
      </c>
    </row>
    <row r="146" spans="1:2" x14ac:dyDescent="0.25">
      <c r="A146" s="456" t="s">
        <v>1537</v>
      </c>
      <c r="B146" s="458">
        <v>0.47638888888888892</v>
      </c>
    </row>
    <row r="147" spans="1:2" x14ac:dyDescent="0.25">
      <c r="A147" s="456" t="s">
        <v>1538</v>
      </c>
      <c r="B147" s="458">
        <v>0.4770833333333333</v>
      </c>
    </row>
    <row r="148" spans="1:2" x14ac:dyDescent="0.25">
      <c r="A148" s="456" t="s">
        <v>1539</v>
      </c>
      <c r="B148" s="458">
        <v>0.4770833333333333</v>
      </c>
    </row>
    <row r="149" spans="1:2" x14ac:dyDescent="0.25">
      <c r="A149" s="456" t="s">
        <v>1540</v>
      </c>
      <c r="B149" s="458">
        <v>0.4770833333333333</v>
      </c>
    </row>
    <row r="150" spans="1:2" x14ac:dyDescent="0.25">
      <c r="A150" s="456" t="s">
        <v>1541</v>
      </c>
      <c r="B150" s="458">
        <v>0.47638888888888892</v>
      </c>
    </row>
    <row r="151" spans="1:2" x14ac:dyDescent="0.25">
      <c r="A151" s="456" t="s">
        <v>1542</v>
      </c>
      <c r="B151" s="458">
        <v>0.4770833333333333</v>
      </c>
    </row>
    <row r="152" spans="1:2" x14ac:dyDescent="0.25">
      <c r="A152" s="456" t="s">
        <v>1543</v>
      </c>
      <c r="B152" s="458">
        <v>0.4770833333333333</v>
      </c>
    </row>
    <row r="153" spans="1:2" x14ac:dyDescent="0.25">
      <c r="A153" s="456" t="s">
        <v>1544</v>
      </c>
      <c r="B153" s="458">
        <v>0.47638888888888892</v>
      </c>
    </row>
    <row r="154" spans="1:2" x14ac:dyDescent="0.25">
      <c r="A154" s="456" t="s">
        <v>1545</v>
      </c>
      <c r="B154" s="458">
        <v>0.4770833333333333</v>
      </c>
    </row>
    <row r="155" spans="1:2" x14ac:dyDescent="0.25">
      <c r="A155" s="456" t="s">
        <v>1546</v>
      </c>
      <c r="B155" s="458">
        <v>0.47638888888888892</v>
      </c>
    </row>
    <row r="156" spans="1:2" x14ac:dyDescent="0.25">
      <c r="A156" s="456" t="s">
        <v>1547</v>
      </c>
      <c r="B156" s="458">
        <v>0.4770833333333333</v>
      </c>
    </row>
    <row r="157" spans="1:2" x14ac:dyDescent="0.25">
      <c r="A157" s="456" t="s">
        <v>1548</v>
      </c>
      <c r="B157" s="458">
        <v>0.4770833333333333</v>
      </c>
    </row>
    <row r="158" spans="1:2" x14ac:dyDescent="0.25">
      <c r="A158" s="456" t="s">
        <v>1549</v>
      </c>
      <c r="B158" s="458">
        <v>0.47638888888888892</v>
      </c>
    </row>
    <row r="159" spans="1:2" x14ac:dyDescent="0.25">
      <c r="A159" s="456" t="s">
        <v>1550</v>
      </c>
      <c r="B159" s="458">
        <v>0.4770833333333333</v>
      </c>
    </row>
    <row r="160" spans="1:2" x14ac:dyDescent="0.25">
      <c r="A160" s="456" t="s">
        <v>1551</v>
      </c>
      <c r="B160" s="458">
        <v>0.4770833333333333</v>
      </c>
    </row>
    <row r="161" spans="1:2" x14ac:dyDescent="0.25">
      <c r="A161" s="456" t="s">
        <v>1552</v>
      </c>
      <c r="B161" s="458">
        <v>0.47638888888888892</v>
      </c>
    </row>
    <row r="162" spans="1:2" x14ac:dyDescent="0.25">
      <c r="A162" s="456" t="s">
        <v>1553</v>
      </c>
      <c r="B162" s="458">
        <v>0.47638888888888892</v>
      </c>
    </row>
    <row r="163" spans="1:2" x14ac:dyDescent="0.25">
      <c r="A163" s="456" t="s">
        <v>1554</v>
      </c>
      <c r="B163" s="458">
        <v>0.47638888888888892</v>
      </c>
    </row>
    <row r="164" spans="1:2" x14ac:dyDescent="0.25">
      <c r="A164" s="456" t="s">
        <v>1555</v>
      </c>
      <c r="B164" s="458">
        <v>0.4770833333333333</v>
      </c>
    </row>
    <row r="165" spans="1:2" x14ac:dyDescent="0.25">
      <c r="A165" s="456" t="s">
        <v>1556</v>
      </c>
      <c r="B165" s="458">
        <v>0.4770833333333333</v>
      </c>
    </row>
    <row r="166" spans="1:2" x14ac:dyDescent="0.25">
      <c r="A166" s="456" t="s">
        <v>1557</v>
      </c>
      <c r="B166" s="458">
        <v>0.4770833333333333</v>
      </c>
    </row>
    <row r="167" spans="1:2" x14ac:dyDescent="0.25">
      <c r="A167" s="456" t="s">
        <v>1558</v>
      </c>
      <c r="B167" s="458">
        <v>0.47638888888888892</v>
      </c>
    </row>
    <row r="168" spans="1:2" x14ac:dyDescent="0.25">
      <c r="A168" s="456" t="s">
        <v>1559</v>
      </c>
      <c r="B168" s="458">
        <v>0.4770833333333333</v>
      </c>
    </row>
    <row r="169" spans="1:2" x14ac:dyDescent="0.25">
      <c r="A169" s="456" t="s">
        <v>1560</v>
      </c>
      <c r="B169" s="458">
        <v>0.4770833333333333</v>
      </c>
    </row>
    <row r="170" spans="1:2" x14ac:dyDescent="0.25">
      <c r="A170" s="456" t="s">
        <v>1561</v>
      </c>
      <c r="B170" s="458">
        <v>0.4770833333333333</v>
      </c>
    </row>
    <row r="171" spans="1:2" x14ac:dyDescent="0.25">
      <c r="A171" s="456" t="s">
        <v>1562</v>
      </c>
      <c r="B171" s="458">
        <v>0.4777777777777778</v>
      </c>
    </row>
    <row r="172" spans="1:2" x14ac:dyDescent="0.25">
      <c r="A172" s="456" t="s">
        <v>1563</v>
      </c>
      <c r="B172" s="458">
        <v>0.47638888888888892</v>
      </c>
    </row>
    <row r="173" spans="1:2" x14ac:dyDescent="0.25">
      <c r="A173" s="456" t="s">
        <v>1564</v>
      </c>
      <c r="B173" s="458">
        <v>0.4770833333333333</v>
      </c>
    </row>
    <row r="174" spans="1:2" x14ac:dyDescent="0.25">
      <c r="A174" s="456" t="s">
        <v>1565</v>
      </c>
      <c r="B174" s="458">
        <v>0.4770833333333333</v>
      </c>
    </row>
    <row r="175" spans="1:2" x14ac:dyDescent="0.25">
      <c r="A175" s="456" t="s">
        <v>1566</v>
      </c>
      <c r="B175" s="458">
        <v>0.4770833333333333</v>
      </c>
    </row>
    <row r="176" spans="1:2" x14ac:dyDescent="0.25">
      <c r="A176" s="456" t="s">
        <v>1567</v>
      </c>
      <c r="B176" s="458">
        <v>0.47638888888888892</v>
      </c>
    </row>
    <row r="177" spans="1:2" x14ac:dyDescent="0.25">
      <c r="A177" s="456" t="s">
        <v>1568</v>
      </c>
      <c r="B177" s="458">
        <v>0.4770833333333333</v>
      </c>
    </row>
    <row r="178" spans="1:2" x14ac:dyDescent="0.25">
      <c r="A178" s="456" t="s">
        <v>1569</v>
      </c>
      <c r="B178" s="458">
        <v>0.4770833333333333</v>
      </c>
    </row>
    <row r="179" spans="1:2" x14ac:dyDescent="0.25">
      <c r="A179" s="456" t="s">
        <v>1570</v>
      </c>
      <c r="B179" s="458">
        <v>0.4777777777777778</v>
      </c>
    </row>
    <row r="180" spans="1:2" x14ac:dyDescent="0.25">
      <c r="A180" s="456" t="s">
        <v>1571</v>
      </c>
      <c r="B180" s="458">
        <v>0.47638888888888892</v>
      </c>
    </row>
    <row r="181" spans="1:2" x14ac:dyDescent="0.25">
      <c r="A181" s="456" t="s">
        <v>1572</v>
      </c>
      <c r="B181" s="458">
        <v>0.47638888888888892</v>
      </c>
    </row>
    <row r="182" spans="1:2" x14ac:dyDescent="0.25">
      <c r="A182" s="456" t="s">
        <v>1573</v>
      </c>
      <c r="B182" s="458">
        <v>0.4770833333333333</v>
      </c>
    </row>
    <row r="183" spans="1:2" x14ac:dyDescent="0.25">
      <c r="A183" s="456" t="s">
        <v>1574</v>
      </c>
      <c r="B183" s="458">
        <v>0.4770833333333333</v>
      </c>
    </row>
    <row r="184" spans="1:2" x14ac:dyDescent="0.25">
      <c r="A184" s="456" t="s">
        <v>1575</v>
      </c>
      <c r="B184" s="458">
        <v>0.4770833333333333</v>
      </c>
    </row>
    <row r="185" spans="1:2" x14ac:dyDescent="0.25">
      <c r="A185" s="456" t="s">
        <v>1576</v>
      </c>
      <c r="B185" s="458">
        <v>0.47638888888888892</v>
      </c>
    </row>
    <row r="186" spans="1:2" x14ac:dyDescent="0.25">
      <c r="A186" s="456" t="s">
        <v>1577</v>
      </c>
      <c r="B186" s="458">
        <v>0.4770833333333333</v>
      </c>
    </row>
    <row r="187" spans="1:2" x14ac:dyDescent="0.25">
      <c r="A187" s="456" t="s">
        <v>1578</v>
      </c>
      <c r="B187" s="458">
        <v>0.4770833333333333</v>
      </c>
    </row>
    <row r="188" spans="1:2" x14ac:dyDescent="0.25">
      <c r="A188" s="456" t="s">
        <v>1579</v>
      </c>
      <c r="B188" s="458">
        <v>0.4770833333333333</v>
      </c>
    </row>
    <row r="189" spans="1:2" x14ac:dyDescent="0.25">
      <c r="A189" s="456" t="s">
        <v>1580</v>
      </c>
      <c r="B189" s="458">
        <v>0.47638888888888892</v>
      </c>
    </row>
    <row r="190" spans="1:2" x14ac:dyDescent="0.25">
      <c r="A190" s="456" t="s">
        <v>1581</v>
      </c>
      <c r="B190" s="458">
        <v>0.47638888888888892</v>
      </c>
    </row>
    <row r="191" spans="1:2" x14ac:dyDescent="0.25">
      <c r="A191" s="456" t="s">
        <v>1582</v>
      </c>
      <c r="B191" s="458">
        <v>0.4770833333333333</v>
      </c>
    </row>
    <row r="192" spans="1:2" x14ac:dyDescent="0.25">
      <c r="A192" s="456" t="s">
        <v>1583</v>
      </c>
      <c r="B192" s="458">
        <v>0.47638888888888892</v>
      </c>
    </row>
    <row r="193" spans="1:2" x14ac:dyDescent="0.25">
      <c r="A193" s="456" t="s">
        <v>1584</v>
      </c>
      <c r="B193" s="458">
        <v>0.4770833333333333</v>
      </c>
    </row>
    <row r="194" spans="1:2" x14ac:dyDescent="0.25">
      <c r="A194" s="456" t="s">
        <v>1585</v>
      </c>
      <c r="B194" s="458">
        <v>0.4770833333333333</v>
      </c>
    </row>
    <row r="195" spans="1:2" x14ac:dyDescent="0.25">
      <c r="A195" s="456" t="s">
        <v>1586</v>
      </c>
      <c r="B195" s="458">
        <v>0.4770833333333333</v>
      </c>
    </row>
    <row r="196" spans="1:2" x14ac:dyDescent="0.25">
      <c r="A196" s="456" t="s">
        <v>1587</v>
      </c>
      <c r="B196" s="458">
        <v>0.47638888888888892</v>
      </c>
    </row>
    <row r="197" spans="1:2" x14ac:dyDescent="0.25">
      <c r="A197" s="456" t="s">
        <v>1588</v>
      </c>
      <c r="B197" s="458">
        <v>0.47638888888888892</v>
      </c>
    </row>
    <row r="198" spans="1:2" x14ac:dyDescent="0.25">
      <c r="A198" s="456" t="s">
        <v>1589</v>
      </c>
      <c r="B198" s="458">
        <v>0.4777777777777778</v>
      </c>
    </row>
    <row r="199" spans="1:2" x14ac:dyDescent="0.25">
      <c r="A199" s="456" t="s">
        <v>1590</v>
      </c>
      <c r="B199" s="458">
        <v>0.4770833333333333</v>
      </c>
    </row>
    <row r="200" spans="1:2" x14ac:dyDescent="0.25">
      <c r="A200" s="456" t="s">
        <v>1591</v>
      </c>
      <c r="B200" s="458">
        <v>0.47638888888888892</v>
      </c>
    </row>
    <row r="201" spans="1:2" x14ac:dyDescent="0.25">
      <c r="A201" s="456" t="s">
        <v>1592</v>
      </c>
      <c r="B201" s="458">
        <v>0.4770833333333333</v>
      </c>
    </row>
    <row r="202" spans="1:2" x14ac:dyDescent="0.25">
      <c r="A202" s="456" t="s">
        <v>1593</v>
      </c>
      <c r="B202" s="458">
        <v>0.4770833333333333</v>
      </c>
    </row>
    <row r="203" spans="1:2" x14ac:dyDescent="0.25">
      <c r="A203" s="456" t="s">
        <v>1594</v>
      </c>
      <c r="B203" s="458">
        <v>0.4770833333333333</v>
      </c>
    </row>
    <row r="204" spans="1:2" x14ac:dyDescent="0.25">
      <c r="A204" s="456" t="s">
        <v>1595</v>
      </c>
      <c r="B204" s="458">
        <v>0.4770833333333333</v>
      </c>
    </row>
    <row r="205" spans="1:2" x14ac:dyDescent="0.25">
      <c r="A205" s="456" t="s">
        <v>1596</v>
      </c>
      <c r="B205" s="458">
        <v>0.4770833333333333</v>
      </c>
    </row>
    <row r="206" spans="1:2" x14ac:dyDescent="0.25">
      <c r="A206" s="456" t="s">
        <v>1597</v>
      </c>
      <c r="B206" s="458">
        <v>0.47638888888888892</v>
      </c>
    </row>
    <row r="207" spans="1:2" x14ac:dyDescent="0.25">
      <c r="A207" s="456" t="s">
        <v>1598</v>
      </c>
      <c r="B207" s="458">
        <v>0.4770833333333333</v>
      </c>
    </row>
    <row r="208" spans="1:2" x14ac:dyDescent="0.25">
      <c r="A208" s="456" t="s">
        <v>1599</v>
      </c>
      <c r="B208" s="458">
        <v>0.47638888888888892</v>
      </c>
    </row>
    <row r="209" spans="1:2" x14ac:dyDescent="0.25">
      <c r="A209" s="456" t="s">
        <v>1600</v>
      </c>
      <c r="B209" s="458">
        <v>0.4770833333333333</v>
      </c>
    </row>
    <row r="210" spans="1:2" x14ac:dyDescent="0.25">
      <c r="A210" s="456" t="s">
        <v>1601</v>
      </c>
      <c r="B210" s="458">
        <v>0.4770833333333333</v>
      </c>
    </row>
    <row r="211" spans="1:2" x14ac:dyDescent="0.25">
      <c r="A211" s="456" t="s">
        <v>1602</v>
      </c>
      <c r="B211" s="458">
        <v>0.47638888888888892</v>
      </c>
    </row>
    <row r="212" spans="1:2" x14ac:dyDescent="0.25">
      <c r="A212" s="456" t="s">
        <v>1603</v>
      </c>
      <c r="B212" s="458">
        <v>0.4770833333333333</v>
      </c>
    </row>
    <row r="213" spans="1:2" x14ac:dyDescent="0.25">
      <c r="A213" s="456" t="s">
        <v>1604</v>
      </c>
      <c r="B213" s="458">
        <v>0.4770833333333333</v>
      </c>
    </row>
    <row r="214" spans="1:2" x14ac:dyDescent="0.25">
      <c r="A214" s="456" t="s">
        <v>1605</v>
      </c>
      <c r="B214" s="458">
        <v>0.4770833333333333</v>
      </c>
    </row>
    <row r="215" spans="1:2" x14ac:dyDescent="0.25">
      <c r="A215" s="456" t="s">
        <v>1606</v>
      </c>
      <c r="B215" s="458">
        <v>0.4770833333333333</v>
      </c>
    </row>
    <row r="216" spans="1:2" x14ac:dyDescent="0.25">
      <c r="A216" s="456" t="s">
        <v>1607</v>
      </c>
      <c r="B216" s="458">
        <v>0.4770833333333333</v>
      </c>
    </row>
    <row r="217" spans="1:2" x14ac:dyDescent="0.25">
      <c r="A217" s="456" t="s">
        <v>1608</v>
      </c>
      <c r="B217" s="458">
        <v>0.47638888888888892</v>
      </c>
    </row>
    <row r="218" spans="1:2" x14ac:dyDescent="0.25">
      <c r="A218" s="456" t="s">
        <v>1609</v>
      </c>
      <c r="B218" s="458">
        <v>0.47638888888888892</v>
      </c>
    </row>
    <row r="219" spans="1:2" x14ac:dyDescent="0.25">
      <c r="A219" s="456" t="s">
        <v>1610</v>
      </c>
      <c r="B219" s="458">
        <v>0.4770833333333333</v>
      </c>
    </row>
    <row r="220" spans="1:2" x14ac:dyDescent="0.25">
      <c r="A220" s="456" t="s">
        <v>1611</v>
      </c>
      <c r="B220" s="458">
        <v>0.47638888888888892</v>
      </c>
    </row>
    <row r="221" spans="1:2" x14ac:dyDescent="0.25">
      <c r="A221" s="456" t="s">
        <v>1612</v>
      </c>
      <c r="B221" s="458">
        <v>0.4770833333333333</v>
      </c>
    </row>
    <row r="222" spans="1:2" x14ac:dyDescent="0.25">
      <c r="A222" s="456" t="s">
        <v>1613</v>
      </c>
      <c r="B222" s="458">
        <v>0.4770833333333333</v>
      </c>
    </row>
    <row r="223" spans="1:2" x14ac:dyDescent="0.25">
      <c r="A223" s="456" t="s">
        <v>1614</v>
      </c>
      <c r="B223" s="458">
        <v>0.4770833333333333</v>
      </c>
    </row>
    <row r="224" spans="1:2" x14ac:dyDescent="0.25">
      <c r="A224" s="456" t="s">
        <v>1615</v>
      </c>
      <c r="B224" s="458">
        <v>0.4770833333333333</v>
      </c>
    </row>
    <row r="225" spans="1:2" x14ac:dyDescent="0.25">
      <c r="A225" s="456" t="s">
        <v>1616</v>
      </c>
      <c r="B225" s="458">
        <v>0.47638888888888892</v>
      </c>
    </row>
    <row r="226" spans="1:2" x14ac:dyDescent="0.25">
      <c r="A226" s="456" t="s">
        <v>1617</v>
      </c>
      <c r="B226" s="458">
        <v>0.4770833333333333</v>
      </c>
    </row>
    <row r="227" spans="1:2" x14ac:dyDescent="0.25">
      <c r="A227" s="456" t="s">
        <v>1618</v>
      </c>
      <c r="B227" s="458">
        <v>0.47638888888888892</v>
      </c>
    </row>
    <row r="228" spans="1:2" x14ac:dyDescent="0.25">
      <c r="A228" s="456" t="s">
        <v>1619</v>
      </c>
      <c r="B228" s="458">
        <v>0.47638888888888892</v>
      </c>
    </row>
    <row r="229" spans="1:2" x14ac:dyDescent="0.25">
      <c r="A229" s="456" t="s">
        <v>1620</v>
      </c>
      <c r="B229" s="458">
        <v>0.4770833333333333</v>
      </c>
    </row>
    <row r="230" spans="1:2" x14ac:dyDescent="0.25">
      <c r="A230" s="456" t="s">
        <v>1621</v>
      </c>
      <c r="B230" s="458">
        <v>0.4770833333333333</v>
      </c>
    </row>
    <row r="231" spans="1:2" x14ac:dyDescent="0.25">
      <c r="A231" s="456" t="s">
        <v>1622</v>
      </c>
      <c r="B231" s="458">
        <v>0.47638888888888892</v>
      </c>
    </row>
    <row r="232" spans="1:2" x14ac:dyDescent="0.25">
      <c r="A232" s="456" t="s">
        <v>1623</v>
      </c>
      <c r="B232" s="458">
        <v>0.4770833333333333</v>
      </c>
    </row>
    <row r="233" spans="1:2" x14ac:dyDescent="0.25">
      <c r="A233" s="456" t="s">
        <v>1624</v>
      </c>
      <c r="B233" s="458">
        <v>0.4770833333333333</v>
      </c>
    </row>
    <row r="234" spans="1:2" x14ac:dyDescent="0.25">
      <c r="A234" s="456" t="s">
        <v>1625</v>
      </c>
      <c r="B234" s="458">
        <v>0.4770833333333333</v>
      </c>
    </row>
    <row r="235" spans="1:2" x14ac:dyDescent="0.25">
      <c r="A235" s="456" t="s">
        <v>1626</v>
      </c>
      <c r="B235" s="458">
        <v>0.4770833333333333</v>
      </c>
    </row>
    <row r="236" spans="1:2" x14ac:dyDescent="0.25">
      <c r="A236" s="456" t="s">
        <v>1627</v>
      </c>
      <c r="B236" s="458">
        <v>0.47638888888888892</v>
      </c>
    </row>
    <row r="237" spans="1:2" x14ac:dyDescent="0.25">
      <c r="A237" s="456" t="s">
        <v>1628</v>
      </c>
      <c r="B237" s="458">
        <v>0.4770833333333333</v>
      </c>
    </row>
    <row r="238" spans="1:2" x14ac:dyDescent="0.25">
      <c r="A238" s="456" t="s">
        <v>1629</v>
      </c>
      <c r="B238" s="458">
        <v>0.4770833333333333</v>
      </c>
    </row>
    <row r="239" spans="1:2" x14ac:dyDescent="0.25">
      <c r="A239" s="456" t="s">
        <v>1630</v>
      </c>
      <c r="B239" s="458">
        <v>0.47638888888888892</v>
      </c>
    </row>
    <row r="240" spans="1:2" x14ac:dyDescent="0.25">
      <c r="A240" s="456" t="s">
        <v>1631</v>
      </c>
      <c r="B240" s="458">
        <v>0.4770833333333333</v>
      </c>
    </row>
    <row r="241" spans="1:2" x14ac:dyDescent="0.25">
      <c r="A241" s="456" t="s">
        <v>1632</v>
      </c>
      <c r="B241" s="458">
        <v>0.47638888888888892</v>
      </c>
    </row>
    <row r="242" spans="1:2" x14ac:dyDescent="0.25">
      <c r="A242" s="456" t="s">
        <v>1633</v>
      </c>
      <c r="B242" s="458">
        <v>0.4770833333333333</v>
      </c>
    </row>
    <row r="243" spans="1:2" x14ac:dyDescent="0.25">
      <c r="A243" s="456" t="s">
        <v>1634</v>
      </c>
      <c r="B243" s="458">
        <v>0.4770833333333333</v>
      </c>
    </row>
    <row r="244" spans="1:2" x14ac:dyDescent="0.25">
      <c r="A244" s="456" t="s">
        <v>1635</v>
      </c>
      <c r="B244" s="458">
        <v>0.4770833333333333</v>
      </c>
    </row>
    <row r="245" spans="1:2" x14ac:dyDescent="0.25">
      <c r="A245" s="456" t="s">
        <v>1636</v>
      </c>
      <c r="B245" s="458">
        <v>0.47638888888888892</v>
      </c>
    </row>
    <row r="246" spans="1:2" x14ac:dyDescent="0.25">
      <c r="A246" s="456" t="s">
        <v>1637</v>
      </c>
      <c r="B246" s="458">
        <v>0.4770833333333333</v>
      </c>
    </row>
    <row r="247" spans="1:2" x14ac:dyDescent="0.25">
      <c r="A247" s="456" t="s">
        <v>1638</v>
      </c>
      <c r="B247" s="458">
        <v>0.4770833333333333</v>
      </c>
    </row>
    <row r="248" spans="1:2" x14ac:dyDescent="0.25">
      <c r="A248" s="456" t="s">
        <v>1639</v>
      </c>
      <c r="B248" s="458">
        <v>0.4770833333333333</v>
      </c>
    </row>
    <row r="249" spans="1:2" x14ac:dyDescent="0.25">
      <c r="A249" s="456" t="s">
        <v>1640</v>
      </c>
      <c r="B249" s="458">
        <v>0.4770833333333333</v>
      </c>
    </row>
    <row r="250" spans="1:2" x14ac:dyDescent="0.25">
      <c r="A250" s="456" t="s">
        <v>1641</v>
      </c>
      <c r="B250" s="458">
        <v>0.4777777777777778</v>
      </c>
    </row>
    <row r="251" spans="1:2" x14ac:dyDescent="0.25">
      <c r="A251" s="456" t="s">
        <v>1642</v>
      </c>
      <c r="B251" s="458">
        <v>0.47638888888888892</v>
      </c>
    </row>
    <row r="252" spans="1:2" x14ac:dyDescent="0.25">
      <c r="A252" s="456" t="s">
        <v>1643</v>
      </c>
      <c r="B252" s="458">
        <v>0.4777777777777778</v>
      </c>
    </row>
    <row r="253" spans="1:2" x14ac:dyDescent="0.25">
      <c r="A253" s="456" t="s">
        <v>1644</v>
      </c>
      <c r="B253" s="458">
        <v>0.4770833333333333</v>
      </c>
    </row>
    <row r="254" spans="1:2" x14ac:dyDescent="0.25">
      <c r="A254" s="456" t="s">
        <v>1645</v>
      </c>
      <c r="B254" s="458">
        <v>0.4770833333333333</v>
      </c>
    </row>
    <row r="255" spans="1:2" x14ac:dyDescent="0.25">
      <c r="A255" s="456" t="s">
        <v>1646</v>
      </c>
      <c r="B255" s="458">
        <v>0.4770833333333333</v>
      </c>
    </row>
    <row r="256" spans="1:2" x14ac:dyDescent="0.25">
      <c r="A256" s="456" t="s">
        <v>1647</v>
      </c>
      <c r="B256" s="458">
        <v>0.4770833333333333</v>
      </c>
    </row>
    <row r="257" spans="1:2" x14ac:dyDescent="0.25">
      <c r="A257" s="456" t="s">
        <v>1648</v>
      </c>
      <c r="B257" s="458">
        <v>0.47638888888888892</v>
      </c>
    </row>
    <row r="258" spans="1:2" x14ac:dyDescent="0.25">
      <c r="A258" s="456" t="s">
        <v>1649</v>
      </c>
      <c r="B258" s="458">
        <v>0.47638888888888892</v>
      </c>
    </row>
    <row r="259" spans="1:2" x14ac:dyDescent="0.25">
      <c r="A259" s="456" t="s">
        <v>1650</v>
      </c>
      <c r="B259" s="458">
        <v>0.47638888888888892</v>
      </c>
    </row>
    <row r="260" spans="1:2" x14ac:dyDescent="0.25">
      <c r="A260" s="456" t="s">
        <v>1651</v>
      </c>
      <c r="B260" s="458">
        <v>0.4770833333333333</v>
      </c>
    </row>
    <row r="261" spans="1:2" x14ac:dyDescent="0.25">
      <c r="A261" s="456" t="s">
        <v>1652</v>
      </c>
      <c r="B261" s="458">
        <v>0.4770833333333333</v>
      </c>
    </row>
    <row r="262" spans="1:2" x14ac:dyDescent="0.25">
      <c r="A262" s="456" t="s">
        <v>1653</v>
      </c>
      <c r="B262" s="458">
        <v>0.47638888888888892</v>
      </c>
    </row>
    <row r="263" spans="1:2" x14ac:dyDescent="0.25">
      <c r="A263" s="456" t="s">
        <v>1654</v>
      </c>
      <c r="B263" s="458">
        <v>0.4770833333333333</v>
      </c>
    </row>
    <row r="264" spans="1:2" x14ac:dyDescent="0.25">
      <c r="A264" s="456" t="s">
        <v>1655</v>
      </c>
      <c r="B264" s="458">
        <v>0.4770833333333333</v>
      </c>
    </row>
    <row r="265" spans="1:2" x14ac:dyDescent="0.25">
      <c r="A265" s="456" t="s">
        <v>1656</v>
      </c>
      <c r="B265" s="458">
        <v>0.4770833333333333</v>
      </c>
    </row>
    <row r="266" spans="1:2" x14ac:dyDescent="0.25">
      <c r="A266" s="456" t="s">
        <v>1657</v>
      </c>
      <c r="B266" s="458">
        <v>0.47638888888888892</v>
      </c>
    </row>
    <row r="267" spans="1:2" x14ac:dyDescent="0.25">
      <c r="A267" s="456" t="s">
        <v>1658</v>
      </c>
      <c r="B267" s="458">
        <v>0.4770833333333333</v>
      </c>
    </row>
    <row r="268" spans="1:2" x14ac:dyDescent="0.25">
      <c r="A268" s="456" t="s">
        <v>1659</v>
      </c>
      <c r="B268" s="458">
        <v>0.4770833333333333</v>
      </c>
    </row>
    <row r="269" spans="1:2" x14ac:dyDescent="0.25">
      <c r="A269" s="456" t="s">
        <v>1660</v>
      </c>
      <c r="B269" s="458">
        <v>0.4770833333333333</v>
      </c>
    </row>
    <row r="270" spans="1:2" x14ac:dyDescent="0.25">
      <c r="A270" s="456" t="s">
        <v>1661</v>
      </c>
      <c r="B270" s="458">
        <v>0.4770833333333333</v>
      </c>
    </row>
    <row r="271" spans="1:2" x14ac:dyDescent="0.25">
      <c r="A271" s="456" t="s">
        <v>1662</v>
      </c>
      <c r="B271" s="458">
        <v>0.4770833333333333</v>
      </c>
    </row>
    <row r="272" spans="1:2" x14ac:dyDescent="0.25">
      <c r="A272" s="456" t="s">
        <v>1663</v>
      </c>
      <c r="B272" s="458">
        <v>0.4770833333333333</v>
      </c>
    </row>
    <row r="273" spans="1:2" x14ac:dyDescent="0.25">
      <c r="A273" s="456" t="s">
        <v>1664</v>
      </c>
      <c r="B273" s="458">
        <v>0.4770833333333333</v>
      </c>
    </row>
    <row r="274" spans="1:2" x14ac:dyDescent="0.25">
      <c r="A274" s="456" t="s">
        <v>1665</v>
      </c>
      <c r="B274" s="458">
        <v>0.4777777777777778</v>
      </c>
    </row>
    <row r="275" spans="1:2" x14ac:dyDescent="0.25">
      <c r="A275" s="456" t="s">
        <v>1666</v>
      </c>
      <c r="B275" s="458">
        <v>0.47638888888888892</v>
      </c>
    </row>
    <row r="276" spans="1:2" x14ac:dyDescent="0.25">
      <c r="A276" s="456" t="s">
        <v>1667</v>
      </c>
      <c r="B276" s="458">
        <v>0.47638888888888892</v>
      </c>
    </row>
    <row r="277" spans="1:2" x14ac:dyDescent="0.25">
      <c r="A277" s="456" t="s">
        <v>1668</v>
      </c>
      <c r="B277" s="458">
        <v>0.47638888888888892</v>
      </c>
    </row>
    <row r="278" spans="1:2" x14ac:dyDescent="0.25">
      <c r="A278" s="456" t="s">
        <v>1669</v>
      </c>
      <c r="B278" s="458">
        <v>0.4770833333333333</v>
      </c>
    </row>
    <row r="279" spans="1:2" x14ac:dyDescent="0.25">
      <c r="A279" s="456" t="s">
        <v>1670</v>
      </c>
      <c r="B279" s="458">
        <v>0.4770833333333333</v>
      </c>
    </row>
    <row r="280" spans="1:2" x14ac:dyDescent="0.25">
      <c r="A280" s="456" t="s">
        <v>1671</v>
      </c>
      <c r="B280" s="458">
        <v>0.47638888888888892</v>
      </c>
    </row>
    <row r="281" spans="1:2" x14ac:dyDescent="0.25">
      <c r="A281" s="456" t="s">
        <v>1672</v>
      </c>
      <c r="B281" s="458">
        <v>0.47638888888888892</v>
      </c>
    </row>
    <row r="282" spans="1:2" x14ac:dyDescent="0.25">
      <c r="A282" s="456" t="s">
        <v>1673</v>
      </c>
      <c r="B282" s="458">
        <v>0.47638888888888892</v>
      </c>
    </row>
    <row r="283" spans="1:2" x14ac:dyDescent="0.25">
      <c r="A283" s="456" t="s">
        <v>1674</v>
      </c>
      <c r="B283" s="458">
        <v>0.47638888888888892</v>
      </c>
    </row>
    <row r="284" spans="1:2" x14ac:dyDescent="0.25">
      <c r="A284" s="456" t="s">
        <v>1675</v>
      </c>
      <c r="B284" s="458">
        <v>0.47638888888888892</v>
      </c>
    </row>
    <row r="285" spans="1:2" x14ac:dyDescent="0.25">
      <c r="A285" s="456" t="s">
        <v>1676</v>
      </c>
      <c r="B285" s="458">
        <v>0.4770833333333333</v>
      </c>
    </row>
    <row r="286" spans="1:2" x14ac:dyDescent="0.25">
      <c r="A286" s="456" t="s">
        <v>1677</v>
      </c>
      <c r="B286" s="458">
        <v>0.4770833333333333</v>
      </c>
    </row>
    <row r="287" spans="1:2" x14ac:dyDescent="0.25">
      <c r="A287" s="456" t="s">
        <v>1678</v>
      </c>
      <c r="B287" s="458">
        <v>0.4770833333333333</v>
      </c>
    </row>
    <row r="288" spans="1:2" x14ac:dyDescent="0.25">
      <c r="A288" s="456" t="s">
        <v>1679</v>
      </c>
      <c r="B288" s="458">
        <v>0.4770833333333333</v>
      </c>
    </row>
    <row r="289" spans="1:2" x14ac:dyDescent="0.25">
      <c r="A289" s="456" t="s">
        <v>1680</v>
      </c>
      <c r="B289" s="458">
        <v>0.4770833333333333</v>
      </c>
    </row>
    <row r="290" spans="1:2" x14ac:dyDescent="0.25">
      <c r="A290" s="456" t="s">
        <v>1681</v>
      </c>
      <c r="B290" s="458">
        <v>0.4770833333333333</v>
      </c>
    </row>
    <row r="291" spans="1:2" x14ac:dyDescent="0.25">
      <c r="A291" s="456" t="s">
        <v>1682</v>
      </c>
      <c r="B291" s="458">
        <v>0.4770833333333333</v>
      </c>
    </row>
    <row r="292" spans="1:2" x14ac:dyDescent="0.25">
      <c r="A292" s="456" t="s">
        <v>1683</v>
      </c>
      <c r="B292" s="458">
        <v>0.4770833333333333</v>
      </c>
    </row>
    <row r="293" spans="1:2" x14ac:dyDescent="0.25">
      <c r="A293" s="456" t="s">
        <v>1684</v>
      </c>
      <c r="B293" s="458">
        <v>0.4777777777777778</v>
      </c>
    </row>
    <row r="294" spans="1:2" x14ac:dyDescent="0.25">
      <c r="A294" s="456" t="s">
        <v>1685</v>
      </c>
      <c r="B294" s="458">
        <v>0.47638888888888892</v>
      </c>
    </row>
    <row r="295" spans="1:2" x14ac:dyDescent="0.25">
      <c r="A295" s="456" t="s">
        <v>1686</v>
      </c>
      <c r="B295" s="458">
        <v>0.4770833333333333</v>
      </c>
    </row>
    <row r="296" spans="1:2" x14ac:dyDescent="0.25">
      <c r="A296" s="456" t="s">
        <v>1687</v>
      </c>
      <c r="B296" s="458">
        <v>0.4770833333333333</v>
      </c>
    </row>
    <row r="297" spans="1:2" x14ac:dyDescent="0.25">
      <c r="A297" s="456" t="s">
        <v>1688</v>
      </c>
      <c r="B297" s="458">
        <v>0.4770833333333333</v>
      </c>
    </row>
    <row r="298" spans="1:2" x14ac:dyDescent="0.25">
      <c r="A298" s="456" t="s">
        <v>1689</v>
      </c>
      <c r="B298" s="458">
        <v>0.4770833333333333</v>
      </c>
    </row>
    <row r="299" spans="1:2" x14ac:dyDescent="0.25">
      <c r="A299" s="456" t="s">
        <v>1690</v>
      </c>
      <c r="B299" s="458">
        <v>0.4770833333333333</v>
      </c>
    </row>
    <row r="300" spans="1:2" x14ac:dyDescent="0.25">
      <c r="A300" s="456" t="s">
        <v>1691</v>
      </c>
      <c r="B300" s="458">
        <v>0.4770833333333333</v>
      </c>
    </row>
    <row r="301" spans="1:2" x14ac:dyDescent="0.25">
      <c r="A301" s="456" t="s">
        <v>1692</v>
      </c>
      <c r="B301" s="458">
        <v>0.4770833333333333</v>
      </c>
    </row>
    <row r="302" spans="1:2" x14ac:dyDescent="0.25">
      <c r="A302" s="456" t="s">
        <v>1693</v>
      </c>
      <c r="B302" s="458">
        <v>0.4770833333333333</v>
      </c>
    </row>
    <row r="303" spans="1:2" x14ac:dyDescent="0.25">
      <c r="A303" s="456" t="s">
        <v>1694</v>
      </c>
      <c r="B303" s="458">
        <v>0.4770833333333333</v>
      </c>
    </row>
    <row r="304" spans="1:2" x14ac:dyDescent="0.25">
      <c r="A304" s="456" t="s">
        <v>1695</v>
      </c>
      <c r="B304" s="458">
        <v>0.4770833333333333</v>
      </c>
    </row>
    <row r="305" spans="1:2" x14ac:dyDescent="0.25">
      <c r="A305" s="456" t="s">
        <v>1696</v>
      </c>
      <c r="B305" s="458">
        <v>0.4770833333333333</v>
      </c>
    </row>
    <row r="306" spans="1:2" x14ac:dyDescent="0.25">
      <c r="A306" s="456" t="s">
        <v>1697</v>
      </c>
      <c r="B306" s="458">
        <v>0.4770833333333333</v>
      </c>
    </row>
    <row r="307" spans="1:2" x14ac:dyDescent="0.25">
      <c r="A307" s="456" t="s">
        <v>1698</v>
      </c>
      <c r="B307" s="458">
        <v>0.4770833333333333</v>
      </c>
    </row>
    <row r="308" spans="1:2" x14ac:dyDescent="0.25">
      <c r="A308" s="456" t="s">
        <v>1699</v>
      </c>
      <c r="B308" s="458">
        <v>0.4770833333333333</v>
      </c>
    </row>
    <row r="309" spans="1:2" x14ac:dyDescent="0.25">
      <c r="A309" s="456" t="s">
        <v>1700</v>
      </c>
      <c r="B309" s="458">
        <v>0.4777777777777778</v>
      </c>
    </row>
    <row r="310" spans="1:2" x14ac:dyDescent="0.25">
      <c r="A310" s="456" t="s">
        <v>1701</v>
      </c>
      <c r="B310" s="458">
        <v>0.4770833333333333</v>
      </c>
    </row>
    <row r="311" spans="1:2" x14ac:dyDescent="0.25">
      <c r="A311" s="456" t="s">
        <v>1702</v>
      </c>
      <c r="B311" s="458">
        <v>0.4770833333333333</v>
      </c>
    </row>
    <row r="312" spans="1:2" x14ac:dyDescent="0.25">
      <c r="A312" s="456" t="s">
        <v>1703</v>
      </c>
      <c r="B312" s="458">
        <v>0.47638888888888892</v>
      </c>
    </row>
    <row r="313" spans="1:2" x14ac:dyDescent="0.25">
      <c r="A313" s="456" t="s">
        <v>1704</v>
      </c>
      <c r="B313" s="458">
        <v>0.47638888888888892</v>
      </c>
    </row>
    <row r="314" spans="1:2" x14ac:dyDescent="0.25">
      <c r="A314" s="456" t="s">
        <v>1705</v>
      </c>
      <c r="B314" s="458">
        <v>0.4770833333333333</v>
      </c>
    </row>
    <row r="315" spans="1:2" x14ac:dyDescent="0.25">
      <c r="A315" s="456" t="s">
        <v>1706</v>
      </c>
      <c r="B315" s="458">
        <v>0.4770833333333333</v>
      </c>
    </row>
    <row r="316" spans="1:2" x14ac:dyDescent="0.25">
      <c r="A316" s="456" t="s">
        <v>1707</v>
      </c>
      <c r="B316" s="458">
        <v>0.4770833333333333</v>
      </c>
    </row>
    <row r="317" spans="1:2" x14ac:dyDescent="0.25">
      <c r="A317" s="456" t="s">
        <v>1708</v>
      </c>
      <c r="B317" s="458">
        <v>0.4770833333333333</v>
      </c>
    </row>
    <row r="318" spans="1:2" x14ac:dyDescent="0.25">
      <c r="A318" s="456" t="s">
        <v>1709</v>
      </c>
      <c r="B318" s="458">
        <v>0.4770833333333333</v>
      </c>
    </row>
    <row r="319" spans="1:2" x14ac:dyDescent="0.25">
      <c r="A319" s="456" t="s">
        <v>1710</v>
      </c>
      <c r="B319" s="458">
        <v>0.4770833333333333</v>
      </c>
    </row>
    <row r="320" spans="1:2" x14ac:dyDescent="0.25">
      <c r="A320" s="456" t="s">
        <v>1711</v>
      </c>
      <c r="B320" s="458">
        <v>0.4770833333333333</v>
      </c>
    </row>
    <row r="321" spans="1:2" x14ac:dyDescent="0.25">
      <c r="A321" s="456" t="s">
        <v>1712</v>
      </c>
      <c r="B321" s="458">
        <v>0.4770833333333333</v>
      </c>
    </row>
    <row r="322" spans="1:2" x14ac:dyDescent="0.25">
      <c r="A322" s="456" t="s">
        <v>1713</v>
      </c>
      <c r="B322" s="458">
        <v>0.4770833333333333</v>
      </c>
    </row>
    <row r="323" spans="1:2" x14ac:dyDescent="0.25">
      <c r="A323" s="456" t="s">
        <v>1714</v>
      </c>
      <c r="B323" s="458">
        <v>0.47638888888888892</v>
      </c>
    </row>
    <row r="324" spans="1:2" x14ac:dyDescent="0.25">
      <c r="A324" s="456" t="s">
        <v>1715</v>
      </c>
      <c r="B324" s="458">
        <v>0.47638888888888892</v>
      </c>
    </row>
    <row r="325" spans="1:2" x14ac:dyDescent="0.25">
      <c r="A325" s="456" t="s">
        <v>1716</v>
      </c>
      <c r="B325" s="458">
        <v>0.47638888888888892</v>
      </c>
    </row>
    <row r="326" spans="1:2" x14ac:dyDescent="0.25">
      <c r="A326" s="456" t="s">
        <v>1717</v>
      </c>
      <c r="B326" s="458">
        <v>0.4770833333333333</v>
      </c>
    </row>
    <row r="327" spans="1:2" x14ac:dyDescent="0.25">
      <c r="A327" s="456" t="s">
        <v>1718</v>
      </c>
      <c r="B327" s="458">
        <v>0.47638888888888892</v>
      </c>
    </row>
    <row r="328" spans="1:2" x14ac:dyDescent="0.25">
      <c r="A328" s="456" t="s">
        <v>1719</v>
      </c>
      <c r="B328" s="458">
        <v>0.47638888888888892</v>
      </c>
    </row>
    <row r="329" spans="1:2" x14ac:dyDescent="0.25">
      <c r="A329" s="456" t="s">
        <v>1720</v>
      </c>
      <c r="B329" s="458">
        <v>0.4770833333333333</v>
      </c>
    </row>
    <row r="330" spans="1:2" x14ac:dyDescent="0.25">
      <c r="A330" s="456" t="s">
        <v>1721</v>
      </c>
      <c r="B330" s="458">
        <v>0.47638888888888892</v>
      </c>
    </row>
    <row r="331" spans="1:2" x14ac:dyDescent="0.25">
      <c r="A331" s="456" t="s">
        <v>1722</v>
      </c>
      <c r="B331" s="458">
        <v>0.4770833333333333</v>
      </c>
    </row>
    <row r="332" spans="1:2" x14ac:dyDescent="0.25">
      <c r="A332" s="456" t="s">
        <v>1723</v>
      </c>
      <c r="B332" s="458">
        <v>0.47638888888888892</v>
      </c>
    </row>
    <row r="333" spans="1:2" x14ac:dyDescent="0.25">
      <c r="A333" s="456" t="s">
        <v>1724</v>
      </c>
      <c r="B333" s="458">
        <v>0.4770833333333333</v>
      </c>
    </row>
    <row r="334" spans="1:2" x14ac:dyDescent="0.25">
      <c r="A334" s="456" t="s">
        <v>1725</v>
      </c>
      <c r="B334" s="458">
        <v>0.47638888888888892</v>
      </c>
    </row>
    <row r="335" spans="1:2" x14ac:dyDescent="0.25">
      <c r="A335" s="456" t="s">
        <v>1726</v>
      </c>
      <c r="B335" s="458">
        <v>0.4770833333333333</v>
      </c>
    </row>
    <row r="336" spans="1:2" x14ac:dyDescent="0.25">
      <c r="A336" s="456" t="s">
        <v>1727</v>
      </c>
      <c r="B336" s="458">
        <v>0.4770833333333333</v>
      </c>
    </row>
    <row r="337" spans="1:2" x14ac:dyDescent="0.25">
      <c r="A337" s="456" t="s">
        <v>1728</v>
      </c>
      <c r="B337" s="458">
        <v>0.4777777777777778</v>
      </c>
    </row>
    <row r="338" spans="1:2" x14ac:dyDescent="0.25">
      <c r="A338" s="456" t="s">
        <v>1729</v>
      </c>
      <c r="B338" s="458">
        <v>0.4770833333333333</v>
      </c>
    </row>
    <row r="339" spans="1:2" x14ac:dyDescent="0.25">
      <c r="A339" s="456" t="s">
        <v>1730</v>
      </c>
      <c r="B339" s="458">
        <v>0.4770833333333333</v>
      </c>
    </row>
    <row r="340" spans="1:2" x14ac:dyDescent="0.25">
      <c r="A340" s="456" t="s">
        <v>1731</v>
      </c>
      <c r="B340" s="458">
        <v>0.47638888888888892</v>
      </c>
    </row>
    <row r="341" spans="1:2" x14ac:dyDescent="0.25">
      <c r="A341" s="456" t="s">
        <v>1732</v>
      </c>
      <c r="B341" s="458">
        <v>0.47638888888888892</v>
      </c>
    </row>
    <row r="342" spans="1:2" x14ac:dyDescent="0.25">
      <c r="A342" s="456" t="s">
        <v>1733</v>
      </c>
      <c r="B342" s="458">
        <v>0.4770833333333333</v>
      </c>
    </row>
    <row r="343" spans="1:2" x14ac:dyDescent="0.25">
      <c r="A343" s="456" t="s">
        <v>1734</v>
      </c>
      <c r="B343" s="458">
        <v>0.4770833333333333</v>
      </c>
    </row>
    <row r="344" spans="1:2" x14ac:dyDescent="0.25">
      <c r="A344" s="456" t="s">
        <v>1735</v>
      </c>
      <c r="B344" s="458">
        <v>0.4770833333333333</v>
      </c>
    </row>
    <row r="345" spans="1:2" x14ac:dyDescent="0.25">
      <c r="A345" s="456" t="s">
        <v>1736</v>
      </c>
      <c r="B345" s="458">
        <v>0.4770833333333333</v>
      </c>
    </row>
    <row r="346" spans="1:2" x14ac:dyDescent="0.25">
      <c r="A346" s="456" t="s">
        <v>1737</v>
      </c>
      <c r="B346" s="458">
        <v>0.47638888888888892</v>
      </c>
    </row>
    <row r="347" spans="1:2" x14ac:dyDescent="0.25">
      <c r="A347" s="456" t="s">
        <v>1738</v>
      </c>
      <c r="B347" s="458">
        <v>0.47638888888888892</v>
      </c>
    </row>
    <row r="348" spans="1:2" x14ac:dyDescent="0.25">
      <c r="A348" s="456" t="s">
        <v>1739</v>
      </c>
      <c r="B348" s="458">
        <v>0.4770833333333333</v>
      </c>
    </row>
    <row r="349" spans="1:2" x14ac:dyDescent="0.25">
      <c r="A349" s="456" t="s">
        <v>1740</v>
      </c>
      <c r="B349" s="458">
        <v>0.47638888888888892</v>
      </c>
    </row>
    <row r="350" spans="1:2" x14ac:dyDescent="0.25">
      <c r="A350" s="456" t="s">
        <v>1741</v>
      </c>
      <c r="B350" s="458">
        <v>0.4777777777777778</v>
      </c>
    </row>
    <row r="351" spans="1:2" x14ac:dyDescent="0.25">
      <c r="A351" s="456" t="s">
        <v>1742</v>
      </c>
      <c r="B351" s="458">
        <v>0.4770833333333333</v>
      </c>
    </row>
    <row r="352" spans="1:2" x14ac:dyDescent="0.25">
      <c r="A352" s="456" t="s">
        <v>1743</v>
      </c>
      <c r="B352" s="458">
        <v>0.47638888888888892</v>
      </c>
    </row>
    <row r="353" spans="1:2" x14ac:dyDescent="0.25">
      <c r="A353" s="456" t="s">
        <v>1744</v>
      </c>
      <c r="B353" s="458">
        <v>0.4770833333333333</v>
      </c>
    </row>
    <row r="354" spans="1:2" x14ac:dyDescent="0.25">
      <c r="A354" s="456" t="s">
        <v>1745</v>
      </c>
      <c r="B354" s="458">
        <v>0.4770833333333333</v>
      </c>
    </row>
    <row r="355" spans="1:2" x14ac:dyDescent="0.25">
      <c r="A355" s="456" t="s">
        <v>1746</v>
      </c>
      <c r="B355" s="458">
        <v>0.4770833333333333</v>
      </c>
    </row>
    <row r="356" spans="1:2" x14ac:dyDescent="0.25">
      <c r="A356" s="456" t="s">
        <v>1747</v>
      </c>
      <c r="B356" s="458">
        <v>0.4770833333333333</v>
      </c>
    </row>
    <row r="357" spans="1:2" x14ac:dyDescent="0.25">
      <c r="A357" s="456" t="s">
        <v>1748</v>
      </c>
      <c r="B357" s="458">
        <v>0.4770833333333333</v>
      </c>
    </row>
    <row r="358" spans="1:2" x14ac:dyDescent="0.25">
      <c r="A358" s="456" t="s">
        <v>1749</v>
      </c>
      <c r="B358" s="458">
        <v>0.4770833333333333</v>
      </c>
    </row>
    <row r="359" spans="1:2" x14ac:dyDescent="0.25">
      <c r="A359" s="456" t="s">
        <v>1750</v>
      </c>
      <c r="B359" s="458">
        <v>0.4770833333333333</v>
      </c>
    </row>
    <row r="360" spans="1:2" x14ac:dyDescent="0.25">
      <c r="A360" s="456" t="s">
        <v>1751</v>
      </c>
      <c r="B360" s="458">
        <v>0.47638888888888892</v>
      </c>
    </row>
    <row r="361" spans="1:2" x14ac:dyDescent="0.25">
      <c r="A361" s="456" t="s">
        <v>1752</v>
      </c>
      <c r="B361" s="458">
        <v>0.4770833333333333</v>
      </c>
    </row>
    <row r="362" spans="1:2" x14ac:dyDescent="0.25">
      <c r="A362" s="456" t="s">
        <v>1753</v>
      </c>
      <c r="B362" s="458">
        <v>0.4770833333333333</v>
      </c>
    </row>
    <row r="363" spans="1:2" x14ac:dyDescent="0.25">
      <c r="A363" s="456" t="s">
        <v>1754</v>
      </c>
      <c r="B363" s="458">
        <v>0.4770833333333333</v>
      </c>
    </row>
    <row r="364" spans="1:2" x14ac:dyDescent="0.25">
      <c r="A364" s="456" t="s">
        <v>1755</v>
      </c>
      <c r="B364" s="458">
        <v>0.4770833333333333</v>
      </c>
    </row>
    <row r="365" spans="1:2" x14ac:dyDescent="0.25">
      <c r="A365" s="456" t="s">
        <v>1756</v>
      </c>
      <c r="B365" s="458">
        <v>0.4770833333333333</v>
      </c>
    </row>
    <row r="366" spans="1:2" x14ac:dyDescent="0.25">
      <c r="A366" s="456" t="s">
        <v>1757</v>
      </c>
      <c r="B366" s="458">
        <v>0.4777777777777778</v>
      </c>
    </row>
    <row r="367" spans="1:2" x14ac:dyDescent="0.25">
      <c r="A367" s="456" t="s">
        <v>1758</v>
      </c>
      <c r="B367" s="458">
        <v>0.4770833333333333</v>
      </c>
    </row>
    <row r="368" spans="1:2" x14ac:dyDescent="0.25">
      <c r="A368" s="456" t="s">
        <v>1759</v>
      </c>
      <c r="B368" s="458">
        <v>0.4770833333333333</v>
      </c>
    </row>
    <row r="369" spans="1:2" x14ac:dyDescent="0.25">
      <c r="A369" s="456" t="s">
        <v>1760</v>
      </c>
      <c r="B369" s="458">
        <v>0.47638888888888892</v>
      </c>
    </row>
    <row r="370" spans="1:2" x14ac:dyDescent="0.25">
      <c r="A370" s="456" t="s">
        <v>1761</v>
      </c>
      <c r="B370" s="458">
        <v>0.4770833333333333</v>
      </c>
    </row>
    <row r="371" spans="1:2" x14ac:dyDescent="0.25">
      <c r="A371" s="456" t="s">
        <v>1762</v>
      </c>
      <c r="B371" s="458">
        <v>0.47638888888888892</v>
      </c>
    </row>
    <row r="372" spans="1:2" x14ac:dyDescent="0.25">
      <c r="A372" s="456" t="s">
        <v>1763</v>
      </c>
      <c r="B372" s="458">
        <v>0.4770833333333333</v>
      </c>
    </row>
    <row r="373" spans="1:2" x14ac:dyDescent="0.25">
      <c r="A373" s="456" t="s">
        <v>1764</v>
      </c>
      <c r="B373" s="458">
        <v>0.4770833333333333</v>
      </c>
    </row>
    <row r="374" spans="1:2" x14ac:dyDescent="0.25">
      <c r="A374" s="456" t="s">
        <v>1765</v>
      </c>
      <c r="B374" s="458">
        <v>0.47638888888888892</v>
      </c>
    </row>
    <row r="375" spans="1:2" x14ac:dyDescent="0.25">
      <c r="A375" s="456" t="s">
        <v>1766</v>
      </c>
      <c r="B375" s="458">
        <v>0.47638888888888892</v>
      </c>
    </row>
    <row r="376" spans="1:2" x14ac:dyDescent="0.25">
      <c r="A376" s="456" t="s">
        <v>1767</v>
      </c>
      <c r="B376" s="458">
        <v>0.47638888888888892</v>
      </c>
    </row>
    <row r="377" spans="1:2" x14ac:dyDescent="0.25">
      <c r="A377" s="456" t="s">
        <v>1768</v>
      </c>
      <c r="B377" s="458">
        <v>0.4770833333333333</v>
      </c>
    </row>
    <row r="378" spans="1:2" x14ac:dyDescent="0.25">
      <c r="A378" s="456" t="s">
        <v>1769</v>
      </c>
      <c r="B378" s="458">
        <v>0.4770833333333333</v>
      </c>
    </row>
    <row r="379" spans="1:2" x14ac:dyDescent="0.25">
      <c r="A379" s="456" t="s">
        <v>1770</v>
      </c>
      <c r="B379" s="458">
        <v>0.4770833333333333</v>
      </c>
    </row>
    <row r="380" spans="1:2" x14ac:dyDescent="0.25">
      <c r="A380" s="456" t="s">
        <v>1771</v>
      </c>
      <c r="B380" s="458">
        <v>0.4770833333333333</v>
      </c>
    </row>
    <row r="381" spans="1:2" x14ac:dyDescent="0.25">
      <c r="A381" s="456" t="s">
        <v>1772</v>
      </c>
      <c r="B381" s="458">
        <v>0.47638888888888892</v>
      </c>
    </row>
    <row r="382" spans="1:2" x14ac:dyDescent="0.25">
      <c r="A382" s="456" t="s">
        <v>1773</v>
      </c>
      <c r="B382" s="458">
        <v>0.4770833333333333</v>
      </c>
    </row>
    <row r="383" spans="1:2" x14ac:dyDescent="0.25">
      <c r="A383" s="456" t="s">
        <v>1774</v>
      </c>
      <c r="B383" s="458">
        <v>0.4770833333333333</v>
      </c>
    </row>
    <row r="384" spans="1:2" x14ac:dyDescent="0.25">
      <c r="A384" s="456" t="s">
        <v>1775</v>
      </c>
      <c r="B384" s="458">
        <v>0.4770833333333333</v>
      </c>
    </row>
    <row r="385" spans="1:2" x14ac:dyDescent="0.25">
      <c r="A385" s="456" t="s">
        <v>1776</v>
      </c>
      <c r="B385" s="458">
        <v>0.4770833333333333</v>
      </c>
    </row>
    <row r="386" spans="1:2" x14ac:dyDescent="0.25">
      <c r="A386" s="456" t="s">
        <v>1777</v>
      </c>
      <c r="B386" s="458">
        <v>0.4770833333333333</v>
      </c>
    </row>
    <row r="387" spans="1:2" x14ac:dyDescent="0.25">
      <c r="A387" s="456" t="s">
        <v>1778</v>
      </c>
      <c r="B387" s="458">
        <v>0.4770833333333333</v>
      </c>
    </row>
    <row r="388" spans="1:2" x14ac:dyDescent="0.25">
      <c r="A388" s="456" t="s">
        <v>1779</v>
      </c>
      <c r="B388" s="458">
        <v>0.4770833333333333</v>
      </c>
    </row>
    <row r="389" spans="1:2" x14ac:dyDescent="0.25">
      <c r="A389" s="456" t="s">
        <v>1780</v>
      </c>
      <c r="B389" s="458">
        <v>0.47638888888888892</v>
      </c>
    </row>
    <row r="390" spans="1:2" x14ac:dyDescent="0.25">
      <c r="A390" s="456" t="s">
        <v>1781</v>
      </c>
      <c r="B390" s="458">
        <v>0.4770833333333333</v>
      </c>
    </row>
    <row r="391" spans="1:2" x14ac:dyDescent="0.25">
      <c r="A391" s="456" t="s">
        <v>1782</v>
      </c>
      <c r="B391" s="458">
        <v>0.47638888888888892</v>
      </c>
    </row>
    <row r="392" spans="1:2" x14ac:dyDescent="0.25">
      <c r="A392" s="456" t="s">
        <v>1783</v>
      </c>
      <c r="B392" s="458">
        <v>0.4770833333333333</v>
      </c>
    </row>
    <row r="393" spans="1:2" x14ac:dyDescent="0.25">
      <c r="A393" s="456" t="s">
        <v>1784</v>
      </c>
      <c r="B393" s="458">
        <v>0.4770833333333333</v>
      </c>
    </row>
    <row r="394" spans="1:2" x14ac:dyDescent="0.25">
      <c r="A394" s="456" t="s">
        <v>1785</v>
      </c>
      <c r="B394" s="458">
        <v>0.47638888888888892</v>
      </c>
    </row>
    <row r="395" spans="1:2" x14ac:dyDescent="0.25">
      <c r="A395" s="456" t="s">
        <v>1786</v>
      </c>
      <c r="B395" s="458">
        <v>0.47638888888888892</v>
      </c>
    </row>
    <row r="396" spans="1:2" x14ac:dyDescent="0.25">
      <c r="A396" s="456" t="s">
        <v>1787</v>
      </c>
      <c r="B396" s="458">
        <v>0.4770833333333333</v>
      </c>
    </row>
    <row r="397" spans="1:2" x14ac:dyDescent="0.25">
      <c r="A397" s="456" t="s">
        <v>1788</v>
      </c>
      <c r="B397" s="458">
        <v>0.4777777777777778</v>
      </c>
    </row>
    <row r="398" spans="1:2" x14ac:dyDescent="0.25">
      <c r="A398" s="456" t="s">
        <v>1789</v>
      </c>
      <c r="B398" s="458">
        <v>0.4770833333333333</v>
      </c>
    </row>
    <row r="399" spans="1:2" x14ac:dyDescent="0.25">
      <c r="A399" s="456" t="s">
        <v>1790</v>
      </c>
      <c r="B399" s="458">
        <v>0.4777777777777778</v>
      </c>
    </row>
    <row r="400" spans="1:2" x14ac:dyDescent="0.25">
      <c r="A400" s="456" t="s">
        <v>1791</v>
      </c>
      <c r="B400" s="458">
        <v>0.4777777777777778</v>
      </c>
    </row>
    <row r="401" spans="1:2" x14ac:dyDescent="0.25">
      <c r="A401" s="456" t="s">
        <v>1792</v>
      </c>
      <c r="B401" s="458">
        <v>0.4770833333333333</v>
      </c>
    </row>
    <row r="402" spans="1:2" x14ac:dyDescent="0.25">
      <c r="A402" s="456" t="s">
        <v>1793</v>
      </c>
      <c r="B402" s="458">
        <v>0.4770833333333333</v>
      </c>
    </row>
    <row r="403" spans="1:2" x14ac:dyDescent="0.25">
      <c r="A403" s="456" t="s">
        <v>1794</v>
      </c>
      <c r="B403" s="458">
        <v>0.4770833333333333</v>
      </c>
    </row>
    <row r="404" spans="1:2" x14ac:dyDescent="0.25">
      <c r="A404" s="456" t="s">
        <v>1795</v>
      </c>
      <c r="B404" s="458">
        <v>0.4770833333333333</v>
      </c>
    </row>
    <row r="405" spans="1:2" x14ac:dyDescent="0.25">
      <c r="A405" s="456" t="s">
        <v>1796</v>
      </c>
      <c r="B405" s="458">
        <v>0.4770833333333333</v>
      </c>
    </row>
    <row r="406" spans="1:2" x14ac:dyDescent="0.25">
      <c r="A406" s="456" t="s">
        <v>1797</v>
      </c>
      <c r="B406" s="458">
        <v>0.4770833333333333</v>
      </c>
    </row>
    <row r="407" spans="1:2" x14ac:dyDescent="0.25">
      <c r="A407" s="456" t="s">
        <v>1798</v>
      </c>
      <c r="B407" s="458">
        <v>0.4770833333333333</v>
      </c>
    </row>
    <row r="408" spans="1:2" x14ac:dyDescent="0.25">
      <c r="A408" s="456" t="s">
        <v>1799</v>
      </c>
      <c r="B408" s="458">
        <v>0.4770833333333333</v>
      </c>
    </row>
    <row r="409" spans="1:2" x14ac:dyDescent="0.25">
      <c r="A409" s="456" t="s">
        <v>1800</v>
      </c>
      <c r="B409" s="458">
        <v>0.47638888888888892</v>
      </c>
    </row>
    <row r="410" spans="1:2" x14ac:dyDescent="0.25">
      <c r="A410" s="456" t="s">
        <v>1801</v>
      </c>
      <c r="B410" s="458">
        <v>0.4770833333333333</v>
      </c>
    </row>
    <row r="411" spans="1:2" x14ac:dyDescent="0.25">
      <c r="A411" s="456" t="s">
        <v>1802</v>
      </c>
      <c r="B411" s="458">
        <v>0.4770833333333333</v>
      </c>
    </row>
    <row r="412" spans="1:2" x14ac:dyDescent="0.25">
      <c r="A412" s="456" t="s">
        <v>1803</v>
      </c>
      <c r="B412" s="458">
        <v>0.4770833333333333</v>
      </c>
    </row>
    <row r="413" spans="1:2" x14ac:dyDescent="0.25">
      <c r="A413" s="456" t="s">
        <v>1804</v>
      </c>
      <c r="B413" s="458">
        <v>0.4770833333333333</v>
      </c>
    </row>
    <row r="414" spans="1:2" x14ac:dyDescent="0.25">
      <c r="A414" s="456" t="s">
        <v>1805</v>
      </c>
      <c r="B414" s="458">
        <v>0.4770833333333333</v>
      </c>
    </row>
    <row r="415" spans="1:2" x14ac:dyDescent="0.25">
      <c r="A415" s="456" t="s">
        <v>1806</v>
      </c>
      <c r="B415" s="458">
        <v>0.4777777777777778</v>
      </c>
    </row>
    <row r="416" spans="1:2" x14ac:dyDescent="0.25">
      <c r="A416" s="456" t="s">
        <v>1807</v>
      </c>
      <c r="B416" s="458">
        <v>0.4770833333333333</v>
      </c>
    </row>
    <row r="417" spans="1:2" x14ac:dyDescent="0.25">
      <c r="A417" s="456" t="s">
        <v>1808</v>
      </c>
      <c r="B417" s="458">
        <v>0.4770833333333333</v>
      </c>
    </row>
    <row r="418" spans="1:2" x14ac:dyDescent="0.25">
      <c r="A418" s="456" t="s">
        <v>1809</v>
      </c>
      <c r="B418" s="458">
        <v>0.4770833333333333</v>
      </c>
    </row>
    <row r="419" spans="1:2" x14ac:dyDescent="0.25">
      <c r="A419" s="456" t="s">
        <v>1810</v>
      </c>
      <c r="B419" s="458">
        <v>0.4770833333333333</v>
      </c>
    </row>
    <row r="420" spans="1:2" x14ac:dyDescent="0.25">
      <c r="A420" s="456" t="s">
        <v>1811</v>
      </c>
      <c r="B420" s="458">
        <v>0.47638888888888892</v>
      </c>
    </row>
    <row r="421" spans="1:2" x14ac:dyDescent="0.25">
      <c r="A421" s="456" t="s">
        <v>1812</v>
      </c>
      <c r="B421" s="458">
        <v>0.4770833333333333</v>
      </c>
    </row>
    <row r="422" spans="1:2" x14ac:dyDescent="0.25">
      <c r="A422" s="456" t="s">
        <v>1813</v>
      </c>
      <c r="B422" s="458">
        <v>0.47638888888888892</v>
      </c>
    </row>
    <row r="423" spans="1:2" x14ac:dyDescent="0.25">
      <c r="A423" s="456" t="s">
        <v>1814</v>
      </c>
      <c r="B423" s="458">
        <v>0.4777777777777778</v>
      </c>
    </row>
    <row r="424" spans="1:2" x14ac:dyDescent="0.25">
      <c r="A424" s="456" t="s">
        <v>1815</v>
      </c>
      <c r="B424" s="458">
        <v>0.4770833333333333</v>
      </c>
    </row>
    <row r="425" spans="1:2" x14ac:dyDescent="0.25">
      <c r="A425" s="456" t="s">
        <v>1816</v>
      </c>
      <c r="B425" s="458">
        <v>0.4770833333333333</v>
      </c>
    </row>
    <row r="426" spans="1:2" x14ac:dyDescent="0.25">
      <c r="A426" s="456" t="s">
        <v>1817</v>
      </c>
      <c r="B426" s="458">
        <v>0.4770833333333333</v>
      </c>
    </row>
    <row r="427" spans="1:2" x14ac:dyDescent="0.25">
      <c r="A427" s="456" t="s">
        <v>1818</v>
      </c>
      <c r="B427" s="458">
        <v>0.4770833333333333</v>
      </c>
    </row>
    <row r="428" spans="1:2" x14ac:dyDescent="0.25">
      <c r="A428" s="456" t="s">
        <v>1819</v>
      </c>
      <c r="B428" s="458">
        <v>0.47638888888888892</v>
      </c>
    </row>
    <row r="429" spans="1:2" x14ac:dyDescent="0.25">
      <c r="A429" s="456" t="s">
        <v>1820</v>
      </c>
      <c r="B429" s="458">
        <v>0.4770833333333333</v>
      </c>
    </row>
    <row r="430" spans="1:2" x14ac:dyDescent="0.25">
      <c r="A430" s="456" t="s">
        <v>1821</v>
      </c>
      <c r="B430" s="458">
        <v>0.4770833333333333</v>
      </c>
    </row>
    <row r="431" spans="1:2" x14ac:dyDescent="0.25">
      <c r="A431" s="456" t="s">
        <v>1822</v>
      </c>
      <c r="B431" s="458">
        <v>0.4770833333333333</v>
      </c>
    </row>
    <row r="432" spans="1:2" x14ac:dyDescent="0.25">
      <c r="A432" s="456" t="s">
        <v>1823</v>
      </c>
      <c r="B432" s="458">
        <v>0.4770833333333333</v>
      </c>
    </row>
    <row r="433" spans="1:2" x14ac:dyDescent="0.25">
      <c r="A433" s="456" t="s">
        <v>1824</v>
      </c>
      <c r="B433" s="458">
        <v>0.47638888888888892</v>
      </c>
    </row>
    <row r="434" spans="1:2" x14ac:dyDescent="0.25">
      <c r="A434" s="456" t="s">
        <v>1825</v>
      </c>
      <c r="B434" s="458">
        <v>0.4770833333333333</v>
      </c>
    </row>
    <row r="435" spans="1:2" x14ac:dyDescent="0.25">
      <c r="A435" s="456" t="s">
        <v>1826</v>
      </c>
      <c r="B435" s="458">
        <v>0.47638888888888892</v>
      </c>
    </row>
    <row r="436" spans="1:2" x14ac:dyDescent="0.25">
      <c r="A436" s="456" t="s">
        <v>1827</v>
      </c>
      <c r="B436" s="458">
        <v>0.4770833333333333</v>
      </c>
    </row>
    <row r="437" spans="1:2" x14ac:dyDescent="0.25">
      <c r="A437" s="456" t="s">
        <v>1828</v>
      </c>
      <c r="B437" s="458">
        <v>0.47638888888888892</v>
      </c>
    </row>
    <row r="438" spans="1:2" x14ac:dyDescent="0.25">
      <c r="A438" s="456" t="s">
        <v>1829</v>
      </c>
      <c r="B438" s="458">
        <v>0.4770833333333333</v>
      </c>
    </row>
    <row r="439" spans="1:2" x14ac:dyDescent="0.25">
      <c r="A439" s="456" t="s">
        <v>1830</v>
      </c>
      <c r="B439" s="458">
        <v>0.4770833333333333</v>
      </c>
    </row>
    <row r="440" spans="1:2" x14ac:dyDescent="0.25">
      <c r="A440" s="456" t="s">
        <v>1831</v>
      </c>
      <c r="B440" s="458">
        <v>0.47638888888888892</v>
      </c>
    </row>
    <row r="441" spans="1:2" x14ac:dyDescent="0.25">
      <c r="A441" s="456" t="s">
        <v>1832</v>
      </c>
      <c r="B441" s="458">
        <v>0.47638888888888892</v>
      </c>
    </row>
    <row r="442" spans="1:2" x14ac:dyDescent="0.25">
      <c r="A442" s="456" t="s">
        <v>1833</v>
      </c>
      <c r="B442" s="458">
        <v>0.47638888888888892</v>
      </c>
    </row>
    <row r="443" spans="1:2" x14ac:dyDescent="0.25">
      <c r="A443" s="456" t="s">
        <v>1834</v>
      </c>
      <c r="B443" s="458">
        <v>0.4770833333333333</v>
      </c>
    </row>
    <row r="444" spans="1:2" x14ac:dyDescent="0.25">
      <c r="A444" s="456" t="s">
        <v>1835</v>
      </c>
      <c r="B444" s="458">
        <v>0.4777777777777778</v>
      </c>
    </row>
    <row r="445" spans="1:2" x14ac:dyDescent="0.25">
      <c r="A445" s="456" t="s">
        <v>1836</v>
      </c>
      <c r="B445" s="458">
        <v>0.4770833333333333</v>
      </c>
    </row>
    <row r="446" spans="1:2" x14ac:dyDescent="0.25">
      <c r="A446" s="456" t="s">
        <v>1837</v>
      </c>
      <c r="B446" s="458">
        <v>0.4770833333333333</v>
      </c>
    </row>
    <row r="447" spans="1:2" x14ac:dyDescent="0.25">
      <c r="A447" s="456" t="s">
        <v>1838</v>
      </c>
      <c r="B447" s="458">
        <v>0.47638888888888892</v>
      </c>
    </row>
    <row r="448" spans="1:2" x14ac:dyDescent="0.25">
      <c r="A448" s="456" t="s">
        <v>1839</v>
      </c>
      <c r="B448" s="458">
        <v>0.4770833333333333</v>
      </c>
    </row>
    <row r="449" spans="1:2" x14ac:dyDescent="0.25">
      <c r="A449" s="456" t="s">
        <v>1840</v>
      </c>
      <c r="B449" s="458">
        <v>0.4770833333333333</v>
      </c>
    </row>
    <row r="450" spans="1:2" x14ac:dyDescent="0.25">
      <c r="A450" s="456" t="s">
        <v>1841</v>
      </c>
      <c r="B450" s="458">
        <v>0.47638888888888892</v>
      </c>
    </row>
    <row r="451" spans="1:2" x14ac:dyDescent="0.25">
      <c r="A451" s="456" t="s">
        <v>1842</v>
      </c>
      <c r="B451" s="458">
        <v>0.47638888888888892</v>
      </c>
    </row>
    <row r="452" spans="1:2" x14ac:dyDescent="0.25">
      <c r="A452" s="456" t="s">
        <v>1843</v>
      </c>
      <c r="B452" s="458">
        <v>0.4770833333333333</v>
      </c>
    </row>
    <row r="453" spans="1:2" x14ac:dyDescent="0.25">
      <c r="A453" s="456" t="s">
        <v>1844</v>
      </c>
      <c r="B453" s="458">
        <v>0.4777777777777778</v>
      </c>
    </row>
    <row r="454" spans="1:2" x14ac:dyDescent="0.25">
      <c r="A454" s="456" t="s">
        <v>1845</v>
      </c>
      <c r="B454" s="458">
        <v>0.4777777777777778</v>
      </c>
    </row>
    <row r="455" spans="1:2" x14ac:dyDescent="0.25">
      <c r="A455" s="456" t="s">
        <v>1846</v>
      </c>
      <c r="B455" s="458">
        <v>0.4770833333333333</v>
      </c>
    </row>
    <row r="456" spans="1:2" x14ac:dyDescent="0.25">
      <c r="A456" s="456" t="s">
        <v>1847</v>
      </c>
      <c r="B456" s="458">
        <v>0.4770833333333333</v>
      </c>
    </row>
    <row r="457" spans="1:2" x14ac:dyDescent="0.25">
      <c r="A457" s="456" t="s">
        <v>1848</v>
      </c>
      <c r="B457" s="458">
        <v>0.4770833333333333</v>
      </c>
    </row>
    <row r="458" spans="1:2" x14ac:dyDescent="0.25">
      <c r="A458" s="456" t="s">
        <v>1849</v>
      </c>
      <c r="B458" s="458">
        <v>0.47638888888888892</v>
      </c>
    </row>
    <row r="459" spans="1:2" x14ac:dyDescent="0.25">
      <c r="A459" s="456" t="s">
        <v>1850</v>
      </c>
      <c r="B459" s="458">
        <v>0.4770833333333333</v>
      </c>
    </row>
    <row r="460" spans="1:2" x14ac:dyDescent="0.25">
      <c r="A460" s="456" t="s">
        <v>1851</v>
      </c>
      <c r="B460" s="458">
        <v>0.47638888888888892</v>
      </c>
    </row>
    <row r="461" spans="1:2" x14ac:dyDescent="0.25">
      <c r="A461" s="456" t="s">
        <v>1852</v>
      </c>
      <c r="B461" s="458">
        <v>0.4770833333333333</v>
      </c>
    </row>
    <row r="462" spans="1:2" x14ac:dyDescent="0.25">
      <c r="A462" s="456" t="s">
        <v>1853</v>
      </c>
      <c r="B462" s="458">
        <v>0.4770833333333333</v>
      </c>
    </row>
    <row r="463" spans="1:2" x14ac:dyDescent="0.25">
      <c r="A463" s="456" t="s">
        <v>1854</v>
      </c>
      <c r="B463" s="458">
        <v>0.4770833333333333</v>
      </c>
    </row>
    <row r="464" spans="1:2" x14ac:dyDescent="0.25">
      <c r="A464" s="456" t="s">
        <v>1855</v>
      </c>
      <c r="B464" s="458">
        <v>0.47638888888888892</v>
      </c>
    </row>
    <row r="465" spans="1:2" x14ac:dyDescent="0.25">
      <c r="A465" s="456" t="s">
        <v>1856</v>
      </c>
      <c r="B465" s="458">
        <v>0.4770833333333333</v>
      </c>
    </row>
    <row r="466" spans="1:2" x14ac:dyDescent="0.25">
      <c r="A466" s="456" t="s">
        <v>1857</v>
      </c>
      <c r="B466" s="458">
        <v>0.47638888888888892</v>
      </c>
    </row>
    <row r="467" spans="1:2" x14ac:dyDescent="0.25">
      <c r="A467" s="456" t="s">
        <v>1858</v>
      </c>
      <c r="B467" s="458">
        <v>0.4770833333333333</v>
      </c>
    </row>
    <row r="468" spans="1:2" x14ac:dyDescent="0.25">
      <c r="A468" s="456" t="s">
        <v>1859</v>
      </c>
      <c r="B468" s="458">
        <v>0.4770833333333333</v>
      </c>
    </row>
    <row r="469" spans="1:2" x14ac:dyDescent="0.25">
      <c r="A469" s="456" t="s">
        <v>1860</v>
      </c>
      <c r="B469" s="458">
        <v>0.4777777777777778</v>
      </c>
    </row>
    <row r="470" spans="1:2" x14ac:dyDescent="0.25">
      <c r="A470" s="456" t="s">
        <v>1861</v>
      </c>
      <c r="B470" s="458">
        <v>0.4770833333333333</v>
      </c>
    </row>
    <row r="471" spans="1:2" x14ac:dyDescent="0.25">
      <c r="A471" s="456" t="s">
        <v>1862</v>
      </c>
      <c r="B471" s="458">
        <v>0.4770833333333333</v>
      </c>
    </row>
    <row r="472" spans="1:2" x14ac:dyDescent="0.25">
      <c r="A472" s="456" t="s">
        <v>1863</v>
      </c>
      <c r="B472" s="458">
        <v>0.4770833333333333</v>
      </c>
    </row>
    <row r="473" spans="1:2" x14ac:dyDescent="0.25">
      <c r="A473" s="456" t="s">
        <v>1864</v>
      </c>
      <c r="B473" s="458">
        <v>0.47638888888888892</v>
      </c>
    </row>
    <row r="474" spans="1:2" x14ac:dyDescent="0.25">
      <c r="A474" s="456" t="s">
        <v>1865</v>
      </c>
      <c r="B474" s="458">
        <v>0.4777777777777778</v>
      </c>
    </row>
    <row r="475" spans="1:2" x14ac:dyDescent="0.25">
      <c r="A475" s="456" t="s">
        <v>1866</v>
      </c>
      <c r="B475" s="458">
        <v>0.4770833333333333</v>
      </c>
    </row>
    <row r="476" spans="1:2" x14ac:dyDescent="0.25">
      <c r="A476" s="456" t="s">
        <v>1867</v>
      </c>
      <c r="B476" s="458">
        <v>0.4777777777777778</v>
      </c>
    </row>
    <row r="477" spans="1:2" x14ac:dyDescent="0.25">
      <c r="A477" s="456" t="s">
        <v>1868</v>
      </c>
      <c r="B477" s="458">
        <v>0.4770833333333333</v>
      </c>
    </row>
    <row r="478" spans="1:2" x14ac:dyDescent="0.25">
      <c r="A478" s="456" t="s">
        <v>1869</v>
      </c>
      <c r="B478" s="458">
        <v>0.4770833333333333</v>
      </c>
    </row>
    <row r="479" spans="1:2" x14ac:dyDescent="0.25">
      <c r="A479" s="456" t="s">
        <v>1870</v>
      </c>
      <c r="B479" s="458">
        <v>0.4770833333333333</v>
      </c>
    </row>
    <row r="480" spans="1:2" x14ac:dyDescent="0.25">
      <c r="A480" s="456" t="s">
        <v>1871</v>
      </c>
      <c r="B480" s="458">
        <v>0.4770833333333333</v>
      </c>
    </row>
    <row r="481" spans="1:2" x14ac:dyDescent="0.25">
      <c r="A481" s="456" t="s">
        <v>1872</v>
      </c>
      <c r="B481" s="458">
        <v>0.4770833333333333</v>
      </c>
    </row>
    <row r="482" spans="1:2" x14ac:dyDescent="0.25">
      <c r="A482" s="456" t="s">
        <v>1873</v>
      </c>
      <c r="B482" s="458">
        <v>0.47638888888888892</v>
      </c>
    </row>
    <row r="483" spans="1:2" x14ac:dyDescent="0.25">
      <c r="A483" s="456" t="s">
        <v>1874</v>
      </c>
      <c r="B483" s="458">
        <v>0.4770833333333333</v>
      </c>
    </row>
    <row r="484" spans="1:2" x14ac:dyDescent="0.25">
      <c r="A484" s="456" t="s">
        <v>1875</v>
      </c>
      <c r="B484" s="458">
        <v>0.4770833333333333</v>
      </c>
    </row>
    <row r="485" spans="1:2" x14ac:dyDescent="0.25">
      <c r="A485" s="456" t="s">
        <v>1876</v>
      </c>
      <c r="B485" s="458">
        <v>0.47638888888888892</v>
      </c>
    </row>
    <row r="486" spans="1:2" x14ac:dyDescent="0.25">
      <c r="A486" s="456" t="s">
        <v>1877</v>
      </c>
      <c r="B486" s="458">
        <v>0.4770833333333333</v>
      </c>
    </row>
    <row r="487" spans="1:2" x14ac:dyDescent="0.25">
      <c r="A487" s="456" t="s">
        <v>1878</v>
      </c>
      <c r="B487" s="458">
        <v>0.47638888888888892</v>
      </c>
    </row>
    <row r="488" spans="1:2" x14ac:dyDescent="0.25">
      <c r="A488" s="456" t="s">
        <v>1879</v>
      </c>
      <c r="B488" s="458">
        <v>0.47638888888888892</v>
      </c>
    </row>
    <row r="489" spans="1:2" x14ac:dyDescent="0.25">
      <c r="A489" s="456" t="s">
        <v>1880</v>
      </c>
      <c r="B489" s="458">
        <v>0.4777777777777778</v>
      </c>
    </row>
    <row r="490" spans="1:2" x14ac:dyDescent="0.25">
      <c r="A490" s="456" t="s">
        <v>1881</v>
      </c>
      <c r="B490" s="458">
        <v>0.4770833333333333</v>
      </c>
    </row>
    <row r="491" spans="1:2" x14ac:dyDescent="0.25">
      <c r="A491" s="456" t="s">
        <v>1882</v>
      </c>
      <c r="B491" s="458">
        <v>0.4770833333333333</v>
      </c>
    </row>
    <row r="492" spans="1:2" x14ac:dyDescent="0.25">
      <c r="A492" s="456" t="s">
        <v>1883</v>
      </c>
      <c r="B492" s="458">
        <v>0.4770833333333333</v>
      </c>
    </row>
    <row r="493" spans="1:2" x14ac:dyDescent="0.25">
      <c r="A493" s="456" t="s">
        <v>1884</v>
      </c>
      <c r="B493" s="458">
        <v>0.47638888888888892</v>
      </c>
    </row>
    <row r="494" spans="1:2" x14ac:dyDescent="0.25">
      <c r="A494" s="456" t="s">
        <v>1885</v>
      </c>
      <c r="B494" s="458">
        <v>0.4777777777777778</v>
      </c>
    </row>
    <row r="495" spans="1:2" x14ac:dyDescent="0.25">
      <c r="A495" s="456" t="s">
        <v>1886</v>
      </c>
      <c r="B495" s="458">
        <v>0.4770833333333333</v>
      </c>
    </row>
    <row r="496" spans="1:2" x14ac:dyDescent="0.25">
      <c r="A496" s="456" t="s">
        <v>1887</v>
      </c>
      <c r="B496" s="458">
        <v>0.4777777777777778</v>
      </c>
    </row>
    <row r="497" spans="1:2" x14ac:dyDescent="0.25">
      <c r="A497" s="456" t="s">
        <v>1888</v>
      </c>
      <c r="B497" s="458">
        <v>0.47638888888888892</v>
      </c>
    </row>
    <row r="498" spans="1:2" x14ac:dyDescent="0.25">
      <c r="A498" s="456" t="s">
        <v>1889</v>
      </c>
      <c r="B498" s="458">
        <v>0.4770833333333333</v>
      </c>
    </row>
    <row r="499" spans="1:2" x14ac:dyDescent="0.25">
      <c r="A499" s="456" t="s">
        <v>1890</v>
      </c>
      <c r="B499" s="458">
        <v>0.4770833333333333</v>
      </c>
    </row>
    <row r="500" spans="1:2" x14ac:dyDescent="0.25">
      <c r="A500" s="456" t="s">
        <v>1891</v>
      </c>
      <c r="B500" s="458">
        <v>0.47638888888888892</v>
      </c>
    </row>
    <row r="501" spans="1:2" x14ac:dyDescent="0.25">
      <c r="A501" s="456" t="s">
        <v>1892</v>
      </c>
      <c r="B501" s="458">
        <v>0.47638888888888892</v>
      </c>
    </row>
    <row r="502" spans="1:2" x14ac:dyDescent="0.25">
      <c r="A502" s="456" t="s">
        <v>1893</v>
      </c>
      <c r="B502" s="458">
        <v>0.4770833333333333</v>
      </c>
    </row>
    <row r="503" spans="1:2" x14ac:dyDescent="0.25">
      <c r="A503" s="456" t="s">
        <v>1894</v>
      </c>
      <c r="B503" s="458">
        <v>0.4777777777777778</v>
      </c>
    </row>
    <row r="504" spans="1:2" x14ac:dyDescent="0.25">
      <c r="A504" s="456" t="s">
        <v>1895</v>
      </c>
      <c r="B504" s="458">
        <v>0.4770833333333333</v>
      </c>
    </row>
    <row r="505" spans="1:2" x14ac:dyDescent="0.25">
      <c r="A505" s="456" t="s">
        <v>1896</v>
      </c>
      <c r="B505" s="458">
        <v>0.4770833333333333</v>
      </c>
    </row>
    <row r="506" spans="1:2" x14ac:dyDescent="0.25">
      <c r="A506" s="456" t="s">
        <v>1897</v>
      </c>
      <c r="B506" s="458">
        <v>0.4770833333333333</v>
      </c>
    </row>
    <row r="507" spans="1:2" x14ac:dyDescent="0.25">
      <c r="A507" s="456" t="s">
        <v>1898</v>
      </c>
      <c r="B507" s="458">
        <v>0.47638888888888892</v>
      </c>
    </row>
    <row r="508" spans="1:2" x14ac:dyDescent="0.25">
      <c r="A508" s="456" t="s">
        <v>1899</v>
      </c>
      <c r="B508" s="458">
        <v>0.47638888888888892</v>
      </c>
    </row>
    <row r="509" spans="1:2" x14ac:dyDescent="0.25">
      <c r="A509" s="456" t="s">
        <v>1900</v>
      </c>
      <c r="B509" s="458">
        <v>0.4770833333333333</v>
      </c>
    </row>
    <row r="510" spans="1:2" x14ac:dyDescent="0.25">
      <c r="A510" s="456" t="s">
        <v>1901</v>
      </c>
      <c r="B510" s="458">
        <v>0.47638888888888892</v>
      </c>
    </row>
    <row r="511" spans="1:2" x14ac:dyDescent="0.25">
      <c r="A511" s="456" t="s">
        <v>1902</v>
      </c>
      <c r="B511" s="458">
        <v>0.4770833333333333</v>
      </c>
    </row>
    <row r="512" spans="1:2" x14ac:dyDescent="0.25">
      <c r="A512" s="456" t="s">
        <v>1903</v>
      </c>
      <c r="B512" s="458">
        <v>0.4770833333333333</v>
      </c>
    </row>
    <row r="513" spans="1:2" x14ac:dyDescent="0.25">
      <c r="A513" s="456" t="s">
        <v>1904</v>
      </c>
      <c r="B513" s="458">
        <v>0.4770833333333333</v>
      </c>
    </row>
    <row r="514" spans="1:2" x14ac:dyDescent="0.25">
      <c r="A514" s="456" t="s">
        <v>1905</v>
      </c>
      <c r="B514" s="458">
        <v>0.4770833333333333</v>
      </c>
    </row>
    <row r="515" spans="1:2" x14ac:dyDescent="0.25">
      <c r="A515" s="456" t="s">
        <v>1906</v>
      </c>
      <c r="B515" s="458">
        <v>0.47638888888888892</v>
      </c>
    </row>
    <row r="516" spans="1:2" x14ac:dyDescent="0.25">
      <c r="A516" s="456" t="s">
        <v>1907</v>
      </c>
      <c r="B516" s="458">
        <v>0.47638888888888892</v>
      </c>
    </row>
    <row r="517" spans="1:2" x14ac:dyDescent="0.25">
      <c r="A517" s="456" t="s">
        <v>1908</v>
      </c>
      <c r="B517" s="458">
        <v>0.47638888888888892</v>
      </c>
    </row>
    <row r="518" spans="1:2" x14ac:dyDescent="0.25">
      <c r="A518" s="456" t="s">
        <v>1909</v>
      </c>
      <c r="B518" s="458">
        <v>0.4777777777777778</v>
      </c>
    </row>
    <row r="519" spans="1:2" x14ac:dyDescent="0.25">
      <c r="A519" s="456" t="s">
        <v>1910</v>
      </c>
      <c r="B519" s="458">
        <v>0.4770833333333333</v>
      </c>
    </row>
    <row r="520" spans="1:2" x14ac:dyDescent="0.25">
      <c r="A520" s="456" t="s">
        <v>1911</v>
      </c>
      <c r="B520" s="458">
        <v>0.4770833333333333</v>
      </c>
    </row>
    <row r="521" spans="1:2" x14ac:dyDescent="0.25">
      <c r="A521" s="456" t="s">
        <v>1912</v>
      </c>
      <c r="B521" s="458">
        <v>0.4770833333333333</v>
      </c>
    </row>
    <row r="522" spans="1:2" x14ac:dyDescent="0.25">
      <c r="A522" s="456" t="s">
        <v>1913</v>
      </c>
      <c r="B522" s="458">
        <v>0.4770833333333333</v>
      </c>
    </row>
    <row r="523" spans="1:2" x14ac:dyDescent="0.25">
      <c r="A523" s="456" t="s">
        <v>1914</v>
      </c>
      <c r="B523" s="458">
        <v>0.4770833333333333</v>
      </c>
    </row>
    <row r="524" spans="1:2" x14ac:dyDescent="0.25">
      <c r="A524" s="456" t="s">
        <v>1915</v>
      </c>
      <c r="B524" s="458">
        <v>0.4777777777777778</v>
      </c>
    </row>
    <row r="525" spans="1:2" x14ac:dyDescent="0.25">
      <c r="A525" s="456" t="s">
        <v>1916</v>
      </c>
      <c r="B525" s="458">
        <v>0.47638888888888892</v>
      </c>
    </row>
    <row r="526" spans="1:2" x14ac:dyDescent="0.25">
      <c r="A526" s="456" t="s">
        <v>1917</v>
      </c>
      <c r="B526" s="458">
        <v>0.4770833333333333</v>
      </c>
    </row>
    <row r="527" spans="1:2" x14ac:dyDescent="0.25">
      <c r="A527" s="456" t="s">
        <v>1918</v>
      </c>
      <c r="B527" s="458">
        <v>0.4770833333333333</v>
      </c>
    </row>
    <row r="528" spans="1:2" x14ac:dyDescent="0.25">
      <c r="A528" s="456" t="s">
        <v>1919</v>
      </c>
      <c r="B528" s="458">
        <v>0.4770833333333333</v>
      </c>
    </row>
    <row r="529" spans="1:2" x14ac:dyDescent="0.25">
      <c r="A529" s="456" t="s">
        <v>1920</v>
      </c>
      <c r="B529" s="458">
        <v>0.4770833333333333</v>
      </c>
    </row>
    <row r="530" spans="1:2" x14ac:dyDescent="0.25">
      <c r="A530" s="456" t="s">
        <v>1921</v>
      </c>
      <c r="B530" s="458">
        <v>0.4770833333333333</v>
      </c>
    </row>
    <row r="531" spans="1:2" x14ac:dyDescent="0.25">
      <c r="A531" s="456" t="s">
        <v>1922</v>
      </c>
      <c r="B531" s="458">
        <v>0.47638888888888892</v>
      </c>
    </row>
    <row r="532" spans="1:2" x14ac:dyDescent="0.25">
      <c r="A532" s="456" t="s">
        <v>1923</v>
      </c>
      <c r="B532" s="458">
        <v>0.4770833333333333</v>
      </c>
    </row>
    <row r="533" spans="1:2" x14ac:dyDescent="0.25">
      <c r="A533" s="456" t="s">
        <v>1924</v>
      </c>
      <c r="B533" s="458">
        <v>0.47638888888888892</v>
      </c>
    </row>
    <row r="534" spans="1:2" x14ac:dyDescent="0.25">
      <c r="A534" s="456" t="s">
        <v>1925</v>
      </c>
      <c r="B534" s="458">
        <v>0.4770833333333333</v>
      </c>
    </row>
    <row r="535" spans="1:2" x14ac:dyDescent="0.25">
      <c r="A535" s="456" t="s">
        <v>1926</v>
      </c>
      <c r="B535" s="458">
        <v>0.47638888888888892</v>
      </c>
    </row>
    <row r="536" spans="1:2" x14ac:dyDescent="0.25">
      <c r="A536" s="456" t="s">
        <v>1927</v>
      </c>
      <c r="B536" s="458">
        <v>0.4770833333333333</v>
      </c>
    </row>
    <row r="537" spans="1:2" x14ac:dyDescent="0.25">
      <c r="A537" s="456" t="s">
        <v>1928</v>
      </c>
      <c r="B537" s="458">
        <v>0.4770833333333333</v>
      </c>
    </row>
    <row r="538" spans="1:2" x14ac:dyDescent="0.25">
      <c r="A538" s="456" t="s">
        <v>1929</v>
      </c>
      <c r="B538" s="458">
        <v>0.4770833333333333</v>
      </c>
    </row>
    <row r="539" spans="1:2" x14ac:dyDescent="0.25">
      <c r="A539" s="456" t="s">
        <v>1930</v>
      </c>
      <c r="B539" s="458">
        <v>0.4770833333333333</v>
      </c>
    </row>
    <row r="540" spans="1:2" x14ac:dyDescent="0.25">
      <c r="A540" s="456" t="s">
        <v>1931</v>
      </c>
      <c r="B540" s="458">
        <v>0.47638888888888892</v>
      </c>
    </row>
    <row r="541" spans="1:2" x14ac:dyDescent="0.25">
      <c r="A541" s="456" t="s">
        <v>1932</v>
      </c>
      <c r="B541" s="458">
        <v>0.4770833333333333</v>
      </c>
    </row>
    <row r="542" spans="1:2" x14ac:dyDescent="0.25">
      <c r="A542" s="456" t="s">
        <v>1933</v>
      </c>
      <c r="B542" s="458">
        <v>0.4770833333333333</v>
      </c>
    </row>
    <row r="543" spans="1:2" x14ac:dyDescent="0.25">
      <c r="A543" s="456" t="s">
        <v>1934</v>
      </c>
      <c r="B543" s="458">
        <v>0.4770833333333333</v>
      </c>
    </row>
    <row r="544" spans="1:2" x14ac:dyDescent="0.25">
      <c r="A544" s="456" t="s">
        <v>1935</v>
      </c>
      <c r="B544" s="458">
        <v>0.4770833333333333</v>
      </c>
    </row>
    <row r="545" spans="1:2" x14ac:dyDescent="0.25">
      <c r="A545" s="456" t="s">
        <v>1936</v>
      </c>
      <c r="B545" s="458">
        <v>0.4777777777777778</v>
      </c>
    </row>
    <row r="546" spans="1:2" x14ac:dyDescent="0.25">
      <c r="A546" s="456" t="s">
        <v>1937</v>
      </c>
      <c r="B546" s="458">
        <v>0.4770833333333333</v>
      </c>
    </row>
    <row r="547" spans="1:2" x14ac:dyDescent="0.25">
      <c r="A547" s="456" t="s">
        <v>1938</v>
      </c>
      <c r="B547" s="458">
        <v>0.4770833333333333</v>
      </c>
    </row>
    <row r="548" spans="1:2" x14ac:dyDescent="0.25">
      <c r="A548" s="456" t="s">
        <v>1939</v>
      </c>
      <c r="B548" s="458">
        <v>0.47638888888888892</v>
      </c>
    </row>
    <row r="549" spans="1:2" x14ac:dyDescent="0.25">
      <c r="A549" s="456" t="s">
        <v>1940</v>
      </c>
      <c r="B549" s="458">
        <v>0.47638888888888892</v>
      </c>
    </row>
    <row r="550" spans="1:2" x14ac:dyDescent="0.25">
      <c r="A550" s="456" t="s">
        <v>1941</v>
      </c>
      <c r="B550" s="458">
        <v>0.4770833333333333</v>
      </c>
    </row>
    <row r="551" spans="1:2" x14ac:dyDescent="0.25">
      <c r="A551" s="456" t="s">
        <v>1942</v>
      </c>
      <c r="B551" s="458">
        <v>0.4770833333333333</v>
      </c>
    </row>
    <row r="552" spans="1:2" x14ac:dyDescent="0.25">
      <c r="A552" s="456" t="s">
        <v>1943</v>
      </c>
      <c r="B552" s="458">
        <v>0.4770833333333333</v>
      </c>
    </row>
    <row r="553" spans="1:2" x14ac:dyDescent="0.25">
      <c r="A553" s="456" t="s">
        <v>1944</v>
      </c>
      <c r="B553" s="458">
        <v>0.4770833333333333</v>
      </c>
    </row>
    <row r="554" spans="1:2" x14ac:dyDescent="0.25">
      <c r="A554" s="456" t="s">
        <v>1945</v>
      </c>
      <c r="B554" s="458">
        <v>0.47638888888888892</v>
      </c>
    </row>
    <row r="555" spans="1:2" x14ac:dyDescent="0.25">
      <c r="A555" s="456" t="s">
        <v>1946</v>
      </c>
      <c r="B555" s="458">
        <v>0.47638888888888892</v>
      </c>
    </row>
    <row r="556" spans="1:2" x14ac:dyDescent="0.25">
      <c r="A556" s="456" t="s">
        <v>1947</v>
      </c>
      <c r="B556" s="458">
        <v>0.4770833333333333</v>
      </c>
    </row>
    <row r="557" spans="1:2" x14ac:dyDescent="0.25">
      <c r="A557" s="456" t="s">
        <v>1948</v>
      </c>
      <c r="B557" s="458">
        <v>0.47638888888888892</v>
      </c>
    </row>
    <row r="558" spans="1:2" x14ac:dyDescent="0.25">
      <c r="A558" s="456" t="s">
        <v>1949</v>
      </c>
      <c r="B558" s="458">
        <v>0.4770833333333333</v>
      </c>
    </row>
    <row r="559" spans="1:2" x14ac:dyDescent="0.25">
      <c r="A559" s="456" t="s">
        <v>1950</v>
      </c>
      <c r="B559" s="458">
        <v>0.4770833333333333</v>
      </c>
    </row>
    <row r="560" spans="1:2" x14ac:dyDescent="0.25">
      <c r="A560" s="456" t="s">
        <v>1951</v>
      </c>
      <c r="B560" s="458">
        <v>0.47638888888888892</v>
      </c>
    </row>
    <row r="561" spans="1:2" x14ac:dyDescent="0.25">
      <c r="A561" s="456" t="s">
        <v>1952</v>
      </c>
      <c r="B561" s="458">
        <v>0.4770833333333333</v>
      </c>
    </row>
    <row r="562" spans="1:2" x14ac:dyDescent="0.25">
      <c r="A562" s="456" t="s">
        <v>1953</v>
      </c>
      <c r="B562" s="458">
        <v>0.4770833333333333</v>
      </c>
    </row>
    <row r="563" spans="1:2" x14ac:dyDescent="0.25">
      <c r="A563" s="456" t="s">
        <v>1954</v>
      </c>
      <c r="B563" s="458">
        <v>0.4770833333333333</v>
      </c>
    </row>
    <row r="564" spans="1:2" x14ac:dyDescent="0.25">
      <c r="A564" s="456" t="s">
        <v>1955</v>
      </c>
      <c r="B564" s="458">
        <v>0.4770833333333333</v>
      </c>
    </row>
    <row r="565" spans="1:2" x14ac:dyDescent="0.25">
      <c r="A565" s="456" t="s">
        <v>1956</v>
      </c>
      <c r="B565" s="458">
        <v>0.47638888888888892</v>
      </c>
    </row>
    <row r="566" spans="1:2" x14ac:dyDescent="0.25">
      <c r="A566" s="456" t="s">
        <v>1957</v>
      </c>
      <c r="B566" s="458">
        <v>0.47638888888888892</v>
      </c>
    </row>
    <row r="567" spans="1:2" x14ac:dyDescent="0.25">
      <c r="A567" s="456" t="s">
        <v>1958</v>
      </c>
      <c r="B567" s="458">
        <v>0.4770833333333333</v>
      </c>
    </row>
    <row r="568" spans="1:2" x14ac:dyDescent="0.25">
      <c r="A568" s="456" t="s">
        <v>1959</v>
      </c>
      <c r="B568" s="458">
        <v>0.4770833333333333</v>
      </c>
    </row>
    <row r="569" spans="1:2" x14ac:dyDescent="0.25">
      <c r="A569" s="456" t="s">
        <v>1960</v>
      </c>
      <c r="B569" s="458">
        <v>0.4770833333333333</v>
      </c>
    </row>
    <row r="570" spans="1:2" x14ac:dyDescent="0.25">
      <c r="A570" s="456" t="s">
        <v>1961</v>
      </c>
      <c r="B570" s="458">
        <v>0.4770833333333333</v>
      </c>
    </row>
    <row r="571" spans="1:2" x14ac:dyDescent="0.25">
      <c r="A571" s="456" t="s">
        <v>1962</v>
      </c>
      <c r="B571" s="458">
        <v>0.4770833333333333</v>
      </c>
    </row>
    <row r="572" spans="1:2" x14ac:dyDescent="0.25">
      <c r="A572" s="456" t="s">
        <v>1963</v>
      </c>
      <c r="B572" s="458">
        <v>0.4770833333333333</v>
      </c>
    </row>
    <row r="573" spans="1:2" x14ac:dyDescent="0.25">
      <c r="A573" s="456" t="s">
        <v>1964</v>
      </c>
      <c r="B573" s="458">
        <v>0.4770833333333333</v>
      </c>
    </row>
    <row r="574" spans="1:2" x14ac:dyDescent="0.25">
      <c r="A574" s="456" t="s">
        <v>1965</v>
      </c>
      <c r="B574" s="458">
        <v>0.47638888888888892</v>
      </c>
    </row>
    <row r="575" spans="1:2" x14ac:dyDescent="0.25">
      <c r="A575" s="456" t="s">
        <v>1966</v>
      </c>
      <c r="B575" s="458">
        <v>0.47638888888888892</v>
      </c>
    </row>
    <row r="576" spans="1:2" x14ac:dyDescent="0.25">
      <c r="A576" s="456" t="s">
        <v>1967</v>
      </c>
      <c r="B576" s="458">
        <v>0.4777777777777778</v>
      </c>
    </row>
    <row r="577" spans="1:2" x14ac:dyDescent="0.25">
      <c r="A577" s="456" t="s">
        <v>1968</v>
      </c>
      <c r="B577" s="458">
        <v>0.4770833333333333</v>
      </c>
    </row>
    <row r="578" spans="1:2" x14ac:dyDescent="0.25">
      <c r="A578" s="456" t="s">
        <v>1969</v>
      </c>
      <c r="B578" s="458">
        <v>0.4770833333333333</v>
      </c>
    </row>
    <row r="579" spans="1:2" x14ac:dyDescent="0.25">
      <c r="A579" s="456" t="s">
        <v>1970</v>
      </c>
      <c r="B579" s="458">
        <v>0.47638888888888892</v>
      </c>
    </row>
    <row r="580" spans="1:2" x14ac:dyDescent="0.25">
      <c r="A580" s="456" t="s">
        <v>1971</v>
      </c>
      <c r="B580" s="458">
        <v>0.47638888888888892</v>
      </c>
    </row>
    <row r="581" spans="1:2" x14ac:dyDescent="0.25">
      <c r="A581" s="456" t="s">
        <v>1972</v>
      </c>
      <c r="B581" s="458">
        <v>0.4770833333333333</v>
      </c>
    </row>
    <row r="582" spans="1:2" x14ac:dyDescent="0.25">
      <c r="A582" s="456" t="s">
        <v>1973</v>
      </c>
      <c r="B582" s="458">
        <v>0.4770833333333333</v>
      </c>
    </row>
    <row r="583" spans="1:2" x14ac:dyDescent="0.25">
      <c r="A583" s="456" t="s">
        <v>1974</v>
      </c>
      <c r="B583" s="458">
        <v>0.4770833333333333</v>
      </c>
    </row>
    <row r="584" spans="1:2" x14ac:dyDescent="0.25">
      <c r="A584" s="456" t="s">
        <v>1975</v>
      </c>
      <c r="B584" s="458">
        <v>0.47638888888888892</v>
      </c>
    </row>
    <row r="585" spans="1:2" x14ac:dyDescent="0.25">
      <c r="A585" s="456" t="s">
        <v>1976</v>
      </c>
      <c r="B585" s="458">
        <v>0.4770833333333333</v>
      </c>
    </row>
    <row r="586" spans="1:2" x14ac:dyDescent="0.25">
      <c r="A586" s="456" t="s">
        <v>1977</v>
      </c>
      <c r="B586" s="458">
        <v>0.4770833333333333</v>
      </c>
    </row>
    <row r="587" spans="1:2" x14ac:dyDescent="0.25">
      <c r="A587" s="456" t="s">
        <v>1978</v>
      </c>
      <c r="B587" s="458">
        <v>0.47638888888888892</v>
      </c>
    </row>
    <row r="588" spans="1:2" x14ac:dyDescent="0.25">
      <c r="A588" s="456" t="s">
        <v>1979</v>
      </c>
      <c r="B588" s="458">
        <v>0.4770833333333333</v>
      </c>
    </row>
    <row r="589" spans="1:2" x14ac:dyDescent="0.25">
      <c r="A589" s="456" t="s">
        <v>1980</v>
      </c>
      <c r="B589" s="458">
        <v>0.4770833333333333</v>
      </c>
    </row>
    <row r="590" spans="1:2" x14ac:dyDescent="0.25">
      <c r="A590" s="456" t="s">
        <v>1981</v>
      </c>
      <c r="B590" s="458">
        <v>0.47638888888888892</v>
      </c>
    </row>
    <row r="591" spans="1:2" x14ac:dyDescent="0.25">
      <c r="A591" s="456" t="s">
        <v>1982</v>
      </c>
      <c r="B591" s="458">
        <v>0.4770833333333333</v>
      </c>
    </row>
    <row r="592" spans="1:2" x14ac:dyDescent="0.25">
      <c r="A592" s="456" t="s">
        <v>1983</v>
      </c>
      <c r="B592" s="458">
        <v>0.4770833333333333</v>
      </c>
    </row>
    <row r="593" spans="1:2" x14ac:dyDescent="0.25">
      <c r="A593" s="456" t="s">
        <v>1984</v>
      </c>
      <c r="B593" s="458">
        <v>0.4770833333333333</v>
      </c>
    </row>
    <row r="594" spans="1:2" x14ac:dyDescent="0.25">
      <c r="A594" s="456" t="s">
        <v>1985</v>
      </c>
      <c r="B594" s="458">
        <v>0.4770833333333333</v>
      </c>
    </row>
    <row r="595" spans="1:2" x14ac:dyDescent="0.25">
      <c r="A595" s="456" t="s">
        <v>1986</v>
      </c>
      <c r="B595" s="458">
        <v>0.4770833333333333</v>
      </c>
    </row>
    <row r="596" spans="1:2" x14ac:dyDescent="0.25">
      <c r="A596" s="456" t="s">
        <v>1987</v>
      </c>
      <c r="B596" s="458">
        <v>0.4770833333333333</v>
      </c>
    </row>
    <row r="597" spans="1:2" x14ac:dyDescent="0.25">
      <c r="A597" s="456" t="s">
        <v>1988</v>
      </c>
      <c r="B597" s="458">
        <v>0.4770833333333333</v>
      </c>
    </row>
    <row r="598" spans="1:2" x14ac:dyDescent="0.25">
      <c r="A598" s="456" t="s">
        <v>1989</v>
      </c>
      <c r="B598" s="458">
        <v>0.47638888888888892</v>
      </c>
    </row>
    <row r="599" spans="1:2" x14ac:dyDescent="0.25">
      <c r="A599" s="456" t="s">
        <v>1990</v>
      </c>
      <c r="B599" s="458">
        <v>0.47638888888888892</v>
      </c>
    </row>
    <row r="600" spans="1:2" x14ac:dyDescent="0.25">
      <c r="A600" s="456" t="s">
        <v>1991</v>
      </c>
      <c r="B600" s="458">
        <v>0.47638888888888892</v>
      </c>
    </row>
    <row r="601" spans="1:2" x14ac:dyDescent="0.25">
      <c r="A601" s="456" t="s">
        <v>1992</v>
      </c>
      <c r="B601" s="458">
        <v>0.4770833333333333</v>
      </c>
    </row>
    <row r="602" spans="1:2" x14ac:dyDescent="0.25">
      <c r="A602" s="456" t="s">
        <v>1993</v>
      </c>
      <c r="B602" s="458">
        <v>0.47638888888888892</v>
      </c>
    </row>
    <row r="603" spans="1:2" x14ac:dyDescent="0.25">
      <c r="A603" s="456" t="s">
        <v>1994</v>
      </c>
      <c r="B603" s="458">
        <v>0.4770833333333333</v>
      </c>
    </row>
    <row r="604" spans="1:2" x14ac:dyDescent="0.25">
      <c r="A604" s="456" t="s">
        <v>1995</v>
      </c>
      <c r="B604" s="458">
        <v>0.4770833333333333</v>
      </c>
    </row>
    <row r="605" spans="1:2" x14ac:dyDescent="0.25">
      <c r="A605" s="456" t="s">
        <v>1996</v>
      </c>
      <c r="B605" s="458">
        <v>0.4770833333333333</v>
      </c>
    </row>
    <row r="606" spans="1:2" x14ac:dyDescent="0.25">
      <c r="A606" s="456" t="s">
        <v>1997</v>
      </c>
      <c r="B606" s="458">
        <v>0.47638888888888892</v>
      </c>
    </row>
    <row r="607" spans="1:2" x14ac:dyDescent="0.25">
      <c r="A607" s="456" t="s">
        <v>1998</v>
      </c>
      <c r="B607" s="458">
        <v>0.47638888888888892</v>
      </c>
    </row>
    <row r="608" spans="1:2" x14ac:dyDescent="0.25">
      <c r="A608" s="456" t="s">
        <v>1999</v>
      </c>
      <c r="B608" s="458">
        <v>0.4770833333333333</v>
      </c>
    </row>
    <row r="609" spans="1:2" x14ac:dyDescent="0.25">
      <c r="A609" s="456" t="s">
        <v>2000</v>
      </c>
      <c r="B609" s="458">
        <v>0.4770833333333333</v>
      </c>
    </row>
    <row r="610" spans="1:2" x14ac:dyDescent="0.25">
      <c r="A610" s="456" t="s">
        <v>2001</v>
      </c>
      <c r="B610" s="458">
        <v>0.4770833333333333</v>
      </c>
    </row>
    <row r="611" spans="1:2" x14ac:dyDescent="0.25">
      <c r="A611" s="456" t="s">
        <v>2002</v>
      </c>
      <c r="B611" s="458">
        <v>0.4770833333333333</v>
      </c>
    </row>
    <row r="612" spans="1:2" x14ac:dyDescent="0.25">
      <c r="A612" s="456" t="s">
        <v>2003</v>
      </c>
      <c r="B612" s="458">
        <v>0.4770833333333333</v>
      </c>
    </row>
    <row r="613" spans="1:2" x14ac:dyDescent="0.25">
      <c r="A613" s="456" t="s">
        <v>2004</v>
      </c>
      <c r="B613" s="458">
        <v>0.4777777777777778</v>
      </c>
    </row>
    <row r="614" spans="1:2" x14ac:dyDescent="0.25">
      <c r="A614" s="456" t="s">
        <v>2005</v>
      </c>
      <c r="B614" s="458">
        <v>0.4770833333333333</v>
      </c>
    </row>
    <row r="615" spans="1:2" x14ac:dyDescent="0.25">
      <c r="A615" s="456" t="s">
        <v>2006</v>
      </c>
      <c r="B615" s="458">
        <v>0.4770833333333333</v>
      </c>
    </row>
    <row r="616" spans="1:2" x14ac:dyDescent="0.25">
      <c r="A616" s="456" t="s">
        <v>2007</v>
      </c>
      <c r="B616" s="458">
        <v>0.47638888888888892</v>
      </c>
    </row>
    <row r="617" spans="1:2" x14ac:dyDescent="0.25">
      <c r="A617" s="456" t="s">
        <v>2008</v>
      </c>
      <c r="B617" s="458">
        <v>0.47638888888888892</v>
      </c>
    </row>
    <row r="618" spans="1:2" x14ac:dyDescent="0.25">
      <c r="A618" s="456" t="s">
        <v>2009</v>
      </c>
      <c r="B618" s="458">
        <v>0.47638888888888892</v>
      </c>
    </row>
    <row r="619" spans="1:2" x14ac:dyDescent="0.25">
      <c r="A619" s="456" t="s">
        <v>2010</v>
      </c>
      <c r="B619" s="458">
        <v>0.4770833333333333</v>
      </c>
    </row>
    <row r="620" spans="1:2" x14ac:dyDescent="0.25">
      <c r="A620" s="456" t="s">
        <v>2011</v>
      </c>
      <c r="B620" s="458">
        <v>0.4770833333333333</v>
      </c>
    </row>
    <row r="621" spans="1:2" x14ac:dyDescent="0.25">
      <c r="A621" s="456" t="s">
        <v>2012</v>
      </c>
      <c r="B621" s="458">
        <v>0.4770833333333333</v>
      </c>
    </row>
    <row r="622" spans="1:2" x14ac:dyDescent="0.25">
      <c r="A622" s="456" t="s">
        <v>2013</v>
      </c>
      <c r="B622" s="458">
        <v>0.4770833333333333</v>
      </c>
    </row>
    <row r="623" spans="1:2" x14ac:dyDescent="0.25">
      <c r="A623" s="456" t="s">
        <v>2014</v>
      </c>
      <c r="B623" s="458">
        <v>0.4770833333333333</v>
      </c>
    </row>
    <row r="624" spans="1:2" x14ac:dyDescent="0.25">
      <c r="A624" s="456" t="s">
        <v>2015</v>
      </c>
      <c r="B624" s="458">
        <v>0.4770833333333333</v>
      </c>
    </row>
    <row r="625" spans="1:2" x14ac:dyDescent="0.25">
      <c r="A625" s="456" t="s">
        <v>2016</v>
      </c>
      <c r="B625" s="458">
        <v>0.4770833333333333</v>
      </c>
    </row>
    <row r="626" spans="1:2" x14ac:dyDescent="0.25">
      <c r="A626" s="456" t="s">
        <v>2017</v>
      </c>
      <c r="B626" s="458">
        <v>0.4770833333333333</v>
      </c>
    </row>
    <row r="627" spans="1:2" x14ac:dyDescent="0.25">
      <c r="A627" s="456" t="s">
        <v>2018</v>
      </c>
      <c r="B627" s="458">
        <v>0.4770833333333333</v>
      </c>
    </row>
    <row r="628" spans="1:2" x14ac:dyDescent="0.25">
      <c r="A628" s="456" t="s">
        <v>2019</v>
      </c>
      <c r="B628" s="458">
        <v>0.4770833333333333</v>
      </c>
    </row>
    <row r="629" spans="1:2" x14ac:dyDescent="0.25">
      <c r="A629" s="456" t="s">
        <v>2020</v>
      </c>
      <c r="B629" s="458">
        <v>0.4770833333333333</v>
      </c>
    </row>
    <row r="630" spans="1:2" x14ac:dyDescent="0.25">
      <c r="A630" s="456" t="s">
        <v>2021</v>
      </c>
      <c r="B630" s="458">
        <v>0.4770833333333333</v>
      </c>
    </row>
    <row r="631" spans="1:2" x14ac:dyDescent="0.25">
      <c r="A631" s="456" t="s">
        <v>2022</v>
      </c>
      <c r="B631" s="458">
        <v>0.47638888888888892</v>
      </c>
    </row>
    <row r="632" spans="1:2" x14ac:dyDescent="0.25">
      <c r="A632" s="456" t="s">
        <v>2023</v>
      </c>
      <c r="B632" s="458">
        <v>0.4770833333333333</v>
      </c>
    </row>
    <row r="633" spans="1:2" x14ac:dyDescent="0.25">
      <c r="A633" s="456" t="s">
        <v>2024</v>
      </c>
      <c r="B633" s="458">
        <v>0.47638888888888892</v>
      </c>
    </row>
    <row r="634" spans="1:2" x14ac:dyDescent="0.25">
      <c r="A634" s="456" t="s">
        <v>2025</v>
      </c>
      <c r="B634" s="458">
        <v>0.4770833333333333</v>
      </c>
    </row>
    <row r="635" spans="1:2" x14ac:dyDescent="0.25">
      <c r="A635" s="456" t="s">
        <v>2026</v>
      </c>
      <c r="B635" s="458">
        <v>0.47638888888888892</v>
      </c>
    </row>
    <row r="636" spans="1:2" x14ac:dyDescent="0.25">
      <c r="A636" s="456" t="s">
        <v>2027</v>
      </c>
      <c r="B636" s="458">
        <v>0.4770833333333333</v>
      </c>
    </row>
    <row r="637" spans="1:2" x14ac:dyDescent="0.25">
      <c r="A637" s="456" t="s">
        <v>2028</v>
      </c>
      <c r="B637" s="458">
        <v>0.4770833333333333</v>
      </c>
    </row>
    <row r="638" spans="1:2" x14ac:dyDescent="0.25">
      <c r="A638" s="456" t="s">
        <v>2029</v>
      </c>
      <c r="B638" s="458">
        <v>0.4770833333333333</v>
      </c>
    </row>
    <row r="639" spans="1:2" x14ac:dyDescent="0.25">
      <c r="A639" s="456" t="s">
        <v>2030</v>
      </c>
      <c r="B639" s="458">
        <v>0.47638888888888892</v>
      </c>
    </row>
    <row r="640" spans="1:2" x14ac:dyDescent="0.25">
      <c r="A640" s="456" t="s">
        <v>2031</v>
      </c>
      <c r="B640" s="458">
        <v>0.4770833333333333</v>
      </c>
    </row>
    <row r="641" spans="1:2" x14ac:dyDescent="0.25">
      <c r="A641" s="456" t="s">
        <v>2032</v>
      </c>
      <c r="B641" s="458">
        <v>0.4770833333333333</v>
      </c>
    </row>
    <row r="642" spans="1:2" x14ac:dyDescent="0.25">
      <c r="A642" s="456" t="s">
        <v>2033</v>
      </c>
      <c r="B642" s="458">
        <v>0.4770833333333333</v>
      </c>
    </row>
    <row r="643" spans="1:2" x14ac:dyDescent="0.25">
      <c r="A643" s="456" t="s">
        <v>2034</v>
      </c>
      <c r="B643" s="458">
        <v>0.4770833333333333</v>
      </c>
    </row>
    <row r="644" spans="1:2" x14ac:dyDescent="0.25">
      <c r="A644" s="456" t="s">
        <v>2035</v>
      </c>
      <c r="B644" s="458">
        <v>0.47638888888888892</v>
      </c>
    </row>
    <row r="645" spans="1:2" x14ac:dyDescent="0.25">
      <c r="A645" s="456" t="s">
        <v>2036</v>
      </c>
      <c r="B645" s="458">
        <v>0.4770833333333333</v>
      </c>
    </row>
    <row r="646" spans="1:2" x14ac:dyDescent="0.25">
      <c r="A646" s="456" t="s">
        <v>2037</v>
      </c>
      <c r="B646" s="458">
        <v>0.47638888888888892</v>
      </c>
    </row>
    <row r="647" spans="1:2" x14ac:dyDescent="0.25">
      <c r="A647" s="456" t="s">
        <v>2038</v>
      </c>
      <c r="B647" s="458">
        <v>0.4770833333333333</v>
      </c>
    </row>
    <row r="648" spans="1:2" x14ac:dyDescent="0.25">
      <c r="A648" s="456" t="s">
        <v>2039</v>
      </c>
      <c r="B648" s="458">
        <v>0.4777777777777778</v>
      </c>
    </row>
    <row r="649" spans="1:2" x14ac:dyDescent="0.25">
      <c r="A649" s="456" t="s">
        <v>2040</v>
      </c>
      <c r="B649" s="458">
        <v>0.4770833333333333</v>
      </c>
    </row>
    <row r="650" spans="1:2" x14ac:dyDescent="0.25">
      <c r="A650" s="456" t="s">
        <v>2041</v>
      </c>
      <c r="B650" s="458">
        <v>0.47638888888888892</v>
      </c>
    </row>
    <row r="651" spans="1:2" x14ac:dyDescent="0.25">
      <c r="A651" s="456" t="s">
        <v>2042</v>
      </c>
      <c r="B651" s="458">
        <v>0.47638888888888892</v>
      </c>
    </row>
    <row r="652" spans="1:2" x14ac:dyDescent="0.25">
      <c r="A652" s="456" t="s">
        <v>2043</v>
      </c>
      <c r="B652" s="458">
        <v>0.4770833333333333</v>
      </c>
    </row>
    <row r="653" spans="1:2" x14ac:dyDescent="0.25">
      <c r="A653" s="456" t="s">
        <v>2044</v>
      </c>
      <c r="B653" s="458">
        <v>0.47638888888888892</v>
      </c>
    </row>
    <row r="654" spans="1:2" x14ac:dyDescent="0.25">
      <c r="A654" s="456" t="s">
        <v>2045</v>
      </c>
      <c r="B654" s="458">
        <v>0.47638888888888892</v>
      </c>
    </row>
    <row r="655" spans="1:2" x14ac:dyDescent="0.25">
      <c r="A655" s="456" t="s">
        <v>2046</v>
      </c>
      <c r="B655" s="458">
        <v>0.47638888888888892</v>
      </c>
    </row>
    <row r="656" spans="1:2" x14ac:dyDescent="0.25">
      <c r="A656" s="456" t="s">
        <v>2047</v>
      </c>
      <c r="B656" s="458">
        <v>0.4770833333333333</v>
      </c>
    </row>
    <row r="657" spans="1:2" x14ac:dyDescent="0.25">
      <c r="A657" s="456" t="s">
        <v>2048</v>
      </c>
      <c r="B657" s="458">
        <v>0.47638888888888892</v>
      </c>
    </row>
    <row r="658" spans="1:2" x14ac:dyDescent="0.25">
      <c r="A658" s="456" t="s">
        <v>2049</v>
      </c>
      <c r="B658" s="458">
        <v>0.4770833333333333</v>
      </c>
    </row>
    <row r="659" spans="1:2" x14ac:dyDescent="0.25">
      <c r="A659" s="456" t="s">
        <v>2050</v>
      </c>
      <c r="B659" s="458">
        <v>0.4770833333333333</v>
      </c>
    </row>
    <row r="660" spans="1:2" x14ac:dyDescent="0.25">
      <c r="A660" s="456" t="s">
        <v>2051</v>
      </c>
      <c r="B660" s="458">
        <v>0.4770833333333333</v>
      </c>
    </row>
    <row r="661" spans="1:2" x14ac:dyDescent="0.25">
      <c r="A661" s="456" t="s">
        <v>2052</v>
      </c>
      <c r="B661" s="458">
        <v>0.4770833333333333</v>
      </c>
    </row>
    <row r="662" spans="1:2" x14ac:dyDescent="0.25">
      <c r="A662" s="456" t="s">
        <v>2053</v>
      </c>
      <c r="B662" s="458">
        <v>0.4770833333333333</v>
      </c>
    </row>
    <row r="663" spans="1:2" x14ac:dyDescent="0.25">
      <c r="A663" s="456" t="s">
        <v>2054</v>
      </c>
      <c r="B663" s="458">
        <v>0.4770833333333333</v>
      </c>
    </row>
    <row r="664" spans="1:2" x14ac:dyDescent="0.25">
      <c r="A664" s="456" t="s">
        <v>2055</v>
      </c>
      <c r="B664" s="458">
        <v>0.4770833333333333</v>
      </c>
    </row>
    <row r="665" spans="1:2" x14ac:dyDescent="0.25">
      <c r="A665" s="456" t="s">
        <v>2056</v>
      </c>
      <c r="B665" s="458">
        <v>0.4770833333333333</v>
      </c>
    </row>
    <row r="666" spans="1:2" x14ac:dyDescent="0.25">
      <c r="A666" s="456" t="s">
        <v>2057</v>
      </c>
      <c r="B666" s="458">
        <v>0.4770833333333333</v>
      </c>
    </row>
    <row r="667" spans="1:2" x14ac:dyDescent="0.25">
      <c r="A667" s="456" t="s">
        <v>2058</v>
      </c>
      <c r="B667" s="458">
        <v>0.47638888888888892</v>
      </c>
    </row>
    <row r="668" spans="1:2" x14ac:dyDescent="0.25">
      <c r="A668" s="456" t="s">
        <v>2059</v>
      </c>
      <c r="B668" s="458">
        <v>0.47638888888888892</v>
      </c>
    </row>
    <row r="669" spans="1:2" x14ac:dyDescent="0.25">
      <c r="A669" s="456" t="s">
        <v>2060</v>
      </c>
      <c r="B669" s="458">
        <v>0.47638888888888892</v>
      </c>
    </row>
    <row r="670" spans="1:2" x14ac:dyDescent="0.25">
      <c r="A670" s="456" t="s">
        <v>2061</v>
      </c>
      <c r="B670" s="458">
        <v>0.4770833333333333</v>
      </c>
    </row>
    <row r="671" spans="1:2" x14ac:dyDescent="0.25">
      <c r="A671" s="456" t="s">
        <v>2062</v>
      </c>
      <c r="B671" s="458">
        <v>0.4770833333333333</v>
      </c>
    </row>
    <row r="672" spans="1:2" x14ac:dyDescent="0.25">
      <c r="A672" s="456" t="s">
        <v>2063</v>
      </c>
      <c r="B672" s="458">
        <v>0.4770833333333333</v>
      </c>
    </row>
    <row r="673" spans="1:2" x14ac:dyDescent="0.25">
      <c r="A673" s="456" t="s">
        <v>2064</v>
      </c>
      <c r="B673" s="458">
        <v>0.4770833333333333</v>
      </c>
    </row>
    <row r="674" spans="1:2" x14ac:dyDescent="0.25">
      <c r="A674" s="456" t="s">
        <v>2065</v>
      </c>
      <c r="B674" s="458">
        <v>0.4770833333333333</v>
      </c>
    </row>
    <row r="675" spans="1:2" x14ac:dyDescent="0.25">
      <c r="A675" s="456" t="s">
        <v>2066</v>
      </c>
      <c r="B675" s="458">
        <v>0.4770833333333333</v>
      </c>
    </row>
    <row r="676" spans="1:2" x14ac:dyDescent="0.25">
      <c r="A676" s="456" t="s">
        <v>2067</v>
      </c>
      <c r="B676" s="458">
        <v>0.4770833333333333</v>
      </c>
    </row>
    <row r="677" spans="1:2" x14ac:dyDescent="0.25">
      <c r="A677" s="456" t="s">
        <v>2068</v>
      </c>
      <c r="B677" s="458">
        <v>0.4770833333333333</v>
      </c>
    </row>
    <row r="678" spans="1:2" x14ac:dyDescent="0.25">
      <c r="A678" s="456" t="s">
        <v>2069</v>
      </c>
      <c r="B678" s="458">
        <v>0.4770833333333333</v>
      </c>
    </row>
    <row r="679" spans="1:2" x14ac:dyDescent="0.25">
      <c r="A679" s="456" t="s">
        <v>2070</v>
      </c>
      <c r="B679" s="458">
        <v>0.4770833333333333</v>
      </c>
    </row>
    <row r="680" spans="1:2" x14ac:dyDescent="0.25">
      <c r="A680" s="456" t="s">
        <v>2071</v>
      </c>
      <c r="B680" s="458">
        <v>0.4770833333333333</v>
      </c>
    </row>
    <row r="681" spans="1:2" x14ac:dyDescent="0.25">
      <c r="A681" s="456" t="s">
        <v>2072</v>
      </c>
      <c r="B681" s="458">
        <v>0.47638888888888892</v>
      </c>
    </row>
    <row r="682" spans="1:2" x14ac:dyDescent="0.25">
      <c r="A682" s="456" t="s">
        <v>2073</v>
      </c>
      <c r="B682" s="458">
        <v>0.47638888888888892</v>
      </c>
    </row>
    <row r="683" spans="1:2" x14ac:dyDescent="0.25">
      <c r="A683" s="456" t="s">
        <v>2074</v>
      </c>
      <c r="B683" s="458">
        <v>0.47638888888888892</v>
      </c>
    </row>
    <row r="684" spans="1:2" x14ac:dyDescent="0.25">
      <c r="A684" s="456" t="s">
        <v>2075</v>
      </c>
      <c r="B684" s="458">
        <v>0.4770833333333333</v>
      </c>
    </row>
    <row r="685" spans="1:2" x14ac:dyDescent="0.25">
      <c r="A685" s="456" t="s">
        <v>2076</v>
      </c>
      <c r="B685" s="458">
        <v>0.4770833333333333</v>
      </c>
    </row>
    <row r="686" spans="1:2" x14ac:dyDescent="0.25">
      <c r="A686" s="456" t="s">
        <v>2077</v>
      </c>
      <c r="B686" s="458">
        <v>0.47638888888888892</v>
      </c>
    </row>
    <row r="687" spans="1:2" x14ac:dyDescent="0.25">
      <c r="A687" s="456" t="s">
        <v>2078</v>
      </c>
      <c r="B687" s="458">
        <v>0.4770833333333333</v>
      </c>
    </row>
    <row r="688" spans="1:2" x14ac:dyDescent="0.25">
      <c r="A688" s="456" t="s">
        <v>2079</v>
      </c>
      <c r="B688" s="458">
        <v>0.4770833333333333</v>
      </c>
    </row>
    <row r="689" spans="1:2" x14ac:dyDescent="0.25">
      <c r="A689" s="456" t="s">
        <v>2080</v>
      </c>
      <c r="B689" s="458">
        <v>0.47638888888888892</v>
      </c>
    </row>
    <row r="690" spans="1:2" x14ac:dyDescent="0.25">
      <c r="A690" s="456" t="s">
        <v>2081</v>
      </c>
      <c r="B690" s="458">
        <v>0.47638888888888892</v>
      </c>
    </row>
    <row r="691" spans="1:2" x14ac:dyDescent="0.25">
      <c r="A691" s="456" t="s">
        <v>2082</v>
      </c>
      <c r="B691" s="458">
        <v>0.4770833333333333</v>
      </c>
    </row>
    <row r="692" spans="1:2" x14ac:dyDescent="0.25">
      <c r="A692" s="456" t="s">
        <v>2083</v>
      </c>
      <c r="B692" s="458">
        <v>0.47638888888888892</v>
      </c>
    </row>
    <row r="693" spans="1:2" x14ac:dyDescent="0.25">
      <c r="A693" s="456" t="s">
        <v>2084</v>
      </c>
      <c r="B693" s="458">
        <v>0.47638888888888892</v>
      </c>
    </row>
    <row r="694" spans="1:2" x14ac:dyDescent="0.25">
      <c r="A694" s="456" t="s">
        <v>2085</v>
      </c>
      <c r="B694" s="458">
        <v>0.47638888888888892</v>
      </c>
    </row>
    <row r="695" spans="1:2" x14ac:dyDescent="0.25">
      <c r="A695" s="456" t="s">
        <v>2086</v>
      </c>
      <c r="B695" s="458">
        <v>0.4770833333333333</v>
      </c>
    </row>
    <row r="696" spans="1:2" x14ac:dyDescent="0.25">
      <c r="A696" s="456" t="s">
        <v>2087</v>
      </c>
      <c r="B696" s="458">
        <v>0.4770833333333333</v>
      </c>
    </row>
    <row r="697" spans="1:2" x14ac:dyDescent="0.25">
      <c r="A697" s="456" t="s">
        <v>2088</v>
      </c>
      <c r="B697" s="458">
        <v>0.4770833333333333</v>
      </c>
    </row>
    <row r="698" spans="1:2" x14ac:dyDescent="0.25">
      <c r="A698" s="456" t="s">
        <v>2089</v>
      </c>
      <c r="B698" s="458">
        <v>0.4770833333333333</v>
      </c>
    </row>
    <row r="699" spans="1:2" x14ac:dyDescent="0.25">
      <c r="A699" s="456" t="s">
        <v>2090</v>
      </c>
      <c r="B699" s="458">
        <v>0.47638888888888892</v>
      </c>
    </row>
    <row r="700" spans="1:2" x14ac:dyDescent="0.25">
      <c r="A700" s="456" t="s">
        <v>2091</v>
      </c>
      <c r="B700" s="458">
        <v>0.47638888888888892</v>
      </c>
    </row>
    <row r="701" spans="1:2" x14ac:dyDescent="0.25">
      <c r="A701" s="456" t="s">
        <v>2092</v>
      </c>
      <c r="B701" s="458">
        <v>0.4770833333333333</v>
      </c>
    </row>
    <row r="702" spans="1:2" x14ac:dyDescent="0.25">
      <c r="A702" s="456" t="s">
        <v>2093</v>
      </c>
      <c r="B702" s="458">
        <v>0.4770833333333333</v>
      </c>
    </row>
    <row r="703" spans="1:2" x14ac:dyDescent="0.25">
      <c r="A703" s="456" t="s">
        <v>2094</v>
      </c>
      <c r="B703" s="458">
        <v>0.4770833333333333</v>
      </c>
    </row>
    <row r="704" spans="1:2" x14ac:dyDescent="0.25">
      <c r="A704" s="456" t="s">
        <v>2095</v>
      </c>
      <c r="B704" s="458">
        <v>0.4770833333333333</v>
      </c>
    </row>
    <row r="705" spans="1:2" x14ac:dyDescent="0.25">
      <c r="A705" s="456" t="s">
        <v>2096</v>
      </c>
      <c r="B705" s="458">
        <v>0.4777777777777778</v>
      </c>
    </row>
    <row r="706" spans="1:2" x14ac:dyDescent="0.25">
      <c r="A706" s="456" t="s">
        <v>2097</v>
      </c>
      <c r="B706" s="458">
        <v>0.4770833333333333</v>
      </c>
    </row>
    <row r="707" spans="1:2" x14ac:dyDescent="0.25">
      <c r="A707" s="456" t="s">
        <v>2098</v>
      </c>
      <c r="B707" s="458">
        <v>0.4770833333333333</v>
      </c>
    </row>
    <row r="708" spans="1:2" x14ac:dyDescent="0.25">
      <c r="A708" s="456" t="s">
        <v>2099</v>
      </c>
      <c r="B708" s="458">
        <v>0.47638888888888892</v>
      </c>
    </row>
    <row r="709" spans="1:2" x14ac:dyDescent="0.25">
      <c r="A709" s="456" t="s">
        <v>2100</v>
      </c>
      <c r="B709" s="458">
        <v>0.47638888888888892</v>
      </c>
    </row>
    <row r="710" spans="1:2" x14ac:dyDescent="0.25">
      <c r="A710" s="456" t="s">
        <v>2101</v>
      </c>
      <c r="B710" s="458">
        <v>0.4770833333333333</v>
      </c>
    </row>
    <row r="711" spans="1:2" x14ac:dyDescent="0.25">
      <c r="A711" s="456" t="s">
        <v>2102</v>
      </c>
      <c r="B711" s="458">
        <v>0.4770833333333333</v>
      </c>
    </row>
    <row r="712" spans="1:2" x14ac:dyDescent="0.25">
      <c r="A712" s="456" t="s">
        <v>2103</v>
      </c>
      <c r="B712" s="458">
        <v>0.4770833333333333</v>
      </c>
    </row>
    <row r="713" spans="1:2" x14ac:dyDescent="0.25">
      <c r="A713" s="456" t="s">
        <v>2104</v>
      </c>
      <c r="B713" s="458">
        <v>0.4770833333333333</v>
      </c>
    </row>
    <row r="714" spans="1:2" x14ac:dyDescent="0.25">
      <c r="A714" s="456" t="s">
        <v>2105</v>
      </c>
      <c r="B714" s="458">
        <v>0.4770833333333333</v>
      </c>
    </row>
    <row r="715" spans="1:2" x14ac:dyDescent="0.25">
      <c r="A715" s="456" t="s">
        <v>2106</v>
      </c>
      <c r="B715" s="458">
        <v>0.4770833333333333</v>
      </c>
    </row>
    <row r="716" spans="1:2" x14ac:dyDescent="0.25">
      <c r="A716" s="456" t="s">
        <v>2107</v>
      </c>
      <c r="B716" s="458">
        <v>0.4770833333333333</v>
      </c>
    </row>
    <row r="717" spans="1:2" x14ac:dyDescent="0.25">
      <c r="A717" s="456" t="s">
        <v>2108</v>
      </c>
      <c r="B717" s="458">
        <v>0.4770833333333333</v>
      </c>
    </row>
    <row r="718" spans="1:2" x14ac:dyDescent="0.25">
      <c r="A718" s="456" t="s">
        <v>2109</v>
      </c>
      <c r="B718" s="458">
        <v>0.47638888888888892</v>
      </c>
    </row>
    <row r="719" spans="1:2" x14ac:dyDescent="0.25">
      <c r="A719" s="456" t="s">
        <v>2110</v>
      </c>
      <c r="B719" s="458">
        <v>0.4770833333333333</v>
      </c>
    </row>
    <row r="720" spans="1:2" x14ac:dyDescent="0.25">
      <c r="A720" s="456" t="s">
        <v>2111</v>
      </c>
      <c r="B720" s="458">
        <v>0.4770833333333333</v>
      </c>
    </row>
    <row r="721" spans="1:2" x14ac:dyDescent="0.25">
      <c r="A721" s="456" t="s">
        <v>2112</v>
      </c>
      <c r="B721" s="458">
        <v>0.4770833333333333</v>
      </c>
    </row>
    <row r="722" spans="1:2" x14ac:dyDescent="0.25">
      <c r="A722" s="456" t="s">
        <v>2113</v>
      </c>
      <c r="B722" s="458">
        <v>0.4770833333333333</v>
      </c>
    </row>
    <row r="723" spans="1:2" x14ac:dyDescent="0.25">
      <c r="A723" s="456" t="s">
        <v>2114</v>
      </c>
      <c r="B723" s="458">
        <v>0.4770833333333333</v>
      </c>
    </row>
    <row r="724" spans="1:2" x14ac:dyDescent="0.25">
      <c r="A724" s="456" t="s">
        <v>2115</v>
      </c>
      <c r="B724" s="458">
        <v>0.4770833333333333</v>
      </c>
    </row>
    <row r="725" spans="1:2" x14ac:dyDescent="0.25">
      <c r="A725" s="456" t="s">
        <v>2116</v>
      </c>
      <c r="B725" s="458">
        <v>0.47638888888888892</v>
      </c>
    </row>
    <row r="726" spans="1:2" x14ac:dyDescent="0.25">
      <c r="A726" s="456" t="s">
        <v>2117</v>
      </c>
      <c r="B726" s="458">
        <v>0.4770833333333333</v>
      </c>
    </row>
    <row r="727" spans="1:2" x14ac:dyDescent="0.25">
      <c r="A727" s="456" t="s">
        <v>2118</v>
      </c>
      <c r="B727" s="458">
        <v>0.4770833333333333</v>
      </c>
    </row>
    <row r="728" spans="1:2" x14ac:dyDescent="0.25">
      <c r="A728" s="456" t="s">
        <v>2119</v>
      </c>
      <c r="B728" s="458">
        <v>0.4770833333333333</v>
      </c>
    </row>
    <row r="729" spans="1:2" x14ac:dyDescent="0.25">
      <c r="A729" s="456" t="s">
        <v>2120</v>
      </c>
      <c r="B729" s="458">
        <v>0.47638888888888892</v>
      </c>
    </row>
    <row r="730" spans="1:2" x14ac:dyDescent="0.25">
      <c r="A730" s="456" t="s">
        <v>2121</v>
      </c>
      <c r="B730" s="458">
        <v>0.4777777777777778</v>
      </c>
    </row>
    <row r="731" spans="1:2" x14ac:dyDescent="0.25">
      <c r="A731" s="456" t="s">
        <v>2122</v>
      </c>
      <c r="B731" s="458">
        <v>0.4777777777777778</v>
      </c>
    </row>
    <row r="732" spans="1:2" x14ac:dyDescent="0.25">
      <c r="A732" s="456" t="s">
        <v>2123</v>
      </c>
      <c r="B732" s="458">
        <v>0.47638888888888892</v>
      </c>
    </row>
    <row r="733" spans="1:2" x14ac:dyDescent="0.25">
      <c r="A733" s="456" t="s">
        <v>2124</v>
      </c>
      <c r="B733" s="458">
        <v>0.4770833333333333</v>
      </c>
    </row>
    <row r="734" spans="1:2" x14ac:dyDescent="0.25">
      <c r="A734" s="456" t="s">
        <v>2125</v>
      </c>
      <c r="B734" s="458">
        <v>0.4770833333333333</v>
      </c>
    </row>
    <row r="735" spans="1:2" x14ac:dyDescent="0.25">
      <c r="A735" s="456" t="s">
        <v>2126</v>
      </c>
      <c r="B735" s="458">
        <v>0.4770833333333333</v>
      </c>
    </row>
    <row r="736" spans="1:2" x14ac:dyDescent="0.25">
      <c r="A736" s="456" t="s">
        <v>2127</v>
      </c>
      <c r="B736" s="458">
        <v>0.4770833333333333</v>
      </c>
    </row>
    <row r="737" spans="1:2" x14ac:dyDescent="0.25">
      <c r="A737" s="456" t="s">
        <v>2128</v>
      </c>
      <c r="B737" s="458">
        <v>0.4777777777777778</v>
      </c>
    </row>
    <row r="738" spans="1:2" x14ac:dyDescent="0.25">
      <c r="A738" s="456" t="s">
        <v>2129</v>
      </c>
      <c r="B738" s="458">
        <v>0.4770833333333333</v>
      </c>
    </row>
    <row r="739" spans="1:2" x14ac:dyDescent="0.25">
      <c r="A739" s="456" t="s">
        <v>2130</v>
      </c>
      <c r="B739" s="458">
        <v>0.47638888888888892</v>
      </c>
    </row>
    <row r="740" spans="1:2" x14ac:dyDescent="0.25">
      <c r="A740" s="456" t="s">
        <v>2131</v>
      </c>
      <c r="B740" s="458">
        <v>0.4770833333333333</v>
      </c>
    </row>
    <row r="741" spans="1:2" x14ac:dyDescent="0.25">
      <c r="A741" s="456" t="s">
        <v>2132</v>
      </c>
      <c r="B741" s="458">
        <v>0.4770833333333333</v>
      </c>
    </row>
    <row r="742" spans="1:2" x14ac:dyDescent="0.25">
      <c r="A742" s="456" t="s">
        <v>2133</v>
      </c>
      <c r="B742" s="458">
        <v>0.4770833333333333</v>
      </c>
    </row>
    <row r="743" spans="1:2" x14ac:dyDescent="0.25">
      <c r="A743" s="456" t="s">
        <v>2134</v>
      </c>
      <c r="B743" s="458">
        <v>0.4770833333333333</v>
      </c>
    </row>
    <row r="744" spans="1:2" x14ac:dyDescent="0.25">
      <c r="A744" s="456" t="s">
        <v>2135</v>
      </c>
      <c r="B744" s="458">
        <v>0.4770833333333333</v>
      </c>
    </row>
    <row r="745" spans="1:2" x14ac:dyDescent="0.25">
      <c r="A745" s="456" t="s">
        <v>2136</v>
      </c>
      <c r="B745" s="458">
        <v>0.47638888888888892</v>
      </c>
    </row>
    <row r="746" spans="1:2" x14ac:dyDescent="0.25">
      <c r="A746" s="456" t="s">
        <v>2137</v>
      </c>
      <c r="B746" s="458">
        <v>0.4770833333333333</v>
      </c>
    </row>
    <row r="747" spans="1:2" x14ac:dyDescent="0.25">
      <c r="A747" s="456" t="s">
        <v>2138</v>
      </c>
      <c r="B747" s="458">
        <v>0.4770833333333333</v>
      </c>
    </row>
    <row r="748" spans="1:2" x14ac:dyDescent="0.25">
      <c r="A748" s="456" t="s">
        <v>2139</v>
      </c>
      <c r="B748" s="458">
        <v>0.4770833333333333</v>
      </c>
    </row>
    <row r="749" spans="1:2" x14ac:dyDescent="0.25">
      <c r="A749" s="456" t="s">
        <v>2140</v>
      </c>
      <c r="B749" s="458">
        <v>0.4770833333333333</v>
      </c>
    </row>
    <row r="750" spans="1:2" x14ac:dyDescent="0.25">
      <c r="A750" s="456" t="s">
        <v>2141</v>
      </c>
      <c r="B750" s="458">
        <v>0.47638888888888892</v>
      </c>
    </row>
    <row r="751" spans="1:2" x14ac:dyDescent="0.25">
      <c r="A751" s="456" t="s">
        <v>2142</v>
      </c>
      <c r="B751" s="458">
        <v>0.4770833333333333</v>
      </c>
    </row>
    <row r="752" spans="1:2" x14ac:dyDescent="0.25">
      <c r="A752" s="456" t="s">
        <v>2143</v>
      </c>
      <c r="B752" s="458">
        <v>0.47638888888888892</v>
      </c>
    </row>
    <row r="753" spans="1:2" x14ac:dyDescent="0.25">
      <c r="A753" s="456" t="s">
        <v>2144</v>
      </c>
      <c r="B753" s="458">
        <v>0.4770833333333333</v>
      </c>
    </row>
    <row r="754" spans="1:2" x14ac:dyDescent="0.25">
      <c r="A754" s="456" t="s">
        <v>2145</v>
      </c>
      <c r="B754" s="458">
        <v>0.4770833333333333</v>
      </c>
    </row>
    <row r="755" spans="1:2" x14ac:dyDescent="0.25">
      <c r="A755" s="456" t="s">
        <v>2146</v>
      </c>
      <c r="B755" s="458">
        <v>0.4770833333333333</v>
      </c>
    </row>
    <row r="756" spans="1:2" x14ac:dyDescent="0.25">
      <c r="A756" s="456" t="s">
        <v>2147</v>
      </c>
      <c r="B756" s="458">
        <v>0.4770833333333333</v>
      </c>
    </row>
    <row r="757" spans="1:2" x14ac:dyDescent="0.25">
      <c r="A757" s="456" t="s">
        <v>2148</v>
      </c>
      <c r="B757" s="458">
        <v>0.47638888888888892</v>
      </c>
    </row>
    <row r="758" spans="1:2" x14ac:dyDescent="0.25">
      <c r="A758" s="456" t="s">
        <v>2149</v>
      </c>
      <c r="B758" s="458">
        <v>0.47638888888888892</v>
      </c>
    </row>
    <row r="759" spans="1:2" x14ac:dyDescent="0.25">
      <c r="A759" s="456" t="s">
        <v>2150</v>
      </c>
      <c r="B759" s="458">
        <v>0.4770833333333333</v>
      </c>
    </row>
    <row r="760" spans="1:2" x14ac:dyDescent="0.25">
      <c r="A760" s="456" t="s">
        <v>2151</v>
      </c>
      <c r="B760" s="458">
        <v>0.4770833333333333</v>
      </c>
    </row>
    <row r="761" spans="1:2" x14ac:dyDescent="0.25">
      <c r="A761" s="456" t="s">
        <v>2152</v>
      </c>
      <c r="B761" s="458">
        <v>0.4770833333333333</v>
      </c>
    </row>
    <row r="762" spans="1:2" x14ac:dyDescent="0.25">
      <c r="A762" s="456" t="s">
        <v>2153</v>
      </c>
      <c r="B762" s="458">
        <v>0.47638888888888892</v>
      </c>
    </row>
    <row r="763" spans="1:2" x14ac:dyDescent="0.25">
      <c r="A763" s="456" t="s">
        <v>2154</v>
      </c>
      <c r="B763" s="458">
        <v>0.4770833333333333</v>
      </c>
    </row>
    <row r="764" spans="1:2" x14ac:dyDescent="0.25">
      <c r="A764" s="456" t="s">
        <v>2155</v>
      </c>
      <c r="B764" s="458">
        <v>0.47638888888888892</v>
      </c>
    </row>
    <row r="765" spans="1:2" x14ac:dyDescent="0.25">
      <c r="A765" s="456" t="s">
        <v>2156</v>
      </c>
      <c r="B765" s="458">
        <v>0.47638888888888892</v>
      </c>
    </row>
    <row r="766" spans="1:2" x14ac:dyDescent="0.25">
      <c r="A766" s="456" t="s">
        <v>2157</v>
      </c>
      <c r="B766" s="458">
        <v>0.47638888888888892</v>
      </c>
    </row>
    <row r="767" spans="1:2" x14ac:dyDescent="0.25">
      <c r="A767" s="456" t="s">
        <v>2158</v>
      </c>
      <c r="B767" s="458">
        <v>0.4770833333333333</v>
      </c>
    </row>
    <row r="768" spans="1:2" x14ac:dyDescent="0.25">
      <c r="A768" s="456" t="s">
        <v>2159</v>
      </c>
      <c r="B768" s="458">
        <v>0.47638888888888892</v>
      </c>
    </row>
    <row r="769" spans="1:2" x14ac:dyDescent="0.25">
      <c r="A769" s="456" t="s">
        <v>2160</v>
      </c>
      <c r="B769" s="458">
        <v>0.47638888888888892</v>
      </c>
    </row>
    <row r="770" spans="1:2" x14ac:dyDescent="0.25">
      <c r="A770" s="456" t="s">
        <v>2161</v>
      </c>
      <c r="B770" s="458">
        <v>0.4770833333333333</v>
      </c>
    </row>
    <row r="771" spans="1:2" x14ac:dyDescent="0.25">
      <c r="A771" s="456" t="s">
        <v>2162</v>
      </c>
      <c r="B771" s="458">
        <v>0.4770833333333333</v>
      </c>
    </row>
    <row r="772" spans="1:2" x14ac:dyDescent="0.25">
      <c r="A772" s="456" t="s">
        <v>2163</v>
      </c>
      <c r="B772" s="458">
        <v>0.4770833333333333</v>
      </c>
    </row>
    <row r="773" spans="1:2" x14ac:dyDescent="0.25">
      <c r="A773" s="456" t="s">
        <v>2164</v>
      </c>
      <c r="B773" s="458">
        <v>0.47638888888888892</v>
      </c>
    </row>
    <row r="774" spans="1:2" x14ac:dyDescent="0.25">
      <c r="A774" s="456" t="s">
        <v>2165</v>
      </c>
      <c r="B774" s="458">
        <v>0.47638888888888892</v>
      </c>
    </row>
    <row r="775" spans="1:2" x14ac:dyDescent="0.25">
      <c r="A775" s="456" t="s">
        <v>2166</v>
      </c>
      <c r="B775" s="458">
        <v>0.47638888888888892</v>
      </c>
    </row>
    <row r="776" spans="1:2" x14ac:dyDescent="0.25">
      <c r="A776" s="456" t="s">
        <v>2167</v>
      </c>
      <c r="B776" s="458">
        <v>0.47638888888888892</v>
      </c>
    </row>
    <row r="777" spans="1:2" x14ac:dyDescent="0.25">
      <c r="A777" s="456" t="s">
        <v>2168</v>
      </c>
      <c r="B777" s="458">
        <v>0.4770833333333333</v>
      </c>
    </row>
    <row r="778" spans="1:2" x14ac:dyDescent="0.25">
      <c r="A778" s="456" t="s">
        <v>2169</v>
      </c>
      <c r="B778" s="458">
        <v>0.4770833333333333</v>
      </c>
    </row>
    <row r="779" spans="1:2" x14ac:dyDescent="0.25">
      <c r="A779" s="456" t="s">
        <v>2170</v>
      </c>
      <c r="B779" s="458">
        <v>0.4770833333333333</v>
      </c>
    </row>
    <row r="780" spans="1:2" x14ac:dyDescent="0.25">
      <c r="A780" s="456" t="s">
        <v>2171</v>
      </c>
      <c r="B780" s="458">
        <v>0.47638888888888892</v>
      </c>
    </row>
    <row r="781" spans="1:2" x14ac:dyDescent="0.25">
      <c r="A781" s="456" t="s">
        <v>2172</v>
      </c>
      <c r="B781" s="458">
        <v>0.4770833333333333</v>
      </c>
    </row>
    <row r="782" spans="1:2" x14ac:dyDescent="0.25">
      <c r="A782" s="456" t="s">
        <v>2173</v>
      </c>
      <c r="B782" s="458">
        <v>0.47638888888888892</v>
      </c>
    </row>
    <row r="783" spans="1:2" x14ac:dyDescent="0.25">
      <c r="A783" s="456" t="s">
        <v>2174</v>
      </c>
      <c r="B783" s="458">
        <v>0.4770833333333333</v>
      </c>
    </row>
    <row r="784" spans="1:2" x14ac:dyDescent="0.25">
      <c r="A784" s="456" t="s">
        <v>2175</v>
      </c>
      <c r="B784" s="458">
        <v>0.4770833333333333</v>
      </c>
    </row>
    <row r="785" spans="1:2" x14ac:dyDescent="0.25">
      <c r="A785" s="456" t="s">
        <v>2176</v>
      </c>
      <c r="B785" s="458">
        <v>0.4770833333333333</v>
      </c>
    </row>
    <row r="786" spans="1:2" x14ac:dyDescent="0.25">
      <c r="A786" s="456" t="s">
        <v>2177</v>
      </c>
      <c r="B786" s="458">
        <v>0.4770833333333333</v>
      </c>
    </row>
    <row r="787" spans="1:2" x14ac:dyDescent="0.25">
      <c r="A787" s="456" t="s">
        <v>2178</v>
      </c>
      <c r="B787" s="458">
        <v>0.47638888888888892</v>
      </c>
    </row>
    <row r="788" spans="1:2" x14ac:dyDescent="0.25">
      <c r="A788" s="456" t="s">
        <v>2179</v>
      </c>
      <c r="B788" s="458">
        <v>0.4777777777777778</v>
      </c>
    </row>
    <row r="789" spans="1:2" x14ac:dyDescent="0.25">
      <c r="A789" s="456" t="s">
        <v>2180</v>
      </c>
      <c r="B789" s="458">
        <v>0.47638888888888892</v>
      </c>
    </row>
    <row r="790" spans="1:2" x14ac:dyDescent="0.25">
      <c r="A790" s="456" t="s">
        <v>2181</v>
      </c>
      <c r="B790" s="458">
        <v>0.4770833333333333</v>
      </c>
    </row>
    <row r="791" spans="1:2" x14ac:dyDescent="0.25">
      <c r="A791" s="456" t="s">
        <v>2182</v>
      </c>
      <c r="B791" s="458">
        <v>0.4770833333333333</v>
      </c>
    </row>
    <row r="792" spans="1:2" x14ac:dyDescent="0.25">
      <c r="A792" s="456" t="s">
        <v>2183</v>
      </c>
      <c r="B792" s="458">
        <v>0.4770833333333333</v>
      </c>
    </row>
    <row r="793" spans="1:2" x14ac:dyDescent="0.25">
      <c r="A793" s="456" t="s">
        <v>2184</v>
      </c>
      <c r="B793" s="458">
        <v>0.47638888888888892</v>
      </c>
    </row>
    <row r="794" spans="1:2" x14ac:dyDescent="0.25">
      <c r="A794" s="456" t="s">
        <v>2185</v>
      </c>
      <c r="B794" s="458">
        <v>0.47638888888888892</v>
      </c>
    </row>
    <row r="795" spans="1:2" x14ac:dyDescent="0.25">
      <c r="A795" s="456" t="s">
        <v>2186</v>
      </c>
      <c r="B795" s="458">
        <v>0.47638888888888892</v>
      </c>
    </row>
    <row r="796" spans="1:2" x14ac:dyDescent="0.25">
      <c r="A796" s="456" t="s">
        <v>2187</v>
      </c>
      <c r="B796" s="458">
        <v>0.4770833333333333</v>
      </c>
    </row>
    <row r="797" spans="1:2" x14ac:dyDescent="0.25">
      <c r="A797" s="456" t="s">
        <v>2188</v>
      </c>
      <c r="B797" s="458">
        <v>0.4770833333333333</v>
      </c>
    </row>
    <row r="798" spans="1:2" x14ac:dyDescent="0.25">
      <c r="A798" s="456" t="s">
        <v>2189</v>
      </c>
      <c r="B798" s="458">
        <v>0.47638888888888892</v>
      </c>
    </row>
    <row r="799" spans="1:2" x14ac:dyDescent="0.25">
      <c r="A799" s="456" t="s">
        <v>2190</v>
      </c>
      <c r="B799" s="458">
        <v>0.47638888888888892</v>
      </c>
    </row>
    <row r="800" spans="1:2" x14ac:dyDescent="0.25">
      <c r="A800" s="456" t="s">
        <v>2191</v>
      </c>
      <c r="B800" s="458">
        <v>0.4777777777777778</v>
      </c>
    </row>
    <row r="801" spans="1:2" x14ac:dyDescent="0.25">
      <c r="A801" s="456" t="s">
        <v>2192</v>
      </c>
      <c r="B801" s="458">
        <v>0.4770833333333333</v>
      </c>
    </row>
    <row r="802" spans="1:2" x14ac:dyDescent="0.25">
      <c r="A802" s="456" t="s">
        <v>2193</v>
      </c>
      <c r="B802" s="458">
        <v>0.4770833333333333</v>
      </c>
    </row>
    <row r="803" spans="1:2" x14ac:dyDescent="0.25">
      <c r="A803" s="456" t="s">
        <v>2194</v>
      </c>
      <c r="B803" s="458">
        <v>0.4770833333333333</v>
      </c>
    </row>
    <row r="804" spans="1:2" x14ac:dyDescent="0.25">
      <c r="A804" s="456" t="s">
        <v>2195</v>
      </c>
      <c r="B804" s="458">
        <v>0.4770833333333333</v>
      </c>
    </row>
    <row r="805" spans="1:2" x14ac:dyDescent="0.25">
      <c r="A805" s="456" t="s">
        <v>2196</v>
      </c>
      <c r="B805" s="458">
        <v>0.4770833333333333</v>
      </c>
    </row>
    <row r="806" spans="1:2" x14ac:dyDescent="0.25">
      <c r="A806" s="456" t="s">
        <v>2197</v>
      </c>
      <c r="B806" s="458">
        <v>0.4770833333333333</v>
      </c>
    </row>
    <row r="807" spans="1:2" x14ac:dyDescent="0.25">
      <c r="A807" s="456" t="s">
        <v>2198</v>
      </c>
      <c r="B807" s="458">
        <v>0.4770833333333333</v>
      </c>
    </row>
    <row r="808" spans="1:2" x14ac:dyDescent="0.25">
      <c r="A808" s="456" t="s">
        <v>2199</v>
      </c>
      <c r="B808" s="458">
        <v>0.4770833333333333</v>
      </c>
    </row>
    <row r="809" spans="1:2" x14ac:dyDescent="0.25">
      <c r="A809" s="456" t="s">
        <v>2200</v>
      </c>
      <c r="B809" s="458">
        <v>0.47638888888888892</v>
      </c>
    </row>
    <row r="810" spans="1:2" x14ac:dyDescent="0.25">
      <c r="A810" s="456" t="s">
        <v>2201</v>
      </c>
      <c r="B810" s="458">
        <v>0.4770833333333333</v>
      </c>
    </row>
    <row r="811" spans="1:2" x14ac:dyDescent="0.25">
      <c r="A811" s="456" t="s">
        <v>2202</v>
      </c>
      <c r="B811" s="458">
        <v>0.47638888888888892</v>
      </c>
    </row>
    <row r="812" spans="1:2" x14ac:dyDescent="0.25">
      <c r="A812" s="456" t="s">
        <v>2203</v>
      </c>
      <c r="B812" s="458">
        <v>0.47638888888888892</v>
      </c>
    </row>
    <row r="813" spans="1:2" x14ac:dyDescent="0.25">
      <c r="A813" s="456" t="s">
        <v>2204</v>
      </c>
      <c r="B813" s="458">
        <v>0.47638888888888892</v>
      </c>
    </row>
    <row r="814" spans="1:2" x14ac:dyDescent="0.25">
      <c r="A814" s="456" t="s">
        <v>2205</v>
      </c>
      <c r="B814" s="458">
        <v>0.47638888888888892</v>
      </c>
    </row>
    <row r="815" spans="1:2" x14ac:dyDescent="0.25">
      <c r="A815" s="456" t="s">
        <v>2206</v>
      </c>
      <c r="B815" s="458">
        <v>0.47638888888888892</v>
      </c>
    </row>
    <row r="816" spans="1:2" x14ac:dyDescent="0.25">
      <c r="A816" s="456" t="s">
        <v>2207</v>
      </c>
      <c r="B816" s="458">
        <v>0.4770833333333333</v>
      </c>
    </row>
    <row r="817" spans="1:2" x14ac:dyDescent="0.25">
      <c r="A817" s="456" t="s">
        <v>2208</v>
      </c>
      <c r="B817" s="458">
        <v>0.47638888888888892</v>
      </c>
    </row>
    <row r="818" spans="1:2" x14ac:dyDescent="0.25">
      <c r="A818" s="456" t="s">
        <v>2209</v>
      </c>
      <c r="B818" s="458">
        <v>0.4770833333333333</v>
      </c>
    </row>
    <row r="819" spans="1:2" x14ac:dyDescent="0.25">
      <c r="A819" s="456" t="s">
        <v>2210</v>
      </c>
      <c r="B819" s="458">
        <v>0.4770833333333333</v>
      </c>
    </row>
    <row r="820" spans="1:2" x14ac:dyDescent="0.25">
      <c r="A820" s="456" t="s">
        <v>2211</v>
      </c>
      <c r="B820" s="458">
        <v>0.4770833333333333</v>
      </c>
    </row>
    <row r="821" spans="1:2" x14ac:dyDescent="0.25">
      <c r="A821" s="456" t="s">
        <v>2212</v>
      </c>
      <c r="B821" s="458">
        <v>0.47638888888888892</v>
      </c>
    </row>
    <row r="822" spans="1:2" x14ac:dyDescent="0.25">
      <c r="A822" s="456" t="s">
        <v>2213</v>
      </c>
      <c r="B822" s="458">
        <v>0.47638888888888892</v>
      </c>
    </row>
    <row r="823" spans="1:2" x14ac:dyDescent="0.25">
      <c r="A823" s="456" t="s">
        <v>2214</v>
      </c>
      <c r="B823" s="458">
        <v>0.4770833333333333</v>
      </c>
    </row>
    <row r="824" spans="1:2" x14ac:dyDescent="0.25">
      <c r="A824" s="456" t="s">
        <v>2215</v>
      </c>
      <c r="B824" s="458">
        <v>0.4770833333333333</v>
      </c>
    </row>
    <row r="825" spans="1:2" x14ac:dyDescent="0.25">
      <c r="A825" s="456" t="s">
        <v>2216</v>
      </c>
      <c r="B825" s="458">
        <v>0.4770833333333333</v>
      </c>
    </row>
    <row r="826" spans="1:2" x14ac:dyDescent="0.25">
      <c r="A826" s="456" t="s">
        <v>2217</v>
      </c>
      <c r="B826" s="458">
        <v>0.4770833333333333</v>
      </c>
    </row>
    <row r="827" spans="1:2" x14ac:dyDescent="0.25">
      <c r="A827" s="456" t="s">
        <v>2218</v>
      </c>
      <c r="B827" s="458">
        <v>0.4770833333333333</v>
      </c>
    </row>
    <row r="828" spans="1:2" x14ac:dyDescent="0.25">
      <c r="A828" s="456" t="s">
        <v>2219</v>
      </c>
      <c r="B828" s="458">
        <v>0.4770833333333333</v>
      </c>
    </row>
    <row r="829" spans="1:2" x14ac:dyDescent="0.25">
      <c r="A829" s="456" t="s">
        <v>2220</v>
      </c>
      <c r="B829" s="458">
        <v>0.4770833333333333</v>
      </c>
    </row>
    <row r="830" spans="1:2" x14ac:dyDescent="0.25">
      <c r="A830" s="456" t="s">
        <v>2221</v>
      </c>
      <c r="B830" s="458">
        <v>0.4770833333333333</v>
      </c>
    </row>
    <row r="831" spans="1:2" x14ac:dyDescent="0.25">
      <c r="A831" s="456" t="s">
        <v>2222</v>
      </c>
      <c r="B831" s="458">
        <v>0.4770833333333333</v>
      </c>
    </row>
    <row r="832" spans="1:2" x14ac:dyDescent="0.25">
      <c r="A832" s="456" t="s">
        <v>2223</v>
      </c>
      <c r="B832" s="458">
        <v>0.4770833333333333</v>
      </c>
    </row>
    <row r="833" spans="1:2" x14ac:dyDescent="0.25">
      <c r="A833" s="456" t="s">
        <v>2224</v>
      </c>
      <c r="B833" s="458">
        <v>0.4770833333333333</v>
      </c>
    </row>
    <row r="834" spans="1:2" x14ac:dyDescent="0.25">
      <c r="A834" s="456" t="s">
        <v>2225</v>
      </c>
      <c r="B834" s="458">
        <v>0.4770833333333333</v>
      </c>
    </row>
    <row r="835" spans="1:2" x14ac:dyDescent="0.25">
      <c r="A835" s="456" t="s">
        <v>2226</v>
      </c>
      <c r="B835" s="458">
        <v>0.4777777777777778</v>
      </c>
    </row>
    <row r="836" spans="1:2" x14ac:dyDescent="0.25">
      <c r="A836" s="456" t="s">
        <v>2227</v>
      </c>
      <c r="B836" s="458">
        <v>0.47638888888888892</v>
      </c>
    </row>
    <row r="837" spans="1:2" x14ac:dyDescent="0.25">
      <c r="A837" s="456" t="s">
        <v>2228</v>
      </c>
      <c r="B837" s="458">
        <v>0.4770833333333333</v>
      </c>
    </row>
    <row r="838" spans="1:2" x14ac:dyDescent="0.25">
      <c r="A838" s="456" t="s">
        <v>2229</v>
      </c>
      <c r="B838" s="458">
        <v>0.4770833333333333</v>
      </c>
    </row>
    <row r="839" spans="1:2" x14ac:dyDescent="0.25">
      <c r="A839" s="456" t="s">
        <v>2230</v>
      </c>
      <c r="B839" s="458">
        <v>0.4777777777777778</v>
      </c>
    </row>
    <row r="840" spans="1:2" x14ac:dyDescent="0.25">
      <c r="A840" s="456" t="s">
        <v>2231</v>
      </c>
      <c r="B840" s="458">
        <v>0.4770833333333333</v>
      </c>
    </row>
    <row r="841" spans="1:2" x14ac:dyDescent="0.25">
      <c r="A841" s="456" t="s">
        <v>2232</v>
      </c>
      <c r="B841" s="458">
        <v>0.4777777777777778</v>
      </c>
    </row>
    <row r="842" spans="1:2" x14ac:dyDescent="0.25">
      <c r="A842" s="456" t="s">
        <v>2233</v>
      </c>
      <c r="B842" s="458">
        <v>0.4770833333333333</v>
      </c>
    </row>
    <row r="843" spans="1:2" x14ac:dyDescent="0.25">
      <c r="A843" s="456" t="s">
        <v>2234</v>
      </c>
      <c r="B843" s="458">
        <v>0.4770833333333333</v>
      </c>
    </row>
    <row r="844" spans="1:2" x14ac:dyDescent="0.25">
      <c r="A844" s="456" t="s">
        <v>2235</v>
      </c>
      <c r="B844" s="458">
        <v>0.4770833333333333</v>
      </c>
    </row>
    <row r="845" spans="1:2" x14ac:dyDescent="0.25">
      <c r="A845" s="456" t="s">
        <v>2236</v>
      </c>
      <c r="B845" s="458">
        <v>0.4770833333333333</v>
      </c>
    </row>
    <row r="846" spans="1:2" x14ac:dyDescent="0.25">
      <c r="A846" s="456" t="s">
        <v>2237</v>
      </c>
      <c r="B846" s="458">
        <v>0.4770833333333333</v>
      </c>
    </row>
    <row r="847" spans="1:2" x14ac:dyDescent="0.25">
      <c r="A847" s="456" t="s">
        <v>2238</v>
      </c>
      <c r="B847" s="458">
        <v>0.47638888888888892</v>
      </c>
    </row>
    <row r="848" spans="1:2" x14ac:dyDescent="0.25">
      <c r="A848" s="456" t="s">
        <v>2239</v>
      </c>
      <c r="B848" s="458">
        <v>0.4770833333333333</v>
      </c>
    </row>
    <row r="849" spans="1:2" x14ac:dyDescent="0.25">
      <c r="A849" s="456" t="s">
        <v>2240</v>
      </c>
      <c r="B849" s="458">
        <v>0.47638888888888892</v>
      </c>
    </row>
    <row r="850" spans="1:2" x14ac:dyDescent="0.25">
      <c r="A850" s="456" t="s">
        <v>2241</v>
      </c>
      <c r="B850" s="458">
        <v>0.4770833333333333</v>
      </c>
    </row>
    <row r="851" spans="1:2" x14ac:dyDescent="0.25">
      <c r="A851" s="456" t="s">
        <v>2242</v>
      </c>
      <c r="B851" s="458">
        <v>0.4770833333333333</v>
      </c>
    </row>
    <row r="852" spans="1:2" x14ac:dyDescent="0.25">
      <c r="A852" s="456" t="s">
        <v>2243</v>
      </c>
      <c r="B852" s="458">
        <v>0.47638888888888892</v>
      </c>
    </row>
    <row r="853" spans="1:2" x14ac:dyDescent="0.25">
      <c r="A853" s="456" t="s">
        <v>2244</v>
      </c>
      <c r="B853" s="458">
        <v>0.47638888888888892</v>
      </c>
    </row>
    <row r="854" spans="1:2" x14ac:dyDescent="0.25">
      <c r="A854" s="456" t="s">
        <v>2245</v>
      </c>
      <c r="B854" s="458">
        <v>0.47638888888888892</v>
      </c>
    </row>
    <row r="855" spans="1:2" x14ac:dyDescent="0.25">
      <c r="A855" s="456" t="s">
        <v>2246</v>
      </c>
      <c r="B855" s="458">
        <v>0.47638888888888892</v>
      </c>
    </row>
    <row r="856" spans="1:2" x14ac:dyDescent="0.25">
      <c r="A856" s="456" t="s">
        <v>2247</v>
      </c>
      <c r="B856" s="458">
        <v>0.47569444444444442</v>
      </c>
    </row>
    <row r="857" spans="1:2" x14ac:dyDescent="0.25">
      <c r="A857" s="456" t="s">
        <v>2248</v>
      </c>
      <c r="B857" s="458">
        <v>0.47569444444444442</v>
      </c>
    </row>
    <row r="858" spans="1:2" x14ac:dyDescent="0.25">
      <c r="A858" s="456" t="s">
        <v>2249</v>
      </c>
      <c r="B858" s="458">
        <v>0.47569444444444442</v>
      </c>
    </row>
    <row r="859" spans="1:2" x14ac:dyDescent="0.25">
      <c r="A859" s="456" t="s">
        <v>2250</v>
      </c>
      <c r="B859" s="458">
        <v>0.47569444444444442</v>
      </c>
    </row>
    <row r="860" spans="1:2" x14ac:dyDescent="0.25">
      <c r="A860" s="456" t="s">
        <v>2251</v>
      </c>
      <c r="B860" s="458">
        <v>0.47638888888888892</v>
      </c>
    </row>
    <row r="861" spans="1:2" x14ac:dyDescent="0.25">
      <c r="A861" s="456" t="s">
        <v>2252</v>
      </c>
      <c r="B861" s="458">
        <v>0.47638888888888892</v>
      </c>
    </row>
    <row r="862" spans="1:2" x14ac:dyDescent="0.25">
      <c r="A862" s="456" t="s">
        <v>2253</v>
      </c>
      <c r="B862" s="458">
        <v>0.47638888888888892</v>
      </c>
    </row>
    <row r="863" spans="1:2" x14ac:dyDescent="0.25">
      <c r="A863" s="456" t="s">
        <v>2254</v>
      </c>
      <c r="B863" s="458">
        <v>0.47638888888888892</v>
      </c>
    </row>
    <row r="864" spans="1:2" x14ac:dyDescent="0.25">
      <c r="A864" s="456" t="s">
        <v>2255</v>
      </c>
      <c r="B864" s="458">
        <v>0.47638888888888892</v>
      </c>
    </row>
    <row r="865" spans="1:2" x14ac:dyDescent="0.25">
      <c r="A865" s="456" t="s">
        <v>2256</v>
      </c>
      <c r="B865" s="458">
        <v>0.47638888888888892</v>
      </c>
    </row>
    <row r="866" spans="1:2" x14ac:dyDescent="0.25">
      <c r="A866" s="456" t="s">
        <v>2257</v>
      </c>
      <c r="B866" s="458">
        <v>0.47569444444444442</v>
      </c>
    </row>
    <row r="867" spans="1:2" x14ac:dyDescent="0.25">
      <c r="A867" s="456" t="s">
        <v>2258</v>
      </c>
      <c r="B867" s="458">
        <v>0.47569444444444442</v>
      </c>
    </row>
    <row r="868" spans="1:2" x14ac:dyDescent="0.25">
      <c r="A868" s="456" t="s">
        <v>2259</v>
      </c>
      <c r="B868" s="458">
        <v>0.47638888888888892</v>
      </c>
    </row>
    <row r="869" spans="1:2" x14ac:dyDescent="0.25">
      <c r="A869" s="456" t="s">
        <v>2260</v>
      </c>
      <c r="B869" s="458">
        <v>0.47638888888888892</v>
      </c>
    </row>
    <row r="870" spans="1:2" x14ac:dyDescent="0.25">
      <c r="A870" s="456" t="s">
        <v>2261</v>
      </c>
      <c r="B870" s="458">
        <v>0.47569444444444442</v>
      </c>
    </row>
    <row r="871" spans="1:2" x14ac:dyDescent="0.25">
      <c r="A871" s="456" t="s">
        <v>2262</v>
      </c>
      <c r="B871" s="458">
        <v>0.47569444444444442</v>
      </c>
    </row>
    <row r="872" spans="1:2" x14ac:dyDescent="0.25">
      <c r="A872" s="456" t="s">
        <v>2263</v>
      </c>
      <c r="B872" s="458">
        <v>0.47638888888888892</v>
      </c>
    </row>
    <row r="873" spans="1:2" x14ac:dyDescent="0.25">
      <c r="A873" s="456" t="s">
        <v>2264</v>
      </c>
      <c r="B873" s="458">
        <v>0.47638888888888892</v>
      </c>
    </row>
    <row r="874" spans="1:2" x14ac:dyDescent="0.25">
      <c r="A874" s="456" t="s">
        <v>2265</v>
      </c>
      <c r="B874" s="458">
        <v>0.47638888888888892</v>
      </c>
    </row>
    <row r="875" spans="1:2" x14ac:dyDescent="0.25">
      <c r="A875" s="456" t="s">
        <v>2266</v>
      </c>
      <c r="B875" s="458">
        <v>0.47638888888888892</v>
      </c>
    </row>
    <row r="876" spans="1:2" x14ac:dyDescent="0.25">
      <c r="A876" s="456" t="s">
        <v>2267</v>
      </c>
      <c r="B876" s="458">
        <v>0.47638888888888892</v>
      </c>
    </row>
    <row r="877" spans="1:2" x14ac:dyDescent="0.25">
      <c r="A877" s="456" t="s">
        <v>2268</v>
      </c>
      <c r="B877" s="458">
        <v>0.47569444444444442</v>
      </c>
    </row>
    <row r="878" spans="1:2" x14ac:dyDescent="0.25">
      <c r="A878" s="456" t="s">
        <v>2269</v>
      </c>
      <c r="B878" s="458">
        <v>0.47638888888888892</v>
      </c>
    </row>
    <row r="879" spans="1:2" x14ac:dyDescent="0.25">
      <c r="A879" s="456" t="s">
        <v>2270</v>
      </c>
      <c r="B879" s="458">
        <v>0.47638888888888892</v>
      </c>
    </row>
    <row r="880" spans="1:2" x14ac:dyDescent="0.25">
      <c r="A880" s="456" t="s">
        <v>2271</v>
      </c>
      <c r="B880" s="458">
        <v>0.47638888888888892</v>
      </c>
    </row>
    <row r="881" spans="1:2" x14ac:dyDescent="0.25">
      <c r="A881" s="456" t="s">
        <v>2272</v>
      </c>
      <c r="B881" s="458">
        <v>0.47638888888888892</v>
      </c>
    </row>
    <row r="882" spans="1:2" x14ac:dyDescent="0.25">
      <c r="A882" s="456" t="s">
        <v>2273</v>
      </c>
      <c r="B882" s="458">
        <v>0.47638888888888892</v>
      </c>
    </row>
    <row r="883" spans="1:2" x14ac:dyDescent="0.25">
      <c r="A883" s="456" t="s">
        <v>2274</v>
      </c>
      <c r="B883" s="458">
        <v>0.47569444444444442</v>
      </c>
    </row>
    <row r="884" spans="1:2" x14ac:dyDescent="0.25">
      <c r="A884" s="456" t="s">
        <v>2275</v>
      </c>
      <c r="B884" s="458">
        <v>0.47638888888888892</v>
      </c>
    </row>
    <row r="885" spans="1:2" x14ac:dyDescent="0.25">
      <c r="A885" s="456" t="s">
        <v>2276</v>
      </c>
      <c r="B885" s="458">
        <v>0.47638888888888892</v>
      </c>
    </row>
    <row r="886" spans="1:2" x14ac:dyDescent="0.25">
      <c r="A886" s="456" t="s">
        <v>2277</v>
      </c>
      <c r="B886" s="458">
        <v>0.47638888888888892</v>
      </c>
    </row>
    <row r="887" spans="1:2" x14ac:dyDescent="0.25">
      <c r="A887" s="456" t="s">
        <v>2278</v>
      </c>
      <c r="B887" s="458">
        <v>0.47569444444444442</v>
      </c>
    </row>
    <row r="888" spans="1:2" x14ac:dyDescent="0.25">
      <c r="A888" s="456" t="s">
        <v>2279</v>
      </c>
      <c r="B888" s="458">
        <v>0.47569444444444442</v>
      </c>
    </row>
    <row r="889" spans="1:2" x14ac:dyDescent="0.25">
      <c r="A889" s="456" t="s">
        <v>2280</v>
      </c>
      <c r="B889" s="458">
        <v>0.47638888888888892</v>
      </c>
    </row>
    <row r="890" spans="1:2" x14ac:dyDescent="0.25">
      <c r="A890" s="456" t="s">
        <v>2281</v>
      </c>
      <c r="B890" s="458">
        <v>0.47569444444444442</v>
      </c>
    </row>
    <row r="891" spans="1:2" x14ac:dyDescent="0.25">
      <c r="A891" s="456" t="s">
        <v>2282</v>
      </c>
      <c r="B891" s="458">
        <v>0.47638888888888892</v>
      </c>
    </row>
    <row r="892" spans="1:2" x14ac:dyDescent="0.25">
      <c r="A892" s="456" t="s">
        <v>2283</v>
      </c>
      <c r="B892" s="458">
        <v>0.47569444444444442</v>
      </c>
    </row>
    <row r="893" spans="1:2" x14ac:dyDescent="0.25">
      <c r="A893" s="456" t="s">
        <v>2284</v>
      </c>
      <c r="B893" s="458">
        <v>0.47569444444444442</v>
      </c>
    </row>
    <row r="894" spans="1:2" x14ac:dyDescent="0.25">
      <c r="A894" s="456" t="s">
        <v>2285</v>
      </c>
      <c r="B894" s="458">
        <v>0.47569444444444442</v>
      </c>
    </row>
    <row r="895" spans="1:2" x14ac:dyDescent="0.25">
      <c r="A895" s="456" t="s">
        <v>2286</v>
      </c>
      <c r="B895" s="458">
        <v>0.47569444444444442</v>
      </c>
    </row>
    <row r="896" spans="1:2" x14ac:dyDescent="0.25">
      <c r="A896" s="456" t="s">
        <v>2287</v>
      </c>
      <c r="B896" s="458">
        <v>0.47569444444444442</v>
      </c>
    </row>
    <row r="897" spans="1:2" x14ac:dyDescent="0.25">
      <c r="A897" s="456" t="s">
        <v>2288</v>
      </c>
      <c r="B897" s="458">
        <v>0.47638888888888892</v>
      </c>
    </row>
    <row r="898" spans="1:2" x14ac:dyDescent="0.25">
      <c r="A898" s="456" t="s">
        <v>2289</v>
      </c>
      <c r="B898" s="458">
        <v>0.47569444444444442</v>
      </c>
    </row>
    <row r="899" spans="1:2" x14ac:dyDescent="0.25">
      <c r="A899" s="456" t="s">
        <v>2290</v>
      </c>
      <c r="B899" s="458">
        <v>0.47638888888888892</v>
      </c>
    </row>
    <row r="900" spans="1:2" x14ac:dyDescent="0.25">
      <c r="A900" s="456" t="s">
        <v>2291</v>
      </c>
      <c r="B900" s="458">
        <v>0.47569444444444442</v>
      </c>
    </row>
    <row r="901" spans="1:2" x14ac:dyDescent="0.25">
      <c r="A901" s="456" t="s">
        <v>2292</v>
      </c>
      <c r="B901" s="458">
        <v>0.47638888888888892</v>
      </c>
    </row>
    <row r="902" spans="1:2" x14ac:dyDescent="0.25">
      <c r="A902" s="456" t="s">
        <v>2293</v>
      </c>
      <c r="B902" s="458">
        <v>0.47638888888888892</v>
      </c>
    </row>
    <row r="903" spans="1:2" x14ac:dyDescent="0.25">
      <c r="A903" s="456" t="s">
        <v>2294</v>
      </c>
      <c r="B903" s="458">
        <v>0.47569444444444442</v>
      </c>
    </row>
    <row r="904" spans="1:2" x14ac:dyDescent="0.25">
      <c r="A904" s="456" t="s">
        <v>2295</v>
      </c>
      <c r="B904" s="458">
        <v>0.47638888888888892</v>
      </c>
    </row>
    <row r="905" spans="1:2" x14ac:dyDescent="0.25">
      <c r="A905" s="456" t="s">
        <v>2296</v>
      </c>
      <c r="B905" s="458">
        <v>0.47638888888888892</v>
      </c>
    </row>
    <row r="906" spans="1:2" x14ac:dyDescent="0.25">
      <c r="A906" s="456" t="s">
        <v>2297</v>
      </c>
      <c r="B906" s="458">
        <v>0.47638888888888892</v>
      </c>
    </row>
    <row r="907" spans="1:2" x14ac:dyDescent="0.25">
      <c r="A907" s="456" t="s">
        <v>2298</v>
      </c>
      <c r="B907" s="458">
        <v>0.47638888888888892</v>
      </c>
    </row>
    <row r="908" spans="1:2" x14ac:dyDescent="0.25">
      <c r="A908" s="456" t="s">
        <v>2299</v>
      </c>
      <c r="B908" s="458">
        <v>0.47638888888888892</v>
      </c>
    </row>
    <row r="909" spans="1:2" x14ac:dyDescent="0.25">
      <c r="A909" s="456" t="s">
        <v>2300</v>
      </c>
      <c r="B909" s="458">
        <v>0.47569444444444442</v>
      </c>
    </row>
    <row r="910" spans="1:2" x14ac:dyDescent="0.25">
      <c r="A910" s="456" t="s">
        <v>2301</v>
      </c>
      <c r="B910" s="458">
        <v>0.47569444444444442</v>
      </c>
    </row>
    <row r="911" spans="1:2" x14ac:dyDescent="0.25">
      <c r="A911" s="456" t="s">
        <v>2302</v>
      </c>
      <c r="B911" s="458">
        <v>0.47569444444444442</v>
      </c>
    </row>
    <row r="912" spans="1:2" x14ac:dyDescent="0.25">
      <c r="A912" s="456" t="s">
        <v>2303</v>
      </c>
      <c r="B912" s="458">
        <v>0.47569444444444442</v>
      </c>
    </row>
    <row r="913" spans="1:2" x14ac:dyDescent="0.25">
      <c r="A913" s="456" t="s">
        <v>2304</v>
      </c>
      <c r="B913" s="458">
        <v>0.47569444444444442</v>
      </c>
    </row>
    <row r="914" spans="1:2" x14ac:dyDescent="0.25">
      <c r="A914" s="456" t="s">
        <v>2305</v>
      </c>
      <c r="B914" s="458">
        <v>0.47569444444444442</v>
      </c>
    </row>
    <row r="915" spans="1:2" x14ac:dyDescent="0.25">
      <c r="A915" s="456" t="s">
        <v>2306</v>
      </c>
      <c r="B915" s="458">
        <v>0.47569444444444442</v>
      </c>
    </row>
    <row r="916" spans="1:2" x14ac:dyDescent="0.25">
      <c r="A916" s="456" t="s">
        <v>2307</v>
      </c>
      <c r="B916" s="458">
        <v>0.47638888888888892</v>
      </c>
    </row>
    <row r="917" spans="1:2" x14ac:dyDescent="0.25">
      <c r="A917" s="456" t="s">
        <v>2308</v>
      </c>
      <c r="B917" s="458">
        <v>0.47569444444444442</v>
      </c>
    </row>
    <row r="918" spans="1:2" x14ac:dyDescent="0.25">
      <c r="A918" s="456" t="s">
        <v>2309</v>
      </c>
      <c r="B918" s="458">
        <v>0.47569444444444442</v>
      </c>
    </row>
    <row r="919" spans="1:2" x14ac:dyDescent="0.25">
      <c r="A919" s="456" t="s">
        <v>2310</v>
      </c>
      <c r="B919" s="458">
        <v>0.47569444444444442</v>
      </c>
    </row>
    <row r="920" spans="1:2" x14ac:dyDescent="0.25">
      <c r="A920" s="456" t="s">
        <v>2311</v>
      </c>
      <c r="B920" s="458">
        <v>0.47569444444444442</v>
      </c>
    </row>
    <row r="921" spans="1:2" x14ac:dyDescent="0.25">
      <c r="A921" s="456" t="s">
        <v>2312</v>
      </c>
      <c r="B921" s="458">
        <v>0.47569444444444442</v>
      </c>
    </row>
    <row r="922" spans="1:2" x14ac:dyDescent="0.25">
      <c r="A922" s="456" t="s">
        <v>2313</v>
      </c>
      <c r="B922" s="458">
        <v>0.47569444444444442</v>
      </c>
    </row>
    <row r="923" spans="1:2" x14ac:dyDescent="0.25">
      <c r="A923" s="456" t="s">
        <v>2314</v>
      </c>
      <c r="B923" s="458">
        <v>0.47638888888888892</v>
      </c>
    </row>
    <row r="924" spans="1:2" x14ac:dyDescent="0.25">
      <c r="A924" s="456" t="s">
        <v>2315</v>
      </c>
      <c r="B924" s="458">
        <v>0.47569444444444442</v>
      </c>
    </row>
    <row r="925" spans="1:2" x14ac:dyDescent="0.25">
      <c r="A925" s="456" t="s">
        <v>2316</v>
      </c>
      <c r="B925" s="458">
        <v>0.47569444444444442</v>
      </c>
    </row>
    <row r="926" spans="1:2" x14ac:dyDescent="0.25">
      <c r="A926" s="456" t="s">
        <v>2317</v>
      </c>
      <c r="B926" s="458">
        <v>0.47569444444444442</v>
      </c>
    </row>
    <row r="927" spans="1:2" x14ac:dyDescent="0.25">
      <c r="A927" s="456" t="s">
        <v>2318</v>
      </c>
      <c r="B927" s="458">
        <v>0.47638888888888892</v>
      </c>
    </row>
    <row r="928" spans="1:2" x14ac:dyDescent="0.25">
      <c r="A928" s="456" t="s">
        <v>2319</v>
      </c>
      <c r="B928" s="458">
        <v>0.47569444444444442</v>
      </c>
    </row>
    <row r="929" spans="1:2" x14ac:dyDescent="0.25">
      <c r="A929" s="456" t="s">
        <v>2320</v>
      </c>
      <c r="B929" s="458">
        <v>0.47569444444444442</v>
      </c>
    </row>
    <row r="930" spans="1:2" x14ac:dyDescent="0.25">
      <c r="A930" s="456" t="s">
        <v>2321</v>
      </c>
      <c r="B930" s="458">
        <v>0.47569444444444442</v>
      </c>
    </row>
    <row r="931" spans="1:2" x14ac:dyDescent="0.25">
      <c r="A931" s="456" t="s">
        <v>2322</v>
      </c>
      <c r="B931" s="458">
        <v>0.47638888888888892</v>
      </c>
    </row>
    <row r="932" spans="1:2" x14ac:dyDescent="0.25">
      <c r="A932" s="456" t="s">
        <v>2323</v>
      </c>
      <c r="B932" s="458">
        <v>0.47638888888888892</v>
      </c>
    </row>
    <row r="933" spans="1:2" x14ac:dyDescent="0.25">
      <c r="A933" s="456" t="s">
        <v>2324</v>
      </c>
      <c r="B933" s="458">
        <v>0.47569444444444442</v>
      </c>
    </row>
    <row r="934" spans="1:2" x14ac:dyDescent="0.25">
      <c r="A934" s="456" t="s">
        <v>2325</v>
      </c>
      <c r="B934" s="458">
        <v>0.47569444444444442</v>
      </c>
    </row>
    <row r="935" spans="1:2" x14ac:dyDescent="0.25">
      <c r="A935" s="456" t="s">
        <v>2326</v>
      </c>
      <c r="B935" s="458">
        <v>0.47638888888888892</v>
      </c>
    </row>
    <row r="936" spans="1:2" x14ac:dyDescent="0.25">
      <c r="A936" s="456" t="s">
        <v>2327</v>
      </c>
      <c r="B936" s="458">
        <v>0.47638888888888892</v>
      </c>
    </row>
    <row r="937" spans="1:2" x14ac:dyDescent="0.25">
      <c r="A937" s="456" t="s">
        <v>2328</v>
      </c>
      <c r="B937" s="458">
        <v>0.47638888888888892</v>
      </c>
    </row>
    <row r="938" spans="1:2" x14ac:dyDescent="0.25">
      <c r="A938" s="456" t="s">
        <v>2329</v>
      </c>
      <c r="B938" s="458">
        <v>0.47569444444444442</v>
      </c>
    </row>
    <row r="939" spans="1:2" x14ac:dyDescent="0.25">
      <c r="A939" s="456" t="s">
        <v>2330</v>
      </c>
      <c r="B939" s="458">
        <v>0.47569444444444442</v>
      </c>
    </row>
    <row r="940" spans="1:2" x14ac:dyDescent="0.25">
      <c r="A940" s="456" t="s">
        <v>2331</v>
      </c>
      <c r="B940" s="458">
        <v>0.47638888888888892</v>
      </c>
    </row>
    <row r="941" spans="1:2" x14ac:dyDescent="0.25">
      <c r="A941" s="456" t="s">
        <v>2332</v>
      </c>
      <c r="B941" s="458">
        <v>0.47569444444444442</v>
      </c>
    </row>
    <row r="942" spans="1:2" x14ac:dyDescent="0.25">
      <c r="A942" s="456" t="s">
        <v>2333</v>
      </c>
      <c r="B942" s="458">
        <v>0.47569444444444442</v>
      </c>
    </row>
    <row r="943" spans="1:2" x14ac:dyDescent="0.25">
      <c r="A943" s="456" t="s">
        <v>2334</v>
      </c>
      <c r="B943" s="458">
        <v>0.47638888888888892</v>
      </c>
    </row>
    <row r="944" spans="1:2" x14ac:dyDescent="0.25">
      <c r="A944" s="456" t="s">
        <v>2335</v>
      </c>
      <c r="B944" s="458">
        <v>0.47569444444444442</v>
      </c>
    </row>
    <row r="945" spans="1:2" x14ac:dyDescent="0.25">
      <c r="A945" s="456" t="s">
        <v>2336</v>
      </c>
      <c r="B945" s="458">
        <v>0.47569444444444442</v>
      </c>
    </row>
    <row r="946" spans="1:2" x14ac:dyDescent="0.25">
      <c r="A946" s="456" t="s">
        <v>2337</v>
      </c>
      <c r="B946" s="458">
        <v>0.47638888888888892</v>
      </c>
    </row>
    <row r="947" spans="1:2" x14ac:dyDescent="0.25">
      <c r="A947" s="456" t="s">
        <v>2338</v>
      </c>
      <c r="B947" s="458">
        <v>0.47638888888888892</v>
      </c>
    </row>
    <row r="948" spans="1:2" x14ac:dyDescent="0.25">
      <c r="A948" s="456" t="s">
        <v>2339</v>
      </c>
      <c r="B948" s="458">
        <v>0.47638888888888892</v>
      </c>
    </row>
    <row r="949" spans="1:2" x14ac:dyDescent="0.25">
      <c r="A949" s="456" t="s">
        <v>2340</v>
      </c>
      <c r="B949" s="458">
        <v>0.47569444444444442</v>
      </c>
    </row>
    <row r="950" spans="1:2" x14ac:dyDescent="0.25">
      <c r="A950" s="456" t="s">
        <v>2341</v>
      </c>
      <c r="B950" s="458">
        <v>0.47638888888888892</v>
      </c>
    </row>
    <row r="951" spans="1:2" x14ac:dyDescent="0.25">
      <c r="A951" s="456" t="s">
        <v>2342</v>
      </c>
      <c r="B951" s="458">
        <v>0.47638888888888892</v>
      </c>
    </row>
    <row r="952" spans="1:2" x14ac:dyDescent="0.25">
      <c r="A952" s="456" t="s">
        <v>2343</v>
      </c>
      <c r="B952" s="458">
        <v>0.47569444444444442</v>
      </c>
    </row>
    <row r="953" spans="1:2" x14ac:dyDescent="0.25">
      <c r="A953" s="456" t="s">
        <v>2344</v>
      </c>
      <c r="B953" s="458">
        <v>0.47569444444444442</v>
      </c>
    </row>
    <row r="954" spans="1:2" x14ac:dyDescent="0.25">
      <c r="A954" s="456" t="s">
        <v>2345</v>
      </c>
      <c r="B954" s="458">
        <v>0.47569444444444442</v>
      </c>
    </row>
    <row r="955" spans="1:2" x14ac:dyDescent="0.25">
      <c r="A955" s="456" t="s">
        <v>2346</v>
      </c>
      <c r="B955" s="458">
        <v>0.47638888888888892</v>
      </c>
    </row>
    <row r="956" spans="1:2" x14ac:dyDescent="0.25">
      <c r="A956" s="456" t="s">
        <v>2347</v>
      </c>
      <c r="B956" s="458">
        <v>0.47638888888888892</v>
      </c>
    </row>
    <row r="957" spans="1:2" x14ac:dyDescent="0.25">
      <c r="A957" s="456" t="s">
        <v>2348</v>
      </c>
      <c r="B957" s="458">
        <v>0.47569444444444442</v>
      </c>
    </row>
    <row r="958" spans="1:2" x14ac:dyDescent="0.25">
      <c r="A958" s="456" t="s">
        <v>2349</v>
      </c>
      <c r="B958" s="458">
        <v>0.47569444444444442</v>
      </c>
    </row>
    <row r="959" spans="1:2" x14ac:dyDescent="0.25">
      <c r="A959" s="456" t="s">
        <v>2350</v>
      </c>
      <c r="B959" s="458">
        <v>0.47638888888888892</v>
      </c>
    </row>
    <row r="960" spans="1:2" x14ac:dyDescent="0.25">
      <c r="A960" s="456" t="s">
        <v>2351</v>
      </c>
      <c r="B960" s="458">
        <v>0.47569444444444442</v>
      </c>
    </row>
    <row r="961" spans="1:2" x14ac:dyDescent="0.25">
      <c r="A961" s="456" t="s">
        <v>2352</v>
      </c>
      <c r="B961" s="458">
        <v>0.47638888888888892</v>
      </c>
    </row>
    <row r="962" spans="1:2" x14ac:dyDescent="0.25">
      <c r="A962" s="456" t="s">
        <v>2353</v>
      </c>
      <c r="B962" s="458">
        <v>0.47569444444444442</v>
      </c>
    </row>
    <row r="963" spans="1:2" x14ac:dyDescent="0.25">
      <c r="A963" s="456" t="s">
        <v>2354</v>
      </c>
      <c r="B963" s="458">
        <v>0.47638888888888892</v>
      </c>
    </row>
    <row r="964" spans="1:2" x14ac:dyDescent="0.25">
      <c r="A964" s="456" t="s">
        <v>2355</v>
      </c>
      <c r="B964" s="458">
        <v>0.47638888888888892</v>
      </c>
    </row>
    <row r="965" spans="1:2" x14ac:dyDescent="0.25">
      <c r="A965" s="456" t="s">
        <v>2356</v>
      </c>
      <c r="B965" s="458">
        <v>0.47569444444444442</v>
      </c>
    </row>
    <row r="966" spans="1:2" x14ac:dyDescent="0.25">
      <c r="A966" s="456" t="s">
        <v>2357</v>
      </c>
      <c r="B966" s="458">
        <v>0.47638888888888892</v>
      </c>
    </row>
    <row r="967" spans="1:2" x14ac:dyDescent="0.25">
      <c r="A967" s="456" t="s">
        <v>2358</v>
      </c>
      <c r="B967" s="458">
        <v>0.47569444444444442</v>
      </c>
    </row>
    <row r="968" spans="1:2" x14ac:dyDescent="0.25">
      <c r="A968" s="456" t="s">
        <v>2359</v>
      </c>
      <c r="B968" s="458">
        <v>0.47638888888888892</v>
      </c>
    </row>
    <row r="969" spans="1:2" x14ac:dyDescent="0.25">
      <c r="A969" s="456" t="s">
        <v>2360</v>
      </c>
      <c r="B969" s="458">
        <v>0.47569444444444442</v>
      </c>
    </row>
    <row r="970" spans="1:2" x14ac:dyDescent="0.25">
      <c r="A970" s="456" t="s">
        <v>2361</v>
      </c>
      <c r="B970" s="458">
        <v>0.47638888888888892</v>
      </c>
    </row>
    <row r="971" spans="1:2" x14ac:dyDescent="0.25">
      <c r="A971" s="456" t="s">
        <v>2362</v>
      </c>
      <c r="B971" s="458">
        <v>0.47638888888888892</v>
      </c>
    </row>
    <row r="972" spans="1:2" x14ac:dyDescent="0.25">
      <c r="A972" s="456" t="s">
        <v>2363</v>
      </c>
      <c r="B972" s="458">
        <v>0.47638888888888892</v>
      </c>
    </row>
    <row r="973" spans="1:2" x14ac:dyDescent="0.25">
      <c r="A973" s="456" t="s">
        <v>2364</v>
      </c>
      <c r="B973" s="458">
        <v>0.47638888888888892</v>
      </c>
    </row>
    <row r="974" spans="1:2" x14ac:dyDescent="0.25">
      <c r="A974" s="456" t="s">
        <v>2365</v>
      </c>
      <c r="B974" s="458">
        <v>0.47638888888888892</v>
      </c>
    </row>
    <row r="975" spans="1:2" x14ac:dyDescent="0.25">
      <c r="A975" s="456" t="s">
        <v>2366</v>
      </c>
      <c r="B975" s="458">
        <v>0.47569444444444442</v>
      </c>
    </row>
    <row r="976" spans="1:2" x14ac:dyDescent="0.25">
      <c r="A976" s="456" t="s">
        <v>2367</v>
      </c>
      <c r="B976" s="458">
        <v>0.47569444444444442</v>
      </c>
    </row>
    <row r="977" spans="1:2" x14ac:dyDescent="0.25">
      <c r="A977" s="456" t="s">
        <v>2368</v>
      </c>
      <c r="B977" s="458">
        <v>0.47638888888888892</v>
      </c>
    </row>
    <row r="978" spans="1:2" x14ac:dyDescent="0.25">
      <c r="A978" s="456" t="s">
        <v>2369</v>
      </c>
      <c r="B978" s="458">
        <v>0.47569444444444442</v>
      </c>
    </row>
    <row r="979" spans="1:2" x14ac:dyDescent="0.25">
      <c r="A979" s="456" t="s">
        <v>2370</v>
      </c>
      <c r="B979" s="458">
        <v>0.47569444444444442</v>
      </c>
    </row>
    <row r="980" spans="1:2" x14ac:dyDescent="0.25">
      <c r="A980" s="456" t="s">
        <v>2371</v>
      </c>
      <c r="B980" s="458">
        <v>0.47638888888888892</v>
      </c>
    </row>
    <row r="981" spans="1:2" x14ac:dyDescent="0.25">
      <c r="A981" s="456" t="s">
        <v>2372</v>
      </c>
      <c r="B981" s="458">
        <v>0.47638888888888892</v>
      </c>
    </row>
    <row r="982" spans="1:2" x14ac:dyDescent="0.25">
      <c r="A982" s="456" t="s">
        <v>2373</v>
      </c>
      <c r="B982" s="458">
        <v>0.47569444444444442</v>
      </c>
    </row>
    <row r="983" spans="1:2" x14ac:dyDescent="0.25">
      <c r="A983" s="456" t="s">
        <v>2374</v>
      </c>
      <c r="B983" s="458">
        <v>0.47638888888888892</v>
      </c>
    </row>
    <row r="984" spans="1:2" x14ac:dyDescent="0.25">
      <c r="A984" s="456" t="s">
        <v>2375</v>
      </c>
      <c r="B984" s="458">
        <v>0.47638888888888892</v>
      </c>
    </row>
    <row r="985" spans="1:2" x14ac:dyDescent="0.25">
      <c r="A985" s="456" t="s">
        <v>2376</v>
      </c>
      <c r="B985" s="458">
        <v>0.47638888888888892</v>
      </c>
    </row>
    <row r="986" spans="1:2" x14ac:dyDescent="0.25">
      <c r="A986" s="456" t="s">
        <v>2377</v>
      </c>
      <c r="B986" s="458">
        <v>0.47569444444444442</v>
      </c>
    </row>
    <row r="987" spans="1:2" x14ac:dyDescent="0.25">
      <c r="A987" s="456" t="s">
        <v>2378</v>
      </c>
      <c r="B987" s="458">
        <v>0.47638888888888892</v>
      </c>
    </row>
    <row r="988" spans="1:2" x14ac:dyDescent="0.25">
      <c r="A988" s="456" t="s">
        <v>2379</v>
      </c>
      <c r="B988" s="458">
        <v>0.47638888888888892</v>
      </c>
    </row>
    <row r="989" spans="1:2" x14ac:dyDescent="0.25">
      <c r="A989" s="456" t="s">
        <v>2380</v>
      </c>
      <c r="B989" s="458">
        <v>0.47638888888888892</v>
      </c>
    </row>
    <row r="990" spans="1:2" x14ac:dyDescent="0.25">
      <c r="A990" s="456" t="s">
        <v>2381</v>
      </c>
      <c r="B990" s="458">
        <v>0.47569444444444442</v>
      </c>
    </row>
    <row r="991" spans="1:2" x14ac:dyDescent="0.25">
      <c r="A991" s="456" t="s">
        <v>2382</v>
      </c>
      <c r="B991" s="458">
        <v>0.47569444444444442</v>
      </c>
    </row>
    <row r="992" spans="1:2" x14ac:dyDescent="0.25">
      <c r="A992" s="456" t="s">
        <v>2383</v>
      </c>
      <c r="B992" s="458">
        <v>0.47569444444444442</v>
      </c>
    </row>
    <row r="993" spans="1:2" x14ac:dyDescent="0.25">
      <c r="A993" s="456" t="s">
        <v>2384</v>
      </c>
      <c r="B993" s="458">
        <v>0.47569444444444442</v>
      </c>
    </row>
    <row r="994" spans="1:2" x14ac:dyDescent="0.25">
      <c r="A994" s="456" t="s">
        <v>2385</v>
      </c>
      <c r="B994" s="458">
        <v>0.47569444444444442</v>
      </c>
    </row>
    <row r="995" spans="1:2" x14ac:dyDescent="0.25">
      <c r="A995" s="456" t="s">
        <v>2386</v>
      </c>
      <c r="B995" s="458">
        <v>0.47638888888888892</v>
      </c>
    </row>
    <row r="996" spans="1:2" x14ac:dyDescent="0.25">
      <c r="A996" s="456" t="s">
        <v>2387</v>
      </c>
      <c r="B996" s="458">
        <v>0.47569444444444442</v>
      </c>
    </row>
    <row r="997" spans="1:2" x14ac:dyDescent="0.25">
      <c r="A997" s="456" t="s">
        <v>2388</v>
      </c>
      <c r="B997" s="458">
        <v>0.47638888888888892</v>
      </c>
    </row>
    <row r="998" spans="1:2" x14ac:dyDescent="0.25">
      <c r="A998" s="456" t="s">
        <v>2389</v>
      </c>
      <c r="B998" s="458">
        <v>0.47638888888888892</v>
      </c>
    </row>
    <row r="999" spans="1:2" x14ac:dyDescent="0.25">
      <c r="A999" s="456" t="s">
        <v>2390</v>
      </c>
      <c r="B999" s="458">
        <v>0.47638888888888892</v>
      </c>
    </row>
    <row r="1000" spans="1:2" x14ac:dyDescent="0.25">
      <c r="A1000" s="456" t="s">
        <v>2391</v>
      </c>
      <c r="B1000" s="458">
        <v>0.47569444444444442</v>
      </c>
    </row>
    <row r="1001" spans="1:2" x14ac:dyDescent="0.25">
      <c r="A1001" s="456" t="s">
        <v>2392</v>
      </c>
      <c r="B1001" s="458">
        <v>0.47638888888888892</v>
      </c>
    </row>
    <row r="1002" spans="1:2" x14ac:dyDescent="0.25">
      <c r="A1002" s="456" t="s">
        <v>2393</v>
      </c>
      <c r="B1002" s="458">
        <v>0.47569444444444442</v>
      </c>
    </row>
    <row r="1003" spans="1:2" x14ac:dyDescent="0.25">
      <c r="A1003" s="456" t="s">
        <v>2394</v>
      </c>
      <c r="B1003" s="458">
        <v>0.47569444444444442</v>
      </c>
    </row>
    <row r="1004" spans="1:2" x14ac:dyDescent="0.25">
      <c r="A1004" s="456" t="s">
        <v>2395</v>
      </c>
      <c r="B1004" s="458">
        <v>0.47638888888888892</v>
      </c>
    </row>
    <row r="1005" spans="1:2" x14ac:dyDescent="0.25">
      <c r="A1005" s="456" t="s">
        <v>2396</v>
      </c>
      <c r="B1005" s="458">
        <v>0.47638888888888892</v>
      </c>
    </row>
    <row r="1006" spans="1:2" x14ac:dyDescent="0.25">
      <c r="A1006" s="456" t="s">
        <v>2397</v>
      </c>
      <c r="B1006" s="458">
        <v>0.47569444444444442</v>
      </c>
    </row>
    <row r="1007" spans="1:2" x14ac:dyDescent="0.25">
      <c r="A1007" s="456" t="s">
        <v>2398</v>
      </c>
      <c r="B1007" s="458">
        <v>0.47638888888888892</v>
      </c>
    </row>
    <row r="1008" spans="1:2" x14ac:dyDescent="0.25">
      <c r="A1008" s="456" t="s">
        <v>2399</v>
      </c>
      <c r="B1008" s="458">
        <v>0.47638888888888892</v>
      </c>
    </row>
    <row r="1009" spans="1:2" x14ac:dyDescent="0.25">
      <c r="A1009" s="456" t="s">
        <v>2400</v>
      </c>
      <c r="B1009" s="458">
        <v>0.47569444444444442</v>
      </c>
    </row>
    <row r="1010" spans="1:2" x14ac:dyDescent="0.25">
      <c r="A1010" s="456" t="s">
        <v>2401</v>
      </c>
      <c r="B1010" s="458">
        <v>0.47638888888888892</v>
      </c>
    </row>
    <row r="1011" spans="1:2" x14ac:dyDescent="0.25">
      <c r="A1011" s="456" t="s">
        <v>2402</v>
      </c>
      <c r="B1011" s="458">
        <v>0.47638888888888892</v>
      </c>
    </row>
    <row r="1012" spans="1:2" x14ac:dyDescent="0.25">
      <c r="A1012" s="456" t="s">
        <v>2403</v>
      </c>
      <c r="B1012" s="458">
        <v>0.47569444444444442</v>
      </c>
    </row>
    <row r="1013" spans="1:2" x14ac:dyDescent="0.25">
      <c r="A1013" s="456" t="s">
        <v>2404</v>
      </c>
      <c r="B1013" s="458">
        <v>0.47638888888888892</v>
      </c>
    </row>
    <row r="1014" spans="1:2" x14ac:dyDescent="0.25">
      <c r="A1014" s="456" t="s">
        <v>2405</v>
      </c>
      <c r="B1014" s="458">
        <v>0.47638888888888892</v>
      </c>
    </row>
    <row r="1015" spans="1:2" x14ac:dyDescent="0.25">
      <c r="A1015" s="456" t="s">
        <v>2406</v>
      </c>
      <c r="B1015" s="458">
        <v>0.47569444444444442</v>
      </c>
    </row>
    <row r="1016" spans="1:2" x14ac:dyDescent="0.25">
      <c r="A1016" s="456" t="s">
        <v>2407</v>
      </c>
      <c r="B1016" s="458">
        <v>0.47569444444444442</v>
      </c>
    </row>
    <row r="1017" spans="1:2" x14ac:dyDescent="0.25">
      <c r="A1017" s="456" t="s">
        <v>2408</v>
      </c>
      <c r="B1017" s="458">
        <v>0.47638888888888892</v>
      </c>
    </row>
    <row r="1018" spans="1:2" x14ac:dyDescent="0.25">
      <c r="A1018" s="456" t="s">
        <v>2409</v>
      </c>
      <c r="B1018" s="458">
        <v>0.47569444444444442</v>
      </c>
    </row>
    <row r="1019" spans="1:2" x14ac:dyDescent="0.25">
      <c r="A1019" s="456" t="s">
        <v>2410</v>
      </c>
      <c r="B1019" s="458">
        <v>0.47638888888888892</v>
      </c>
    </row>
    <row r="1020" spans="1:2" x14ac:dyDescent="0.25">
      <c r="A1020" s="456" t="s">
        <v>2411</v>
      </c>
      <c r="B1020" s="458">
        <v>0.47638888888888892</v>
      </c>
    </row>
    <row r="1021" spans="1:2" x14ac:dyDescent="0.25">
      <c r="A1021" s="456" t="s">
        <v>2412</v>
      </c>
      <c r="B1021" s="458">
        <v>0.47638888888888892</v>
      </c>
    </row>
    <row r="1022" spans="1:2" x14ac:dyDescent="0.25">
      <c r="A1022" s="456" t="s">
        <v>2413</v>
      </c>
      <c r="B1022" s="458">
        <v>0.47638888888888892</v>
      </c>
    </row>
    <row r="1023" spans="1:2" x14ac:dyDescent="0.25">
      <c r="A1023" s="456" t="s">
        <v>2414</v>
      </c>
      <c r="B1023" s="458">
        <v>0.47638888888888892</v>
      </c>
    </row>
    <row r="1024" spans="1:2" x14ac:dyDescent="0.25">
      <c r="A1024" s="456" t="s">
        <v>2415</v>
      </c>
      <c r="B1024" s="458">
        <v>0.47638888888888892</v>
      </c>
    </row>
    <row r="1025" spans="1:2" x14ac:dyDescent="0.25">
      <c r="A1025" s="456" t="s">
        <v>2416</v>
      </c>
      <c r="B1025" s="458">
        <v>0.47638888888888892</v>
      </c>
    </row>
    <row r="1026" spans="1:2" x14ac:dyDescent="0.25">
      <c r="A1026" s="456" t="s">
        <v>2417</v>
      </c>
      <c r="B1026" s="458">
        <v>0.47638888888888892</v>
      </c>
    </row>
    <row r="1027" spans="1:2" x14ac:dyDescent="0.25">
      <c r="A1027" s="456" t="s">
        <v>2418</v>
      </c>
      <c r="B1027" s="458">
        <v>0.47638888888888892</v>
      </c>
    </row>
    <row r="1028" spans="1:2" x14ac:dyDescent="0.25">
      <c r="A1028" s="456" t="s">
        <v>2419</v>
      </c>
      <c r="B1028" s="458">
        <v>0.47638888888888892</v>
      </c>
    </row>
    <row r="1029" spans="1:2" x14ac:dyDescent="0.25">
      <c r="A1029" s="456" t="s">
        <v>2420</v>
      </c>
      <c r="B1029" s="458">
        <v>0.47638888888888892</v>
      </c>
    </row>
    <row r="1030" spans="1:2" x14ac:dyDescent="0.25">
      <c r="A1030" s="456" t="s">
        <v>2421</v>
      </c>
      <c r="B1030" s="458">
        <v>0.47638888888888892</v>
      </c>
    </row>
    <row r="1031" spans="1:2" x14ac:dyDescent="0.25">
      <c r="A1031" s="456" t="s">
        <v>2422</v>
      </c>
      <c r="B1031" s="458">
        <v>0.47638888888888892</v>
      </c>
    </row>
    <row r="1032" spans="1:2" x14ac:dyDescent="0.25">
      <c r="A1032" s="456" t="s">
        <v>2423</v>
      </c>
      <c r="B1032" s="458">
        <v>0.47638888888888892</v>
      </c>
    </row>
    <row r="1033" spans="1:2" x14ac:dyDescent="0.25">
      <c r="A1033" s="456" t="s">
        <v>2424</v>
      </c>
      <c r="B1033" s="458">
        <v>0.47638888888888892</v>
      </c>
    </row>
    <row r="1034" spans="1:2" x14ac:dyDescent="0.25">
      <c r="A1034" s="456" t="s">
        <v>2425</v>
      </c>
      <c r="B1034" s="458">
        <v>0.47638888888888892</v>
      </c>
    </row>
    <row r="1035" spans="1:2" x14ac:dyDescent="0.25">
      <c r="A1035" s="456" t="s">
        <v>2426</v>
      </c>
      <c r="B1035" s="458">
        <v>0.47638888888888892</v>
      </c>
    </row>
    <row r="1036" spans="1:2" x14ac:dyDescent="0.25">
      <c r="A1036" s="456" t="s">
        <v>2427</v>
      </c>
      <c r="B1036" s="458">
        <v>0.47638888888888892</v>
      </c>
    </row>
    <row r="1037" spans="1:2" x14ac:dyDescent="0.25">
      <c r="A1037" s="456" t="s">
        <v>2428</v>
      </c>
      <c r="B1037" s="458">
        <v>0.47638888888888892</v>
      </c>
    </row>
    <row r="1038" spans="1:2" x14ac:dyDescent="0.25">
      <c r="A1038" s="456" t="s">
        <v>2429</v>
      </c>
      <c r="B1038" s="458">
        <v>0.47638888888888892</v>
      </c>
    </row>
    <row r="1039" spans="1:2" x14ac:dyDescent="0.25">
      <c r="A1039" s="456" t="s">
        <v>2430</v>
      </c>
      <c r="B1039" s="458">
        <v>0.47569444444444442</v>
      </c>
    </row>
    <row r="1040" spans="1:2" x14ac:dyDescent="0.25">
      <c r="A1040" s="456" t="s">
        <v>2431</v>
      </c>
      <c r="B1040" s="458">
        <v>0.47569444444444442</v>
      </c>
    </row>
    <row r="1041" spans="1:2" x14ac:dyDescent="0.25">
      <c r="A1041" s="456" t="s">
        <v>2432</v>
      </c>
      <c r="B1041" s="458">
        <v>0.47569444444444442</v>
      </c>
    </row>
    <row r="1042" spans="1:2" x14ac:dyDescent="0.25">
      <c r="A1042" s="456" t="s">
        <v>2433</v>
      </c>
      <c r="B1042" s="458">
        <v>0.47638888888888892</v>
      </c>
    </row>
    <row r="1043" spans="1:2" x14ac:dyDescent="0.25">
      <c r="A1043" s="456" t="s">
        <v>2434</v>
      </c>
      <c r="B1043" s="458">
        <v>0.47638888888888892</v>
      </c>
    </row>
    <row r="1044" spans="1:2" x14ac:dyDescent="0.25">
      <c r="A1044" s="456" t="s">
        <v>2435</v>
      </c>
      <c r="B1044" s="458">
        <v>0.47569444444444442</v>
      </c>
    </row>
    <row r="1045" spans="1:2" x14ac:dyDescent="0.25">
      <c r="A1045" s="456" t="s">
        <v>2436</v>
      </c>
      <c r="B1045" s="458">
        <v>0.47638888888888892</v>
      </c>
    </row>
    <row r="1046" spans="1:2" x14ac:dyDescent="0.25">
      <c r="A1046" s="456" t="s">
        <v>2437</v>
      </c>
      <c r="B1046" s="458">
        <v>0.47638888888888892</v>
      </c>
    </row>
    <row r="1047" spans="1:2" x14ac:dyDescent="0.25">
      <c r="A1047" s="456" t="s">
        <v>2438</v>
      </c>
      <c r="B1047" s="458">
        <v>0.47638888888888892</v>
      </c>
    </row>
    <row r="1048" spans="1:2" x14ac:dyDescent="0.25">
      <c r="A1048" s="456" t="s">
        <v>2439</v>
      </c>
      <c r="B1048" s="458">
        <v>0.47638888888888892</v>
      </c>
    </row>
    <row r="1049" spans="1:2" x14ac:dyDescent="0.25">
      <c r="A1049" s="456" t="s">
        <v>2440</v>
      </c>
      <c r="B1049" s="458">
        <v>0.47638888888888892</v>
      </c>
    </row>
    <row r="1050" spans="1:2" x14ac:dyDescent="0.25">
      <c r="A1050" s="456" t="s">
        <v>2441</v>
      </c>
      <c r="B1050" s="458">
        <v>0.47638888888888892</v>
      </c>
    </row>
    <row r="1051" spans="1:2" x14ac:dyDescent="0.25">
      <c r="A1051" s="456" t="s">
        <v>2442</v>
      </c>
      <c r="B1051" s="458">
        <v>0.47569444444444442</v>
      </c>
    </row>
    <row r="1052" spans="1:2" x14ac:dyDescent="0.25">
      <c r="A1052" s="456" t="s">
        <v>2443</v>
      </c>
      <c r="B1052" s="458">
        <v>0.47638888888888892</v>
      </c>
    </row>
    <row r="1053" spans="1:2" x14ac:dyDescent="0.25">
      <c r="A1053" s="456" t="s">
        <v>2444</v>
      </c>
      <c r="B1053" s="458">
        <v>0.47638888888888892</v>
      </c>
    </row>
    <row r="1054" spans="1:2" x14ac:dyDescent="0.25">
      <c r="A1054" s="456" t="s">
        <v>2445</v>
      </c>
      <c r="B1054" s="458">
        <v>0.47638888888888892</v>
      </c>
    </row>
    <row r="1055" spans="1:2" x14ac:dyDescent="0.25">
      <c r="A1055" s="456" t="s">
        <v>2446</v>
      </c>
      <c r="B1055" s="458">
        <v>0.47569444444444442</v>
      </c>
    </row>
    <row r="1056" spans="1:2" x14ac:dyDescent="0.25">
      <c r="A1056" s="456" t="s">
        <v>2447</v>
      </c>
      <c r="B1056" s="458">
        <v>0.47569444444444442</v>
      </c>
    </row>
    <row r="1057" spans="1:2" x14ac:dyDescent="0.25">
      <c r="A1057" s="456" t="s">
        <v>2448</v>
      </c>
      <c r="B1057" s="458">
        <v>0.47569444444444442</v>
      </c>
    </row>
    <row r="1058" spans="1:2" x14ac:dyDescent="0.25">
      <c r="A1058" s="456" t="s">
        <v>2449</v>
      </c>
      <c r="B1058" s="458">
        <v>0.47569444444444442</v>
      </c>
    </row>
    <row r="1059" spans="1:2" x14ac:dyDescent="0.25">
      <c r="A1059" s="456" t="s">
        <v>2450</v>
      </c>
      <c r="B1059" s="458">
        <v>0.47569444444444442</v>
      </c>
    </row>
    <row r="1060" spans="1:2" x14ac:dyDescent="0.25">
      <c r="A1060" s="456" t="s">
        <v>2451</v>
      </c>
      <c r="B1060" s="458">
        <v>0.47638888888888892</v>
      </c>
    </row>
    <row r="1061" spans="1:2" x14ac:dyDescent="0.25">
      <c r="A1061" s="456" t="s">
        <v>2452</v>
      </c>
      <c r="B1061" s="458">
        <v>0.47638888888888892</v>
      </c>
    </row>
    <row r="1062" spans="1:2" x14ac:dyDescent="0.25">
      <c r="A1062" s="456" t="s">
        <v>2453</v>
      </c>
      <c r="B1062" s="458">
        <v>0.47638888888888892</v>
      </c>
    </row>
    <row r="1063" spans="1:2" x14ac:dyDescent="0.25">
      <c r="A1063" s="456" t="s">
        <v>2454</v>
      </c>
      <c r="B1063" s="458">
        <v>0.47638888888888892</v>
      </c>
    </row>
    <row r="1064" spans="1:2" x14ac:dyDescent="0.25">
      <c r="A1064" s="456" t="s">
        <v>2455</v>
      </c>
      <c r="B1064" s="458">
        <v>0.47638888888888892</v>
      </c>
    </row>
    <row r="1065" spans="1:2" x14ac:dyDescent="0.25">
      <c r="A1065" s="456" t="s">
        <v>2456</v>
      </c>
      <c r="B1065" s="458">
        <v>0.47638888888888892</v>
      </c>
    </row>
    <row r="1066" spans="1:2" x14ac:dyDescent="0.25">
      <c r="A1066" s="456" t="s">
        <v>2457</v>
      </c>
      <c r="B1066" s="458">
        <v>0.47569444444444442</v>
      </c>
    </row>
    <row r="1067" spans="1:2" x14ac:dyDescent="0.25">
      <c r="A1067" s="456" t="s">
        <v>2458</v>
      </c>
      <c r="B1067" s="458">
        <v>0.47638888888888892</v>
      </c>
    </row>
    <row r="1068" spans="1:2" x14ac:dyDescent="0.25">
      <c r="A1068" s="456" t="s">
        <v>2459</v>
      </c>
      <c r="B1068" s="458">
        <v>0.47569444444444442</v>
      </c>
    </row>
    <row r="1069" spans="1:2" x14ac:dyDescent="0.25">
      <c r="A1069" s="456" t="s">
        <v>2460</v>
      </c>
      <c r="B1069" s="458">
        <v>0.47569444444444442</v>
      </c>
    </row>
    <row r="1070" spans="1:2" x14ac:dyDescent="0.25">
      <c r="A1070" s="456" t="s">
        <v>2461</v>
      </c>
      <c r="B1070" s="458">
        <v>0.47638888888888892</v>
      </c>
    </row>
    <row r="1071" spans="1:2" x14ac:dyDescent="0.25">
      <c r="A1071" s="456" t="s">
        <v>2462</v>
      </c>
      <c r="B1071" s="458">
        <v>0.47569444444444442</v>
      </c>
    </row>
    <row r="1072" spans="1:2" x14ac:dyDescent="0.25">
      <c r="A1072" s="456" t="s">
        <v>2463</v>
      </c>
      <c r="B1072" s="458">
        <v>0.47569444444444442</v>
      </c>
    </row>
    <row r="1073" spans="1:2" x14ac:dyDescent="0.25">
      <c r="A1073" s="456" t="s">
        <v>2464</v>
      </c>
      <c r="B1073" s="458">
        <v>0.47569444444444442</v>
      </c>
    </row>
    <row r="1074" spans="1:2" x14ac:dyDescent="0.25">
      <c r="A1074" s="456" t="s">
        <v>2465</v>
      </c>
      <c r="B1074" s="458">
        <v>0.47638888888888892</v>
      </c>
    </row>
    <row r="1075" spans="1:2" x14ac:dyDescent="0.25">
      <c r="A1075" s="456" t="s">
        <v>2466</v>
      </c>
      <c r="B1075" s="458">
        <v>0.47569444444444442</v>
      </c>
    </row>
    <row r="1076" spans="1:2" x14ac:dyDescent="0.25">
      <c r="A1076" s="456" t="s">
        <v>2467</v>
      </c>
      <c r="B1076" s="458">
        <v>0.47638888888888892</v>
      </c>
    </row>
    <row r="1077" spans="1:2" x14ac:dyDescent="0.25">
      <c r="A1077" s="456" t="s">
        <v>2468</v>
      </c>
      <c r="B1077" s="458">
        <v>0.47638888888888892</v>
      </c>
    </row>
    <row r="1078" spans="1:2" x14ac:dyDescent="0.25">
      <c r="A1078" s="456" t="s">
        <v>2469</v>
      </c>
      <c r="B1078" s="458">
        <v>0.47638888888888892</v>
      </c>
    </row>
    <row r="1079" spans="1:2" x14ac:dyDescent="0.25">
      <c r="A1079" s="456" t="s">
        <v>2470</v>
      </c>
      <c r="B1079" s="458">
        <v>0.47569444444444442</v>
      </c>
    </row>
    <row r="1080" spans="1:2" x14ac:dyDescent="0.25">
      <c r="A1080" s="456" t="s">
        <v>2471</v>
      </c>
      <c r="B1080" s="458">
        <v>0.47638888888888892</v>
      </c>
    </row>
    <row r="1081" spans="1:2" x14ac:dyDescent="0.25">
      <c r="A1081" s="456" t="s">
        <v>2472</v>
      </c>
      <c r="B1081" s="458">
        <v>0.47569444444444442</v>
      </c>
    </row>
    <row r="1082" spans="1:2" x14ac:dyDescent="0.25">
      <c r="A1082" s="456" t="s">
        <v>2473</v>
      </c>
      <c r="B1082" s="458">
        <v>0.47638888888888892</v>
      </c>
    </row>
    <row r="1083" spans="1:2" x14ac:dyDescent="0.25">
      <c r="A1083" s="456" t="s">
        <v>2474</v>
      </c>
      <c r="B1083" s="458">
        <v>0.47638888888888892</v>
      </c>
    </row>
    <row r="1084" spans="1:2" x14ac:dyDescent="0.25">
      <c r="A1084" s="456" t="s">
        <v>2475</v>
      </c>
      <c r="B1084" s="458">
        <v>0.47638888888888892</v>
      </c>
    </row>
    <row r="1085" spans="1:2" x14ac:dyDescent="0.25">
      <c r="A1085" s="456" t="s">
        <v>2476</v>
      </c>
      <c r="B1085" s="458">
        <v>0.47638888888888892</v>
      </c>
    </row>
    <row r="1086" spans="1:2" x14ac:dyDescent="0.25">
      <c r="A1086" s="456" t="s">
        <v>2477</v>
      </c>
      <c r="B1086" s="458">
        <v>0.47569444444444442</v>
      </c>
    </row>
    <row r="1087" spans="1:2" x14ac:dyDescent="0.25">
      <c r="A1087" s="456" t="s">
        <v>2478</v>
      </c>
      <c r="B1087" s="458">
        <v>0.47569444444444442</v>
      </c>
    </row>
    <row r="1088" spans="1:2" x14ac:dyDescent="0.25">
      <c r="A1088" s="456" t="s">
        <v>2479</v>
      </c>
      <c r="B1088" s="458">
        <v>0.47638888888888892</v>
      </c>
    </row>
    <row r="1089" spans="1:2" x14ac:dyDescent="0.25">
      <c r="A1089" s="456" t="s">
        <v>2480</v>
      </c>
      <c r="B1089" s="458">
        <v>0.47569444444444442</v>
      </c>
    </row>
    <row r="1090" spans="1:2" x14ac:dyDescent="0.25">
      <c r="A1090" s="456" t="s">
        <v>2481</v>
      </c>
      <c r="B1090" s="458">
        <v>0.47638888888888892</v>
      </c>
    </row>
    <row r="1091" spans="1:2" x14ac:dyDescent="0.25">
      <c r="A1091" s="456" t="s">
        <v>2482</v>
      </c>
      <c r="B1091" s="458">
        <v>0.47569444444444442</v>
      </c>
    </row>
    <row r="1092" spans="1:2" x14ac:dyDescent="0.25">
      <c r="A1092" s="456" t="s">
        <v>2483</v>
      </c>
      <c r="B1092" s="458">
        <v>0.47638888888888892</v>
      </c>
    </row>
    <row r="1093" spans="1:2" x14ac:dyDescent="0.25">
      <c r="A1093" s="456" t="s">
        <v>2484</v>
      </c>
      <c r="B1093" s="458">
        <v>0.47638888888888892</v>
      </c>
    </row>
    <row r="1094" spans="1:2" x14ac:dyDescent="0.25">
      <c r="A1094" s="456" t="s">
        <v>2485</v>
      </c>
      <c r="B1094" s="458">
        <v>0.47569444444444442</v>
      </c>
    </row>
    <row r="1095" spans="1:2" x14ac:dyDescent="0.25">
      <c r="A1095" s="456" t="s">
        <v>2486</v>
      </c>
      <c r="B1095" s="458">
        <v>0.47638888888888892</v>
      </c>
    </row>
    <row r="1096" spans="1:2" x14ac:dyDescent="0.25">
      <c r="A1096" s="456" t="s">
        <v>2487</v>
      </c>
      <c r="B1096" s="458">
        <v>0.47638888888888892</v>
      </c>
    </row>
    <row r="1097" spans="1:2" x14ac:dyDescent="0.25">
      <c r="A1097" s="456" t="s">
        <v>2488</v>
      </c>
      <c r="B1097" s="458">
        <v>0.47638888888888892</v>
      </c>
    </row>
    <row r="1098" spans="1:2" x14ac:dyDescent="0.25">
      <c r="A1098" s="456" t="s">
        <v>2489</v>
      </c>
      <c r="B1098" s="458">
        <v>0.47638888888888892</v>
      </c>
    </row>
    <row r="1099" spans="1:2" x14ac:dyDescent="0.25">
      <c r="A1099" s="456" t="s">
        <v>2490</v>
      </c>
      <c r="B1099" s="458">
        <v>0.47638888888888892</v>
      </c>
    </row>
    <row r="1100" spans="1:2" x14ac:dyDescent="0.25">
      <c r="A1100" s="456" t="s">
        <v>2491</v>
      </c>
      <c r="B1100" s="458">
        <v>0.47638888888888892</v>
      </c>
    </row>
    <row r="1101" spans="1:2" x14ac:dyDescent="0.25">
      <c r="A1101" s="456" t="s">
        <v>2492</v>
      </c>
      <c r="B1101" s="458">
        <v>0.47569444444444442</v>
      </c>
    </row>
    <row r="1102" spans="1:2" x14ac:dyDescent="0.25">
      <c r="A1102" s="456" t="s">
        <v>2493</v>
      </c>
      <c r="B1102" s="458">
        <v>0.47638888888888892</v>
      </c>
    </row>
    <row r="1103" spans="1:2" x14ac:dyDescent="0.25">
      <c r="A1103" s="456" t="s">
        <v>2494</v>
      </c>
      <c r="B1103" s="458">
        <v>0.47569444444444442</v>
      </c>
    </row>
    <row r="1104" spans="1:2" x14ac:dyDescent="0.25">
      <c r="A1104" s="456" t="s">
        <v>2495</v>
      </c>
      <c r="B1104" s="458">
        <v>0.47569444444444442</v>
      </c>
    </row>
    <row r="1105" spans="1:2" x14ac:dyDescent="0.25">
      <c r="A1105" s="456" t="s">
        <v>2496</v>
      </c>
      <c r="B1105" s="458">
        <v>0.47569444444444442</v>
      </c>
    </row>
    <row r="1106" spans="1:2" x14ac:dyDescent="0.25">
      <c r="A1106" s="456" t="s">
        <v>2497</v>
      </c>
      <c r="B1106" s="458">
        <v>0.47638888888888892</v>
      </c>
    </row>
    <row r="1107" spans="1:2" x14ac:dyDescent="0.25">
      <c r="A1107" s="456" t="s">
        <v>2498</v>
      </c>
      <c r="B1107" s="458">
        <v>0.47638888888888892</v>
      </c>
    </row>
    <row r="1108" spans="1:2" x14ac:dyDescent="0.25">
      <c r="A1108" s="456" t="s">
        <v>2499</v>
      </c>
      <c r="B1108" s="458">
        <v>0.47638888888888892</v>
      </c>
    </row>
    <row r="1109" spans="1:2" x14ac:dyDescent="0.25">
      <c r="A1109" s="456" t="s">
        <v>2500</v>
      </c>
      <c r="B1109" s="458">
        <v>0.47569444444444442</v>
      </c>
    </row>
    <row r="1110" spans="1:2" x14ac:dyDescent="0.25">
      <c r="A1110" s="456" t="s">
        <v>2501</v>
      </c>
      <c r="B1110" s="458">
        <v>0.47638888888888892</v>
      </c>
    </row>
    <row r="1111" spans="1:2" x14ac:dyDescent="0.25">
      <c r="A1111" s="456" t="s">
        <v>2502</v>
      </c>
      <c r="B1111" s="458">
        <v>0.47638888888888892</v>
      </c>
    </row>
    <row r="1112" spans="1:2" x14ac:dyDescent="0.25">
      <c r="A1112" s="456" t="s">
        <v>2503</v>
      </c>
      <c r="B1112" s="458">
        <v>0.47569444444444442</v>
      </c>
    </row>
    <row r="1113" spans="1:2" x14ac:dyDescent="0.25">
      <c r="A1113" s="456" t="s">
        <v>2504</v>
      </c>
      <c r="B1113" s="458">
        <v>0.47569444444444442</v>
      </c>
    </row>
    <row r="1114" spans="1:2" x14ac:dyDescent="0.25">
      <c r="A1114" s="456" t="s">
        <v>2505</v>
      </c>
      <c r="B1114" s="458">
        <v>0.47569444444444442</v>
      </c>
    </row>
    <row r="1115" spans="1:2" x14ac:dyDescent="0.25">
      <c r="A1115" s="456" t="s">
        <v>2506</v>
      </c>
      <c r="B1115" s="458">
        <v>0.47569444444444442</v>
      </c>
    </row>
    <row r="1116" spans="1:2" x14ac:dyDescent="0.25">
      <c r="A1116" s="456" t="s">
        <v>2507</v>
      </c>
      <c r="B1116" s="458">
        <v>0.47638888888888892</v>
      </c>
    </row>
    <row r="1117" spans="1:2" x14ac:dyDescent="0.25">
      <c r="A1117" s="456" t="s">
        <v>2508</v>
      </c>
      <c r="B1117" s="458">
        <v>0.47638888888888892</v>
      </c>
    </row>
    <row r="1118" spans="1:2" x14ac:dyDescent="0.25">
      <c r="A1118" s="456" t="s">
        <v>2509</v>
      </c>
      <c r="B1118" s="458">
        <v>0.47638888888888892</v>
      </c>
    </row>
    <row r="1119" spans="1:2" x14ac:dyDescent="0.25">
      <c r="A1119" s="456" t="s">
        <v>2510</v>
      </c>
      <c r="B1119" s="458">
        <v>0.47569444444444442</v>
      </c>
    </row>
    <row r="1120" spans="1:2" x14ac:dyDescent="0.25">
      <c r="A1120" s="456" t="s">
        <v>2511</v>
      </c>
      <c r="B1120" s="458">
        <v>0.47569444444444442</v>
      </c>
    </row>
    <row r="1121" spans="1:2" x14ac:dyDescent="0.25">
      <c r="A1121" s="456" t="s">
        <v>2512</v>
      </c>
      <c r="B1121" s="458">
        <v>0.47569444444444442</v>
      </c>
    </row>
    <row r="1122" spans="1:2" x14ac:dyDescent="0.25">
      <c r="A1122" s="456" t="s">
        <v>2513</v>
      </c>
      <c r="B1122" s="458">
        <v>0.47569444444444442</v>
      </c>
    </row>
    <row r="1123" spans="1:2" x14ac:dyDescent="0.25">
      <c r="A1123" s="456" t="s">
        <v>2514</v>
      </c>
      <c r="B1123" s="458">
        <v>0.47638888888888892</v>
      </c>
    </row>
    <row r="1124" spans="1:2" x14ac:dyDescent="0.25">
      <c r="A1124" s="456" t="s">
        <v>2515</v>
      </c>
      <c r="B1124" s="458">
        <v>0.47569444444444442</v>
      </c>
    </row>
    <row r="1125" spans="1:2" x14ac:dyDescent="0.25">
      <c r="A1125" s="456" t="s">
        <v>2516</v>
      </c>
      <c r="B1125" s="458">
        <v>0.47569444444444442</v>
      </c>
    </row>
    <row r="1126" spans="1:2" x14ac:dyDescent="0.25">
      <c r="A1126" s="456" t="s">
        <v>2517</v>
      </c>
      <c r="B1126" s="458">
        <v>0.47569444444444442</v>
      </c>
    </row>
    <row r="1127" spans="1:2" x14ac:dyDescent="0.25">
      <c r="A1127" s="456" t="s">
        <v>2518</v>
      </c>
      <c r="B1127" s="458">
        <v>0.47569444444444442</v>
      </c>
    </row>
    <row r="1128" spans="1:2" x14ac:dyDescent="0.25">
      <c r="A1128" s="456" t="s">
        <v>2519</v>
      </c>
      <c r="B1128" s="458">
        <v>0.47638888888888892</v>
      </c>
    </row>
    <row r="1129" spans="1:2" x14ac:dyDescent="0.25">
      <c r="A1129" s="456" t="s">
        <v>2520</v>
      </c>
      <c r="B1129" s="458">
        <v>0.47638888888888892</v>
      </c>
    </row>
    <row r="1130" spans="1:2" x14ac:dyDescent="0.25">
      <c r="A1130" s="456" t="s">
        <v>2521</v>
      </c>
      <c r="B1130" s="458">
        <v>0.47569444444444442</v>
      </c>
    </row>
    <row r="1131" spans="1:2" x14ac:dyDescent="0.25">
      <c r="A1131" s="456" t="s">
        <v>2522</v>
      </c>
      <c r="B1131" s="458">
        <v>0.47569444444444442</v>
      </c>
    </row>
    <row r="1132" spans="1:2" x14ac:dyDescent="0.25">
      <c r="A1132" s="456" t="s">
        <v>2523</v>
      </c>
      <c r="B1132" s="458">
        <v>0.47569444444444442</v>
      </c>
    </row>
    <row r="1133" spans="1:2" x14ac:dyDescent="0.25">
      <c r="A1133" s="456" t="s">
        <v>2524</v>
      </c>
      <c r="B1133" s="458">
        <v>0.47638888888888892</v>
      </c>
    </row>
    <row r="1134" spans="1:2" x14ac:dyDescent="0.25">
      <c r="A1134" s="456" t="s">
        <v>2525</v>
      </c>
      <c r="B1134" s="458">
        <v>0.47569444444444442</v>
      </c>
    </row>
    <row r="1135" spans="1:2" x14ac:dyDescent="0.25">
      <c r="A1135" s="456" t="s">
        <v>2526</v>
      </c>
      <c r="B1135" s="458">
        <v>0.47569444444444442</v>
      </c>
    </row>
    <row r="1136" spans="1:2" x14ac:dyDescent="0.25">
      <c r="A1136" s="456" t="s">
        <v>2527</v>
      </c>
      <c r="B1136" s="458">
        <v>0.47638888888888892</v>
      </c>
    </row>
    <row r="1137" spans="1:2" x14ac:dyDescent="0.25">
      <c r="A1137" s="456" t="s">
        <v>2528</v>
      </c>
      <c r="B1137" s="458">
        <v>0.47569444444444442</v>
      </c>
    </row>
    <row r="1138" spans="1:2" x14ac:dyDescent="0.25">
      <c r="A1138" s="456" t="s">
        <v>2529</v>
      </c>
      <c r="B1138" s="458">
        <v>0.47638888888888892</v>
      </c>
    </row>
    <row r="1139" spans="1:2" x14ac:dyDescent="0.25">
      <c r="A1139" s="456" t="s">
        <v>2530</v>
      </c>
      <c r="B1139" s="458">
        <v>0.47569444444444442</v>
      </c>
    </row>
    <row r="1140" spans="1:2" x14ac:dyDescent="0.25">
      <c r="A1140" s="456" t="s">
        <v>2531</v>
      </c>
      <c r="B1140" s="458">
        <v>0.47638888888888892</v>
      </c>
    </row>
    <row r="1141" spans="1:2" x14ac:dyDescent="0.25">
      <c r="A1141" s="456" t="s">
        <v>2532</v>
      </c>
      <c r="B1141" s="458">
        <v>0.47638888888888892</v>
      </c>
    </row>
    <row r="1142" spans="1:2" x14ac:dyDescent="0.25">
      <c r="A1142" s="456" t="s">
        <v>2533</v>
      </c>
      <c r="B1142" s="458">
        <v>0.47569444444444442</v>
      </c>
    </row>
    <row r="1143" spans="1:2" x14ac:dyDescent="0.25">
      <c r="A1143" s="456" t="s">
        <v>2534</v>
      </c>
      <c r="B1143" s="458">
        <v>0.47638888888888892</v>
      </c>
    </row>
    <row r="1144" spans="1:2" x14ac:dyDescent="0.25">
      <c r="A1144" s="456" t="s">
        <v>2535</v>
      </c>
      <c r="B1144" s="458">
        <v>0.47638888888888892</v>
      </c>
    </row>
    <row r="1145" spans="1:2" x14ac:dyDescent="0.25">
      <c r="A1145" s="456" t="s">
        <v>2536</v>
      </c>
      <c r="B1145" s="458">
        <v>0.47569444444444442</v>
      </c>
    </row>
    <row r="1146" spans="1:2" x14ac:dyDescent="0.25">
      <c r="A1146" s="456" t="s">
        <v>2537</v>
      </c>
      <c r="B1146" s="458">
        <v>0.47569444444444442</v>
      </c>
    </row>
    <row r="1147" spans="1:2" x14ac:dyDescent="0.25">
      <c r="A1147" s="456" t="s">
        <v>2538</v>
      </c>
      <c r="B1147" s="458">
        <v>0.47569444444444442</v>
      </c>
    </row>
    <row r="1148" spans="1:2" x14ac:dyDescent="0.25">
      <c r="A1148" s="456" t="s">
        <v>2539</v>
      </c>
      <c r="B1148" s="458">
        <v>0.47638888888888892</v>
      </c>
    </row>
    <row r="1149" spans="1:2" x14ac:dyDescent="0.25">
      <c r="A1149" s="456" t="s">
        <v>2540</v>
      </c>
      <c r="B1149" s="458">
        <v>0.47638888888888892</v>
      </c>
    </row>
    <row r="1150" spans="1:2" x14ac:dyDescent="0.25">
      <c r="A1150" s="456" t="s">
        <v>2541</v>
      </c>
      <c r="B1150" s="458">
        <v>0.47569444444444442</v>
      </c>
    </row>
    <row r="1151" spans="1:2" x14ac:dyDescent="0.25">
      <c r="A1151" s="456" t="s">
        <v>2542</v>
      </c>
      <c r="B1151" s="458">
        <v>0.47569444444444442</v>
      </c>
    </row>
    <row r="1152" spans="1:2" x14ac:dyDescent="0.25">
      <c r="A1152" s="456" t="s">
        <v>2543</v>
      </c>
      <c r="B1152" s="458">
        <v>0.47638888888888892</v>
      </c>
    </row>
    <row r="1153" spans="1:2" x14ac:dyDescent="0.25">
      <c r="A1153" s="456" t="s">
        <v>2544</v>
      </c>
      <c r="B1153" s="458">
        <v>0.47638888888888892</v>
      </c>
    </row>
    <row r="1154" spans="1:2" x14ac:dyDescent="0.25">
      <c r="A1154" s="456" t="s">
        <v>2545</v>
      </c>
      <c r="B1154" s="458">
        <v>0.47569444444444442</v>
      </c>
    </row>
    <row r="1155" spans="1:2" x14ac:dyDescent="0.25">
      <c r="A1155" s="456" t="s">
        <v>2546</v>
      </c>
      <c r="B1155" s="458">
        <v>0.47569444444444442</v>
      </c>
    </row>
    <row r="1156" spans="1:2" x14ac:dyDescent="0.25">
      <c r="A1156" s="456" t="s">
        <v>2547</v>
      </c>
      <c r="B1156" s="458">
        <v>0.47569444444444442</v>
      </c>
    </row>
    <row r="1157" spans="1:2" x14ac:dyDescent="0.25">
      <c r="A1157" s="456" t="s">
        <v>2548</v>
      </c>
      <c r="B1157" s="458">
        <v>0.47569444444444442</v>
      </c>
    </row>
    <row r="1158" spans="1:2" x14ac:dyDescent="0.25">
      <c r="A1158" s="456" t="s">
        <v>2549</v>
      </c>
      <c r="B1158" s="458">
        <v>0.47569444444444442</v>
      </c>
    </row>
    <row r="1159" spans="1:2" x14ac:dyDescent="0.25">
      <c r="A1159" s="456" t="s">
        <v>2550</v>
      </c>
      <c r="B1159" s="458">
        <v>0.47638888888888892</v>
      </c>
    </row>
    <row r="1160" spans="1:2" x14ac:dyDescent="0.25">
      <c r="A1160" s="456" t="s">
        <v>2551</v>
      </c>
      <c r="B1160" s="458">
        <v>0.47638888888888892</v>
      </c>
    </row>
    <row r="1161" spans="1:2" x14ac:dyDescent="0.25">
      <c r="A1161" s="456" t="s">
        <v>2552</v>
      </c>
      <c r="B1161" s="458">
        <v>0.47569444444444442</v>
      </c>
    </row>
    <row r="1162" spans="1:2" x14ac:dyDescent="0.25">
      <c r="A1162" s="456" t="s">
        <v>2553</v>
      </c>
      <c r="B1162" s="458">
        <v>0.47638888888888892</v>
      </c>
    </row>
    <row r="1163" spans="1:2" x14ac:dyDescent="0.25">
      <c r="A1163" s="456" t="s">
        <v>2554</v>
      </c>
      <c r="B1163" s="458">
        <v>0.47569444444444442</v>
      </c>
    </row>
    <row r="1164" spans="1:2" x14ac:dyDescent="0.25">
      <c r="A1164" s="456" t="s">
        <v>2555</v>
      </c>
      <c r="B1164" s="458">
        <v>0.47638888888888892</v>
      </c>
    </row>
    <row r="1165" spans="1:2" x14ac:dyDescent="0.25">
      <c r="A1165" s="456" t="s">
        <v>2556</v>
      </c>
      <c r="B1165" s="458">
        <v>0.47569444444444442</v>
      </c>
    </row>
    <row r="1166" spans="1:2" x14ac:dyDescent="0.25">
      <c r="A1166" s="456" t="s">
        <v>2557</v>
      </c>
      <c r="B1166" s="458">
        <v>0.47569444444444442</v>
      </c>
    </row>
    <row r="1167" spans="1:2" x14ac:dyDescent="0.25">
      <c r="A1167" s="456" t="s">
        <v>2558</v>
      </c>
      <c r="B1167" s="458">
        <v>0.47638888888888892</v>
      </c>
    </row>
    <row r="1168" spans="1:2" x14ac:dyDescent="0.25">
      <c r="A1168" s="456" t="s">
        <v>2559</v>
      </c>
      <c r="B1168" s="458">
        <v>0.47569444444444442</v>
      </c>
    </row>
    <row r="1169" spans="1:2" x14ac:dyDescent="0.25">
      <c r="A1169" s="456" t="s">
        <v>2560</v>
      </c>
      <c r="B1169" s="458">
        <v>0.47638888888888892</v>
      </c>
    </row>
    <row r="1170" spans="1:2" x14ac:dyDescent="0.25">
      <c r="A1170" s="456" t="s">
        <v>2561</v>
      </c>
      <c r="B1170" s="458">
        <v>0.47638888888888892</v>
      </c>
    </row>
    <row r="1171" spans="1:2" x14ac:dyDescent="0.25">
      <c r="A1171" s="456" t="s">
        <v>2562</v>
      </c>
      <c r="B1171" s="458">
        <v>0.47638888888888892</v>
      </c>
    </row>
    <row r="1172" spans="1:2" x14ac:dyDescent="0.25">
      <c r="A1172" s="456" t="s">
        <v>2563</v>
      </c>
      <c r="B1172" s="458">
        <v>0.47569444444444442</v>
      </c>
    </row>
    <row r="1173" spans="1:2" x14ac:dyDescent="0.25">
      <c r="A1173" s="456" t="s">
        <v>2564</v>
      </c>
      <c r="B1173" s="458">
        <v>0.47638888888888892</v>
      </c>
    </row>
    <row r="1174" spans="1:2" x14ac:dyDescent="0.25">
      <c r="A1174" s="456" t="s">
        <v>2565</v>
      </c>
      <c r="B1174" s="458">
        <v>0.47569444444444442</v>
      </c>
    </row>
    <row r="1175" spans="1:2" x14ac:dyDescent="0.25">
      <c r="A1175" s="456" t="s">
        <v>2566</v>
      </c>
      <c r="B1175" s="458">
        <v>0.47638888888888892</v>
      </c>
    </row>
    <row r="1176" spans="1:2" x14ac:dyDescent="0.25">
      <c r="A1176" s="456" t="s">
        <v>2567</v>
      </c>
      <c r="B1176" s="458">
        <v>0.47638888888888892</v>
      </c>
    </row>
    <row r="1177" spans="1:2" x14ac:dyDescent="0.25">
      <c r="A1177" s="456" t="s">
        <v>2568</v>
      </c>
      <c r="B1177" s="458">
        <v>0.47638888888888892</v>
      </c>
    </row>
    <row r="1178" spans="1:2" x14ac:dyDescent="0.25">
      <c r="A1178" s="456" t="s">
        <v>2569</v>
      </c>
      <c r="B1178" s="458">
        <v>0.47638888888888892</v>
      </c>
    </row>
    <row r="1179" spans="1:2" x14ac:dyDescent="0.25">
      <c r="A1179" s="456" t="s">
        <v>2570</v>
      </c>
      <c r="B1179" s="458">
        <v>0.47569444444444442</v>
      </c>
    </row>
    <row r="1180" spans="1:2" x14ac:dyDescent="0.25">
      <c r="A1180" s="456" t="s">
        <v>2571</v>
      </c>
      <c r="B1180" s="458">
        <v>0.47638888888888892</v>
      </c>
    </row>
    <row r="1181" spans="1:2" x14ac:dyDescent="0.25">
      <c r="A1181" s="456" t="s">
        <v>2572</v>
      </c>
      <c r="B1181" s="458">
        <v>0.47638888888888892</v>
      </c>
    </row>
    <row r="1182" spans="1:2" x14ac:dyDescent="0.25">
      <c r="A1182" s="456" t="s">
        <v>2573</v>
      </c>
      <c r="B1182" s="458">
        <v>0.47569444444444442</v>
      </c>
    </row>
    <row r="1183" spans="1:2" x14ac:dyDescent="0.25">
      <c r="A1183" s="456" t="s">
        <v>2574</v>
      </c>
      <c r="B1183" s="458">
        <v>0.47569444444444442</v>
      </c>
    </row>
    <row r="1184" spans="1:2" x14ac:dyDescent="0.25">
      <c r="A1184" s="456" t="s">
        <v>2575</v>
      </c>
      <c r="B1184" s="458">
        <v>0.47569444444444442</v>
      </c>
    </row>
    <row r="1185" spans="1:2" x14ac:dyDescent="0.25">
      <c r="A1185" s="456" t="s">
        <v>2576</v>
      </c>
      <c r="B1185" s="458">
        <v>0.47638888888888892</v>
      </c>
    </row>
    <row r="1186" spans="1:2" x14ac:dyDescent="0.25">
      <c r="A1186" s="456" t="s">
        <v>2577</v>
      </c>
      <c r="B1186" s="458">
        <v>0.47638888888888892</v>
      </c>
    </row>
    <row r="1187" spans="1:2" x14ac:dyDescent="0.25">
      <c r="A1187" s="456" t="s">
        <v>2578</v>
      </c>
      <c r="B1187" s="458">
        <v>0.47569444444444442</v>
      </c>
    </row>
    <row r="1188" spans="1:2" x14ac:dyDescent="0.25">
      <c r="A1188" s="456" t="s">
        <v>2579</v>
      </c>
      <c r="B1188" s="458">
        <v>0.47569444444444442</v>
      </c>
    </row>
    <row r="1189" spans="1:2" x14ac:dyDescent="0.25">
      <c r="A1189" s="456" t="s">
        <v>2580</v>
      </c>
      <c r="B1189" s="458">
        <v>0.47638888888888892</v>
      </c>
    </row>
    <row r="1190" spans="1:2" x14ac:dyDescent="0.25">
      <c r="A1190" s="456" t="s">
        <v>2581</v>
      </c>
      <c r="B1190" s="458">
        <v>0.47638888888888892</v>
      </c>
    </row>
    <row r="1191" spans="1:2" x14ac:dyDescent="0.25">
      <c r="A1191" s="456" t="s">
        <v>2582</v>
      </c>
      <c r="B1191" s="458">
        <v>0.47638888888888892</v>
      </c>
    </row>
    <row r="1192" spans="1:2" x14ac:dyDescent="0.25">
      <c r="A1192" s="456" t="s">
        <v>2583</v>
      </c>
      <c r="B1192" s="458">
        <v>0.47638888888888892</v>
      </c>
    </row>
    <row r="1193" spans="1:2" x14ac:dyDescent="0.25">
      <c r="A1193" s="456" t="s">
        <v>2584</v>
      </c>
      <c r="B1193" s="458">
        <v>0.47569444444444442</v>
      </c>
    </row>
    <row r="1194" spans="1:2" x14ac:dyDescent="0.25">
      <c r="A1194" s="456" t="s">
        <v>2585</v>
      </c>
      <c r="B1194" s="458">
        <v>0.47638888888888892</v>
      </c>
    </row>
    <row r="1195" spans="1:2" x14ac:dyDescent="0.25">
      <c r="A1195" s="456" t="s">
        <v>2586</v>
      </c>
      <c r="B1195" s="458">
        <v>0.47638888888888892</v>
      </c>
    </row>
    <row r="1196" spans="1:2" x14ac:dyDescent="0.25">
      <c r="A1196" s="456" t="s">
        <v>2587</v>
      </c>
      <c r="B1196" s="458">
        <v>0.47638888888888892</v>
      </c>
    </row>
    <row r="1197" spans="1:2" x14ac:dyDescent="0.25">
      <c r="A1197" s="456" t="s">
        <v>2588</v>
      </c>
      <c r="B1197" s="458">
        <v>0.47569444444444442</v>
      </c>
    </row>
    <row r="1198" spans="1:2" x14ac:dyDescent="0.25">
      <c r="A1198" s="456" t="s">
        <v>2589</v>
      </c>
      <c r="B1198" s="458">
        <v>0.47638888888888892</v>
      </c>
    </row>
    <row r="1199" spans="1:2" x14ac:dyDescent="0.25">
      <c r="A1199" s="456" t="s">
        <v>2590</v>
      </c>
      <c r="B1199" s="458">
        <v>0.47638888888888892</v>
      </c>
    </row>
    <row r="1200" spans="1:2" x14ac:dyDescent="0.25">
      <c r="A1200" s="456" t="s">
        <v>2591</v>
      </c>
      <c r="B1200" s="458">
        <v>0.47569444444444442</v>
      </c>
    </row>
    <row r="1201" spans="1:2" x14ac:dyDescent="0.25">
      <c r="A1201" s="456" t="s">
        <v>2592</v>
      </c>
      <c r="B1201" s="458">
        <v>0.47638888888888892</v>
      </c>
    </row>
    <row r="1202" spans="1:2" x14ac:dyDescent="0.25">
      <c r="A1202" s="456" t="s">
        <v>2593</v>
      </c>
      <c r="B1202" s="458">
        <v>0.47638888888888892</v>
      </c>
    </row>
    <row r="1203" spans="1:2" x14ac:dyDescent="0.25">
      <c r="A1203" s="456" t="s">
        <v>2594</v>
      </c>
      <c r="B1203" s="458">
        <v>0.47569444444444442</v>
      </c>
    </row>
    <row r="1204" spans="1:2" x14ac:dyDescent="0.25">
      <c r="A1204" s="456" t="s">
        <v>2595</v>
      </c>
      <c r="B1204" s="458">
        <v>0.47638888888888892</v>
      </c>
    </row>
    <row r="1205" spans="1:2" x14ac:dyDescent="0.25">
      <c r="A1205" s="456" t="s">
        <v>2596</v>
      </c>
      <c r="B1205" s="458">
        <v>0.47569444444444442</v>
      </c>
    </row>
    <row r="1206" spans="1:2" x14ac:dyDescent="0.25">
      <c r="A1206" s="456" t="s">
        <v>2597</v>
      </c>
      <c r="B1206" s="458">
        <v>0.47569444444444442</v>
      </c>
    </row>
    <row r="1207" spans="1:2" x14ac:dyDescent="0.25">
      <c r="A1207" s="456" t="s">
        <v>2598</v>
      </c>
      <c r="B1207" s="458">
        <v>0.47638888888888892</v>
      </c>
    </row>
    <row r="1208" spans="1:2" x14ac:dyDescent="0.25">
      <c r="A1208" s="456" t="s">
        <v>2599</v>
      </c>
      <c r="B1208" s="458">
        <v>0.47569444444444442</v>
      </c>
    </row>
    <row r="1209" spans="1:2" x14ac:dyDescent="0.25">
      <c r="A1209" s="456" t="s">
        <v>2600</v>
      </c>
      <c r="B1209" s="458">
        <v>0.47569444444444442</v>
      </c>
    </row>
    <row r="1210" spans="1:2" x14ac:dyDescent="0.25">
      <c r="A1210" s="456" t="s">
        <v>2601</v>
      </c>
      <c r="B1210" s="458">
        <v>0.47569444444444442</v>
      </c>
    </row>
    <row r="1211" spans="1:2" x14ac:dyDescent="0.25">
      <c r="A1211" s="456" t="s">
        <v>2602</v>
      </c>
      <c r="B1211" s="458">
        <v>0.47638888888888892</v>
      </c>
    </row>
    <row r="1212" spans="1:2" x14ac:dyDescent="0.25">
      <c r="A1212" s="456" t="s">
        <v>2603</v>
      </c>
      <c r="B1212" s="458">
        <v>0.47638888888888892</v>
      </c>
    </row>
    <row r="1213" spans="1:2" x14ac:dyDescent="0.25">
      <c r="A1213" s="456" t="s">
        <v>2604</v>
      </c>
      <c r="B1213" s="458">
        <v>0.47638888888888892</v>
      </c>
    </row>
    <row r="1214" spans="1:2" x14ac:dyDescent="0.25">
      <c r="A1214" s="456" t="s">
        <v>2605</v>
      </c>
      <c r="B1214" s="458">
        <v>0.47638888888888892</v>
      </c>
    </row>
    <row r="1215" spans="1:2" x14ac:dyDescent="0.25">
      <c r="A1215" s="456" t="s">
        <v>2606</v>
      </c>
      <c r="B1215" s="458">
        <v>0.47638888888888892</v>
      </c>
    </row>
    <row r="1216" spans="1:2" x14ac:dyDescent="0.25">
      <c r="A1216" s="456" t="s">
        <v>2607</v>
      </c>
      <c r="B1216" s="458">
        <v>0.47638888888888892</v>
      </c>
    </row>
    <row r="1217" spans="1:2" x14ac:dyDescent="0.25">
      <c r="A1217" s="456" t="s">
        <v>2608</v>
      </c>
      <c r="B1217" s="458">
        <v>0.47569444444444442</v>
      </c>
    </row>
    <row r="1218" spans="1:2" x14ac:dyDescent="0.25">
      <c r="A1218" s="456" t="s">
        <v>2609</v>
      </c>
      <c r="B1218" s="458">
        <v>0.47638888888888892</v>
      </c>
    </row>
    <row r="1219" spans="1:2" x14ac:dyDescent="0.25">
      <c r="A1219" s="456" t="s">
        <v>2610</v>
      </c>
      <c r="B1219" s="458">
        <v>0.47569444444444442</v>
      </c>
    </row>
    <row r="1220" spans="1:2" x14ac:dyDescent="0.25">
      <c r="A1220" s="456" t="s">
        <v>2611</v>
      </c>
      <c r="B1220" s="458">
        <v>0.47638888888888892</v>
      </c>
    </row>
    <row r="1221" spans="1:2" x14ac:dyDescent="0.25">
      <c r="A1221" s="456" t="s">
        <v>2612</v>
      </c>
      <c r="B1221" s="458">
        <v>0.47638888888888892</v>
      </c>
    </row>
    <row r="1222" spans="1:2" x14ac:dyDescent="0.25">
      <c r="A1222" s="456" t="s">
        <v>2613</v>
      </c>
      <c r="B1222" s="458">
        <v>0.47638888888888892</v>
      </c>
    </row>
    <row r="1223" spans="1:2" x14ac:dyDescent="0.25">
      <c r="A1223" s="456" t="s">
        <v>2614</v>
      </c>
      <c r="B1223" s="458">
        <v>0.47569444444444442</v>
      </c>
    </row>
    <row r="1224" spans="1:2" x14ac:dyDescent="0.25">
      <c r="A1224" s="456" t="s">
        <v>2615</v>
      </c>
      <c r="B1224" s="458">
        <v>0.47638888888888892</v>
      </c>
    </row>
    <row r="1225" spans="1:2" x14ac:dyDescent="0.25">
      <c r="A1225" s="456" t="s">
        <v>2616</v>
      </c>
      <c r="B1225" s="458">
        <v>0.47638888888888892</v>
      </c>
    </row>
    <row r="1226" spans="1:2" x14ac:dyDescent="0.25">
      <c r="A1226" s="456" t="s">
        <v>2617</v>
      </c>
      <c r="B1226" s="458">
        <v>0.47638888888888892</v>
      </c>
    </row>
    <row r="1227" spans="1:2" x14ac:dyDescent="0.25">
      <c r="A1227" s="456" t="s">
        <v>2618</v>
      </c>
      <c r="B1227" s="458">
        <v>0.47638888888888892</v>
      </c>
    </row>
    <row r="1228" spans="1:2" x14ac:dyDescent="0.25">
      <c r="A1228" s="456" t="s">
        <v>2619</v>
      </c>
      <c r="B1228" s="458">
        <v>0.47569444444444442</v>
      </c>
    </row>
    <row r="1229" spans="1:2" x14ac:dyDescent="0.25">
      <c r="A1229" s="456" t="s">
        <v>2620</v>
      </c>
      <c r="B1229" s="458">
        <v>0.47638888888888892</v>
      </c>
    </row>
    <row r="1230" spans="1:2" x14ac:dyDescent="0.25">
      <c r="A1230" s="456" t="s">
        <v>2621</v>
      </c>
      <c r="B1230" s="458">
        <v>0.47638888888888892</v>
      </c>
    </row>
    <row r="1231" spans="1:2" x14ac:dyDescent="0.25">
      <c r="A1231" s="456" t="s">
        <v>2622</v>
      </c>
      <c r="B1231" s="458">
        <v>0.47638888888888892</v>
      </c>
    </row>
    <row r="1232" spans="1:2" x14ac:dyDescent="0.25">
      <c r="A1232" s="456" t="s">
        <v>2623</v>
      </c>
      <c r="B1232" s="458">
        <v>0.47638888888888892</v>
      </c>
    </row>
    <row r="1233" spans="1:2" x14ac:dyDescent="0.25">
      <c r="A1233" s="456" t="s">
        <v>2624</v>
      </c>
      <c r="B1233" s="458">
        <v>0.47569444444444442</v>
      </c>
    </row>
    <row r="1234" spans="1:2" x14ac:dyDescent="0.25">
      <c r="A1234" s="456" t="s">
        <v>2625</v>
      </c>
      <c r="B1234" s="458">
        <v>0.47569444444444442</v>
      </c>
    </row>
    <row r="1235" spans="1:2" x14ac:dyDescent="0.25">
      <c r="A1235" s="456" t="s">
        <v>2626</v>
      </c>
      <c r="B1235" s="458">
        <v>0.47569444444444442</v>
      </c>
    </row>
    <row r="1236" spans="1:2" x14ac:dyDescent="0.25">
      <c r="A1236" s="456" t="s">
        <v>2627</v>
      </c>
      <c r="B1236" s="458">
        <v>0.47638888888888892</v>
      </c>
    </row>
    <row r="1237" spans="1:2" x14ac:dyDescent="0.25">
      <c r="A1237" s="456" t="s">
        <v>2628</v>
      </c>
      <c r="B1237" s="458">
        <v>0.47569444444444442</v>
      </c>
    </row>
    <row r="1238" spans="1:2" x14ac:dyDescent="0.25">
      <c r="A1238" s="456" t="s">
        <v>2629</v>
      </c>
      <c r="B1238" s="458">
        <v>0.47569444444444442</v>
      </c>
    </row>
    <row r="1239" spans="1:2" x14ac:dyDescent="0.25">
      <c r="A1239" s="456" t="s">
        <v>2630</v>
      </c>
      <c r="B1239" s="458">
        <v>0.47638888888888892</v>
      </c>
    </row>
    <row r="1240" spans="1:2" x14ac:dyDescent="0.25">
      <c r="A1240" s="456" t="s">
        <v>2631</v>
      </c>
      <c r="B1240" s="458">
        <v>0.47569444444444442</v>
      </c>
    </row>
    <row r="1241" spans="1:2" x14ac:dyDescent="0.25">
      <c r="A1241" s="456" t="s">
        <v>2632</v>
      </c>
      <c r="B1241" s="458">
        <v>0.47569444444444442</v>
      </c>
    </row>
    <row r="1242" spans="1:2" x14ac:dyDescent="0.25">
      <c r="A1242" s="456" t="s">
        <v>2633</v>
      </c>
      <c r="B1242" s="458">
        <v>0.47569444444444442</v>
      </c>
    </row>
    <row r="1243" spans="1:2" x14ac:dyDescent="0.25">
      <c r="A1243" s="456" t="s">
        <v>2634</v>
      </c>
      <c r="B1243" s="458">
        <v>0.47638888888888892</v>
      </c>
    </row>
    <row r="1244" spans="1:2" x14ac:dyDescent="0.25">
      <c r="A1244" s="456" t="s">
        <v>2635</v>
      </c>
      <c r="B1244" s="458">
        <v>0.47569444444444442</v>
      </c>
    </row>
    <row r="1245" spans="1:2" x14ac:dyDescent="0.25">
      <c r="A1245" s="456" t="s">
        <v>2636</v>
      </c>
      <c r="B1245" s="458">
        <v>0.47638888888888892</v>
      </c>
    </row>
    <row r="1246" spans="1:2" x14ac:dyDescent="0.25">
      <c r="A1246" s="456" t="s">
        <v>2637</v>
      </c>
      <c r="B1246" s="458">
        <v>0.47638888888888892</v>
      </c>
    </row>
    <row r="1247" spans="1:2" x14ac:dyDescent="0.25">
      <c r="A1247" s="456" t="s">
        <v>2638</v>
      </c>
      <c r="B1247" s="458">
        <v>0.47638888888888892</v>
      </c>
    </row>
    <row r="1248" spans="1:2" x14ac:dyDescent="0.25">
      <c r="A1248" s="456" t="s">
        <v>2639</v>
      </c>
      <c r="B1248" s="458">
        <v>0.47569444444444442</v>
      </c>
    </row>
    <row r="1249" spans="1:2" x14ac:dyDescent="0.25">
      <c r="A1249" s="456" t="s">
        <v>2640</v>
      </c>
      <c r="B1249" s="458">
        <v>0.47569444444444442</v>
      </c>
    </row>
    <row r="1250" spans="1:2" x14ac:dyDescent="0.25">
      <c r="A1250" s="456" t="s">
        <v>2641</v>
      </c>
      <c r="B1250" s="458">
        <v>0.47569444444444442</v>
      </c>
    </row>
    <row r="1251" spans="1:2" x14ac:dyDescent="0.25">
      <c r="A1251" s="456" t="s">
        <v>2642</v>
      </c>
      <c r="B1251" s="458">
        <v>0.47569444444444442</v>
      </c>
    </row>
    <row r="1252" spans="1:2" x14ac:dyDescent="0.25">
      <c r="A1252" s="456" t="s">
        <v>2643</v>
      </c>
      <c r="B1252" s="458">
        <v>0.47638888888888892</v>
      </c>
    </row>
    <row r="1253" spans="1:2" x14ac:dyDescent="0.25">
      <c r="A1253" s="456" t="s">
        <v>2644</v>
      </c>
      <c r="B1253" s="458">
        <v>0.47638888888888892</v>
      </c>
    </row>
    <row r="1254" spans="1:2" x14ac:dyDescent="0.25">
      <c r="A1254" s="456" t="s">
        <v>2645</v>
      </c>
      <c r="B1254" s="458">
        <v>0.47430555555555554</v>
      </c>
    </row>
    <row r="1255" spans="1:2" x14ac:dyDescent="0.25">
      <c r="A1255" s="456" t="s">
        <v>2646</v>
      </c>
      <c r="B1255" s="458">
        <v>0.47500000000000003</v>
      </c>
    </row>
    <row r="1256" spans="1:2" x14ac:dyDescent="0.25">
      <c r="A1256" s="456" t="s">
        <v>2647</v>
      </c>
      <c r="B1256" s="458">
        <v>0.47500000000000003</v>
      </c>
    </row>
    <row r="1257" spans="1:2" x14ac:dyDescent="0.25">
      <c r="A1257" s="456" t="s">
        <v>2648</v>
      </c>
      <c r="B1257" s="458">
        <v>0.47500000000000003</v>
      </c>
    </row>
    <row r="1258" spans="1:2" x14ac:dyDescent="0.25">
      <c r="A1258" s="456" t="s">
        <v>2649</v>
      </c>
      <c r="B1258" s="458">
        <v>0.47500000000000003</v>
      </c>
    </row>
    <row r="1259" spans="1:2" x14ac:dyDescent="0.25">
      <c r="A1259" s="456" t="s">
        <v>2650</v>
      </c>
      <c r="B1259" s="458">
        <v>0.47500000000000003</v>
      </c>
    </row>
    <row r="1260" spans="1:2" x14ac:dyDescent="0.25">
      <c r="A1260" s="456" t="s">
        <v>2651</v>
      </c>
      <c r="B1260" s="458">
        <v>0.47500000000000003</v>
      </c>
    </row>
    <row r="1261" spans="1:2" x14ac:dyDescent="0.25">
      <c r="A1261" s="456" t="s">
        <v>2652</v>
      </c>
      <c r="B1261" s="458">
        <v>0.47500000000000003</v>
      </c>
    </row>
    <row r="1262" spans="1:2" x14ac:dyDescent="0.25">
      <c r="A1262" s="456" t="s">
        <v>2653</v>
      </c>
      <c r="B1262" s="458">
        <v>0.47569444444444442</v>
      </c>
    </row>
    <row r="1263" spans="1:2" x14ac:dyDescent="0.25">
      <c r="A1263" s="456" t="s">
        <v>2654</v>
      </c>
      <c r="B1263" s="458">
        <v>0.47500000000000003</v>
      </c>
    </row>
    <row r="1264" spans="1:2" x14ac:dyDescent="0.25">
      <c r="A1264" s="456" t="s">
        <v>2655</v>
      </c>
      <c r="B1264" s="458">
        <v>0.47500000000000003</v>
      </c>
    </row>
    <row r="1265" spans="1:2" x14ac:dyDescent="0.25">
      <c r="A1265" s="456" t="s">
        <v>2656</v>
      </c>
      <c r="B1265" s="458">
        <v>0.47500000000000003</v>
      </c>
    </row>
    <row r="1266" spans="1:2" x14ac:dyDescent="0.25">
      <c r="A1266" s="456" t="s">
        <v>2657</v>
      </c>
      <c r="B1266" s="458">
        <v>0.47430555555555554</v>
      </c>
    </row>
    <row r="1267" spans="1:2" x14ac:dyDescent="0.25">
      <c r="A1267" s="456" t="s">
        <v>2658</v>
      </c>
      <c r="B1267" s="458">
        <v>0.47569444444444442</v>
      </c>
    </row>
    <row r="1268" spans="1:2" x14ac:dyDescent="0.25">
      <c r="A1268" s="456" t="s">
        <v>2659</v>
      </c>
      <c r="B1268" s="458">
        <v>0.47500000000000003</v>
      </c>
    </row>
    <row r="1269" spans="1:2" x14ac:dyDescent="0.25">
      <c r="A1269" s="456" t="s">
        <v>2660</v>
      </c>
      <c r="B1269" s="458">
        <v>0.47500000000000003</v>
      </c>
    </row>
    <row r="1270" spans="1:2" x14ac:dyDescent="0.25">
      <c r="A1270" s="456" t="s">
        <v>2661</v>
      </c>
      <c r="B1270" s="458">
        <v>0.47500000000000003</v>
      </c>
    </row>
    <row r="1271" spans="1:2" x14ac:dyDescent="0.25">
      <c r="A1271" s="456" t="s">
        <v>2662</v>
      </c>
      <c r="B1271" s="458">
        <v>0.47430555555555554</v>
      </c>
    </row>
    <row r="1272" spans="1:2" x14ac:dyDescent="0.25">
      <c r="A1272" s="456" t="s">
        <v>2663</v>
      </c>
      <c r="B1272" s="458">
        <v>0.47500000000000003</v>
      </c>
    </row>
    <row r="1273" spans="1:2" x14ac:dyDescent="0.25">
      <c r="A1273" s="456" t="s">
        <v>2664</v>
      </c>
      <c r="B1273" s="458">
        <v>0.47569444444444442</v>
      </c>
    </row>
    <row r="1274" spans="1:2" x14ac:dyDescent="0.25">
      <c r="A1274" s="456" t="s">
        <v>2665</v>
      </c>
      <c r="B1274" s="458">
        <v>0.47500000000000003</v>
      </c>
    </row>
    <row r="1275" spans="1:2" x14ac:dyDescent="0.25">
      <c r="A1275" s="456" t="s">
        <v>2666</v>
      </c>
      <c r="B1275" s="458">
        <v>0.47430555555555554</v>
      </c>
    </row>
    <row r="1276" spans="1:2" x14ac:dyDescent="0.25">
      <c r="A1276" s="456" t="s">
        <v>2667</v>
      </c>
      <c r="B1276" s="458">
        <v>0.47500000000000003</v>
      </c>
    </row>
    <row r="1277" spans="1:2" x14ac:dyDescent="0.25">
      <c r="A1277" s="456" t="s">
        <v>2668</v>
      </c>
      <c r="B1277" s="458">
        <v>0.47500000000000003</v>
      </c>
    </row>
    <row r="1278" spans="1:2" x14ac:dyDescent="0.25">
      <c r="A1278" s="456" t="s">
        <v>2669</v>
      </c>
      <c r="B1278" s="458">
        <v>0.47430555555555554</v>
      </c>
    </row>
    <row r="1279" spans="1:2" x14ac:dyDescent="0.25">
      <c r="A1279" s="456" t="s">
        <v>2670</v>
      </c>
      <c r="B1279" s="458">
        <v>0.47361111111111115</v>
      </c>
    </row>
    <row r="1280" spans="1:2" x14ac:dyDescent="0.25">
      <c r="A1280" s="456" t="s">
        <v>2671</v>
      </c>
      <c r="B1280" s="458">
        <v>0.47500000000000003</v>
      </c>
    </row>
    <row r="1281" spans="1:2" x14ac:dyDescent="0.25">
      <c r="A1281" s="456" t="s">
        <v>2672</v>
      </c>
      <c r="B1281" s="458">
        <v>0.47500000000000003</v>
      </c>
    </row>
    <row r="1282" spans="1:2" x14ac:dyDescent="0.25">
      <c r="A1282" s="456" t="s">
        <v>2673</v>
      </c>
      <c r="B1282" s="458">
        <v>0.47500000000000003</v>
      </c>
    </row>
    <row r="1283" spans="1:2" x14ac:dyDescent="0.25">
      <c r="A1283" s="456" t="s">
        <v>2674</v>
      </c>
      <c r="B1283" s="458">
        <v>0.47430555555555554</v>
      </c>
    </row>
    <row r="1284" spans="1:2" x14ac:dyDescent="0.25">
      <c r="A1284" s="456" t="s">
        <v>2675</v>
      </c>
      <c r="B1284" s="458">
        <v>0.47430555555555554</v>
      </c>
    </row>
    <row r="1285" spans="1:2" x14ac:dyDescent="0.25">
      <c r="A1285" s="456" t="s">
        <v>2676</v>
      </c>
      <c r="B1285" s="458">
        <v>0.47500000000000003</v>
      </c>
    </row>
    <row r="1286" spans="1:2" x14ac:dyDescent="0.25">
      <c r="A1286" s="456" t="s">
        <v>2677</v>
      </c>
      <c r="B1286" s="458">
        <v>0.47500000000000003</v>
      </c>
    </row>
    <row r="1287" spans="1:2" x14ac:dyDescent="0.25">
      <c r="A1287" s="456" t="s">
        <v>2678</v>
      </c>
      <c r="B1287" s="458">
        <v>0.47430555555555554</v>
      </c>
    </row>
    <row r="1288" spans="1:2" x14ac:dyDescent="0.25">
      <c r="A1288" s="456" t="s">
        <v>2679</v>
      </c>
      <c r="B1288" s="458">
        <v>0.47569444444444442</v>
      </c>
    </row>
    <row r="1289" spans="1:2" x14ac:dyDescent="0.25">
      <c r="A1289" s="456" t="s">
        <v>2680</v>
      </c>
      <c r="B1289" s="458">
        <v>0.47430555555555554</v>
      </c>
    </row>
    <row r="1290" spans="1:2" x14ac:dyDescent="0.25">
      <c r="A1290" s="456" t="s">
        <v>2681</v>
      </c>
      <c r="B1290" s="458">
        <v>0.47430555555555554</v>
      </c>
    </row>
    <row r="1291" spans="1:2" x14ac:dyDescent="0.25">
      <c r="A1291" s="456" t="s">
        <v>2682</v>
      </c>
      <c r="B1291" s="458">
        <v>0.47500000000000003</v>
      </c>
    </row>
    <row r="1292" spans="1:2" x14ac:dyDescent="0.25">
      <c r="A1292" s="456" t="s">
        <v>2683</v>
      </c>
      <c r="B1292" s="458">
        <v>0.47500000000000003</v>
      </c>
    </row>
    <row r="1293" spans="1:2" x14ac:dyDescent="0.25">
      <c r="A1293" s="456" t="s">
        <v>2684</v>
      </c>
      <c r="B1293" s="458">
        <v>0.47500000000000003</v>
      </c>
    </row>
    <row r="1294" spans="1:2" x14ac:dyDescent="0.25">
      <c r="A1294" s="456" t="s">
        <v>2685</v>
      </c>
      <c r="B1294" s="458">
        <v>0.47500000000000003</v>
      </c>
    </row>
    <row r="1295" spans="1:2" x14ac:dyDescent="0.25">
      <c r="A1295" s="456" t="s">
        <v>2686</v>
      </c>
      <c r="B1295" s="458">
        <v>0.47500000000000003</v>
      </c>
    </row>
    <row r="1296" spans="1:2" x14ac:dyDescent="0.25">
      <c r="A1296" s="456" t="s">
        <v>2687</v>
      </c>
      <c r="B1296" s="458">
        <v>0.47500000000000003</v>
      </c>
    </row>
    <row r="1297" spans="1:2" x14ac:dyDescent="0.25">
      <c r="A1297" s="456" t="s">
        <v>2688</v>
      </c>
      <c r="B1297" s="458">
        <v>0.47500000000000003</v>
      </c>
    </row>
    <row r="1298" spans="1:2" x14ac:dyDescent="0.25">
      <c r="A1298" s="456" t="s">
        <v>2689</v>
      </c>
      <c r="B1298" s="458">
        <v>0.47500000000000003</v>
      </c>
    </row>
    <row r="1299" spans="1:2" x14ac:dyDescent="0.25">
      <c r="A1299" s="456" t="s">
        <v>2690</v>
      </c>
      <c r="B1299" s="458">
        <v>0.47500000000000003</v>
      </c>
    </row>
    <row r="1300" spans="1:2" x14ac:dyDescent="0.25">
      <c r="A1300" s="456" t="s">
        <v>2691</v>
      </c>
      <c r="B1300" s="458">
        <v>0.47500000000000003</v>
      </c>
    </row>
    <row r="1301" spans="1:2" x14ac:dyDescent="0.25">
      <c r="A1301" s="456" t="s">
        <v>2692</v>
      </c>
      <c r="B1301" s="458">
        <v>0.47500000000000003</v>
      </c>
    </row>
    <row r="1302" spans="1:2" x14ac:dyDescent="0.25">
      <c r="A1302" s="456" t="s">
        <v>2693</v>
      </c>
      <c r="B1302" s="458">
        <v>0.47500000000000003</v>
      </c>
    </row>
    <row r="1303" spans="1:2" x14ac:dyDescent="0.25">
      <c r="A1303" s="456" t="s">
        <v>2694</v>
      </c>
      <c r="B1303" s="458">
        <v>0.47500000000000003</v>
      </c>
    </row>
    <row r="1304" spans="1:2" x14ac:dyDescent="0.25">
      <c r="A1304" s="456" t="s">
        <v>2695</v>
      </c>
      <c r="B1304" s="458">
        <v>0.47500000000000003</v>
      </c>
    </row>
    <row r="1305" spans="1:2" x14ac:dyDescent="0.25">
      <c r="A1305" s="456" t="s">
        <v>2696</v>
      </c>
      <c r="B1305" s="458">
        <v>0.47500000000000003</v>
      </c>
    </row>
    <row r="1306" spans="1:2" x14ac:dyDescent="0.25">
      <c r="A1306" s="456" t="s">
        <v>2697</v>
      </c>
      <c r="B1306" s="458">
        <v>0.47500000000000003</v>
      </c>
    </row>
    <row r="1307" spans="1:2" x14ac:dyDescent="0.25">
      <c r="A1307" s="456" t="s">
        <v>2698</v>
      </c>
      <c r="B1307" s="458">
        <v>0.47500000000000003</v>
      </c>
    </row>
    <row r="1308" spans="1:2" x14ac:dyDescent="0.25">
      <c r="A1308" s="456" t="s">
        <v>2699</v>
      </c>
      <c r="B1308" s="458">
        <v>0.47500000000000003</v>
      </c>
    </row>
    <row r="1309" spans="1:2" x14ac:dyDescent="0.25">
      <c r="A1309" s="456" t="s">
        <v>2700</v>
      </c>
      <c r="B1309" s="458">
        <v>0.47500000000000003</v>
      </c>
    </row>
    <row r="1310" spans="1:2" x14ac:dyDescent="0.25">
      <c r="A1310" s="456" t="s">
        <v>2701</v>
      </c>
      <c r="B1310" s="458">
        <v>0.47500000000000003</v>
      </c>
    </row>
    <row r="1311" spans="1:2" x14ac:dyDescent="0.25">
      <c r="A1311" s="456" t="s">
        <v>2702</v>
      </c>
      <c r="B1311" s="458">
        <v>0.47430555555555554</v>
      </c>
    </row>
    <row r="1312" spans="1:2" x14ac:dyDescent="0.25">
      <c r="A1312" s="456" t="s">
        <v>2703</v>
      </c>
      <c r="B1312" s="458">
        <v>0.47430555555555554</v>
      </c>
    </row>
    <row r="1313" spans="1:2" x14ac:dyDescent="0.25">
      <c r="A1313" s="456" t="s">
        <v>2704</v>
      </c>
      <c r="B1313" s="458">
        <v>0.47500000000000003</v>
      </c>
    </row>
    <row r="1314" spans="1:2" x14ac:dyDescent="0.25">
      <c r="A1314" s="456" t="s">
        <v>2705</v>
      </c>
      <c r="B1314" s="458">
        <v>0.47500000000000003</v>
      </c>
    </row>
    <row r="1315" spans="1:2" x14ac:dyDescent="0.25">
      <c r="A1315" s="456" t="s">
        <v>2706</v>
      </c>
      <c r="B1315" s="458">
        <v>0.47500000000000003</v>
      </c>
    </row>
    <row r="1316" spans="1:2" x14ac:dyDescent="0.25">
      <c r="A1316" s="456" t="s">
        <v>2707</v>
      </c>
      <c r="B1316" s="458">
        <v>0.47500000000000003</v>
      </c>
    </row>
    <row r="1317" spans="1:2" x14ac:dyDescent="0.25">
      <c r="A1317" s="456" t="s">
        <v>2708</v>
      </c>
      <c r="B1317" s="458">
        <v>0.47500000000000003</v>
      </c>
    </row>
    <row r="1318" spans="1:2" x14ac:dyDescent="0.25">
      <c r="A1318" s="456" t="s">
        <v>2709</v>
      </c>
      <c r="B1318" s="458">
        <v>0.47569444444444442</v>
      </c>
    </row>
    <row r="1319" spans="1:2" x14ac:dyDescent="0.25">
      <c r="A1319" s="456" t="s">
        <v>2710</v>
      </c>
      <c r="B1319" s="458">
        <v>0.47430555555555554</v>
      </c>
    </row>
    <row r="1320" spans="1:2" x14ac:dyDescent="0.25">
      <c r="A1320" s="456" t="s">
        <v>2711</v>
      </c>
      <c r="B1320" s="458">
        <v>0.47500000000000003</v>
      </c>
    </row>
    <row r="1321" spans="1:2" x14ac:dyDescent="0.25">
      <c r="A1321" s="456" t="s">
        <v>2712</v>
      </c>
      <c r="B1321" s="458">
        <v>0.47500000000000003</v>
      </c>
    </row>
    <row r="1322" spans="1:2" x14ac:dyDescent="0.25">
      <c r="A1322" s="456" t="s">
        <v>2713</v>
      </c>
      <c r="B1322" s="458">
        <v>0.47500000000000003</v>
      </c>
    </row>
    <row r="1323" spans="1:2" x14ac:dyDescent="0.25">
      <c r="A1323" s="456" t="s">
        <v>2714</v>
      </c>
      <c r="B1323" s="458">
        <v>0.47500000000000003</v>
      </c>
    </row>
    <row r="1324" spans="1:2" x14ac:dyDescent="0.25">
      <c r="A1324" s="456" t="s">
        <v>2715</v>
      </c>
      <c r="B1324" s="458">
        <v>0.47500000000000003</v>
      </c>
    </row>
    <row r="1325" spans="1:2" x14ac:dyDescent="0.25">
      <c r="A1325" s="456" t="s">
        <v>2716</v>
      </c>
      <c r="B1325" s="458">
        <v>0.47500000000000003</v>
      </c>
    </row>
    <row r="1326" spans="1:2" x14ac:dyDescent="0.25">
      <c r="A1326" s="456" t="s">
        <v>2717</v>
      </c>
      <c r="B1326" s="458">
        <v>0.47500000000000003</v>
      </c>
    </row>
    <row r="1327" spans="1:2" x14ac:dyDescent="0.25">
      <c r="A1327" s="456" t="s">
        <v>2718</v>
      </c>
      <c r="B1327" s="458">
        <v>0.47500000000000003</v>
      </c>
    </row>
    <row r="1328" spans="1:2" x14ac:dyDescent="0.25">
      <c r="A1328" s="456" t="s">
        <v>2719</v>
      </c>
      <c r="B1328" s="458">
        <v>0.47500000000000003</v>
      </c>
    </row>
    <row r="1329" spans="1:2" x14ac:dyDescent="0.25">
      <c r="A1329" s="456" t="s">
        <v>2720</v>
      </c>
      <c r="B1329" s="458">
        <v>0.47500000000000003</v>
      </c>
    </row>
    <row r="1330" spans="1:2" x14ac:dyDescent="0.25">
      <c r="A1330" s="456" t="s">
        <v>2721</v>
      </c>
      <c r="B1330" s="458">
        <v>0.47430555555555554</v>
      </c>
    </row>
    <row r="1331" spans="1:2" x14ac:dyDescent="0.25">
      <c r="A1331" s="456" t="s">
        <v>2722</v>
      </c>
      <c r="B1331" s="458">
        <v>0.47500000000000003</v>
      </c>
    </row>
    <row r="1332" spans="1:2" x14ac:dyDescent="0.25">
      <c r="A1332" s="456" t="s">
        <v>2723</v>
      </c>
      <c r="B1332" s="458">
        <v>0.47430555555555554</v>
      </c>
    </row>
    <row r="1333" spans="1:2" x14ac:dyDescent="0.25">
      <c r="A1333" s="456" t="s">
        <v>2724</v>
      </c>
      <c r="B1333" s="458">
        <v>0.47500000000000003</v>
      </c>
    </row>
    <row r="1334" spans="1:2" x14ac:dyDescent="0.25">
      <c r="A1334" s="456" t="s">
        <v>2725</v>
      </c>
      <c r="B1334" s="458">
        <v>0.47500000000000003</v>
      </c>
    </row>
    <row r="1335" spans="1:2" x14ac:dyDescent="0.25">
      <c r="A1335" s="456" t="s">
        <v>2726</v>
      </c>
      <c r="B1335" s="458">
        <v>0.47500000000000003</v>
      </c>
    </row>
    <row r="1336" spans="1:2" x14ac:dyDescent="0.25">
      <c r="A1336" s="456" t="s">
        <v>2727</v>
      </c>
      <c r="B1336" s="458">
        <v>0.47500000000000003</v>
      </c>
    </row>
    <row r="1337" spans="1:2" x14ac:dyDescent="0.25">
      <c r="A1337" s="456" t="s">
        <v>2728</v>
      </c>
      <c r="B1337" s="458">
        <v>0.47500000000000003</v>
      </c>
    </row>
    <row r="1338" spans="1:2" x14ac:dyDescent="0.25">
      <c r="A1338" s="456" t="s">
        <v>2729</v>
      </c>
      <c r="B1338" s="458">
        <v>0.47430555555555554</v>
      </c>
    </row>
    <row r="1339" spans="1:2" x14ac:dyDescent="0.25">
      <c r="A1339" s="456" t="s">
        <v>2730</v>
      </c>
      <c r="B1339" s="458">
        <v>0.47500000000000003</v>
      </c>
    </row>
    <row r="1340" spans="1:2" x14ac:dyDescent="0.25">
      <c r="A1340" s="456" t="s">
        <v>2731</v>
      </c>
      <c r="B1340" s="458">
        <v>0.47500000000000003</v>
      </c>
    </row>
    <row r="1341" spans="1:2" x14ac:dyDescent="0.25">
      <c r="A1341" s="456" t="s">
        <v>2732</v>
      </c>
      <c r="B1341" s="458">
        <v>0.47430555555555554</v>
      </c>
    </row>
    <row r="1342" spans="1:2" x14ac:dyDescent="0.25">
      <c r="A1342" s="456" t="s">
        <v>2733</v>
      </c>
      <c r="B1342" s="458">
        <v>0.47500000000000003</v>
      </c>
    </row>
    <row r="1343" spans="1:2" x14ac:dyDescent="0.25">
      <c r="A1343" s="456" t="s">
        <v>2734</v>
      </c>
      <c r="B1343" s="458">
        <v>0.47500000000000003</v>
      </c>
    </row>
    <row r="1344" spans="1:2" x14ac:dyDescent="0.25">
      <c r="A1344" s="456" t="s">
        <v>2735</v>
      </c>
      <c r="B1344" s="458">
        <v>0.47500000000000003</v>
      </c>
    </row>
    <row r="1345" spans="1:2" x14ac:dyDescent="0.25">
      <c r="A1345" s="456" t="s">
        <v>2736</v>
      </c>
      <c r="B1345" s="458">
        <v>0.47500000000000003</v>
      </c>
    </row>
    <row r="1346" spans="1:2" x14ac:dyDescent="0.25">
      <c r="A1346" s="456" t="s">
        <v>2737</v>
      </c>
      <c r="B1346" s="458">
        <v>0.47500000000000003</v>
      </c>
    </row>
    <row r="1347" spans="1:2" x14ac:dyDescent="0.25">
      <c r="A1347" s="456" t="s">
        <v>2738</v>
      </c>
      <c r="B1347" s="458">
        <v>0.47500000000000003</v>
      </c>
    </row>
    <row r="1348" spans="1:2" x14ac:dyDescent="0.25">
      <c r="A1348" s="456" t="s">
        <v>2739</v>
      </c>
      <c r="B1348" s="458">
        <v>0.47500000000000003</v>
      </c>
    </row>
    <row r="1349" spans="1:2" x14ac:dyDescent="0.25">
      <c r="A1349" s="456" t="s">
        <v>2740</v>
      </c>
      <c r="B1349" s="458">
        <v>0.47500000000000003</v>
      </c>
    </row>
    <row r="1350" spans="1:2" x14ac:dyDescent="0.25">
      <c r="A1350" s="456" t="s">
        <v>2741</v>
      </c>
      <c r="B1350" s="458">
        <v>0.47500000000000003</v>
      </c>
    </row>
    <row r="1351" spans="1:2" x14ac:dyDescent="0.25">
      <c r="A1351" s="456" t="s">
        <v>2742</v>
      </c>
      <c r="B1351" s="458">
        <v>0.47430555555555554</v>
      </c>
    </row>
    <row r="1352" spans="1:2" x14ac:dyDescent="0.25">
      <c r="A1352" s="456" t="s">
        <v>2743</v>
      </c>
      <c r="B1352" s="458">
        <v>0.47500000000000003</v>
      </c>
    </row>
    <row r="1353" spans="1:2" x14ac:dyDescent="0.25">
      <c r="A1353" s="456" t="s">
        <v>2744</v>
      </c>
      <c r="B1353" s="458">
        <v>0.47500000000000003</v>
      </c>
    </row>
    <row r="1354" spans="1:2" x14ac:dyDescent="0.25">
      <c r="A1354" s="456" t="s">
        <v>2745</v>
      </c>
      <c r="B1354" s="458">
        <v>0.47430555555555554</v>
      </c>
    </row>
    <row r="1355" spans="1:2" x14ac:dyDescent="0.25">
      <c r="A1355" s="456" t="s">
        <v>2746</v>
      </c>
      <c r="B1355" s="458">
        <v>0.47500000000000003</v>
      </c>
    </row>
    <row r="1356" spans="1:2" x14ac:dyDescent="0.25">
      <c r="A1356" s="456" t="s">
        <v>2747</v>
      </c>
      <c r="B1356" s="458">
        <v>0.47500000000000003</v>
      </c>
    </row>
    <row r="1357" spans="1:2" x14ac:dyDescent="0.25">
      <c r="A1357" s="456" t="s">
        <v>2748</v>
      </c>
      <c r="B1357" s="458">
        <v>0.47500000000000003</v>
      </c>
    </row>
    <row r="1358" spans="1:2" x14ac:dyDescent="0.25">
      <c r="A1358" s="456" t="s">
        <v>2749</v>
      </c>
      <c r="B1358" s="458">
        <v>0.47500000000000003</v>
      </c>
    </row>
    <row r="1359" spans="1:2" x14ac:dyDescent="0.25">
      <c r="A1359" s="456" t="s">
        <v>2750</v>
      </c>
      <c r="B1359" s="458">
        <v>0.47500000000000003</v>
      </c>
    </row>
    <row r="1360" spans="1:2" x14ac:dyDescent="0.25">
      <c r="A1360" s="456" t="s">
        <v>2751</v>
      </c>
      <c r="B1360" s="458">
        <v>0.47361111111111115</v>
      </c>
    </row>
    <row r="1361" spans="1:2" x14ac:dyDescent="0.25">
      <c r="A1361" s="456" t="s">
        <v>2752</v>
      </c>
      <c r="B1361" s="458">
        <v>0.47430555555555554</v>
      </c>
    </row>
    <row r="1362" spans="1:2" x14ac:dyDescent="0.25">
      <c r="A1362" s="456" t="s">
        <v>2753</v>
      </c>
      <c r="B1362" s="458">
        <v>0.47430555555555554</v>
      </c>
    </row>
    <row r="1363" spans="1:2" x14ac:dyDescent="0.25">
      <c r="A1363" s="456" t="s">
        <v>2754</v>
      </c>
      <c r="B1363" s="458">
        <v>0.47500000000000003</v>
      </c>
    </row>
    <row r="1364" spans="1:2" x14ac:dyDescent="0.25">
      <c r="A1364" s="456" t="s">
        <v>2755</v>
      </c>
      <c r="B1364" s="458">
        <v>0.47500000000000003</v>
      </c>
    </row>
    <row r="1365" spans="1:2" x14ac:dyDescent="0.25">
      <c r="A1365" s="456" t="s">
        <v>2756</v>
      </c>
      <c r="B1365" s="458">
        <v>0.47500000000000003</v>
      </c>
    </row>
    <row r="1366" spans="1:2" x14ac:dyDescent="0.25">
      <c r="A1366" s="456" t="s">
        <v>2757</v>
      </c>
      <c r="B1366" s="458">
        <v>0.47500000000000003</v>
      </c>
    </row>
    <row r="1367" spans="1:2" x14ac:dyDescent="0.25">
      <c r="A1367" s="456" t="s">
        <v>2758</v>
      </c>
      <c r="B1367" s="458">
        <v>0.47500000000000003</v>
      </c>
    </row>
    <row r="1368" spans="1:2" x14ac:dyDescent="0.25">
      <c r="A1368" s="456" t="s">
        <v>2759</v>
      </c>
      <c r="B1368" s="458">
        <v>0.47500000000000003</v>
      </c>
    </row>
    <row r="1369" spans="1:2" x14ac:dyDescent="0.25">
      <c r="A1369" s="456" t="s">
        <v>2760</v>
      </c>
      <c r="B1369" s="458">
        <v>0.47500000000000003</v>
      </c>
    </row>
    <row r="1370" spans="1:2" x14ac:dyDescent="0.25">
      <c r="A1370" s="456" t="s">
        <v>2761</v>
      </c>
      <c r="B1370" s="458">
        <v>0.47500000000000003</v>
      </c>
    </row>
    <row r="1371" spans="1:2" x14ac:dyDescent="0.25">
      <c r="A1371" s="456" t="s">
        <v>2762</v>
      </c>
      <c r="B1371" s="458">
        <v>0.47500000000000003</v>
      </c>
    </row>
    <row r="1372" spans="1:2" x14ac:dyDescent="0.25">
      <c r="A1372" s="456" t="s">
        <v>2763</v>
      </c>
      <c r="B1372" s="458">
        <v>0.47500000000000003</v>
      </c>
    </row>
    <row r="1373" spans="1:2" x14ac:dyDescent="0.25">
      <c r="A1373" s="456" t="s">
        <v>2764</v>
      </c>
      <c r="B1373" s="458">
        <v>0.47500000000000003</v>
      </c>
    </row>
    <row r="1374" spans="1:2" x14ac:dyDescent="0.25">
      <c r="A1374" s="456" t="s">
        <v>2765</v>
      </c>
      <c r="B1374" s="458">
        <v>0.47500000000000003</v>
      </c>
    </row>
    <row r="1375" spans="1:2" x14ac:dyDescent="0.25">
      <c r="A1375" s="456" t="s">
        <v>2766</v>
      </c>
      <c r="B1375" s="458">
        <v>0.47500000000000003</v>
      </c>
    </row>
    <row r="1376" spans="1:2" x14ac:dyDescent="0.25">
      <c r="A1376" s="456" t="s">
        <v>2767</v>
      </c>
      <c r="B1376" s="458">
        <v>0.47430555555555554</v>
      </c>
    </row>
    <row r="1377" spans="1:2" x14ac:dyDescent="0.25">
      <c r="A1377" s="456" t="s">
        <v>2768</v>
      </c>
      <c r="B1377" s="458">
        <v>0.47569444444444442</v>
      </c>
    </row>
    <row r="1378" spans="1:2" x14ac:dyDescent="0.25">
      <c r="A1378" s="456" t="s">
        <v>2769</v>
      </c>
      <c r="B1378" s="458">
        <v>0.47500000000000003</v>
      </c>
    </row>
    <row r="1379" spans="1:2" x14ac:dyDescent="0.25">
      <c r="A1379" s="456" t="s">
        <v>2770</v>
      </c>
      <c r="B1379" s="458">
        <v>0.47500000000000003</v>
      </c>
    </row>
    <row r="1380" spans="1:2" x14ac:dyDescent="0.25">
      <c r="A1380" s="456" t="s">
        <v>2771</v>
      </c>
      <c r="B1380" s="458">
        <v>0.47500000000000003</v>
      </c>
    </row>
    <row r="1381" spans="1:2" x14ac:dyDescent="0.25">
      <c r="A1381" s="456" t="s">
        <v>2772</v>
      </c>
      <c r="B1381" s="458">
        <v>0.47500000000000003</v>
      </c>
    </row>
    <row r="1382" spans="1:2" x14ac:dyDescent="0.25">
      <c r="A1382" s="456" t="s">
        <v>2773</v>
      </c>
      <c r="B1382" s="458">
        <v>0.47569444444444442</v>
      </c>
    </row>
    <row r="1383" spans="1:2" x14ac:dyDescent="0.25">
      <c r="A1383" s="456" t="s">
        <v>2774</v>
      </c>
      <c r="B1383" s="458">
        <v>0.47500000000000003</v>
      </c>
    </row>
    <row r="1384" spans="1:2" x14ac:dyDescent="0.25">
      <c r="A1384" s="456" t="s">
        <v>2775</v>
      </c>
      <c r="B1384" s="458">
        <v>0.47500000000000003</v>
      </c>
    </row>
    <row r="1385" spans="1:2" x14ac:dyDescent="0.25">
      <c r="A1385" s="456" t="s">
        <v>2776</v>
      </c>
      <c r="B1385" s="458">
        <v>0.47500000000000003</v>
      </c>
    </row>
    <row r="1386" spans="1:2" x14ac:dyDescent="0.25">
      <c r="A1386" s="456" t="s">
        <v>2777</v>
      </c>
      <c r="B1386" s="458">
        <v>0.47500000000000003</v>
      </c>
    </row>
    <row r="1387" spans="1:2" x14ac:dyDescent="0.25">
      <c r="A1387" s="456" t="s">
        <v>2778</v>
      </c>
      <c r="B1387" s="458">
        <v>0.47500000000000003</v>
      </c>
    </row>
    <row r="1388" spans="1:2" x14ac:dyDescent="0.25">
      <c r="A1388" s="456" t="s">
        <v>2779</v>
      </c>
      <c r="B1388" s="458">
        <v>0.47430555555555554</v>
      </c>
    </row>
    <row r="1389" spans="1:2" x14ac:dyDescent="0.25">
      <c r="A1389" s="456" t="s">
        <v>2780</v>
      </c>
      <c r="B1389" s="458">
        <v>0.47430555555555554</v>
      </c>
    </row>
    <row r="1390" spans="1:2" x14ac:dyDescent="0.25">
      <c r="A1390" s="456" t="s">
        <v>2781</v>
      </c>
      <c r="B1390" s="458">
        <v>0.47500000000000003</v>
      </c>
    </row>
    <row r="1391" spans="1:2" x14ac:dyDescent="0.25">
      <c r="A1391" s="456" t="s">
        <v>2782</v>
      </c>
      <c r="B1391" s="458">
        <v>0.47500000000000003</v>
      </c>
    </row>
    <row r="1392" spans="1:2" x14ac:dyDescent="0.25">
      <c r="A1392" s="456" t="s">
        <v>2783</v>
      </c>
      <c r="B1392" s="458">
        <v>0.47500000000000003</v>
      </c>
    </row>
    <row r="1393" spans="1:2" x14ac:dyDescent="0.25">
      <c r="A1393" s="456" t="s">
        <v>2784</v>
      </c>
      <c r="B1393" s="458">
        <v>0.47500000000000003</v>
      </c>
    </row>
    <row r="1394" spans="1:2" x14ac:dyDescent="0.25">
      <c r="A1394" s="456" t="s">
        <v>2785</v>
      </c>
      <c r="B1394" s="458">
        <v>0.47500000000000003</v>
      </c>
    </row>
    <row r="1395" spans="1:2" x14ac:dyDescent="0.25">
      <c r="A1395" s="456" t="s">
        <v>2786</v>
      </c>
      <c r="B1395" s="458">
        <v>0.47500000000000003</v>
      </c>
    </row>
    <row r="1396" spans="1:2" x14ac:dyDescent="0.25">
      <c r="A1396" s="456" t="s">
        <v>2787</v>
      </c>
      <c r="B1396" s="458">
        <v>0.47430555555555554</v>
      </c>
    </row>
    <row r="1397" spans="1:2" x14ac:dyDescent="0.25">
      <c r="A1397" s="456" t="s">
        <v>2788</v>
      </c>
      <c r="B1397" s="458">
        <v>0.47500000000000003</v>
      </c>
    </row>
    <row r="1398" spans="1:2" x14ac:dyDescent="0.25">
      <c r="A1398" s="456" t="s">
        <v>2789</v>
      </c>
      <c r="B1398" s="458">
        <v>0.47500000000000003</v>
      </c>
    </row>
    <row r="1399" spans="1:2" x14ac:dyDescent="0.25">
      <c r="A1399" s="456" t="s">
        <v>2790</v>
      </c>
      <c r="B1399" s="458">
        <v>0.47500000000000003</v>
      </c>
    </row>
    <row r="1400" spans="1:2" x14ac:dyDescent="0.25">
      <c r="A1400" s="456" t="s">
        <v>2791</v>
      </c>
      <c r="B1400" s="458">
        <v>0.47500000000000003</v>
      </c>
    </row>
    <row r="1401" spans="1:2" x14ac:dyDescent="0.25">
      <c r="A1401" s="456" t="s">
        <v>2792</v>
      </c>
      <c r="B1401" s="458">
        <v>0.47500000000000003</v>
      </c>
    </row>
    <row r="1402" spans="1:2" x14ac:dyDescent="0.25">
      <c r="A1402" s="456" t="s">
        <v>2793</v>
      </c>
      <c r="B1402" s="458">
        <v>0.47500000000000003</v>
      </c>
    </row>
    <row r="1403" spans="1:2" x14ac:dyDescent="0.25">
      <c r="A1403" s="456" t="s">
        <v>2794</v>
      </c>
      <c r="B1403" s="458">
        <v>0.47569444444444442</v>
      </c>
    </row>
    <row r="1404" spans="1:2" x14ac:dyDescent="0.25">
      <c r="A1404" s="456" t="s">
        <v>2795</v>
      </c>
      <c r="B1404" s="458">
        <v>0.47500000000000003</v>
      </c>
    </row>
    <row r="1405" spans="1:2" x14ac:dyDescent="0.25">
      <c r="A1405" s="456" t="s">
        <v>2796</v>
      </c>
      <c r="B1405" s="458">
        <v>0.47500000000000003</v>
      </c>
    </row>
    <row r="1406" spans="1:2" x14ac:dyDescent="0.25">
      <c r="A1406" s="456" t="s">
        <v>2797</v>
      </c>
      <c r="B1406" s="458">
        <v>0.47569444444444442</v>
      </c>
    </row>
    <row r="1407" spans="1:2" x14ac:dyDescent="0.25">
      <c r="A1407" s="456" t="s">
        <v>2798</v>
      </c>
      <c r="B1407" s="458">
        <v>0.47500000000000003</v>
      </c>
    </row>
    <row r="1408" spans="1:2" x14ac:dyDescent="0.25">
      <c r="A1408" s="456" t="s">
        <v>2799</v>
      </c>
      <c r="B1408" s="458">
        <v>0.47500000000000003</v>
      </c>
    </row>
    <row r="1409" spans="1:2" x14ac:dyDescent="0.25">
      <c r="A1409" s="456" t="s">
        <v>2800</v>
      </c>
      <c r="B1409" s="458">
        <v>0.47500000000000003</v>
      </c>
    </row>
    <row r="1410" spans="1:2" x14ac:dyDescent="0.25">
      <c r="A1410" s="456" t="s">
        <v>2801</v>
      </c>
      <c r="B1410" s="458">
        <v>0.47500000000000003</v>
      </c>
    </row>
    <row r="1411" spans="1:2" x14ac:dyDescent="0.25">
      <c r="A1411" s="456" t="s">
        <v>2802</v>
      </c>
      <c r="B1411" s="458">
        <v>0.47500000000000003</v>
      </c>
    </row>
    <row r="1412" spans="1:2" x14ac:dyDescent="0.25">
      <c r="A1412" s="456" t="s">
        <v>2803</v>
      </c>
      <c r="B1412" s="458">
        <v>0.47500000000000003</v>
      </c>
    </row>
    <row r="1413" spans="1:2" x14ac:dyDescent="0.25">
      <c r="A1413" s="456" t="s">
        <v>2804</v>
      </c>
      <c r="B1413" s="458">
        <v>0.47500000000000003</v>
      </c>
    </row>
    <row r="1414" spans="1:2" x14ac:dyDescent="0.25">
      <c r="A1414" s="456" t="s">
        <v>2805</v>
      </c>
      <c r="B1414" s="458">
        <v>0.47500000000000003</v>
      </c>
    </row>
    <row r="1415" spans="1:2" x14ac:dyDescent="0.25">
      <c r="A1415" s="456" t="s">
        <v>2806</v>
      </c>
      <c r="B1415" s="458">
        <v>0.47500000000000003</v>
      </c>
    </row>
    <row r="1416" spans="1:2" x14ac:dyDescent="0.25">
      <c r="A1416" s="456" t="s">
        <v>2807</v>
      </c>
      <c r="B1416" s="458">
        <v>0.47500000000000003</v>
      </c>
    </row>
    <row r="1417" spans="1:2" x14ac:dyDescent="0.25">
      <c r="A1417" s="456" t="s">
        <v>2808</v>
      </c>
      <c r="B1417" s="458">
        <v>0.47569444444444442</v>
      </c>
    </row>
    <row r="1418" spans="1:2" x14ac:dyDescent="0.25">
      <c r="A1418" s="456" t="s">
        <v>2809</v>
      </c>
      <c r="B1418" s="458">
        <v>0.47500000000000003</v>
      </c>
    </row>
    <row r="1419" spans="1:2" x14ac:dyDescent="0.25">
      <c r="A1419" s="456" t="s">
        <v>2810</v>
      </c>
      <c r="B1419" s="458">
        <v>0.47500000000000003</v>
      </c>
    </row>
    <row r="1420" spans="1:2" x14ac:dyDescent="0.25">
      <c r="A1420" s="456" t="s">
        <v>2811</v>
      </c>
      <c r="B1420" s="458">
        <v>0.47500000000000003</v>
      </c>
    </row>
    <row r="1421" spans="1:2" x14ac:dyDescent="0.25">
      <c r="A1421" s="456" t="s">
        <v>2812</v>
      </c>
      <c r="B1421" s="458">
        <v>0.47500000000000003</v>
      </c>
    </row>
    <row r="1422" spans="1:2" x14ac:dyDescent="0.25">
      <c r="A1422" s="456" t="s">
        <v>2813</v>
      </c>
      <c r="B1422" s="458">
        <v>0.47500000000000003</v>
      </c>
    </row>
    <row r="1423" spans="1:2" x14ac:dyDescent="0.25">
      <c r="A1423" s="456" t="s">
        <v>2814</v>
      </c>
      <c r="B1423" s="458">
        <v>0.47500000000000003</v>
      </c>
    </row>
    <row r="1424" spans="1:2" x14ac:dyDescent="0.25">
      <c r="A1424" s="456" t="s">
        <v>2815</v>
      </c>
      <c r="B1424" s="458">
        <v>0.47500000000000003</v>
      </c>
    </row>
    <row r="1425" spans="1:2" x14ac:dyDescent="0.25">
      <c r="A1425" s="456" t="s">
        <v>2816</v>
      </c>
      <c r="B1425" s="458">
        <v>0.47500000000000003</v>
      </c>
    </row>
    <row r="1426" spans="1:2" x14ac:dyDescent="0.25">
      <c r="A1426" s="456" t="s">
        <v>2817</v>
      </c>
      <c r="B1426" s="458">
        <v>0.47569444444444442</v>
      </c>
    </row>
    <row r="1427" spans="1:2" x14ac:dyDescent="0.25">
      <c r="A1427" s="456" t="s">
        <v>2818</v>
      </c>
      <c r="B1427" s="458">
        <v>0.47500000000000003</v>
      </c>
    </row>
    <row r="1428" spans="1:2" x14ac:dyDescent="0.25">
      <c r="A1428" s="456" t="s">
        <v>2819</v>
      </c>
      <c r="B1428" s="458">
        <v>0.47500000000000003</v>
      </c>
    </row>
    <row r="1429" spans="1:2" x14ac:dyDescent="0.25">
      <c r="A1429" s="456" t="s">
        <v>2820</v>
      </c>
      <c r="B1429" s="458">
        <v>0.47500000000000003</v>
      </c>
    </row>
    <row r="1430" spans="1:2" x14ac:dyDescent="0.25">
      <c r="A1430" s="456" t="s">
        <v>2821</v>
      </c>
      <c r="B1430" s="458">
        <v>0.47500000000000003</v>
      </c>
    </row>
    <row r="1431" spans="1:2" x14ac:dyDescent="0.25">
      <c r="A1431" s="456" t="s">
        <v>2822</v>
      </c>
      <c r="B1431" s="458">
        <v>0.47500000000000003</v>
      </c>
    </row>
    <row r="1432" spans="1:2" x14ac:dyDescent="0.25">
      <c r="A1432" s="456" t="s">
        <v>2823</v>
      </c>
      <c r="B1432" s="458">
        <v>0.47500000000000003</v>
      </c>
    </row>
    <row r="1433" spans="1:2" x14ac:dyDescent="0.25">
      <c r="A1433" s="456" t="s">
        <v>2824</v>
      </c>
      <c r="B1433" s="458">
        <v>0.47500000000000003</v>
      </c>
    </row>
    <row r="1434" spans="1:2" x14ac:dyDescent="0.25">
      <c r="A1434" s="456" t="s">
        <v>2825</v>
      </c>
      <c r="B1434" s="458">
        <v>0.47500000000000003</v>
      </c>
    </row>
    <row r="1435" spans="1:2" x14ac:dyDescent="0.25">
      <c r="A1435" s="456" t="s">
        <v>2826</v>
      </c>
      <c r="B1435" s="458">
        <v>0.47500000000000003</v>
      </c>
    </row>
    <row r="1436" spans="1:2" x14ac:dyDescent="0.25">
      <c r="A1436" s="456" t="s">
        <v>2827</v>
      </c>
      <c r="B1436" s="458">
        <v>0.47569444444444442</v>
      </c>
    </row>
    <row r="1437" spans="1:2" x14ac:dyDescent="0.25">
      <c r="A1437" s="456" t="s">
        <v>2828</v>
      </c>
      <c r="B1437" s="458">
        <v>0.47500000000000003</v>
      </c>
    </row>
    <row r="1438" spans="1:2" x14ac:dyDescent="0.25">
      <c r="A1438" s="456" t="s">
        <v>2829</v>
      </c>
      <c r="B1438" s="458">
        <v>0.47500000000000003</v>
      </c>
    </row>
    <row r="1439" spans="1:2" x14ac:dyDescent="0.25">
      <c r="A1439" s="456" t="s">
        <v>2830</v>
      </c>
      <c r="B1439" s="458">
        <v>0.47500000000000003</v>
      </c>
    </row>
    <row r="1440" spans="1:2" x14ac:dyDescent="0.25">
      <c r="A1440" s="456" t="s">
        <v>2831</v>
      </c>
      <c r="B1440" s="458">
        <v>0.47430555555555554</v>
      </c>
    </row>
    <row r="1441" spans="1:2" x14ac:dyDescent="0.25">
      <c r="A1441" s="456" t="s">
        <v>2832</v>
      </c>
      <c r="B1441" s="458">
        <v>0.47500000000000003</v>
      </c>
    </row>
    <row r="1442" spans="1:2" x14ac:dyDescent="0.25">
      <c r="A1442" s="456" t="s">
        <v>2833</v>
      </c>
      <c r="B1442" s="458">
        <v>0.47500000000000003</v>
      </c>
    </row>
    <row r="1443" spans="1:2" x14ac:dyDescent="0.25">
      <c r="A1443" s="456" t="s">
        <v>2834</v>
      </c>
      <c r="B1443" s="458">
        <v>0.47500000000000003</v>
      </c>
    </row>
    <row r="1444" spans="1:2" x14ac:dyDescent="0.25">
      <c r="A1444" s="456" t="s">
        <v>2835</v>
      </c>
      <c r="B1444" s="458">
        <v>0.47430555555555554</v>
      </c>
    </row>
    <row r="1445" spans="1:2" x14ac:dyDescent="0.25">
      <c r="A1445" s="456" t="s">
        <v>2836</v>
      </c>
      <c r="B1445" s="458">
        <v>0.47500000000000003</v>
      </c>
    </row>
    <row r="1446" spans="1:2" x14ac:dyDescent="0.25">
      <c r="A1446" s="456" t="s">
        <v>2837</v>
      </c>
      <c r="B1446" s="458">
        <v>0.47500000000000003</v>
      </c>
    </row>
    <row r="1447" spans="1:2" x14ac:dyDescent="0.25">
      <c r="A1447" s="456" t="s">
        <v>2838</v>
      </c>
      <c r="B1447" s="458">
        <v>0.47430555555555554</v>
      </c>
    </row>
    <row r="1448" spans="1:2" x14ac:dyDescent="0.25">
      <c r="A1448" s="456" t="s">
        <v>2839</v>
      </c>
      <c r="B1448" s="458">
        <v>0.47500000000000003</v>
      </c>
    </row>
    <row r="1449" spans="1:2" x14ac:dyDescent="0.25">
      <c r="A1449" s="456" t="s">
        <v>2840</v>
      </c>
      <c r="B1449" s="458">
        <v>0.47500000000000003</v>
      </c>
    </row>
    <row r="1450" spans="1:2" x14ac:dyDescent="0.25">
      <c r="A1450" s="456" t="s">
        <v>2841</v>
      </c>
      <c r="B1450" s="458">
        <v>0.47500000000000003</v>
      </c>
    </row>
    <row r="1451" spans="1:2" x14ac:dyDescent="0.25">
      <c r="A1451" s="456" t="s">
        <v>2842</v>
      </c>
      <c r="B1451" s="458">
        <v>0.47500000000000003</v>
      </c>
    </row>
    <row r="1452" spans="1:2" x14ac:dyDescent="0.25">
      <c r="A1452" s="456" t="s">
        <v>2843</v>
      </c>
      <c r="B1452" s="458">
        <v>0.47500000000000003</v>
      </c>
    </row>
    <row r="1453" spans="1:2" x14ac:dyDescent="0.25">
      <c r="A1453" s="456" t="s">
        <v>2844</v>
      </c>
      <c r="B1453" s="458">
        <v>0.47500000000000003</v>
      </c>
    </row>
    <row r="1454" spans="1:2" x14ac:dyDescent="0.25">
      <c r="A1454" s="456" t="s">
        <v>2845</v>
      </c>
      <c r="B1454" s="458">
        <v>0.47500000000000003</v>
      </c>
    </row>
    <row r="1455" spans="1:2" x14ac:dyDescent="0.25">
      <c r="A1455" s="456" t="s">
        <v>2846</v>
      </c>
      <c r="B1455" s="458">
        <v>0.47500000000000003</v>
      </c>
    </row>
    <row r="1456" spans="1:2" x14ac:dyDescent="0.25">
      <c r="A1456" s="456" t="s">
        <v>2847</v>
      </c>
      <c r="B1456" s="458">
        <v>0.47500000000000003</v>
      </c>
    </row>
    <row r="1457" spans="1:2" x14ac:dyDescent="0.25">
      <c r="A1457" s="456" t="s">
        <v>2848</v>
      </c>
      <c r="B1457" s="458">
        <v>0.47500000000000003</v>
      </c>
    </row>
    <row r="1458" spans="1:2" x14ac:dyDescent="0.25">
      <c r="A1458" s="456" t="s">
        <v>2849</v>
      </c>
      <c r="B1458" s="458">
        <v>0.47500000000000003</v>
      </c>
    </row>
    <row r="1459" spans="1:2" x14ac:dyDescent="0.25">
      <c r="A1459" s="456" t="s">
        <v>2850</v>
      </c>
      <c r="B1459" s="458">
        <v>0.47500000000000003</v>
      </c>
    </row>
    <row r="1460" spans="1:2" x14ac:dyDescent="0.25">
      <c r="A1460" s="456" t="s">
        <v>2851</v>
      </c>
      <c r="B1460" s="458">
        <v>0.47500000000000003</v>
      </c>
    </row>
    <row r="1461" spans="1:2" x14ac:dyDescent="0.25">
      <c r="A1461" s="456" t="s">
        <v>2852</v>
      </c>
      <c r="B1461" s="458">
        <v>0.47500000000000003</v>
      </c>
    </row>
    <row r="1462" spans="1:2" x14ac:dyDescent="0.25">
      <c r="A1462" s="456" t="s">
        <v>2853</v>
      </c>
      <c r="B1462" s="458">
        <v>0.47500000000000003</v>
      </c>
    </row>
    <row r="1463" spans="1:2" x14ac:dyDescent="0.25">
      <c r="A1463" s="456" t="s">
        <v>2854</v>
      </c>
      <c r="B1463" s="458">
        <v>0.47569444444444442</v>
      </c>
    </row>
    <row r="1464" spans="1:2" x14ac:dyDescent="0.25">
      <c r="A1464" s="456" t="s">
        <v>2855</v>
      </c>
      <c r="B1464" s="458">
        <v>0.47500000000000003</v>
      </c>
    </row>
    <row r="1465" spans="1:2" x14ac:dyDescent="0.25">
      <c r="A1465" s="456" t="s">
        <v>2856</v>
      </c>
      <c r="B1465" s="458">
        <v>0.47500000000000003</v>
      </c>
    </row>
    <row r="1466" spans="1:2" x14ac:dyDescent="0.25">
      <c r="A1466" s="456" t="s">
        <v>2857</v>
      </c>
      <c r="B1466" s="458">
        <v>0.47500000000000003</v>
      </c>
    </row>
    <row r="1467" spans="1:2" x14ac:dyDescent="0.25">
      <c r="A1467" s="456" t="s">
        <v>2858</v>
      </c>
      <c r="B1467" s="458">
        <v>0.47500000000000003</v>
      </c>
    </row>
    <row r="1468" spans="1:2" x14ac:dyDescent="0.25">
      <c r="A1468" s="456" t="s">
        <v>2859</v>
      </c>
      <c r="B1468" s="458">
        <v>0.47500000000000003</v>
      </c>
    </row>
    <row r="1469" spans="1:2" x14ac:dyDescent="0.25">
      <c r="A1469" s="456" t="s">
        <v>2860</v>
      </c>
      <c r="B1469" s="458">
        <v>0.47569444444444442</v>
      </c>
    </row>
    <row r="1470" spans="1:2" x14ac:dyDescent="0.25">
      <c r="A1470" s="456" t="s">
        <v>2861</v>
      </c>
      <c r="B1470" s="458">
        <v>0.47500000000000003</v>
      </c>
    </row>
    <row r="1471" spans="1:2" x14ac:dyDescent="0.25">
      <c r="A1471" s="456" t="s">
        <v>2862</v>
      </c>
      <c r="B1471" s="458">
        <v>0.47500000000000003</v>
      </c>
    </row>
    <row r="1472" spans="1:2" x14ac:dyDescent="0.25">
      <c r="A1472" s="456" t="s">
        <v>2863</v>
      </c>
      <c r="B1472" s="458">
        <v>0.47500000000000003</v>
      </c>
    </row>
    <row r="1473" spans="1:2" x14ac:dyDescent="0.25">
      <c r="A1473" s="456" t="s">
        <v>2864</v>
      </c>
      <c r="B1473" s="458">
        <v>0.47500000000000003</v>
      </c>
    </row>
    <row r="1474" spans="1:2" x14ac:dyDescent="0.25">
      <c r="A1474" s="456" t="s">
        <v>2865</v>
      </c>
      <c r="B1474" s="458">
        <v>0.47500000000000003</v>
      </c>
    </row>
    <row r="1475" spans="1:2" x14ac:dyDescent="0.25">
      <c r="A1475" s="456" t="s">
        <v>2866</v>
      </c>
      <c r="B1475" s="458">
        <v>0.47361111111111115</v>
      </c>
    </row>
    <row r="1476" spans="1:2" x14ac:dyDescent="0.25">
      <c r="A1476" s="456" t="s">
        <v>2867</v>
      </c>
      <c r="B1476" s="458">
        <v>0.47500000000000003</v>
      </c>
    </row>
    <row r="1477" spans="1:2" x14ac:dyDescent="0.25">
      <c r="A1477" s="456" t="s">
        <v>2868</v>
      </c>
      <c r="B1477" s="458">
        <v>0.47500000000000003</v>
      </c>
    </row>
    <row r="1478" spans="1:2" x14ac:dyDescent="0.25">
      <c r="A1478" s="456" t="s">
        <v>2869</v>
      </c>
      <c r="B1478" s="458">
        <v>0.47500000000000003</v>
      </c>
    </row>
    <row r="1479" spans="1:2" x14ac:dyDescent="0.25">
      <c r="A1479" s="456" t="s">
        <v>2870</v>
      </c>
      <c r="B1479" s="458">
        <v>0.47500000000000003</v>
      </c>
    </row>
    <row r="1480" spans="1:2" x14ac:dyDescent="0.25">
      <c r="A1480" s="456" t="s">
        <v>2871</v>
      </c>
      <c r="B1480" s="458">
        <v>0.47500000000000003</v>
      </c>
    </row>
    <row r="1481" spans="1:2" x14ac:dyDescent="0.25">
      <c r="A1481" s="456" t="s">
        <v>2872</v>
      </c>
      <c r="B1481" s="458">
        <v>0.47500000000000003</v>
      </c>
    </row>
    <row r="1482" spans="1:2" x14ac:dyDescent="0.25">
      <c r="A1482" s="456" t="s">
        <v>2873</v>
      </c>
      <c r="B1482" s="458">
        <v>0.47500000000000003</v>
      </c>
    </row>
    <row r="1483" spans="1:2" x14ac:dyDescent="0.25">
      <c r="A1483" s="456" t="s">
        <v>2874</v>
      </c>
      <c r="B1483" s="458">
        <v>0.47500000000000003</v>
      </c>
    </row>
    <row r="1484" spans="1:2" x14ac:dyDescent="0.25">
      <c r="A1484" s="456" t="s">
        <v>2875</v>
      </c>
      <c r="B1484" s="458">
        <v>0.47500000000000003</v>
      </c>
    </row>
    <row r="1485" spans="1:2" x14ac:dyDescent="0.25">
      <c r="A1485" s="456" t="s">
        <v>2876</v>
      </c>
      <c r="B1485" s="458">
        <v>0.47500000000000003</v>
      </c>
    </row>
    <row r="1486" spans="1:2" x14ac:dyDescent="0.25">
      <c r="A1486" s="456" t="s">
        <v>2877</v>
      </c>
      <c r="B1486" s="458">
        <v>0.47500000000000003</v>
      </c>
    </row>
    <row r="1487" spans="1:2" x14ac:dyDescent="0.25">
      <c r="A1487" s="456" t="s">
        <v>2878</v>
      </c>
      <c r="B1487" s="458">
        <v>0.47430555555555554</v>
      </c>
    </row>
    <row r="1488" spans="1:2" x14ac:dyDescent="0.25">
      <c r="A1488" s="456" t="s">
        <v>2879</v>
      </c>
      <c r="B1488" s="458">
        <v>0.47500000000000003</v>
      </c>
    </row>
    <row r="1489" spans="1:2" x14ac:dyDescent="0.25">
      <c r="A1489" s="456" t="s">
        <v>2880</v>
      </c>
      <c r="B1489" s="458">
        <v>0.47500000000000003</v>
      </c>
    </row>
    <row r="1490" spans="1:2" x14ac:dyDescent="0.25">
      <c r="A1490" s="456" t="s">
        <v>2881</v>
      </c>
      <c r="B1490" s="458">
        <v>0.47500000000000003</v>
      </c>
    </row>
    <row r="1491" spans="1:2" x14ac:dyDescent="0.25">
      <c r="A1491" s="456" t="s">
        <v>2882</v>
      </c>
      <c r="B1491" s="458">
        <v>0.47500000000000003</v>
      </c>
    </row>
    <row r="1492" spans="1:2" x14ac:dyDescent="0.25">
      <c r="A1492" s="456" t="s">
        <v>2883</v>
      </c>
      <c r="B1492" s="458">
        <v>0.47500000000000003</v>
      </c>
    </row>
    <row r="1493" spans="1:2" x14ac:dyDescent="0.25">
      <c r="A1493" s="456" t="s">
        <v>2884</v>
      </c>
      <c r="B1493" s="458">
        <v>0.47500000000000003</v>
      </c>
    </row>
    <row r="1494" spans="1:2" x14ac:dyDescent="0.25">
      <c r="A1494" s="456" t="s">
        <v>2885</v>
      </c>
      <c r="B1494" s="458">
        <v>0.47500000000000003</v>
      </c>
    </row>
    <row r="1495" spans="1:2" x14ac:dyDescent="0.25">
      <c r="A1495" s="456" t="s">
        <v>2886</v>
      </c>
      <c r="B1495" s="458">
        <v>0.47500000000000003</v>
      </c>
    </row>
    <row r="1496" spans="1:2" x14ac:dyDescent="0.25">
      <c r="A1496" s="456" t="s">
        <v>2887</v>
      </c>
      <c r="B1496" s="458">
        <v>0.47500000000000003</v>
      </c>
    </row>
    <row r="1497" spans="1:2" x14ac:dyDescent="0.25">
      <c r="A1497" s="456" t="s">
        <v>2888</v>
      </c>
      <c r="B1497" s="458">
        <v>0.47500000000000003</v>
      </c>
    </row>
    <row r="1498" spans="1:2" x14ac:dyDescent="0.25">
      <c r="A1498" s="456" t="s">
        <v>2889</v>
      </c>
      <c r="B1498" s="458">
        <v>0.47569444444444442</v>
      </c>
    </row>
    <row r="1499" spans="1:2" x14ac:dyDescent="0.25">
      <c r="A1499" s="456" t="s">
        <v>2890</v>
      </c>
      <c r="B1499" s="458">
        <v>0.47430555555555554</v>
      </c>
    </row>
    <row r="1500" spans="1:2" x14ac:dyDescent="0.25">
      <c r="A1500" s="456" t="s">
        <v>2891</v>
      </c>
      <c r="B1500" s="458">
        <v>0.47569444444444442</v>
      </c>
    </row>
    <row r="1501" spans="1:2" x14ac:dyDescent="0.25">
      <c r="A1501" s="456" t="s">
        <v>2892</v>
      </c>
      <c r="B1501" s="458">
        <v>0.47500000000000003</v>
      </c>
    </row>
    <row r="1502" spans="1:2" x14ac:dyDescent="0.25">
      <c r="A1502" s="456" t="s">
        <v>2893</v>
      </c>
      <c r="B1502" s="458">
        <v>0.47500000000000003</v>
      </c>
    </row>
    <row r="1503" spans="1:2" x14ac:dyDescent="0.25">
      <c r="A1503" s="456" t="s">
        <v>2894</v>
      </c>
      <c r="B1503" s="458">
        <v>0.47500000000000003</v>
      </c>
    </row>
    <row r="1504" spans="1:2" x14ac:dyDescent="0.25">
      <c r="A1504" s="456" t="s">
        <v>2895</v>
      </c>
      <c r="B1504" s="458">
        <v>0.47500000000000003</v>
      </c>
    </row>
    <row r="1505" spans="1:2" x14ac:dyDescent="0.25">
      <c r="A1505" s="456" t="s">
        <v>2896</v>
      </c>
      <c r="B1505" s="458">
        <v>0.47500000000000003</v>
      </c>
    </row>
    <row r="1506" spans="1:2" x14ac:dyDescent="0.25">
      <c r="A1506" s="456" t="s">
        <v>2897</v>
      </c>
      <c r="B1506" s="458">
        <v>0.47500000000000003</v>
      </c>
    </row>
    <row r="1507" spans="1:2" x14ac:dyDescent="0.25">
      <c r="A1507" s="456" t="s">
        <v>2898</v>
      </c>
      <c r="B1507" s="458">
        <v>0.47430555555555554</v>
      </c>
    </row>
    <row r="1508" spans="1:2" x14ac:dyDescent="0.25">
      <c r="A1508" s="456" t="s">
        <v>2899</v>
      </c>
      <c r="B1508" s="458">
        <v>0.47500000000000003</v>
      </c>
    </row>
    <row r="1509" spans="1:2" x14ac:dyDescent="0.25">
      <c r="A1509" s="456" t="s">
        <v>2900</v>
      </c>
      <c r="B1509" s="458">
        <v>0.47500000000000003</v>
      </c>
    </row>
    <row r="1510" spans="1:2" x14ac:dyDescent="0.25">
      <c r="A1510" s="456" t="s">
        <v>2901</v>
      </c>
      <c r="B1510" s="458">
        <v>0.47500000000000003</v>
      </c>
    </row>
    <row r="1511" spans="1:2" x14ac:dyDescent="0.25">
      <c r="A1511" s="456" t="s">
        <v>2902</v>
      </c>
      <c r="B1511" s="458">
        <v>0.47500000000000003</v>
      </c>
    </row>
    <row r="1512" spans="1:2" x14ac:dyDescent="0.25">
      <c r="A1512" s="456" t="s">
        <v>2903</v>
      </c>
      <c r="B1512" s="458">
        <v>0.47500000000000003</v>
      </c>
    </row>
    <row r="1513" spans="1:2" x14ac:dyDescent="0.25">
      <c r="A1513" s="456" t="s">
        <v>2904</v>
      </c>
      <c r="B1513" s="458">
        <v>0.47500000000000003</v>
      </c>
    </row>
    <row r="1514" spans="1:2" x14ac:dyDescent="0.25">
      <c r="A1514" s="456" t="s">
        <v>2905</v>
      </c>
      <c r="B1514" s="458">
        <v>0.47500000000000003</v>
      </c>
    </row>
    <row r="1515" spans="1:2" x14ac:dyDescent="0.25">
      <c r="A1515" s="456" t="s">
        <v>2906</v>
      </c>
      <c r="B1515" s="458">
        <v>0.47430555555555554</v>
      </c>
    </row>
    <row r="1516" spans="1:2" x14ac:dyDescent="0.25">
      <c r="A1516" s="456" t="s">
        <v>2907</v>
      </c>
      <c r="B1516" s="458">
        <v>0.47500000000000003</v>
      </c>
    </row>
    <row r="1517" spans="1:2" x14ac:dyDescent="0.25">
      <c r="A1517" s="456" t="s">
        <v>2908</v>
      </c>
      <c r="B1517" s="458">
        <v>0.47430555555555554</v>
      </c>
    </row>
    <row r="1518" spans="1:2" x14ac:dyDescent="0.25">
      <c r="A1518" s="456" t="s">
        <v>2909</v>
      </c>
      <c r="B1518" s="458">
        <v>0.47500000000000003</v>
      </c>
    </row>
    <row r="1519" spans="1:2" x14ac:dyDescent="0.25">
      <c r="A1519" s="456" t="s">
        <v>2910</v>
      </c>
      <c r="B1519" s="458">
        <v>0.47500000000000003</v>
      </c>
    </row>
    <row r="1520" spans="1:2" x14ac:dyDescent="0.25">
      <c r="A1520" s="456" t="s">
        <v>2911</v>
      </c>
      <c r="B1520" s="458">
        <v>0.47500000000000003</v>
      </c>
    </row>
    <row r="1521" spans="1:2" x14ac:dyDescent="0.25">
      <c r="A1521" s="456" t="s">
        <v>2912</v>
      </c>
      <c r="B1521" s="458">
        <v>0.47500000000000003</v>
      </c>
    </row>
    <row r="1522" spans="1:2" x14ac:dyDescent="0.25">
      <c r="A1522" s="456" t="s">
        <v>2913</v>
      </c>
      <c r="B1522" s="458">
        <v>0.47500000000000003</v>
      </c>
    </row>
    <row r="1523" spans="1:2" x14ac:dyDescent="0.25">
      <c r="A1523" s="456" t="s">
        <v>2914</v>
      </c>
      <c r="B1523" s="458">
        <v>0.47569444444444442</v>
      </c>
    </row>
    <row r="1524" spans="1:2" x14ac:dyDescent="0.25">
      <c r="A1524" s="456" t="s">
        <v>2915</v>
      </c>
      <c r="B1524" s="458">
        <v>0.47500000000000003</v>
      </c>
    </row>
    <row r="1525" spans="1:2" x14ac:dyDescent="0.25">
      <c r="A1525" s="456" t="s">
        <v>2916</v>
      </c>
      <c r="B1525" s="458">
        <v>0.47500000000000003</v>
      </c>
    </row>
    <row r="1526" spans="1:2" x14ac:dyDescent="0.25">
      <c r="A1526" s="456" t="s">
        <v>2917</v>
      </c>
      <c r="B1526" s="458">
        <v>0.47500000000000003</v>
      </c>
    </row>
    <row r="1527" spans="1:2" x14ac:dyDescent="0.25">
      <c r="A1527" s="456" t="s">
        <v>2918</v>
      </c>
      <c r="B1527" s="458">
        <v>0.47500000000000003</v>
      </c>
    </row>
    <row r="1528" spans="1:2" x14ac:dyDescent="0.25">
      <c r="A1528" s="456" t="s">
        <v>2919</v>
      </c>
      <c r="B1528" s="458">
        <v>0.47500000000000003</v>
      </c>
    </row>
    <row r="1529" spans="1:2" x14ac:dyDescent="0.25">
      <c r="A1529" s="456" t="s">
        <v>2920</v>
      </c>
      <c r="B1529" s="458">
        <v>0.47500000000000003</v>
      </c>
    </row>
    <row r="1530" spans="1:2" x14ac:dyDescent="0.25">
      <c r="A1530" s="456" t="s">
        <v>2921</v>
      </c>
      <c r="B1530" s="458">
        <v>0.47500000000000003</v>
      </c>
    </row>
    <row r="1531" spans="1:2" x14ac:dyDescent="0.25">
      <c r="A1531" s="456" t="s">
        <v>2922</v>
      </c>
      <c r="B1531" s="458">
        <v>0.47500000000000003</v>
      </c>
    </row>
    <row r="1532" spans="1:2" x14ac:dyDescent="0.25">
      <c r="A1532" s="456" t="s">
        <v>2923</v>
      </c>
      <c r="B1532" s="458">
        <v>0.47500000000000003</v>
      </c>
    </row>
    <row r="1533" spans="1:2" x14ac:dyDescent="0.25">
      <c r="A1533" s="456" t="s">
        <v>2924</v>
      </c>
      <c r="B1533" s="458">
        <v>0.47500000000000003</v>
      </c>
    </row>
    <row r="1534" spans="1:2" x14ac:dyDescent="0.25">
      <c r="A1534" s="456" t="s">
        <v>2925</v>
      </c>
      <c r="B1534" s="458">
        <v>0.47500000000000003</v>
      </c>
    </row>
    <row r="1535" spans="1:2" x14ac:dyDescent="0.25">
      <c r="A1535" s="456" t="s">
        <v>2926</v>
      </c>
      <c r="B1535" s="458">
        <v>0.47500000000000003</v>
      </c>
    </row>
    <row r="1536" spans="1:2" x14ac:dyDescent="0.25">
      <c r="A1536" s="456" t="s">
        <v>2927</v>
      </c>
      <c r="B1536" s="458">
        <v>0.47500000000000003</v>
      </c>
    </row>
    <row r="1537" spans="1:2" x14ac:dyDescent="0.25">
      <c r="A1537" s="456" t="s">
        <v>2928</v>
      </c>
      <c r="B1537" s="458">
        <v>0.47500000000000003</v>
      </c>
    </row>
    <row r="1538" spans="1:2" x14ac:dyDescent="0.25">
      <c r="A1538" s="456" t="s">
        <v>2929</v>
      </c>
      <c r="B1538" s="458">
        <v>0.47500000000000003</v>
      </c>
    </row>
    <row r="1539" spans="1:2" x14ac:dyDescent="0.25">
      <c r="A1539" s="456" t="s">
        <v>2930</v>
      </c>
      <c r="B1539" s="458">
        <v>0.47500000000000003</v>
      </c>
    </row>
    <row r="1540" spans="1:2" x14ac:dyDescent="0.25">
      <c r="A1540" s="456" t="s">
        <v>2931</v>
      </c>
      <c r="B1540" s="458">
        <v>0.47500000000000003</v>
      </c>
    </row>
    <row r="1541" spans="1:2" x14ac:dyDescent="0.25">
      <c r="A1541" s="456" t="s">
        <v>2932</v>
      </c>
      <c r="B1541" s="458">
        <v>0.47500000000000003</v>
      </c>
    </row>
    <row r="1542" spans="1:2" x14ac:dyDescent="0.25">
      <c r="A1542" s="456" t="s">
        <v>2933</v>
      </c>
      <c r="B1542" s="458">
        <v>0.47500000000000003</v>
      </c>
    </row>
    <row r="1543" spans="1:2" x14ac:dyDescent="0.25">
      <c r="A1543" s="456" t="s">
        <v>2934</v>
      </c>
      <c r="B1543" s="458">
        <v>0.47500000000000003</v>
      </c>
    </row>
    <row r="1544" spans="1:2" x14ac:dyDescent="0.25">
      <c r="A1544" s="456" t="s">
        <v>2935</v>
      </c>
      <c r="B1544" s="458">
        <v>0.47500000000000003</v>
      </c>
    </row>
    <row r="1545" spans="1:2" x14ac:dyDescent="0.25">
      <c r="A1545" s="456" t="s">
        <v>2936</v>
      </c>
      <c r="B1545" s="458">
        <v>0.47500000000000003</v>
      </c>
    </row>
    <row r="1546" spans="1:2" x14ac:dyDescent="0.25">
      <c r="A1546" s="456" t="s">
        <v>2937</v>
      </c>
      <c r="B1546" s="458">
        <v>0.47500000000000003</v>
      </c>
    </row>
    <row r="1547" spans="1:2" x14ac:dyDescent="0.25">
      <c r="A1547" s="456" t="s">
        <v>2938</v>
      </c>
      <c r="B1547" s="458">
        <v>0.47430555555555554</v>
      </c>
    </row>
    <row r="1548" spans="1:2" x14ac:dyDescent="0.25">
      <c r="A1548" s="456" t="s">
        <v>2939</v>
      </c>
      <c r="B1548" s="458">
        <v>0.47500000000000003</v>
      </c>
    </row>
    <row r="1549" spans="1:2" x14ac:dyDescent="0.25">
      <c r="A1549" s="456" t="s">
        <v>2940</v>
      </c>
      <c r="B1549" s="458">
        <v>0.47569444444444442</v>
      </c>
    </row>
    <row r="1550" spans="1:2" x14ac:dyDescent="0.25">
      <c r="A1550" s="456" t="s">
        <v>2941</v>
      </c>
      <c r="B1550" s="458">
        <v>0.47500000000000003</v>
      </c>
    </row>
    <row r="1551" spans="1:2" x14ac:dyDescent="0.25">
      <c r="A1551" s="456" t="s">
        <v>2942</v>
      </c>
      <c r="B1551" s="458">
        <v>0.47430555555555554</v>
      </c>
    </row>
    <row r="1552" spans="1:2" x14ac:dyDescent="0.25">
      <c r="A1552" s="456" t="s">
        <v>2943</v>
      </c>
      <c r="B1552" s="458">
        <v>0.47500000000000003</v>
      </c>
    </row>
    <row r="1553" spans="1:2" x14ac:dyDescent="0.25">
      <c r="A1553" s="456" t="s">
        <v>2944</v>
      </c>
      <c r="B1553" s="458">
        <v>0.47500000000000003</v>
      </c>
    </row>
    <row r="1554" spans="1:2" x14ac:dyDescent="0.25">
      <c r="A1554" s="456" t="s">
        <v>2945</v>
      </c>
      <c r="B1554" s="458">
        <v>0.47500000000000003</v>
      </c>
    </row>
    <row r="1555" spans="1:2" x14ac:dyDescent="0.25">
      <c r="A1555" s="456" t="s">
        <v>2946</v>
      </c>
      <c r="B1555" s="458">
        <v>0.47500000000000003</v>
      </c>
    </row>
    <row r="1556" spans="1:2" x14ac:dyDescent="0.25">
      <c r="A1556" s="456" t="s">
        <v>2947</v>
      </c>
      <c r="B1556" s="458">
        <v>0.47500000000000003</v>
      </c>
    </row>
    <row r="1557" spans="1:2" x14ac:dyDescent="0.25">
      <c r="A1557" s="456" t="s">
        <v>2948</v>
      </c>
      <c r="B1557" s="458">
        <v>0.47500000000000003</v>
      </c>
    </row>
    <row r="1558" spans="1:2" x14ac:dyDescent="0.25">
      <c r="A1558" s="456" t="s">
        <v>2949</v>
      </c>
      <c r="B1558" s="458">
        <v>0.47500000000000003</v>
      </c>
    </row>
    <row r="1559" spans="1:2" x14ac:dyDescent="0.25">
      <c r="A1559" s="456" t="s">
        <v>2950</v>
      </c>
      <c r="B1559" s="458">
        <v>0.47500000000000003</v>
      </c>
    </row>
    <row r="1560" spans="1:2" x14ac:dyDescent="0.25">
      <c r="A1560" s="456" t="s">
        <v>2951</v>
      </c>
      <c r="B1560" s="458">
        <v>0.47500000000000003</v>
      </c>
    </row>
    <row r="1561" spans="1:2" x14ac:dyDescent="0.25">
      <c r="A1561" s="456" t="s">
        <v>2952</v>
      </c>
      <c r="B1561" s="458">
        <v>0.47430555555555554</v>
      </c>
    </row>
    <row r="1562" spans="1:2" x14ac:dyDescent="0.25">
      <c r="A1562" s="456" t="s">
        <v>2953</v>
      </c>
      <c r="B1562" s="458">
        <v>0.47430555555555554</v>
      </c>
    </row>
    <row r="1563" spans="1:2" x14ac:dyDescent="0.25">
      <c r="A1563" s="456" t="s">
        <v>2954</v>
      </c>
      <c r="B1563" s="458">
        <v>0.47500000000000003</v>
      </c>
    </row>
    <row r="1564" spans="1:2" x14ac:dyDescent="0.25">
      <c r="A1564" s="456" t="s">
        <v>2955</v>
      </c>
      <c r="B1564" s="458">
        <v>0.47430555555555554</v>
      </c>
    </row>
    <row r="1565" spans="1:2" x14ac:dyDescent="0.25">
      <c r="A1565" s="456" t="s">
        <v>2956</v>
      </c>
      <c r="B1565" s="458">
        <v>0.47500000000000003</v>
      </c>
    </row>
    <row r="1566" spans="1:2" x14ac:dyDescent="0.25">
      <c r="A1566" s="456" t="s">
        <v>2957</v>
      </c>
      <c r="B1566" s="458">
        <v>0.47500000000000003</v>
      </c>
    </row>
    <row r="1567" spans="1:2" x14ac:dyDescent="0.25">
      <c r="A1567" s="457" t="s">
        <v>2958</v>
      </c>
      <c r="B1567" s="462">
        <v>0.47500000000000003</v>
      </c>
    </row>
    <row r="1568" spans="1:2" x14ac:dyDescent="0.25">
      <c r="A1568" s="457" t="s">
        <v>2959</v>
      </c>
      <c r="B1568" s="462">
        <v>0.47500000000000003</v>
      </c>
    </row>
    <row r="1569" spans="1:2" x14ac:dyDescent="0.25">
      <c r="A1569" s="457" t="s">
        <v>2960</v>
      </c>
      <c r="B1569" s="462">
        <v>0.47569444444444442</v>
      </c>
    </row>
    <row r="1570" spans="1:2" x14ac:dyDescent="0.25">
      <c r="A1570" s="457" t="s">
        <v>2961</v>
      </c>
      <c r="B1570" s="462">
        <v>0.47430555555555554</v>
      </c>
    </row>
    <row r="1571" spans="1:2" x14ac:dyDescent="0.25">
      <c r="A1571" s="457" t="s">
        <v>2962</v>
      </c>
      <c r="B1571" s="462">
        <v>0.47500000000000003</v>
      </c>
    </row>
    <row r="1572" spans="1:2" x14ac:dyDescent="0.25">
      <c r="A1572" s="457" t="s">
        <v>2963</v>
      </c>
      <c r="B1572" s="462">
        <v>0.47500000000000003</v>
      </c>
    </row>
    <row r="1573" spans="1:2" x14ac:dyDescent="0.25">
      <c r="A1573" s="457" t="s">
        <v>2964</v>
      </c>
      <c r="B1573" s="462">
        <v>0.47430555555555554</v>
      </c>
    </row>
    <row r="1574" spans="1:2" x14ac:dyDescent="0.25">
      <c r="A1574" s="457" t="s">
        <v>2965</v>
      </c>
      <c r="B1574" s="462">
        <v>0.47569444444444442</v>
      </c>
    </row>
    <row r="1575" spans="1:2" x14ac:dyDescent="0.25">
      <c r="A1575" s="457" t="s">
        <v>2966</v>
      </c>
      <c r="B1575" s="462">
        <v>0.47500000000000003</v>
      </c>
    </row>
    <row r="1576" spans="1:2" x14ac:dyDescent="0.25">
      <c r="A1576" s="457" t="s">
        <v>2967</v>
      </c>
      <c r="B1576" s="462">
        <v>0.47500000000000003</v>
      </c>
    </row>
    <row r="1577" spans="1:2" x14ac:dyDescent="0.25">
      <c r="A1577" s="457" t="s">
        <v>2968</v>
      </c>
      <c r="B1577" s="462">
        <v>0.47500000000000003</v>
      </c>
    </row>
    <row r="1578" spans="1:2" x14ac:dyDescent="0.25">
      <c r="A1578" s="457" t="s">
        <v>2969</v>
      </c>
      <c r="B1578" s="462">
        <v>0.47500000000000003</v>
      </c>
    </row>
    <row r="1579" spans="1:2" x14ac:dyDescent="0.25">
      <c r="A1579" s="457" t="s">
        <v>2970</v>
      </c>
      <c r="B1579" s="462">
        <v>0.47500000000000003</v>
      </c>
    </row>
    <row r="1580" spans="1:2" x14ac:dyDescent="0.25">
      <c r="A1580" s="457" t="s">
        <v>2971</v>
      </c>
      <c r="B1580" s="462">
        <v>0.47500000000000003</v>
      </c>
    </row>
    <row r="1581" spans="1:2" x14ac:dyDescent="0.25">
      <c r="A1581" s="457" t="s">
        <v>2972</v>
      </c>
      <c r="B1581" s="462">
        <v>0.47500000000000003</v>
      </c>
    </row>
    <row r="1582" spans="1:2" x14ac:dyDescent="0.25">
      <c r="A1582" s="457" t="s">
        <v>2973</v>
      </c>
      <c r="B1582" s="462">
        <v>0.47500000000000003</v>
      </c>
    </row>
    <row r="1583" spans="1:2" x14ac:dyDescent="0.25">
      <c r="A1583" s="457" t="s">
        <v>2974</v>
      </c>
      <c r="B1583" s="462">
        <v>0.47500000000000003</v>
      </c>
    </row>
    <row r="1584" spans="1:2" x14ac:dyDescent="0.25">
      <c r="A1584" s="457" t="s">
        <v>2975</v>
      </c>
      <c r="B1584" s="462">
        <v>0.47500000000000003</v>
      </c>
    </row>
    <row r="1585" spans="1:2" x14ac:dyDescent="0.25">
      <c r="A1585" s="457" t="s">
        <v>2976</v>
      </c>
      <c r="B1585" s="462">
        <v>0.47500000000000003</v>
      </c>
    </row>
    <row r="1586" spans="1:2" x14ac:dyDescent="0.25">
      <c r="A1586" s="457" t="s">
        <v>2977</v>
      </c>
      <c r="B1586" s="462">
        <v>0.47500000000000003</v>
      </c>
    </row>
    <row r="1587" spans="1:2" x14ac:dyDescent="0.25">
      <c r="A1587" s="457" t="s">
        <v>2978</v>
      </c>
      <c r="B1587" s="462">
        <v>0.47500000000000003</v>
      </c>
    </row>
    <row r="1588" spans="1:2" x14ac:dyDescent="0.25">
      <c r="A1588" s="457" t="s">
        <v>2979</v>
      </c>
      <c r="B1588" s="462">
        <v>0.47500000000000003</v>
      </c>
    </row>
    <row r="1589" spans="1:2" x14ac:dyDescent="0.25">
      <c r="A1589" s="457" t="s">
        <v>2980</v>
      </c>
      <c r="B1589" s="462">
        <v>0.47430555555555554</v>
      </c>
    </row>
    <row r="1590" spans="1:2" x14ac:dyDescent="0.25">
      <c r="A1590" s="457" t="s">
        <v>2981</v>
      </c>
      <c r="B1590" s="462">
        <v>0.47500000000000003</v>
      </c>
    </row>
    <row r="1591" spans="1:2" x14ac:dyDescent="0.25">
      <c r="A1591" s="457" t="s">
        <v>2982</v>
      </c>
      <c r="B1591" s="462">
        <v>0.47500000000000003</v>
      </c>
    </row>
    <row r="1592" spans="1:2" x14ac:dyDescent="0.25">
      <c r="A1592" s="457" t="s">
        <v>2983</v>
      </c>
      <c r="B1592" s="462">
        <v>0.47500000000000003</v>
      </c>
    </row>
    <row r="1593" spans="1:2" x14ac:dyDescent="0.25">
      <c r="A1593" s="457" t="s">
        <v>2984</v>
      </c>
      <c r="B1593" s="462">
        <v>0.47500000000000003</v>
      </c>
    </row>
    <row r="1594" spans="1:2" x14ac:dyDescent="0.25">
      <c r="A1594" s="457" t="s">
        <v>2985</v>
      </c>
      <c r="B1594" s="462">
        <v>0.47500000000000003</v>
      </c>
    </row>
    <row r="1595" spans="1:2" x14ac:dyDescent="0.25">
      <c r="A1595" s="457" t="s">
        <v>2986</v>
      </c>
      <c r="B1595" s="462">
        <v>0.47500000000000003</v>
      </c>
    </row>
    <row r="1596" spans="1:2" x14ac:dyDescent="0.25">
      <c r="A1596" s="457" t="s">
        <v>2987</v>
      </c>
      <c r="B1596" s="462">
        <v>0.47569444444444442</v>
      </c>
    </row>
    <row r="1597" spans="1:2" x14ac:dyDescent="0.25">
      <c r="A1597" s="457" t="s">
        <v>2988</v>
      </c>
      <c r="B1597" s="462">
        <v>0.47430555555555554</v>
      </c>
    </row>
    <row r="1598" spans="1:2" x14ac:dyDescent="0.25">
      <c r="A1598" s="457" t="s">
        <v>2989</v>
      </c>
      <c r="B1598" s="462">
        <v>0.47500000000000003</v>
      </c>
    </row>
    <row r="1599" spans="1:2" x14ac:dyDescent="0.25">
      <c r="A1599" s="457" t="s">
        <v>2990</v>
      </c>
      <c r="B1599" s="462">
        <v>0.47500000000000003</v>
      </c>
    </row>
    <row r="1600" spans="1:2" x14ac:dyDescent="0.25">
      <c r="A1600" s="457" t="s">
        <v>2991</v>
      </c>
      <c r="B1600" s="462">
        <v>0.47500000000000003</v>
      </c>
    </row>
    <row r="1601" spans="1:2" x14ac:dyDescent="0.25">
      <c r="A1601" s="457" t="s">
        <v>2992</v>
      </c>
      <c r="B1601" s="462">
        <v>0.47500000000000003</v>
      </c>
    </row>
    <row r="1602" spans="1:2" x14ac:dyDescent="0.25">
      <c r="A1602" s="457" t="s">
        <v>2993</v>
      </c>
      <c r="B1602" s="462">
        <v>0.47500000000000003</v>
      </c>
    </row>
    <row r="1603" spans="1:2" x14ac:dyDescent="0.25">
      <c r="A1603" s="457" t="s">
        <v>2994</v>
      </c>
      <c r="B1603" s="462">
        <v>0.47500000000000003</v>
      </c>
    </row>
    <row r="1604" spans="1:2" x14ac:dyDescent="0.25">
      <c r="A1604" s="457" t="s">
        <v>2995</v>
      </c>
      <c r="B1604" s="462">
        <v>0.47500000000000003</v>
      </c>
    </row>
    <row r="1605" spans="1:2" x14ac:dyDescent="0.25">
      <c r="A1605" s="457" t="s">
        <v>2996</v>
      </c>
      <c r="B1605" s="462">
        <v>0.47500000000000003</v>
      </c>
    </row>
    <row r="1606" spans="1:2" x14ac:dyDescent="0.25">
      <c r="A1606" s="457" t="s">
        <v>2997</v>
      </c>
      <c r="B1606" s="462">
        <v>0.47500000000000003</v>
      </c>
    </row>
    <row r="1607" spans="1:2" x14ac:dyDescent="0.25">
      <c r="A1607" s="457" t="s">
        <v>2998</v>
      </c>
      <c r="B1607" s="462">
        <v>0.47430555555555554</v>
      </c>
    </row>
    <row r="1608" spans="1:2" x14ac:dyDescent="0.25">
      <c r="A1608" s="457" t="s">
        <v>2999</v>
      </c>
      <c r="B1608" s="462">
        <v>0.47500000000000003</v>
      </c>
    </row>
    <row r="1609" spans="1:2" x14ac:dyDescent="0.25">
      <c r="A1609" s="457" t="s">
        <v>3000</v>
      </c>
      <c r="B1609" s="462">
        <v>0.47500000000000003</v>
      </c>
    </row>
    <row r="1610" spans="1:2" x14ac:dyDescent="0.25">
      <c r="A1610" s="457" t="s">
        <v>3001</v>
      </c>
      <c r="B1610" s="462">
        <v>0.47500000000000003</v>
      </c>
    </row>
    <row r="1611" spans="1:2" x14ac:dyDescent="0.25">
      <c r="A1611" s="457" t="s">
        <v>3002</v>
      </c>
      <c r="B1611" s="462">
        <v>0.47500000000000003</v>
      </c>
    </row>
    <row r="1612" spans="1:2" x14ac:dyDescent="0.25">
      <c r="A1612" s="457" t="s">
        <v>3003</v>
      </c>
      <c r="B1612" s="462">
        <v>0.47500000000000003</v>
      </c>
    </row>
    <row r="1613" spans="1:2" x14ac:dyDescent="0.25">
      <c r="A1613" s="457" t="s">
        <v>3004</v>
      </c>
      <c r="B1613" s="462">
        <v>0.47500000000000003</v>
      </c>
    </row>
    <row r="1614" spans="1:2" x14ac:dyDescent="0.25">
      <c r="A1614" s="457" t="s">
        <v>3005</v>
      </c>
      <c r="B1614" s="462">
        <v>0.47500000000000003</v>
      </c>
    </row>
    <row r="1615" spans="1:2" x14ac:dyDescent="0.25">
      <c r="A1615" s="457" t="s">
        <v>3006</v>
      </c>
      <c r="B1615" s="462">
        <v>0.47500000000000003</v>
      </c>
    </row>
    <row r="1616" spans="1:2" x14ac:dyDescent="0.25">
      <c r="A1616" s="457" t="s">
        <v>3007</v>
      </c>
      <c r="B1616" s="462">
        <v>0.47500000000000003</v>
      </c>
    </row>
    <row r="1617" spans="1:2" x14ac:dyDescent="0.25">
      <c r="A1617" s="457" t="s">
        <v>3008</v>
      </c>
      <c r="B1617" s="462">
        <v>0.47500000000000003</v>
      </c>
    </row>
    <row r="1618" spans="1:2" x14ac:dyDescent="0.25">
      <c r="A1618" s="457" t="s">
        <v>3009</v>
      </c>
      <c r="B1618" s="462">
        <v>0.47430555555555554</v>
      </c>
    </row>
    <row r="1619" spans="1:2" x14ac:dyDescent="0.25">
      <c r="A1619" s="457" t="s">
        <v>3010</v>
      </c>
      <c r="B1619" s="462">
        <v>0.47500000000000003</v>
      </c>
    </row>
    <row r="1620" spans="1:2" x14ac:dyDescent="0.25">
      <c r="A1620" s="457" t="s">
        <v>3011</v>
      </c>
      <c r="B1620" s="462">
        <v>0.47500000000000003</v>
      </c>
    </row>
    <row r="1621" spans="1:2" x14ac:dyDescent="0.25">
      <c r="A1621" s="457" t="s">
        <v>3012</v>
      </c>
      <c r="B1621" s="462">
        <v>0.47500000000000003</v>
      </c>
    </row>
    <row r="1622" spans="1:2" x14ac:dyDescent="0.25">
      <c r="A1622" s="457" t="s">
        <v>3013</v>
      </c>
      <c r="B1622" s="462">
        <v>0.47500000000000003</v>
      </c>
    </row>
    <row r="1623" spans="1:2" x14ac:dyDescent="0.25">
      <c r="A1623" s="457" t="s">
        <v>3014</v>
      </c>
      <c r="B1623" s="462">
        <v>0.47361111111111115</v>
      </c>
    </row>
    <row r="1624" spans="1:2" x14ac:dyDescent="0.25">
      <c r="A1624" s="457" t="s">
        <v>3015</v>
      </c>
      <c r="B1624" s="462">
        <v>0.47430555555555554</v>
      </c>
    </row>
    <row r="1625" spans="1:2" x14ac:dyDescent="0.25">
      <c r="A1625" s="457" t="s">
        <v>3016</v>
      </c>
      <c r="B1625" s="462">
        <v>0.47430555555555554</v>
      </c>
    </row>
    <row r="1626" spans="1:2" x14ac:dyDescent="0.25">
      <c r="A1626" s="457" t="s">
        <v>3017</v>
      </c>
      <c r="B1626" s="462">
        <v>0.47500000000000003</v>
      </c>
    </row>
    <row r="1627" spans="1:2" x14ac:dyDescent="0.25">
      <c r="A1627" s="457" t="s">
        <v>3018</v>
      </c>
      <c r="B1627" s="462">
        <v>0.47500000000000003</v>
      </c>
    </row>
    <row r="1628" spans="1:2" x14ac:dyDescent="0.25">
      <c r="A1628" s="457" t="s">
        <v>3019</v>
      </c>
      <c r="B1628" s="462">
        <v>0.47500000000000003</v>
      </c>
    </row>
    <row r="1629" spans="1:2" x14ac:dyDescent="0.25">
      <c r="A1629" s="457" t="s">
        <v>3020</v>
      </c>
      <c r="B1629" s="462">
        <v>0.47500000000000003</v>
      </c>
    </row>
    <row r="1630" spans="1:2" x14ac:dyDescent="0.25">
      <c r="A1630" s="457" t="s">
        <v>3021</v>
      </c>
      <c r="B1630" s="462">
        <v>0.47500000000000003</v>
      </c>
    </row>
    <row r="1631" spans="1:2" x14ac:dyDescent="0.25">
      <c r="A1631" s="457" t="s">
        <v>3022</v>
      </c>
      <c r="B1631" s="462">
        <v>0.47500000000000003</v>
      </c>
    </row>
    <row r="1632" spans="1:2" x14ac:dyDescent="0.25">
      <c r="A1632" s="457" t="s">
        <v>3023</v>
      </c>
      <c r="B1632" s="462">
        <v>0.47500000000000003</v>
      </c>
    </row>
    <row r="1633" spans="1:2" x14ac:dyDescent="0.25">
      <c r="A1633" s="457" t="s">
        <v>3024</v>
      </c>
      <c r="B1633" s="462">
        <v>0.47500000000000003</v>
      </c>
    </row>
    <row r="1634" spans="1:2" x14ac:dyDescent="0.25">
      <c r="A1634" s="457" t="s">
        <v>3025</v>
      </c>
      <c r="B1634" s="462">
        <v>0.47500000000000003</v>
      </c>
    </row>
    <row r="1635" spans="1:2" x14ac:dyDescent="0.25">
      <c r="A1635" s="457" t="s">
        <v>3026</v>
      </c>
      <c r="B1635" s="462">
        <v>0.47500000000000003</v>
      </c>
    </row>
    <row r="1636" spans="1:2" x14ac:dyDescent="0.25">
      <c r="A1636" s="457" t="s">
        <v>3027</v>
      </c>
      <c r="B1636" s="462">
        <v>0.47500000000000003</v>
      </c>
    </row>
    <row r="1637" spans="1:2" x14ac:dyDescent="0.25">
      <c r="A1637" s="457" t="s">
        <v>3028</v>
      </c>
      <c r="B1637" s="462">
        <v>0.47500000000000003</v>
      </c>
    </row>
    <row r="1638" spans="1:2" x14ac:dyDescent="0.25">
      <c r="A1638" s="457" t="s">
        <v>3029</v>
      </c>
      <c r="B1638" s="462">
        <v>0.47500000000000003</v>
      </c>
    </row>
    <row r="1639" spans="1:2" x14ac:dyDescent="0.25">
      <c r="A1639" s="457" t="s">
        <v>3030</v>
      </c>
      <c r="B1639" s="462">
        <v>0.47430555555555554</v>
      </c>
    </row>
    <row r="1640" spans="1:2" x14ac:dyDescent="0.25">
      <c r="A1640" s="457" t="s">
        <v>3031</v>
      </c>
      <c r="B1640" s="462">
        <v>0.47500000000000003</v>
      </c>
    </row>
    <row r="1641" spans="1:2" x14ac:dyDescent="0.25">
      <c r="A1641" s="457" t="s">
        <v>3032</v>
      </c>
      <c r="B1641" s="462">
        <v>0.47500000000000003</v>
      </c>
    </row>
    <row r="1642" spans="1:2" x14ac:dyDescent="0.25">
      <c r="A1642" s="457" t="s">
        <v>3033</v>
      </c>
      <c r="B1642" s="462">
        <v>0.47500000000000003</v>
      </c>
    </row>
    <row r="1643" spans="1:2" x14ac:dyDescent="0.25">
      <c r="A1643" s="457" t="s">
        <v>3034</v>
      </c>
      <c r="B1643" s="462">
        <v>0.47500000000000003</v>
      </c>
    </row>
    <row r="1644" spans="1:2" x14ac:dyDescent="0.25">
      <c r="A1644" s="457" t="s">
        <v>3035</v>
      </c>
      <c r="B1644" s="462">
        <v>0.47500000000000003</v>
      </c>
    </row>
    <row r="1645" spans="1:2" x14ac:dyDescent="0.25">
      <c r="A1645" s="457" t="s">
        <v>3036</v>
      </c>
      <c r="B1645" s="462">
        <v>0.47500000000000003</v>
      </c>
    </row>
    <row r="1646" spans="1:2" x14ac:dyDescent="0.25">
      <c r="A1646" s="457" t="s">
        <v>3037</v>
      </c>
      <c r="B1646" s="462">
        <v>0.47500000000000003</v>
      </c>
    </row>
    <row r="1647" spans="1:2" x14ac:dyDescent="0.25">
      <c r="A1647" s="457" t="s">
        <v>3038</v>
      </c>
      <c r="B1647" s="462">
        <v>0.47500000000000003</v>
      </c>
    </row>
    <row r="1648" spans="1:2" x14ac:dyDescent="0.25">
      <c r="A1648" s="457" t="s">
        <v>3039</v>
      </c>
      <c r="B1648" s="462">
        <v>0.47430555555555554</v>
      </c>
    </row>
    <row r="1649" spans="1:2" x14ac:dyDescent="0.25">
      <c r="A1649" s="457" t="s">
        <v>3040</v>
      </c>
      <c r="B1649" s="462">
        <v>0.47500000000000003</v>
      </c>
    </row>
    <row r="1650" spans="1:2" x14ac:dyDescent="0.25">
      <c r="A1650" s="457" t="s">
        <v>3041</v>
      </c>
      <c r="B1650" s="462">
        <v>0.47500000000000003</v>
      </c>
    </row>
    <row r="1651" spans="1:2" x14ac:dyDescent="0.25">
      <c r="A1651" s="457" t="s">
        <v>3042</v>
      </c>
      <c r="B1651" s="462">
        <v>0.47500000000000003</v>
      </c>
    </row>
    <row r="1652" spans="1:2" x14ac:dyDescent="0.25">
      <c r="A1652" s="457" t="s">
        <v>3043</v>
      </c>
      <c r="B1652" s="462">
        <v>0.47500000000000003</v>
      </c>
    </row>
    <row r="1653" spans="1:2" x14ac:dyDescent="0.25">
      <c r="A1653" s="457" t="s">
        <v>3044</v>
      </c>
      <c r="B1653" s="462">
        <v>0.47430555555555554</v>
      </c>
    </row>
    <row r="1654" spans="1:2" x14ac:dyDescent="0.25">
      <c r="A1654" s="457" t="s">
        <v>3045</v>
      </c>
      <c r="B1654" s="462">
        <v>0.47500000000000003</v>
      </c>
    </row>
    <row r="1655" spans="1:2" x14ac:dyDescent="0.25">
      <c r="A1655" s="457" t="s">
        <v>3046</v>
      </c>
      <c r="B1655" s="462">
        <v>0.47500000000000003</v>
      </c>
    </row>
    <row r="1656" spans="1:2" x14ac:dyDescent="0.25">
      <c r="A1656" s="457" t="s">
        <v>3047</v>
      </c>
      <c r="B1656" s="462">
        <v>0.47500000000000003</v>
      </c>
    </row>
    <row r="1657" spans="1:2" x14ac:dyDescent="0.25">
      <c r="A1657" s="457" t="s">
        <v>3048</v>
      </c>
      <c r="B1657" s="462">
        <v>0.47500000000000003</v>
      </c>
    </row>
    <row r="1658" spans="1:2" x14ac:dyDescent="0.25">
      <c r="A1658" s="457" t="s">
        <v>3049</v>
      </c>
      <c r="B1658" s="462">
        <v>0.47500000000000003</v>
      </c>
    </row>
    <row r="1659" spans="1:2" x14ac:dyDescent="0.25">
      <c r="A1659" s="457" t="s">
        <v>3050</v>
      </c>
      <c r="B1659" s="462">
        <v>0.47500000000000003</v>
      </c>
    </row>
    <row r="1660" spans="1:2" x14ac:dyDescent="0.25">
      <c r="A1660" s="457" t="s">
        <v>3051</v>
      </c>
      <c r="B1660" s="462">
        <v>0.47500000000000003</v>
      </c>
    </row>
    <row r="1661" spans="1:2" x14ac:dyDescent="0.25">
      <c r="A1661" s="457" t="s">
        <v>3052</v>
      </c>
      <c r="B1661" s="462">
        <v>0.47500000000000003</v>
      </c>
    </row>
    <row r="1662" spans="1:2" x14ac:dyDescent="0.25">
      <c r="A1662" s="457" t="s">
        <v>3053</v>
      </c>
      <c r="B1662" s="462">
        <v>0.47500000000000003</v>
      </c>
    </row>
    <row r="1663" spans="1:2" x14ac:dyDescent="0.25">
      <c r="A1663" s="457" t="s">
        <v>3054</v>
      </c>
      <c r="B1663" s="462">
        <v>0.47500000000000003</v>
      </c>
    </row>
    <row r="1664" spans="1:2" x14ac:dyDescent="0.25">
      <c r="A1664" s="457" t="s">
        <v>3055</v>
      </c>
      <c r="B1664" s="462">
        <v>0.47500000000000003</v>
      </c>
    </row>
    <row r="1665" spans="1:2" x14ac:dyDescent="0.25">
      <c r="A1665" s="457" t="s">
        <v>3056</v>
      </c>
      <c r="B1665" s="462">
        <v>0.47500000000000003</v>
      </c>
    </row>
    <row r="1666" spans="1:2" x14ac:dyDescent="0.25">
      <c r="A1666" s="457" t="s">
        <v>3057</v>
      </c>
      <c r="B1666" s="462">
        <v>0.47430555555555554</v>
      </c>
    </row>
    <row r="1667" spans="1:2" x14ac:dyDescent="0.25">
      <c r="A1667" s="457" t="s">
        <v>3058</v>
      </c>
      <c r="B1667" s="462">
        <v>0.47500000000000003</v>
      </c>
    </row>
    <row r="1668" spans="1:2" x14ac:dyDescent="0.25">
      <c r="A1668" s="457" t="s">
        <v>3059</v>
      </c>
      <c r="B1668" s="462">
        <v>0.47500000000000003</v>
      </c>
    </row>
    <row r="1669" spans="1:2" x14ac:dyDescent="0.25">
      <c r="A1669" s="457" t="s">
        <v>3060</v>
      </c>
      <c r="B1669" s="462">
        <v>0.47500000000000003</v>
      </c>
    </row>
    <row r="1670" spans="1:2" x14ac:dyDescent="0.25">
      <c r="A1670" s="457" t="s">
        <v>3061</v>
      </c>
      <c r="B1670" s="462">
        <v>0.47500000000000003</v>
      </c>
    </row>
    <row r="1671" spans="1:2" x14ac:dyDescent="0.25">
      <c r="A1671" s="457" t="s">
        <v>3062</v>
      </c>
      <c r="B1671" s="462">
        <v>0.47500000000000003</v>
      </c>
    </row>
    <row r="1672" spans="1:2" x14ac:dyDescent="0.25">
      <c r="A1672" s="457" t="s">
        <v>3063</v>
      </c>
      <c r="B1672" s="462">
        <v>0.47500000000000003</v>
      </c>
    </row>
    <row r="1673" spans="1:2" x14ac:dyDescent="0.25">
      <c r="A1673" s="457" t="s">
        <v>3064</v>
      </c>
      <c r="B1673" s="462">
        <v>0.47500000000000003</v>
      </c>
    </row>
    <row r="1674" spans="1:2" x14ac:dyDescent="0.25">
      <c r="A1674" s="457" t="s">
        <v>3065</v>
      </c>
      <c r="B1674" s="462">
        <v>0.47500000000000003</v>
      </c>
    </row>
    <row r="1675" spans="1:2" x14ac:dyDescent="0.25">
      <c r="A1675" s="457" t="s">
        <v>3066</v>
      </c>
      <c r="B1675" s="462">
        <v>0.47500000000000003</v>
      </c>
    </row>
    <row r="1676" spans="1:2" x14ac:dyDescent="0.25">
      <c r="A1676" s="457" t="s">
        <v>3067</v>
      </c>
      <c r="B1676" s="462">
        <v>0.47500000000000003</v>
      </c>
    </row>
    <row r="1677" spans="1:2" x14ac:dyDescent="0.25">
      <c r="A1677" s="457" t="s">
        <v>3068</v>
      </c>
      <c r="B1677" s="462">
        <v>0.47500000000000003</v>
      </c>
    </row>
    <row r="1678" spans="1:2" x14ac:dyDescent="0.25">
      <c r="A1678" s="457" t="s">
        <v>3069</v>
      </c>
      <c r="B1678" s="462">
        <v>0.47500000000000003</v>
      </c>
    </row>
    <row r="1679" spans="1:2" x14ac:dyDescent="0.25">
      <c r="A1679" s="457" t="s">
        <v>3070</v>
      </c>
      <c r="B1679" s="462">
        <v>0.47500000000000003</v>
      </c>
    </row>
    <row r="1680" spans="1:2" x14ac:dyDescent="0.25">
      <c r="A1680" s="457" t="s">
        <v>3071</v>
      </c>
      <c r="B1680" s="462">
        <v>0.47430555555555554</v>
      </c>
    </row>
    <row r="1681" spans="1:2" x14ac:dyDescent="0.25">
      <c r="A1681" s="457" t="s">
        <v>3072</v>
      </c>
      <c r="B1681" s="462">
        <v>0.47500000000000003</v>
      </c>
    </row>
    <row r="1682" spans="1:2" x14ac:dyDescent="0.25">
      <c r="A1682" s="457" t="s">
        <v>3073</v>
      </c>
      <c r="B1682" s="462">
        <v>0.47500000000000003</v>
      </c>
    </row>
    <row r="1683" spans="1:2" x14ac:dyDescent="0.25">
      <c r="A1683" s="457" t="s">
        <v>3074</v>
      </c>
      <c r="B1683" s="462">
        <v>0.47500000000000003</v>
      </c>
    </row>
    <row r="1684" spans="1:2" x14ac:dyDescent="0.25">
      <c r="A1684" s="457" t="s">
        <v>3075</v>
      </c>
      <c r="B1684" s="462">
        <v>0.47430555555555554</v>
      </c>
    </row>
    <row r="1685" spans="1:2" x14ac:dyDescent="0.25">
      <c r="A1685" s="457" t="s">
        <v>3076</v>
      </c>
      <c r="B1685" s="462">
        <v>0.47500000000000003</v>
      </c>
    </row>
    <row r="1686" spans="1:2" x14ac:dyDescent="0.25">
      <c r="A1686" s="457" t="s">
        <v>3077</v>
      </c>
      <c r="B1686" s="462">
        <v>0.47569444444444442</v>
      </c>
    </row>
    <row r="1687" spans="1:2" x14ac:dyDescent="0.25">
      <c r="A1687" s="457" t="s">
        <v>3078</v>
      </c>
      <c r="B1687" s="462">
        <v>0.47500000000000003</v>
      </c>
    </row>
    <row r="1688" spans="1:2" x14ac:dyDescent="0.25">
      <c r="A1688" s="457" t="s">
        <v>3079</v>
      </c>
      <c r="B1688" s="462">
        <v>0.47500000000000003</v>
      </c>
    </row>
    <row r="1689" spans="1:2" x14ac:dyDescent="0.25">
      <c r="A1689" s="457" t="s">
        <v>3080</v>
      </c>
      <c r="B1689" s="462">
        <v>0.47500000000000003</v>
      </c>
    </row>
    <row r="1690" spans="1:2" x14ac:dyDescent="0.25">
      <c r="A1690" s="457" t="s">
        <v>3081</v>
      </c>
      <c r="B1690" s="462">
        <v>0.47500000000000003</v>
      </c>
    </row>
    <row r="1691" spans="1:2" x14ac:dyDescent="0.25">
      <c r="A1691" s="457" t="s">
        <v>3082</v>
      </c>
      <c r="B1691" s="462">
        <v>0.47500000000000003</v>
      </c>
    </row>
    <row r="1692" spans="1:2" x14ac:dyDescent="0.25">
      <c r="A1692" s="457" t="s">
        <v>3083</v>
      </c>
      <c r="B1692" s="462">
        <v>0.47500000000000003</v>
      </c>
    </row>
    <row r="1693" spans="1:2" x14ac:dyDescent="0.25">
      <c r="A1693" s="457" t="s">
        <v>3084</v>
      </c>
      <c r="B1693" s="462">
        <v>0.47500000000000003</v>
      </c>
    </row>
    <row r="1694" spans="1:2" x14ac:dyDescent="0.25">
      <c r="A1694" s="457" t="s">
        <v>3085</v>
      </c>
      <c r="B1694" s="462">
        <v>0.47430555555555554</v>
      </c>
    </row>
    <row r="1695" spans="1:2" x14ac:dyDescent="0.25">
      <c r="A1695" s="457" t="s">
        <v>3086</v>
      </c>
      <c r="B1695" s="462">
        <v>0.47500000000000003</v>
      </c>
    </row>
    <row r="1696" spans="1:2" x14ac:dyDescent="0.25">
      <c r="A1696" s="457" t="s">
        <v>3087</v>
      </c>
      <c r="B1696" s="462">
        <v>0.47500000000000003</v>
      </c>
    </row>
    <row r="1697" spans="1:2" x14ac:dyDescent="0.25">
      <c r="A1697" s="457" t="s">
        <v>3088</v>
      </c>
      <c r="B1697" s="462">
        <v>0.47569444444444442</v>
      </c>
    </row>
    <row r="1698" spans="1:2" x14ac:dyDescent="0.25">
      <c r="A1698" s="457" t="s">
        <v>3089</v>
      </c>
      <c r="B1698" s="462">
        <v>0.47430555555555554</v>
      </c>
    </row>
    <row r="1699" spans="1:2" x14ac:dyDescent="0.25">
      <c r="A1699" s="457" t="s">
        <v>3090</v>
      </c>
      <c r="B1699" s="462">
        <v>0.47569444444444442</v>
      </c>
    </row>
    <row r="1700" spans="1:2" x14ac:dyDescent="0.25">
      <c r="A1700" s="457" t="s">
        <v>3091</v>
      </c>
      <c r="B1700" s="462">
        <v>0.47500000000000003</v>
      </c>
    </row>
    <row r="1701" spans="1:2" x14ac:dyDescent="0.25">
      <c r="A1701" s="457" t="s">
        <v>3092</v>
      </c>
      <c r="B1701" s="462">
        <v>0.47500000000000003</v>
      </c>
    </row>
    <row r="1702" spans="1:2" x14ac:dyDescent="0.25">
      <c r="A1702" s="457" t="s">
        <v>3093</v>
      </c>
      <c r="B1702" s="462">
        <v>0.47500000000000003</v>
      </c>
    </row>
    <row r="1703" spans="1:2" x14ac:dyDescent="0.25">
      <c r="A1703" s="457" t="s">
        <v>3094</v>
      </c>
      <c r="B1703" s="462">
        <v>0.47569444444444442</v>
      </c>
    </row>
    <row r="1704" spans="1:2" x14ac:dyDescent="0.25">
      <c r="A1704" s="457" t="s">
        <v>3095</v>
      </c>
      <c r="B1704" s="462">
        <v>0.47500000000000003</v>
      </c>
    </row>
    <row r="1705" spans="1:2" x14ac:dyDescent="0.25">
      <c r="A1705" s="457" t="s">
        <v>3096</v>
      </c>
      <c r="B1705" s="462">
        <v>0.47500000000000003</v>
      </c>
    </row>
    <row r="1706" spans="1:2" x14ac:dyDescent="0.25">
      <c r="A1706" s="457" t="s">
        <v>3097</v>
      </c>
      <c r="B1706" s="462">
        <v>0.47500000000000003</v>
      </c>
    </row>
    <row r="1707" spans="1:2" x14ac:dyDescent="0.25">
      <c r="A1707" s="457" t="s">
        <v>3098</v>
      </c>
      <c r="B1707" s="462">
        <v>0.47500000000000003</v>
      </c>
    </row>
    <row r="1708" spans="1:2" x14ac:dyDescent="0.25">
      <c r="A1708" s="457" t="s">
        <v>3099</v>
      </c>
      <c r="B1708" s="462">
        <v>0.47500000000000003</v>
      </c>
    </row>
    <row r="1709" spans="1:2" x14ac:dyDescent="0.25">
      <c r="A1709" s="457" t="s">
        <v>3100</v>
      </c>
      <c r="B1709" s="462">
        <v>0.47500000000000003</v>
      </c>
    </row>
    <row r="1710" spans="1:2" x14ac:dyDescent="0.25">
      <c r="A1710" s="457" t="s">
        <v>3101</v>
      </c>
      <c r="B1710" s="462">
        <v>0.47500000000000003</v>
      </c>
    </row>
    <row r="1711" spans="1:2" x14ac:dyDescent="0.25">
      <c r="A1711" s="457" t="s">
        <v>3102</v>
      </c>
      <c r="B1711" s="462">
        <v>0.47500000000000003</v>
      </c>
    </row>
    <row r="1712" spans="1:2" x14ac:dyDescent="0.25">
      <c r="A1712" s="457" t="s">
        <v>3103</v>
      </c>
      <c r="B1712" s="462">
        <v>0.47500000000000003</v>
      </c>
    </row>
    <row r="1713" spans="1:2" x14ac:dyDescent="0.25">
      <c r="A1713" s="457" t="s">
        <v>3104</v>
      </c>
      <c r="B1713" s="462">
        <v>0.47500000000000003</v>
      </c>
    </row>
    <row r="1714" spans="1:2" x14ac:dyDescent="0.25">
      <c r="A1714" s="457" t="s">
        <v>3105</v>
      </c>
      <c r="B1714" s="462">
        <v>0.47569444444444442</v>
      </c>
    </row>
    <row r="1715" spans="1:2" x14ac:dyDescent="0.25">
      <c r="A1715" s="457" t="s">
        <v>3106</v>
      </c>
      <c r="B1715" s="462">
        <v>0.47500000000000003</v>
      </c>
    </row>
    <row r="1716" spans="1:2" x14ac:dyDescent="0.25">
      <c r="A1716" s="457" t="s">
        <v>3107</v>
      </c>
      <c r="B1716" s="462">
        <v>0.47500000000000003</v>
      </c>
    </row>
    <row r="1717" spans="1:2" x14ac:dyDescent="0.25">
      <c r="A1717" s="457" t="s">
        <v>3108</v>
      </c>
      <c r="B1717" s="462">
        <v>0.47500000000000003</v>
      </c>
    </row>
    <row r="1718" spans="1:2" x14ac:dyDescent="0.25">
      <c r="A1718" s="457" t="s">
        <v>3109</v>
      </c>
      <c r="B1718" s="462">
        <v>0.47500000000000003</v>
      </c>
    </row>
    <row r="1719" spans="1:2" x14ac:dyDescent="0.25">
      <c r="A1719" s="457" t="s">
        <v>3110</v>
      </c>
      <c r="B1719" s="462">
        <v>0.47500000000000003</v>
      </c>
    </row>
    <row r="1720" spans="1:2" x14ac:dyDescent="0.25">
      <c r="A1720" s="457" t="s">
        <v>3111</v>
      </c>
      <c r="B1720" s="462">
        <v>0.47500000000000003</v>
      </c>
    </row>
    <row r="1721" spans="1:2" x14ac:dyDescent="0.25">
      <c r="A1721" s="457" t="s">
        <v>3112</v>
      </c>
      <c r="B1721" s="462">
        <v>0.47500000000000003</v>
      </c>
    </row>
    <row r="1722" spans="1:2" x14ac:dyDescent="0.25">
      <c r="A1722" s="457" t="s">
        <v>3113</v>
      </c>
      <c r="B1722" s="462">
        <v>0.47500000000000003</v>
      </c>
    </row>
    <row r="1723" spans="1:2" x14ac:dyDescent="0.25">
      <c r="A1723" s="457" t="s">
        <v>3114</v>
      </c>
      <c r="B1723" s="462">
        <v>0.47430555555555554</v>
      </c>
    </row>
    <row r="1724" spans="1:2" x14ac:dyDescent="0.25">
      <c r="A1724" s="457" t="s">
        <v>3115</v>
      </c>
      <c r="B1724" s="462">
        <v>0.47500000000000003</v>
      </c>
    </row>
    <row r="1725" spans="1:2" x14ac:dyDescent="0.25">
      <c r="A1725" s="457" t="s">
        <v>3116</v>
      </c>
      <c r="B1725" s="462">
        <v>0.47500000000000003</v>
      </c>
    </row>
    <row r="1726" spans="1:2" x14ac:dyDescent="0.25">
      <c r="A1726" s="457" t="s">
        <v>3117</v>
      </c>
      <c r="B1726" s="462">
        <v>0.47500000000000003</v>
      </c>
    </row>
    <row r="1727" spans="1:2" x14ac:dyDescent="0.25">
      <c r="A1727" s="457" t="s">
        <v>3118</v>
      </c>
      <c r="B1727" s="462">
        <v>0.47500000000000003</v>
      </c>
    </row>
    <row r="1728" spans="1:2" x14ac:dyDescent="0.25">
      <c r="A1728" s="457" t="s">
        <v>3119</v>
      </c>
      <c r="B1728" s="462">
        <v>0.47500000000000003</v>
      </c>
    </row>
    <row r="1729" spans="1:2" x14ac:dyDescent="0.25">
      <c r="A1729" s="457" t="s">
        <v>3120</v>
      </c>
      <c r="B1729" s="462">
        <v>0.47500000000000003</v>
      </c>
    </row>
    <row r="1730" spans="1:2" x14ac:dyDescent="0.25">
      <c r="A1730" s="457" t="s">
        <v>3121</v>
      </c>
      <c r="B1730" s="462">
        <v>0.47500000000000003</v>
      </c>
    </row>
    <row r="1731" spans="1:2" x14ac:dyDescent="0.25">
      <c r="A1731" s="457" t="s">
        <v>3122</v>
      </c>
      <c r="B1731" s="462">
        <v>0.47500000000000003</v>
      </c>
    </row>
    <row r="1732" spans="1:2" x14ac:dyDescent="0.25">
      <c r="A1732" s="457" t="s">
        <v>3123</v>
      </c>
      <c r="B1732" s="462">
        <v>0.47500000000000003</v>
      </c>
    </row>
    <row r="1733" spans="1:2" x14ac:dyDescent="0.25">
      <c r="A1733" s="457" t="s">
        <v>3124</v>
      </c>
      <c r="B1733" s="462">
        <v>0.47500000000000003</v>
      </c>
    </row>
    <row r="1734" spans="1:2" x14ac:dyDescent="0.25">
      <c r="A1734" s="457" t="s">
        <v>3125</v>
      </c>
      <c r="B1734" s="462">
        <v>0.47500000000000003</v>
      </c>
    </row>
    <row r="1735" spans="1:2" x14ac:dyDescent="0.25">
      <c r="A1735" s="457" t="s">
        <v>3126</v>
      </c>
      <c r="B1735" s="462">
        <v>0.47500000000000003</v>
      </c>
    </row>
    <row r="1736" spans="1:2" x14ac:dyDescent="0.25">
      <c r="A1736" s="457" t="s">
        <v>3127</v>
      </c>
      <c r="B1736" s="462">
        <v>0.47500000000000003</v>
      </c>
    </row>
    <row r="1737" spans="1:2" x14ac:dyDescent="0.25">
      <c r="A1737" s="457" t="s">
        <v>3128</v>
      </c>
      <c r="B1737" s="462">
        <v>0.47500000000000003</v>
      </c>
    </row>
    <row r="1738" spans="1:2" x14ac:dyDescent="0.25">
      <c r="A1738" s="457" t="s">
        <v>3129</v>
      </c>
      <c r="B1738" s="462">
        <v>0.47500000000000003</v>
      </c>
    </row>
    <row r="1739" spans="1:2" x14ac:dyDescent="0.25">
      <c r="A1739" s="457" t="s">
        <v>3130</v>
      </c>
      <c r="B1739" s="462">
        <v>0.47569444444444442</v>
      </c>
    </row>
    <row r="1740" spans="1:2" x14ac:dyDescent="0.25">
      <c r="A1740" s="457" t="s">
        <v>3131</v>
      </c>
      <c r="B1740" s="462">
        <v>0.47500000000000003</v>
      </c>
    </row>
    <row r="1741" spans="1:2" x14ac:dyDescent="0.25">
      <c r="A1741" s="457" t="s">
        <v>3132</v>
      </c>
      <c r="B1741" s="462">
        <v>0.47500000000000003</v>
      </c>
    </row>
    <row r="1742" spans="1:2" x14ac:dyDescent="0.25">
      <c r="A1742" s="457" t="s">
        <v>3133</v>
      </c>
      <c r="B1742" s="462">
        <v>0.47500000000000003</v>
      </c>
    </row>
    <row r="1743" spans="1:2" x14ac:dyDescent="0.25">
      <c r="A1743" s="457" t="s">
        <v>3134</v>
      </c>
      <c r="B1743" s="462">
        <v>0.47500000000000003</v>
      </c>
    </row>
    <row r="1744" spans="1:2" x14ac:dyDescent="0.25">
      <c r="A1744" s="457" t="s">
        <v>3135</v>
      </c>
      <c r="B1744" s="462">
        <v>0.47430555555555554</v>
      </c>
    </row>
    <row r="1745" spans="1:2" x14ac:dyDescent="0.25">
      <c r="A1745" s="457" t="s">
        <v>3136</v>
      </c>
      <c r="B1745" s="462">
        <v>0.47569444444444442</v>
      </c>
    </row>
    <row r="1746" spans="1:2" x14ac:dyDescent="0.25">
      <c r="A1746" s="457" t="s">
        <v>3137</v>
      </c>
      <c r="B1746" s="462">
        <v>0.47500000000000003</v>
      </c>
    </row>
    <row r="1747" spans="1:2" x14ac:dyDescent="0.25">
      <c r="A1747" s="457" t="s">
        <v>3138</v>
      </c>
      <c r="B1747" s="462">
        <v>0.47569444444444442</v>
      </c>
    </row>
    <row r="1748" spans="1:2" x14ac:dyDescent="0.25">
      <c r="A1748" s="457" t="s">
        <v>3139</v>
      </c>
      <c r="B1748" s="462">
        <v>0.47500000000000003</v>
      </c>
    </row>
    <row r="1749" spans="1:2" x14ac:dyDescent="0.25">
      <c r="A1749" s="457" t="s">
        <v>3140</v>
      </c>
      <c r="B1749" s="462">
        <v>0.47500000000000003</v>
      </c>
    </row>
    <row r="1750" spans="1:2" x14ac:dyDescent="0.25">
      <c r="A1750" s="457" t="s">
        <v>3141</v>
      </c>
      <c r="B1750" s="462">
        <v>0.47500000000000003</v>
      </c>
    </row>
    <row r="1751" spans="1:2" x14ac:dyDescent="0.25">
      <c r="A1751" s="457" t="s">
        <v>3142</v>
      </c>
      <c r="B1751" s="462">
        <v>0.47638888888888892</v>
      </c>
    </row>
    <row r="1752" spans="1:2" x14ac:dyDescent="0.25">
      <c r="A1752" s="457" t="s">
        <v>3143</v>
      </c>
      <c r="B1752" s="462">
        <v>0.47638888888888892</v>
      </c>
    </row>
    <row r="1753" spans="1:2" x14ac:dyDescent="0.25">
      <c r="A1753" s="457" t="s">
        <v>3144</v>
      </c>
      <c r="B1753" s="462">
        <v>0.47638888888888892</v>
      </c>
    </row>
    <row r="1754" spans="1:2" x14ac:dyDescent="0.25">
      <c r="A1754" s="457" t="s">
        <v>3145</v>
      </c>
      <c r="B1754" s="462">
        <v>0.47638888888888892</v>
      </c>
    </row>
    <row r="1755" spans="1:2" x14ac:dyDescent="0.25">
      <c r="A1755" s="457" t="s">
        <v>3146</v>
      </c>
      <c r="B1755" s="462">
        <v>0.47638888888888892</v>
      </c>
    </row>
    <row r="1756" spans="1:2" x14ac:dyDescent="0.25">
      <c r="A1756" s="457" t="s">
        <v>3147</v>
      </c>
      <c r="B1756" s="462">
        <v>0.47638888888888892</v>
      </c>
    </row>
    <row r="1757" spans="1:2" x14ac:dyDescent="0.25">
      <c r="A1757" s="457" t="s">
        <v>3148</v>
      </c>
      <c r="B1757" s="462">
        <v>0.47638888888888892</v>
      </c>
    </row>
    <row r="1758" spans="1:2" x14ac:dyDescent="0.25">
      <c r="A1758" s="457" t="s">
        <v>3149</v>
      </c>
      <c r="B1758" s="462">
        <v>0.47638888888888892</v>
      </c>
    </row>
    <row r="1759" spans="1:2" x14ac:dyDescent="0.25">
      <c r="A1759" s="457" t="s">
        <v>3150</v>
      </c>
      <c r="B1759" s="462">
        <v>0.47638888888888892</v>
      </c>
    </row>
    <row r="1760" spans="1:2" x14ac:dyDescent="0.25">
      <c r="A1760" s="457" t="s">
        <v>3151</v>
      </c>
      <c r="B1760" s="462">
        <v>0.47638888888888892</v>
      </c>
    </row>
    <row r="1761" spans="1:2" x14ac:dyDescent="0.25">
      <c r="A1761" s="457" t="s">
        <v>3152</v>
      </c>
      <c r="B1761" s="462">
        <v>0.4770833333333333</v>
      </c>
    </row>
    <row r="1762" spans="1:2" x14ac:dyDescent="0.25">
      <c r="A1762" s="457" t="s">
        <v>3153</v>
      </c>
      <c r="B1762" s="462">
        <v>0.47638888888888892</v>
      </c>
    </row>
    <row r="1763" spans="1:2" x14ac:dyDescent="0.25">
      <c r="A1763" s="457" t="s">
        <v>3154</v>
      </c>
      <c r="B1763" s="462">
        <v>0.47638888888888892</v>
      </c>
    </row>
    <row r="1764" spans="1:2" x14ac:dyDescent="0.25">
      <c r="A1764" s="457" t="s">
        <v>3155</v>
      </c>
      <c r="B1764" s="462">
        <v>0.47638888888888892</v>
      </c>
    </row>
    <row r="1765" spans="1:2" x14ac:dyDescent="0.25">
      <c r="A1765" s="457" t="s">
        <v>3156</v>
      </c>
      <c r="B1765" s="462">
        <v>0.4770833333333333</v>
      </c>
    </row>
    <row r="1766" spans="1:2" x14ac:dyDescent="0.25">
      <c r="A1766" s="457" t="s">
        <v>3157</v>
      </c>
      <c r="B1766" s="462">
        <v>0.47638888888888892</v>
      </c>
    </row>
    <row r="1767" spans="1:2" x14ac:dyDescent="0.25">
      <c r="A1767" s="457" t="s">
        <v>3158</v>
      </c>
      <c r="B1767" s="462">
        <v>0.47638888888888892</v>
      </c>
    </row>
    <row r="1768" spans="1:2" x14ac:dyDescent="0.25">
      <c r="A1768" s="457" t="s">
        <v>3159</v>
      </c>
      <c r="B1768" s="462">
        <v>0.47638888888888892</v>
      </c>
    </row>
    <row r="1769" spans="1:2" x14ac:dyDescent="0.25">
      <c r="A1769" s="457" t="s">
        <v>3160</v>
      </c>
      <c r="B1769" s="462">
        <v>0.47638888888888892</v>
      </c>
    </row>
    <row r="1770" spans="1:2" x14ac:dyDescent="0.25">
      <c r="A1770" s="457" t="s">
        <v>3161</v>
      </c>
      <c r="B1770" s="462">
        <v>0.47638888888888892</v>
      </c>
    </row>
    <row r="1771" spans="1:2" x14ac:dyDescent="0.25">
      <c r="A1771" s="457" t="s">
        <v>3162</v>
      </c>
      <c r="B1771" s="462">
        <v>0.4770833333333333</v>
      </c>
    </row>
    <row r="1772" spans="1:2" x14ac:dyDescent="0.25">
      <c r="A1772" s="457" t="s">
        <v>3163</v>
      </c>
      <c r="B1772" s="462">
        <v>0.47638888888888892</v>
      </c>
    </row>
    <row r="1773" spans="1:2" x14ac:dyDescent="0.25">
      <c r="A1773" s="457" t="s">
        <v>3164</v>
      </c>
      <c r="B1773" s="462">
        <v>0.47638888888888892</v>
      </c>
    </row>
    <row r="1774" spans="1:2" x14ac:dyDescent="0.25">
      <c r="A1774" s="457" t="s">
        <v>3165</v>
      </c>
      <c r="B1774" s="462">
        <v>0.47638888888888892</v>
      </c>
    </row>
    <row r="1775" spans="1:2" x14ac:dyDescent="0.25">
      <c r="A1775" s="457" t="s">
        <v>3166</v>
      </c>
      <c r="B1775" s="462">
        <v>0.47638888888888892</v>
      </c>
    </row>
    <row r="1776" spans="1:2" x14ac:dyDescent="0.25">
      <c r="A1776" s="457" t="s">
        <v>3167</v>
      </c>
      <c r="B1776" s="462">
        <v>0.47638888888888892</v>
      </c>
    </row>
    <row r="1777" spans="1:2" x14ac:dyDescent="0.25">
      <c r="A1777" s="457" t="s">
        <v>3168</v>
      </c>
      <c r="B1777" s="462">
        <v>0.47638888888888892</v>
      </c>
    </row>
    <row r="1778" spans="1:2" x14ac:dyDescent="0.25">
      <c r="A1778" s="457" t="s">
        <v>3169</v>
      </c>
      <c r="B1778" s="462">
        <v>0.47638888888888892</v>
      </c>
    </row>
    <row r="1779" spans="1:2" x14ac:dyDescent="0.25">
      <c r="A1779" s="457" t="s">
        <v>3170</v>
      </c>
      <c r="B1779" s="462">
        <v>0.4770833333333333</v>
      </c>
    </row>
    <row r="1780" spans="1:2" x14ac:dyDescent="0.25">
      <c r="A1780" s="457" t="s">
        <v>3171</v>
      </c>
      <c r="B1780" s="462">
        <v>0.47569444444444442</v>
      </c>
    </row>
    <row r="1781" spans="1:2" x14ac:dyDescent="0.25">
      <c r="A1781" s="457" t="s">
        <v>3172</v>
      </c>
      <c r="B1781" s="462">
        <v>0.47638888888888892</v>
      </c>
    </row>
    <row r="1782" spans="1:2" x14ac:dyDescent="0.25">
      <c r="A1782" s="457" t="s">
        <v>3173</v>
      </c>
      <c r="B1782" s="462">
        <v>0.47638888888888892</v>
      </c>
    </row>
    <row r="1783" spans="1:2" x14ac:dyDescent="0.25">
      <c r="A1783" s="457" t="s">
        <v>3174</v>
      </c>
      <c r="B1783" s="462">
        <v>0.47638888888888892</v>
      </c>
    </row>
    <row r="1784" spans="1:2" x14ac:dyDescent="0.25">
      <c r="A1784" s="457" t="s">
        <v>3175</v>
      </c>
      <c r="B1784" s="462">
        <v>0.4770833333333333</v>
      </c>
    </row>
    <row r="1785" spans="1:2" x14ac:dyDescent="0.25">
      <c r="A1785" s="457" t="s">
        <v>3176</v>
      </c>
      <c r="B1785" s="462">
        <v>0.47638888888888892</v>
      </c>
    </row>
    <row r="1786" spans="1:2" x14ac:dyDescent="0.25">
      <c r="A1786" s="457" t="s">
        <v>3177</v>
      </c>
      <c r="B1786" s="462">
        <v>0.47638888888888892</v>
      </c>
    </row>
    <row r="1787" spans="1:2" x14ac:dyDescent="0.25">
      <c r="A1787" s="457" t="s">
        <v>3178</v>
      </c>
      <c r="B1787" s="462">
        <v>0.47638888888888892</v>
      </c>
    </row>
    <row r="1788" spans="1:2" x14ac:dyDescent="0.25">
      <c r="A1788" s="457" t="s">
        <v>3179</v>
      </c>
      <c r="B1788" s="462">
        <v>0.47638888888888892</v>
      </c>
    </row>
    <row r="1789" spans="1:2" x14ac:dyDescent="0.25">
      <c r="A1789" s="457" t="s">
        <v>3180</v>
      </c>
      <c r="B1789" s="462">
        <v>0.47638888888888892</v>
      </c>
    </row>
    <row r="1790" spans="1:2" x14ac:dyDescent="0.25">
      <c r="A1790" s="457" t="s">
        <v>3181</v>
      </c>
      <c r="B1790" s="462">
        <v>0.47638888888888892</v>
      </c>
    </row>
    <row r="1791" spans="1:2" x14ac:dyDescent="0.25">
      <c r="A1791" s="457" t="s">
        <v>3182</v>
      </c>
      <c r="B1791" s="462">
        <v>0.47638888888888892</v>
      </c>
    </row>
    <row r="1792" spans="1:2" x14ac:dyDescent="0.25">
      <c r="A1792" s="457" t="s">
        <v>3183</v>
      </c>
      <c r="B1792" s="462">
        <v>0.47638888888888892</v>
      </c>
    </row>
    <row r="1793" spans="1:2" x14ac:dyDescent="0.25">
      <c r="A1793" s="457" t="s">
        <v>3184</v>
      </c>
      <c r="B1793" s="462">
        <v>0.47638888888888892</v>
      </c>
    </row>
    <row r="1794" spans="1:2" x14ac:dyDescent="0.25">
      <c r="A1794" s="457" t="s">
        <v>3185</v>
      </c>
      <c r="B1794" s="462">
        <v>0.47638888888888892</v>
      </c>
    </row>
    <row r="1795" spans="1:2" x14ac:dyDescent="0.25">
      <c r="A1795" s="457" t="s">
        <v>3186</v>
      </c>
      <c r="B1795" s="462">
        <v>0.47638888888888892</v>
      </c>
    </row>
    <row r="1796" spans="1:2" x14ac:dyDescent="0.25">
      <c r="A1796" s="457" t="s">
        <v>3187</v>
      </c>
      <c r="B1796" s="462">
        <v>0.4770833333333333</v>
      </c>
    </row>
    <row r="1797" spans="1:2" x14ac:dyDescent="0.25">
      <c r="A1797" s="457" t="s">
        <v>3188</v>
      </c>
      <c r="B1797" s="462">
        <v>0.47638888888888892</v>
      </c>
    </row>
    <row r="1798" spans="1:2" x14ac:dyDescent="0.25">
      <c r="A1798" s="457" t="s">
        <v>3189</v>
      </c>
      <c r="B1798" s="462">
        <v>0.47638888888888892</v>
      </c>
    </row>
    <row r="1799" spans="1:2" x14ac:dyDescent="0.25">
      <c r="A1799" s="457" t="s">
        <v>3190</v>
      </c>
      <c r="B1799" s="462">
        <v>0.4770833333333333</v>
      </c>
    </row>
    <row r="1800" spans="1:2" x14ac:dyDescent="0.25">
      <c r="A1800" s="457" t="s">
        <v>3191</v>
      </c>
      <c r="B1800" s="462">
        <v>0.47638888888888892</v>
      </c>
    </row>
    <row r="1801" spans="1:2" x14ac:dyDescent="0.25">
      <c r="A1801" s="457" t="s">
        <v>3192</v>
      </c>
      <c r="B1801" s="462">
        <v>0.47638888888888892</v>
      </c>
    </row>
    <row r="1802" spans="1:2" x14ac:dyDescent="0.25">
      <c r="A1802" s="457" t="s">
        <v>3193</v>
      </c>
      <c r="B1802" s="462">
        <v>0.47638888888888892</v>
      </c>
    </row>
    <row r="1803" spans="1:2" x14ac:dyDescent="0.25">
      <c r="A1803" s="457" t="s">
        <v>3194</v>
      </c>
      <c r="B1803" s="462">
        <v>0.47638888888888892</v>
      </c>
    </row>
    <row r="1804" spans="1:2" x14ac:dyDescent="0.25">
      <c r="A1804" s="457" t="s">
        <v>3195</v>
      </c>
      <c r="B1804" s="462">
        <v>0.47638888888888892</v>
      </c>
    </row>
    <row r="1805" spans="1:2" x14ac:dyDescent="0.25">
      <c r="A1805" s="457" t="s">
        <v>3196</v>
      </c>
      <c r="B1805" s="462">
        <v>0.4770833333333333</v>
      </c>
    </row>
    <row r="1806" spans="1:2" x14ac:dyDescent="0.25">
      <c r="A1806" s="457" t="s">
        <v>3197</v>
      </c>
      <c r="B1806" s="462">
        <v>0.47638888888888892</v>
      </c>
    </row>
    <row r="1807" spans="1:2" x14ac:dyDescent="0.25">
      <c r="A1807" s="457" t="s">
        <v>3198</v>
      </c>
      <c r="B1807" s="462">
        <v>0.47638888888888892</v>
      </c>
    </row>
    <row r="1808" spans="1:2" x14ac:dyDescent="0.25">
      <c r="A1808" s="457" t="s">
        <v>3199</v>
      </c>
      <c r="B1808" s="462">
        <v>0.47638888888888892</v>
      </c>
    </row>
    <row r="1809" spans="1:2" x14ac:dyDescent="0.25">
      <c r="A1809" s="457" t="s">
        <v>3200</v>
      </c>
      <c r="B1809" s="462">
        <v>0.47638888888888892</v>
      </c>
    </row>
    <row r="1810" spans="1:2" x14ac:dyDescent="0.25">
      <c r="A1810" s="457" t="s">
        <v>3201</v>
      </c>
      <c r="B1810" s="462">
        <v>0.47638888888888892</v>
      </c>
    </row>
    <row r="1811" spans="1:2" x14ac:dyDescent="0.25">
      <c r="A1811" s="457" t="s">
        <v>3202</v>
      </c>
      <c r="B1811" s="462">
        <v>0.47569444444444442</v>
      </c>
    </row>
    <row r="1812" spans="1:2" x14ac:dyDescent="0.25">
      <c r="A1812" s="457" t="s">
        <v>3203</v>
      </c>
      <c r="B1812" s="462">
        <v>0.47569444444444442</v>
      </c>
    </row>
    <row r="1813" spans="1:2" x14ac:dyDescent="0.25">
      <c r="A1813" s="457" t="s">
        <v>3204</v>
      </c>
      <c r="B1813" s="462">
        <v>0.4770833333333333</v>
      </c>
    </row>
    <row r="1814" spans="1:2" x14ac:dyDescent="0.25">
      <c r="A1814" s="457" t="s">
        <v>3205</v>
      </c>
      <c r="B1814" s="462">
        <v>0.47638888888888892</v>
      </c>
    </row>
    <row r="1815" spans="1:2" x14ac:dyDescent="0.25">
      <c r="A1815" s="457" t="s">
        <v>3206</v>
      </c>
      <c r="B1815" s="462">
        <v>0.47638888888888892</v>
      </c>
    </row>
    <row r="1816" spans="1:2" x14ac:dyDescent="0.25">
      <c r="A1816" s="457" t="s">
        <v>3207</v>
      </c>
      <c r="B1816" s="462">
        <v>0.47638888888888892</v>
      </c>
    </row>
    <row r="1817" spans="1:2" x14ac:dyDescent="0.25">
      <c r="A1817" s="457" t="s">
        <v>3208</v>
      </c>
      <c r="B1817" s="462">
        <v>0.47638888888888892</v>
      </c>
    </row>
    <row r="1818" spans="1:2" x14ac:dyDescent="0.25">
      <c r="A1818" s="457" t="s">
        <v>3209</v>
      </c>
      <c r="B1818" s="462">
        <v>0.47638888888888892</v>
      </c>
    </row>
    <row r="1819" spans="1:2" x14ac:dyDescent="0.25">
      <c r="A1819" s="457" t="s">
        <v>3210</v>
      </c>
      <c r="B1819" s="462">
        <v>0.47638888888888892</v>
      </c>
    </row>
    <row r="1820" spans="1:2" x14ac:dyDescent="0.25">
      <c r="A1820" s="457" t="s">
        <v>3211</v>
      </c>
      <c r="B1820" s="462">
        <v>0.47638888888888892</v>
      </c>
    </row>
    <row r="1821" spans="1:2" x14ac:dyDescent="0.25">
      <c r="A1821" s="457" t="s">
        <v>3212</v>
      </c>
      <c r="B1821" s="462">
        <v>0.47638888888888892</v>
      </c>
    </row>
    <row r="1822" spans="1:2" x14ac:dyDescent="0.25">
      <c r="A1822" s="457" t="s">
        <v>3213</v>
      </c>
      <c r="B1822" s="462">
        <v>0.47638888888888892</v>
      </c>
    </row>
    <row r="1823" spans="1:2" x14ac:dyDescent="0.25">
      <c r="A1823" s="457" t="s">
        <v>3214</v>
      </c>
      <c r="B1823" s="462">
        <v>0.47638888888888892</v>
      </c>
    </row>
    <row r="1824" spans="1:2" x14ac:dyDescent="0.25">
      <c r="A1824" s="457" t="s">
        <v>3215</v>
      </c>
      <c r="B1824" s="462">
        <v>0.47638888888888892</v>
      </c>
    </row>
    <row r="1825" spans="1:2" x14ac:dyDescent="0.25">
      <c r="A1825" s="457" t="s">
        <v>3216</v>
      </c>
      <c r="B1825" s="462">
        <v>0.47638888888888892</v>
      </c>
    </row>
    <row r="1826" spans="1:2" x14ac:dyDescent="0.25">
      <c r="A1826" s="457" t="s">
        <v>3217</v>
      </c>
      <c r="B1826" s="462">
        <v>0.47638888888888892</v>
      </c>
    </row>
    <row r="1827" spans="1:2" x14ac:dyDescent="0.25">
      <c r="A1827" s="457" t="s">
        <v>3218</v>
      </c>
      <c r="B1827" s="462">
        <v>0.47638888888888892</v>
      </c>
    </row>
    <row r="1828" spans="1:2" x14ac:dyDescent="0.25">
      <c r="A1828" s="457" t="s">
        <v>3219</v>
      </c>
      <c r="B1828" s="462">
        <v>0.47638888888888892</v>
      </c>
    </row>
    <row r="1829" spans="1:2" x14ac:dyDescent="0.25">
      <c r="A1829" s="457" t="s">
        <v>3220</v>
      </c>
      <c r="B1829" s="462">
        <v>0.47638888888888892</v>
      </c>
    </row>
    <row r="1830" spans="1:2" x14ac:dyDescent="0.25">
      <c r="A1830" s="457" t="s">
        <v>3221</v>
      </c>
      <c r="B1830" s="462">
        <v>0.47638888888888892</v>
      </c>
    </row>
    <row r="1831" spans="1:2" x14ac:dyDescent="0.25">
      <c r="A1831" s="457" t="s">
        <v>3222</v>
      </c>
      <c r="B1831" s="462">
        <v>0.47638888888888892</v>
      </c>
    </row>
    <row r="1832" spans="1:2" x14ac:dyDescent="0.25">
      <c r="A1832" s="457" t="s">
        <v>3223</v>
      </c>
      <c r="B1832" s="462">
        <v>0.47638888888888892</v>
      </c>
    </row>
    <row r="1833" spans="1:2" x14ac:dyDescent="0.25">
      <c r="A1833" s="457" t="s">
        <v>3224</v>
      </c>
      <c r="B1833" s="462">
        <v>0.47638888888888892</v>
      </c>
    </row>
    <row r="1834" spans="1:2" x14ac:dyDescent="0.25">
      <c r="A1834" s="457" t="s">
        <v>3225</v>
      </c>
      <c r="B1834" s="462">
        <v>0.47638888888888892</v>
      </c>
    </row>
    <row r="1835" spans="1:2" x14ac:dyDescent="0.25">
      <c r="A1835" s="457" t="s">
        <v>3226</v>
      </c>
      <c r="B1835" s="462">
        <v>0.47638888888888892</v>
      </c>
    </row>
    <row r="1836" spans="1:2" x14ac:dyDescent="0.25">
      <c r="A1836" s="457" t="s">
        <v>3227</v>
      </c>
      <c r="B1836" s="462">
        <v>0.47638888888888892</v>
      </c>
    </row>
    <row r="1837" spans="1:2" x14ac:dyDescent="0.25">
      <c r="A1837" s="457" t="s">
        <v>3228</v>
      </c>
      <c r="B1837" s="462">
        <v>0.47638888888888892</v>
      </c>
    </row>
    <row r="1838" spans="1:2" x14ac:dyDescent="0.25">
      <c r="A1838" s="457" t="s">
        <v>3229</v>
      </c>
      <c r="B1838" s="462">
        <v>0.47638888888888892</v>
      </c>
    </row>
    <row r="1839" spans="1:2" x14ac:dyDescent="0.25">
      <c r="A1839" s="457" t="s">
        <v>3230</v>
      </c>
      <c r="B1839" s="462">
        <v>0.47638888888888892</v>
      </c>
    </row>
    <row r="1840" spans="1:2" x14ac:dyDescent="0.25">
      <c r="A1840" s="457" t="s">
        <v>3231</v>
      </c>
      <c r="B1840" s="462">
        <v>0.47638888888888892</v>
      </c>
    </row>
    <row r="1841" spans="1:2" x14ac:dyDescent="0.25">
      <c r="A1841" s="457" t="s">
        <v>3232</v>
      </c>
      <c r="B1841" s="462">
        <v>0.47638888888888892</v>
      </c>
    </row>
    <row r="1842" spans="1:2" x14ac:dyDescent="0.25">
      <c r="A1842" s="457" t="s">
        <v>3233</v>
      </c>
      <c r="B1842" s="462">
        <v>0.47638888888888892</v>
      </c>
    </row>
    <row r="1843" spans="1:2" x14ac:dyDescent="0.25">
      <c r="A1843" s="457" t="s">
        <v>3234</v>
      </c>
      <c r="B1843" s="462">
        <v>0.47638888888888892</v>
      </c>
    </row>
    <row r="1844" spans="1:2" x14ac:dyDescent="0.25">
      <c r="A1844" s="457" t="s">
        <v>3235</v>
      </c>
      <c r="B1844" s="462">
        <v>0.4770833333333333</v>
      </c>
    </row>
    <row r="1845" spans="1:2" x14ac:dyDescent="0.25">
      <c r="A1845" s="457" t="s">
        <v>3236</v>
      </c>
      <c r="B1845" s="462">
        <v>0.47638888888888892</v>
      </c>
    </row>
    <row r="1846" spans="1:2" x14ac:dyDescent="0.25">
      <c r="A1846" s="457" t="s">
        <v>3237</v>
      </c>
      <c r="B1846" s="462">
        <v>0.47638888888888892</v>
      </c>
    </row>
    <row r="1847" spans="1:2" x14ac:dyDescent="0.25">
      <c r="A1847" s="457" t="s">
        <v>3238</v>
      </c>
      <c r="B1847" s="462">
        <v>0.47638888888888892</v>
      </c>
    </row>
    <row r="1848" spans="1:2" x14ac:dyDescent="0.25">
      <c r="A1848" s="457" t="s">
        <v>3239</v>
      </c>
      <c r="B1848" s="462">
        <v>0.47638888888888892</v>
      </c>
    </row>
    <row r="1849" spans="1:2" x14ac:dyDescent="0.25">
      <c r="A1849" s="457" t="s">
        <v>3240</v>
      </c>
      <c r="B1849" s="462">
        <v>0.47638888888888892</v>
      </c>
    </row>
    <row r="1850" spans="1:2" x14ac:dyDescent="0.25">
      <c r="A1850" s="457" t="s">
        <v>3241</v>
      </c>
      <c r="B1850" s="462">
        <v>0.47638888888888892</v>
      </c>
    </row>
    <row r="1851" spans="1:2" x14ac:dyDescent="0.25">
      <c r="A1851" s="457" t="s">
        <v>3242</v>
      </c>
      <c r="B1851" s="462">
        <v>0.47638888888888892</v>
      </c>
    </row>
    <row r="1852" spans="1:2" x14ac:dyDescent="0.25">
      <c r="A1852" s="457" t="s">
        <v>3243</v>
      </c>
      <c r="B1852" s="462">
        <v>0.47638888888888892</v>
      </c>
    </row>
    <row r="1853" spans="1:2" x14ac:dyDescent="0.25">
      <c r="A1853" s="457" t="s">
        <v>3244</v>
      </c>
      <c r="B1853" s="462">
        <v>0.47638888888888892</v>
      </c>
    </row>
    <row r="1854" spans="1:2" x14ac:dyDescent="0.25">
      <c r="A1854" s="457" t="s">
        <v>3245</v>
      </c>
      <c r="B1854" s="462">
        <v>0.47638888888888892</v>
      </c>
    </row>
    <row r="1855" spans="1:2" x14ac:dyDescent="0.25">
      <c r="A1855" s="457" t="s">
        <v>3246</v>
      </c>
      <c r="B1855" s="462">
        <v>0.47569444444444442</v>
      </c>
    </row>
    <row r="1856" spans="1:2" x14ac:dyDescent="0.25">
      <c r="A1856" s="457" t="s">
        <v>3247</v>
      </c>
      <c r="B1856" s="462">
        <v>0.47638888888888892</v>
      </c>
    </row>
    <row r="1857" spans="1:2" x14ac:dyDescent="0.25">
      <c r="A1857" s="457" t="s">
        <v>3248</v>
      </c>
      <c r="B1857" s="462">
        <v>0.47638888888888892</v>
      </c>
    </row>
    <row r="1858" spans="1:2" x14ac:dyDescent="0.25">
      <c r="A1858" s="457" t="s">
        <v>3249</v>
      </c>
      <c r="B1858" s="462">
        <v>0.47638888888888892</v>
      </c>
    </row>
    <row r="1859" spans="1:2" x14ac:dyDescent="0.25">
      <c r="A1859" s="457" t="s">
        <v>3250</v>
      </c>
      <c r="B1859" s="462">
        <v>0.47638888888888892</v>
      </c>
    </row>
    <row r="1860" spans="1:2" x14ac:dyDescent="0.25">
      <c r="A1860" s="457" t="s">
        <v>3251</v>
      </c>
      <c r="B1860" s="462">
        <v>0.47638888888888892</v>
      </c>
    </row>
    <row r="1861" spans="1:2" x14ac:dyDescent="0.25">
      <c r="A1861" s="457" t="s">
        <v>3252</v>
      </c>
      <c r="B1861" s="462">
        <v>0.47638888888888892</v>
      </c>
    </row>
    <row r="1862" spans="1:2" x14ac:dyDescent="0.25">
      <c r="A1862" s="457" t="s">
        <v>3253</v>
      </c>
      <c r="B1862" s="462">
        <v>0.47638888888888892</v>
      </c>
    </row>
    <row r="1863" spans="1:2" x14ac:dyDescent="0.25">
      <c r="A1863" s="457" t="s">
        <v>3254</v>
      </c>
      <c r="B1863" s="462">
        <v>0.47569444444444442</v>
      </c>
    </row>
    <row r="1864" spans="1:2" x14ac:dyDescent="0.25">
      <c r="A1864" s="457" t="s">
        <v>3255</v>
      </c>
      <c r="B1864" s="462">
        <v>0.47638888888888892</v>
      </c>
    </row>
    <row r="1865" spans="1:2" x14ac:dyDescent="0.25">
      <c r="A1865" s="457" t="s">
        <v>3256</v>
      </c>
      <c r="B1865" s="462">
        <v>0.47638888888888892</v>
      </c>
    </row>
    <row r="1866" spans="1:2" x14ac:dyDescent="0.25">
      <c r="A1866" s="457" t="s">
        <v>3257</v>
      </c>
      <c r="B1866" s="462">
        <v>0.47638888888888892</v>
      </c>
    </row>
    <row r="1867" spans="1:2" x14ac:dyDescent="0.25">
      <c r="A1867" s="457" t="s">
        <v>3258</v>
      </c>
      <c r="B1867" s="462">
        <v>0.47638888888888892</v>
      </c>
    </row>
    <row r="1868" spans="1:2" x14ac:dyDescent="0.25">
      <c r="A1868" s="457" t="s">
        <v>3259</v>
      </c>
      <c r="B1868" s="462">
        <v>0.47638888888888892</v>
      </c>
    </row>
    <row r="1869" spans="1:2" x14ac:dyDescent="0.25">
      <c r="A1869" s="457" t="s">
        <v>3260</v>
      </c>
      <c r="B1869" s="462">
        <v>0.47638888888888892</v>
      </c>
    </row>
    <row r="1870" spans="1:2" x14ac:dyDescent="0.25">
      <c r="A1870" s="457" t="s">
        <v>3261</v>
      </c>
      <c r="B1870" s="462">
        <v>0.47638888888888892</v>
      </c>
    </row>
    <row r="1871" spans="1:2" x14ac:dyDescent="0.25">
      <c r="A1871" s="457" t="s">
        <v>3262</v>
      </c>
      <c r="B1871" s="462">
        <v>0.47638888888888892</v>
      </c>
    </row>
    <row r="1872" spans="1:2" x14ac:dyDescent="0.25">
      <c r="A1872" s="457" t="s">
        <v>3263</v>
      </c>
      <c r="B1872" s="462">
        <v>0.47638888888888892</v>
      </c>
    </row>
    <row r="1873" spans="1:2" x14ac:dyDescent="0.25">
      <c r="A1873" s="457" t="s">
        <v>3264</v>
      </c>
      <c r="B1873" s="462">
        <v>0.4770833333333333</v>
      </c>
    </row>
    <row r="1874" spans="1:2" x14ac:dyDescent="0.25">
      <c r="A1874" s="457" t="s">
        <v>3265</v>
      </c>
      <c r="B1874" s="462">
        <v>0.47638888888888892</v>
      </c>
    </row>
    <row r="1875" spans="1:2" x14ac:dyDescent="0.25">
      <c r="A1875" s="457" t="s">
        <v>3266</v>
      </c>
      <c r="B1875" s="462">
        <v>0.47638888888888892</v>
      </c>
    </row>
    <row r="1876" spans="1:2" x14ac:dyDescent="0.25">
      <c r="A1876" s="457" t="s">
        <v>3267</v>
      </c>
      <c r="B1876" s="462">
        <v>0.47638888888888892</v>
      </c>
    </row>
    <row r="1877" spans="1:2" x14ac:dyDescent="0.25">
      <c r="A1877" s="457" t="s">
        <v>3268</v>
      </c>
      <c r="B1877" s="462">
        <v>0.47638888888888892</v>
      </c>
    </row>
    <row r="1878" spans="1:2" x14ac:dyDescent="0.25">
      <c r="A1878" s="457" t="s">
        <v>3269</v>
      </c>
      <c r="B1878" s="462">
        <v>0.47638888888888892</v>
      </c>
    </row>
    <row r="1879" spans="1:2" x14ac:dyDescent="0.25">
      <c r="A1879" s="457" t="s">
        <v>3270</v>
      </c>
      <c r="B1879" s="462">
        <v>0.47638888888888892</v>
      </c>
    </row>
    <row r="1880" spans="1:2" x14ac:dyDescent="0.25">
      <c r="A1880" s="457" t="s">
        <v>3271</v>
      </c>
      <c r="B1880" s="462">
        <v>0.47638888888888892</v>
      </c>
    </row>
    <row r="1881" spans="1:2" x14ac:dyDescent="0.25">
      <c r="A1881" s="457" t="s">
        <v>3272</v>
      </c>
      <c r="B1881" s="462">
        <v>0.47638888888888892</v>
      </c>
    </row>
    <row r="1882" spans="1:2" x14ac:dyDescent="0.25">
      <c r="A1882" s="457" t="s">
        <v>3273</v>
      </c>
      <c r="B1882" s="462">
        <v>0.47638888888888892</v>
      </c>
    </row>
    <row r="1883" spans="1:2" x14ac:dyDescent="0.25">
      <c r="A1883" s="457" t="s">
        <v>3274</v>
      </c>
      <c r="B1883" s="462">
        <v>0.47638888888888892</v>
      </c>
    </row>
    <row r="1884" spans="1:2" x14ac:dyDescent="0.25">
      <c r="A1884" s="457" t="s">
        <v>3275</v>
      </c>
      <c r="B1884" s="462">
        <v>0.47638888888888892</v>
      </c>
    </row>
    <row r="1885" spans="1:2" x14ac:dyDescent="0.25">
      <c r="A1885" s="457" t="s">
        <v>3276</v>
      </c>
      <c r="B1885" s="462">
        <v>0.47638888888888892</v>
      </c>
    </row>
    <row r="1886" spans="1:2" x14ac:dyDescent="0.25">
      <c r="A1886" s="457" t="s">
        <v>3277</v>
      </c>
      <c r="B1886" s="462">
        <v>0.4770833333333333</v>
      </c>
    </row>
    <row r="1887" spans="1:2" x14ac:dyDescent="0.25">
      <c r="A1887" s="457" t="s">
        <v>3278</v>
      </c>
      <c r="B1887" s="462">
        <v>0.4770833333333333</v>
      </c>
    </row>
    <row r="1888" spans="1:2" x14ac:dyDescent="0.25">
      <c r="A1888" s="457" t="s">
        <v>3279</v>
      </c>
      <c r="B1888" s="462">
        <v>0.47638888888888892</v>
      </c>
    </row>
    <row r="1889" spans="1:2" x14ac:dyDescent="0.25">
      <c r="A1889" s="457" t="s">
        <v>3280</v>
      </c>
      <c r="B1889" s="462">
        <v>0.47638888888888892</v>
      </c>
    </row>
    <row r="1890" spans="1:2" x14ac:dyDescent="0.25">
      <c r="A1890" s="457" t="s">
        <v>3281</v>
      </c>
      <c r="B1890" s="462">
        <v>0.47638888888888892</v>
      </c>
    </row>
    <row r="1891" spans="1:2" x14ac:dyDescent="0.25">
      <c r="A1891" s="457" t="s">
        <v>3282</v>
      </c>
      <c r="B1891" s="462">
        <v>0.47638888888888892</v>
      </c>
    </row>
    <row r="1892" spans="1:2" x14ac:dyDescent="0.25">
      <c r="A1892" s="457" t="s">
        <v>3283</v>
      </c>
      <c r="B1892" s="462">
        <v>0.47638888888888892</v>
      </c>
    </row>
    <row r="1893" spans="1:2" x14ac:dyDescent="0.25">
      <c r="A1893" s="457" t="s">
        <v>3284</v>
      </c>
      <c r="B1893" s="462">
        <v>0.47638888888888892</v>
      </c>
    </row>
    <row r="1894" spans="1:2" x14ac:dyDescent="0.25">
      <c r="A1894" s="457" t="s">
        <v>3285</v>
      </c>
      <c r="B1894" s="462">
        <v>0.47638888888888892</v>
      </c>
    </row>
    <row r="1895" spans="1:2" x14ac:dyDescent="0.25">
      <c r="A1895" s="457" t="s">
        <v>3286</v>
      </c>
      <c r="B1895" s="462">
        <v>0.4770833333333333</v>
      </c>
    </row>
    <row r="1896" spans="1:2" x14ac:dyDescent="0.25">
      <c r="A1896" s="457" t="s">
        <v>3287</v>
      </c>
      <c r="B1896" s="462">
        <v>0.47638888888888892</v>
      </c>
    </row>
    <row r="1897" spans="1:2" x14ac:dyDescent="0.25">
      <c r="A1897" s="457" t="s">
        <v>3288</v>
      </c>
      <c r="B1897" s="462">
        <v>0.47638888888888892</v>
      </c>
    </row>
    <row r="1898" spans="1:2" x14ac:dyDescent="0.25">
      <c r="A1898" s="457" t="s">
        <v>3289</v>
      </c>
      <c r="B1898" s="462">
        <v>0.4770833333333333</v>
      </c>
    </row>
    <row r="1899" spans="1:2" x14ac:dyDescent="0.25">
      <c r="A1899" s="457" t="s">
        <v>3290</v>
      </c>
      <c r="B1899" s="462">
        <v>0.47638888888888892</v>
      </c>
    </row>
    <row r="1900" spans="1:2" x14ac:dyDescent="0.25">
      <c r="A1900" s="457" t="s">
        <v>3291</v>
      </c>
      <c r="B1900" s="462">
        <v>0.47638888888888892</v>
      </c>
    </row>
    <row r="1901" spans="1:2" x14ac:dyDescent="0.25">
      <c r="A1901" s="457" t="s">
        <v>3292</v>
      </c>
      <c r="B1901" s="462">
        <v>0.47638888888888892</v>
      </c>
    </row>
    <row r="1902" spans="1:2" x14ac:dyDescent="0.25">
      <c r="A1902" s="457" t="s">
        <v>3293</v>
      </c>
      <c r="B1902" s="462">
        <v>0.47638888888888892</v>
      </c>
    </row>
    <row r="1903" spans="1:2" x14ac:dyDescent="0.25">
      <c r="A1903" s="457" t="s">
        <v>3294</v>
      </c>
      <c r="B1903" s="462">
        <v>0.47638888888888892</v>
      </c>
    </row>
    <row r="1904" spans="1:2" x14ac:dyDescent="0.25">
      <c r="A1904" s="457" t="s">
        <v>3295</v>
      </c>
      <c r="B1904" s="462">
        <v>0.47638888888888892</v>
      </c>
    </row>
    <row r="1905" spans="1:2" x14ac:dyDescent="0.25">
      <c r="A1905" s="457" t="s">
        <v>3296</v>
      </c>
      <c r="B1905" s="462">
        <v>0.4770833333333333</v>
      </c>
    </row>
    <row r="1906" spans="1:2" x14ac:dyDescent="0.25">
      <c r="A1906" s="457" t="s">
        <v>3297</v>
      </c>
      <c r="B1906" s="462">
        <v>0.47638888888888892</v>
      </c>
    </row>
    <row r="1907" spans="1:2" x14ac:dyDescent="0.25">
      <c r="A1907" s="457" t="s">
        <v>3298</v>
      </c>
      <c r="B1907" s="462">
        <v>0.47638888888888892</v>
      </c>
    </row>
    <row r="1908" spans="1:2" x14ac:dyDescent="0.25">
      <c r="A1908" s="457" t="s">
        <v>3299</v>
      </c>
      <c r="B1908" s="462">
        <v>0.47638888888888892</v>
      </c>
    </row>
    <row r="1909" spans="1:2" x14ac:dyDescent="0.25">
      <c r="A1909" s="457" t="s">
        <v>3300</v>
      </c>
      <c r="B1909" s="462">
        <v>0.4770833333333333</v>
      </c>
    </row>
    <row r="1910" spans="1:2" x14ac:dyDescent="0.25">
      <c r="A1910" s="457" t="s">
        <v>3301</v>
      </c>
      <c r="B1910" s="462">
        <v>0.47638888888888892</v>
      </c>
    </row>
    <row r="1911" spans="1:2" x14ac:dyDescent="0.25">
      <c r="A1911" s="457" t="s">
        <v>3302</v>
      </c>
      <c r="B1911" s="462">
        <v>0.47638888888888892</v>
      </c>
    </row>
    <row r="1912" spans="1:2" x14ac:dyDescent="0.25">
      <c r="A1912" s="457" t="s">
        <v>3303</v>
      </c>
      <c r="B1912" s="462">
        <v>0.47638888888888892</v>
      </c>
    </row>
    <row r="1913" spans="1:2" x14ac:dyDescent="0.25">
      <c r="A1913" s="457" t="s">
        <v>3304</v>
      </c>
      <c r="B1913" s="462">
        <v>0.47638888888888892</v>
      </c>
    </row>
    <row r="1914" spans="1:2" x14ac:dyDescent="0.25">
      <c r="A1914" s="457" t="s">
        <v>3305</v>
      </c>
      <c r="B1914" s="462">
        <v>0.47638888888888892</v>
      </c>
    </row>
    <row r="1915" spans="1:2" x14ac:dyDescent="0.25">
      <c r="A1915" s="457" t="s">
        <v>3306</v>
      </c>
      <c r="B1915" s="462">
        <v>0.47569444444444442</v>
      </c>
    </row>
    <row r="1916" spans="1:2" x14ac:dyDescent="0.25">
      <c r="A1916" s="457" t="s">
        <v>3307</v>
      </c>
      <c r="B1916" s="462">
        <v>0.47638888888888892</v>
      </c>
    </row>
    <row r="1917" spans="1:2" x14ac:dyDescent="0.25">
      <c r="A1917" s="457" t="s">
        <v>3308</v>
      </c>
      <c r="B1917" s="462">
        <v>0.47638888888888892</v>
      </c>
    </row>
    <row r="1918" spans="1:2" x14ac:dyDescent="0.25">
      <c r="A1918" s="457" t="s">
        <v>3309</v>
      </c>
      <c r="B1918" s="462">
        <v>0.47638888888888892</v>
      </c>
    </row>
    <row r="1919" spans="1:2" x14ac:dyDescent="0.25">
      <c r="A1919" s="457" t="s">
        <v>3310</v>
      </c>
      <c r="B1919" s="462">
        <v>0.47638888888888892</v>
      </c>
    </row>
    <row r="1920" spans="1:2" x14ac:dyDescent="0.25">
      <c r="A1920" s="457" t="s">
        <v>3311</v>
      </c>
      <c r="B1920" s="462">
        <v>0.47638888888888892</v>
      </c>
    </row>
    <row r="1921" spans="1:2" x14ac:dyDescent="0.25">
      <c r="A1921" s="457" t="s">
        <v>3312</v>
      </c>
      <c r="B1921" s="462">
        <v>0.47638888888888892</v>
      </c>
    </row>
    <row r="1922" spans="1:2" x14ac:dyDescent="0.25">
      <c r="A1922" s="457" t="s">
        <v>3313</v>
      </c>
      <c r="B1922" s="462">
        <v>0.47638888888888892</v>
      </c>
    </row>
    <row r="1923" spans="1:2" x14ac:dyDescent="0.25">
      <c r="A1923" s="457" t="s">
        <v>3314</v>
      </c>
      <c r="B1923" s="462">
        <v>0.47638888888888892</v>
      </c>
    </row>
    <row r="1924" spans="1:2" x14ac:dyDescent="0.25">
      <c r="A1924" s="457" t="s">
        <v>3315</v>
      </c>
      <c r="B1924" s="462">
        <v>0.47638888888888892</v>
      </c>
    </row>
    <row r="1925" spans="1:2" x14ac:dyDescent="0.25">
      <c r="A1925" s="457" t="s">
        <v>3316</v>
      </c>
      <c r="B1925" s="462">
        <v>0.47638888888888892</v>
      </c>
    </row>
    <row r="1926" spans="1:2" x14ac:dyDescent="0.25">
      <c r="A1926" s="457" t="s">
        <v>3317</v>
      </c>
      <c r="B1926" s="462">
        <v>0.47638888888888892</v>
      </c>
    </row>
    <row r="1927" spans="1:2" x14ac:dyDescent="0.25">
      <c r="A1927" s="457" t="s">
        <v>3318</v>
      </c>
      <c r="B1927" s="462">
        <v>0.4770833333333333</v>
      </c>
    </row>
    <row r="1928" spans="1:2" x14ac:dyDescent="0.25">
      <c r="A1928" s="457" t="s">
        <v>3319</v>
      </c>
      <c r="B1928" s="462">
        <v>0.47638888888888892</v>
      </c>
    </row>
    <row r="1929" spans="1:2" x14ac:dyDescent="0.25">
      <c r="A1929" s="457" t="s">
        <v>3320</v>
      </c>
      <c r="B1929" s="462">
        <v>0.47638888888888892</v>
      </c>
    </row>
    <row r="1930" spans="1:2" x14ac:dyDescent="0.25">
      <c r="A1930" s="457" t="s">
        <v>3321</v>
      </c>
      <c r="B1930" s="462">
        <v>0.47638888888888892</v>
      </c>
    </row>
    <row r="1931" spans="1:2" x14ac:dyDescent="0.25">
      <c r="A1931" s="457" t="s">
        <v>3322</v>
      </c>
      <c r="B1931" s="462">
        <v>0.4770833333333333</v>
      </c>
    </row>
    <row r="1932" spans="1:2" x14ac:dyDescent="0.25">
      <c r="A1932" s="457" t="s">
        <v>3323</v>
      </c>
      <c r="B1932" s="462">
        <v>0.47638888888888892</v>
      </c>
    </row>
    <row r="1933" spans="1:2" x14ac:dyDescent="0.25">
      <c r="A1933" s="457" t="s">
        <v>3324</v>
      </c>
      <c r="B1933" s="462">
        <v>0.47638888888888892</v>
      </c>
    </row>
    <row r="1934" spans="1:2" x14ac:dyDescent="0.25">
      <c r="A1934" s="457" t="s">
        <v>3325</v>
      </c>
      <c r="B1934" s="462">
        <v>0.47638888888888892</v>
      </c>
    </row>
    <row r="1935" spans="1:2" x14ac:dyDescent="0.25">
      <c r="A1935" s="457" t="s">
        <v>3326</v>
      </c>
      <c r="B1935" s="462">
        <v>0.4770833333333333</v>
      </c>
    </row>
    <row r="1936" spans="1:2" x14ac:dyDescent="0.25">
      <c r="A1936" s="457" t="s">
        <v>3327</v>
      </c>
      <c r="B1936" s="462">
        <v>0.47638888888888892</v>
      </c>
    </row>
    <row r="1937" spans="1:2" x14ac:dyDescent="0.25">
      <c r="A1937" s="457" t="s">
        <v>3328</v>
      </c>
      <c r="B1937" s="462">
        <v>0.47638888888888892</v>
      </c>
    </row>
    <row r="1938" spans="1:2" x14ac:dyDescent="0.25">
      <c r="A1938" s="457" t="s">
        <v>3329</v>
      </c>
      <c r="B1938" s="462">
        <v>0.4770833333333333</v>
      </c>
    </row>
    <row r="1939" spans="1:2" x14ac:dyDescent="0.25">
      <c r="A1939" s="457" t="s">
        <v>3330</v>
      </c>
      <c r="B1939" s="462">
        <v>0.47638888888888892</v>
      </c>
    </row>
    <row r="1940" spans="1:2" x14ac:dyDescent="0.25">
      <c r="A1940" s="457" t="s">
        <v>3331</v>
      </c>
      <c r="B1940" s="462">
        <v>0.47638888888888892</v>
      </c>
    </row>
    <row r="1941" spans="1:2" x14ac:dyDescent="0.25">
      <c r="A1941" s="457" t="s">
        <v>3332</v>
      </c>
      <c r="B1941" s="462">
        <v>0.47638888888888892</v>
      </c>
    </row>
    <row r="1942" spans="1:2" x14ac:dyDescent="0.25">
      <c r="A1942" s="457" t="s">
        <v>3333</v>
      </c>
      <c r="B1942" s="462">
        <v>0.47638888888888892</v>
      </c>
    </row>
    <row r="1943" spans="1:2" x14ac:dyDescent="0.25">
      <c r="A1943" s="457" t="s">
        <v>3334</v>
      </c>
      <c r="B1943" s="462">
        <v>0.47638888888888892</v>
      </c>
    </row>
    <row r="1944" spans="1:2" x14ac:dyDescent="0.25">
      <c r="A1944" s="457" t="s">
        <v>3335</v>
      </c>
      <c r="B1944" s="462">
        <v>0.4770833333333333</v>
      </c>
    </row>
    <row r="1945" spans="1:2" x14ac:dyDescent="0.25">
      <c r="A1945" s="457" t="s">
        <v>3336</v>
      </c>
      <c r="B1945" s="462">
        <v>0.47638888888888892</v>
      </c>
    </row>
    <row r="1946" spans="1:2" x14ac:dyDescent="0.25">
      <c r="A1946" s="457" t="s">
        <v>3337</v>
      </c>
      <c r="B1946" s="462">
        <v>0.4770833333333333</v>
      </c>
    </row>
    <row r="1947" spans="1:2" x14ac:dyDescent="0.25">
      <c r="A1947" s="457" t="s">
        <v>3338</v>
      </c>
      <c r="B1947" s="462">
        <v>0.47638888888888892</v>
      </c>
    </row>
    <row r="1948" spans="1:2" x14ac:dyDescent="0.25">
      <c r="A1948" s="457" t="s">
        <v>3339</v>
      </c>
      <c r="B1948" s="462">
        <v>0.47638888888888892</v>
      </c>
    </row>
    <row r="1949" spans="1:2" x14ac:dyDescent="0.25">
      <c r="A1949" s="457" t="s">
        <v>3340</v>
      </c>
      <c r="B1949" s="462">
        <v>0.47638888888888892</v>
      </c>
    </row>
    <row r="1950" spans="1:2" x14ac:dyDescent="0.25">
      <c r="A1950" s="457" t="s">
        <v>3341</v>
      </c>
      <c r="B1950" s="462">
        <v>0.47638888888888892</v>
      </c>
    </row>
    <row r="1951" spans="1:2" x14ac:dyDescent="0.25">
      <c r="A1951" s="457" t="s">
        <v>3342</v>
      </c>
      <c r="B1951" s="462">
        <v>0.4770833333333333</v>
      </c>
    </row>
    <row r="1952" spans="1:2" x14ac:dyDescent="0.25">
      <c r="A1952" s="457" t="s">
        <v>3343</v>
      </c>
      <c r="B1952" s="462">
        <v>0.4770833333333333</v>
      </c>
    </row>
    <row r="1953" spans="1:2" x14ac:dyDescent="0.25">
      <c r="A1953" s="457" t="s">
        <v>3344</v>
      </c>
      <c r="B1953" s="462">
        <v>0.47638888888888892</v>
      </c>
    </row>
    <row r="1954" spans="1:2" x14ac:dyDescent="0.25">
      <c r="A1954" s="457" t="s">
        <v>3345</v>
      </c>
      <c r="B1954" s="462">
        <v>0.4770833333333333</v>
      </c>
    </row>
    <row r="1955" spans="1:2" x14ac:dyDescent="0.25">
      <c r="A1955" s="457" t="s">
        <v>3346</v>
      </c>
      <c r="B1955" s="462">
        <v>0.47638888888888892</v>
      </c>
    </row>
    <row r="1956" spans="1:2" x14ac:dyDescent="0.25">
      <c r="A1956" s="457" t="s">
        <v>3347</v>
      </c>
      <c r="B1956" s="462">
        <v>0.4770833333333333</v>
      </c>
    </row>
    <row r="1957" spans="1:2" x14ac:dyDescent="0.25">
      <c r="A1957" s="457" t="s">
        <v>3348</v>
      </c>
      <c r="B1957" s="462">
        <v>0.4770833333333333</v>
      </c>
    </row>
    <row r="1958" spans="1:2" x14ac:dyDescent="0.25">
      <c r="A1958" s="457" t="s">
        <v>3349</v>
      </c>
      <c r="B1958" s="462">
        <v>0.47638888888888892</v>
      </c>
    </row>
    <row r="1959" spans="1:2" x14ac:dyDescent="0.25">
      <c r="A1959" s="457" t="s">
        <v>3350</v>
      </c>
      <c r="B1959" s="462">
        <v>0.47638888888888892</v>
      </c>
    </row>
    <row r="1960" spans="1:2" x14ac:dyDescent="0.25">
      <c r="A1960" s="457" t="s">
        <v>3351</v>
      </c>
      <c r="B1960" s="462">
        <v>0.47638888888888892</v>
      </c>
    </row>
    <row r="1961" spans="1:2" x14ac:dyDescent="0.25">
      <c r="A1961" s="457" t="s">
        <v>3352</v>
      </c>
      <c r="B1961" s="462">
        <v>0.47638888888888892</v>
      </c>
    </row>
    <row r="1962" spans="1:2" x14ac:dyDescent="0.25">
      <c r="A1962" s="457" t="s">
        <v>3353</v>
      </c>
      <c r="B1962" s="462">
        <v>0.47638888888888892</v>
      </c>
    </row>
    <row r="1963" spans="1:2" x14ac:dyDescent="0.25">
      <c r="A1963" s="457" t="s">
        <v>3354</v>
      </c>
      <c r="B1963" s="462">
        <v>0.47638888888888892</v>
      </c>
    </row>
    <row r="1964" spans="1:2" x14ac:dyDescent="0.25">
      <c r="A1964" s="457" t="s">
        <v>3355</v>
      </c>
      <c r="B1964" s="462">
        <v>0.47638888888888892</v>
      </c>
    </row>
    <row r="1965" spans="1:2" x14ac:dyDescent="0.25">
      <c r="A1965" s="457" t="s">
        <v>3356</v>
      </c>
      <c r="B1965" s="462">
        <v>0.47638888888888892</v>
      </c>
    </row>
    <row r="1966" spans="1:2" x14ac:dyDescent="0.25">
      <c r="A1966" s="457" t="s">
        <v>3357</v>
      </c>
      <c r="B1966" s="462">
        <v>0.47638888888888892</v>
      </c>
    </row>
    <row r="1967" spans="1:2" x14ac:dyDescent="0.25">
      <c r="A1967" s="457" t="s">
        <v>3358</v>
      </c>
      <c r="B1967" s="462">
        <v>0.4770833333333333</v>
      </c>
    </row>
    <row r="1968" spans="1:2" x14ac:dyDescent="0.25">
      <c r="A1968" s="457" t="s">
        <v>3359</v>
      </c>
      <c r="B1968" s="462">
        <v>0.47638888888888892</v>
      </c>
    </row>
    <row r="1969" spans="1:2" x14ac:dyDescent="0.25">
      <c r="A1969" s="457" t="s">
        <v>3360</v>
      </c>
      <c r="B1969" s="462">
        <v>0.47638888888888892</v>
      </c>
    </row>
    <row r="1970" spans="1:2" x14ac:dyDescent="0.25">
      <c r="A1970" s="457" t="s">
        <v>3361</v>
      </c>
      <c r="B1970" s="462">
        <v>0.47638888888888892</v>
      </c>
    </row>
    <row r="1971" spans="1:2" x14ac:dyDescent="0.25">
      <c r="A1971" s="457" t="s">
        <v>3362</v>
      </c>
      <c r="B1971" s="462">
        <v>0.47638888888888892</v>
      </c>
    </row>
    <row r="1972" spans="1:2" x14ac:dyDescent="0.25">
      <c r="A1972" s="457" t="s">
        <v>3363</v>
      </c>
      <c r="B1972" s="462">
        <v>0.47638888888888892</v>
      </c>
    </row>
    <row r="1973" spans="1:2" x14ac:dyDescent="0.25">
      <c r="A1973" s="457" t="s">
        <v>3364</v>
      </c>
      <c r="B1973" s="462">
        <v>0.47638888888888892</v>
      </c>
    </row>
    <row r="1974" spans="1:2" x14ac:dyDescent="0.25">
      <c r="A1974" s="457" t="s">
        <v>3365</v>
      </c>
      <c r="B1974" s="462">
        <v>0.47638888888888892</v>
      </c>
    </row>
    <row r="1975" spans="1:2" x14ac:dyDescent="0.25">
      <c r="A1975" s="457" t="s">
        <v>3366</v>
      </c>
      <c r="B1975" s="462">
        <v>0.47638888888888892</v>
      </c>
    </row>
    <row r="1976" spans="1:2" x14ac:dyDescent="0.25">
      <c r="A1976" s="457" t="s">
        <v>3367</v>
      </c>
      <c r="B1976" s="462">
        <v>0.47638888888888892</v>
      </c>
    </row>
    <row r="1977" spans="1:2" x14ac:dyDescent="0.25">
      <c r="A1977" s="457" t="s">
        <v>3368</v>
      </c>
      <c r="B1977" s="462">
        <v>0.47638888888888892</v>
      </c>
    </row>
    <row r="1978" spans="1:2" x14ac:dyDescent="0.25">
      <c r="A1978" s="457" t="s">
        <v>3369</v>
      </c>
      <c r="B1978" s="462">
        <v>0.47638888888888892</v>
      </c>
    </row>
    <row r="1979" spans="1:2" x14ac:dyDescent="0.25">
      <c r="A1979" s="457" t="s">
        <v>3370</v>
      </c>
      <c r="B1979" s="462">
        <v>0.4770833333333333</v>
      </c>
    </row>
    <row r="1980" spans="1:2" x14ac:dyDescent="0.25">
      <c r="A1980" s="457" t="s">
        <v>3371</v>
      </c>
      <c r="B1980" s="462">
        <v>0.47638888888888892</v>
      </c>
    </row>
    <row r="1981" spans="1:2" x14ac:dyDescent="0.25">
      <c r="A1981" s="457" t="s">
        <v>3372</v>
      </c>
      <c r="B1981" s="462">
        <v>0.47638888888888892</v>
      </c>
    </row>
    <row r="1982" spans="1:2" x14ac:dyDescent="0.25">
      <c r="A1982" s="457" t="s">
        <v>3373</v>
      </c>
      <c r="B1982" s="462">
        <v>0.4770833333333333</v>
      </c>
    </row>
    <row r="1983" spans="1:2" x14ac:dyDescent="0.25">
      <c r="A1983" s="457" t="s">
        <v>3374</v>
      </c>
      <c r="B1983" s="462">
        <v>0.47638888888888892</v>
      </c>
    </row>
    <row r="1984" spans="1:2" x14ac:dyDescent="0.25">
      <c r="A1984" s="457" t="s">
        <v>3375</v>
      </c>
      <c r="B1984" s="462">
        <v>0.47569444444444442</v>
      </c>
    </row>
    <row r="1985" spans="1:2" x14ac:dyDescent="0.25">
      <c r="A1985" s="457" t="s">
        <v>3376</v>
      </c>
      <c r="B1985" s="462">
        <v>0.47569444444444442</v>
      </c>
    </row>
    <row r="1986" spans="1:2" x14ac:dyDescent="0.25">
      <c r="A1986" s="457" t="s">
        <v>3377</v>
      </c>
      <c r="B1986" s="462">
        <v>0.4770833333333333</v>
      </c>
    </row>
    <row r="1987" spans="1:2" x14ac:dyDescent="0.25">
      <c r="A1987" s="457" t="s">
        <v>3378</v>
      </c>
      <c r="B1987" s="462">
        <v>0.47638888888888892</v>
      </c>
    </row>
    <row r="1988" spans="1:2" x14ac:dyDescent="0.25">
      <c r="A1988" s="457" t="s">
        <v>3379</v>
      </c>
      <c r="B1988" s="462">
        <v>0.47638888888888892</v>
      </c>
    </row>
    <row r="1989" spans="1:2" x14ac:dyDescent="0.25">
      <c r="A1989" s="457" t="s">
        <v>3380</v>
      </c>
      <c r="B1989" s="462">
        <v>0.47638888888888892</v>
      </c>
    </row>
    <row r="1990" spans="1:2" x14ac:dyDescent="0.25">
      <c r="A1990" s="457" t="s">
        <v>3381</v>
      </c>
      <c r="B1990" s="462">
        <v>0.4770833333333333</v>
      </c>
    </row>
    <row r="1991" spans="1:2" x14ac:dyDescent="0.25">
      <c r="A1991" s="457" t="s">
        <v>3382</v>
      </c>
      <c r="B1991" s="462">
        <v>0.47638888888888892</v>
      </c>
    </row>
    <row r="1992" spans="1:2" x14ac:dyDescent="0.25">
      <c r="A1992" s="457" t="s">
        <v>3383</v>
      </c>
      <c r="B1992" s="462">
        <v>0.47638888888888892</v>
      </c>
    </row>
    <row r="1993" spans="1:2" x14ac:dyDescent="0.25">
      <c r="A1993" s="457" t="s">
        <v>3384</v>
      </c>
      <c r="B1993" s="462">
        <v>0.47638888888888892</v>
      </c>
    </row>
    <row r="1994" spans="1:2" x14ac:dyDescent="0.25">
      <c r="A1994" s="457" t="s">
        <v>3385</v>
      </c>
      <c r="B1994" s="462">
        <v>0.47638888888888892</v>
      </c>
    </row>
    <row r="1995" spans="1:2" x14ac:dyDescent="0.25">
      <c r="A1995" s="457" t="s">
        <v>3386</v>
      </c>
      <c r="B1995" s="462">
        <v>0.4770833333333333</v>
      </c>
    </row>
    <row r="1996" spans="1:2" x14ac:dyDescent="0.25">
      <c r="A1996" s="457" t="s">
        <v>3387</v>
      </c>
      <c r="B1996" s="462">
        <v>0.47569444444444442</v>
      </c>
    </row>
    <row r="1997" spans="1:2" x14ac:dyDescent="0.25">
      <c r="A1997" s="457" t="s">
        <v>3388</v>
      </c>
      <c r="B1997" s="462">
        <v>0.4770833333333333</v>
      </c>
    </row>
    <row r="1998" spans="1:2" x14ac:dyDescent="0.25">
      <c r="A1998" s="457" t="s">
        <v>3389</v>
      </c>
      <c r="B1998" s="462">
        <v>0.47638888888888892</v>
      </c>
    </row>
    <row r="1999" spans="1:2" x14ac:dyDescent="0.25">
      <c r="A1999" s="457" t="s">
        <v>3390</v>
      </c>
      <c r="B1999" s="462">
        <v>0.47638888888888892</v>
      </c>
    </row>
    <row r="2000" spans="1:2" x14ac:dyDescent="0.25">
      <c r="A2000" s="457" t="s">
        <v>3391</v>
      </c>
      <c r="B2000" s="462">
        <v>0.47638888888888892</v>
      </c>
    </row>
    <row r="2001" spans="1:2" x14ac:dyDescent="0.25">
      <c r="A2001" s="457" t="s">
        <v>3392</v>
      </c>
      <c r="B2001" s="462">
        <v>0.47638888888888892</v>
      </c>
    </row>
    <row r="2002" spans="1:2" x14ac:dyDescent="0.25">
      <c r="A2002" s="457" t="s">
        <v>3393</v>
      </c>
      <c r="B2002" s="462">
        <v>0.47638888888888892</v>
      </c>
    </row>
    <row r="2003" spans="1:2" x14ac:dyDescent="0.25">
      <c r="A2003" s="457" t="s">
        <v>3394</v>
      </c>
      <c r="B2003" s="462">
        <v>0.47638888888888892</v>
      </c>
    </row>
    <row r="2004" spans="1:2" x14ac:dyDescent="0.25">
      <c r="A2004" s="457" t="s">
        <v>3395</v>
      </c>
      <c r="B2004" s="462">
        <v>0.47638888888888892</v>
      </c>
    </row>
    <row r="2005" spans="1:2" x14ac:dyDescent="0.25">
      <c r="A2005" s="457" t="s">
        <v>3396</v>
      </c>
      <c r="B2005" s="462">
        <v>0.47638888888888892</v>
      </c>
    </row>
    <row r="2006" spans="1:2" x14ac:dyDescent="0.25">
      <c r="A2006" s="457" t="s">
        <v>3397</v>
      </c>
      <c r="B2006" s="462">
        <v>0.47569444444444442</v>
      </c>
    </row>
    <row r="2007" spans="1:2" x14ac:dyDescent="0.25">
      <c r="A2007" s="457" t="s">
        <v>3398</v>
      </c>
      <c r="B2007" s="462">
        <v>0.47638888888888892</v>
      </c>
    </row>
    <row r="2008" spans="1:2" x14ac:dyDescent="0.25">
      <c r="A2008" s="457" t="s">
        <v>3399</v>
      </c>
      <c r="B2008" s="462">
        <v>0.47638888888888892</v>
      </c>
    </row>
    <row r="2009" spans="1:2" x14ac:dyDescent="0.25">
      <c r="A2009" s="457" t="s">
        <v>3400</v>
      </c>
      <c r="B2009" s="462">
        <v>0.47638888888888892</v>
      </c>
    </row>
    <row r="2010" spans="1:2" x14ac:dyDescent="0.25">
      <c r="A2010" s="457" t="s">
        <v>3401</v>
      </c>
      <c r="B2010" s="462">
        <v>0.47638888888888892</v>
      </c>
    </row>
    <row r="2011" spans="1:2" x14ac:dyDescent="0.25">
      <c r="A2011" s="457" t="s">
        <v>3402</v>
      </c>
      <c r="B2011" s="462">
        <v>0.47638888888888892</v>
      </c>
    </row>
    <row r="2012" spans="1:2" x14ac:dyDescent="0.25">
      <c r="A2012" s="457" t="s">
        <v>3403</v>
      </c>
      <c r="B2012" s="462">
        <v>0.47569444444444442</v>
      </c>
    </row>
    <row r="2013" spans="1:2" x14ac:dyDescent="0.25">
      <c r="A2013" s="457" t="s">
        <v>3404</v>
      </c>
      <c r="B2013" s="462">
        <v>0.47638888888888892</v>
      </c>
    </row>
    <row r="2014" spans="1:2" x14ac:dyDescent="0.25">
      <c r="A2014" s="457" t="s">
        <v>3405</v>
      </c>
      <c r="B2014" s="462">
        <v>0.47638888888888892</v>
      </c>
    </row>
    <row r="2015" spans="1:2" x14ac:dyDescent="0.25">
      <c r="A2015" s="457" t="s">
        <v>3406</v>
      </c>
      <c r="B2015" s="462">
        <v>0.47638888888888892</v>
      </c>
    </row>
    <row r="2016" spans="1:2" x14ac:dyDescent="0.25">
      <c r="A2016" s="457" t="s">
        <v>3407</v>
      </c>
      <c r="B2016" s="462">
        <v>0.4770833333333333</v>
      </c>
    </row>
    <row r="2017" spans="1:2" x14ac:dyDescent="0.25">
      <c r="A2017" s="457" t="s">
        <v>3408</v>
      </c>
      <c r="B2017" s="462">
        <v>0.47638888888888892</v>
      </c>
    </row>
    <row r="2018" spans="1:2" x14ac:dyDescent="0.25">
      <c r="A2018" s="457" t="s">
        <v>3409</v>
      </c>
      <c r="B2018" s="462">
        <v>0.47638888888888892</v>
      </c>
    </row>
    <row r="2019" spans="1:2" x14ac:dyDescent="0.25">
      <c r="A2019" s="457" t="s">
        <v>3410</v>
      </c>
      <c r="B2019" s="462">
        <v>0.47638888888888892</v>
      </c>
    </row>
    <row r="2020" spans="1:2" x14ac:dyDescent="0.25">
      <c r="A2020" s="457" t="s">
        <v>3411</v>
      </c>
      <c r="B2020" s="462">
        <v>0.47638888888888892</v>
      </c>
    </row>
    <row r="2021" spans="1:2" x14ac:dyDescent="0.25">
      <c r="A2021" s="457" t="s">
        <v>3412</v>
      </c>
      <c r="B2021" s="462">
        <v>0.47638888888888892</v>
      </c>
    </row>
    <row r="2022" spans="1:2" x14ac:dyDescent="0.25">
      <c r="A2022" s="457" t="s">
        <v>3413</v>
      </c>
      <c r="B2022" s="462">
        <v>0.47638888888888892</v>
      </c>
    </row>
    <row r="2023" spans="1:2" x14ac:dyDescent="0.25">
      <c r="A2023" s="457" t="s">
        <v>3414</v>
      </c>
      <c r="B2023" s="462">
        <v>0.4770833333333333</v>
      </c>
    </row>
    <row r="2024" spans="1:2" x14ac:dyDescent="0.25">
      <c r="A2024" s="457" t="s">
        <v>3415</v>
      </c>
      <c r="B2024" s="462">
        <v>0.47638888888888892</v>
      </c>
    </row>
    <row r="2025" spans="1:2" x14ac:dyDescent="0.25">
      <c r="A2025" s="457" t="s">
        <v>3416</v>
      </c>
      <c r="B2025" s="462">
        <v>0.47638888888888892</v>
      </c>
    </row>
    <row r="2026" spans="1:2" x14ac:dyDescent="0.25">
      <c r="A2026" s="457" t="s">
        <v>3417</v>
      </c>
      <c r="B2026" s="462">
        <v>0.47638888888888892</v>
      </c>
    </row>
    <row r="2027" spans="1:2" x14ac:dyDescent="0.25">
      <c r="A2027" s="457" t="s">
        <v>3418</v>
      </c>
      <c r="B2027" s="462">
        <v>0.4770833333333333</v>
      </c>
    </row>
    <row r="2028" spans="1:2" x14ac:dyDescent="0.25">
      <c r="A2028" s="457" t="s">
        <v>3419</v>
      </c>
      <c r="B2028" s="462">
        <v>0.4770833333333333</v>
      </c>
    </row>
    <row r="2029" spans="1:2" x14ac:dyDescent="0.25">
      <c r="A2029" s="457" t="s">
        <v>3420</v>
      </c>
      <c r="B2029" s="462">
        <v>0.47638888888888892</v>
      </c>
    </row>
    <row r="2030" spans="1:2" x14ac:dyDescent="0.25">
      <c r="A2030" s="457" t="s">
        <v>3421</v>
      </c>
      <c r="B2030" s="462">
        <v>0.47638888888888892</v>
      </c>
    </row>
    <row r="2031" spans="1:2" x14ac:dyDescent="0.25">
      <c r="A2031" s="457" t="s">
        <v>3422</v>
      </c>
      <c r="B2031" s="462">
        <v>0.47638888888888892</v>
      </c>
    </row>
    <row r="2032" spans="1:2" x14ac:dyDescent="0.25">
      <c r="A2032" s="457" t="s">
        <v>3423</v>
      </c>
      <c r="B2032" s="462">
        <v>0.47569444444444442</v>
      </c>
    </row>
    <row r="2033" spans="1:2" x14ac:dyDescent="0.25">
      <c r="A2033" s="457" t="s">
        <v>3424</v>
      </c>
      <c r="B2033" s="462">
        <v>0.47638888888888892</v>
      </c>
    </row>
    <row r="2034" spans="1:2" x14ac:dyDescent="0.25">
      <c r="A2034" s="457" t="s">
        <v>3425</v>
      </c>
      <c r="B2034" s="462">
        <v>0.4770833333333333</v>
      </c>
    </row>
    <row r="2035" spans="1:2" x14ac:dyDescent="0.25">
      <c r="A2035" s="457" t="s">
        <v>3426</v>
      </c>
      <c r="B2035" s="462">
        <v>0.47638888888888892</v>
      </c>
    </row>
    <row r="2036" spans="1:2" x14ac:dyDescent="0.25">
      <c r="A2036" s="457" t="s">
        <v>3427</v>
      </c>
      <c r="B2036" s="462">
        <v>0.47638888888888892</v>
      </c>
    </row>
    <row r="2037" spans="1:2" x14ac:dyDescent="0.25">
      <c r="A2037" s="457" t="s">
        <v>3428</v>
      </c>
      <c r="B2037" s="462">
        <v>0.47638888888888892</v>
      </c>
    </row>
    <row r="2038" spans="1:2" x14ac:dyDescent="0.25">
      <c r="A2038" s="457" t="s">
        <v>3429</v>
      </c>
      <c r="B2038" s="462">
        <v>0.47638888888888892</v>
      </c>
    </row>
    <row r="2039" spans="1:2" x14ac:dyDescent="0.25">
      <c r="A2039" s="457" t="s">
        <v>3430</v>
      </c>
      <c r="B2039" s="462">
        <v>0.47638888888888892</v>
      </c>
    </row>
    <row r="2040" spans="1:2" x14ac:dyDescent="0.25">
      <c r="A2040" s="457" t="s">
        <v>3431</v>
      </c>
      <c r="B2040" s="462">
        <v>0.4770833333333333</v>
      </c>
    </row>
    <row r="2041" spans="1:2" x14ac:dyDescent="0.25">
      <c r="A2041" s="457" t="s">
        <v>3432</v>
      </c>
      <c r="B2041" s="462">
        <v>0.47638888888888892</v>
      </c>
    </row>
    <row r="2042" spans="1:2" x14ac:dyDescent="0.25">
      <c r="A2042" s="457" t="s">
        <v>3433</v>
      </c>
      <c r="B2042" s="462">
        <v>0.47638888888888892</v>
      </c>
    </row>
    <row r="2043" spans="1:2" x14ac:dyDescent="0.25">
      <c r="A2043" s="457" t="s">
        <v>3434</v>
      </c>
      <c r="B2043" s="462">
        <v>0.47638888888888892</v>
      </c>
    </row>
    <row r="2044" spans="1:2" x14ac:dyDescent="0.25">
      <c r="A2044" s="457" t="s">
        <v>3435</v>
      </c>
      <c r="B2044" s="462">
        <v>0.47638888888888892</v>
      </c>
    </row>
    <row r="2045" spans="1:2" x14ac:dyDescent="0.25">
      <c r="A2045" s="457" t="s">
        <v>3436</v>
      </c>
      <c r="B2045" s="462">
        <v>0.47638888888888892</v>
      </c>
    </row>
    <row r="2046" spans="1:2" x14ac:dyDescent="0.25">
      <c r="A2046" s="457" t="s">
        <v>3437</v>
      </c>
      <c r="B2046" s="462">
        <v>0.47638888888888892</v>
      </c>
    </row>
    <row r="2047" spans="1:2" x14ac:dyDescent="0.25">
      <c r="A2047" s="457" t="s">
        <v>3438</v>
      </c>
      <c r="B2047" s="462">
        <v>0.47638888888888892</v>
      </c>
    </row>
    <row r="2048" spans="1:2" x14ac:dyDescent="0.25">
      <c r="A2048" s="457" t="s">
        <v>3439</v>
      </c>
      <c r="B2048" s="462">
        <v>0.47638888888888892</v>
      </c>
    </row>
    <row r="2049" spans="1:2" x14ac:dyDescent="0.25">
      <c r="A2049" s="457" t="s">
        <v>3440</v>
      </c>
      <c r="B2049" s="462">
        <v>0.47638888888888892</v>
      </c>
    </row>
    <row r="2050" spans="1:2" x14ac:dyDescent="0.25">
      <c r="A2050" s="457" t="s">
        <v>3441</v>
      </c>
      <c r="B2050" s="462">
        <v>0.47638888888888892</v>
      </c>
    </row>
    <row r="2051" spans="1:2" x14ac:dyDescent="0.25">
      <c r="A2051" s="457" t="s">
        <v>3442</v>
      </c>
      <c r="B2051" s="462">
        <v>0.47638888888888892</v>
      </c>
    </row>
    <row r="2052" spans="1:2" x14ac:dyDescent="0.25">
      <c r="A2052" s="457" t="s">
        <v>3443</v>
      </c>
      <c r="B2052" s="462">
        <v>0.47638888888888892</v>
      </c>
    </row>
    <row r="2053" spans="1:2" x14ac:dyDescent="0.25">
      <c r="A2053" s="457" t="s">
        <v>3444</v>
      </c>
      <c r="B2053" s="462">
        <v>0.47638888888888892</v>
      </c>
    </row>
    <row r="2054" spans="1:2" x14ac:dyDescent="0.25">
      <c r="A2054" s="457" t="s">
        <v>3445</v>
      </c>
      <c r="B2054" s="462">
        <v>0.47638888888888892</v>
      </c>
    </row>
    <row r="2055" spans="1:2" x14ac:dyDescent="0.25">
      <c r="A2055" s="457" t="s">
        <v>3446</v>
      </c>
      <c r="B2055" s="462">
        <v>0.47638888888888892</v>
      </c>
    </row>
    <row r="2056" spans="1:2" x14ac:dyDescent="0.25">
      <c r="A2056" s="457" t="s">
        <v>3447</v>
      </c>
      <c r="B2056" s="462">
        <v>0.47638888888888892</v>
      </c>
    </row>
    <row r="2057" spans="1:2" x14ac:dyDescent="0.25">
      <c r="A2057" s="457" t="s">
        <v>3448</v>
      </c>
      <c r="B2057" s="462">
        <v>0.47638888888888892</v>
      </c>
    </row>
    <row r="2058" spans="1:2" x14ac:dyDescent="0.25">
      <c r="A2058" s="457" t="s">
        <v>3449</v>
      </c>
      <c r="B2058" s="462">
        <v>0.47638888888888892</v>
      </c>
    </row>
    <row r="2059" spans="1:2" x14ac:dyDescent="0.25">
      <c r="A2059" s="457" t="s">
        <v>3450</v>
      </c>
      <c r="B2059" s="462">
        <v>0.47638888888888892</v>
      </c>
    </row>
    <row r="2060" spans="1:2" x14ac:dyDescent="0.25">
      <c r="A2060" s="457" t="s">
        <v>3451</v>
      </c>
      <c r="B2060" s="462">
        <v>0.47638888888888892</v>
      </c>
    </row>
    <row r="2061" spans="1:2" x14ac:dyDescent="0.25">
      <c r="A2061" s="457" t="s">
        <v>3452</v>
      </c>
      <c r="B2061" s="462">
        <v>0.47638888888888892</v>
      </c>
    </row>
    <row r="2062" spans="1:2" x14ac:dyDescent="0.25">
      <c r="A2062" s="457" t="s">
        <v>3453</v>
      </c>
      <c r="B2062" s="462">
        <v>0.47638888888888892</v>
      </c>
    </row>
    <row r="2063" spans="1:2" x14ac:dyDescent="0.25">
      <c r="A2063" s="457" t="s">
        <v>3454</v>
      </c>
      <c r="B2063" s="462">
        <v>0.47638888888888892</v>
      </c>
    </row>
    <row r="2064" spans="1:2" x14ac:dyDescent="0.25">
      <c r="A2064" s="457" t="s">
        <v>3455</v>
      </c>
      <c r="B2064" s="462">
        <v>0.47638888888888892</v>
      </c>
    </row>
    <row r="2065" spans="1:2" x14ac:dyDescent="0.25">
      <c r="A2065" s="457" t="s">
        <v>3456</v>
      </c>
      <c r="B2065" s="462">
        <v>0.47638888888888892</v>
      </c>
    </row>
    <row r="2066" spans="1:2" x14ac:dyDescent="0.25">
      <c r="A2066" s="457" t="s">
        <v>3457</v>
      </c>
      <c r="B2066" s="462">
        <v>0.47638888888888892</v>
      </c>
    </row>
    <row r="2067" spans="1:2" x14ac:dyDescent="0.25">
      <c r="A2067" s="457" t="s">
        <v>3458</v>
      </c>
      <c r="B2067" s="462">
        <v>0.47638888888888892</v>
      </c>
    </row>
    <row r="2068" spans="1:2" x14ac:dyDescent="0.25">
      <c r="A2068" s="457" t="s">
        <v>3459</v>
      </c>
      <c r="B2068" s="462">
        <v>0.47638888888888892</v>
      </c>
    </row>
    <row r="2069" spans="1:2" x14ac:dyDescent="0.25">
      <c r="A2069" s="457" t="s">
        <v>3460</v>
      </c>
      <c r="B2069" s="462">
        <v>0.47638888888888892</v>
      </c>
    </row>
    <row r="2070" spans="1:2" x14ac:dyDescent="0.25">
      <c r="A2070" s="457" t="s">
        <v>3461</v>
      </c>
      <c r="B2070" s="462">
        <v>0.4770833333333333</v>
      </c>
    </row>
    <row r="2071" spans="1:2" x14ac:dyDescent="0.25">
      <c r="A2071" s="457" t="s">
        <v>3462</v>
      </c>
      <c r="B2071" s="462">
        <v>0.4770833333333333</v>
      </c>
    </row>
    <row r="2072" spans="1:2" x14ac:dyDescent="0.25">
      <c r="A2072" s="457" t="s">
        <v>3463</v>
      </c>
      <c r="B2072" s="462">
        <v>0.47638888888888892</v>
      </c>
    </row>
    <row r="2073" spans="1:2" x14ac:dyDescent="0.25">
      <c r="A2073" s="457" t="s">
        <v>3464</v>
      </c>
      <c r="B2073" s="462">
        <v>0.47638888888888892</v>
      </c>
    </row>
    <row r="2074" spans="1:2" x14ac:dyDescent="0.25">
      <c r="A2074" s="457" t="s">
        <v>3465</v>
      </c>
      <c r="B2074" s="462">
        <v>0.47638888888888892</v>
      </c>
    </row>
    <row r="2075" spans="1:2" x14ac:dyDescent="0.25">
      <c r="A2075" s="457" t="s">
        <v>3466</v>
      </c>
      <c r="B2075" s="462">
        <v>0.47638888888888892</v>
      </c>
    </row>
    <row r="2076" spans="1:2" x14ac:dyDescent="0.25">
      <c r="A2076" s="457" t="s">
        <v>3467</v>
      </c>
      <c r="B2076" s="462">
        <v>0.47638888888888892</v>
      </c>
    </row>
    <row r="2077" spans="1:2" x14ac:dyDescent="0.25">
      <c r="A2077" s="457" t="s">
        <v>3468</v>
      </c>
      <c r="B2077" s="462">
        <v>0.47638888888888892</v>
      </c>
    </row>
    <row r="2078" spans="1:2" x14ac:dyDescent="0.25">
      <c r="A2078" s="457" t="s">
        <v>3469</v>
      </c>
      <c r="B2078" s="462">
        <v>0.47638888888888892</v>
      </c>
    </row>
    <row r="2079" spans="1:2" x14ac:dyDescent="0.25">
      <c r="A2079" s="457" t="s">
        <v>3470</v>
      </c>
      <c r="B2079" s="462">
        <v>0.47638888888888892</v>
      </c>
    </row>
    <row r="2080" spans="1:2" x14ac:dyDescent="0.25">
      <c r="A2080" s="457" t="s">
        <v>3471</v>
      </c>
      <c r="B2080" s="462">
        <v>0.4770833333333333</v>
      </c>
    </row>
    <row r="2081" spans="1:2" x14ac:dyDescent="0.25">
      <c r="A2081" s="457" t="s">
        <v>3472</v>
      </c>
      <c r="B2081" s="462">
        <v>0.47638888888888892</v>
      </c>
    </row>
    <row r="2082" spans="1:2" x14ac:dyDescent="0.25">
      <c r="A2082" s="457" t="s">
        <v>3473</v>
      </c>
      <c r="B2082" s="462">
        <v>0.47638888888888892</v>
      </c>
    </row>
    <row r="2083" spans="1:2" x14ac:dyDescent="0.25">
      <c r="A2083" s="457" t="s">
        <v>3474</v>
      </c>
      <c r="B2083" s="462">
        <v>0.47638888888888892</v>
      </c>
    </row>
    <row r="2084" spans="1:2" x14ac:dyDescent="0.25">
      <c r="A2084" s="457" t="s">
        <v>3475</v>
      </c>
      <c r="B2084" s="462">
        <v>0.47638888888888892</v>
      </c>
    </row>
    <row r="2085" spans="1:2" x14ac:dyDescent="0.25">
      <c r="A2085" s="457" t="s">
        <v>3476</v>
      </c>
      <c r="B2085" s="462">
        <v>0.4770833333333333</v>
      </c>
    </row>
    <row r="2086" spans="1:2" x14ac:dyDescent="0.25">
      <c r="A2086" s="457" t="s">
        <v>3477</v>
      </c>
      <c r="B2086" s="462">
        <v>0.4770833333333333</v>
      </c>
    </row>
    <row r="2087" spans="1:2" x14ac:dyDescent="0.25">
      <c r="A2087" s="457" t="s">
        <v>3478</v>
      </c>
      <c r="B2087" s="462">
        <v>0.4770833333333333</v>
      </c>
    </row>
    <row r="2088" spans="1:2" x14ac:dyDescent="0.25">
      <c r="A2088" s="457" t="s">
        <v>3479</v>
      </c>
      <c r="B2088" s="462">
        <v>0.47638888888888892</v>
      </c>
    </row>
    <row r="2089" spans="1:2" x14ac:dyDescent="0.25">
      <c r="A2089" s="457" t="s">
        <v>3480</v>
      </c>
      <c r="B2089" s="462">
        <v>0.4770833333333333</v>
      </c>
    </row>
    <row r="2090" spans="1:2" x14ac:dyDescent="0.25">
      <c r="A2090" s="457" t="s">
        <v>3481</v>
      </c>
      <c r="B2090" s="462">
        <v>0.47638888888888892</v>
      </c>
    </row>
    <row r="2091" spans="1:2" x14ac:dyDescent="0.25">
      <c r="A2091" s="457" t="s">
        <v>3482</v>
      </c>
      <c r="B2091" s="462">
        <v>0.47638888888888892</v>
      </c>
    </row>
    <row r="2092" spans="1:2" x14ac:dyDescent="0.25">
      <c r="A2092" s="457" t="s">
        <v>3483</v>
      </c>
      <c r="B2092" s="462">
        <v>0.47638888888888892</v>
      </c>
    </row>
    <row r="2093" spans="1:2" x14ac:dyDescent="0.25">
      <c r="A2093" s="457" t="s">
        <v>3484</v>
      </c>
      <c r="B2093" s="462">
        <v>0.47638888888888892</v>
      </c>
    </row>
    <row r="2094" spans="1:2" x14ac:dyDescent="0.25">
      <c r="A2094" s="457" t="s">
        <v>3485</v>
      </c>
      <c r="B2094" s="462">
        <v>0.4770833333333333</v>
      </c>
    </row>
    <row r="2095" spans="1:2" x14ac:dyDescent="0.25">
      <c r="A2095" s="457" t="s">
        <v>3486</v>
      </c>
      <c r="B2095" s="462">
        <v>0.47638888888888892</v>
      </c>
    </row>
    <row r="2096" spans="1:2" x14ac:dyDescent="0.25">
      <c r="A2096" s="457" t="s">
        <v>3487</v>
      </c>
      <c r="B2096" s="462">
        <v>0.47638888888888892</v>
      </c>
    </row>
    <row r="2097" spans="1:2" x14ac:dyDescent="0.25">
      <c r="A2097" s="457" t="s">
        <v>3488</v>
      </c>
      <c r="B2097" s="462">
        <v>0.47638888888888892</v>
      </c>
    </row>
    <row r="2098" spans="1:2" x14ac:dyDescent="0.25">
      <c r="A2098" s="457" t="s">
        <v>3489</v>
      </c>
      <c r="B2098" s="462">
        <v>0.47638888888888892</v>
      </c>
    </row>
    <row r="2099" spans="1:2" x14ac:dyDescent="0.25">
      <c r="A2099" s="457" t="s">
        <v>3490</v>
      </c>
      <c r="B2099" s="462">
        <v>0.47638888888888892</v>
      </c>
    </row>
    <row r="2100" spans="1:2" x14ac:dyDescent="0.25">
      <c r="A2100" s="457" t="s">
        <v>3491</v>
      </c>
      <c r="B2100" s="462">
        <v>0.47638888888888892</v>
      </c>
    </row>
    <row r="2101" spans="1:2" x14ac:dyDescent="0.25">
      <c r="A2101" s="457" t="s">
        <v>3492</v>
      </c>
      <c r="B2101" s="462">
        <v>0.47638888888888892</v>
      </c>
    </row>
    <row r="2102" spans="1:2" x14ac:dyDescent="0.25">
      <c r="A2102" s="457" t="s">
        <v>3493</v>
      </c>
      <c r="B2102" s="462">
        <v>0.47638888888888892</v>
      </c>
    </row>
    <row r="2103" spans="1:2" x14ac:dyDescent="0.25">
      <c r="A2103" s="457" t="s">
        <v>3494</v>
      </c>
      <c r="B2103" s="462">
        <v>0.47638888888888892</v>
      </c>
    </row>
    <row r="2104" spans="1:2" x14ac:dyDescent="0.25">
      <c r="A2104" s="457" t="s">
        <v>3495</v>
      </c>
      <c r="B2104" s="462">
        <v>0.4770833333333333</v>
      </c>
    </row>
    <row r="2105" spans="1:2" x14ac:dyDescent="0.25">
      <c r="A2105" s="457" t="s">
        <v>3496</v>
      </c>
      <c r="B2105" s="462">
        <v>0.47638888888888892</v>
      </c>
    </row>
    <row r="2106" spans="1:2" x14ac:dyDescent="0.25">
      <c r="A2106" s="457" t="s">
        <v>3497</v>
      </c>
      <c r="B2106" s="462">
        <v>0.47638888888888892</v>
      </c>
    </row>
    <row r="2107" spans="1:2" x14ac:dyDescent="0.25">
      <c r="A2107" s="457" t="s">
        <v>3498</v>
      </c>
      <c r="B2107" s="462">
        <v>0.47638888888888892</v>
      </c>
    </row>
    <row r="2108" spans="1:2" x14ac:dyDescent="0.25">
      <c r="A2108" s="457" t="s">
        <v>3499</v>
      </c>
      <c r="B2108" s="462">
        <v>0.47638888888888892</v>
      </c>
    </row>
    <row r="2109" spans="1:2" x14ac:dyDescent="0.25">
      <c r="A2109" s="457" t="s">
        <v>3500</v>
      </c>
      <c r="B2109" s="462">
        <v>0.4770833333333333</v>
      </c>
    </row>
    <row r="2110" spans="1:2" x14ac:dyDescent="0.25">
      <c r="A2110" s="457" t="s">
        <v>3501</v>
      </c>
      <c r="B2110" s="462">
        <v>0.47638888888888892</v>
      </c>
    </row>
    <row r="2111" spans="1:2" x14ac:dyDescent="0.25">
      <c r="A2111" s="457" t="s">
        <v>3502</v>
      </c>
      <c r="B2111" s="462">
        <v>0.47638888888888892</v>
      </c>
    </row>
    <row r="2112" spans="1:2" x14ac:dyDescent="0.25">
      <c r="A2112" s="457" t="s">
        <v>3503</v>
      </c>
      <c r="B2112" s="462">
        <v>0.47638888888888892</v>
      </c>
    </row>
    <row r="2113" spans="1:2" x14ac:dyDescent="0.25">
      <c r="A2113" s="457" t="s">
        <v>3504</v>
      </c>
      <c r="B2113" s="462">
        <v>0.47638888888888892</v>
      </c>
    </row>
    <row r="2114" spans="1:2" x14ac:dyDescent="0.25">
      <c r="A2114" s="457" t="s">
        <v>3505</v>
      </c>
      <c r="B2114" s="462">
        <v>0.47638888888888892</v>
      </c>
    </row>
    <row r="2115" spans="1:2" x14ac:dyDescent="0.25">
      <c r="A2115" s="457" t="s">
        <v>3506</v>
      </c>
      <c r="B2115" s="462">
        <v>0.47638888888888892</v>
      </c>
    </row>
    <row r="2116" spans="1:2" x14ac:dyDescent="0.25">
      <c r="A2116" s="457" t="s">
        <v>3507</v>
      </c>
      <c r="B2116" s="462">
        <v>0.47638888888888892</v>
      </c>
    </row>
    <row r="2117" spans="1:2" x14ac:dyDescent="0.25">
      <c r="A2117" s="457" t="s">
        <v>3508</v>
      </c>
      <c r="B2117" s="462">
        <v>0.47638888888888892</v>
      </c>
    </row>
    <row r="2118" spans="1:2" x14ac:dyDescent="0.25">
      <c r="A2118" s="457" t="s">
        <v>3509</v>
      </c>
      <c r="B2118" s="462">
        <v>0.4770833333333333</v>
      </c>
    </row>
    <row r="2119" spans="1:2" x14ac:dyDescent="0.25">
      <c r="A2119" s="457" t="s">
        <v>3510</v>
      </c>
      <c r="B2119" s="462">
        <v>0.47638888888888892</v>
      </c>
    </row>
    <row r="2120" spans="1:2" x14ac:dyDescent="0.25">
      <c r="A2120" s="457" t="s">
        <v>3511</v>
      </c>
      <c r="B2120" s="462">
        <v>0.47638888888888892</v>
      </c>
    </row>
    <row r="2121" spans="1:2" x14ac:dyDescent="0.25">
      <c r="A2121" s="457" t="s">
        <v>3512</v>
      </c>
      <c r="B2121" s="462">
        <v>0.47638888888888892</v>
      </c>
    </row>
    <row r="2122" spans="1:2" x14ac:dyDescent="0.25">
      <c r="A2122" s="457" t="s">
        <v>3513</v>
      </c>
      <c r="B2122" s="462">
        <v>0.4770833333333333</v>
      </c>
    </row>
    <row r="2123" spans="1:2" x14ac:dyDescent="0.25">
      <c r="A2123" s="457" t="s">
        <v>3514</v>
      </c>
      <c r="B2123" s="462">
        <v>0.4770833333333333</v>
      </c>
    </row>
    <row r="2124" spans="1:2" x14ac:dyDescent="0.25">
      <c r="A2124" s="457" t="s">
        <v>3515</v>
      </c>
      <c r="B2124" s="462">
        <v>0.47638888888888892</v>
      </c>
    </row>
    <row r="2125" spans="1:2" x14ac:dyDescent="0.25">
      <c r="A2125" s="457" t="s">
        <v>3516</v>
      </c>
      <c r="B2125" s="462">
        <v>0.4770833333333333</v>
      </c>
    </row>
    <row r="2126" spans="1:2" x14ac:dyDescent="0.25">
      <c r="A2126" s="457" t="s">
        <v>3517</v>
      </c>
      <c r="B2126" s="462">
        <v>0.47638888888888892</v>
      </c>
    </row>
    <row r="2127" spans="1:2" x14ac:dyDescent="0.25">
      <c r="A2127" s="457" t="s">
        <v>3518</v>
      </c>
      <c r="B2127" s="462">
        <v>0.47638888888888892</v>
      </c>
    </row>
    <row r="2128" spans="1:2" x14ac:dyDescent="0.25">
      <c r="A2128" s="457" t="s">
        <v>3519</v>
      </c>
      <c r="B2128" s="462">
        <v>0.47638888888888892</v>
      </c>
    </row>
    <row r="2129" spans="1:2" x14ac:dyDescent="0.25">
      <c r="A2129" s="457" t="s">
        <v>3520</v>
      </c>
      <c r="B2129" s="462">
        <v>0.47638888888888892</v>
      </c>
    </row>
    <row r="2130" spans="1:2" x14ac:dyDescent="0.25">
      <c r="A2130" s="457" t="s">
        <v>3521</v>
      </c>
      <c r="B2130" s="462">
        <v>0.47638888888888892</v>
      </c>
    </row>
    <row r="2131" spans="1:2" x14ac:dyDescent="0.25">
      <c r="A2131" s="457" t="s">
        <v>3522</v>
      </c>
      <c r="B2131" s="462">
        <v>0.47638888888888892</v>
      </c>
    </row>
    <row r="2132" spans="1:2" x14ac:dyDescent="0.25">
      <c r="A2132" s="457" t="s">
        <v>3523</v>
      </c>
      <c r="B2132" s="462">
        <v>0.4770833333333333</v>
      </c>
    </row>
    <row r="2133" spans="1:2" x14ac:dyDescent="0.25">
      <c r="A2133" s="457" t="s">
        <v>3524</v>
      </c>
      <c r="B2133" s="462">
        <v>0.47638888888888892</v>
      </c>
    </row>
    <row r="2134" spans="1:2" x14ac:dyDescent="0.25">
      <c r="A2134" s="457" t="s">
        <v>3525</v>
      </c>
      <c r="B2134" s="462">
        <v>0.47638888888888892</v>
      </c>
    </row>
    <row r="2135" spans="1:2" x14ac:dyDescent="0.25">
      <c r="A2135" s="457" t="s">
        <v>3526</v>
      </c>
      <c r="B2135" s="462">
        <v>0.4770833333333333</v>
      </c>
    </row>
    <row r="2136" spans="1:2" x14ac:dyDescent="0.25">
      <c r="A2136" s="457" t="s">
        <v>3527</v>
      </c>
      <c r="B2136" s="462">
        <v>0.4770833333333333</v>
      </c>
    </row>
    <row r="2137" spans="1:2" x14ac:dyDescent="0.25">
      <c r="A2137" s="457" t="s">
        <v>3528</v>
      </c>
      <c r="B2137" s="462">
        <v>0.47638888888888892</v>
      </c>
    </row>
    <row r="2138" spans="1:2" x14ac:dyDescent="0.25">
      <c r="A2138" s="457" t="s">
        <v>3529</v>
      </c>
      <c r="B2138" s="462">
        <v>0.4770833333333333</v>
      </c>
    </row>
    <row r="2139" spans="1:2" x14ac:dyDescent="0.25">
      <c r="A2139" s="457" t="s">
        <v>3530</v>
      </c>
      <c r="B2139" s="462">
        <v>0.4770833333333333</v>
      </c>
    </row>
    <row r="2140" spans="1:2" x14ac:dyDescent="0.25">
      <c r="A2140" s="457" t="s">
        <v>3531</v>
      </c>
      <c r="B2140" s="462">
        <v>0.47638888888888892</v>
      </c>
    </row>
    <row r="2141" spans="1:2" x14ac:dyDescent="0.25">
      <c r="A2141" s="457" t="s">
        <v>3532</v>
      </c>
      <c r="B2141" s="462">
        <v>0.47638888888888892</v>
      </c>
    </row>
    <row r="2142" spans="1:2" x14ac:dyDescent="0.25">
      <c r="A2142" s="457" t="s">
        <v>3533</v>
      </c>
      <c r="B2142" s="462">
        <v>0.47638888888888892</v>
      </c>
    </row>
    <row r="2143" spans="1:2" x14ac:dyDescent="0.25">
      <c r="A2143" s="457" t="s">
        <v>3534</v>
      </c>
      <c r="B2143" s="462">
        <v>0.47638888888888892</v>
      </c>
    </row>
    <row r="2144" spans="1:2" x14ac:dyDescent="0.25">
      <c r="A2144" s="457" t="s">
        <v>3535</v>
      </c>
      <c r="B2144" s="462">
        <v>0.47638888888888892</v>
      </c>
    </row>
    <row r="2145" spans="1:2" x14ac:dyDescent="0.25">
      <c r="A2145" s="457" t="s">
        <v>3536</v>
      </c>
      <c r="B2145" s="462">
        <v>0.4770833333333333</v>
      </c>
    </row>
    <row r="2146" spans="1:2" x14ac:dyDescent="0.25">
      <c r="A2146" s="457" t="s">
        <v>3537</v>
      </c>
      <c r="B2146" s="462">
        <v>0.47638888888888892</v>
      </c>
    </row>
    <row r="2147" spans="1:2" x14ac:dyDescent="0.25">
      <c r="A2147" s="457" t="s">
        <v>3538</v>
      </c>
      <c r="B2147" s="462">
        <v>0.4770833333333333</v>
      </c>
    </row>
    <row r="2148" spans="1:2" x14ac:dyDescent="0.25">
      <c r="A2148" s="457" t="s">
        <v>3539</v>
      </c>
      <c r="B2148" s="462">
        <v>0.47638888888888892</v>
      </c>
    </row>
    <row r="2149" spans="1:2" x14ac:dyDescent="0.25">
      <c r="A2149" s="457" t="s">
        <v>3540</v>
      </c>
      <c r="B2149" s="462">
        <v>0.4770833333333333</v>
      </c>
    </row>
    <row r="2150" spans="1:2" x14ac:dyDescent="0.25">
      <c r="A2150" s="457" t="s">
        <v>3541</v>
      </c>
      <c r="B2150" s="462">
        <v>0.47638888888888892</v>
      </c>
    </row>
    <row r="2151" spans="1:2" x14ac:dyDescent="0.25">
      <c r="A2151" s="457" t="s">
        <v>3542</v>
      </c>
      <c r="B2151" s="462">
        <v>0.47638888888888892</v>
      </c>
    </row>
    <row r="2152" spans="1:2" x14ac:dyDescent="0.25">
      <c r="A2152" s="457" t="s">
        <v>3543</v>
      </c>
      <c r="B2152" s="462">
        <v>0.47638888888888892</v>
      </c>
    </row>
    <row r="2153" spans="1:2" x14ac:dyDescent="0.25">
      <c r="A2153" s="457" t="s">
        <v>3544</v>
      </c>
      <c r="B2153" s="462">
        <v>0.47638888888888892</v>
      </c>
    </row>
    <row r="2154" spans="1:2" x14ac:dyDescent="0.25">
      <c r="A2154" s="457" t="s">
        <v>3545</v>
      </c>
      <c r="B2154" s="462">
        <v>0.47638888888888892</v>
      </c>
    </row>
    <row r="2155" spans="1:2" x14ac:dyDescent="0.25">
      <c r="A2155" s="457" t="s">
        <v>3546</v>
      </c>
      <c r="B2155" s="462">
        <v>0.47638888888888892</v>
      </c>
    </row>
    <row r="2156" spans="1:2" x14ac:dyDescent="0.25">
      <c r="A2156" s="457" t="s">
        <v>3547</v>
      </c>
      <c r="B2156" s="462">
        <v>0.4770833333333333</v>
      </c>
    </row>
    <row r="2157" spans="1:2" x14ac:dyDescent="0.25">
      <c r="A2157" s="457" t="s">
        <v>3548</v>
      </c>
      <c r="B2157" s="462">
        <v>0.47638888888888892</v>
      </c>
    </row>
    <row r="2158" spans="1:2" x14ac:dyDescent="0.25">
      <c r="A2158" s="457" t="s">
        <v>3549</v>
      </c>
      <c r="B2158" s="462">
        <v>0.47638888888888892</v>
      </c>
    </row>
    <row r="2159" spans="1:2" x14ac:dyDescent="0.25">
      <c r="A2159" s="457" t="s">
        <v>3550</v>
      </c>
      <c r="B2159" s="462">
        <v>0.47569444444444442</v>
      </c>
    </row>
    <row r="2160" spans="1:2" x14ac:dyDescent="0.25">
      <c r="A2160" s="457" t="s">
        <v>3551</v>
      </c>
      <c r="B2160" s="462">
        <v>0.4770833333333333</v>
      </c>
    </row>
    <row r="2161" spans="1:2" x14ac:dyDescent="0.25">
      <c r="A2161" s="457" t="s">
        <v>3552</v>
      </c>
      <c r="B2161" s="462">
        <v>0.4770833333333333</v>
      </c>
    </row>
    <row r="2162" spans="1:2" x14ac:dyDescent="0.25">
      <c r="A2162" s="457" t="s">
        <v>3553</v>
      </c>
      <c r="B2162" s="462">
        <v>0.47638888888888892</v>
      </c>
    </row>
    <row r="2163" spans="1:2" x14ac:dyDescent="0.25">
      <c r="A2163" s="457" t="s">
        <v>3554</v>
      </c>
      <c r="B2163" s="462">
        <v>0.47638888888888892</v>
      </c>
    </row>
    <row r="2164" spans="1:2" x14ac:dyDescent="0.25">
      <c r="A2164" s="457" t="s">
        <v>3555</v>
      </c>
      <c r="B2164" s="462">
        <v>0.47638888888888892</v>
      </c>
    </row>
    <row r="2165" spans="1:2" x14ac:dyDescent="0.25">
      <c r="A2165" s="457" t="s">
        <v>3556</v>
      </c>
      <c r="B2165" s="462">
        <v>0.4770833333333333</v>
      </c>
    </row>
    <row r="2166" spans="1:2" x14ac:dyDescent="0.25">
      <c r="A2166" s="457" t="s">
        <v>3557</v>
      </c>
      <c r="B2166" s="462">
        <v>0.47638888888888892</v>
      </c>
    </row>
    <row r="2167" spans="1:2" x14ac:dyDescent="0.25">
      <c r="A2167" s="457" t="s">
        <v>3558</v>
      </c>
      <c r="B2167" s="462">
        <v>0.47638888888888892</v>
      </c>
    </row>
    <row r="2168" spans="1:2" x14ac:dyDescent="0.25">
      <c r="A2168" s="457" t="s">
        <v>3559</v>
      </c>
      <c r="B2168" s="462">
        <v>0.4770833333333333</v>
      </c>
    </row>
    <row r="2169" spans="1:2" x14ac:dyDescent="0.25">
      <c r="A2169" s="457" t="s">
        <v>3560</v>
      </c>
      <c r="B2169" s="462">
        <v>0.4770833333333333</v>
      </c>
    </row>
    <row r="2170" spans="1:2" x14ac:dyDescent="0.25">
      <c r="A2170" s="457" t="s">
        <v>3561</v>
      </c>
      <c r="B2170" s="462">
        <v>0.47638888888888892</v>
      </c>
    </row>
    <row r="2171" spans="1:2" x14ac:dyDescent="0.25">
      <c r="A2171" s="457" t="s">
        <v>3562</v>
      </c>
      <c r="B2171" s="462">
        <v>0.47638888888888892</v>
      </c>
    </row>
    <row r="2172" spans="1:2" x14ac:dyDescent="0.25">
      <c r="A2172" s="457" t="s">
        <v>3563</v>
      </c>
      <c r="B2172" s="462">
        <v>0.47638888888888892</v>
      </c>
    </row>
    <row r="2173" spans="1:2" x14ac:dyDescent="0.25">
      <c r="A2173" s="457" t="s">
        <v>3564</v>
      </c>
      <c r="B2173" s="462">
        <v>0.47638888888888892</v>
      </c>
    </row>
    <row r="2174" spans="1:2" x14ac:dyDescent="0.25">
      <c r="A2174" s="457" t="s">
        <v>3565</v>
      </c>
      <c r="B2174" s="462">
        <v>0.4770833333333333</v>
      </c>
    </row>
    <row r="2175" spans="1:2" x14ac:dyDescent="0.25">
      <c r="A2175" s="457" t="s">
        <v>3566</v>
      </c>
      <c r="B2175" s="462">
        <v>0.47638888888888892</v>
      </c>
    </row>
    <row r="2176" spans="1:2" x14ac:dyDescent="0.25">
      <c r="A2176" s="457" t="s">
        <v>3567</v>
      </c>
      <c r="B2176" s="462">
        <v>0.47638888888888892</v>
      </c>
    </row>
    <row r="2177" spans="1:2" x14ac:dyDescent="0.25">
      <c r="A2177" s="457" t="s">
        <v>3568</v>
      </c>
      <c r="B2177" s="462">
        <v>0.47638888888888892</v>
      </c>
    </row>
    <row r="2178" spans="1:2" x14ac:dyDescent="0.25">
      <c r="A2178" s="457" t="s">
        <v>3569</v>
      </c>
      <c r="B2178" s="462">
        <v>0.47638888888888892</v>
      </c>
    </row>
    <row r="2179" spans="1:2" x14ac:dyDescent="0.25">
      <c r="A2179" s="457" t="s">
        <v>3570</v>
      </c>
      <c r="B2179" s="462">
        <v>0.47638888888888892</v>
      </c>
    </row>
    <row r="2180" spans="1:2" x14ac:dyDescent="0.25">
      <c r="A2180" s="457" t="s">
        <v>3571</v>
      </c>
      <c r="B2180" s="462">
        <v>0.47638888888888892</v>
      </c>
    </row>
    <row r="2181" spans="1:2" x14ac:dyDescent="0.25">
      <c r="A2181" s="457" t="s">
        <v>3572</v>
      </c>
      <c r="B2181" s="462">
        <v>0.47638888888888892</v>
      </c>
    </row>
    <row r="2182" spans="1:2" x14ac:dyDescent="0.25">
      <c r="A2182" s="457" t="s">
        <v>3573</v>
      </c>
      <c r="B2182" s="462">
        <v>0.47638888888888892</v>
      </c>
    </row>
    <row r="2183" spans="1:2" x14ac:dyDescent="0.25">
      <c r="A2183" s="457" t="s">
        <v>3574</v>
      </c>
      <c r="B2183" s="462">
        <v>0.47638888888888892</v>
      </c>
    </row>
    <row r="2184" spans="1:2" x14ac:dyDescent="0.25">
      <c r="A2184" s="457" t="s">
        <v>3575</v>
      </c>
      <c r="B2184" s="462">
        <v>0.47638888888888892</v>
      </c>
    </row>
    <row r="2185" spans="1:2" x14ac:dyDescent="0.25">
      <c r="A2185" s="457" t="s">
        <v>3576</v>
      </c>
      <c r="B2185" s="462">
        <v>0.47638888888888892</v>
      </c>
    </row>
    <row r="2186" spans="1:2" x14ac:dyDescent="0.25">
      <c r="A2186" s="457" t="s">
        <v>3577</v>
      </c>
      <c r="B2186" s="462">
        <v>0.47638888888888892</v>
      </c>
    </row>
    <row r="2187" spans="1:2" x14ac:dyDescent="0.25">
      <c r="A2187" s="457" t="s">
        <v>3578</v>
      </c>
      <c r="B2187" s="462">
        <v>0.47638888888888892</v>
      </c>
    </row>
    <row r="2188" spans="1:2" x14ac:dyDescent="0.25">
      <c r="A2188" s="457" t="s">
        <v>3579</v>
      </c>
      <c r="B2188" s="462">
        <v>0.47638888888888892</v>
      </c>
    </row>
    <row r="2189" spans="1:2" x14ac:dyDescent="0.25">
      <c r="A2189" s="457" t="s">
        <v>3580</v>
      </c>
      <c r="B2189" s="462">
        <v>0.47638888888888892</v>
      </c>
    </row>
    <row r="2190" spans="1:2" x14ac:dyDescent="0.25">
      <c r="A2190" s="457" t="s">
        <v>3581</v>
      </c>
      <c r="B2190" s="462">
        <v>0.47638888888888892</v>
      </c>
    </row>
    <row r="2191" spans="1:2" x14ac:dyDescent="0.25">
      <c r="A2191" s="457" t="s">
        <v>3582</v>
      </c>
      <c r="B2191" s="462">
        <v>0.47638888888888892</v>
      </c>
    </row>
    <row r="2192" spans="1:2" x14ac:dyDescent="0.25">
      <c r="A2192" s="457" t="s">
        <v>3583</v>
      </c>
      <c r="B2192" s="462">
        <v>0.47638888888888892</v>
      </c>
    </row>
    <row r="2193" spans="1:2" x14ac:dyDescent="0.25">
      <c r="A2193" s="457" t="s">
        <v>3584</v>
      </c>
      <c r="B2193" s="462">
        <v>0.47638888888888892</v>
      </c>
    </row>
    <row r="2194" spans="1:2" x14ac:dyDescent="0.25">
      <c r="A2194" s="457" t="s">
        <v>3585</v>
      </c>
      <c r="B2194" s="462">
        <v>0.47638888888888892</v>
      </c>
    </row>
    <row r="2195" spans="1:2" x14ac:dyDescent="0.25">
      <c r="A2195" s="457" t="s">
        <v>3586</v>
      </c>
      <c r="B2195" s="462">
        <v>0.47638888888888892</v>
      </c>
    </row>
    <row r="2196" spans="1:2" x14ac:dyDescent="0.25">
      <c r="A2196" s="457" t="s">
        <v>3587</v>
      </c>
      <c r="B2196" s="462">
        <v>0.47638888888888892</v>
      </c>
    </row>
    <row r="2197" spans="1:2" x14ac:dyDescent="0.25">
      <c r="A2197" s="457" t="s">
        <v>3588</v>
      </c>
      <c r="B2197" s="462">
        <v>0.47638888888888892</v>
      </c>
    </row>
    <row r="2198" spans="1:2" x14ac:dyDescent="0.25">
      <c r="A2198" s="457" t="s">
        <v>3589</v>
      </c>
      <c r="B2198" s="462">
        <v>0.4770833333333333</v>
      </c>
    </row>
    <row r="2199" spans="1:2" x14ac:dyDescent="0.25">
      <c r="A2199" s="457" t="s">
        <v>3590</v>
      </c>
      <c r="B2199" s="462">
        <v>0.47638888888888892</v>
      </c>
    </row>
    <row r="2200" spans="1:2" x14ac:dyDescent="0.25">
      <c r="A2200" s="457" t="s">
        <v>3591</v>
      </c>
      <c r="B2200" s="462">
        <v>0.47638888888888892</v>
      </c>
    </row>
    <row r="2201" spans="1:2" x14ac:dyDescent="0.25">
      <c r="A2201" s="457" t="s">
        <v>3592</v>
      </c>
      <c r="B2201" s="462">
        <v>0.47638888888888892</v>
      </c>
    </row>
    <row r="2202" spans="1:2" x14ac:dyDescent="0.25">
      <c r="A2202" s="457" t="s">
        <v>3593</v>
      </c>
      <c r="B2202" s="462">
        <v>0.4770833333333333</v>
      </c>
    </row>
    <row r="2203" spans="1:2" x14ac:dyDescent="0.25">
      <c r="A2203" s="457" t="s">
        <v>3594</v>
      </c>
      <c r="B2203" s="462">
        <v>0.4770833333333333</v>
      </c>
    </row>
    <row r="2204" spans="1:2" x14ac:dyDescent="0.25">
      <c r="A2204" s="457" t="s">
        <v>3595</v>
      </c>
      <c r="B2204" s="462">
        <v>0.4770833333333333</v>
      </c>
    </row>
    <row r="2205" spans="1:2" x14ac:dyDescent="0.25">
      <c r="A2205" s="457" t="s">
        <v>3596</v>
      </c>
      <c r="B2205" s="462">
        <v>0.47638888888888892</v>
      </c>
    </row>
    <row r="2206" spans="1:2" x14ac:dyDescent="0.25">
      <c r="A2206" s="457" t="s">
        <v>3597</v>
      </c>
      <c r="B2206" s="462">
        <v>0.47638888888888892</v>
      </c>
    </row>
    <row r="2207" spans="1:2" x14ac:dyDescent="0.25">
      <c r="A2207" s="457" t="s">
        <v>3598</v>
      </c>
      <c r="B2207" s="462">
        <v>0.47638888888888892</v>
      </c>
    </row>
    <row r="2208" spans="1:2" x14ac:dyDescent="0.25">
      <c r="A2208" s="457" t="s">
        <v>3599</v>
      </c>
      <c r="B2208" s="462">
        <v>0.47638888888888892</v>
      </c>
    </row>
    <row r="2209" spans="1:2" x14ac:dyDescent="0.25">
      <c r="A2209" s="457" t="s">
        <v>3600</v>
      </c>
      <c r="B2209" s="462">
        <v>0.47638888888888892</v>
      </c>
    </row>
    <row r="2210" spans="1:2" x14ac:dyDescent="0.25">
      <c r="A2210" s="457" t="s">
        <v>3601</v>
      </c>
      <c r="B2210" s="462">
        <v>0.47638888888888892</v>
      </c>
    </row>
    <row r="2211" spans="1:2" x14ac:dyDescent="0.25">
      <c r="A2211" s="457" t="s">
        <v>3602</v>
      </c>
      <c r="B2211" s="462">
        <v>0.47638888888888892</v>
      </c>
    </row>
    <row r="2212" spans="1:2" x14ac:dyDescent="0.25">
      <c r="A2212" s="457" t="s">
        <v>3603</v>
      </c>
      <c r="B2212" s="462">
        <v>0.47638888888888892</v>
      </c>
    </row>
    <row r="2213" spans="1:2" x14ac:dyDescent="0.25">
      <c r="A2213" s="457" t="s">
        <v>3604</v>
      </c>
      <c r="B2213" s="462">
        <v>0.47638888888888892</v>
      </c>
    </row>
    <row r="2214" spans="1:2" x14ac:dyDescent="0.25">
      <c r="A2214" s="457" t="s">
        <v>3605</v>
      </c>
      <c r="B2214" s="462">
        <v>0.47638888888888892</v>
      </c>
    </row>
    <row r="2215" spans="1:2" x14ac:dyDescent="0.25">
      <c r="A2215" s="457" t="s">
        <v>3606</v>
      </c>
      <c r="B2215" s="462">
        <v>0.47638888888888892</v>
      </c>
    </row>
    <row r="2216" spans="1:2" x14ac:dyDescent="0.25">
      <c r="A2216" s="457" t="s">
        <v>3607</v>
      </c>
      <c r="B2216" s="462">
        <v>0.47638888888888892</v>
      </c>
    </row>
    <row r="2217" spans="1:2" x14ac:dyDescent="0.25">
      <c r="A2217" s="457" t="s">
        <v>3608</v>
      </c>
      <c r="B2217" s="462">
        <v>0.47638888888888892</v>
      </c>
    </row>
    <row r="2218" spans="1:2" x14ac:dyDescent="0.25">
      <c r="A2218" s="457" t="s">
        <v>3609</v>
      </c>
      <c r="B2218" s="462">
        <v>0.47638888888888892</v>
      </c>
    </row>
    <row r="2219" spans="1:2" x14ac:dyDescent="0.25">
      <c r="A2219" s="457" t="s">
        <v>3610</v>
      </c>
      <c r="B2219" s="462">
        <v>0.47638888888888892</v>
      </c>
    </row>
    <row r="2220" spans="1:2" x14ac:dyDescent="0.25">
      <c r="A2220" s="457" t="s">
        <v>3611</v>
      </c>
      <c r="B2220" s="462">
        <v>0.47638888888888892</v>
      </c>
    </row>
    <row r="2221" spans="1:2" x14ac:dyDescent="0.25">
      <c r="A2221" s="457" t="s">
        <v>3612</v>
      </c>
      <c r="B2221" s="462">
        <v>0.47638888888888892</v>
      </c>
    </row>
    <row r="2222" spans="1:2" x14ac:dyDescent="0.25">
      <c r="A2222" s="457" t="s">
        <v>3613</v>
      </c>
      <c r="B2222" s="462">
        <v>0.47638888888888892</v>
      </c>
    </row>
    <row r="2223" spans="1:2" x14ac:dyDescent="0.25">
      <c r="A2223" s="457" t="s">
        <v>3614</v>
      </c>
      <c r="B2223" s="462">
        <v>0.47638888888888892</v>
      </c>
    </row>
    <row r="2224" spans="1:2" x14ac:dyDescent="0.25">
      <c r="A2224" s="457" t="s">
        <v>3615</v>
      </c>
      <c r="B2224" s="462">
        <v>0.47638888888888892</v>
      </c>
    </row>
    <row r="2225" spans="1:2" x14ac:dyDescent="0.25">
      <c r="A2225" s="457" t="s">
        <v>3616</v>
      </c>
      <c r="B2225" s="462">
        <v>0.47638888888888892</v>
      </c>
    </row>
    <row r="2226" spans="1:2" x14ac:dyDescent="0.25">
      <c r="A2226" s="457" t="s">
        <v>3617</v>
      </c>
      <c r="B2226" s="462">
        <v>0.47638888888888892</v>
      </c>
    </row>
    <row r="2227" spans="1:2" x14ac:dyDescent="0.25">
      <c r="A2227" s="457" t="s">
        <v>3618</v>
      </c>
      <c r="B2227" s="462">
        <v>0.47638888888888892</v>
      </c>
    </row>
    <row r="2228" spans="1:2" x14ac:dyDescent="0.25">
      <c r="A2228" s="457" t="s">
        <v>3619</v>
      </c>
      <c r="B2228" s="462">
        <v>0.47638888888888892</v>
      </c>
    </row>
    <row r="2229" spans="1:2" x14ac:dyDescent="0.25">
      <c r="A2229" s="457" t="s">
        <v>3620</v>
      </c>
      <c r="B2229" s="462">
        <v>0.47638888888888892</v>
      </c>
    </row>
    <row r="2230" spans="1:2" x14ac:dyDescent="0.25">
      <c r="A2230" s="457" t="s">
        <v>3621</v>
      </c>
      <c r="B2230" s="462">
        <v>0.47569444444444442</v>
      </c>
    </row>
    <row r="2231" spans="1:2" x14ac:dyDescent="0.25">
      <c r="A2231" s="457" t="s">
        <v>3622</v>
      </c>
      <c r="B2231" s="462">
        <v>0.4770833333333333</v>
      </c>
    </row>
    <row r="2232" spans="1:2" x14ac:dyDescent="0.25">
      <c r="A2232" s="457" t="s">
        <v>3623</v>
      </c>
      <c r="B2232" s="462">
        <v>0.47569444444444442</v>
      </c>
    </row>
    <row r="2233" spans="1:2" x14ac:dyDescent="0.25">
      <c r="A2233" s="457" t="s">
        <v>3624</v>
      </c>
      <c r="B2233" s="462">
        <v>0.47638888888888892</v>
      </c>
    </row>
    <row r="2234" spans="1:2" x14ac:dyDescent="0.25">
      <c r="A2234" s="457" t="s">
        <v>3625</v>
      </c>
      <c r="B2234" s="462">
        <v>0.47638888888888892</v>
      </c>
    </row>
    <row r="2235" spans="1:2" x14ac:dyDescent="0.25">
      <c r="A2235" s="457" t="s">
        <v>3626</v>
      </c>
      <c r="B2235" s="462">
        <v>0.4770833333333333</v>
      </c>
    </row>
    <row r="2236" spans="1:2" x14ac:dyDescent="0.25">
      <c r="A2236" s="457" t="s">
        <v>3627</v>
      </c>
      <c r="B2236" s="462">
        <v>0.47638888888888892</v>
      </c>
    </row>
    <row r="2237" spans="1:2" x14ac:dyDescent="0.25">
      <c r="A2237" s="457" t="s">
        <v>3628</v>
      </c>
      <c r="B2237" s="462">
        <v>0.47638888888888892</v>
      </c>
    </row>
    <row r="2238" spans="1:2" x14ac:dyDescent="0.25">
      <c r="A2238" s="457" t="s">
        <v>3629</v>
      </c>
      <c r="B2238" s="462">
        <v>0.47638888888888892</v>
      </c>
    </row>
    <row r="2239" spans="1:2" x14ac:dyDescent="0.25">
      <c r="A2239" s="457" t="s">
        <v>3630</v>
      </c>
      <c r="B2239" s="462">
        <v>0.47638888888888892</v>
      </c>
    </row>
    <row r="2240" spans="1:2" x14ac:dyDescent="0.25">
      <c r="A2240" s="457" t="s">
        <v>3631</v>
      </c>
      <c r="B2240" s="462">
        <v>0.47638888888888892</v>
      </c>
    </row>
    <row r="2241" spans="1:2" x14ac:dyDescent="0.25">
      <c r="A2241" s="457" t="s">
        <v>3632</v>
      </c>
      <c r="B2241" s="462">
        <v>0.4770833333333333</v>
      </c>
    </row>
    <row r="2242" spans="1:2" x14ac:dyDescent="0.25">
      <c r="A2242" s="457" t="s">
        <v>3633</v>
      </c>
      <c r="B2242" s="462">
        <v>0.47638888888888892</v>
      </c>
    </row>
    <row r="2243" spans="1:2" x14ac:dyDescent="0.25">
      <c r="A2243" s="457" t="s">
        <v>3634</v>
      </c>
      <c r="B2243" s="462">
        <v>0.47638888888888892</v>
      </c>
    </row>
    <row r="2244" spans="1:2" x14ac:dyDescent="0.25">
      <c r="A2244" s="457" t="s">
        <v>3635</v>
      </c>
      <c r="B2244" s="462">
        <v>0.47638888888888892</v>
      </c>
    </row>
    <row r="2245" spans="1:2" x14ac:dyDescent="0.25">
      <c r="A2245" s="457" t="s">
        <v>3636</v>
      </c>
      <c r="B2245" s="462">
        <v>0.47638888888888892</v>
      </c>
    </row>
    <row r="2246" spans="1:2" x14ac:dyDescent="0.25">
      <c r="A2246" s="457" t="s">
        <v>3637</v>
      </c>
      <c r="B2246" s="462">
        <v>0.47638888888888892</v>
      </c>
    </row>
    <row r="2247" spans="1:2" x14ac:dyDescent="0.25">
      <c r="A2247" s="457" t="s">
        <v>3638</v>
      </c>
      <c r="B2247" s="462">
        <v>0.4770833333333333</v>
      </c>
    </row>
    <row r="2248" spans="1:2" x14ac:dyDescent="0.25">
      <c r="A2248" s="457" t="s">
        <v>3639</v>
      </c>
      <c r="B2248" s="462">
        <v>0.47638888888888892</v>
      </c>
    </row>
    <row r="2249" spans="1:2" x14ac:dyDescent="0.25">
      <c r="A2249" s="457" t="s">
        <v>3640</v>
      </c>
      <c r="B2249" s="462">
        <v>0.47638888888888892</v>
      </c>
    </row>
    <row r="2250" spans="1:2" x14ac:dyDescent="0.25">
      <c r="A2250" s="457" t="s">
        <v>3641</v>
      </c>
      <c r="B2250" s="462">
        <v>0.47638888888888892</v>
      </c>
    </row>
    <row r="2251" spans="1:2" x14ac:dyDescent="0.25">
      <c r="A2251" s="457" t="s">
        <v>3642</v>
      </c>
      <c r="B2251" s="462">
        <v>0.47638888888888892</v>
      </c>
    </row>
    <row r="2252" spans="1:2" x14ac:dyDescent="0.25">
      <c r="A2252" s="457" t="s">
        <v>3643</v>
      </c>
      <c r="B2252" s="462">
        <v>0.4770833333333333</v>
      </c>
    </row>
    <row r="2253" spans="1:2" x14ac:dyDescent="0.25">
      <c r="A2253" s="457" t="s">
        <v>3644</v>
      </c>
      <c r="B2253" s="462">
        <v>0.47638888888888892</v>
      </c>
    </row>
    <row r="2254" spans="1:2" x14ac:dyDescent="0.25">
      <c r="A2254" s="457" t="s">
        <v>3645</v>
      </c>
      <c r="B2254" s="462">
        <v>0.47638888888888892</v>
      </c>
    </row>
    <row r="2255" spans="1:2" x14ac:dyDescent="0.25">
      <c r="A2255" s="457" t="s">
        <v>3646</v>
      </c>
      <c r="B2255" s="462">
        <v>0.47638888888888892</v>
      </c>
    </row>
    <row r="2256" spans="1:2" x14ac:dyDescent="0.25">
      <c r="A2256" s="457" t="s">
        <v>3647</v>
      </c>
      <c r="B2256" s="462">
        <v>0.4770833333333333</v>
      </c>
    </row>
    <row r="2257" spans="1:2" x14ac:dyDescent="0.25">
      <c r="A2257" s="457" t="s">
        <v>3648</v>
      </c>
      <c r="B2257" s="462">
        <v>0.47638888888888892</v>
      </c>
    </row>
    <row r="2258" spans="1:2" x14ac:dyDescent="0.25">
      <c r="A2258" s="457" t="s">
        <v>3649</v>
      </c>
      <c r="B2258" s="462">
        <v>0.47638888888888892</v>
      </c>
    </row>
    <row r="2259" spans="1:2" x14ac:dyDescent="0.25">
      <c r="A2259" s="457" t="s">
        <v>3650</v>
      </c>
      <c r="B2259" s="462">
        <v>0.47638888888888892</v>
      </c>
    </row>
    <row r="2260" spans="1:2" x14ac:dyDescent="0.25">
      <c r="A2260" s="457" t="s">
        <v>3651</v>
      </c>
      <c r="B2260" s="462">
        <v>0.47638888888888892</v>
      </c>
    </row>
    <row r="2261" spans="1:2" x14ac:dyDescent="0.25">
      <c r="A2261" s="457" t="s">
        <v>3652</v>
      </c>
      <c r="B2261" s="462">
        <v>0.47638888888888892</v>
      </c>
    </row>
    <row r="2262" spans="1:2" x14ac:dyDescent="0.25">
      <c r="A2262" s="457" t="s">
        <v>3653</v>
      </c>
      <c r="B2262" s="462">
        <v>0.47638888888888892</v>
      </c>
    </row>
    <row r="2263" spans="1:2" x14ac:dyDescent="0.25">
      <c r="A2263" s="457" t="s">
        <v>3654</v>
      </c>
      <c r="B2263" s="462">
        <v>0.47638888888888892</v>
      </c>
    </row>
    <row r="2264" spans="1:2" x14ac:dyDescent="0.25">
      <c r="A2264" s="457" t="s">
        <v>3655</v>
      </c>
      <c r="B2264" s="462">
        <v>0.47638888888888892</v>
      </c>
    </row>
    <row r="2265" spans="1:2" x14ac:dyDescent="0.25">
      <c r="A2265" s="457" t="s">
        <v>3656</v>
      </c>
      <c r="B2265" s="462">
        <v>0.4770833333333333</v>
      </c>
    </row>
    <row r="2266" spans="1:2" x14ac:dyDescent="0.25">
      <c r="A2266" s="457" t="s">
        <v>3657</v>
      </c>
      <c r="B2266" s="462">
        <v>0.47638888888888892</v>
      </c>
    </row>
    <row r="2267" spans="1:2" x14ac:dyDescent="0.25">
      <c r="A2267" s="457" t="s">
        <v>3658</v>
      </c>
      <c r="B2267" s="462">
        <v>0.47638888888888892</v>
      </c>
    </row>
    <row r="2268" spans="1:2" x14ac:dyDescent="0.25">
      <c r="A2268" s="457" t="s">
        <v>3659</v>
      </c>
      <c r="B2268" s="462">
        <v>0.4770833333333333</v>
      </c>
    </row>
    <row r="2269" spans="1:2" x14ac:dyDescent="0.25">
      <c r="A2269" s="457" t="s">
        <v>3660</v>
      </c>
      <c r="B2269" s="462">
        <v>0.47638888888888892</v>
      </c>
    </row>
    <row r="2270" spans="1:2" x14ac:dyDescent="0.25">
      <c r="A2270" s="457" t="s">
        <v>3661</v>
      </c>
      <c r="B2270" s="462">
        <v>0.47638888888888892</v>
      </c>
    </row>
    <row r="2271" spans="1:2" x14ac:dyDescent="0.25">
      <c r="A2271" s="457" t="s">
        <v>3662</v>
      </c>
      <c r="B2271" s="462">
        <v>0.47638888888888892</v>
      </c>
    </row>
    <row r="2272" spans="1:2" x14ac:dyDescent="0.25">
      <c r="A2272" s="457" t="s">
        <v>3663</v>
      </c>
      <c r="B2272" s="462">
        <v>0.47638888888888892</v>
      </c>
    </row>
    <row r="2273" spans="1:2" x14ac:dyDescent="0.25">
      <c r="A2273" s="457" t="s">
        <v>3664</v>
      </c>
      <c r="B2273" s="462">
        <v>0.47638888888888892</v>
      </c>
    </row>
    <row r="2274" spans="1:2" x14ac:dyDescent="0.25">
      <c r="A2274" s="457" t="s">
        <v>3665</v>
      </c>
      <c r="B2274" s="462">
        <v>0.4770833333333333</v>
      </c>
    </row>
    <row r="2275" spans="1:2" x14ac:dyDescent="0.25">
      <c r="A2275" s="457" t="s">
        <v>3666</v>
      </c>
      <c r="B2275" s="462">
        <v>0.47638888888888892</v>
      </c>
    </row>
    <row r="2276" spans="1:2" x14ac:dyDescent="0.25">
      <c r="A2276" s="457" t="s">
        <v>3667</v>
      </c>
      <c r="B2276" s="462">
        <v>0.47638888888888892</v>
      </c>
    </row>
    <row r="2277" spans="1:2" x14ac:dyDescent="0.25">
      <c r="A2277" s="457" t="s">
        <v>3668</v>
      </c>
      <c r="B2277" s="462">
        <v>0.47638888888888892</v>
      </c>
    </row>
    <row r="2278" spans="1:2" x14ac:dyDescent="0.25">
      <c r="A2278" s="457" t="s">
        <v>3669</v>
      </c>
      <c r="B2278" s="462">
        <v>0.47638888888888892</v>
      </c>
    </row>
    <row r="2279" spans="1:2" x14ac:dyDescent="0.25">
      <c r="A2279" s="457" t="s">
        <v>3670</v>
      </c>
      <c r="B2279" s="462">
        <v>0.47638888888888892</v>
      </c>
    </row>
    <row r="2280" spans="1:2" x14ac:dyDescent="0.25">
      <c r="A2280" s="457" t="s">
        <v>3671</v>
      </c>
      <c r="B2280" s="462">
        <v>0.47638888888888892</v>
      </c>
    </row>
    <row r="2281" spans="1:2" x14ac:dyDescent="0.25">
      <c r="A2281" s="457" t="s">
        <v>3672</v>
      </c>
      <c r="B2281" s="462">
        <v>0.4770833333333333</v>
      </c>
    </row>
    <row r="2282" spans="1:2" x14ac:dyDescent="0.25">
      <c r="A2282" s="457" t="s">
        <v>3673</v>
      </c>
      <c r="B2282" s="462">
        <v>0.47638888888888892</v>
      </c>
    </row>
    <row r="2283" spans="1:2" x14ac:dyDescent="0.25">
      <c r="A2283" s="457" t="s">
        <v>3674</v>
      </c>
      <c r="B2283" s="462">
        <v>0.4770833333333333</v>
      </c>
    </row>
    <row r="2284" spans="1:2" x14ac:dyDescent="0.25">
      <c r="A2284" s="457" t="s">
        <v>3675</v>
      </c>
      <c r="B2284" s="462">
        <v>0.4770833333333333</v>
      </c>
    </row>
    <row r="2285" spans="1:2" x14ac:dyDescent="0.25">
      <c r="A2285" s="457" t="s">
        <v>3676</v>
      </c>
      <c r="B2285" s="462">
        <v>0.47638888888888892</v>
      </c>
    </row>
    <row r="2286" spans="1:2" x14ac:dyDescent="0.25">
      <c r="A2286" s="457" t="s">
        <v>3677</v>
      </c>
      <c r="B2286" s="462">
        <v>0.47638888888888892</v>
      </c>
    </row>
    <row r="2287" spans="1:2" x14ac:dyDescent="0.25">
      <c r="A2287" s="457" t="s">
        <v>3678</v>
      </c>
      <c r="B2287" s="462">
        <v>0.47638888888888892</v>
      </c>
    </row>
    <row r="2288" spans="1:2" x14ac:dyDescent="0.25">
      <c r="A2288" s="457" t="s">
        <v>3679</v>
      </c>
      <c r="B2288" s="462">
        <v>0.47638888888888892</v>
      </c>
    </row>
    <row r="2289" spans="1:2" x14ac:dyDescent="0.25">
      <c r="A2289" s="457" t="s">
        <v>3680</v>
      </c>
      <c r="B2289" s="462">
        <v>0.47638888888888892</v>
      </c>
    </row>
    <row r="2290" spans="1:2" ht="30" x14ac:dyDescent="0.25">
      <c r="A2290" s="457" t="s">
        <v>3681</v>
      </c>
      <c r="B2290" s="462">
        <v>0.47638888888888892</v>
      </c>
    </row>
    <row r="2291" spans="1:2" x14ac:dyDescent="0.25">
      <c r="A2291" s="457" t="s">
        <v>3682</v>
      </c>
      <c r="B2291" s="462">
        <v>0.47638888888888892</v>
      </c>
    </row>
    <row r="2292" spans="1:2" x14ac:dyDescent="0.25">
      <c r="A2292" s="457" t="s">
        <v>3683</v>
      </c>
      <c r="B2292" s="462">
        <v>0.47638888888888892</v>
      </c>
    </row>
    <row r="2293" spans="1:2" x14ac:dyDescent="0.25">
      <c r="A2293" s="457" t="s">
        <v>3684</v>
      </c>
      <c r="B2293" s="462">
        <v>0.47638888888888892</v>
      </c>
    </row>
    <row r="2294" spans="1:2" x14ac:dyDescent="0.25">
      <c r="A2294" s="457" t="s">
        <v>3685</v>
      </c>
      <c r="B2294" s="462">
        <v>0.47638888888888892</v>
      </c>
    </row>
    <row r="2295" spans="1:2" x14ac:dyDescent="0.25">
      <c r="A2295" s="457" t="s">
        <v>3686</v>
      </c>
      <c r="B2295" s="462">
        <v>0.47638888888888892</v>
      </c>
    </row>
    <row r="2296" spans="1:2" x14ac:dyDescent="0.25">
      <c r="A2296" s="457" t="s">
        <v>3687</v>
      </c>
      <c r="B2296" s="462">
        <v>0.47638888888888892</v>
      </c>
    </row>
    <row r="2297" spans="1:2" x14ac:dyDescent="0.25">
      <c r="A2297" s="457" t="s">
        <v>3688</v>
      </c>
      <c r="B2297" s="462">
        <v>0.47638888888888892</v>
      </c>
    </row>
    <row r="2298" spans="1:2" x14ac:dyDescent="0.25">
      <c r="A2298" s="457" t="s">
        <v>3689</v>
      </c>
      <c r="B2298" s="462">
        <v>0.47638888888888892</v>
      </c>
    </row>
    <row r="2299" spans="1:2" x14ac:dyDescent="0.25">
      <c r="A2299" s="457" t="s">
        <v>3690</v>
      </c>
      <c r="B2299" s="462">
        <v>0.47638888888888892</v>
      </c>
    </row>
    <row r="2300" spans="1:2" x14ac:dyDescent="0.25">
      <c r="A2300" s="457" t="s">
        <v>3691</v>
      </c>
      <c r="B2300" s="462">
        <v>0.4770833333333333</v>
      </c>
    </row>
    <row r="2301" spans="1:2" x14ac:dyDescent="0.25">
      <c r="A2301" s="457" t="s">
        <v>3692</v>
      </c>
      <c r="B2301" s="462">
        <v>0.47638888888888892</v>
      </c>
    </row>
    <row r="2302" spans="1:2" x14ac:dyDescent="0.25">
      <c r="A2302" s="457" t="s">
        <v>3693</v>
      </c>
      <c r="B2302" s="462">
        <v>0.4770833333333333</v>
      </c>
    </row>
    <row r="2303" spans="1:2" x14ac:dyDescent="0.25">
      <c r="A2303" s="457" t="s">
        <v>3694</v>
      </c>
      <c r="B2303" s="462">
        <v>0.4770833333333333</v>
      </c>
    </row>
    <row r="2304" spans="1:2" x14ac:dyDescent="0.25">
      <c r="A2304" s="457" t="s">
        <v>3695</v>
      </c>
      <c r="B2304" s="462">
        <v>0.47638888888888892</v>
      </c>
    </row>
    <row r="2305" spans="1:2" x14ac:dyDescent="0.25">
      <c r="A2305" s="457" t="s">
        <v>3696</v>
      </c>
      <c r="B2305" s="462">
        <v>0.4770833333333333</v>
      </c>
    </row>
    <row r="2306" spans="1:2" x14ac:dyDescent="0.25">
      <c r="A2306" s="457" t="s">
        <v>3697</v>
      </c>
      <c r="B2306" s="462">
        <v>0.4770833333333333</v>
      </c>
    </row>
    <row r="2307" spans="1:2" x14ac:dyDescent="0.25">
      <c r="A2307" s="457" t="s">
        <v>3698</v>
      </c>
      <c r="B2307" s="462">
        <v>0.47638888888888892</v>
      </c>
    </row>
    <row r="2308" spans="1:2" x14ac:dyDescent="0.25">
      <c r="A2308" s="457" t="s">
        <v>3699</v>
      </c>
      <c r="B2308" s="462">
        <v>0.47638888888888892</v>
      </c>
    </row>
    <row r="2309" spans="1:2" x14ac:dyDescent="0.25">
      <c r="A2309" s="457" t="s">
        <v>3700</v>
      </c>
      <c r="B2309" s="462">
        <v>0.4770833333333333</v>
      </c>
    </row>
    <row r="2310" spans="1:2" x14ac:dyDescent="0.25">
      <c r="A2310" s="457" t="s">
        <v>3701</v>
      </c>
      <c r="B2310" s="462">
        <v>0.47638888888888892</v>
      </c>
    </row>
    <row r="2311" spans="1:2" x14ac:dyDescent="0.25">
      <c r="A2311" s="457" t="s">
        <v>3702</v>
      </c>
      <c r="B2311" s="462">
        <v>0.47638888888888892</v>
      </c>
    </row>
    <row r="2312" spans="1:2" x14ac:dyDescent="0.25">
      <c r="A2312" s="457" t="s">
        <v>3703</v>
      </c>
      <c r="B2312" s="462">
        <v>0.47638888888888892</v>
      </c>
    </row>
    <row r="2313" spans="1:2" x14ac:dyDescent="0.25">
      <c r="A2313" s="457" t="s">
        <v>3704</v>
      </c>
      <c r="B2313" s="462">
        <v>0.47638888888888892</v>
      </c>
    </row>
    <row r="2314" spans="1:2" x14ac:dyDescent="0.25">
      <c r="A2314" s="457" t="s">
        <v>3705</v>
      </c>
      <c r="B2314" s="462">
        <v>0.47638888888888892</v>
      </c>
    </row>
    <row r="2315" spans="1:2" x14ac:dyDescent="0.25">
      <c r="A2315" s="457" t="s">
        <v>3706</v>
      </c>
      <c r="B2315" s="462">
        <v>0.47638888888888892</v>
      </c>
    </row>
    <row r="2316" spans="1:2" x14ac:dyDescent="0.25">
      <c r="A2316" s="457" t="s">
        <v>3707</v>
      </c>
      <c r="B2316" s="462">
        <v>0.47638888888888892</v>
      </c>
    </row>
    <row r="2317" spans="1:2" x14ac:dyDescent="0.25">
      <c r="A2317" s="457" t="s">
        <v>3708</v>
      </c>
      <c r="B2317" s="462">
        <v>0.47638888888888892</v>
      </c>
    </row>
    <row r="2318" spans="1:2" x14ac:dyDescent="0.25">
      <c r="A2318" s="457" t="s">
        <v>3709</v>
      </c>
      <c r="B2318" s="462">
        <v>0.47638888888888892</v>
      </c>
    </row>
    <row r="2319" spans="1:2" x14ac:dyDescent="0.25">
      <c r="A2319" s="457" t="s">
        <v>3710</v>
      </c>
      <c r="B2319" s="462">
        <v>0.47638888888888892</v>
      </c>
    </row>
    <row r="2320" spans="1:2" x14ac:dyDescent="0.25">
      <c r="A2320" s="457" t="s">
        <v>3711</v>
      </c>
      <c r="B2320" s="462">
        <v>0.47638888888888892</v>
      </c>
    </row>
    <row r="2321" spans="1:2" x14ac:dyDescent="0.25">
      <c r="A2321" s="457" t="s">
        <v>3712</v>
      </c>
      <c r="B2321" s="462">
        <v>0.47638888888888892</v>
      </c>
    </row>
    <row r="2322" spans="1:2" x14ac:dyDescent="0.25">
      <c r="A2322" s="457" t="s">
        <v>3713</v>
      </c>
      <c r="B2322" s="462">
        <v>0.47638888888888892</v>
      </c>
    </row>
    <row r="2323" spans="1:2" x14ac:dyDescent="0.25">
      <c r="A2323" s="457" t="s">
        <v>3714</v>
      </c>
      <c r="B2323" s="462">
        <v>0.47638888888888892</v>
      </c>
    </row>
    <row r="2324" spans="1:2" x14ac:dyDescent="0.25">
      <c r="A2324" s="457" t="s">
        <v>3715</v>
      </c>
      <c r="B2324" s="462">
        <v>0.47638888888888892</v>
      </c>
    </row>
    <row r="2325" spans="1:2" x14ac:dyDescent="0.25">
      <c r="A2325" s="457" t="s">
        <v>3716</v>
      </c>
      <c r="B2325" s="462">
        <v>0.4770833333333333</v>
      </c>
    </row>
    <row r="2326" spans="1:2" x14ac:dyDescent="0.25">
      <c r="A2326" s="457" t="s">
        <v>3717</v>
      </c>
      <c r="B2326" s="462">
        <v>0.47638888888888892</v>
      </c>
    </row>
    <row r="2327" spans="1:2" x14ac:dyDescent="0.25">
      <c r="A2327" s="457" t="s">
        <v>3718</v>
      </c>
      <c r="B2327" s="462">
        <v>0.47638888888888892</v>
      </c>
    </row>
    <row r="2328" spans="1:2" x14ac:dyDescent="0.25">
      <c r="A2328" s="457" t="s">
        <v>3719</v>
      </c>
      <c r="B2328" s="462">
        <v>0.47638888888888892</v>
      </c>
    </row>
    <row r="2329" spans="1:2" x14ac:dyDescent="0.25">
      <c r="A2329" s="457" t="s">
        <v>3720</v>
      </c>
      <c r="B2329" s="462">
        <v>0.47638888888888892</v>
      </c>
    </row>
    <row r="2330" spans="1:2" x14ac:dyDescent="0.25">
      <c r="A2330" s="457" t="s">
        <v>3721</v>
      </c>
      <c r="B2330" s="462">
        <v>0.47638888888888892</v>
      </c>
    </row>
    <row r="2331" spans="1:2" x14ac:dyDescent="0.25">
      <c r="A2331" s="457" t="s">
        <v>3722</v>
      </c>
      <c r="B2331" s="462">
        <v>0.47638888888888892</v>
      </c>
    </row>
    <row r="2332" spans="1:2" x14ac:dyDescent="0.25">
      <c r="A2332" s="457" t="s">
        <v>3723</v>
      </c>
      <c r="B2332" s="462">
        <v>0.47638888888888892</v>
      </c>
    </row>
    <row r="2333" spans="1:2" x14ac:dyDescent="0.25">
      <c r="A2333" s="457" t="s">
        <v>3724</v>
      </c>
      <c r="B2333" s="462">
        <v>0.47638888888888892</v>
      </c>
    </row>
    <row r="2334" spans="1:2" x14ac:dyDescent="0.25">
      <c r="A2334" s="457" t="s">
        <v>3725</v>
      </c>
      <c r="B2334" s="462">
        <v>0.47638888888888892</v>
      </c>
    </row>
    <row r="2335" spans="1:2" x14ac:dyDescent="0.25">
      <c r="A2335" s="457" t="s">
        <v>3726</v>
      </c>
      <c r="B2335" s="462">
        <v>0.4770833333333333</v>
      </c>
    </row>
    <row r="2336" spans="1:2" x14ac:dyDescent="0.25">
      <c r="A2336" s="457" t="s">
        <v>3727</v>
      </c>
      <c r="B2336" s="462">
        <v>0.47638888888888892</v>
      </c>
    </row>
    <row r="2337" spans="1:2" x14ac:dyDescent="0.25">
      <c r="A2337" s="457" t="s">
        <v>3728</v>
      </c>
      <c r="B2337" s="462">
        <v>0.4770833333333333</v>
      </c>
    </row>
    <row r="2338" spans="1:2" x14ac:dyDescent="0.25">
      <c r="A2338" s="457" t="s">
        <v>3729</v>
      </c>
      <c r="B2338" s="462">
        <v>0.47638888888888892</v>
      </c>
    </row>
    <row r="2339" spans="1:2" x14ac:dyDescent="0.25">
      <c r="A2339" s="457" t="s">
        <v>3730</v>
      </c>
      <c r="B2339" s="462">
        <v>0.47638888888888892</v>
      </c>
    </row>
    <row r="2340" spans="1:2" x14ac:dyDescent="0.25">
      <c r="A2340" s="457" t="s">
        <v>3731</v>
      </c>
      <c r="B2340" s="462">
        <v>0.47638888888888892</v>
      </c>
    </row>
    <row r="2341" spans="1:2" x14ac:dyDescent="0.25">
      <c r="A2341" s="457" t="s">
        <v>3732</v>
      </c>
      <c r="B2341" s="462">
        <v>0.47638888888888892</v>
      </c>
    </row>
    <row r="2342" spans="1:2" x14ac:dyDescent="0.25">
      <c r="A2342" s="457" t="s">
        <v>3733</v>
      </c>
      <c r="B2342" s="462">
        <v>0.47638888888888892</v>
      </c>
    </row>
    <row r="2343" spans="1:2" x14ac:dyDescent="0.25">
      <c r="A2343" s="457" t="s">
        <v>3734</v>
      </c>
      <c r="B2343" s="462">
        <v>0.47638888888888892</v>
      </c>
    </row>
    <row r="2344" spans="1:2" x14ac:dyDescent="0.25">
      <c r="A2344" s="457" t="s">
        <v>3735</v>
      </c>
      <c r="B2344" s="462">
        <v>0.47638888888888892</v>
      </c>
    </row>
    <row r="2345" spans="1:2" x14ac:dyDescent="0.25">
      <c r="A2345" s="457" t="s">
        <v>3736</v>
      </c>
      <c r="B2345" s="462">
        <v>0.47638888888888892</v>
      </c>
    </row>
    <row r="2346" spans="1:2" x14ac:dyDescent="0.25">
      <c r="A2346" s="457" t="s">
        <v>3737</v>
      </c>
      <c r="B2346" s="462">
        <v>0.47638888888888892</v>
      </c>
    </row>
    <row r="2347" spans="1:2" x14ac:dyDescent="0.25">
      <c r="A2347" s="457" t="s">
        <v>3738</v>
      </c>
      <c r="B2347" s="462">
        <v>0.4770833333333333</v>
      </c>
    </row>
    <row r="2348" spans="1:2" x14ac:dyDescent="0.25">
      <c r="A2348" s="457" t="s">
        <v>3739</v>
      </c>
      <c r="B2348" s="462">
        <v>0.47638888888888892</v>
      </c>
    </row>
    <row r="2349" spans="1:2" x14ac:dyDescent="0.25">
      <c r="A2349" s="457" t="s">
        <v>3740</v>
      </c>
      <c r="B2349" s="462">
        <v>0.47638888888888892</v>
      </c>
    </row>
    <row r="2350" spans="1:2" x14ac:dyDescent="0.25">
      <c r="A2350" s="457" t="s">
        <v>3741</v>
      </c>
      <c r="B2350" s="462">
        <v>0.47638888888888892</v>
      </c>
    </row>
    <row r="2351" spans="1:2" x14ac:dyDescent="0.25">
      <c r="A2351" s="457" t="s">
        <v>3742</v>
      </c>
      <c r="B2351" s="462">
        <v>0.47638888888888892</v>
      </c>
    </row>
    <row r="2352" spans="1:2" x14ac:dyDescent="0.25">
      <c r="A2352" s="457" t="s">
        <v>3743</v>
      </c>
      <c r="B2352" s="462">
        <v>0.47638888888888892</v>
      </c>
    </row>
    <row r="2353" spans="1:2" x14ac:dyDescent="0.25">
      <c r="A2353" s="457" t="s">
        <v>3744</v>
      </c>
      <c r="B2353" s="462">
        <v>0.47638888888888892</v>
      </c>
    </row>
    <row r="2354" spans="1:2" x14ac:dyDescent="0.25">
      <c r="A2354" s="457" t="s">
        <v>3745</v>
      </c>
      <c r="B2354" s="462">
        <v>0.47638888888888892</v>
      </c>
    </row>
    <row r="2355" spans="1:2" x14ac:dyDescent="0.25">
      <c r="A2355" s="457" t="s">
        <v>3746</v>
      </c>
      <c r="B2355" s="462">
        <v>0.47638888888888892</v>
      </c>
    </row>
    <row r="2356" spans="1:2" x14ac:dyDescent="0.25">
      <c r="A2356" s="457" t="s">
        <v>3747</v>
      </c>
      <c r="B2356" s="462">
        <v>0.47638888888888892</v>
      </c>
    </row>
    <row r="2357" spans="1:2" x14ac:dyDescent="0.25">
      <c r="A2357" s="457" t="s">
        <v>3748</v>
      </c>
      <c r="B2357" s="462">
        <v>0.47638888888888892</v>
      </c>
    </row>
    <row r="2358" spans="1:2" x14ac:dyDescent="0.25">
      <c r="A2358" s="457" t="s">
        <v>3749</v>
      </c>
      <c r="B2358" s="462">
        <v>0.47638888888888892</v>
      </c>
    </row>
    <row r="2359" spans="1:2" x14ac:dyDescent="0.25">
      <c r="A2359" s="457" t="s">
        <v>3750</v>
      </c>
      <c r="B2359" s="462">
        <v>0.47638888888888892</v>
      </c>
    </row>
    <row r="2360" spans="1:2" x14ac:dyDescent="0.25">
      <c r="A2360" s="457" t="s">
        <v>3751</v>
      </c>
      <c r="B2360" s="462">
        <v>0.4770833333333333</v>
      </c>
    </row>
    <row r="2361" spans="1:2" x14ac:dyDescent="0.25">
      <c r="A2361" s="457" t="s">
        <v>3752</v>
      </c>
      <c r="B2361" s="462">
        <v>0.47638888888888892</v>
      </c>
    </row>
    <row r="2362" spans="1:2" x14ac:dyDescent="0.25">
      <c r="A2362" s="457" t="s">
        <v>3753</v>
      </c>
      <c r="B2362" s="462">
        <v>0.47638888888888892</v>
      </c>
    </row>
    <row r="2363" spans="1:2" x14ac:dyDescent="0.25">
      <c r="A2363" s="457" t="s">
        <v>3754</v>
      </c>
      <c r="B2363" s="462">
        <v>0.47638888888888892</v>
      </c>
    </row>
    <row r="2364" spans="1:2" x14ac:dyDescent="0.25">
      <c r="A2364" s="457" t="s">
        <v>3755</v>
      </c>
      <c r="B2364" s="462">
        <v>0.47638888888888892</v>
      </c>
    </row>
    <row r="2365" spans="1:2" x14ac:dyDescent="0.25">
      <c r="A2365" s="457" t="s">
        <v>3756</v>
      </c>
      <c r="B2365" s="462">
        <v>0.47638888888888892</v>
      </c>
    </row>
    <row r="2366" spans="1:2" x14ac:dyDescent="0.25">
      <c r="A2366" s="457" t="s">
        <v>3757</v>
      </c>
      <c r="B2366" s="462">
        <v>0.47638888888888892</v>
      </c>
    </row>
    <row r="2367" spans="1:2" x14ac:dyDescent="0.25">
      <c r="A2367" s="457" t="s">
        <v>3758</v>
      </c>
      <c r="B2367" s="462">
        <v>0.4770833333333333</v>
      </c>
    </row>
    <row r="2368" spans="1:2" x14ac:dyDescent="0.25">
      <c r="A2368" s="457" t="s">
        <v>3759</v>
      </c>
      <c r="B2368" s="462">
        <v>0.47638888888888892</v>
      </c>
    </row>
    <row r="2369" spans="1:2" x14ac:dyDescent="0.25">
      <c r="A2369" s="457" t="s">
        <v>3760</v>
      </c>
      <c r="B2369" s="462">
        <v>0.47638888888888892</v>
      </c>
    </row>
    <row r="2370" spans="1:2" x14ac:dyDescent="0.25">
      <c r="A2370" s="457" t="s">
        <v>3761</v>
      </c>
      <c r="B2370" s="462">
        <v>0.47638888888888892</v>
      </c>
    </row>
    <row r="2371" spans="1:2" x14ac:dyDescent="0.25">
      <c r="A2371" s="457" t="s">
        <v>3762</v>
      </c>
      <c r="B2371" s="462">
        <v>0.47638888888888892</v>
      </c>
    </row>
    <row r="2372" spans="1:2" x14ac:dyDescent="0.25">
      <c r="A2372" s="457" t="s">
        <v>3763</v>
      </c>
      <c r="B2372" s="462">
        <v>0.4770833333333333</v>
      </c>
    </row>
    <row r="2373" spans="1:2" x14ac:dyDescent="0.25">
      <c r="A2373" s="457" t="s">
        <v>3764</v>
      </c>
      <c r="B2373" s="462">
        <v>0.47638888888888892</v>
      </c>
    </row>
    <row r="2374" spans="1:2" x14ac:dyDescent="0.25">
      <c r="A2374" s="457" t="s">
        <v>3765</v>
      </c>
      <c r="B2374" s="462">
        <v>0.47638888888888892</v>
      </c>
    </row>
    <row r="2375" spans="1:2" x14ac:dyDescent="0.25">
      <c r="A2375" s="457" t="s">
        <v>3766</v>
      </c>
      <c r="B2375" s="462">
        <v>0.47638888888888892</v>
      </c>
    </row>
    <row r="2376" spans="1:2" x14ac:dyDescent="0.25">
      <c r="A2376" s="457" t="s">
        <v>3767</v>
      </c>
      <c r="B2376" s="462">
        <v>0.47638888888888892</v>
      </c>
    </row>
    <row r="2377" spans="1:2" x14ac:dyDescent="0.25">
      <c r="A2377" s="457" t="s">
        <v>3768</v>
      </c>
      <c r="B2377" s="462">
        <v>0.47638888888888892</v>
      </c>
    </row>
    <row r="2378" spans="1:2" x14ac:dyDescent="0.25">
      <c r="A2378" s="457" t="s">
        <v>3769</v>
      </c>
      <c r="B2378" s="462">
        <v>0.4770833333333333</v>
      </c>
    </row>
    <row r="2379" spans="1:2" x14ac:dyDescent="0.25">
      <c r="A2379" s="457" t="s">
        <v>3770</v>
      </c>
      <c r="B2379" s="462">
        <v>0.47638888888888892</v>
      </c>
    </row>
    <row r="2380" spans="1:2" x14ac:dyDescent="0.25">
      <c r="A2380" s="457" t="s">
        <v>3771</v>
      </c>
      <c r="B2380" s="462">
        <v>0.47638888888888892</v>
      </c>
    </row>
    <row r="2381" spans="1:2" x14ac:dyDescent="0.25">
      <c r="A2381" s="457" t="s">
        <v>3772</v>
      </c>
      <c r="B2381" s="462">
        <v>0.4770833333333333</v>
      </c>
    </row>
    <row r="2382" spans="1:2" x14ac:dyDescent="0.25">
      <c r="A2382" s="457" t="s">
        <v>3773</v>
      </c>
      <c r="B2382" s="462">
        <v>0.47638888888888892</v>
      </c>
    </row>
    <row r="2383" spans="1:2" x14ac:dyDescent="0.25">
      <c r="A2383" s="457" t="s">
        <v>3774</v>
      </c>
      <c r="B2383" s="462">
        <v>0.47638888888888892</v>
      </c>
    </row>
    <row r="2384" spans="1:2" x14ac:dyDescent="0.25">
      <c r="A2384" s="457" t="s">
        <v>3775</v>
      </c>
      <c r="B2384" s="462">
        <v>0.47638888888888892</v>
      </c>
    </row>
    <row r="2385" spans="1:2" x14ac:dyDescent="0.25">
      <c r="A2385" s="457" t="s">
        <v>3776</v>
      </c>
      <c r="B2385" s="462">
        <v>0.47638888888888892</v>
      </c>
    </row>
    <row r="2386" spans="1:2" x14ac:dyDescent="0.25">
      <c r="A2386" s="457" t="s">
        <v>3777</v>
      </c>
      <c r="B2386" s="462">
        <v>0.47638888888888892</v>
      </c>
    </row>
    <row r="2387" spans="1:2" x14ac:dyDescent="0.25">
      <c r="A2387" s="457" t="s">
        <v>3778</v>
      </c>
      <c r="B2387" s="462">
        <v>0.47638888888888892</v>
      </c>
    </row>
    <row r="2388" spans="1:2" x14ac:dyDescent="0.25">
      <c r="A2388" s="457" t="s">
        <v>3779</v>
      </c>
      <c r="B2388" s="462">
        <v>0.47638888888888892</v>
      </c>
    </row>
    <row r="2389" spans="1:2" x14ac:dyDescent="0.25">
      <c r="A2389" s="457" t="s">
        <v>3780</v>
      </c>
      <c r="B2389" s="462">
        <v>0.47638888888888892</v>
      </c>
    </row>
    <row r="2390" spans="1:2" x14ac:dyDescent="0.25">
      <c r="A2390" s="457" t="s">
        <v>3781</v>
      </c>
      <c r="B2390" s="462">
        <v>0.47638888888888892</v>
      </c>
    </row>
    <row r="2391" spans="1:2" x14ac:dyDescent="0.25">
      <c r="A2391" s="457" t="s">
        <v>3782</v>
      </c>
      <c r="B2391" s="462">
        <v>0.47638888888888892</v>
      </c>
    </row>
    <row r="2392" spans="1:2" x14ac:dyDescent="0.25">
      <c r="A2392" s="457" t="s">
        <v>3783</v>
      </c>
      <c r="B2392" s="462">
        <v>0.4770833333333333</v>
      </c>
    </row>
    <row r="2393" spans="1:2" x14ac:dyDescent="0.25">
      <c r="A2393" s="457" t="s">
        <v>3784</v>
      </c>
      <c r="B2393" s="462">
        <v>0.47638888888888892</v>
      </c>
    </row>
    <row r="2394" spans="1:2" x14ac:dyDescent="0.25">
      <c r="A2394" s="457" t="s">
        <v>3785</v>
      </c>
      <c r="B2394" s="462">
        <v>0.4770833333333333</v>
      </c>
    </row>
    <row r="2395" spans="1:2" x14ac:dyDescent="0.25">
      <c r="A2395" s="457" t="s">
        <v>3786</v>
      </c>
      <c r="B2395" s="462">
        <v>0.47638888888888892</v>
      </c>
    </row>
    <row r="2396" spans="1:2" x14ac:dyDescent="0.25">
      <c r="B2396"/>
    </row>
    <row r="2397" spans="1:2" x14ac:dyDescent="0.25">
      <c r="B2397"/>
    </row>
    <row r="2398" spans="1:2" x14ac:dyDescent="0.25">
      <c r="B2398"/>
    </row>
    <row r="2399" spans="1:2" x14ac:dyDescent="0.25">
      <c r="B2399"/>
    </row>
    <row r="2400" spans="1:2" x14ac:dyDescent="0.25">
      <c r="B2400"/>
    </row>
    <row r="2401" spans="2:2" x14ac:dyDescent="0.25">
      <c r="B2401"/>
    </row>
    <row r="2402" spans="2:2" x14ac:dyDescent="0.25">
      <c r="B2402"/>
    </row>
    <row r="2403" spans="2:2" x14ac:dyDescent="0.25">
      <c r="B2403"/>
    </row>
    <row r="2404" spans="2:2" x14ac:dyDescent="0.25">
      <c r="B2404"/>
    </row>
    <row r="2405" spans="2:2" x14ac:dyDescent="0.25">
      <c r="B2405"/>
    </row>
    <row r="2406" spans="2:2" x14ac:dyDescent="0.25">
      <c r="B2406"/>
    </row>
    <row r="2407" spans="2:2" x14ac:dyDescent="0.25">
      <c r="B2407"/>
    </row>
    <row r="2408" spans="2:2" x14ac:dyDescent="0.25">
      <c r="B2408"/>
    </row>
    <row r="2409" spans="2:2" x14ac:dyDescent="0.25">
      <c r="B2409"/>
    </row>
    <row r="2410" spans="2:2" x14ac:dyDescent="0.25">
      <c r="B2410"/>
    </row>
    <row r="2411" spans="2:2" x14ac:dyDescent="0.25">
      <c r="B2411"/>
    </row>
    <row r="2412" spans="2:2" x14ac:dyDescent="0.25">
      <c r="B2412"/>
    </row>
    <row r="2413" spans="2:2" x14ac:dyDescent="0.25">
      <c r="B2413"/>
    </row>
    <row r="2414" spans="2:2" x14ac:dyDescent="0.25">
      <c r="B2414"/>
    </row>
    <row r="2415" spans="2:2" x14ac:dyDescent="0.25">
      <c r="B2415"/>
    </row>
    <row r="2416" spans="2:2" x14ac:dyDescent="0.25">
      <c r="B2416"/>
    </row>
    <row r="2417" spans="2:2" x14ac:dyDescent="0.25">
      <c r="B2417"/>
    </row>
    <row r="2418" spans="2:2" x14ac:dyDescent="0.25">
      <c r="B2418"/>
    </row>
    <row r="2419" spans="2:2" x14ac:dyDescent="0.25">
      <c r="B2419"/>
    </row>
    <row r="2420" spans="2:2" x14ac:dyDescent="0.25">
      <c r="B2420"/>
    </row>
    <row r="2421" spans="2:2" x14ac:dyDescent="0.25">
      <c r="B2421"/>
    </row>
    <row r="2422" spans="2:2" x14ac:dyDescent="0.25">
      <c r="B2422"/>
    </row>
    <row r="2423" spans="2:2" x14ac:dyDescent="0.25">
      <c r="B2423"/>
    </row>
    <row r="2424" spans="2:2" x14ac:dyDescent="0.25">
      <c r="B2424"/>
    </row>
    <row r="2425" spans="2:2" x14ac:dyDescent="0.25">
      <c r="B2425"/>
    </row>
    <row r="2426" spans="2:2" x14ac:dyDescent="0.25">
      <c r="B2426"/>
    </row>
    <row r="2427" spans="2:2" x14ac:dyDescent="0.25">
      <c r="B2427"/>
    </row>
    <row r="2428" spans="2:2" x14ac:dyDescent="0.25">
      <c r="B2428"/>
    </row>
    <row r="2429" spans="2:2" x14ac:dyDescent="0.25">
      <c r="B2429"/>
    </row>
    <row r="2430" spans="2:2" x14ac:dyDescent="0.25">
      <c r="B2430"/>
    </row>
    <row r="2431" spans="2:2" x14ac:dyDescent="0.25">
      <c r="B2431"/>
    </row>
    <row r="2432" spans="2:2" x14ac:dyDescent="0.25">
      <c r="B2432"/>
    </row>
    <row r="2433" spans="2:2" x14ac:dyDescent="0.25">
      <c r="B2433"/>
    </row>
    <row r="2434" spans="2:2" x14ac:dyDescent="0.25">
      <c r="B2434"/>
    </row>
    <row r="2435" spans="2:2" x14ac:dyDescent="0.25">
      <c r="B2435"/>
    </row>
    <row r="2436" spans="2:2" x14ac:dyDescent="0.25">
      <c r="B2436"/>
    </row>
    <row r="2437" spans="2:2" x14ac:dyDescent="0.25">
      <c r="B2437"/>
    </row>
    <row r="2438" spans="2:2" x14ac:dyDescent="0.25">
      <c r="B2438"/>
    </row>
    <row r="2439" spans="2:2" x14ac:dyDescent="0.25">
      <c r="B2439"/>
    </row>
    <row r="2440" spans="2:2" x14ac:dyDescent="0.25">
      <c r="B2440"/>
    </row>
    <row r="2441" spans="2:2" x14ac:dyDescent="0.25">
      <c r="B2441"/>
    </row>
    <row r="2442" spans="2:2" x14ac:dyDescent="0.25">
      <c r="B2442"/>
    </row>
    <row r="2443" spans="2:2" x14ac:dyDescent="0.25">
      <c r="B2443"/>
    </row>
    <row r="2444" spans="2:2" x14ac:dyDescent="0.25">
      <c r="B2444"/>
    </row>
    <row r="2445" spans="2:2" x14ac:dyDescent="0.25">
      <c r="B2445"/>
    </row>
    <row r="2446" spans="2:2" x14ac:dyDescent="0.25">
      <c r="B2446"/>
    </row>
    <row r="2447" spans="2:2" x14ac:dyDescent="0.25">
      <c r="B2447"/>
    </row>
    <row r="2448" spans="2:2" x14ac:dyDescent="0.25">
      <c r="B2448"/>
    </row>
    <row r="2449" spans="2:2" x14ac:dyDescent="0.25">
      <c r="B2449"/>
    </row>
    <row r="2450" spans="2:2" x14ac:dyDescent="0.25">
      <c r="B2450"/>
    </row>
    <row r="2451" spans="2:2" x14ac:dyDescent="0.25">
      <c r="B2451"/>
    </row>
    <row r="2452" spans="2:2" x14ac:dyDescent="0.25">
      <c r="B2452"/>
    </row>
    <row r="2453" spans="2:2" x14ac:dyDescent="0.25">
      <c r="B2453"/>
    </row>
    <row r="2454" spans="2:2" x14ac:dyDescent="0.25">
      <c r="B2454"/>
    </row>
    <row r="2455" spans="2:2" x14ac:dyDescent="0.25">
      <c r="B2455"/>
    </row>
    <row r="2456" spans="2:2" x14ac:dyDescent="0.25">
      <c r="B2456"/>
    </row>
    <row r="2457" spans="2:2" x14ac:dyDescent="0.25">
      <c r="B2457"/>
    </row>
    <row r="2458" spans="2:2" x14ac:dyDescent="0.25">
      <c r="B2458"/>
    </row>
    <row r="2459" spans="2:2" x14ac:dyDescent="0.25">
      <c r="B2459"/>
    </row>
    <row r="2460" spans="2:2" x14ac:dyDescent="0.25">
      <c r="B2460"/>
    </row>
    <row r="2461" spans="2:2" x14ac:dyDescent="0.25">
      <c r="B2461"/>
    </row>
    <row r="2462" spans="2:2" x14ac:dyDescent="0.25">
      <c r="B2462"/>
    </row>
    <row r="2463" spans="2:2" x14ac:dyDescent="0.25">
      <c r="B2463"/>
    </row>
    <row r="2464" spans="2:2" x14ac:dyDescent="0.25">
      <c r="B2464"/>
    </row>
    <row r="2465" spans="2:2" x14ac:dyDescent="0.25">
      <c r="B2465"/>
    </row>
    <row r="2466" spans="2:2" x14ac:dyDescent="0.25">
      <c r="B2466"/>
    </row>
    <row r="2467" spans="2:2" x14ac:dyDescent="0.25">
      <c r="B2467"/>
    </row>
    <row r="2468" spans="2:2" x14ac:dyDescent="0.25">
      <c r="B2468"/>
    </row>
    <row r="2469" spans="2:2" x14ac:dyDescent="0.25">
      <c r="B2469"/>
    </row>
    <row r="2470" spans="2:2" x14ac:dyDescent="0.25">
      <c r="B2470"/>
    </row>
    <row r="2471" spans="2:2" x14ac:dyDescent="0.25">
      <c r="B2471"/>
    </row>
    <row r="2472" spans="2:2" x14ac:dyDescent="0.25">
      <c r="B2472"/>
    </row>
    <row r="2473" spans="2:2" x14ac:dyDescent="0.25">
      <c r="B2473"/>
    </row>
    <row r="2474" spans="2:2" x14ac:dyDescent="0.25">
      <c r="B2474"/>
    </row>
    <row r="2475" spans="2:2" x14ac:dyDescent="0.25">
      <c r="B2475"/>
    </row>
    <row r="2476" spans="2:2" x14ac:dyDescent="0.25">
      <c r="B2476"/>
    </row>
    <row r="2477" spans="2:2" x14ac:dyDescent="0.25">
      <c r="B2477"/>
    </row>
    <row r="2478" spans="2:2" x14ac:dyDescent="0.25">
      <c r="B2478"/>
    </row>
    <row r="2479" spans="2:2" x14ac:dyDescent="0.25">
      <c r="B2479"/>
    </row>
    <row r="2480" spans="2:2" x14ac:dyDescent="0.25">
      <c r="B2480"/>
    </row>
    <row r="2481" spans="2:2" x14ac:dyDescent="0.25">
      <c r="B2481"/>
    </row>
    <row r="2482" spans="2:2" x14ac:dyDescent="0.25">
      <c r="B2482"/>
    </row>
    <row r="2483" spans="2:2" x14ac:dyDescent="0.25">
      <c r="B2483"/>
    </row>
    <row r="2484" spans="2:2" x14ac:dyDescent="0.25">
      <c r="B2484"/>
    </row>
    <row r="2485" spans="2:2" x14ac:dyDescent="0.25">
      <c r="B2485"/>
    </row>
    <row r="2486" spans="2:2" x14ac:dyDescent="0.25">
      <c r="B2486"/>
    </row>
    <row r="2487" spans="2:2" x14ac:dyDescent="0.25">
      <c r="B2487"/>
    </row>
    <row r="2488" spans="2:2" x14ac:dyDescent="0.25">
      <c r="B2488"/>
    </row>
    <row r="2489" spans="2:2" x14ac:dyDescent="0.25">
      <c r="B2489"/>
    </row>
    <row r="2490" spans="2:2" x14ac:dyDescent="0.25">
      <c r="B2490"/>
    </row>
    <row r="2491" spans="2:2" x14ac:dyDescent="0.25">
      <c r="B2491"/>
    </row>
    <row r="2492" spans="2:2" x14ac:dyDescent="0.25">
      <c r="B2492"/>
    </row>
    <row r="2493" spans="2:2" x14ac:dyDescent="0.25">
      <c r="B2493"/>
    </row>
    <row r="2494" spans="2:2" x14ac:dyDescent="0.25">
      <c r="B2494"/>
    </row>
    <row r="2495" spans="2:2" x14ac:dyDescent="0.25">
      <c r="B2495"/>
    </row>
    <row r="2496" spans="2:2" x14ac:dyDescent="0.25">
      <c r="B2496"/>
    </row>
    <row r="2497" spans="2:2" x14ac:dyDescent="0.25">
      <c r="B2497"/>
    </row>
    <row r="2498" spans="2:2" x14ac:dyDescent="0.25">
      <c r="B2498"/>
    </row>
    <row r="2499" spans="2:2" x14ac:dyDescent="0.25">
      <c r="B2499"/>
    </row>
    <row r="2500" spans="2:2" x14ac:dyDescent="0.25">
      <c r="B2500"/>
    </row>
    <row r="2501" spans="2:2" x14ac:dyDescent="0.25">
      <c r="B2501"/>
    </row>
    <row r="2502" spans="2:2" x14ac:dyDescent="0.25">
      <c r="B2502"/>
    </row>
    <row r="2503" spans="2:2" x14ac:dyDescent="0.25">
      <c r="B2503"/>
    </row>
    <row r="2504" spans="2:2" x14ac:dyDescent="0.25">
      <c r="B2504"/>
    </row>
    <row r="2505" spans="2:2" x14ac:dyDescent="0.25">
      <c r="B2505"/>
    </row>
    <row r="2506" spans="2:2" x14ac:dyDescent="0.25">
      <c r="B2506"/>
    </row>
    <row r="2507" spans="2:2" x14ac:dyDescent="0.25">
      <c r="B2507"/>
    </row>
    <row r="2508" spans="2:2" x14ac:dyDescent="0.25">
      <c r="B2508"/>
    </row>
    <row r="2509" spans="2:2" x14ac:dyDescent="0.25">
      <c r="B2509"/>
    </row>
    <row r="2510" spans="2:2" x14ac:dyDescent="0.25">
      <c r="B2510"/>
    </row>
    <row r="2511" spans="2:2" x14ac:dyDescent="0.25">
      <c r="B2511"/>
    </row>
    <row r="2512" spans="2:2" x14ac:dyDescent="0.25">
      <c r="B2512"/>
    </row>
    <row r="2513" spans="2:2" x14ac:dyDescent="0.25">
      <c r="B2513"/>
    </row>
    <row r="2514" spans="2:2" x14ac:dyDescent="0.25">
      <c r="B2514"/>
    </row>
    <row r="2515" spans="2:2" x14ac:dyDescent="0.25">
      <c r="B2515"/>
    </row>
    <row r="2516" spans="2:2" x14ac:dyDescent="0.25">
      <c r="B2516"/>
    </row>
    <row r="2517" spans="2:2" x14ac:dyDescent="0.25">
      <c r="B2517"/>
    </row>
    <row r="2518" spans="2:2" x14ac:dyDescent="0.25">
      <c r="B2518"/>
    </row>
    <row r="2519" spans="2:2" x14ac:dyDescent="0.25">
      <c r="B2519"/>
    </row>
    <row r="2520" spans="2:2" x14ac:dyDescent="0.25">
      <c r="B2520"/>
    </row>
    <row r="2521" spans="2:2" x14ac:dyDescent="0.25">
      <c r="B2521"/>
    </row>
    <row r="2522" spans="2:2" x14ac:dyDescent="0.25">
      <c r="B2522"/>
    </row>
    <row r="2523" spans="2:2" x14ac:dyDescent="0.25">
      <c r="B2523"/>
    </row>
    <row r="2524" spans="2:2" x14ac:dyDescent="0.25">
      <c r="B2524"/>
    </row>
    <row r="2525" spans="2:2" x14ac:dyDescent="0.25">
      <c r="B2525"/>
    </row>
    <row r="2526" spans="2:2" x14ac:dyDescent="0.25">
      <c r="B2526"/>
    </row>
    <row r="2527" spans="2:2" x14ac:dyDescent="0.25">
      <c r="B2527"/>
    </row>
    <row r="2528" spans="2:2" x14ac:dyDescent="0.25">
      <c r="B2528"/>
    </row>
    <row r="2529" spans="2:2" x14ac:dyDescent="0.25">
      <c r="B2529"/>
    </row>
    <row r="2530" spans="2:2" x14ac:dyDescent="0.25">
      <c r="B2530"/>
    </row>
    <row r="2531" spans="2:2" x14ac:dyDescent="0.25">
      <c r="B2531"/>
    </row>
    <row r="2532" spans="2:2" x14ac:dyDescent="0.25">
      <c r="B2532"/>
    </row>
    <row r="2533" spans="2:2" x14ac:dyDescent="0.25">
      <c r="B2533"/>
    </row>
    <row r="2534" spans="2:2" x14ac:dyDescent="0.25">
      <c r="B2534"/>
    </row>
    <row r="2535" spans="2:2" x14ac:dyDescent="0.25">
      <c r="B2535"/>
    </row>
    <row r="2536" spans="2:2" x14ac:dyDescent="0.25">
      <c r="B2536"/>
    </row>
    <row r="2537" spans="2:2" x14ac:dyDescent="0.25">
      <c r="B2537"/>
    </row>
    <row r="2538" spans="2:2" x14ac:dyDescent="0.25">
      <c r="B2538"/>
    </row>
    <row r="2539" spans="2:2" x14ac:dyDescent="0.25">
      <c r="B2539"/>
    </row>
    <row r="2540" spans="2:2" x14ac:dyDescent="0.25">
      <c r="B2540"/>
    </row>
    <row r="2541" spans="2:2" x14ac:dyDescent="0.25">
      <c r="B2541"/>
    </row>
    <row r="2542" spans="2:2" x14ac:dyDescent="0.25">
      <c r="B2542"/>
    </row>
    <row r="2543" spans="2:2" x14ac:dyDescent="0.25">
      <c r="B2543"/>
    </row>
    <row r="2544" spans="2:2" x14ac:dyDescent="0.25">
      <c r="B2544"/>
    </row>
    <row r="2545" spans="2:2" x14ac:dyDescent="0.25">
      <c r="B2545"/>
    </row>
    <row r="2546" spans="2:2" x14ac:dyDescent="0.25">
      <c r="B2546"/>
    </row>
    <row r="2547" spans="2:2" x14ac:dyDescent="0.25">
      <c r="B2547"/>
    </row>
    <row r="2548" spans="2:2" x14ac:dyDescent="0.25">
      <c r="B2548"/>
    </row>
    <row r="2549" spans="2:2" x14ac:dyDescent="0.25">
      <c r="B2549"/>
    </row>
    <row r="2550" spans="2:2" x14ac:dyDescent="0.25">
      <c r="B2550"/>
    </row>
    <row r="2551" spans="2:2" x14ac:dyDescent="0.25">
      <c r="B2551"/>
    </row>
    <row r="2552" spans="2:2" x14ac:dyDescent="0.25">
      <c r="B2552"/>
    </row>
    <row r="2553" spans="2:2" x14ac:dyDescent="0.25">
      <c r="B2553"/>
    </row>
    <row r="2554" spans="2:2" x14ac:dyDescent="0.25">
      <c r="B2554"/>
    </row>
    <row r="2555" spans="2:2" x14ac:dyDescent="0.25">
      <c r="B2555"/>
    </row>
    <row r="2556" spans="2:2" x14ac:dyDescent="0.25">
      <c r="B2556"/>
    </row>
    <row r="2557" spans="2:2" x14ac:dyDescent="0.25">
      <c r="B2557"/>
    </row>
    <row r="2558" spans="2:2" x14ac:dyDescent="0.25">
      <c r="B2558"/>
    </row>
    <row r="2559" spans="2:2" x14ac:dyDescent="0.25">
      <c r="B2559"/>
    </row>
    <row r="2560" spans="2:2" x14ac:dyDescent="0.25">
      <c r="B2560"/>
    </row>
    <row r="2561" spans="2:2" x14ac:dyDescent="0.25">
      <c r="B2561"/>
    </row>
    <row r="2562" spans="2:2" x14ac:dyDescent="0.25">
      <c r="B2562"/>
    </row>
    <row r="2563" spans="2:2" x14ac:dyDescent="0.25">
      <c r="B2563"/>
    </row>
    <row r="2564" spans="2:2" x14ac:dyDescent="0.25">
      <c r="B2564"/>
    </row>
    <row r="2565" spans="2:2" x14ac:dyDescent="0.25">
      <c r="B2565"/>
    </row>
    <row r="2566" spans="2:2" x14ac:dyDescent="0.25">
      <c r="B2566"/>
    </row>
    <row r="2567" spans="2:2" x14ac:dyDescent="0.25">
      <c r="B2567"/>
    </row>
    <row r="2568" spans="2:2" x14ac:dyDescent="0.25">
      <c r="B2568"/>
    </row>
    <row r="2569" spans="2:2" x14ac:dyDescent="0.25">
      <c r="B2569"/>
    </row>
    <row r="2570" spans="2:2" x14ac:dyDescent="0.25">
      <c r="B2570"/>
    </row>
    <row r="2571" spans="2:2" x14ac:dyDescent="0.25">
      <c r="B2571"/>
    </row>
    <row r="2572" spans="2:2" x14ac:dyDescent="0.25">
      <c r="B2572"/>
    </row>
    <row r="2573" spans="2:2" x14ac:dyDescent="0.25">
      <c r="B2573"/>
    </row>
    <row r="2574" spans="2:2" x14ac:dyDescent="0.25">
      <c r="B2574"/>
    </row>
    <row r="2575" spans="2:2" x14ac:dyDescent="0.25">
      <c r="B2575"/>
    </row>
    <row r="2576" spans="2:2" x14ac:dyDescent="0.25">
      <c r="B2576"/>
    </row>
    <row r="2577" spans="2:2" x14ac:dyDescent="0.25">
      <c r="B2577"/>
    </row>
    <row r="2578" spans="2:2" x14ac:dyDescent="0.25">
      <c r="B2578"/>
    </row>
    <row r="2579" spans="2:2" x14ac:dyDescent="0.25">
      <c r="B2579"/>
    </row>
    <row r="2580" spans="2:2" x14ac:dyDescent="0.25">
      <c r="B2580"/>
    </row>
    <row r="2581" spans="2:2" x14ac:dyDescent="0.25">
      <c r="B2581"/>
    </row>
    <row r="2582" spans="2:2" x14ac:dyDescent="0.25">
      <c r="B2582"/>
    </row>
    <row r="2583" spans="2:2" x14ac:dyDescent="0.25">
      <c r="B2583"/>
    </row>
    <row r="2584" spans="2:2" x14ac:dyDescent="0.25">
      <c r="B2584"/>
    </row>
    <row r="2585" spans="2:2" x14ac:dyDescent="0.25">
      <c r="B2585"/>
    </row>
    <row r="2586" spans="2:2" x14ac:dyDescent="0.25">
      <c r="B2586"/>
    </row>
    <row r="2587" spans="2:2" x14ac:dyDescent="0.25">
      <c r="B2587"/>
    </row>
    <row r="2588" spans="2:2" x14ac:dyDescent="0.25">
      <c r="B2588"/>
    </row>
    <row r="2589" spans="2:2" x14ac:dyDescent="0.25">
      <c r="B2589"/>
    </row>
    <row r="2590" spans="2:2" x14ac:dyDescent="0.25">
      <c r="B2590"/>
    </row>
    <row r="2591" spans="2:2" x14ac:dyDescent="0.25">
      <c r="B2591"/>
    </row>
    <row r="2592" spans="2:2" x14ac:dyDescent="0.25">
      <c r="B2592"/>
    </row>
    <row r="2593" spans="2:2" x14ac:dyDescent="0.25">
      <c r="B2593"/>
    </row>
    <row r="2594" spans="2:2" x14ac:dyDescent="0.25">
      <c r="B2594"/>
    </row>
    <row r="2595" spans="2:2" x14ac:dyDescent="0.25">
      <c r="B2595"/>
    </row>
    <row r="2596" spans="2:2" x14ac:dyDescent="0.25">
      <c r="B2596"/>
    </row>
    <row r="2597" spans="2:2" x14ac:dyDescent="0.25">
      <c r="B2597"/>
    </row>
    <row r="2598" spans="2:2" x14ac:dyDescent="0.25">
      <c r="B2598"/>
    </row>
    <row r="2599" spans="2:2" x14ac:dyDescent="0.25">
      <c r="B2599"/>
    </row>
    <row r="2600" spans="2:2" x14ac:dyDescent="0.25">
      <c r="B2600"/>
    </row>
    <row r="2601" spans="2:2" x14ac:dyDescent="0.25">
      <c r="B2601"/>
    </row>
    <row r="2602" spans="2:2" x14ac:dyDescent="0.25">
      <c r="B2602"/>
    </row>
    <row r="2603" spans="2:2" x14ac:dyDescent="0.25">
      <c r="B2603"/>
    </row>
    <row r="2604" spans="2:2" x14ac:dyDescent="0.25">
      <c r="B2604"/>
    </row>
    <row r="2605" spans="2:2" x14ac:dyDescent="0.25">
      <c r="B2605"/>
    </row>
    <row r="2606" spans="2:2" x14ac:dyDescent="0.25">
      <c r="B2606"/>
    </row>
    <row r="2607" spans="2:2" x14ac:dyDescent="0.25">
      <c r="B2607"/>
    </row>
    <row r="2608" spans="2:2" x14ac:dyDescent="0.25">
      <c r="B2608"/>
    </row>
    <row r="2609" spans="2:2" x14ac:dyDescent="0.25">
      <c r="B2609"/>
    </row>
    <row r="2610" spans="2:2" x14ac:dyDescent="0.25">
      <c r="B2610"/>
    </row>
    <row r="2611" spans="2:2" x14ac:dyDescent="0.25">
      <c r="B2611"/>
    </row>
    <row r="2612" spans="2:2" x14ac:dyDescent="0.25">
      <c r="B2612"/>
    </row>
    <row r="2613" spans="2:2" x14ac:dyDescent="0.25">
      <c r="B2613"/>
    </row>
    <row r="2614" spans="2:2" x14ac:dyDescent="0.25">
      <c r="B2614"/>
    </row>
    <row r="2615" spans="2:2" x14ac:dyDescent="0.25">
      <c r="B2615"/>
    </row>
    <row r="2616" spans="2:2" x14ac:dyDescent="0.25">
      <c r="B2616"/>
    </row>
    <row r="2617" spans="2:2" x14ac:dyDescent="0.25">
      <c r="B2617"/>
    </row>
    <row r="2618" spans="2:2" x14ac:dyDescent="0.25">
      <c r="B2618"/>
    </row>
    <row r="2619" spans="2:2" x14ac:dyDescent="0.25">
      <c r="B2619"/>
    </row>
    <row r="2620" spans="2:2" x14ac:dyDescent="0.25">
      <c r="B2620"/>
    </row>
    <row r="2621" spans="2:2" x14ac:dyDescent="0.25">
      <c r="B2621"/>
    </row>
    <row r="2622" spans="2:2" x14ac:dyDescent="0.25">
      <c r="B2622"/>
    </row>
    <row r="2623" spans="2:2" x14ac:dyDescent="0.25">
      <c r="B2623"/>
    </row>
    <row r="2624" spans="2:2" x14ac:dyDescent="0.25">
      <c r="B2624"/>
    </row>
    <row r="2625" spans="2:2" x14ac:dyDescent="0.25">
      <c r="B2625"/>
    </row>
    <row r="2626" spans="2:2" x14ac:dyDescent="0.25">
      <c r="B2626"/>
    </row>
    <row r="2627" spans="2:2" x14ac:dyDescent="0.25">
      <c r="B2627"/>
    </row>
    <row r="2628" spans="2:2" x14ac:dyDescent="0.25">
      <c r="B2628"/>
    </row>
    <row r="2629" spans="2:2" x14ac:dyDescent="0.25">
      <c r="B2629"/>
    </row>
    <row r="2630" spans="2:2" x14ac:dyDescent="0.25">
      <c r="B2630"/>
    </row>
    <row r="2631" spans="2:2" x14ac:dyDescent="0.25">
      <c r="B2631"/>
    </row>
    <row r="2632" spans="2:2" x14ac:dyDescent="0.25">
      <c r="B2632"/>
    </row>
    <row r="2633" spans="2:2" x14ac:dyDescent="0.25">
      <c r="B2633"/>
    </row>
    <row r="2634" spans="2:2" x14ac:dyDescent="0.25">
      <c r="B2634"/>
    </row>
    <row r="2635" spans="2:2" x14ac:dyDescent="0.25">
      <c r="B2635"/>
    </row>
    <row r="2636" spans="2:2" x14ac:dyDescent="0.25">
      <c r="B2636"/>
    </row>
    <row r="2637" spans="2:2" x14ac:dyDescent="0.25">
      <c r="B2637"/>
    </row>
    <row r="2638" spans="2:2" x14ac:dyDescent="0.25">
      <c r="B2638"/>
    </row>
    <row r="2639" spans="2:2" x14ac:dyDescent="0.25">
      <c r="B2639"/>
    </row>
    <row r="2640" spans="2:2" x14ac:dyDescent="0.25">
      <c r="B2640"/>
    </row>
    <row r="2641" spans="2:2" x14ac:dyDescent="0.25">
      <c r="B2641"/>
    </row>
    <row r="2642" spans="2:2" x14ac:dyDescent="0.25">
      <c r="B2642"/>
    </row>
    <row r="2643" spans="2:2" x14ac:dyDescent="0.25">
      <c r="B2643"/>
    </row>
    <row r="2644" spans="2:2" x14ac:dyDescent="0.25">
      <c r="B2644"/>
    </row>
    <row r="2645" spans="2:2" x14ac:dyDescent="0.25">
      <c r="B2645"/>
    </row>
    <row r="2646" spans="2:2" x14ac:dyDescent="0.25">
      <c r="B2646"/>
    </row>
    <row r="2647" spans="2:2" x14ac:dyDescent="0.25">
      <c r="B2647"/>
    </row>
    <row r="2648" spans="2:2" x14ac:dyDescent="0.25">
      <c r="B2648"/>
    </row>
    <row r="2649" spans="2:2" x14ac:dyDescent="0.25">
      <c r="B2649"/>
    </row>
    <row r="2650" spans="2:2" x14ac:dyDescent="0.25">
      <c r="B2650"/>
    </row>
    <row r="2651" spans="2:2" x14ac:dyDescent="0.25">
      <c r="B2651"/>
    </row>
    <row r="2652" spans="2:2" x14ac:dyDescent="0.25">
      <c r="B2652"/>
    </row>
    <row r="2653" spans="2:2" x14ac:dyDescent="0.25">
      <c r="B2653"/>
    </row>
    <row r="2654" spans="2:2" x14ac:dyDescent="0.25">
      <c r="B2654"/>
    </row>
    <row r="2655" spans="2:2" x14ac:dyDescent="0.25">
      <c r="B2655"/>
    </row>
    <row r="2656" spans="2:2" x14ac:dyDescent="0.25">
      <c r="B2656"/>
    </row>
    <row r="2657" spans="2:2" x14ac:dyDescent="0.25">
      <c r="B2657"/>
    </row>
    <row r="2658" spans="2:2" x14ac:dyDescent="0.25">
      <c r="B2658"/>
    </row>
    <row r="2659" spans="2:2" x14ac:dyDescent="0.25">
      <c r="B2659"/>
    </row>
    <row r="2660" spans="2:2" x14ac:dyDescent="0.25">
      <c r="B2660"/>
    </row>
    <row r="2661" spans="2:2" x14ac:dyDescent="0.25">
      <c r="B2661"/>
    </row>
    <row r="2662" spans="2:2" x14ac:dyDescent="0.25">
      <c r="B2662"/>
    </row>
    <row r="2663" spans="2:2" x14ac:dyDescent="0.25">
      <c r="B2663"/>
    </row>
    <row r="2664" spans="2:2" x14ac:dyDescent="0.25">
      <c r="B2664"/>
    </row>
    <row r="2665" spans="2:2" x14ac:dyDescent="0.25">
      <c r="B2665"/>
    </row>
    <row r="2666" spans="2:2" x14ac:dyDescent="0.25">
      <c r="B2666"/>
    </row>
    <row r="2667" spans="2:2" x14ac:dyDescent="0.25">
      <c r="B2667"/>
    </row>
    <row r="2668" spans="2:2" x14ac:dyDescent="0.25">
      <c r="B2668"/>
    </row>
    <row r="2669" spans="2:2" x14ac:dyDescent="0.25">
      <c r="B2669"/>
    </row>
    <row r="2670" spans="2:2" x14ac:dyDescent="0.25">
      <c r="B2670"/>
    </row>
    <row r="2671" spans="2:2" x14ac:dyDescent="0.25">
      <c r="B2671"/>
    </row>
    <row r="2672" spans="2:2" x14ac:dyDescent="0.25">
      <c r="B2672"/>
    </row>
    <row r="2673" spans="2:2" x14ac:dyDescent="0.25">
      <c r="B2673"/>
    </row>
    <row r="2674" spans="2:2" x14ac:dyDescent="0.25">
      <c r="B2674"/>
    </row>
    <row r="2675" spans="2:2" x14ac:dyDescent="0.25">
      <c r="B2675"/>
    </row>
    <row r="2676" spans="2:2" x14ac:dyDescent="0.25">
      <c r="B2676"/>
    </row>
    <row r="2677" spans="2:2" x14ac:dyDescent="0.25">
      <c r="B2677"/>
    </row>
    <row r="2678" spans="2:2" x14ac:dyDescent="0.25">
      <c r="B2678"/>
    </row>
    <row r="2679" spans="2:2" x14ac:dyDescent="0.25">
      <c r="B2679"/>
    </row>
    <row r="2680" spans="2:2" x14ac:dyDescent="0.25">
      <c r="B2680"/>
    </row>
    <row r="2681" spans="2:2" x14ac:dyDescent="0.25">
      <c r="B2681"/>
    </row>
    <row r="2682" spans="2:2" x14ac:dyDescent="0.25">
      <c r="B2682"/>
    </row>
    <row r="2683" spans="2:2" x14ac:dyDescent="0.25">
      <c r="B2683"/>
    </row>
    <row r="2684" spans="2:2" x14ac:dyDescent="0.25">
      <c r="B2684"/>
    </row>
    <row r="2685" spans="2:2" x14ac:dyDescent="0.25">
      <c r="B2685"/>
    </row>
    <row r="2686" spans="2:2" x14ac:dyDescent="0.25">
      <c r="B2686"/>
    </row>
    <row r="2687" spans="2:2" x14ac:dyDescent="0.25">
      <c r="B2687"/>
    </row>
    <row r="2688" spans="2:2" x14ac:dyDescent="0.25">
      <c r="B2688"/>
    </row>
    <row r="2689" spans="2:2" x14ac:dyDescent="0.25">
      <c r="B2689"/>
    </row>
    <row r="2690" spans="2:2" x14ac:dyDescent="0.25">
      <c r="B2690"/>
    </row>
    <row r="2691" spans="2:2" x14ac:dyDescent="0.25">
      <c r="B2691"/>
    </row>
    <row r="2692" spans="2:2" x14ac:dyDescent="0.25">
      <c r="B2692"/>
    </row>
    <row r="2693" spans="2:2" x14ac:dyDescent="0.25">
      <c r="B2693"/>
    </row>
    <row r="2694" spans="2:2" x14ac:dyDescent="0.25">
      <c r="B2694"/>
    </row>
    <row r="2695" spans="2:2" x14ac:dyDescent="0.25">
      <c r="B2695"/>
    </row>
    <row r="2696" spans="2:2" x14ac:dyDescent="0.25">
      <c r="B2696"/>
    </row>
    <row r="2697" spans="2:2" x14ac:dyDescent="0.25">
      <c r="B2697"/>
    </row>
    <row r="2698" spans="2:2" x14ac:dyDescent="0.25">
      <c r="B2698"/>
    </row>
    <row r="2699" spans="2:2" x14ac:dyDescent="0.25">
      <c r="B2699"/>
    </row>
    <row r="2700" spans="2:2" x14ac:dyDescent="0.25">
      <c r="B2700"/>
    </row>
    <row r="2701" spans="2:2" x14ac:dyDescent="0.25">
      <c r="B2701"/>
    </row>
    <row r="2702" spans="2:2" x14ac:dyDescent="0.25">
      <c r="B2702"/>
    </row>
    <row r="2703" spans="2:2" x14ac:dyDescent="0.25">
      <c r="B2703"/>
    </row>
    <row r="2704" spans="2:2" x14ac:dyDescent="0.25">
      <c r="B2704"/>
    </row>
    <row r="2705" spans="2:2" x14ac:dyDescent="0.25">
      <c r="B2705"/>
    </row>
    <row r="2706" spans="2:2" x14ac:dyDescent="0.25">
      <c r="B2706"/>
    </row>
    <row r="2707" spans="2:2" x14ac:dyDescent="0.25">
      <c r="B2707"/>
    </row>
    <row r="2708" spans="2:2" x14ac:dyDescent="0.25">
      <c r="B2708"/>
    </row>
    <row r="2709" spans="2:2" x14ac:dyDescent="0.25">
      <c r="B2709"/>
    </row>
    <row r="2710" spans="2:2" x14ac:dyDescent="0.25">
      <c r="B2710"/>
    </row>
    <row r="2711" spans="2:2" x14ac:dyDescent="0.25">
      <c r="B2711"/>
    </row>
    <row r="2712" spans="2:2" x14ac:dyDescent="0.25">
      <c r="B2712"/>
    </row>
    <row r="2713" spans="2:2" x14ac:dyDescent="0.25">
      <c r="B2713"/>
    </row>
    <row r="2714" spans="2:2" x14ac:dyDescent="0.25">
      <c r="B2714"/>
    </row>
    <row r="2715" spans="2:2" x14ac:dyDescent="0.25">
      <c r="B2715"/>
    </row>
    <row r="2716" spans="2:2" x14ac:dyDescent="0.25">
      <c r="B2716"/>
    </row>
    <row r="2717" spans="2:2" x14ac:dyDescent="0.25">
      <c r="B2717"/>
    </row>
    <row r="2718" spans="2:2" x14ac:dyDescent="0.25">
      <c r="B2718"/>
    </row>
    <row r="2719" spans="2:2" x14ac:dyDescent="0.25">
      <c r="B2719"/>
    </row>
    <row r="2720" spans="2:2" x14ac:dyDescent="0.25">
      <c r="B2720"/>
    </row>
    <row r="2721" spans="2:2" x14ac:dyDescent="0.25">
      <c r="B2721"/>
    </row>
    <row r="2722" spans="2:2" x14ac:dyDescent="0.25">
      <c r="B2722"/>
    </row>
    <row r="2723" spans="2:2" x14ac:dyDescent="0.25">
      <c r="B2723"/>
    </row>
    <row r="2724" spans="2:2" x14ac:dyDescent="0.25">
      <c r="B2724"/>
    </row>
    <row r="2725" spans="2:2" x14ac:dyDescent="0.25">
      <c r="B2725"/>
    </row>
    <row r="2726" spans="2:2" x14ac:dyDescent="0.25">
      <c r="B2726"/>
    </row>
    <row r="2727" spans="2:2" x14ac:dyDescent="0.25">
      <c r="B2727"/>
    </row>
    <row r="2728" spans="2:2" x14ac:dyDescent="0.25">
      <c r="B2728"/>
    </row>
    <row r="2729" spans="2:2" x14ac:dyDescent="0.25">
      <c r="B2729"/>
    </row>
    <row r="2730" spans="2:2" x14ac:dyDescent="0.25">
      <c r="B2730"/>
    </row>
    <row r="2731" spans="2:2" x14ac:dyDescent="0.25">
      <c r="B2731"/>
    </row>
    <row r="2732" spans="2:2" x14ac:dyDescent="0.25">
      <c r="B2732"/>
    </row>
    <row r="2733" spans="2:2" x14ac:dyDescent="0.25">
      <c r="B2733"/>
    </row>
    <row r="2734" spans="2:2" x14ac:dyDescent="0.25">
      <c r="B2734"/>
    </row>
    <row r="2735" spans="2:2" x14ac:dyDescent="0.25">
      <c r="B2735"/>
    </row>
    <row r="2736" spans="2:2" x14ac:dyDescent="0.25">
      <c r="B2736"/>
    </row>
    <row r="2737" spans="2:2" x14ac:dyDescent="0.25">
      <c r="B2737"/>
    </row>
    <row r="2738" spans="2:2" x14ac:dyDescent="0.25">
      <c r="B2738"/>
    </row>
    <row r="2739" spans="2:2" x14ac:dyDescent="0.25">
      <c r="B2739"/>
    </row>
    <row r="2740" spans="2:2" x14ac:dyDescent="0.25">
      <c r="B2740"/>
    </row>
    <row r="2741" spans="2:2" x14ac:dyDescent="0.25">
      <c r="B2741"/>
    </row>
    <row r="2742" spans="2:2" x14ac:dyDescent="0.25">
      <c r="B2742"/>
    </row>
    <row r="2743" spans="2:2" x14ac:dyDescent="0.25">
      <c r="B2743"/>
    </row>
    <row r="2744" spans="2:2" x14ac:dyDescent="0.25">
      <c r="B2744"/>
    </row>
    <row r="2745" spans="2:2" x14ac:dyDescent="0.25">
      <c r="B2745"/>
    </row>
    <row r="2746" spans="2:2" x14ac:dyDescent="0.25">
      <c r="B2746"/>
    </row>
    <row r="2747" spans="2:2" x14ac:dyDescent="0.25">
      <c r="B2747"/>
    </row>
    <row r="2748" spans="2:2" x14ac:dyDescent="0.25">
      <c r="B2748"/>
    </row>
    <row r="2749" spans="2:2" x14ac:dyDescent="0.25">
      <c r="B2749"/>
    </row>
    <row r="2750" spans="2:2" x14ac:dyDescent="0.25">
      <c r="B2750"/>
    </row>
    <row r="2751" spans="2:2" x14ac:dyDescent="0.25">
      <c r="B2751"/>
    </row>
    <row r="2752" spans="2:2" x14ac:dyDescent="0.25">
      <c r="B2752"/>
    </row>
    <row r="2753" spans="2:2" x14ac:dyDescent="0.25">
      <c r="B2753"/>
    </row>
    <row r="2754" spans="2:2" x14ac:dyDescent="0.25">
      <c r="B2754"/>
    </row>
    <row r="2755" spans="2:2" x14ac:dyDescent="0.25">
      <c r="B2755"/>
    </row>
    <row r="2756" spans="2:2" x14ac:dyDescent="0.25">
      <c r="B2756"/>
    </row>
    <row r="2757" spans="2:2" x14ac:dyDescent="0.25">
      <c r="B2757"/>
    </row>
    <row r="2758" spans="2:2" x14ac:dyDescent="0.25">
      <c r="B2758"/>
    </row>
    <row r="2759" spans="2:2" x14ac:dyDescent="0.25">
      <c r="B2759"/>
    </row>
    <row r="2760" spans="2:2" x14ac:dyDescent="0.25">
      <c r="B2760"/>
    </row>
    <row r="2761" spans="2:2" x14ac:dyDescent="0.25">
      <c r="B2761"/>
    </row>
    <row r="2762" spans="2:2" x14ac:dyDescent="0.25">
      <c r="B2762"/>
    </row>
    <row r="2763" spans="2:2" x14ac:dyDescent="0.25">
      <c r="B2763"/>
    </row>
    <row r="2764" spans="2:2" x14ac:dyDescent="0.25">
      <c r="B2764"/>
    </row>
    <row r="2765" spans="2:2" x14ac:dyDescent="0.25">
      <c r="B2765"/>
    </row>
    <row r="2766" spans="2:2" x14ac:dyDescent="0.25">
      <c r="B2766"/>
    </row>
    <row r="2767" spans="2:2" x14ac:dyDescent="0.25">
      <c r="B2767"/>
    </row>
    <row r="2768" spans="2:2" x14ac:dyDescent="0.25">
      <c r="B2768"/>
    </row>
    <row r="2769" spans="2:2" x14ac:dyDescent="0.25">
      <c r="B2769"/>
    </row>
    <row r="2770" spans="2:2" x14ac:dyDescent="0.25">
      <c r="B2770"/>
    </row>
    <row r="2771" spans="2:2" x14ac:dyDescent="0.25">
      <c r="B2771"/>
    </row>
    <row r="2772" spans="2:2" x14ac:dyDescent="0.25">
      <c r="B2772"/>
    </row>
    <row r="2773" spans="2:2" x14ac:dyDescent="0.25">
      <c r="B2773"/>
    </row>
    <row r="2774" spans="2:2" x14ac:dyDescent="0.25">
      <c r="B2774"/>
    </row>
    <row r="2775" spans="2:2" x14ac:dyDescent="0.25">
      <c r="B2775"/>
    </row>
    <row r="2776" spans="2:2" x14ac:dyDescent="0.25">
      <c r="B2776"/>
    </row>
    <row r="2777" spans="2:2" x14ac:dyDescent="0.25">
      <c r="B2777"/>
    </row>
    <row r="2778" spans="2:2" x14ac:dyDescent="0.25">
      <c r="B2778"/>
    </row>
    <row r="2779" spans="2:2" x14ac:dyDescent="0.25">
      <c r="B2779"/>
    </row>
    <row r="2780" spans="2:2" x14ac:dyDescent="0.25">
      <c r="B2780"/>
    </row>
    <row r="2781" spans="2:2" x14ac:dyDescent="0.25">
      <c r="B2781"/>
    </row>
    <row r="2782" spans="2:2" x14ac:dyDescent="0.25">
      <c r="B2782"/>
    </row>
    <row r="2783" spans="2:2" x14ac:dyDescent="0.25">
      <c r="B2783"/>
    </row>
    <row r="2784" spans="2:2" x14ac:dyDescent="0.25">
      <c r="B2784"/>
    </row>
    <row r="2785" spans="2:2" x14ac:dyDescent="0.25">
      <c r="B2785"/>
    </row>
    <row r="2786" spans="2:2" x14ac:dyDescent="0.25">
      <c r="B2786"/>
    </row>
    <row r="2787" spans="2:2" x14ac:dyDescent="0.25">
      <c r="B2787"/>
    </row>
    <row r="2788" spans="2:2" x14ac:dyDescent="0.25">
      <c r="B2788"/>
    </row>
    <row r="2789" spans="2:2" x14ac:dyDescent="0.25">
      <c r="B2789"/>
    </row>
    <row r="2790" spans="2:2" x14ac:dyDescent="0.25">
      <c r="B2790"/>
    </row>
    <row r="2791" spans="2:2" x14ac:dyDescent="0.25">
      <c r="B2791"/>
    </row>
    <row r="2792" spans="2:2" x14ac:dyDescent="0.25">
      <c r="B2792"/>
    </row>
    <row r="2793" spans="2:2" x14ac:dyDescent="0.25">
      <c r="B2793"/>
    </row>
    <row r="2794" spans="2:2" x14ac:dyDescent="0.25">
      <c r="B2794"/>
    </row>
    <row r="2795" spans="2:2" x14ac:dyDescent="0.25">
      <c r="B2795"/>
    </row>
    <row r="2796" spans="2:2" x14ac:dyDescent="0.25">
      <c r="B2796"/>
    </row>
    <row r="2797" spans="2:2" x14ac:dyDescent="0.25">
      <c r="B2797"/>
    </row>
    <row r="2798" spans="2:2" x14ac:dyDescent="0.25">
      <c r="B2798"/>
    </row>
    <row r="2799" spans="2:2" x14ac:dyDescent="0.25">
      <c r="B2799"/>
    </row>
    <row r="2800" spans="2:2" x14ac:dyDescent="0.25">
      <c r="B2800"/>
    </row>
    <row r="2801" spans="2:2" x14ac:dyDescent="0.25">
      <c r="B2801"/>
    </row>
    <row r="2802" spans="2:2" x14ac:dyDescent="0.25">
      <c r="B2802"/>
    </row>
    <row r="2803" spans="2:2" x14ac:dyDescent="0.25">
      <c r="B2803"/>
    </row>
    <row r="2804" spans="2:2" x14ac:dyDescent="0.25">
      <c r="B2804"/>
    </row>
    <row r="2805" spans="2:2" x14ac:dyDescent="0.25">
      <c r="B2805"/>
    </row>
    <row r="2806" spans="2:2" x14ac:dyDescent="0.25">
      <c r="B2806"/>
    </row>
    <row r="2807" spans="2:2" x14ac:dyDescent="0.25">
      <c r="B2807"/>
    </row>
    <row r="2808" spans="2:2" x14ac:dyDescent="0.25">
      <c r="B2808"/>
    </row>
    <row r="2809" spans="2:2" x14ac:dyDescent="0.25">
      <c r="B2809"/>
    </row>
    <row r="2810" spans="2:2" x14ac:dyDescent="0.25">
      <c r="B2810"/>
    </row>
    <row r="2811" spans="2:2" x14ac:dyDescent="0.25">
      <c r="B2811"/>
    </row>
    <row r="2812" spans="2:2" x14ac:dyDescent="0.25">
      <c r="B2812"/>
    </row>
    <row r="2813" spans="2:2" x14ac:dyDescent="0.25">
      <c r="B2813"/>
    </row>
    <row r="2814" spans="2:2" x14ac:dyDescent="0.25">
      <c r="B2814"/>
    </row>
    <row r="2815" spans="2:2" x14ac:dyDescent="0.25">
      <c r="B2815"/>
    </row>
    <row r="2816" spans="2:2" x14ac:dyDescent="0.25">
      <c r="B2816"/>
    </row>
    <row r="2817" spans="2:2" x14ac:dyDescent="0.25">
      <c r="B2817"/>
    </row>
    <row r="2818" spans="2:2" x14ac:dyDescent="0.25">
      <c r="B2818"/>
    </row>
    <row r="2819" spans="2:2" x14ac:dyDescent="0.25">
      <c r="B2819"/>
    </row>
    <row r="2820" spans="2:2" x14ac:dyDescent="0.25">
      <c r="B2820"/>
    </row>
    <row r="2821" spans="2:2" x14ac:dyDescent="0.25">
      <c r="B2821"/>
    </row>
    <row r="2822" spans="2:2" x14ac:dyDescent="0.25">
      <c r="B2822"/>
    </row>
    <row r="2823" spans="2:2" x14ac:dyDescent="0.25">
      <c r="B2823"/>
    </row>
    <row r="2824" spans="2:2" x14ac:dyDescent="0.25">
      <c r="B2824"/>
    </row>
    <row r="2825" spans="2:2" x14ac:dyDescent="0.25">
      <c r="B2825"/>
    </row>
    <row r="2826" spans="2:2" x14ac:dyDescent="0.25">
      <c r="B2826"/>
    </row>
    <row r="2827" spans="2:2" x14ac:dyDescent="0.25">
      <c r="B2827"/>
    </row>
    <row r="2828" spans="2:2" x14ac:dyDescent="0.25">
      <c r="B2828"/>
    </row>
    <row r="2829" spans="2:2" x14ac:dyDescent="0.25">
      <c r="B2829"/>
    </row>
    <row r="2830" spans="2:2" x14ac:dyDescent="0.25">
      <c r="B2830"/>
    </row>
    <row r="2831" spans="2:2" x14ac:dyDescent="0.25">
      <c r="B2831"/>
    </row>
    <row r="2832" spans="2:2" x14ac:dyDescent="0.25">
      <c r="B2832"/>
    </row>
    <row r="2833" spans="2:2" x14ac:dyDescent="0.25">
      <c r="B2833"/>
    </row>
    <row r="2834" spans="2:2" x14ac:dyDescent="0.25">
      <c r="B2834"/>
    </row>
    <row r="2835" spans="2:2" x14ac:dyDescent="0.25">
      <c r="B2835"/>
    </row>
    <row r="2836" spans="2:2" x14ac:dyDescent="0.25">
      <c r="B2836"/>
    </row>
    <row r="2837" spans="2:2" x14ac:dyDescent="0.25">
      <c r="B2837"/>
    </row>
    <row r="2838" spans="2:2" x14ac:dyDescent="0.25">
      <c r="B2838"/>
    </row>
    <row r="2839" spans="2:2" x14ac:dyDescent="0.25">
      <c r="B2839"/>
    </row>
    <row r="2840" spans="2:2" x14ac:dyDescent="0.25">
      <c r="B2840"/>
    </row>
    <row r="2841" spans="2:2" x14ac:dyDescent="0.25">
      <c r="B2841"/>
    </row>
    <row r="2842" spans="2:2" x14ac:dyDescent="0.25">
      <c r="B2842"/>
    </row>
    <row r="2843" spans="2:2" x14ac:dyDescent="0.25">
      <c r="B2843"/>
    </row>
    <row r="2844" spans="2:2" x14ac:dyDescent="0.25">
      <c r="B2844"/>
    </row>
    <row r="2845" spans="2:2" x14ac:dyDescent="0.25">
      <c r="B2845"/>
    </row>
    <row r="2846" spans="2:2" x14ac:dyDescent="0.25">
      <c r="B2846"/>
    </row>
    <row r="2847" spans="2:2" x14ac:dyDescent="0.25">
      <c r="B2847"/>
    </row>
    <row r="2848" spans="2:2" x14ac:dyDescent="0.25">
      <c r="B2848"/>
    </row>
    <row r="2849" spans="2:2" x14ac:dyDescent="0.25">
      <c r="B2849"/>
    </row>
    <row r="2850" spans="2:2" x14ac:dyDescent="0.25">
      <c r="B2850"/>
    </row>
    <row r="2851" spans="2:2" x14ac:dyDescent="0.25">
      <c r="B2851"/>
    </row>
    <row r="2852" spans="2:2" x14ac:dyDescent="0.25">
      <c r="B2852"/>
    </row>
    <row r="2853" spans="2:2" x14ac:dyDescent="0.25">
      <c r="B2853"/>
    </row>
    <row r="2854" spans="2:2" x14ac:dyDescent="0.25">
      <c r="B2854"/>
    </row>
    <row r="2855" spans="2:2" x14ac:dyDescent="0.25">
      <c r="B2855"/>
    </row>
    <row r="2856" spans="2:2" x14ac:dyDescent="0.25">
      <c r="B2856"/>
    </row>
    <row r="2857" spans="2:2" x14ac:dyDescent="0.25">
      <c r="B2857"/>
    </row>
    <row r="2858" spans="2:2" x14ac:dyDescent="0.25">
      <c r="B2858"/>
    </row>
    <row r="2859" spans="2:2" x14ac:dyDescent="0.25">
      <c r="B2859"/>
    </row>
    <row r="2860" spans="2:2" x14ac:dyDescent="0.25">
      <c r="B2860"/>
    </row>
    <row r="2861" spans="2:2" x14ac:dyDescent="0.25">
      <c r="B2861"/>
    </row>
    <row r="2862" spans="2:2" x14ac:dyDescent="0.25">
      <c r="B2862"/>
    </row>
    <row r="2863" spans="2:2" x14ac:dyDescent="0.25">
      <c r="B2863"/>
    </row>
    <row r="2864" spans="2:2" x14ac:dyDescent="0.25">
      <c r="B2864"/>
    </row>
    <row r="2865" spans="2:2" x14ac:dyDescent="0.25">
      <c r="B2865"/>
    </row>
    <row r="2866" spans="2:2" x14ac:dyDescent="0.25">
      <c r="B2866"/>
    </row>
    <row r="2867" spans="2:2" x14ac:dyDescent="0.25">
      <c r="B2867"/>
    </row>
    <row r="2868" spans="2:2" x14ac:dyDescent="0.25">
      <c r="B2868"/>
    </row>
    <row r="2869" spans="2:2" x14ac:dyDescent="0.25">
      <c r="B2869"/>
    </row>
    <row r="2870" spans="2:2" x14ac:dyDescent="0.25">
      <c r="B2870"/>
    </row>
    <row r="2871" spans="2:2" x14ac:dyDescent="0.25">
      <c r="B2871"/>
    </row>
    <row r="2872" spans="2:2" x14ac:dyDescent="0.25">
      <c r="B2872"/>
    </row>
    <row r="2873" spans="2:2" x14ac:dyDescent="0.25">
      <c r="B2873"/>
    </row>
    <row r="2874" spans="2:2" x14ac:dyDescent="0.25">
      <c r="B2874"/>
    </row>
    <row r="2875" spans="2:2" x14ac:dyDescent="0.25">
      <c r="B2875"/>
    </row>
    <row r="2876" spans="2:2" x14ac:dyDescent="0.25">
      <c r="B2876"/>
    </row>
    <row r="2877" spans="2:2" x14ac:dyDescent="0.25">
      <c r="B2877"/>
    </row>
    <row r="2878" spans="2:2" x14ac:dyDescent="0.25">
      <c r="B2878"/>
    </row>
    <row r="2879" spans="2:2" x14ac:dyDescent="0.25">
      <c r="B2879"/>
    </row>
    <row r="2880" spans="2:2" x14ac:dyDescent="0.25">
      <c r="B2880"/>
    </row>
    <row r="2881" spans="2:2" x14ac:dyDescent="0.25">
      <c r="B2881"/>
    </row>
    <row r="2882" spans="2:2" x14ac:dyDescent="0.25">
      <c r="B2882"/>
    </row>
    <row r="2883" spans="2:2" x14ac:dyDescent="0.25">
      <c r="B2883"/>
    </row>
    <row r="2884" spans="2:2" x14ac:dyDescent="0.25">
      <c r="B2884"/>
    </row>
    <row r="2885" spans="2:2" x14ac:dyDescent="0.25">
      <c r="B2885"/>
    </row>
    <row r="2886" spans="2:2" x14ac:dyDescent="0.25">
      <c r="B2886"/>
    </row>
    <row r="2887" spans="2:2" x14ac:dyDescent="0.25">
      <c r="B2887"/>
    </row>
    <row r="2888" spans="2:2" x14ac:dyDescent="0.25">
      <c r="B2888"/>
    </row>
    <row r="2889" spans="2:2" x14ac:dyDescent="0.25">
      <c r="B2889"/>
    </row>
    <row r="2890" spans="2:2" x14ac:dyDescent="0.25">
      <c r="B2890"/>
    </row>
    <row r="2891" spans="2:2" x14ac:dyDescent="0.25">
      <c r="B2891"/>
    </row>
    <row r="2892" spans="2:2" x14ac:dyDescent="0.25">
      <c r="B2892"/>
    </row>
    <row r="2893" spans="2:2" x14ac:dyDescent="0.25">
      <c r="B2893"/>
    </row>
    <row r="2894" spans="2:2" x14ac:dyDescent="0.25">
      <c r="B2894"/>
    </row>
    <row r="2895" spans="2:2" x14ac:dyDescent="0.25">
      <c r="B2895"/>
    </row>
    <row r="2896" spans="2:2" x14ac:dyDescent="0.25">
      <c r="B2896"/>
    </row>
    <row r="2897" spans="2:2" x14ac:dyDescent="0.25">
      <c r="B2897"/>
    </row>
    <row r="2898" spans="2:2" x14ac:dyDescent="0.25">
      <c r="B2898"/>
    </row>
    <row r="2899" spans="2:2" x14ac:dyDescent="0.25">
      <c r="B2899"/>
    </row>
    <row r="2900" spans="2:2" x14ac:dyDescent="0.25">
      <c r="B2900"/>
    </row>
    <row r="2901" spans="2:2" x14ac:dyDescent="0.25">
      <c r="B2901"/>
    </row>
    <row r="2902" spans="2:2" x14ac:dyDescent="0.25">
      <c r="B2902"/>
    </row>
    <row r="2903" spans="2:2" x14ac:dyDescent="0.25">
      <c r="B2903"/>
    </row>
    <row r="2904" spans="2:2" x14ac:dyDescent="0.25">
      <c r="B2904"/>
    </row>
    <row r="2905" spans="2:2" x14ac:dyDescent="0.25">
      <c r="B2905"/>
    </row>
    <row r="2906" spans="2:2" x14ac:dyDescent="0.25">
      <c r="B2906"/>
    </row>
    <row r="2907" spans="2:2" x14ac:dyDescent="0.25">
      <c r="B2907"/>
    </row>
    <row r="2908" spans="2:2" x14ac:dyDescent="0.25">
      <c r="B2908"/>
    </row>
    <row r="2909" spans="2:2" x14ac:dyDescent="0.25">
      <c r="B2909"/>
    </row>
    <row r="2910" spans="2:2" x14ac:dyDescent="0.25">
      <c r="B2910"/>
    </row>
    <row r="2911" spans="2:2" x14ac:dyDescent="0.25">
      <c r="B2911"/>
    </row>
    <row r="2912" spans="2:2" x14ac:dyDescent="0.25">
      <c r="B2912"/>
    </row>
    <row r="2913" spans="2:2" x14ac:dyDescent="0.25">
      <c r="B2913"/>
    </row>
    <row r="2914" spans="2:2" x14ac:dyDescent="0.25">
      <c r="B2914"/>
    </row>
    <row r="2915" spans="2:2" x14ac:dyDescent="0.25">
      <c r="B2915"/>
    </row>
    <row r="2916" spans="2:2" x14ac:dyDescent="0.25">
      <c r="B2916"/>
    </row>
    <row r="2917" spans="2:2" x14ac:dyDescent="0.25">
      <c r="B2917"/>
    </row>
    <row r="2918" spans="2:2" x14ac:dyDescent="0.25">
      <c r="B2918"/>
    </row>
    <row r="2919" spans="2:2" x14ac:dyDescent="0.25">
      <c r="B2919"/>
    </row>
    <row r="2920" spans="2:2" x14ac:dyDescent="0.25">
      <c r="B2920"/>
    </row>
    <row r="2921" spans="2:2" x14ac:dyDescent="0.25">
      <c r="B2921"/>
    </row>
    <row r="2922" spans="2:2" x14ac:dyDescent="0.25">
      <c r="B2922"/>
    </row>
    <row r="2923" spans="2:2" x14ac:dyDescent="0.25">
      <c r="B2923"/>
    </row>
    <row r="2924" spans="2:2" x14ac:dyDescent="0.25">
      <c r="B2924"/>
    </row>
    <row r="2925" spans="2:2" x14ac:dyDescent="0.25">
      <c r="B2925"/>
    </row>
    <row r="2926" spans="2:2" x14ac:dyDescent="0.25">
      <c r="B2926"/>
    </row>
    <row r="2927" spans="2:2" x14ac:dyDescent="0.25">
      <c r="B2927"/>
    </row>
    <row r="2928" spans="2:2" x14ac:dyDescent="0.25">
      <c r="B2928"/>
    </row>
    <row r="2929" spans="2:2" x14ac:dyDescent="0.25">
      <c r="B2929"/>
    </row>
    <row r="2930" spans="2:2" x14ac:dyDescent="0.25">
      <c r="B2930"/>
    </row>
    <row r="2931" spans="2:2" x14ac:dyDescent="0.25">
      <c r="B2931"/>
    </row>
    <row r="2932" spans="2:2" x14ac:dyDescent="0.25">
      <c r="B2932"/>
    </row>
    <row r="2933" spans="2:2" x14ac:dyDescent="0.25">
      <c r="B2933"/>
    </row>
    <row r="2934" spans="2:2" x14ac:dyDescent="0.25">
      <c r="B2934"/>
    </row>
    <row r="2935" spans="2:2" x14ac:dyDescent="0.25">
      <c r="B2935"/>
    </row>
    <row r="2936" spans="2:2" x14ac:dyDescent="0.25">
      <c r="B2936"/>
    </row>
    <row r="2937" spans="2:2" x14ac:dyDescent="0.25">
      <c r="B2937"/>
    </row>
    <row r="2938" spans="2:2" x14ac:dyDescent="0.25">
      <c r="B2938"/>
    </row>
    <row r="2939" spans="2:2" x14ac:dyDescent="0.25">
      <c r="B2939"/>
    </row>
    <row r="2940" spans="2:2" x14ac:dyDescent="0.25">
      <c r="B2940"/>
    </row>
    <row r="2941" spans="2:2" x14ac:dyDescent="0.25">
      <c r="B2941"/>
    </row>
    <row r="2942" spans="2:2" x14ac:dyDescent="0.25">
      <c r="B2942"/>
    </row>
    <row r="2943" spans="2:2" x14ac:dyDescent="0.25">
      <c r="B2943"/>
    </row>
    <row r="2944" spans="2:2" x14ac:dyDescent="0.25">
      <c r="B2944"/>
    </row>
    <row r="2945" spans="2:2" x14ac:dyDescent="0.25">
      <c r="B2945"/>
    </row>
    <row r="2946" spans="2:2" x14ac:dyDescent="0.25">
      <c r="B2946"/>
    </row>
    <row r="2947" spans="2:2" x14ac:dyDescent="0.25">
      <c r="B2947"/>
    </row>
    <row r="2948" spans="2:2" x14ac:dyDescent="0.25">
      <c r="B2948"/>
    </row>
    <row r="2949" spans="2:2" x14ac:dyDescent="0.25">
      <c r="B2949"/>
    </row>
    <row r="2950" spans="2:2" x14ac:dyDescent="0.25">
      <c r="B2950"/>
    </row>
    <row r="2951" spans="2:2" x14ac:dyDescent="0.25">
      <c r="B2951"/>
    </row>
    <row r="2952" spans="2:2" x14ac:dyDescent="0.25">
      <c r="B2952"/>
    </row>
    <row r="2953" spans="2:2" x14ac:dyDescent="0.25">
      <c r="B2953"/>
    </row>
    <row r="2954" spans="2:2" x14ac:dyDescent="0.25">
      <c r="B2954"/>
    </row>
    <row r="2955" spans="2:2" x14ac:dyDescent="0.25">
      <c r="B2955"/>
    </row>
    <row r="2956" spans="2:2" x14ac:dyDescent="0.25">
      <c r="B2956"/>
    </row>
    <row r="2957" spans="2:2" x14ac:dyDescent="0.25">
      <c r="B2957"/>
    </row>
    <row r="2958" spans="2:2" x14ac:dyDescent="0.25">
      <c r="B2958"/>
    </row>
    <row r="2959" spans="2:2" x14ac:dyDescent="0.25">
      <c r="B2959"/>
    </row>
    <row r="2960" spans="2:2" x14ac:dyDescent="0.25">
      <c r="B2960"/>
    </row>
    <row r="2961" spans="2:2" x14ac:dyDescent="0.25">
      <c r="B2961"/>
    </row>
    <row r="2962" spans="2:2" x14ac:dyDescent="0.25">
      <c r="B2962"/>
    </row>
    <row r="2963" spans="2:2" x14ac:dyDescent="0.25">
      <c r="B2963"/>
    </row>
    <row r="2964" spans="2:2" x14ac:dyDescent="0.25">
      <c r="B2964"/>
    </row>
    <row r="2965" spans="2:2" x14ac:dyDescent="0.25">
      <c r="B2965"/>
    </row>
    <row r="2966" spans="2:2" x14ac:dyDescent="0.25">
      <c r="B2966"/>
    </row>
    <row r="2967" spans="2:2" x14ac:dyDescent="0.25">
      <c r="B2967"/>
    </row>
    <row r="2968" spans="2:2" x14ac:dyDescent="0.25">
      <c r="B2968"/>
    </row>
    <row r="2969" spans="2:2" x14ac:dyDescent="0.25">
      <c r="B2969"/>
    </row>
    <row r="2970" spans="2:2" x14ac:dyDescent="0.25">
      <c r="B2970"/>
    </row>
    <row r="2971" spans="2:2" x14ac:dyDescent="0.25">
      <c r="B2971"/>
    </row>
    <row r="2972" spans="2:2" x14ac:dyDescent="0.25">
      <c r="B2972"/>
    </row>
    <row r="2973" spans="2:2" x14ac:dyDescent="0.25">
      <c r="B2973"/>
    </row>
    <row r="2974" spans="2:2" x14ac:dyDescent="0.25">
      <c r="B2974"/>
    </row>
    <row r="2975" spans="2:2" x14ac:dyDescent="0.25">
      <c r="B2975"/>
    </row>
    <row r="2976" spans="2:2" x14ac:dyDescent="0.25">
      <c r="B2976"/>
    </row>
    <row r="2977" spans="2:2" x14ac:dyDescent="0.25">
      <c r="B2977"/>
    </row>
    <row r="2978" spans="2:2" x14ac:dyDescent="0.25">
      <c r="B2978"/>
    </row>
    <row r="2979" spans="2:2" x14ac:dyDescent="0.25">
      <c r="B2979"/>
    </row>
    <row r="2980" spans="2:2" x14ac:dyDescent="0.25">
      <c r="B2980"/>
    </row>
    <row r="2981" spans="2:2" x14ac:dyDescent="0.25">
      <c r="B2981"/>
    </row>
    <row r="2982" spans="2:2" x14ac:dyDescent="0.25">
      <c r="B2982"/>
    </row>
    <row r="2983" spans="2:2" x14ac:dyDescent="0.25">
      <c r="B2983"/>
    </row>
    <row r="2984" spans="2:2" x14ac:dyDescent="0.25">
      <c r="B2984"/>
    </row>
    <row r="2985" spans="2:2" x14ac:dyDescent="0.25">
      <c r="B2985"/>
    </row>
    <row r="2986" spans="2:2" x14ac:dyDescent="0.25">
      <c r="B2986"/>
    </row>
    <row r="2987" spans="2:2" x14ac:dyDescent="0.25">
      <c r="B2987"/>
    </row>
    <row r="2988" spans="2:2" x14ac:dyDescent="0.25">
      <c r="B2988"/>
    </row>
    <row r="2989" spans="2:2" x14ac:dyDescent="0.25">
      <c r="B2989"/>
    </row>
    <row r="2990" spans="2:2" x14ac:dyDescent="0.25">
      <c r="B2990"/>
    </row>
    <row r="2991" spans="2:2" x14ac:dyDescent="0.25">
      <c r="B2991"/>
    </row>
    <row r="2992" spans="2:2" x14ac:dyDescent="0.25">
      <c r="B2992"/>
    </row>
    <row r="2993" spans="2:2" x14ac:dyDescent="0.25">
      <c r="B2993"/>
    </row>
    <row r="2994" spans="2:2" x14ac:dyDescent="0.25">
      <c r="B2994"/>
    </row>
    <row r="2995" spans="2:2" x14ac:dyDescent="0.25">
      <c r="B2995"/>
    </row>
    <row r="2996" spans="2:2" x14ac:dyDescent="0.25">
      <c r="B2996"/>
    </row>
    <row r="2997" spans="2:2" x14ac:dyDescent="0.25">
      <c r="B2997"/>
    </row>
    <row r="2998" spans="2:2" x14ac:dyDescent="0.25">
      <c r="B2998"/>
    </row>
    <row r="2999" spans="2:2" x14ac:dyDescent="0.25">
      <c r="B2999"/>
    </row>
    <row r="3000" spans="2:2" x14ac:dyDescent="0.25">
      <c r="B3000"/>
    </row>
    <row r="3001" spans="2:2" x14ac:dyDescent="0.25">
      <c r="B3001"/>
    </row>
    <row r="3002" spans="2:2" x14ac:dyDescent="0.25">
      <c r="B3002"/>
    </row>
    <row r="3003" spans="2:2" x14ac:dyDescent="0.25">
      <c r="B3003"/>
    </row>
    <row r="3004" spans="2:2" x14ac:dyDescent="0.25">
      <c r="B3004"/>
    </row>
    <row r="3005" spans="2:2" x14ac:dyDescent="0.25">
      <c r="B3005"/>
    </row>
    <row r="3006" spans="2:2" x14ac:dyDescent="0.25">
      <c r="B3006"/>
    </row>
    <row r="3007" spans="2:2" x14ac:dyDescent="0.25">
      <c r="B3007"/>
    </row>
    <row r="3008" spans="2:2" x14ac:dyDescent="0.25">
      <c r="B3008"/>
    </row>
    <row r="3009" spans="2:2" x14ac:dyDescent="0.25">
      <c r="B3009"/>
    </row>
    <row r="3010" spans="2:2" x14ac:dyDescent="0.25">
      <c r="B3010"/>
    </row>
    <row r="3011" spans="2:2" x14ac:dyDescent="0.25">
      <c r="B3011"/>
    </row>
    <row r="3012" spans="2:2" x14ac:dyDescent="0.25">
      <c r="B3012"/>
    </row>
    <row r="3013" spans="2:2" x14ac:dyDescent="0.25">
      <c r="B3013"/>
    </row>
    <row r="3014" spans="2:2" x14ac:dyDescent="0.25">
      <c r="B3014"/>
    </row>
    <row r="3015" spans="2:2" x14ac:dyDescent="0.25">
      <c r="B3015"/>
    </row>
    <row r="3016" spans="2:2" x14ac:dyDescent="0.25">
      <c r="B3016"/>
    </row>
    <row r="3017" spans="2:2" x14ac:dyDescent="0.25">
      <c r="B3017"/>
    </row>
    <row r="3018" spans="2:2" x14ac:dyDescent="0.25">
      <c r="B3018"/>
    </row>
    <row r="3019" spans="2:2" x14ac:dyDescent="0.25">
      <c r="B3019"/>
    </row>
    <row r="3020" spans="2:2" x14ac:dyDescent="0.25">
      <c r="B3020"/>
    </row>
    <row r="3021" spans="2:2" x14ac:dyDescent="0.25">
      <c r="B3021"/>
    </row>
    <row r="3022" spans="2:2" x14ac:dyDescent="0.25">
      <c r="B3022"/>
    </row>
    <row r="3023" spans="2:2" x14ac:dyDescent="0.25">
      <c r="B3023"/>
    </row>
    <row r="3024" spans="2:2" x14ac:dyDescent="0.25">
      <c r="B3024"/>
    </row>
    <row r="3025" spans="2:2" x14ac:dyDescent="0.25">
      <c r="B3025"/>
    </row>
    <row r="3026" spans="2:2" x14ac:dyDescent="0.25">
      <c r="B3026"/>
    </row>
    <row r="3027" spans="2:2" x14ac:dyDescent="0.25">
      <c r="B3027"/>
    </row>
    <row r="3028" spans="2:2" x14ac:dyDescent="0.25">
      <c r="B3028"/>
    </row>
    <row r="3029" spans="2:2" x14ac:dyDescent="0.25">
      <c r="B3029"/>
    </row>
    <row r="3030" spans="2:2" x14ac:dyDescent="0.25">
      <c r="B3030"/>
    </row>
    <row r="3031" spans="2:2" x14ac:dyDescent="0.25">
      <c r="B3031"/>
    </row>
    <row r="3032" spans="2:2" x14ac:dyDescent="0.25">
      <c r="B3032"/>
    </row>
    <row r="3033" spans="2:2" x14ac:dyDescent="0.25">
      <c r="B3033"/>
    </row>
    <row r="3034" spans="2:2" x14ac:dyDescent="0.25">
      <c r="B3034"/>
    </row>
    <row r="3035" spans="2:2" x14ac:dyDescent="0.25">
      <c r="B3035"/>
    </row>
    <row r="3036" spans="2:2" x14ac:dyDescent="0.25">
      <c r="B3036"/>
    </row>
    <row r="3037" spans="2:2" x14ac:dyDescent="0.25">
      <c r="B3037"/>
    </row>
    <row r="3038" spans="2:2" x14ac:dyDescent="0.25">
      <c r="B3038"/>
    </row>
    <row r="3039" spans="2:2" x14ac:dyDescent="0.25">
      <c r="B3039"/>
    </row>
    <row r="3040" spans="2:2" x14ac:dyDescent="0.25">
      <c r="B3040"/>
    </row>
    <row r="3041" spans="2:2" x14ac:dyDescent="0.25">
      <c r="B3041"/>
    </row>
    <row r="3042" spans="2:2" x14ac:dyDescent="0.25">
      <c r="B3042"/>
    </row>
    <row r="3043" spans="2:2" x14ac:dyDescent="0.25">
      <c r="B3043"/>
    </row>
    <row r="3044" spans="2:2" x14ac:dyDescent="0.25">
      <c r="B3044"/>
    </row>
    <row r="3045" spans="2:2" x14ac:dyDescent="0.25">
      <c r="B3045"/>
    </row>
    <row r="3046" spans="2:2" x14ac:dyDescent="0.25">
      <c r="B3046"/>
    </row>
    <row r="3047" spans="2:2" x14ac:dyDescent="0.25">
      <c r="B3047"/>
    </row>
    <row r="3048" spans="2:2" x14ac:dyDescent="0.25">
      <c r="B3048"/>
    </row>
    <row r="3049" spans="2:2" x14ac:dyDescent="0.25">
      <c r="B3049"/>
    </row>
    <row r="3050" spans="2:2" x14ac:dyDescent="0.25">
      <c r="B3050"/>
    </row>
    <row r="3051" spans="2:2" x14ac:dyDescent="0.25">
      <c r="B3051"/>
    </row>
    <row r="3052" spans="2:2" x14ac:dyDescent="0.25">
      <c r="B3052"/>
    </row>
    <row r="3053" spans="2:2" x14ac:dyDescent="0.25">
      <c r="B3053"/>
    </row>
    <row r="3054" spans="2:2" x14ac:dyDescent="0.25">
      <c r="B3054"/>
    </row>
    <row r="3055" spans="2:2" x14ac:dyDescent="0.25">
      <c r="B3055"/>
    </row>
    <row r="3056" spans="2:2" x14ac:dyDescent="0.25">
      <c r="B3056"/>
    </row>
    <row r="3057" spans="2:2" x14ac:dyDescent="0.25">
      <c r="B3057"/>
    </row>
    <row r="3058" spans="2:2" x14ac:dyDescent="0.25">
      <c r="B3058"/>
    </row>
    <row r="3059" spans="2:2" x14ac:dyDescent="0.25">
      <c r="B3059"/>
    </row>
    <row r="3060" spans="2:2" x14ac:dyDescent="0.25">
      <c r="B3060"/>
    </row>
    <row r="3061" spans="2:2" x14ac:dyDescent="0.25">
      <c r="B3061"/>
    </row>
    <row r="3062" spans="2:2" x14ac:dyDescent="0.25">
      <c r="B3062"/>
    </row>
    <row r="3063" spans="2:2" x14ac:dyDescent="0.25">
      <c r="B3063"/>
    </row>
    <row r="3064" spans="2:2" x14ac:dyDescent="0.25">
      <c r="B3064"/>
    </row>
    <row r="3065" spans="2:2" x14ac:dyDescent="0.25">
      <c r="B3065"/>
    </row>
    <row r="3066" spans="2:2" x14ac:dyDescent="0.25">
      <c r="B3066"/>
    </row>
    <row r="3067" spans="2:2" x14ac:dyDescent="0.25">
      <c r="B3067"/>
    </row>
    <row r="3068" spans="2:2" x14ac:dyDescent="0.25">
      <c r="B3068"/>
    </row>
    <row r="3069" spans="2:2" x14ac:dyDescent="0.25">
      <c r="B3069"/>
    </row>
    <row r="3070" spans="2:2" x14ac:dyDescent="0.25">
      <c r="B3070"/>
    </row>
    <row r="3071" spans="2:2" x14ac:dyDescent="0.25">
      <c r="B3071"/>
    </row>
    <row r="3072" spans="2:2" x14ac:dyDescent="0.25">
      <c r="B3072"/>
    </row>
    <row r="3073" spans="2:2" x14ac:dyDescent="0.25">
      <c r="B3073"/>
    </row>
    <row r="3074" spans="2:2" x14ac:dyDescent="0.25">
      <c r="B3074"/>
    </row>
    <row r="3075" spans="2:2" x14ac:dyDescent="0.25">
      <c r="B3075"/>
    </row>
    <row r="3076" spans="2:2" x14ac:dyDescent="0.25">
      <c r="B3076"/>
    </row>
    <row r="3077" spans="2:2" x14ac:dyDescent="0.25">
      <c r="B3077"/>
    </row>
    <row r="3078" spans="2:2" x14ac:dyDescent="0.25">
      <c r="B3078"/>
    </row>
    <row r="3079" spans="2:2" x14ac:dyDescent="0.25">
      <c r="B3079"/>
    </row>
    <row r="3080" spans="2:2" x14ac:dyDescent="0.25">
      <c r="B3080"/>
    </row>
    <row r="3081" spans="2:2" x14ac:dyDescent="0.25">
      <c r="B3081"/>
    </row>
    <row r="3082" spans="2:2" x14ac:dyDescent="0.25">
      <c r="B3082"/>
    </row>
    <row r="3083" spans="2:2" x14ac:dyDescent="0.25">
      <c r="B3083"/>
    </row>
    <row r="3084" spans="2:2" x14ac:dyDescent="0.25">
      <c r="B3084"/>
    </row>
    <row r="3085" spans="2:2" x14ac:dyDescent="0.25">
      <c r="B3085"/>
    </row>
    <row r="3086" spans="2:2" x14ac:dyDescent="0.25">
      <c r="B3086"/>
    </row>
    <row r="3087" spans="2:2" x14ac:dyDescent="0.25">
      <c r="B3087"/>
    </row>
    <row r="3088" spans="2:2" x14ac:dyDescent="0.25">
      <c r="B3088"/>
    </row>
    <row r="3089" spans="2:2" x14ac:dyDescent="0.25">
      <c r="B3089"/>
    </row>
    <row r="3090" spans="2:2" x14ac:dyDescent="0.25">
      <c r="B3090"/>
    </row>
    <row r="3091" spans="2:2" x14ac:dyDescent="0.25">
      <c r="B3091"/>
    </row>
    <row r="3092" spans="2:2" x14ac:dyDescent="0.25">
      <c r="B3092"/>
    </row>
    <row r="3093" spans="2:2" x14ac:dyDescent="0.25">
      <c r="B3093"/>
    </row>
    <row r="3094" spans="2:2" x14ac:dyDescent="0.25">
      <c r="B3094"/>
    </row>
    <row r="3095" spans="2:2" x14ac:dyDescent="0.25">
      <c r="B3095"/>
    </row>
    <row r="3096" spans="2:2" x14ac:dyDescent="0.25">
      <c r="B3096"/>
    </row>
    <row r="3097" spans="2:2" x14ac:dyDescent="0.25">
      <c r="B3097"/>
    </row>
    <row r="3098" spans="2:2" x14ac:dyDescent="0.25">
      <c r="B3098"/>
    </row>
    <row r="3099" spans="2:2" x14ac:dyDescent="0.25">
      <c r="B3099"/>
    </row>
    <row r="3100" spans="2:2" x14ac:dyDescent="0.25">
      <c r="B3100"/>
    </row>
    <row r="3101" spans="2:2" x14ac:dyDescent="0.25">
      <c r="B3101"/>
    </row>
    <row r="3102" spans="2:2" x14ac:dyDescent="0.25">
      <c r="B3102"/>
    </row>
    <row r="3103" spans="2:2" x14ac:dyDescent="0.25">
      <c r="B3103"/>
    </row>
    <row r="3104" spans="2:2" x14ac:dyDescent="0.25">
      <c r="B3104"/>
    </row>
    <row r="3105" spans="2:2" x14ac:dyDescent="0.25">
      <c r="B3105"/>
    </row>
    <row r="3106" spans="2:2" x14ac:dyDescent="0.25">
      <c r="B3106"/>
    </row>
    <row r="3107" spans="2:2" x14ac:dyDescent="0.25">
      <c r="B3107"/>
    </row>
    <row r="3108" spans="2:2" x14ac:dyDescent="0.25">
      <c r="B3108"/>
    </row>
    <row r="3109" spans="2:2" x14ac:dyDescent="0.25">
      <c r="B3109"/>
    </row>
    <row r="3110" spans="2:2" x14ac:dyDescent="0.25">
      <c r="B3110"/>
    </row>
    <row r="3111" spans="2:2" x14ac:dyDescent="0.25">
      <c r="B3111"/>
    </row>
    <row r="3112" spans="2:2" x14ac:dyDescent="0.25">
      <c r="B3112"/>
    </row>
    <row r="3113" spans="2:2" x14ac:dyDescent="0.25">
      <c r="B3113"/>
    </row>
    <row r="3114" spans="2:2" x14ac:dyDescent="0.25">
      <c r="B3114"/>
    </row>
    <row r="3115" spans="2:2" x14ac:dyDescent="0.25">
      <c r="B3115"/>
    </row>
    <row r="3116" spans="2:2" x14ac:dyDescent="0.25">
      <c r="B3116"/>
    </row>
    <row r="3117" spans="2:2" x14ac:dyDescent="0.25">
      <c r="B3117"/>
    </row>
    <row r="3118" spans="2:2" x14ac:dyDescent="0.25">
      <c r="B3118"/>
    </row>
    <row r="3119" spans="2:2" x14ac:dyDescent="0.25">
      <c r="B3119"/>
    </row>
    <row r="3120" spans="2:2" x14ac:dyDescent="0.25">
      <c r="B3120"/>
    </row>
    <row r="3121" spans="2:2" x14ac:dyDescent="0.25">
      <c r="B3121"/>
    </row>
    <row r="3122" spans="2:2" x14ac:dyDescent="0.25">
      <c r="B3122"/>
    </row>
    <row r="3123" spans="2:2" x14ac:dyDescent="0.25">
      <c r="B3123"/>
    </row>
    <row r="3124" spans="2:2" x14ac:dyDescent="0.25">
      <c r="B3124"/>
    </row>
    <row r="3125" spans="2:2" x14ac:dyDescent="0.25">
      <c r="B3125"/>
    </row>
    <row r="3126" spans="2:2" x14ac:dyDescent="0.25">
      <c r="B3126"/>
    </row>
    <row r="3127" spans="2:2" x14ac:dyDescent="0.25">
      <c r="B3127"/>
    </row>
    <row r="3128" spans="2:2" x14ac:dyDescent="0.25">
      <c r="B3128"/>
    </row>
    <row r="3129" spans="2:2" x14ac:dyDescent="0.25">
      <c r="B3129"/>
    </row>
    <row r="3130" spans="2:2" x14ac:dyDescent="0.25">
      <c r="B3130"/>
    </row>
    <row r="3131" spans="2:2" x14ac:dyDescent="0.25">
      <c r="B3131"/>
    </row>
    <row r="3132" spans="2:2" x14ac:dyDescent="0.25">
      <c r="B3132"/>
    </row>
    <row r="3133" spans="2:2" x14ac:dyDescent="0.25">
      <c r="B3133"/>
    </row>
    <row r="3134" spans="2:2" x14ac:dyDescent="0.25">
      <c r="B3134"/>
    </row>
    <row r="3135" spans="2:2" x14ac:dyDescent="0.25">
      <c r="B3135"/>
    </row>
    <row r="3136" spans="2:2" x14ac:dyDescent="0.25">
      <c r="B3136"/>
    </row>
    <row r="3137" spans="2:2" x14ac:dyDescent="0.25">
      <c r="B3137"/>
    </row>
    <row r="3138" spans="2:2" x14ac:dyDescent="0.25">
      <c r="B3138"/>
    </row>
    <row r="3139" spans="2:2" x14ac:dyDescent="0.25">
      <c r="B3139"/>
    </row>
    <row r="3140" spans="2:2" x14ac:dyDescent="0.25">
      <c r="B3140"/>
    </row>
    <row r="3141" spans="2:2" x14ac:dyDescent="0.25">
      <c r="B3141"/>
    </row>
    <row r="3142" spans="2:2" x14ac:dyDescent="0.25">
      <c r="B3142"/>
    </row>
    <row r="3143" spans="2:2" x14ac:dyDescent="0.25">
      <c r="B3143"/>
    </row>
    <row r="3144" spans="2:2" x14ac:dyDescent="0.25">
      <c r="B3144"/>
    </row>
    <row r="3145" spans="2:2" x14ac:dyDescent="0.25">
      <c r="B3145"/>
    </row>
    <row r="3146" spans="2:2" x14ac:dyDescent="0.25">
      <c r="B3146"/>
    </row>
    <row r="3147" spans="2:2" x14ac:dyDescent="0.25">
      <c r="B3147"/>
    </row>
    <row r="3148" spans="2:2" x14ac:dyDescent="0.25">
      <c r="B3148"/>
    </row>
    <row r="3149" spans="2:2" x14ac:dyDescent="0.25">
      <c r="B3149"/>
    </row>
    <row r="3150" spans="2:2" x14ac:dyDescent="0.25">
      <c r="B3150"/>
    </row>
    <row r="3151" spans="2:2" x14ac:dyDescent="0.25">
      <c r="B3151"/>
    </row>
    <row r="3152" spans="2:2" x14ac:dyDescent="0.25">
      <c r="B3152"/>
    </row>
    <row r="3153" spans="2:2" x14ac:dyDescent="0.25">
      <c r="B3153"/>
    </row>
    <row r="3154" spans="2:2" x14ac:dyDescent="0.25">
      <c r="B3154"/>
    </row>
    <row r="3155" spans="2:2" x14ac:dyDescent="0.25">
      <c r="B3155"/>
    </row>
    <row r="3156" spans="2:2" x14ac:dyDescent="0.25">
      <c r="B3156"/>
    </row>
    <row r="3157" spans="2:2" x14ac:dyDescent="0.25">
      <c r="B3157"/>
    </row>
    <row r="3158" spans="2:2" x14ac:dyDescent="0.25">
      <c r="B3158"/>
    </row>
    <row r="3159" spans="2:2" x14ac:dyDescent="0.25">
      <c r="B3159"/>
    </row>
    <row r="3160" spans="2:2" x14ac:dyDescent="0.25">
      <c r="B3160"/>
    </row>
    <row r="3161" spans="2:2" x14ac:dyDescent="0.25">
      <c r="B3161"/>
    </row>
    <row r="3162" spans="2:2" x14ac:dyDescent="0.25">
      <c r="B3162"/>
    </row>
    <row r="3163" spans="2:2" x14ac:dyDescent="0.25">
      <c r="B3163"/>
    </row>
    <row r="3164" spans="2:2" x14ac:dyDescent="0.25">
      <c r="B3164"/>
    </row>
    <row r="3165" spans="2:2" x14ac:dyDescent="0.25">
      <c r="B3165"/>
    </row>
    <row r="3166" spans="2:2" x14ac:dyDescent="0.25">
      <c r="B3166"/>
    </row>
    <row r="3167" spans="2:2" x14ac:dyDescent="0.25">
      <c r="B3167"/>
    </row>
    <row r="3168" spans="2:2" x14ac:dyDescent="0.25">
      <c r="B3168"/>
    </row>
    <row r="3169" spans="2:2" x14ac:dyDescent="0.25">
      <c r="B3169"/>
    </row>
    <row r="3170" spans="2:2" x14ac:dyDescent="0.25">
      <c r="B3170"/>
    </row>
    <row r="3171" spans="2:2" x14ac:dyDescent="0.25">
      <c r="B3171"/>
    </row>
    <row r="3172" spans="2:2" x14ac:dyDescent="0.25">
      <c r="B3172"/>
    </row>
    <row r="3173" spans="2:2" x14ac:dyDescent="0.25">
      <c r="B3173"/>
    </row>
    <row r="3174" spans="2:2" x14ac:dyDescent="0.25">
      <c r="B3174"/>
    </row>
    <row r="3175" spans="2:2" x14ac:dyDescent="0.25">
      <c r="B3175"/>
    </row>
    <row r="3176" spans="2:2" x14ac:dyDescent="0.25">
      <c r="B3176"/>
    </row>
    <row r="3177" spans="2:2" x14ac:dyDescent="0.25">
      <c r="B3177"/>
    </row>
    <row r="3178" spans="2:2" x14ac:dyDescent="0.25">
      <c r="B3178"/>
    </row>
    <row r="3179" spans="2:2" x14ac:dyDescent="0.25">
      <c r="B3179"/>
    </row>
    <row r="3180" spans="2:2" x14ac:dyDescent="0.25">
      <c r="B3180"/>
    </row>
    <row r="3181" spans="2:2" x14ac:dyDescent="0.25">
      <c r="B3181"/>
    </row>
    <row r="3182" spans="2:2" x14ac:dyDescent="0.25">
      <c r="B3182"/>
    </row>
    <row r="3183" spans="2:2" x14ac:dyDescent="0.25">
      <c r="B3183"/>
    </row>
    <row r="3184" spans="2:2" x14ac:dyDescent="0.25">
      <c r="B3184"/>
    </row>
    <row r="3185" spans="2:2" x14ac:dyDescent="0.25">
      <c r="B3185"/>
    </row>
    <row r="3186" spans="2:2" x14ac:dyDescent="0.25">
      <c r="B3186"/>
    </row>
    <row r="3187" spans="2:2" x14ac:dyDescent="0.25">
      <c r="B3187"/>
    </row>
    <row r="3188" spans="2:2" x14ac:dyDescent="0.25">
      <c r="B3188"/>
    </row>
    <row r="3189" spans="2:2" x14ac:dyDescent="0.25">
      <c r="B3189"/>
    </row>
    <row r="3190" spans="2:2" x14ac:dyDescent="0.25">
      <c r="B3190"/>
    </row>
    <row r="3191" spans="2:2" x14ac:dyDescent="0.25">
      <c r="B3191"/>
    </row>
    <row r="3192" spans="2:2" x14ac:dyDescent="0.25">
      <c r="B3192"/>
    </row>
    <row r="3193" spans="2:2" x14ac:dyDescent="0.25">
      <c r="B3193"/>
    </row>
    <row r="3194" spans="2:2" x14ac:dyDescent="0.25">
      <c r="B3194"/>
    </row>
    <row r="3195" spans="2:2" x14ac:dyDescent="0.25">
      <c r="B3195"/>
    </row>
    <row r="3196" spans="2:2" x14ac:dyDescent="0.25">
      <c r="B3196"/>
    </row>
    <row r="3197" spans="2:2" x14ac:dyDescent="0.25">
      <c r="B3197"/>
    </row>
    <row r="3198" spans="2:2" x14ac:dyDescent="0.25">
      <c r="B3198"/>
    </row>
    <row r="3199" spans="2:2" x14ac:dyDescent="0.25">
      <c r="B3199"/>
    </row>
    <row r="3200" spans="2:2" x14ac:dyDescent="0.25">
      <c r="B3200"/>
    </row>
    <row r="3201" spans="2:2" x14ac:dyDescent="0.25">
      <c r="B3201"/>
    </row>
    <row r="3202" spans="2:2" x14ac:dyDescent="0.25">
      <c r="B3202"/>
    </row>
    <row r="3203" spans="2:2" x14ac:dyDescent="0.25">
      <c r="B3203"/>
    </row>
    <row r="3204" spans="2:2" x14ac:dyDescent="0.25">
      <c r="B3204"/>
    </row>
    <row r="3205" spans="2:2" x14ac:dyDescent="0.25">
      <c r="B3205"/>
    </row>
    <row r="3206" spans="2:2" x14ac:dyDescent="0.25">
      <c r="B3206"/>
    </row>
    <row r="3207" spans="2:2" x14ac:dyDescent="0.25">
      <c r="B3207"/>
    </row>
    <row r="3208" spans="2:2" x14ac:dyDescent="0.25">
      <c r="B3208"/>
    </row>
    <row r="3209" spans="2:2" x14ac:dyDescent="0.25">
      <c r="B3209"/>
    </row>
    <row r="3210" spans="2:2" x14ac:dyDescent="0.25">
      <c r="B3210"/>
    </row>
    <row r="3211" spans="2:2" x14ac:dyDescent="0.25">
      <c r="B3211"/>
    </row>
    <row r="3212" spans="2:2" x14ac:dyDescent="0.25">
      <c r="B3212"/>
    </row>
    <row r="3213" spans="2:2" x14ac:dyDescent="0.25">
      <c r="B3213"/>
    </row>
    <row r="3214" spans="2:2" x14ac:dyDescent="0.25">
      <c r="B3214"/>
    </row>
    <row r="3215" spans="2:2" x14ac:dyDescent="0.25">
      <c r="B3215"/>
    </row>
    <row r="3216" spans="2:2" x14ac:dyDescent="0.25">
      <c r="B3216"/>
    </row>
    <row r="3217" spans="2:2" x14ac:dyDescent="0.25">
      <c r="B3217"/>
    </row>
    <row r="3218" spans="2:2" x14ac:dyDescent="0.25">
      <c r="B3218"/>
    </row>
    <row r="3219" spans="2:2" x14ac:dyDescent="0.25">
      <c r="B3219"/>
    </row>
    <row r="3220" spans="2:2" x14ac:dyDescent="0.25">
      <c r="B3220"/>
    </row>
    <row r="3221" spans="2:2" x14ac:dyDescent="0.25">
      <c r="B3221"/>
    </row>
    <row r="3222" spans="2:2" x14ac:dyDescent="0.25">
      <c r="B3222"/>
    </row>
    <row r="3223" spans="2:2" x14ac:dyDescent="0.25">
      <c r="B3223"/>
    </row>
    <row r="3224" spans="2:2" x14ac:dyDescent="0.25">
      <c r="B3224"/>
    </row>
    <row r="3225" spans="2:2" x14ac:dyDescent="0.25">
      <c r="B3225"/>
    </row>
    <row r="3226" spans="2:2" x14ac:dyDescent="0.25">
      <c r="B3226"/>
    </row>
    <row r="3227" spans="2:2" x14ac:dyDescent="0.25">
      <c r="B3227"/>
    </row>
    <row r="3228" spans="2:2" x14ac:dyDescent="0.25">
      <c r="B3228"/>
    </row>
    <row r="3229" spans="2:2" x14ac:dyDescent="0.25">
      <c r="B3229"/>
    </row>
    <row r="3230" spans="2:2" x14ac:dyDescent="0.25">
      <c r="B3230"/>
    </row>
    <row r="3231" spans="2:2" x14ac:dyDescent="0.25">
      <c r="B3231"/>
    </row>
    <row r="3232" spans="2:2" x14ac:dyDescent="0.25">
      <c r="B3232"/>
    </row>
    <row r="3233" spans="2:2" x14ac:dyDescent="0.25">
      <c r="B3233"/>
    </row>
    <row r="3234" spans="2:2" x14ac:dyDescent="0.25">
      <c r="B3234"/>
    </row>
    <row r="3235" spans="2:2" x14ac:dyDescent="0.25">
      <c r="B3235"/>
    </row>
    <row r="3236" spans="2:2" x14ac:dyDescent="0.25">
      <c r="B3236"/>
    </row>
    <row r="3237" spans="2:2" x14ac:dyDescent="0.25">
      <c r="B3237"/>
    </row>
    <row r="3238" spans="2:2" x14ac:dyDescent="0.25">
      <c r="B3238"/>
    </row>
    <row r="3239" spans="2:2" x14ac:dyDescent="0.25">
      <c r="B3239"/>
    </row>
    <row r="3240" spans="2:2" x14ac:dyDescent="0.25">
      <c r="B3240"/>
    </row>
    <row r="3241" spans="2:2" x14ac:dyDescent="0.25">
      <c r="B3241"/>
    </row>
    <row r="3242" spans="2:2" x14ac:dyDescent="0.25">
      <c r="B3242"/>
    </row>
    <row r="3243" spans="2:2" x14ac:dyDescent="0.25">
      <c r="B3243"/>
    </row>
    <row r="3244" spans="2:2" x14ac:dyDescent="0.25">
      <c r="B3244"/>
    </row>
    <row r="3245" spans="2:2" x14ac:dyDescent="0.25">
      <c r="B3245"/>
    </row>
    <row r="3246" spans="2:2" x14ac:dyDescent="0.25">
      <c r="B3246"/>
    </row>
    <row r="3247" spans="2:2" x14ac:dyDescent="0.25">
      <c r="B3247"/>
    </row>
    <row r="3248" spans="2:2" x14ac:dyDescent="0.25">
      <c r="B3248"/>
    </row>
    <row r="3249" spans="2:2" x14ac:dyDescent="0.25">
      <c r="B3249"/>
    </row>
    <row r="3250" spans="2:2" x14ac:dyDescent="0.25">
      <c r="B3250"/>
    </row>
    <row r="3251" spans="2:2" x14ac:dyDescent="0.25">
      <c r="B3251"/>
    </row>
    <row r="3252" spans="2:2" x14ac:dyDescent="0.25">
      <c r="B3252"/>
    </row>
    <row r="3253" spans="2:2" x14ac:dyDescent="0.25">
      <c r="B3253"/>
    </row>
    <row r="3254" spans="2:2" x14ac:dyDescent="0.25">
      <c r="B3254"/>
    </row>
    <row r="3255" spans="2:2" x14ac:dyDescent="0.25">
      <c r="B3255"/>
    </row>
    <row r="3256" spans="2:2" x14ac:dyDescent="0.25">
      <c r="B3256"/>
    </row>
    <row r="3257" spans="2:2" x14ac:dyDescent="0.25">
      <c r="B3257"/>
    </row>
    <row r="3258" spans="2:2" x14ac:dyDescent="0.25">
      <c r="B3258"/>
    </row>
    <row r="3259" spans="2:2" x14ac:dyDescent="0.25">
      <c r="B3259"/>
    </row>
    <row r="3260" spans="2:2" x14ac:dyDescent="0.25">
      <c r="B3260"/>
    </row>
    <row r="3261" spans="2:2" x14ac:dyDescent="0.25">
      <c r="B3261"/>
    </row>
    <row r="3262" spans="2:2" x14ac:dyDescent="0.25">
      <c r="B3262"/>
    </row>
    <row r="3263" spans="2:2" x14ac:dyDescent="0.25">
      <c r="B3263"/>
    </row>
    <row r="3264" spans="2:2" x14ac:dyDescent="0.25">
      <c r="B3264"/>
    </row>
    <row r="3265" spans="2:2" x14ac:dyDescent="0.25">
      <c r="B3265"/>
    </row>
    <row r="3266" spans="2:2" x14ac:dyDescent="0.25">
      <c r="B3266"/>
    </row>
    <row r="3267" spans="2:2" x14ac:dyDescent="0.25">
      <c r="B3267"/>
    </row>
    <row r="3268" spans="2:2" x14ac:dyDescent="0.25">
      <c r="B3268"/>
    </row>
    <row r="3269" spans="2:2" x14ac:dyDescent="0.25">
      <c r="B3269"/>
    </row>
    <row r="3270" spans="2:2" x14ac:dyDescent="0.25">
      <c r="B3270"/>
    </row>
    <row r="3271" spans="2:2" x14ac:dyDescent="0.25">
      <c r="B3271"/>
    </row>
    <row r="3272" spans="2:2" x14ac:dyDescent="0.25">
      <c r="B3272"/>
    </row>
    <row r="3273" spans="2:2" x14ac:dyDescent="0.25">
      <c r="B3273"/>
    </row>
    <row r="3274" spans="2:2" x14ac:dyDescent="0.25">
      <c r="B3274"/>
    </row>
    <row r="3275" spans="2:2" x14ac:dyDescent="0.25">
      <c r="B3275"/>
    </row>
    <row r="3276" spans="2:2" x14ac:dyDescent="0.25">
      <c r="B3276"/>
    </row>
    <row r="3277" spans="2:2" x14ac:dyDescent="0.25">
      <c r="B3277"/>
    </row>
    <row r="3278" spans="2:2" x14ac:dyDescent="0.25">
      <c r="B3278"/>
    </row>
    <row r="3279" spans="2:2" x14ac:dyDescent="0.25">
      <c r="B3279"/>
    </row>
    <row r="3280" spans="2:2" x14ac:dyDescent="0.25">
      <c r="B3280"/>
    </row>
    <row r="3281" spans="2:2" x14ac:dyDescent="0.25">
      <c r="B3281"/>
    </row>
    <row r="3282" spans="2:2" x14ac:dyDescent="0.25">
      <c r="B3282"/>
    </row>
    <row r="3283" spans="2:2" x14ac:dyDescent="0.25">
      <c r="B3283"/>
    </row>
    <row r="3284" spans="2:2" x14ac:dyDescent="0.25">
      <c r="B3284"/>
    </row>
    <row r="3285" spans="2:2" x14ac:dyDescent="0.25">
      <c r="B3285"/>
    </row>
    <row r="3286" spans="2:2" x14ac:dyDescent="0.25">
      <c r="B3286"/>
    </row>
    <row r="3287" spans="2:2" x14ac:dyDescent="0.25">
      <c r="B3287"/>
    </row>
    <row r="3288" spans="2:2" x14ac:dyDescent="0.25">
      <c r="B3288"/>
    </row>
    <row r="3289" spans="2:2" x14ac:dyDescent="0.25">
      <c r="B3289"/>
    </row>
    <row r="3290" spans="2:2" x14ac:dyDescent="0.25">
      <c r="B3290"/>
    </row>
    <row r="3291" spans="2:2" x14ac:dyDescent="0.25">
      <c r="B3291"/>
    </row>
    <row r="3292" spans="2:2" x14ac:dyDescent="0.25">
      <c r="B3292"/>
    </row>
    <row r="3293" spans="2:2" x14ac:dyDescent="0.25">
      <c r="B3293"/>
    </row>
    <row r="3294" spans="2:2" x14ac:dyDescent="0.25">
      <c r="B3294"/>
    </row>
    <row r="3295" spans="2:2" x14ac:dyDescent="0.25">
      <c r="B3295"/>
    </row>
    <row r="3296" spans="2:2" x14ac:dyDescent="0.25">
      <c r="B3296"/>
    </row>
    <row r="3297" spans="2:2" x14ac:dyDescent="0.25">
      <c r="B3297"/>
    </row>
    <row r="3298" spans="2:2" x14ac:dyDescent="0.25">
      <c r="B3298"/>
    </row>
    <row r="3299" spans="2:2" x14ac:dyDescent="0.25">
      <c r="B3299"/>
    </row>
    <row r="3300" spans="2:2" x14ac:dyDescent="0.25">
      <c r="B3300"/>
    </row>
    <row r="3301" spans="2:2" x14ac:dyDescent="0.25">
      <c r="B3301"/>
    </row>
    <row r="3302" spans="2:2" x14ac:dyDescent="0.25">
      <c r="B3302"/>
    </row>
    <row r="3303" spans="2:2" x14ac:dyDescent="0.25">
      <c r="B3303"/>
    </row>
    <row r="3304" spans="2:2" x14ac:dyDescent="0.25">
      <c r="B3304"/>
    </row>
    <row r="3305" spans="2:2" x14ac:dyDescent="0.25">
      <c r="B3305"/>
    </row>
    <row r="3306" spans="2:2" x14ac:dyDescent="0.25">
      <c r="B3306"/>
    </row>
    <row r="3307" spans="2:2" x14ac:dyDescent="0.25">
      <c r="B3307"/>
    </row>
    <row r="3308" spans="2:2" x14ac:dyDescent="0.25">
      <c r="B3308"/>
    </row>
    <row r="3309" spans="2:2" x14ac:dyDescent="0.25">
      <c r="B3309"/>
    </row>
    <row r="3310" spans="2:2" x14ac:dyDescent="0.25">
      <c r="B3310"/>
    </row>
    <row r="3311" spans="2:2" x14ac:dyDescent="0.25">
      <c r="B3311"/>
    </row>
    <row r="3312" spans="2:2" x14ac:dyDescent="0.25">
      <c r="B3312"/>
    </row>
    <row r="3313" spans="2:2" x14ac:dyDescent="0.25">
      <c r="B3313"/>
    </row>
    <row r="3314" spans="2:2" x14ac:dyDescent="0.25">
      <c r="B3314"/>
    </row>
    <row r="3315" spans="2:2" x14ac:dyDescent="0.25">
      <c r="B3315"/>
    </row>
    <row r="3316" spans="2:2" x14ac:dyDescent="0.25">
      <c r="B3316"/>
    </row>
    <row r="3317" spans="2:2" x14ac:dyDescent="0.25">
      <c r="B3317"/>
    </row>
    <row r="3318" spans="2:2" x14ac:dyDescent="0.25">
      <c r="B3318"/>
    </row>
    <row r="3319" spans="2:2" x14ac:dyDescent="0.25">
      <c r="B3319"/>
    </row>
    <row r="3320" spans="2:2" x14ac:dyDescent="0.25">
      <c r="B3320"/>
    </row>
    <row r="3321" spans="2:2" x14ac:dyDescent="0.25">
      <c r="B3321"/>
    </row>
    <row r="3322" spans="2:2" x14ac:dyDescent="0.25">
      <c r="B3322"/>
    </row>
    <row r="3323" spans="2:2" x14ac:dyDescent="0.25">
      <c r="B3323"/>
    </row>
    <row r="3324" spans="2:2" x14ac:dyDescent="0.25">
      <c r="B3324"/>
    </row>
    <row r="3325" spans="2:2" x14ac:dyDescent="0.25">
      <c r="B3325"/>
    </row>
    <row r="3326" spans="2:2" x14ac:dyDescent="0.25">
      <c r="B3326"/>
    </row>
    <row r="3327" spans="2:2" x14ac:dyDescent="0.25">
      <c r="B3327"/>
    </row>
    <row r="3328" spans="2:2" x14ac:dyDescent="0.25">
      <c r="B3328"/>
    </row>
    <row r="3329" spans="2:2" x14ac:dyDescent="0.25">
      <c r="B3329"/>
    </row>
    <row r="3330" spans="2:2" x14ac:dyDescent="0.25">
      <c r="B3330"/>
    </row>
    <row r="3331" spans="2:2" x14ac:dyDescent="0.25">
      <c r="B3331"/>
    </row>
    <row r="3332" spans="2:2" x14ac:dyDescent="0.25">
      <c r="B3332"/>
    </row>
    <row r="3333" spans="2:2" x14ac:dyDescent="0.25">
      <c r="B3333"/>
    </row>
    <row r="3334" spans="2:2" x14ac:dyDescent="0.25">
      <c r="B3334"/>
    </row>
    <row r="3335" spans="2:2" x14ac:dyDescent="0.25">
      <c r="B3335"/>
    </row>
    <row r="3336" spans="2:2" x14ac:dyDescent="0.25">
      <c r="B3336"/>
    </row>
    <row r="3337" spans="2:2" x14ac:dyDescent="0.25">
      <c r="B3337"/>
    </row>
    <row r="3338" spans="2:2" x14ac:dyDescent="0.25">
      <c r="B3338"/>
    </row>
    <row r="3339" spans="2:2" x14ac:dyDescent="0.25">
      <c r="B3339"/>
    </row>
    <row r="3340" spans="2:2" x14ac:dyDescent="0.25">
      <c r="B3340"/>
    </row>
    <row r="3341" spans="2:2" x14ac:dyDescent="0.25">
      <c r="B3341"/>
    </row>
    <row r="3342" spans="2:2" x14ac:dyDescent="0.25">
      <c r="B3342"/>
    </row>
    <row r="3343" spans="2:2" x14ac:dyDescent="0.25">
      <c r="B3343"/>
    </row>
    <row r="3344" spans="2:2" x14ac:dyDescent="0.25">
      <c r="B3344"/>
    </row>
    <row r="3345" spans="2:2" x14ac:dyDescent="0.25">
      <c r="B3345"/>
    </row>
    <row r="3346" spans="2:2" x14ac:dyDescent="0.25">
      <c r="B3346"/>
    </row>
    <row r="3347" spans="2:2" x14ac:dyDescent="0.25">
      <c r="B3347"/>
    </row>
    <row r="3348" spans="2:2" x14ac:dyDescent="0.25">
      <c r="B3348"/>
    </row>
    <row r="3349" spans="2:2" x14ac:dyDescent="0.25">
      <c r="B3349"/>
    </row>
    <row r="3350" spans="2:2" x14ac:dyDescent="0.25">
      <c r="B3350"/>
    </row>
    <row r="3351" spans="2:2" x14ac:dyDescent="0.25">
      <c r="B3351"/>
    </row>
    <row r="3352" spans="2:2" x14ac:dyDescent="0.25">
      <c r="B3352"/>
    </row>
    <row r="3353" spans="2:2" x14ac:dyDescent="0.25">
      <c r="B3353"/>
    </row>
    <row r="3354" spans="2:2" x14ac:dyDescent="0.25">
      <c r="B3354"/>
    </row>
    <row r="3355" spans="2:2" x14ac:dyDescent="0.25">
      <c r="B3355"/>
    </row>
    <row r="3356" spans="2:2" x14ac:dyDescent="0.25">
      <c r="B3356"/>
    </row>
    <row r="3357" spans="2:2" x14ac:dyDescent="0.25">
      <c r="B3357"/>
    </row>
    <row r="3358" spans="2:2" x14ac:dyDescent="0.25">
      <c r="B3358"/>
    </row>
    <row r="3359" spans="2:2" x14ac:dyDescent="0.25">
      <c r="B3359"/>
    </row>
    <row r="3360" spans="2:2" x14ac:dyDescent="0.25">
      <c r="B3360"/>
    </row>
    <row r="3361" spans="2:2" x14ac:dyDescent="0.25">
      <c r="B3361"/>
    </row>
    <row r="3362" spans="2:2" x14ac:dyDescent="0.25">
      <c r="B3362"/>
    </row>
    <row r="3363" spans="2:2" x14ac:dyDescent="0.25">
      <c r="B3363"/>
    </row>
    <row r="3364" spans="2:2" x14ac:dyDescent="0.25">
      <c r="B3364"/>
    </row>
    <row r="3365" spans="2:2" x14ac:dyDescent="0.25">
      <c r="B3365"/>
    </row>
    <row r="3366" spans="2:2" x14ac:dyDescent="0.25">
      <c r="B3366"/>
    </row>
    <row r="3367" spans="2:2" x14ac:dyDescent="0.25">
      <c r="B3367"/>
    </row>
    <row r="3368" spans="2:2" x14ac:dyDescent="0.25">
      <c r="B3368"/>
    </row>
    <row r="3369" spans="2:2" x14ac:dyDescent="0.25">
      <c r="B3369"/>
    </row>
    <row r="3370" spans="2:2" x14ac:dyDescent="0.25">
      <c r="B3370"/>
    </row>
    <row r="3371" spans="2:2" x14ac:dyDescent="0.25">
      <c r="B3371"/>
    </row>
    <row r="3372" spans="2:2" x14ac:dyDescent="0.25">
      <c r="B3372"/>
    </row>
    <row r="3373" spans="2:2" x14ac:dyDescent="0.25">
      <c r="B3373"/>
    </row>
    <row r="3374" spans="2:2" x14ac:dyDescent="0.25">
      <c r="B3374"/>
    </row>
    <row r="3375" spans="2:2" x14ac:dyDescent="0.25">
      <c r="B3375"/>
    </row>
    <row r="3376" spans="2:2" x14ac:dyDescent="0.25">
      <c r="B3376"/>
    </row>
    <row r="3377" spans="2:2" x14ac:dyDescent="0.25">
      <c r="B3377"/>
    </row>
    <row r="3378" spans="2:2" x14ac:dyDescent="0.25">
      <c r="B3378"/>
    </row>
    <row r="3379" spans="2:2" x14ac:dyDescent="0.25">
      <c r="B3379"/>
    </row>
    <row r="3380" spans="2:2" x14ac:dyDescent="0.25">
      <c r="B3380"/>
    </row>
    <row r="3381" spans="2:2" x14ac:dyDescent="0.25">
      <c r="B3381"/>
    </row>
    <row r="3382" spans="2:2" x14ac:dyDescent="0.25">
      <c r="B3382"/>
    </row>
    <row r="3383" spans="2:2" x14ac:dyDescent="0.25">
      <c r="B3383"/>
    </row>
    <row r="3384" spans="2:2" x14ac:dyDescent="0.25">
      <c r="B3384"/>
    </row>
    <row r="3385" spans="2:2" x14ac:dyDescent="0.25">
      <c r="B3385"/>
    </row>
    <row r="3386" spans="2:2" x14ac:dyDescent="0.25">
      <c r="B3386"/>
    </row>
    <row r="3387" spans="2:2" x14ac:dyDescent="0.25">
      <c r="B3387"/>
    </row>
    <row r="3388" spans="2:2" x14ac:dyDescent="0.25">
      <c r="B3388"/>
    </row>
    <row r="3389" spans="2:2" x14ac:dyDescent="0.25">
      <c r="B3389"/>
    </row>
    <row r="3390" spans="2:2" x14ac:dyDescent="0.25">
      <c r="B3390"/>
    </row>
    <row r="3391" spans="2:2" x14ac:dyDescent="0.25">
      <c r="B3391"/>
    </row>
    <row r="3392" spans="2:2" x14ac:dyDescent="0.25">
      <c r="B3392"/>
    </row>
    <row r="3393" spans="2:2" x14ac:dyDescent="0.25">
      <c r="B3393"/>
    </row>
    <row r="3394" spans="2:2" x14ac:dyDescent="0.25">
      <c r="B3394"/>
    </row>
    <row r="3395" spans="2:2" x14ac:dyDescent="0.25">
      <c r="B3395"/>
    </row>
    <row r="3396" spans="2:2" x14ac:dyDescent="0.25">
      <c r="B3396"/>
    </row>
    <row r="3397" spans="2:2" x14ac:dyDescent="0.25">
      <c r="B3397"/>
    </row>
    <row r="3398" spans="2:2" x14ac:dyDescent="0.25">
      <c r="B3398"/>
    </row>
    <row r="3399" spans="2:2" x14ac:dyDescent="0.25">
      <c r="B3399"/>
    </row>
    <row r="3400" spans="2:2" x14ac:dyDescent="0.25">
      <c r="B3400"/>
    </row>
    <row r="3401" spans="2:2" x14ac:dyDescent="0.25">
      <c r="B3401"/>
    </row>
    <row r="3402" spans="2:2" x14ac:dyDescent="0.25">
      <c r="B3402"/>
    </row>
    <row r="3403" spans="2:2" x14ac:dyDescent="0.25">
      <c r="B3403"/>
    </row>
    <row r="3404" spans="2:2" x14ac:dyDescent="0.25">
      <c r="B3404"/>
    </row>
    <row r="3405" spans="2:2" x14ac:dyDescent="0.25">
      <c r="B3405"/>
    </row>
    <row r="3406" spans="2:2" x14ac:dyDescent="0.25">
      <c r="B3406"/>
    </row>
    <row r="3407" spans="2:2" x14ac:dyDescent="0.25">
      <c r="B3407"/>
    </row>
    <row r="3408" spans="2:2" x14ac:dyDescent="0.25">
      <c r="B3408"/>
    </row>
    <row r="3409" spans="2:2" x14ac:dyDescent="0.25">
      <c r="B3409"/>
    </row>
    <row r="3410" spans="2:2" x14ac:dyDescent="0.25">
      <c r="B3410"/>
    </row>
    <row r="3411" spans="2:2" x14ac:dyDescent="0.25">
      <c r="B3411"/>
    </row>
    <row r="3412" spans="2:2" x14ac:dyDescent="0.25">
      <c r="B3412"/>
    </row>
    <row r="3413" spans="2:2" x14ac:dyDescent="0.25">
      <c r="B3413"/>
    </row>
    <row r="3414" spans="2:2" x14ac:dyDescent="0.25">
      <c r="B3414"/>
    </row>
    <row r="3415" spans="2:2" x14ac:dyDescent="0.25">
      <c r="B3415"/>
    </row>
    <row r="3416" spans="2:2" x14ac:dyDescent="0.25">
      <c r="B3416"/>
    </row>
    <row r="3417" spans="2:2" x14ac:dyDescent="0.25">
      <c r="B3417"/>
    </row>
    <row r="3418" spans="2:2" x14ac:dyDescent="0.25">
      <c r="B3418"/>
    </row>
    <row r="3419" spans="2:2" x14ac:dyDescent="0.25">
      <c r="B3419"/>
    </row>
    <row r="3420" spans="2:2" x14ac:dyDescent="0.25">
      <c r="B3420"/>
    </row>
    <row r="3421" spans="2:2" x14ac:dyDescent="0.25">
      <c r="B3421"/>
    </row>
    <row r="3422" spans="2:2" x14ac:dyDescent="0.25">
      <c r="B3422"/>
    </row>
    <row r="3423" spans="2:2" x14ac:dyDescent="0.25">
      <c r="B3423"/>
    </row>
    <row r="3424" spans="2:2" x14ac:dyDescent="0.25">
      <c r="B3424"/>
    </row>
    <row r="3425" spans="2:2" x14ac:dyDescent="0.25">
      <c r="B3425"/>
    </row>
    <row r="3426" spans="2:2" x14ac:dyDescent="0.25">
      <c r="B3426"/>
    </row>
    <row r="3427" spans="2:2" x14ac:dyDescent="0.25">
      <c r="B3427"/>
    </row>
    <row r="3428" spans="2:2" x14ac:dyDescent="0.25">
      <c r="B3428"/>
    </row>
    <row r="3429" spans="2:2" x14ac:dyDescent="0.25">
      <c r="B3429"/>
    </row>
    <row r="3430" spans="2:2" x14ac:dyDescent="0.25">
      <c r="B3430"/>
    </row>
    <row r="3431" spans="2:2" x14ac:dyDescent="0.25">
      <c r="B3431"/>
    </row>
    <row r="3432" spans="2:2" x14ac:dyDescent="0.25">
      <c r="B3432"/>
    </row>
    <row r="3433" spans="2:2" x14ac:dyDescent="0.25">
      <c r="B3433"/>
    </row>
    <row r="3434" spans="2:2" x14ac:dyDescent="0.25">
      <c r="B3434"/>
    </row>
    <row r="3435" spans="2:2" x14ac:dyDescent="0.25">
      <c r="B3435"/>
    </row>
    <row r="3436" spans="2:2" x14ac:dyDescent="0.25">
      <c r="B3436"/>
    </row>
    <row r="3437" spans="2:2" x14ac:dyDescent="0.25">
      <c r="B3437"/>
    </row>
    <row r="3438" spans="2:2" x14ac:dyDescent="0.25">
      <c r="B3438"/>
    </row>
    <row r="3439" spans="2:2" x14ac:dyDescent="0.25">
      <c r="B3439"/>
    </row>
    <row r="3440" spans="2:2" x14ac:dyDescent="0.25">
      <c r="B3440"/>
    </row>
    <row r="3441" spans="2:2" x14ac:dyDescent="0.25">
      <c r="B3441"/>
    </row>
    <row r="3442" spans="2:2" x14ac:dyDescent="0.25">
      <c r="B3442"/>
    </row>
    <row r="3443" spans="2:2" x14ac:dyDescent="0.25">
      <c r="B3443"/>
    </row>
    <row r="3444" spans="2:2" x14ac:dyDescent="0.25">
      <c r="B3444"/>
    </row>
    <row r="3445" spans="2:2" x14ac:dyDescent="0.25">
      <c r="B3445"/>
    </row>
    <row r="3446" spans="2:2" x14ac:dyDescent="0.25">
      <c r="B3446"/>
    </row>
    <row r="3447" spans="2:2" x14ac:dyDescent="0.25">
      <c r="B3447"/>
    </row>
    <row r="3448" spans="2:2" x14ac:dyDescent="0.25">
      <c r="B3448"/>
    </row>
    <row r="3449" spans="2:2" x14ac:dyDescent="0.25">
      <c r="B3449"/>
    </row>
    <row r="3450" spans="2:2" x14ac:dyDescent="0.25">
      <c r="B3450"/>
    </row>
    <row r="3451" spans="2:2" x14ac:dyDescent="0.25">
      <c r="B3451"/>
    </row>
    <row r="3452" spans="2:2" x14ac:dyDescent="0.25">
      <c r="B3452"/>
    </row>
    <row r="3453" spans="2:2" x14ac:dyDescent="0.25">
      <c r="B3453"/>
    </row>
    <row r="3454" spans="2:2" x14ac:dyDescent="0.25">
      <c r="B3454"/>
    </row>
    <row r="3455" spans="2:2" x14ac:dyDescent="0.25">
      <c r="B3455"/>
    </row>
    <row r="3456" spans="2:2" x14ac:dyDescent="0.25">
      <c r="B3456"/>
    </row>
    <row r="3457" spans="2:2" x14ac:dyDescent="0.25">
      <c r="B3457"/>
    </row>
    <row r="3458" spans="2:2" x14ac:dyDescent="0.25">
      <c r="B3458"/>
    </row>
    <row r="3459" spans="2:2" x14ac:dyDescent="0.25">
      <c r="B3459"/>
    </row>
    <row r="3460" spans="2:2" x14ac:dyDescent="0.25">
      <c r="B3460"/>
    </row>
    <row r="3461" spans="2:2" x14ac:dyDescent="0.25">
      <c r="B3461"/>
    </row>
    <row r="3462" spans="2:2" x14ac:dyDescent="0.25">
      <c r="B3462"/>
    </row>
    <row r="3463" spans="2:2" x14ac:dyDescent="0.25">
      <c r="B3463"/>
    </row>
    <row r="3464" spans="2:2" x14ac:dyDescent="0.25">
      <c r="B3464"/>
    </row>
    <row r="3465" spans="2:2" x14ac:dyDescent="0.25">
      <c r="B3465"/>
    </row>
    <row r="3466" spans="2:2" x14ac:dyDescent="0.25">
      <c r="B3466"/>
    </row>
    <row r="3467" spans="2:2" x14ac:dyDescent="0.25">
      <c r="B3467"/>
    </row>
    <row r="3468" spans="2:2" x14ac:dyDescent="0.25">
      <c r="B3468"/>
    </row>
    <row r="3469" spans="2:2" x14ac:dyDescent="0.25">
      <c r="B3469"/>
    </row>
    <row r="3470" spans="2:2" x14ac:dyDescent="0.25">
      <c r="B3470"/>
    </row>
    <row r="3471" spans="2:2" x14ac:dyDescent="0.25">
      <c r="B3471"/>
    </row>
    <row r="3472" spans="2:2" x14ac:dyDescent="0.25">
      <c r="B3472"/>
    </row>
    <row r="3473" spans="2:2" x14ac:dyDescent="0.25">
      <c r="B3473"/>
    </row>
    <row r="3474" spans="2:2" x14ac:dyDescent="0.25">
      <c r="B3474"/>
    </row>
    <row r="3475" spans="2:2" x14ac:dyDescent="0.25">
      <c r="B3475"/>
    </row>
    <row r="3476" spans="2:2" x14ac:dyDescent="0.25">
      <c r="B3476"/>
    </row>
    <row r="3477" spans="2:2" x14ac:dyDescent="0.25">
      <c r="B3477"/>
    </row>
    <row r="3478" spans="2:2" x14ac:dyDescent="0.25">
      <c r="B3478"/>
    </row>
    <row r="3479" spans="2:2" x14ac:dyDescent="0.25">
      <c r="B3479"/>
    </row>
    <row r="3480" spans="2:2" x14ac:dyDescent="0.25">
      <c r="B3480"/>
    </row>
    <row r="3481" spans="2:2" x14ac:dyDescent="0.25">
      <c r="B3481"/>
    </row>
    <row r="3482" spans="2:2" x14ac:dyDescent="0.25">
      <c r="B3482"/>
    </row>
    <row r="3483" spans="2:2" x14ac:dyDescent="0.25">
      <c r="B3483"/>
    </row>
    <row r="3484" spans="2:2" x14ac:dyDescent="0.25">
      <c r="B3484"/>
    </row>
    <row r="3485" spans="2:2" x14ac:dyDescent="0.25">
      <c r="B3485"/>
    </row>
    <row r="3486" spans="2:2" x14ac:dyDescent="0.25">
      <c r="B3486"/>
    </row>
    <row r="3487" spans="2:2" x14ac:dyDescent="0.25">
      <c r="B3487"/>
    </row>
    <row r="3488" spans="2:2" x14ac:dyDescent="0.25">
      <c r="B3488"/>
    </row>
    <row r="3489" spans="2:2" x14ac:dyDescent="0.25">
      <c r="B3489"/>
    </row>
    <row r="3490" spans="2:2" x14ac:dyDescent="0.25">
      <c r="B3490"/>
    </row>
    <row r="3491" spans="2:2" x14ac:dyDescent="0.25">
      <c r="B3491"/>
    </row>
    <row r="3492" spans="2:2" x14ac:dyDescent="0.25">
      <c r="B3492"/>
    </row>
    <row r="3493" spans="2:2" x14ac:dyDescent="0.25">
      <c r="B3493"/>
    </row>
    <row r="3494" spans="2:2" x14ac:dyDescent="0.25">
      <c r="B3494"/>
    </row>
    <row r="3495" spans="2:2" x14ac:dyDescent="0.25">
      <c r="B3495"/>
    </row>
    <row r="3496" spans="2:2" x14ac:dyDescent="0.25">
      <c r="B3496"/>
    </row>
    <row r="3497" spans="2:2" x14ac:dyDescent="0.25">
      <c r="B3497"/>
    </row>
    <row r="3498" spans="2:2" x14ac:dyDescent="0.25">
      <c r="B3498"/>
    </row>
    <row r="3499" spans="2:2" x14ac:dyDescent="0.25">
      <c r="B3499"/>
    </row>
    <row r="3500" spans="2:2" x14ac:dyDescent="0.25">
      <c r="B3500"/>
    </row>
    <row r="3501" spans="2:2" x14ac:dyDescent="0.25">
      <c r="B3501"/>
    </row>
    <row r="3502" spans="2:2" x14ac:dyDescent="0.25">
      <c r="B3502"/>
    </row>
    <row r="3503" spans="2:2" x14ac:dyDescent="0.25">
      <c r="B3503"/>
    </row>
    <row r="3504" spans="2:2" x14ac:dyDescent="0.25">
      <c r="B3504"/>
    </row>
    <row r="3505" spans="2:2" x14ac:dyDescent="0.25">
      <c r="B3505"/>
    </row>
    <row r="3506" spans="2:2" x14ac:dyDescent="0.25">
      <c r="B3506"/>
    </row>
    <row r="3507" spans="2:2" x14ac:dyDescent="0.25">
      <c r="B3507"/>
    </row>
    <row r="3508" spans="2:2" x14ac:dyDescent="0.25">
      <c r="B3508"/>
    </row>
    <row r="3509" spans="2:2" x14ac:dyDescent="0.25">
      <c r="B3509"/>
    </row>
    <row r="3510" spans="2:2" x14ac:dyDescent="0.25">
      <c r="B3510"/>
    </row>
    <row r="3511" spans="2:2" x14ac:dyDescent="0.25">
      <c r="B3511"/>
    </row>
    <row r="3512" spans="2:2" x14ac:dyDescent="0.25">
      <c r="B3512"/>
    </row>
    <row r="3513" spans="2:2" x14ac:dyDescent="0.25">
      <c r="B3513"/>
    </row>
    <row r="3514" spans="2:2" x14ac:dyDescent="0.25">
      <c r="B3514"/>
    </row>
    <row r="3515" spans="2:2" x14ac:dyDescent="0.25">
      <c r="B3515"/>
    </row>
    <row r="3516" spans="2:2" x14ac:dyDescent="0.25">
      <c r="B3516"/>
    </row>
    <row r="3517" spans="2:2" x14ac:dyDescent="0.25">
      <c r="B3517"/>
    </row>
    <row r="3518" spans="2:2" x14ac:dyDescent="0.25">
      <c r="B3518"/>
    </row>
    <row r="3519" spans="2:2" x14ac:dyDescent="0.25">
      <c r="B3519"/>
    </row>
    <row r="3520" spans="2:2" x14ac:dyDescent="0.25">
      <c r="B3520"/>
    </row>
    <row r="3521" spans="2:2" x14ac:dyDescent="0.25">
      <c r="B3521"/>
    </row>
    <row r="3522" spans="2:2" x14ac:dyDescent="0.25">
      <c r="B3522"/>
    </row>
    <row r="3523" spans="2:2" x14ac:dyDescent="0.25">
      <c r="B3523"/>
    </row>
    <row r="3524" spans="2:2" x14ac:dyDescent="0.25">
      <c r="B3524"/>
    </row>
    <row r="3525" spans="2:2" x14ac:dyDescent="0.25">
      <c r="B3525"/>
    </row>
    <row r="3526" spans="2:2" x14ac:dyDescent="0.25">
      <c r="B3526"/>
    </row>
    <row r="3527" spans="2:2" x14ac:dyDescent="0.25">
      <c r="B3527"/>
    </row>
    <row r="3528" spans="2:2" x14ac:dyDescent="0.25">
      <c r="B3528"/>
    </row>
    <row r="3529" spans="2:2" x14ac:dyDescent="0.25">
      <c r="B3529"/>
    </row>
    <row r="3530" spans="2:2" x14ac:dyDescent="0.25">
      <c r="B3530"/>
    </row>
    <row r="3531" spans="2:2" x14ac:dyDescent="0.25">
      <c r="B3531"/>
    </row>
    <row r="3532" spans="2:2" x14ac:dyDescent="0.25">
      <c r="B3532"/>
    </row>
    <row r="3533" spans="2:2" x14ac:dyDescent="0.25">
      <c r="B3533"/>
    </row>
    <row r="3534" spans="2:2" x14ac:dyDescent="0.25">
      <c r="B3534"/>
    </row>
    <row r="3535" spans="2:2" x14ac:dyDescent="0.25">
      <c r="B3535"/>
    </row>
    <row r="3536" spans="2:2" x14ac:dyDescent="0.25">
      <c r="B3536"/>
    </row>
    <row r="3537" spans="2:2" x14ac:dyDescent="0.25">
      <c r="B3537"/>
    </row>
    <row r="3538" spans="2:2" x14ac:dyDescent="0.25">
      <c r="B3538"/>
    </row>
    <row r="3539" spans="2:2" x14ac:dyDescent="0.25">
      <c r="B3539"/>
    </row>
    <row r="3540" spans="2:2" x14ac:dyDescent="0.25">
      <c r="B3540"/>
    </row>
    <row r="3541" spans="2:2" x14ac:dyDescent="0.25">
      <c r="B3541"/>
    </row>
    <row r="3542" spans="2:2" x14ac:dyDescent="0.25">
      <c r="B3542"/>
    </row>
    <row r="3543" spans="2:2" x14ac:dyDescent="0.25">
      <c r="B3543"/>
    </row>
    <row r="3544" spans="2:2" x14ac:dyDescent="0.25">
      <c r="B3544"/>
    </row>
    <row r="3545" spans="2:2" x14ac:dyDescent="0.25">
      <c r="B3545"/>
    </row>
    <row r="3546" spans="2:2" x14ac:dyDescent="0.25">
      <c r="B3546"/>
    </row>
    <row r="3547" spans="2:2" x14ac:dyDescent="0.25">
      <c r="B3547"/>
    </row>
    <row r="3548" spans="2:2" x14ac:dyDescent="0.25">
      <c r="B3548"/>
    </row>
    <row r="3549" spans="2:2" x14ac:dyDescent="0.25">
      <c r="B3549"/>
    </row>
    <row r="3550" spans="2:2" x14ac:dyDescent="0.25">
      <c r="B3550"/>
    </row>
    <row r="3551" spans="2:2" x14ac:dyDescent="0.25">
      <c r="B3551"/>
    </row>
    <row r="3552" spans="2:2" x14ac:dyDescent="0.25">
      <c r="B3552"/>
    </row>
    <row r="3553" spans="2:2" x14ac:dyDescent="0.25">
      <c r="B3553"/>
    </row>
    <row r="3554" spans="2:2" x14ac:dyDescent="0.25">
      <c r="B3554"/>
    </row>
    <row r="3555" spans="2:2" x14ac:dyDescent="0.25">
      <c r="B3555"/>
    </row>
    <row r="3556" spans="2:2" x14ac:dyDescent="0.25">
      <c r="B3556"/>
    </row>
    <row r="3557" spans="2:2" x14ac:dyDescent="0.25">
      <c r="B3557"/>
    </row>
    <row r="3558" spans="2:2" x14ac:dyDescent="0.25">
      <c r="B3558"/>
    </row>
    <row r="3559" spans="2:2" x14ac:dyDescent="0.25">
      <c r="B3559"/>
    </row>
    <row r="3560" spans="2:2" x14ac:dyDescent="0.25">
      <c r="B3560"/>
    </row>
    <row r="3561" spans="2:2" x14ac:dyDescent="0.25">
      <c r="B3561"/>
    </row>
    <row r="3562" spans="2:2" x14ac:dyDescent="0.25">
      <c r="B3562"/>
    </row>
    <row r="3563" spans="2:2" x14ac:dyDescent="0.25">
      <c r="B3563"/>
    </row>
    <row r="3564" spans="2:2" x14ac:dyDescent="0.25">
      <c r="B3564"/>
    </row>
    <row r="3565" spans="2:2" x14ac:dyDescent="0.25">
      <c r="B3565"/>
    </row>
    <row r="3566" spans="2:2" x14ac:dyDescent="0.25">
      <c r="B3566"/>
    </row>
    <row r="3567" spans="2:2" x14ac:dyDescent="0.25">
      <c r="B3567"/>
    </row>
    <row r="3568" spans="2:2" x14ac:dyDescent="0.25">
      <c r="B3568"/>
    </row>
    <row r="3569" spans="2:2" x14ac:dyDescent="0.25">
      <c r="B3569"/>
    </row>
    <row r="3570" spans="2:2" x14ac:dyDescent="0.25">
      <c r="B3570"/>
    </row>
    <row r="3571" spans="2:2" x14ac:dyDescent="0.25">
      <c r="B3571"/>
    </row>
    <row r="3572" spans="2:2" x14ac:dyDescent="0.25">
      <c r="B3572"/>
    </row>
    <row r="3573" spans="2:2" x14ac:dyDescent="0.25">
      <c r="B3573"/>
    </row>
    <row r="3574" spans="2:2" x14ac:dyDescent="0.25">
      <c r="B3574"/>
    </row>
    <row r="3575" spans="2:2" x14ac:dyDescent="0.25">
      <c r="B3575"/>
    </row>
    <row r="3576" spans="2:2" x14ac:dyDescent="0.25">
      <c r="B3576"/>
    </row>
    <row r="3577" spans="2:2" x14ac:dyDescent="0.25">
      <c r="B3577"/>
    </row>
    <row r="3578" spans="2:2" x14ac:dyDescent="0.25">
      <c r="B3578"/>
    </row>
    <row r="3579" spans="2:2" x14ac:dyDescent="0.25">
      <c r="B3579"/>
    </row>
    <row r="3580" spans="2:2" x14ac:dyDescent="0.25">
      <c r="B3580"/>
    </row>
    <row r="3581" spans="2:2" x14ac:dyDescent="0.25">
      <c r="B3581"/>
    </row>
    <row r="3582" spans="2:2" x14ac:dyDescent="0.25">
      <c r="B3582"/>
    </row>
    <row r="3583" spans="2:2" x14ac:dyDescent="0.25">
      <c r="B3583"/>
    </row>
    <row r="3584" spans="2:2" x14ac:dyDescent="0.25">
      <c r="B3584"/>
    </row>
    <row r="3585" spans="2:2" x14ac:dyDescent="0.25">
      <c r="B3585"/>
    </row>
    <row r="3586" spans="2:2" x14ac:dyDescent="0.25">
      <c r="B3586"/>
    </row>
    <row r="3587" spans="2:2" x14ac:dyDescent="0.25">
      <c r="B3587"/>
    </row>
    <row r="3588" spans="2:2" x14ac:dyDescent="0.25">
      <c r="B3588"/>
    </row>
    <row r="3589" spans="2:2" x14ac:dyDescent="0.25">
      <c r="B3589"/>
    </row>
    <row r="3590" spans="2:2" x14ac:dyDescent="0.25">
      <c r="B3590"/>
    </row>
    <row r="3591" spans="2:2" x14ac:dyDescent="0.25">
      <c r="B3591"/>
    </row>
    <row r="3592" spans="2:2" x14ac:dyDescent="0.25">
      <c r="B3592"/>
    </row>
    <row r="3593" spans="2:2" x14ac:dyDescent="0.25">
      <c r="B3593"/>
    </row>
    <row r="3594" spans="2:2" x14ac:dyDescent="0.25">
      <c r="B3594"/>
    </row>
    <row r="3595" spans="2:2" x14ac:dyDescent="0.25">
      <c r="B3595"/>
    </row>
    <row r="3596" spans="2:2" x14ac:dyDescent="0.25">
      <c r="B3596"/>
    </row>
    <row r="3597" spans="2:2" x14ac:dyDescent="0.25">
      <c r="B3597"/>
    </row>
    <row r="3598" spans="2:2" x14ac:dyDescent="0.25">
      <c r="B3598"/>
    </row>
    <row r="3599" spans="2:2" x14ac:dyDescent="0.25">
      <c r="B3599"/>
    </row>
    <row r="3600" spans="2:2" x14ac:dyDescent="0.25">
      <c r="B3600"/>
    </row>
    <row r="3601" spans="2:2" x14ac:dyDescent="0.25">
      <c r="B3601"/>
    </row>
    <row r="3602" spans="2:2" x14ac:dyDescent="0.25">
      <c r="B3602"/>
    </row>
    <row r="3603" spans="2:2" x14ac:dyDescent="0.25">
      <c r="B3603"/>
    </row>
    <row r="3604" spans="2:2" x14ac:dyDescent="0.25">
      <c r="B3604"/>
    </row>
    <row r="3605" spans="2:2" x14ac:dyDescent="0.25">
      <c r="B3605"/>
    </row>
    <row r="3606" spans="2:2" x14ac:dyDescent="0.25">
      <c r="B3606"/>
    </row>
    <row r="3607" spans="2:2" x14ac:dyDescent="0.25">
      <c r="B3607"/>
    </row>
    <row r="3608" spans="2:2" x14ac:dyDescent="0.25">
      <c r="B3608"/>
    </row>
    <row r="3609" spans="2:2" x14ac:dyDescent="0.25">
      <c r="B3609"/>
    </row>
    <row r="3610" spans="2:2" x14ac:dyDescent="0.25">
      <c r="B3610"/>
    </row>
    <row r="3611" spans="2:2" x14ac:dyDescent="0.25">
      <c r="B3611"/>
    </row>
    <row r="3612" spans="2:2" x14ac:dyDescent="0.25">
      <c r="B3612"/>
    </row>
    <row r="3613" spans="2:2" x14ac:dyDescent="0.25">
      <c r="B3613"/>
    </row>
    <row r="3614" spans="2:2" x14ac:dyDescent="0.25">
      <c r="B3614"/>
    </row>
    <row r="3615" spans="2:2" x14ac:dyDescent="0.25">
      <c r="B3615"/>
    </row>
    <row r="3616" spans="2:2" x14ac:dyDescent="0.25">
      <c r="B3616"/>
    </row>
    <row r="3617" spans="2:2" x14ac:dyDescent="0.25">
      <c r="B3617"/>
    </row>
    <row r="3618" spans="2:2" x14ac:dyDescent="0.25">
      <c r="B3618"/>
    </row>
    <row r="3619" spans="2:2" x14ac:dyDescent="0.25">
      <c r="B3619"/>
    </row>
    <row r="3620" spans="2:2" x14ac:dyDescent="0.25">
      <c r="B3620"/>
    </row>
    <row r="3621" spans="2:2" x14ac:dyDescent="0.25">
      <c r="B3621"/>
    </row>
    <row r="3622" spans="2:2" x14ac:dyDescent="0.25">
      <c r="B3622"/>
    </row>
    <row r="3623" spans="2:2" x14ac:dyDescent="0.25">
      <c r="B3623"/>
    </row>
    <row r="3624" spans="2:2" x14ac:dyDescent="0.25">
      <c r="B3624"/>
    </row>
    <row r="3625" spans="2:2" x14ac:dyDescent="0.25">
      <c r="B3625"/>
    </row>
    <row r="3626" spans="2:2" x14ac:dyDescent="0.25">
      <c r="B3626"/>
    </row>
    <row r="3627" spans="2:2" x14ac:dyDescent="0.25">
      <c r="B3627"/>
    </row>
    <row r="3628" spans="2:2" x14ac:dyDescent="0.25">
      <c r="B3628"/>
    </row>
    <row r="3629" spans="2:2" x14ac:dyDescent="0.25">
      <c r="B3629"/>
    </row>
    <row r="3630" spans="2:2" x14ac:dyDescent="0.25">
      <c r="B3630"/>
    </row>
    <row r="3631" spans="2:2" x14ac:dyDescent="0.25">
      <c r="B3631"/>
    </row>
    <row r="3632" spans="2:2" x14ac:dyDescent="0.25">
      <c r="B3632"/>
    </row>
    <row r="3633" spans="2:2" x14ac:dyDescent="0.25">
      <c r="B3633"/>
    </row>
    <row r="3634" spans="2:2" x14ac:dyDescent="0.25">
      <c r="B3634"/>
    </row>
    <row r="3635" spans="2:2" x14ac:dyDescent="0.25">
      <c r="B3635"/>
    </row>
    <row r="3636" spans="2:2" x14ac:dyDescent="0.25">
      <c r="B3636"/>
    </row>
    <row r="3637" spans="2:2" x14ac:dyDescent="0.25">
      <c r="B3637"/>
    </row>
    <row r="3638" spans="2:2" x14ac:dyDescent="0.25">
      <c r="B3638"/>
    </row>
    <row r="3639" spans="2:2" x14ac:dyDescent="0.25">
      <c r="B3639"/>
    </row>
    <row r="3640" spans="2:2" x14ac:dyDescent="0.25">
      <c r="B3640"/>
    </row>
    <row r="3641" spans="2:2" x14ac:dyDescent="0.25">
      <c r="B3641"/>
    </row>
    <row r="3642" spans="2:2" x14ac:dyDescent="0.25">
      <c r="B3642"/>
    </row>
    <row r="3643" spans="2:2" x14ac:dyDescent="0.25">
      <c r="B3643"/>
    </row>
    <row r="3644" spans="2:2" x14ac:dyDescent="0.25">
      <c r="B3644"/>
    </row>
    <row r="3645" spans="2:2" x14ac:dyDescent="0.25">
      <c r="B3645"/>
    </row>
    <row r="3646" spans="2:2" x14ac:dyDescent="0.25">
      <c r="B3646"/>
    </row>
    <row r="3647" spans="2:2" x14ac:dyDescent="0.25">
      <c r="B3647"/>
    </row>
    <row r="3648" spans="2:2" x14ac:dyDescent="0.25">
      <c r="B3648"/>
    </row>
    <row r="3649" spans="2:2" x14ac:dyDescent="0.25">
      <c r="B3649"/>
    </row>
    <row r="3650" spans="2:2" x14ac:dyDescent="0.25">
      <c r="B3650"/>
    </row>
    <row r="3651" spans="2:2" x14ac:dyDescent="0.25">
      <c r="B3651"/>
    </row>
    <row r="3652" spans="2:2" x14ac:dyDescent="0.25">
      <c r="B3652"/>
    </row>
    <row r="3653" spans="2:2" x14ac:dyDescent="0.25">
      <c r="B3653"/>
    </row>
    <row r="3654" spans="2:2" x14ac:dyDescent="0.25">
      <c r="B3654"/>
    </row>
    <row r="3655" spans="2:2" x14ac:dyDescent="0.25">
      <c r="B3655"/>
    </row>
    <row r="3656" spans="2:2" x14ac:dyDescent="0.25">
      <c r="B3656"/>
    </row>
    <row r="3657" spans="2:2" x14ac:dyDescent="0.25">
      <c r="B3657"/>
    </row>
    <row r="3658" spans="2:2" x14ac:dyDescent="0.25">
      <c r="B3658"/>
    </row>
    <row r="3659" spans="2:2" x14ac:dyDescent="0.25">
      <c r="B3659"/>
    </row>
    <row r="3660" spans="2:2" x14ac:dyDescent="0.25">
      <c r="B3660"/>
    </row>
    <row r="3661" spans="2:2" x14ac:dyDescent="0.25">
      <c r="B3661"/>
    </row>
    <row r="3662" spans="2:2" x14ac:dyDescent="0.25">
      <c r="B3662"/>
    </row>
    <row r="3663" spans="2:2" x14ac:dyDescent="0.25">
      <c r="B3663"/>
    </row>
    <row r="3664" spans="2:2" x14ac:dyDescent="0.25">
      <c r="B3664"/>
    </row>
    <row r="3665" spans="2:2" x14ac:dyDescent="0.25">
      <c r="B3665"/>
    </row>
    <row r="3666" spans="2:2" x14ac:dyDescent="0.25">
      <c r="B3666"/>
    </row>
    <row r="3667" spans="2:2" x14ac:dyDescent="0.25">
      <c r="B3667"/>
    </row>
    <row r="3668" spans="2:2" x14ac:dyDescent="0.25">
      <c r="B3668"/>
    </row>
    <row r="3669" spans="2:2" x14ac:dyDescent="0.25">
      <c r="B3669"/>
    </row>
    <row r="3670" spans="2:2" x14ac:dyDescent="0.25">
      <c r="B3670"/>
    </row>
    <row r="3671" spans="2:2" x14ac:dyDescent="0.25">
      <c r="B3671"/>
    </row>
    <row r="3672" spans="2:2" x14ac:dyDescent="0.25">
      <c r="B3672"/>
    </row>
    <row r="3673" spans="2:2" x14ac:dyDescent="0.25">
      <c r="B3673"/>
    </row>
    <row r="3674" spans="2:2" x14ac:dyDescent="0.25">
      <c r="B3674"/>
    </row>
    <row r="3675" spans="2:2" x14ac:dyDescent="0.25">
      <c r="B3675"/>
    </row>
    <row r="3676" spans="2:2" x14ac:dyDescent="0.25">
      <c r="B3676"/>
    </row>
    <row r="3677" spans="2:2" x14ac:dyDescent="0.25">
      <c r="B3677"/>
    </row>
    <row r="3678" spans="2:2" x14ac:dyDescent="0.25">
      <c r="B3678"/>
    </row>
    <row r="3679" spans="2:2" x14ac:dyDescent="0.25">
      <c r="B3679"/>
    </row>
    <row r="3680" spans="2:2" x14ac:dyDescent="0.25">
      <c r="B3680"/>
    </row>
    <row r="3681" spans="2:2" x14ac:dyDescent="0.25">
      <c r="B3681"/>
    </row>
    <row r="3682" spans="2:2" x14ac:dyDescent="0.25">
      <c r="B3682"/>
    </row>
    <row r="3683" spans="2:2" x14ac:dyDescent="0.25">
      <c r="B3683"/>
    </row>
    <row r="3684" spans="2:2" x14ac:dyDescent="0.25">
      <c r="B3684"/>
    </row>
    <row r="3685" spans="2:2" x14ac:dyDescent="0.25">
      <c r="B3685"/>
    </row>
    <row r="3686" spans="2:2" x14ac:dyDescent="0.25">
      <c r="B3686"/>
    </row>
    <row r="3687" spans="2:2" x14ac:dyDescent="0.25">
      <c r="B3687"/>
    </row>
    <row r="3688" spans="2:2" x14ac:dyDescent="0.25">
      <c r="B3688"/>
    </row>
    <row r="3689" spans="2:2" x14ac:dyDescent="0.25">
      <c r="B3689"/>
    </row>
    <row r="3690" spans="2:2" x14ac:dyDescent="0.25">
      <c r="B3690"/>
    </row>
    <row r="3691" spans="2:2" x14ac:dyDescent="0.25">
      <c r="B3691"/>
    </row>
    <row r="3692" spans="2:2" x14ac:dyDescent="0.25">
      <c r="B3692"/>
    </row>
    <row r="3693" spans="2:2" x14ac:dyDescent="0.25">
      <c r="B3693"/>
    </row>
    <row r="3694" spans="2:2" x14ac:dyDescent="0.25">
      <c r="B3694"/>
    </row>
    <row r="3695" spans="2:2" x14ac:dyDescent="0.25">
      <c r="B3695"/>
    </row>
    <row r="3696" spans="2:2" x14ac:dyDescent="0.25">
      <c r="B3696"/>
    </row>
    <row r="3697" spans="2:2" x14ac:dyDescent="0.25">
      <c r="B3697"/>
    </row>
    <row r="3698" spans="2:2" x14ac:dyDescent="0.25">
      <c r="B3698"/>
    </row>
    <row r="3699" spans="2:2" x14ac:dyDescent="0.25">
      <c r="B3699"/>
    </row>
    <row r="3700" spans="2:2" x14ac:dyDescent="0.25">
      <c r="B3700"/>
    </row>
    <row r="3701" spans="2:2" x14ac:dyDescent="0.25">
      <c r="B3701"/>
    </row>
    <row r="3702" spans="2:2" x14ac:dyDescent="0.25">
      <c r="B3702"/>
    </row>
    <row r="3703" spans="2:2" x14ac:dyDescent="0.25">
      <c r="B3703"/>
    </row>
    <row r="3704" spans="2:2" x14ac:dyDescent="0.25">
      <c r="B3704"/>
    </row>
    <row r="3705" spans="2:2" x14ac:dyDescent="0.25">
      <c r="B3705"/>
    </row>
    <row r="3706" spans="2:2" x14ac:dyDescent="0.25">
      <c r="B3706"/>
    </row>
    <row r="3707" spans="2:2" x14ac:dyDescent="0.25">
      <c r="B3707"/>
    </row>
    <row r="3708" spans="2:2" x14ac:dyDescent="0.25">
      <c r="B3708"/>
    </row>
    <row r="3709" spans="2:2" x14ac:dyDescent="0.25">
      <c r="B3709"/>
    </row>
    <row r="3710" spans="2:2" x14ac:dyDescent="0.25">
      <c r="B3710"/>
    </row>
    <row r="3711" spans="2:2" x14ac:dyDescent="0.25">
      <c r="B3711"/>
    </row>
    <row r="3712" spans="2:2" x14ac:dyDescent="0.25">
      <c r="B3712"/>
    </row>
    <row r="3713" spans="2:2" x14ac:dyDescent="0.25">
      <c r="B3713"/>
    </row>
    <row r="3714" spans="2:2" x14ac:dyDescent="0.25">
      <c r="B3714"/>
    </row>
    <row r="3715" spans="2:2" x14ac:dyDescent="0.25">
      <c r="B3715"/>
    </row>
    <row r="3716" spans="2:2" x14ac:dyDescent="0.25">
      <c r="B3716"/>
    </row>
    <row r="3717" spans="2:2" x14ac:dyDescent="0.25">
      <c r="B3717"/>
    </row>
    <row r="3718" spans="2:2" x14ac:dyDescent="0.25">
      <c r="B3718"/>
    </row>
    <row r="3719" spans="2:2" x14ac:dyDescent="0.25">
      <c r="B3719"/>
    </row>
    <row r="3720" spans="2:2" x14ac:dyDescent="0.25">
      <c r="B3720"/>
    </row>
    <row r="3721" spans="2:2" x14ac:dyDescent="0.25">
      <c r="B3721"/>
    </row>
    <row r="3722" spans="2:2" x14ac:dyDescent="0.25">
      <c r="B3722"/>
    </row>
    <row r="3723" spans="2:2" x14ac:dyDescent="0.25">
      <c r="B3723"/>
    </row>
    <row r="3724" spans="2:2" x14ac:dyDescent="0.25">
      <c r="B3724"/>
    </row>
    <row r="3725" spans="2:2" x14ac:dyDescent="0.25">
      <c r="B3725"/>
    </row>
    <row r="3726" spans="2:2" x14ac:dyDescent="0.25">
      <c r="B3726"/>
    </row>
    <row r="3727" spans="2:2" x14ac:dyDescent="0.25">
      <c r="B3727"/>
    </row>
    <row r="3728" spans="2:2" x14ac:dyDescent="0.25">
      <c r="B3728"/>
    </row>
    <row r="3729" spans="2:2" x14ac:dyDescent="0.25">
      <c r="B3729"/>
    </row>
    <row r="3730" spans="2:2" x14ac:dyDescent="0.25">
      <c r="B3730"/>
    </row>
    <row r="3731" spans="2:2" x14ac:dyDescent="0.25">
      <c r="B3731"/>
    </row>
    <row r="3732" spans="2:2" x14ac:dyDescent="0.25">
      <c r="B3732"/>
    </row>
    <row r="3733" spans="2:2" x14ac:dyDescent="0.25">
      <c r="B3733"/>
    </row>
    <row r="3734" spans="2:2" x14ac:dyDescent="0.25">
      <c r="B3734"/>
    </row>
    <row r="3735" spans="2:2" x14ac:dyDescent="0.25">
      <c r="B3735"/>
    </row>
    <row r="3736" spans="2:2" x14ac:dyDescent="0.25">
      <c r="B3736"/>
    </row>
    <row r="3737" spans="2:2" x14ac:dyDescent="0.25">
      <c r="B3737"/>
    </row>
    <row r="3738" spans="2:2" x14ac:dyDescent="0.25">
      <c r="B3738"/>
    </row>
    <row r="3739" spans="2:2" x14ac:dyDescent="0.25">
      <c r="B3739"/>
    </row>
    <row r="3740" spans="2:2" x14ac:dyDescent="0.25">
      <c r="B3740"/>
    </row>
    <row r="3741" spans="2:2" x14ac:dyDescent="0.25">
      <c r="B3741"/>
    </row>
    <row r="3742" spans="2:2" x14ac:dyDescent="0.25">
      <c r="B3742"/>
    </row>
    <row r="3743" spans="2:2" x14ac:dyDescent="0.25">
      <c r="B3743"/>
    </row>
    <row r="3744" spans="2:2" x14ac:dyDescent="0.25">
      <c r="B3744"/>
    </row>
    <row r="3745" spans="2:2" x14ac:dyDescent="0.25">
      <c r="B3745"/>
    </row>
    <row r="3746" spans="2:2" x14ac:dyDescent="0.25">
      <c r="B3746"/>
    </row>
    <row r="3747" spans="2:2" x14ac:dyDescent="0.25">
      <c r="B3747"/>
    </row>
    <row r="3748" spans="2:2" x14ac:dyDescent="0.25">
      <c r="B3748"/>
    </row>
    <row r="3749" spans="2:2" x14ac:dyDescent="0.25">
      <c r="B3749"/>
    </row>
    <row r="3750" spans="2:2" x14ac:dyDescent="0.25">
      <c r="B3750"/>
    </row>
    <row r="3751" spans="2:2" x14ac:dyDescent="0.25">
      <c r="B3751"/>
    </row>
    <row r="3752" spans="2:2" x14ac:dyDescent="0.25">
      <c r="B3752"/>
    </row>
    <row r="3753" spans="2:2" x14ac:dyDescent="0.25">
      <c r="B3753"/>
    </row>
    <row r="3754" spans="2:2" x14ac:dyDescent="0.25">
      <c r="B3754"/>
    </row>
    <row r="3755" spans="2:2" x14ac:dyDescent="0.25">
      <c r="B3755"/>
    </row>
    <row r="3756" spans="2:2" x14ac:dyDescent="0.25">
      <c r="B3756"/>
    </row>
    <row r="3757" spans="2:2" x14ac:dyDescent="0.25">
      <c r="B3757"/>
    </row>
    <row r="3758" spans="2:2" x14ac:dyDescent="0.25">
      <c r="B3758"/>
    </row>
    <row r="3759" spans="2:2" x14ac:dyDescent="0.25">
      <c r="B3759"/>
    </row>
    <row r="3760" spans="2:2" x14ac:dyDescent="0.25">
      <c r="B3760"/>
    </row>
    <row r="3761" spans="2:2" x14ac:dyDescent="0.25">
      <c r="B3761"/>
    </row>
    <row r="3762" spans="2:2" x14ac:dyDescent="0.25">
      <c r="B3762"/>
    </row>
    <row r="3763" spans="2:2" x14ac:dyDescent="0.25">
      <c r="B3763"/>
    </row>
    <row r="3764" spans="2:2" x14ac:dyDescent="0.25">
      <c r="B3764"/>
    </row>
    <row r="3765" spans="2:2" x14ac:dyDescent="0.25">
      <c r="B3765"/>
    </row>
    <row r="3766" spans="2:2" x14ac:dyDescent="0.25">
      <c r="B3766"/>
    </row>
    <row r="3767" spans="2:2" x14ac:dyDescent="0.25">
      <c r="B3767"/>
    </row>
    <row r="3768" spans="2:2" x14ac:dyDescent="0.25">
      <c r="B3768"/>
    </row>
    <row r="3769" spans="2:2" x14ac:dyDescent="0.25">
      <c r="B3769"/>
    </row>
    <row r="3770" spans="2:2" x14ac:dyDescent="0.25">
      <c r="B3770"/>
    </row>
    <row r="3771" spans="2:2" x14ac:dyDescent="0.25">
      <c r="B3771"/>
    </row>
    <row r="3772" spans="2:2" x14ac:dyDescent="0.25">
      <c r="B3772"/>
    </row>
    <row r="3773" spans="2:2" x14ac:dyDescent="0.25">
      <c r="B3773"/>
    </row>
    <row r="3774" spans="2:2" x14ac:dyDescent="0.25">
      <c r="B3774"/>
    </row>
    <row r="3775" spans="2:2" x14ac:dyDescent="0.25">
      <c r="B3775"/>
    </row>
    <row r="3776" spans="2:2" x14ac:dyDescent="0.25">
      <c r="B3776"/>
    </row>
    <row r="3777" spans="2:2" x14ac:dyDescent="0.25">
      <c r="B3777"/>
    </row>
    <row r="3778" spans="2:2" x14ac:dyDescent="0.25">
      <c r="B3778"/>
    </row>
    <row r="3779" spans="2:2" x14ac:dyDescent="0.25">
      <c r="B3779"/>
    </row>
    <row r="3780" spans="2:2" x14ac:dyDescent="0.25">
      <c r="B3780"/>
    </row>
    <row r="3781" spans="2:2" x14ac:dyDescent="0.25">
      <c r="B3781"/>
    </row>
    <row r="3782" spans="2:2" x14ac:dyDescent="0.25">
      <c r="B3782"/>
    </row>
    <row r="3783" spans="2:2" x14ac:dyDescent="0.25">
      <c r="B3783"/>
    </row>
    <row r="3784" spans="2:2" x14ac:dyDescent="0.25">
      <c r="B3784"/>
    </row>
    <row r="3785" spans="2:2" x14ac:dyDescent="0.25">
      <c r="B3785"/>
    </row>
    <row r="3786" spans="2:2" x14ac:dyDescent="0.25">
      <c r="B3786"/>
    </row>
    <row r="3787" spans="2:2" x14ac:dyDescent="0.25">
      <c r="B3787"/>
    </row>
    <row r="3788" spans="2:2" x14ac:dyDescent="0.25">
      <c r="B3788"/>
    </row>
    <row r="3789" spans="2:2" x14ac:dyDescent="0.25">
      <c r="B3789"/>
    </row>
    <row r="3790" spans="2:2" x14ac:dyDescent="0.25">
      <c r="B3790"/>
    </row>
    <row r="3791" spans="2:2" x14ac:dyDescent="0.25">
      <c r="B3791"/>
    </row>
    <row r="3792" spans="2:2" x14ac:dyDescent="0.25">
      <c r="B3792"/>
    </row>
    <row r="3793" spans="2:2" x14ac:dyDescent="0.25">
      <c r="B3793"/>
    </row>
    <row r="3794" spans="2:2" x14ac:dyDescent="0.25">
      <c r="B3794"/>
    </row>
    <row r="3795" spans="2:2" x14ac:dyDescent="0.25">
      <c r="B3795"/>
    </row>
    <row r="3796" spans="2:2" x14ac:dyDescent="0.25">
      <c r="B3796"/>
    </row>
    <row r="3797" spans="2:2" x14ac:dyDescent="0.25">
      <c r="B3797"/>
    </row>
    <row r="3798" spans="2:2" x14ac:dyDescent="0.25">
      <c r="B3798"/>
    </row>
    <row r="3799" spans="2:2" x14ac:dyDescent="0.25">
      <c r="B3799"/>
    </row>
    <row r="3800" spans="2:2" x14ac:dyDescent="0.25">
      <c r="B3800"/>
    </row>
    <row r="3801" spans="2:2" x14ac:dyDescent="0.25">
      <c r="B3801"/>
    </row>
    <row r="3802" spans="2:2" x14ac:dyDescent="0.25">
      <c r="B3802"/>
    </row>
    <row r="3803" spans="2:2" x14ac:dyDescent="0.25">
      <c r="B3803"/>
    </row>
    <row r="3804" spans="2:2" x14ac:dyDescent="0.25">
      <c r="B3804"/>
    </row>
    <row r="3805" spans="2:2" x14ac:dyDescent="0.25">
      <c r="B3805"/>
    </row>
    <row r="3806" spans="2:2" x14ac:dyDescent="0.25">
      <c r="B3806"/>
    </row>
    <row r="3807" spans="2:2" x14ac:dyDescent="0.25">
      <c r="B3807"/>
    </row>
    <row r="3808" spans="2:2" x14ac:dyDescent="0.25">
      <c r="B3808"/>
    </row>
    <row r="3809" spans="2:2" x14ac:dyDescent="0.25">
      <c r="B3809"/>
    </row>
    <row r="3810" spans="2:2" x14ac:dyDescent="0.25">
      <c r="B3810"/>
    </row>
    <row r="3811" spans="2:2" x14ac:dyDescent="0.25">
      <c r="B3811"/>
    </row>
    <row r="3812" spans="2:2" x14ac:dyDescent="0.25">
      <c r="B3812"/>
    </row>
    <row r="3813" spans="2:2" x14ac:dyDescent="0.25">
      <c r="B3813"/>
    </row>
    <row r="3814" spans="2:2" x14ac:dyDescent="0.25">
      <c r="B3814"/>
    </row>
    <row r="3815" spans="2:2" x14ac:dyDescent="0.25">
      <c r="B3815"/>
    </row>
    <row r="3816" spans="2:2" x14ac:dyDescent="0.25">
      <c r="B3816"/>
    </row>
    <row r="3817" spans="2:2" x14ac:dyDescent="0.25">
      <c r="B3817"/>
    </row>
    <row r="3818" spans="2:2" x14ac:dyDescent="0.25">
      <c r="B3818"/>
    </row>
    <row r="3819" spans="2:2" x14ac:dyDescent="0.25">
      <c r="B3819"/>
    </row>
    <row r="3820" spans="2:2" x14ac:dyDescent="0.25">
      <c r="B3820"/>
    </row>
    <row r="3821" spans="2:2" x14ac:dyDescent="0.25">
      <c r="B3821"/>
    </row>
    <row r="3822" spans="2:2" x14ac:dyDescent="0.25">
      <c r="B3822"/>
    </row>
    <row r="3823" spans="2:2" x14ac:dyDescent="0.25">
      <c r="B3823"/>
    </row>
    <row r="3824" spans="2:2" x14ac:dyDescent="0.25">
      <c r="B3824"/>
    </row>
    <row r="3825" spans="2:2" x14ac:dyDescent="0.25">
      <c r="B3825"/>
    </row>
    <row r="3826" spans="2:2" x14ac:dyDescent="0.25">
      <c r="B3826"/>
    </row>
    <row r="3827" spans="2:2" x14ac:dyDescent="0.25">
      <c r="B3827"/>
    </row>
    <row r="3828" spans="2:2" x14ac:dyDescent="0.25">
      <c r="B3828"/>
    </row>
    <row r="3829" spans="2:2" x14ac:dyDescent="0.25">
      <c r="B3829"/>
    </row>
    <row r="3830" spans="2:2" x14ac:dyDescent="0.25">
      <c r="B3830"/>
    </row>
    <row r="3831" spans="2:2" x14ac:dyDescent="0.25">
      <c r="B3831"/>
    </row>
    <row r="3832" spans="2:2" x14ac:dyDescent="0.25">
      <c r="B3832"/>
    </row>
    <row r="3833" spans="2:2" x14ac:dyDescent="0.25">
      <c r="B3833"/>
    </row>
    <row r="3834" spans="2:2" x14ac:dyDescent="0.25">
      <c r="B3834"/>
    </row>
    <row r="3835" spans="2:2" x14ac:dyDescent="0.25">
      <c r="B3835"/>
    </row>
    <row r="3836" spans="2:2" x14ac:dyDescent="0.25">
      <c r="B3836"/>
    </row>
    <row r="3837" spans="2:2" x14ac:dyDescent="0.25">
      <c r="B3837"/>
    </row>
    <row r="3838" spans="2:2" x14ac:dyDescent="0.25">
      <c r="B3838"/>
    </row>
    <row r="3839" spans="2:2" x14ac:dyDescent="0.25">
      <c r="B3839"/>
    </row>
    <row r="3840" spans="2:2" x14ac:dyDescent="0.25">
      <c r="B3840"/>
    </row>
    <row r="3841" spans="2:2" x14ac:dyDescent="0.25">
      <c r="B3841"/>
    </row>
    <row r="3842" spans="2:2" x14ac:dyDescent="0.25">
      <c r="B3842"/>
    </row>
    <row r="3843" spans="2:2" x14ac:dyDescent="0.25">
      <c r="B3843"/>
    </row>
    <row r="3844" spans="2:2" x14ac:dyDescent="0.25">
      <c r="B3844"/>
    </row>
    <row r="3845" spans="2:2" x14ac:dyDescent="0.25">
      <c r="B3845"/>
    </row>
    <row r="3846" spans="2:2" x14ac:dyDescent="0.25">
      <c r="B3846"/>
    </row>
    <row r="3847" spans="2:2" x14ac:dyDescent="0.25">
      <c r="B3847"/>
    </row>
    <row r="3848" spans="2:2" x14ac:dyDescent="0.25">
      <c r="B3848"/>
    </row>
    <row r="3849" spans="2:2" x14ac:dyDescent="0.25">
      <c r="B3849"/>
    </row>
    <row r="3850" spans="2:2" x14ac:dyDescent="0.25">
      <c r="B3850"/>
    </row>
    <row r="3851" spans="2:2" x14ac:dyDescent="0.25">
      <c r="B3851"/>
    </row>
    <row r="3852" spans="2:2" x14ac:dyDescent="0.25">
      <c r="B3852"/>
    </row>
    <row r="3853" spans="2:2" x14ac:dyDescent="0.25">
      <c r="B3853"/>
    </row>
    <row r="3854" spans="2:2" x14ac:dyDescent="0.25">
      <c r="B3854"/>
    </row>
    <row r="3855" spans="2:2" x14ac:dyDescent="0.25">
      <c r="B3855"/>
    </row>
    <row r="3856" spans="2:2" x14ac:dyDescent="0.25">
      <c r="B3856"/>
    </row>
    <row r="3857" spans="2:2" x14ac:dyDescent="0.25">
      <c r="B3857"/>
    </row>
    <row r="3858" spans="2:2" x14ac:dyDescent="0.25">
      <c r="B3858"/>
    </row>
    <row r="3859" spans="2:2" x14ac:dyDescent="0.25">
      <c r="B3859"/>
    </row>
    <row r="3860" spans="2:2" x14ac:dyDescent="0.25">
      <c r="B3860"/>
    </row>
    <row r="3861" spans="2:2" x14ac:dyDescent="0.25">
      <c r="B3861"/>
    </row>
    <row r="3862" spans="2:2" x14ac:dyDescent="0.25">
      <c r="B3862"/>
    </row>
    <row r="3863" spans="2:2" x14ac:dyDescent="0.25">
      <c r="B3863"/>
    </row>
    <row r="3864" spans="2:2" x14ac:dyDescent="0.25">
      <c r="B3864"/>
    </row>
    <row r="3865" spans="2:2" x14ac:dyDescent="0.25">
      <c r="B3865"/>
    </row>
    <row r="3866" spans="2:2" x14ac:dyDescent="0.25">
      <c r="B3866"/>
    </row>
    <row r="3867" spans="2:2" x14ac:dyDescent="0.25">
      <c r="B3867"/>
    </row>
    <row r="3868" spans="2:2" x14ac:dyDescent="0.25">
      <c r="B3868"/>
    </row>
    <row r="3869" spans="2:2" x14ac:dyDescent="0.25">
      <c r="B3869"/>
    </row>
    <row r="3870" spans="2:2" x14ac:dyDescent="0.25">
      <c r="B3870"/>
    </row>
    <row r="3871" spans="2:2" x14ac:dyDescent="0.25">
      <c r="B3871"/>
    </row>
    <row r="3872" spans="2:2" x14ac:dyDescent="0.25">
      <c r="B3872"/>
    </row>
    <row r="3873" spans="2:2" x14ac:dyDescent="0.25">
      <c r="B3873"/>
    </row>
    <row r="3874" spans="2:2" x14ac:dyDescent="0.25">
      <c r="B3874"/>
    </row>
    <row r="3875" spans="2:2" x14ac:dyDescent="0.25">
      <c r="B3875"/>
    </row>
    <row r="3876" spans="2:2" x14ac:dyDescent="0.25">
      <c r="B3876"/>
    </row>
    <row r="3877" spans="2:2" x14ac:dyDescent="0.25">
      <c r="B3877"/>
    </row>
    <row r="3878" spans="2:2" x14ac:dyDescent="0.25">
      <c r="B3878"/>
    </row>
    <row r="3879" spans="2:2" x14ac:dyDescent="0.25">
      <c r="B3879"/>
    </row>
    <row r="3880" spans="2:2" x14ac:dyDescent="0.25">
      <c r="B3880"/>
    </row>
    <row r="3881" spans="2:2" x14ac:dyDescent="0.25">
      <c r="B3881"/>
    </row>
    <row r="3882" spans="2:2" x14ac:dyDescent="0.25">
      <c r="B3882"/>
    </row>
    <row r="3883" spans="2:2" x14ac:dyDescent="0.25">
      <c r="B3883"/>
    </row>
    <row r="3884" spans="2:2" x14ac:dyDescent="0.25">
      <c r="B3884"/>
    </row>
    <row r="3885" spans="2:2" x14ac:dyDescent="0.25">
      <c r="B3885"/>
    </row>
    <row r="3886" spans="2:2" x14ac:dyDescent="0.25">
      <c r="B3886"/>
    </row>
    <row r="3887" spans="2:2" x14ac:dyDescent="0.25">
      <c r="B3887"/>
    </row>
    <row r="3888" spans="2:2" x14ac:dyDescent="0.25">
      <c r="B3888"/>
    </row>
    <row r="3889" spans="2:2" x14ac:dyDescent="0.25">
      <c r="B3889"/>
    </row>
    <row r="3890" spans="2:2" x14ac:dyDescent="0.25">
      <c r="B3890"/>
    </row>
    <row r="3891" spans="2:2" x14ac:dyDescent="0.25">
      <c r="B3891"/>
    </row>
    <row r="3892" spans="2:2" x14ac:dyDescent="0.25">
      <c r="B3892"/>
    </row>
    <row r="3893" spans="2:2" x14ac:dyDescent="0.25">
      <c r="B3893"/>
    </row>
    <row r="3894" spans="2:2" x14ac:dyDescent="0.25">
      <c r="B3894"/>
    </row>
    <row r="3895" spans="2:2" x14ac:dyDescent="0.25">
      <c r="B3895"/>
    </row>
    <row r="3896" spans="2:2" x14ac:dyDescent="0.25">
      <c r="B3896"/>
    </row>
    <row r="3897" spans="2:2" x14ac:dyDescent="0.25">
      <c r="B3897"/>
    </row>
    <row r="3898" spans="2:2" x14ac:dyDescent="0.25">
      <c r="B3898"/>
    </row>
    <row r="3899" spans="2:2" x14ac:dyDescent="0.25">
      <c r="B3899"/>
    </row>
    <row r="3900" spans="2:2" x14ac:dyDescent="0.25">
      <c r="B3900"/>
    </row>
    <row r="3901" spans="2:2" x14ac:dyDescent="0.25">
      <c r="B3901"/>
    </row>
    <row r="3902" spans="2:2" x14ac:dyDescent="0.25">
      <c r="B3902"/>
    </row>
    <row r="3903" spans="2:2" x14ac:dyDescent="0.25">
      <c r="B3903"/>
    </row>
    <row r="3904" spans="2:2" x14ac:dyDescent="0.25">
      <c r="B3904"/>
    </row>
    <row r="3905" spans="2:2" x14ac:dyDescent="0.25">
      <c r="B3905"/>
    </row>
    <row r="3906" spans="2:2" x14ac:dyDescent="0.25">
      <c r="B3906"/>
    </row>
    <row r="3907" spans="2:2" x14ac:dyDescent="0.25">
      <c r="B3907"/>
    </row>
    <row r="3908" spans="2:2" x14ac:dyDescent="0.25">
      <c r="B3908"/>
    </row>
    <row r="3909" spans="2:2" x14ac:dyDescent="0.25">
      <c r="B3909"/>
    </row>
    <row r="3910" spans="2:2" x14ac:dyDescent="0.25">
      <c r="B3910"/>
    </row>
    <row r="3911" spans="2:2" x14ac:dyDescent="0.25">
      <c r="B3911"/>
    </row>
    <row r="3912" spans="2:2" x14ac:dyDescent="0.25">
      <c r="B3912"/>
    </row>
    <row r="3913" spans="2:2" x14ac:dyDescent="0.25">
      <c r="B3913"/>
    </row>
    <row r="3914" spans="2:2" x14ac:dyDescent="0.25">
      <c r="B3914"/>
    </row>
    <row r="3915" spans="2:2" x14ac:dyDescent="0.25">
      <c r="B3915"/>
    </row>
    <row r="3916" spans="2:2" x14ac:dyDescent="0.25">
      <c r="B3916"/>
    </row>
    <row r="3917" spans="2:2" x14ac:dyDescent="0.25">
      <c r="B3917"/>
    </row>
    <row r="3918" spans="2:2" x14ac:dyDescent="0.25">
      <c r="B3918"/>
    </row>
    <row r="3919" spans="2:2" x14ac:dyDescent="0.25">
      <c r="B3919"/>
    </row>
    <row r="3920" spans="2:2" x14ac:dyDescent="0.25">
      <c r="B3920"/>
    </row>
    <row r="3921" spans="2:2" x14ac:dyDescent="0.25">
      <c r="B3921"/>
    </row>
    <row r="3922" spans="2:2" x14ac:dyDescent="0.25">
      <c r="B3922"/>
    </row>
    <row r="3923" spans="2:2" x14ac:dyDescent="0.25">
      <c r="B3923"/>
    </row>
    <row r="3924" spans="2:2" x14ac:dyDescent="0.25">
      <c r="B3924"/>
    </row>
    <row r="3925" spans="2:2" x14ac:dyDescent="0.25">
      <c r="B3925"/>
    </row>
    <row r="3926" spans="2:2" x14ac:dyDescent="0.25">
      <c r="B3926"/>
    </row>
    <row r="3927" spans="2:2" x14ac:dyDescent="0.25">
      <c r="B3927"/>
    </row>
    <row r="3928" spans="2:2" x14ac:dyDescent="0.25">
      <c r="B3928"/>
    </row>
    <row r="3929" spans="2:2" x14ac:dyDescent="0.25">
      <c r="B3929"/>
    </row>
    <row r="3930" spans="2:2" x14ac:dyDescent="0.25">
      <c r="B3930"/>
    </row>
    <row r="3931" spans="2:2" x14ac:dyDescent="0.25">
      <c r="B3931"/>
    </row>
    <row r="3932" spans="2:2" x14ac:dyDescent="0.25">
      <c r="B3932"/>
    </row>
    <row r="3933" spans="2:2" x14ac:dyDescent="0.25">
      <c r="B3933"/>
    </row>
    <row r="3934" spans="2:2" x14ac:dyDescent="0.25">
      <c r="B3934"/>
    </row>
    <row r="3935" spans="2:2" x14ac:dyDescent="0.25">
      <c r="B3935"/>
    </row>
    <row r="3936" spans="2:2" x14ac:dyDescent="0.25">
      <c r="B3936"/>
    </row>
    <row r="3937" spans="2:2" x14ac:dyDescent="0.25">
      <c r="B3937"/>
    </row>
    <row r="3938" spans="2:2" x14ac:dyDescent="0.25">
      <c r="B3938"/>
    </row>
    <row r="3939" spans="2:2" x14ac:dyDescent="0.25">
      <c r="B3939"/>
    </row>
    <row r="3940" spans="2:2" x14ac:dyDescent="0.25">
      <c r="B3940"/>
    </row>
    <row r="3941" spans="2:2" x14ac:dyDescent="0.25">
      <c r="B3941"/>
    </row>
    <row r="3942" spans="2:2" x14ac:dyDescent="0.25">
      <c r="B3942"/>
    </row>
    <row r="3943" spans="2:2" x14ac:dyDescent="0.25">
      <c r="B3943"/>
    </row>
    <row r="3944" spans="2:2" x14ac:dyDescent="0.25">
      <c r="B3944"/>
    </row>
    <row r="3945" spans="2:2" x14ac:dyDescent="0.25">
      <c r="B3945"/>
    </row>
    <row r="3946" spans="2:2" x14ac:dyDescent="0.25">
      <c r="B3946"/>
    </row>
    <row r="3947" spans="2:2" x14ac:dyDescent="0.25">
      <c r="B3947"/>
    </row>
    <row r="3948" spans="2:2" x14ac:dyDescent="0.25">
      <c r="B3948"/>
    </row>
    <row r="3949" spans="2:2" x14ac:dyDescent="0.25">
      <c r="B3949"/>
    </row>
    <row r="3950" spans="2:2" x14ac:dyDescent="0.25">
      <c r="B3950"/>
    </row>
    <row r="3951" spans="2:2" x14ac:dyDescent="0.25">
      <c r="B3951"/>
    </row>
    <row r="3952" spans="2:2" x14ac:dyDescent="0.25">
      <c r="B3952"/>
    </row>
    <row r="3953" spans="2:2" x14ac:dyDescent="0.25">
      <c r="B3953"/>
    </row>
    <row r="3954" spans="2:2" x14ac:dyDescent="0.25">
      <c r="B3954"/>
    </row>
    <row r="3955" spans="2:2" x14ac:dyDescent="0.25">
      <c r="B3955"/>
    </row>
    <row r="3956" spans="2:2" x14ac:dyDescent="0.25">
      <c r="B3956"/>
    </row>
    <row r="3957" spans="2:2" x14ac:dyDescent="0.25">
      <c r="B3957"/>
    </row>
    <row r="3958" spans="2:2" x14ac:dyDescent="0.25">
      <c r="B3958"/>
    </row>
    <row r="3959" spans="2:2" x14ac:dyDescent="0.25">
      <c r="B3959"/>
    </row>
    <row r="3960" spans="2:2" x14ac:dyDescent="0.25">
      <c r="B3960"/>
    </row>
  </sheetData>
  <sheetProtection algorithmName="SHA-512" hashValue="qD2NPQjuecriUfpraSjfO2AE11fk06JuBaqoXsyehKIcUGZ9uMjP9s6TUnQnxGY/qYVgdzpkpKRXUrschwug2g==" saltValue="vCZBC1gfO17WEB19tfp18Q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23"/>
  <dimension ref="B2:U26"/>
  <sheetViews>
    <sheetView showGridLines="0" tabSelected="1" zoomScale="85" zoomScaleNormal="85" workbookViewId="0">
      <selection activeCell="K27" sqref="K27"/>
    </sheetView>
  </sheetViews>
  <sheetFormatPr defaultColWidth="9.140625" defaultRowHeight="15" x14ac:dyDescent="0.25"/>
  <cols>
    <col min="1" max="1" width="2.140625" style="48" customWidth="1"/>
    <col min="2" max="2" width="3.7109375" style="48" customWidth="1"/>
    <col min="3" max="3" width="17.28515625" style="48" hidden="1" customWidth="1"/>
    <col min="4" max="4" width="47.140625" style="48" customWidth="1"/>
    <col min="5" max="5" width="29.42578125" style="48" customWidth="1"/>
    <col min="6" max="6" width="12.42578125" style="48" bestFit="1" customWidth="1"/>
    <col min="7" max="7" width="14.42578125" style="48" bestFit="1" customWidth="1"/>
    <col min="8" max="8" width="5" style="48" customWidth="1"/>
    <col min="9" max="9" width="29.42578125" style="48" bestFit="1" customWidth="1"/>
    <col min="10" max="10" width="8" style="48" bestFit="1" customWidth="1"/>
    <col min="11" max="12" width="12.85546875" style="48" bestFit="1" customWidth="1"/>
    <col min="13" max="13" width="7.28515625" style="48" bestFit="1" customWidth="1"/>
    <col min="14" max="14" width="9.5703125" style="48" bestFit="1" customWidth="1"/>
    <col min="15" max="15" width="19" style="48" bestFit="1" customWidth="1"/>
    <col min="16" max="16" width="11.5703125" style="48" customWidth="1"/>
    <col min="17" max="18" width="11.7109375" style="48" bestFit="1" customWidth="1"/>
    <col min="19" max="19" width="11.85546875" style="48" bestFit="1" customWidth="1"/>
    <col min="20" max="16384" width="9.140625" style="48"/>
  </cols>
  <sheetData>
    <row r="2" spans="3:21" ht="15" customHeight="1" x14ac:dyDescent="0.25">
      <c r="C2" s="896" t="s">
        <v>3787</v>
      </c>
      <c r="D2" s="896"/>
      <c r="E2" s="896"/>
      <c r="F2" s="896"/>
      <c r="G2" s="896"/>
      <c r="H2" s="896"/>
    </row>
    <row r="3" spans="3:21" ht="15" customHeight="1" x14ac:dyDescent="0.25">
      <c r="C3" s="896"/>
      <c r="D3" s="896"/>
      <c r="E3" s="896"/>
      <c r="F3" s="896"/>
      <c r="G3" s="896"/>
      <c r="H3" s="896"/>
    </row>
    <row r="4" spans="3:21" ht="15" customHeight="1" x14ac:dyDescent="0.25"/>
    <row r="5" spans="3:21" s="50" customFormat="1" ht="18.75" customHeight="1" x14ac:dyDescent="0.25">
      <c r="D5" s="360" t="s">
        <v>3788</v>
      </c>
      <c r="E5" s="904" t="str">
        <f>Tarifas!AC3</f>
        <v>CPFL RGE</v>
      </c>
      <c r="F5" s="904"/>
      <c r="G5" s="905"/>
      <c r="I5" s="901" t="s">
        <v>5115</v>
      </c>
      <c r="J5" s="902"/>
      <c r="K5" s="902"/>
      <c r="L5" s="902"/>
      <c r="M5" s="903"/>
      <c r="O5" s="917" t="s">
        <v>3789</v>
      </c>
      <c r="P5" s="917"/>
      <c r="Q5" s="917"/>
      <c r="R5" s="48"/>
      <c r="S5" s="48"/>
      <c r="T5" s="48"/>
      <c r="U5" s="48"/>
    </row>
    <row r="6" spans="3:21" s="50" customFormat="1" ht="18.75" customHeight="1" x14ac:dyDescent="0.25">
      <c r="D6" s="376" t="s">
        <v>671</v>
      </c>
      <c r="E6" s="377" t="s">
        <v>672</v>
      </c>
      <c r="F6" s="377" t="s">
        <v>673</v>
      </c>
      <c r="G6" s="378" t="s">
        <v>5116</v>
      </c>
      <c r="I6" s="908" t="s">
        <v>3790</v>
      </c>
      <c r="J6" s="898" t="s">
        <v>3791</v>
      </c>
      <c r="K6" s="899"/>
      <c r="L6" s="900"/>
      <c r="M6" s="897" t="s">
        <v>76</v>
      </c>
      <c r="O6" s="917"/>
      <c r="P6" s="917"/>
      <c r="Q6" s="917"/>
      <c r="R6" s="48"/>
      <c r="S6" s="48"/>
      <c r="T6" s="48"/>
      <c r="U6" s="48"/>
    </row>
    <row r="7" spans="3:21" ht="15" customHeight="1" x14ac:dyDescent="0.25">
      <c r="C7" s="369">
        <v>1</v>
      </c>
      <c r="D7" s="55" t="s">
        <v>679</v>
      </c>
      <c r="E7" s="596">
        <v>0</v>
      </c>
      <c r="F7" s="379">
        <v>0</v>
      </c>
      <c r="G7" s="380">
        <v>0</v>
      </c>
      <c r="I7" s="909"/>
      <c r="J7" s="583" t="s">
        <v>3793</v>
      </c>
      <c r="K7" s="367" t="s">
        <v>675</v>
      </c>
      <c r="L7" s="368" t="s">
        <v>676</v>
      </c>
      <c r="M7" s="897"/>
      <c r="O7" s="917"/>
      <c r="P7" s="917"/>
      <c r="Q7" s="917"/>
    </row>
    <row r="8" spans="3:21" ht="15" customHeight="1" thickBot="1" x14ac:dyDescent="0.3">
      <c r="C8" s="370">
        <v>2</v>
      </c>
      <c r="D8" s="58" t="s">
        <v>680</v>
      </c>
      <c r="E8" s="597">
        <f>Tarifas!AE6</f>
        <v>452.19247328694576</v>
      </c>
      <c r="F8" s="598">
        <f>Tarifas!AF6</f>
        <v>149.7552</v>
      </c>
      <c r="G8" s="381">
        <f>Tarifas!AG6</f>
        <v>426.78</v>
      </c>
      <c r="I8" s="582">
        <f>Tarifas!Q5</f>
        <v>46113</v>
      </c>
      <c r="J8" s="584">
        <v>0</v>
      </c>
      <c r="K8" s="585">
        <f>Tarifas!Z5</f>
        <v>9.1999999999999998E-3</v>
      </c>
      <c r="L8" s="363">
        <f>Tarifas!AA5</f>
        <v>4.2700000000000002E-2</v>
      </c>
      <c r="M8" s="581">
        <f t="shared" ref="M8:M20" si="0">SUM(J8:L8)</f>
        <v>5.1900000000000002E-2</v>
      </c>
      <c r="O8" s="917"/>
      <c r="P8" s="917"/>
      <c r="Q8" s="917"/>
    </row>
    <row r="9" spans="3:21" ht="15" customHeight="1" x14ac:dyDescent="0.25">
      <c r="C9" s="370">
        <v>3</v>
      </c>
      <c r="D9" s="58" t="s">
        <v>681</v>
      </c>
      <c r="E9" s="597">
        <f>Tarifas!AE7</f>
        <v>454.48247328694578</v>
      </c>
      <c r="F9" s="598">
        <f>Tarifas!AF7</f>
        <v>339.73440000000005</v>
      </c>
      <c r="G9" s="381">
        <f>Tarifas!AG7</f>
        <v>429.07</v>
      </c>
      <c r="I9" s="582">
        <f>Tarifas!Q6</f>
        <v>46082</v>
      </c>
      <c r="J9" s="586">
        <f t="shared" ref="J9:J19" si="1">$J$8</f>
        <v>0</v>
      </c>
      <c r="K9" s="585">
        <f>Tarifas!Z6</f>
        <v>8.1000000000000013E-3</v>
      </c>
      <c r="L9" s="363">
        <f>Tarifas!AA6</f>
        <v>3.78E-2</v>
      </c>
      <c r="M9" s="581">
        <f t="shared" si="0"/>
        <v>4.5900000000000003E-2</v>
      </c>
      <c r="O9" s="917"/>
      <c r="P9" s="917"/>
      <c r="Q9" s="917"/>
    </row>
    <row r="10" spans="3:21" ht="15" customHeight="1" x14ac:dyDescent="0.25">
      <c r="C10" s="370">
        <v>4</v>
      </c>
      <c r="D10" s="58" t="s">
        <v>682</v>
      </c>
      <c r="E10" s="597">
        <f>Tarifas!AE8</f>
        <v>459.58247328694569</v>
      </c>
      <c r="F10" s="598">
        <f>Tarifas!AF8</f>
        <v>402.46560000000005</v>
      </c>
      <c r="G10" s="381">
        <f>Tarifas!AG8</f>
        <v>434.16999999999996</v>
      </c>
      <c r="I10" s="582">
        <f>Tarifas!Q7</f>
        <v>46054</v>
      </c>
      <c r="J10" s="586">
        <f t="shared" si="1"/>
        <v>0</v>
      </c>
      <c r="K10" s="585">
        <f>Tarifas!Z7</f>
        <v>8.3999999999999995E-3</v>
      </c>
      <c r="L10" s="363">
        <f>Tarifas!AA7</f>
        <v>3.8599999999999995E-2</v>
      </c>
      <c r="M10" s="581">
        <f t="shared" si="0"/>
        <v>4.6999999999999993E-2</v>
      </c>
      <c r="O10" s="917"/>
      <c r="P10" s="917"/>
      <c r="Q10" s="917"/>
    </row>
    <row r="11" spans="3:21" ht="15" customHeight="1" x14ac:dyDescent="0.25">
      <c r="C11" s="370">
        <v>5</v>
      </c>
      <c r="D11" s="58" t="s">
        <v>683</v>
      </c>
      <c r="E11" s="597">
        <f>Tarifas!AE9</f>
        <v>521.91247328694578</v>
      </c>
      <c r="F11" s="598">
        <f>Tarifas!AF9</f>
        <v>1046.3040000000001</v>
      </c>
      <c r="G11" s="381">
        <f>Tarifas!AG9</f>
        <v>496.5</v>
      </c>
      <c r="I11" s="582">
        <f>Tarifas!Q8</f>
        <v>46023</v>
      </c>
      <c r="J11" s="586">
        <f t="shared" si="1"/>
        <v>0</v>
      </c>
      <c r="K11" s="585">
        <f>Tarifas!Z8</f>
        <v>1.04E-2</v>
      </c>
      <c r="L11" s="363">
        <f>Tarifas!AA8</f>
        <v>4.7899999999999998E-2</v>
      </c>
      <c r="M11" s="581">
        <f t="shared" si="0"/>
        <v>5.8299999999999998E-2</v>
      </c>
      <c r="O11" s="917"/>
      <c r="P11" s="917"/>
      <c r="Q11" s="917"/>
    </row>
    <row r="12" spans="3:21" ht="15" customHeight="1" x14ac:dyDescent="0.25">
      <c r="C12" s="370">
        <v>6</v>
      </c>
      <c r="D12" s="58" t="s">
        <v>684</v>
      </c>
      <c r="E12" s="597">
        <f>Tarifas!AE10</f>
        <v>521.91247328694578</v>
      </c>
      <c r="F12" s="598">
        <f>Tarifas!AF10</f>
        <v>1046.3040000000001</v>
      </c>
      <c r="G12" s="381">
        <f>Tarifas!AG10</f>
        <v>496.5</v>
      </c>
      <c r="I12" s="582">
        <f>Tarifas!Q9</f>
        <v>45992</v>
      </c>
      <c r="J12" s="586">
        <f t="shared" si="1"/>
        <v>0</v>
      </c>
      <c r="K12" s="585">
        <f>Tarifas!Z9</f>
        <v>9.4999999999999998E-3</v>
      </c>
      <c r="L12" s="363">
        <f>Tarifas!AA9</f>
        <v>4.4400000000000002E-2</v>
      </c>
      <c r="M12" s="581">
        <f t="shared" si="0"/>
        <v>5.3900000000000003E-2</v>
      </c>
      <c r="O12" s="917"/>
      <c r="P12" s="917"/>
      <c r="Q12" s="917"/>
    </row>
    <row r="13" spans="3:21" ht="15" customHeight="1" x14ac:dyDescent="0.25">
      <c r="C13" s="370">
        <v>7</v>
      </c>
      <c r="D13" s="58" t="s">
        <v>685</v>
      </c>
      <c r="E13" s="597">
        <f>Tarifas!AE11</f>
        <v>885.2773605065405</v>
      </c>
      <c r="F13" s="598">
        <f>Tarifas!AF11</f>
        <v>2481.9351072000004</v>
      </c>
      <c r="G13" s="381">
        <f>Tarifas!AG11</f>
        <v>759.67000000000007</v>
      </c>
      <c r="I13" s="582">
        <f>Tarifas!Q10</f>
        <v>45962</v>
      </c>
      <c r="J13" s="586">
        <f t="shared" si="1"/>
        <v>0</v>
      </c>
      <c r="K13" s="585">
        <f>Tarifas!Z10</f>
        <v>1.1299999999999999E-2</v>
      </c>
      <c r="L13" s="363">
        <f>Tarifas!AA10</f>
        <v>5.2199999999999996E-2</v>
      </c>
      <c r="M13" s="581">
        <f t="shared" si="0"/>
        <v>6.3500000000000001E-2</v>
      </c>
      <c r="O13" s="917"/>
      <c r="P13" s="917"/>
      <c r="Q13" s="917"/>
    </row>
    <row r="14" spans="3:21" ht="15" customHeight="1" x14ac:dyDescent="0.25">
      <c r="C14" s="370">
        <v>8</v>
      </c>
      <c r="D14" s="58" t="s">
        <v>687</v>
      </c>
      <c r="E14" s="597">
        <f>Tarifas!AE12</f>
        <v>896.37098879729774</v>
      </c>
      <c r="F14" s="598">
        <f>Tarifas!AF12</f>
        <v>2535.2282352000002</v>
      </c>
      <c r="G14" s="381">
        <f>Tarifas!AG12</f>
        <v>767.12</v>
      </c>
      <c r="I14" s="582">
        <f>Tarifas!Q11</f>
        <v>45931</v>
      </c>
      <c r="J14" s="586">
        <f t="shared" si="1"/>
        <v>0</v>
      </c>
      <c r="K14" s="585">
        <f>Tarifas!Z11</f>
        <v>1.23E-2</v>
      </c>
      <c r="L14" s="363">
        <f>Tarifas!AA11</f>
        <v>5.6299999999999996E-2</v>
      </c>
      <c r="M14" s="581">
        <f t="shared" si="0"/>
        <v>6.8599999999999994E-2</v>
      </c>
      <c r="O14" s="918"/>
      <c r="P14" s="918"/>
      <c r="Q14" s="918"/>
    </row>
    <row r="15" spans="3:21" ht="15" customHeight="1" x14ac:dyDescent="0.25">
      <c r="C15" s="370">
        <v>9</v>
      </c>
      <c r="D15" s="58" t="s">
        <v>688</v>
      </c>
      <c r="E15" s="597">
        <f>Tarifas!AE13</f>
        <v>0</v>
      </c>
      <c r="F15" s="598">
        <f>Tarifas!AF13</f>
        <v>0</v>
      </c>
      <c r="G15" s="381">
        <f>Tarifas!AG13</f>
        <v>0</v>
      </c>
      <c r="I15" s="582">
        <f>Tarifas!Q12</f>
        <v>45901</v>
      </c>
      <c r="J15" s="586">
        <f t="shared" si="1"/>
        <v>0</v>
      </c>
      <c r="K15" s="585">
        <f>Tarifas!Z12</f>
        <v>7.0999999999999995E-3</v>
      </c>
      <c r="L15" s="363">
        <f>Tarifas!AA12</f>
        <v>3.2899999999999999E-2</v>
      </c>
      <c r="M15" s="581">
        <f t="shared" si="0"/>
        <v>0.04</v>
      </c>
    </row>
    <row r="16" spans="3:21" ht="15" customHeight="1" x14ac:dyDescent="0.25">
      <c r="C16" s="371">
        <v>10</v>
      </c>
      <c r="D16" s="61" t="s">
        <v>689</v>
      </c>
      <c r="E16" s="599">
        <f>Tarifas!AE14</f>
        <v>924.10883683013355</v>
      </c>
      <c r="F16" s="382">
        <f>Tarifas!AF14</f>
        <v>2668.4784624000004</v>
      </c>
      <c r="G16" s="383">
        <f>Tarifas!AG14</f>
        <v>785.75</v>
      </c>
      <c r="I16" s="582">
        <f>Tarifas!Q13</f>
        <v>45870</v>
      </c>
      <c r="J16" s="586">
        <f t="shared" si="1"/>
        <v>0</v>
      </c>
      <c r="K16" s="585">
        <f>Tarifas!Z13</f>
        <v>7.3000000000000001E-3</v>
      </c>
      <c r="L16" s="363">
        <f>Tarifas!AA13</f>
        <v>3.4500000000000003E-2</v>
      </c>
      <c r="M16" s="581">
        <f t="shared" si="0"/>
        <v>4.1800000000000004E-2</v>
      </c>
    </row>
    <row r="17" spans="2:17" x14ac:dyDescent="0.25">
      <c r="C17" s="593">
        <v>10</v>
      </c>
      <c r="D17" s="594" t="s">
        <v>682</v>
      </c>
      <c r="E17" s="384">
        <f>SUMIF($C$7:$C$16,$C$17,$E$7:$E$16)</f>
        <v>924.10883683013355</v>
      </c>
      <c r="F17" s="384">
        <f>SUMIF($C$7:$C$16,$C$17,$F$7:$F$16)</f>
        <v>2668.4784624000004</v>
      </c>
      <c r="G17" s="364">
        <f>SUMIF($C$7:$C$16,$C$17,$G$7:$G$16)</f>
        <v>785.75</v>
      </c>
      <c r="I17" s="582">
        <f>Tarifas!Q14</f>
        <v>45839</v>
      </c>
      <c r="J17" s="586">
        <f t="shared" si="1"/>
        <v>0</v>
      </c>
      <c r="K17" s="585">
        <f>Tarifas!Z14</f>
        <v>9.300000000000001E-3</v>
      </c>
      <c r="L17" s="363">
        <f>Tarifas!AA14</f>
        <v>4.3099999999999999E-2</v>
      </c>
      <c r="M17" s="581">
        <f t="shared" si="0"/>
        <v>5.2400000000000002E-2</v>
      </c>
      <c r="O17" s="893" t="s">
        <v>3794</v>
      </c>
      <c r="P17" s="894"/>
      <c r="Q17" s="895"/>
    </row>
    <row r="18" spans="2:17" x14ac:dyDescent="0.25">
      <c r="B18" s="15"/>
      <c r="D18" s="574" t="s">
        <v>3798</v>
      </c>
      <c r="E18" s="365">
        <f>Tarifas!AE15</f>
        <v>3590</v>
      </c>
      <c r="F18" s="910">
        <f>Tarifas!AF15</f>
        <v>46189</v>
      </c>
      <c r="G18" s="911"/>
      <c r="I18" s="582">
        <f>Tarifas!Q15</f>
        <v>45809</v>
      </c>
      <c r="J18" s="586">
        <f t="shared" si="1"/>
        <v>0</v>
      </c>
      <c r="K18" s="585">
        <f>Tarifas!Z15</f>
        <v>1.1000000000000001E-2</v>
      </c>
      <c r="L18" s="363">
        <f>Tarifas!AA15</f>
        <v>5.0499999999999996E-2</v>
      </c>
      <c r="M18" s="581">
        <f t="shared" si="0"/>
        <v>6.1499999999999999E-2</v>
      </c>
      <c r="O18" s="914" t="str">
        <f>IF(Tarifas!AD2="CPFL Paulista","SP",IF(Tarifas!AD2="CPFL Piratininga","SP",IF(Tarifas!AD2="RGE","RS",IF(Tarifas!AD2="CPFL Santa Cruz","SP/PR/MG"," "))))</f>
        <v xml:space="preserve"> </v>
      </c>
      <c r="P18" s="915"/>
      <c r="Q18" s="916"/>
    </row>
    <row r="19" spans="2:17" x14ac:dyDescent="0.25">
      <c r="D19" s="574" t="s">
        <v>3799</v>
      </c>
      <c r="E19" s="366" t="s">
        <v>3800</v>
      </c>
      <c r="F19" s="906">
        <f>Tarifas!AF16</f>
        <v>0.8</v>
      </c>
      <c r="G19" s="907"/>
      <c r="I19" s="582">
        <f>Tarifas!Q16</f>
        <v>45778</v>
      </c>
      <c r="J19" s="586">
        <f t="shared" si="1"/>
        <v>0</v>
      </c>
      <c r="K19" s="585">
        <f>Tarifas!Z16</f>
        <v>1.0700000000000001E-2</v>
      </c>
      <c r="L19" s="363">
        <f>Tarifas!AA16</f>
        <v>4.9200000000000001E-2</v>
      </c>
      <c r="M19" s="588">
        <f t="shared" si="0"/>
        <v>5.9900000000000002E-2</v>
      </c>
      <c r="O19" s="893" t="s">
        <v>3795</v>
      </c>
      <c r="P19" s="894"/>
      <c r="Q19" s="895"/>
    </row>
    <row r="20" spans="2:17" x14ac:dyDescent="0.25">
      <c r="D20" s="136" t="s">
        <v>3801</v>
      </c>
      <c r="E20" s="366" t="s">
        <v>3802</v>
      </c>
      <c r="F20" s="906">
        <v>0.15</v>
      </c>
      <c r="G20" s="907"/>
      <c r="I20" s="580" t="s">
        <v>5111</v>
      </c>
      <c r="J20" s="591">
        <f>AVERAGE(J8:J19)</f>
        <v>0</v>
      </c>
      <c r="K20" s="589">
        <f>AVERAGE(K8:K19)</f>
        <v>9.5499999999999995E-3</v>
      </c>
      <c r="L20" s="590">
        <f>AVERAGE(L8:L19)</f>
        <v>4.4174999999999999E-2</v>
      </c>
      <c r="M20" s="601">
        <f t="shared" si="0"/>
        <v>5.3724999999999995E-2</v>
      </c>
      <c r="O20" s="919" t="s">
        <v>694</v>
      </c>
      <c r="P20" s="920"/>
      <c r="Q20" s="921"/>
    </row>
    <row r="21" spans="2:17" x14ac:dyDescent="0.25">
      <c r="I21" s="394"/>
      <c r="J21"/>
      <c r="K21"/>
      <c r="L21" s="395"/>
      <c r="M21" s="361"/>
      <c r="O21" s="505" t="s">
        <v>3796</v>
      </c>
      <c r="P21" s="893" t="s">
        <v>3797</v>
      </c>
      <c r="Q21" s="895"/>
    </row>
    <row r="22" spans="2:17" x14ac:dyDescent="0.25">
      <c r="D22" s="893" t="s">
        <v>5118</v>
      </c>
      <c r="E22" s="894"/>
      <c r="F22" s="895"/>
      <c r="K22" s="609"/>
      <c r="L22" s="395"/>
      <c r="M22" s="361"/>
      <c r="O22" s="469" t="str">
        <f>IFERROR(VLOOKUP(O20,'Utilização IP'!A2:C695,2,FALSE),"0,00")</f>
        <v>0,00</v>
      </c>
      <c r="P22" s="912" t="str">
        <f>IFERROR(VLOOKUP(O20,'Utilização IP'!A2:C695,3,FALSE),"0,00")</f>
        <v>0,00</v>
      </c>
      <c r="Q22" s="913"/>
    </row>
    <row r="23" spans="2:17" x14ac:dyDescent="0.25">
      <c r="D23" s="595" t="s">
        <v>5110</v>
      </c>
      <c r="E23" s="595" t="s">
        <v>5109</v>
      </c>
      <c r="F23" s="595" t="s">
        <v>4082</v>
      </c>
      <c r="L23" s="592"/>
      <c r="M23" s="362"/>
    </row>
    <row r="24" spans="2:17" x14ac:dyDescent="0.25">
      <c r="D24" s="101" t="s">
        <v>5814</v>
      </c>
      <c r="E24" s="587">
        <f>E17</f>
        <v>924.10883683013355</v>
      </c>
      <c r="F24" s="587">
        <f>IFERROR(E24/(1-M20),0)</f>
        <v>976.57534736744981</v>
      </c>
      <c r="I24" s="862"/>
    </row>
    <row r="25" spans="2:17" x14ac:dyDescent="0.25">
      <c r="D25" s="101" t="s">
        <v>5815</v>
      </c>
      <c r="E25" s="587">
        <f>G17</f>
        <v>785.75</v>
      </c>
      <c r="F25" s="587">
        <f>IFERROR(E25/(1-M20),0)</f>
        <v>830.36115294179808</v>
      </c>
      <c r="I25" s="862"/>
    </row>
    <row r="26" spans="2:17" x14ac:dyDescent="0.25">
      <c r="D26" s="101" t="s">
        <v>5816</v>
      </c>
      <c r="E26" s="587">
        <f>F17</f>
        <v>2668.4784624000004</v>
      </c>
      <c r="F26" s="587">
        <f>IFERROR(E26/(1-M20),0)</f>
        <v>2819.9819950859955</v>
      </c>
      <c r="I26" s="609"/>
    </row>
  </sheetData>
  <sheetProtection algorithmName="SHA-512" hashValue="s/ranjYT+S04T+TZlwhsqIV/aPo0IMAJ643u5SW+jp/qm50xy9HeDubCbqOb6Q2eksdEf7xMqpQKS6jsmFWokw==" saltValue="y1gA0QzN329PuzjVB2EWRw==" spinCount="100000" sheet="1" objects="1" scenarios="1"/>
  <dataConsolidate/>
  <mergeCells count="17">
    <mergeCell ref="P22:Q22"/>
    <mergeCell ref="O18:Q18"/>
    <mergeCell ref="O5:Q14"/>
    <mergeCell ref="O17:Q17"/>
    <mergeCell ref="O20:Q20"/>
    <mergeCell ref="O19:Q19"/>
    <mergeCell ref="P21:Q21"/>
    <mergeCell ref="D22:F22"/>
    <mergeCell ref="C2:H3"/>
    <mergeCell ref="M6:M7"/>
    <mergeCell ref="J6:L6"/>
    <mergeCell ref="I5:M5"/>
    <mergeCell ref="E5:G5"/>
    <mergeCell ref="F20:G20"/>
    <mergeCell ref="I6:I7"/>
    <mergeCell ref="F19:G19"/>
    <mergeCell ref="F18:G18"/>
  </mergeCells>
  <dataValidations disablePrompts="1" count="1">
    <dataValidation type="decimal" allowBlank="1" showInputMessage="1" showErrorMessage="1" errorTitle="Valor de ICMS não permite." error="Inserir valor númerico entre 1 e 50." sqref="J8" xr:uid="{00000000-0002-0000-0800-000000000000}">
      <formula1>0</formula1>
      <formula2>50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ignoredErrors>
    <ignoredError sqref="E6:F14 G8:G16 E16:F16 F15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Drop Down 1">
              <controlPr defaultSize="0" autoLine="0" autoPict="0">
                <anchor moveWithCells="1">
                  <from>
                    <xdr:col>1</xdr:col>
                    <xdr:colOff>247650</xdr:colOff>
                    <xdr:row>16</xdr:row>
                    <xdr:rowOff>0</xdr:rowOff>
                  </from>
                  <to>
                    <xdr:col>4</xdr:col>
                    <xdr:colOff>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2" r:id="rId5" name="Drop Down 4">
              <controlPr defaultSize="0" autoLine="0" autoPict="0">
                <anchor moveWithCells="1">
                  <from>
                    <xdr:col>7</xdr:col>
                    <xdr:colOff>228600</xdr:colOff>
                    <xdr:row>1</xdr:row>
                    <xdr:rowOff>0</xdr:rowOff>
                  </from>
                  <to>
                    <xdr:col>11</xdr:col>
                    <xdr:colOff>533400</xdr:colOff>
                    <xdr:row>2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xr:uid="{E2D54A46-895B-4C84-8629-8533F85B3DA1}">
          <x14:formula1>
            <xm:f>IF(Tarifas!AD2="CPFL Paulista",'Cidades Concessão'!L:L,IF(Tarifas!AD2="CPFL Piratininga",'Cidades Concessão'!T:T,IF(Tarifas!AD2="CPFL Santa Cruz",'Cidades Concessão'!AB:AB,'Cidades Concessão'!D:D)))</xm:f>
          </x14:formula1>
          <xm:sqref>O20:Q20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4"/>
  <dimension ref="B1:CV45"/>
  <sheetViews>
    <sheetView showGridLines="0" zoomScaleNormal="100" workbookViewId="0">
      <selection activeCell="E27" sqref="E27"/>
    </sheetView>
  </sheetViews>
  <sheetFormatPr defaultColWidth="23.28515625" defaultRowHeight="15" x14ac:dyDescent="0.25"/>
  <cols>
    <col min="5" max="5" width="23.28515625" customWidth="1"/>
  </cols>
  <sheetData>
    <row r="1" spans="2:100" ht="15.75" thickBot="1" x14ac:dyDescent="0.3"/>
    <row r="2" spans="2:100" ht="31.5" x14ac:dyDescent="0.25">
      <c r="B2" s="929" t="s">
        <v>5008</v>
      </c>
      <c r="C2" s="930"/>
      <c r="D2" s="931"/>
      <c r="E2" s="547"/>
      <c r="G2" s="929" t="s">
        <v>5009</v>
      </c>
      <c r="H2" s="930"/>
      <c r="I2" s="931"/>
      <c r="J2" s="547"/>
      <c r="L2" s="929" t="s">
        <v>5010</v>
      </c>
      <c r="M2" s="930"/>
      <c r="N2" s="931"/>
      <c r="O2" s="547"/>
      <c r="Q2" s="929" t="s">
        <v>5011</v>
      </c>
      <c r="R2" s="930"/>
      <c r="S2" s="931"/>
      <c r="T2" s="547"/>
      <c r="V2" s="929" t="s">
        <v>5012</v>
      </c>
      <c r="W2" s="930"/>
      <c r="X2" s="931"/>
      <c r="Y2" s="547"/>
      <c r="AA2" s="929" t="s">
        <v>5013</v>
      </c>
      <c r="AB2" s="930"/>
      <c r="AC2" s="931"/>
      <c r="AD2" s="547"/>
      <c r="AF2" s="929" t="s">
        <v>5014</v>
      </c>
      <c r="AG2" s="930"/>
      <c r="AH2" s="931"/>
      <c r="AI2" s="547"/>
      <c r="AK2" s="929" t="s">
        <v>5015</v>
      </c>
      <c r="AL2" s="930"/>
      <c r="AM2" s="931"/>
      <c r="AN2" s="547"/>
      <c r="AP2" s="929" t="s">
        <v>5016</v>
      </c>
      <c r="AQ2" s="930"/>
      <c r="AR2" s="931"/>
      <c r="AS2" s="547"/>
      <c r="AU2" s="929" t="s">
        <v>5018</v>
      </c>
      <c r="AV2" s="930"/>
      <c r="AW2" s="931"/>
      <c r="AX2" s="547"/>
      <c r="AZ2" s="929" t="s">
        <v>5017</v>
      </c>
      <c r="BA2" s="930"/>
      <c r="BB2" s="931"/>
      <c r="BC2" s="547"/>
      <c r="BE2" s="929" t="s">
        <v>5019</v>
      </c>
      <c r="BF2" s="930"/>
      <c r="BG2" s="931"/>
      <c r="BH2" s="547"/>
      <c r="BJ2" s="929" t="s">
        <v>5036</v>
      </c>
      <c r="BK2" s="930"/>
      <c r="BL2" s="931"/>
      <c r="BM2" s="547"/>
      <c r="BO2" s="929" t="s">
        <v>5020</v>
      </c>
      <c r="BP2" s="930"/>
      <c r="BQ2" s="931"/>
      <c r="BR2" s="547"/>
      <c r="BT2" s="929" t="s">
        <v>5021</v>
      </c>
      <c r="BU2" s="930"/>
      <c r="BV2" s="931"/>
      <c r="BW2" s="547"/>
      <c r="BY2" s="929" t="s">
        <v>5022</v>
      </c>
      <c r="BZ2" s="930"/>
      <c r="CA2" s="931"/>
      <c r="CB2" s="547"/>
      <c r="CD2" s="929" t="s">
        <v>5023</v>
      </c>
      <c r="CE2" s="930"/>
      <c r="CF2" s="931"/>
      <c r="CG2" s="547"/>
      <c r="CI2" s="929" t="s">
        <v>5024</v>
      </c>
      <c r="CJ2" s="930"/>
      <c r="CK2" s="931"/>
      <c r="CL2" s="547"/>
      <c r="CN2" s="929" t="s">
        <v>5025</v>
      </c>
      <c r="CO2" s="930"/>
      <c r="CP2" s="931"/>
      <c r="CQ2" s="547"/>
      <c r="CS2" s="929" t="s">
        <v>5026</v>
      </c>
      <c r="CT2" s="930"/>
      <c r="CU2" s="931"/>
      <c r="CV2" s="547"/>
    </row>
    <row r="3" spans="2:100" x14ac:dyDescent="0.25">
      <c r="B3" s="923" t="s">
        <v>5030</v>
      </c>
      <c r="C3" s="924"/>
      <c r="D3" s="925"/>
      <c r="E3" s="548"/>
      <c r="G3" s="926" t="s">
        <v>5030</v>
      </c>
      <c r="H3" s="927"/>
      <c r="I3" s="928"/>
      <c r="J3" s="548"/>
      <c r="L3" s="926" t="s">
        <v>5030</v>
      </c>
      <c r="M3" s="927"/>
      <c r="N3" s="928"/>
      <c r="O3" s="548"/>
      <c r="Q3" s="926" t="s">
        <v>5030</v>
      </c>
      <c r="R3" s="927"/>
      <c r="S3" s="928"/>
      <c r="T3" s="548"/>
      <c r="V3" s="926" t="s">
        <v>5030</v>
      </c>
      <c r="W3" s="927"/>
      <c r="X3" s="928"/>
      <c r="Y3" s="548"/>
      <c r="AA3" s="926" t="s">
        <v>5030</v>
      </c>
      <c r="AB3" s="927"/>
      <c r="AC3" s="928"/>
      <c r="AD3" s="548"/>
      <c r="AF3" s="926" t="s">
        <v>5030</v>
      </c>
      <c r="AG3" s="927"/>
      <c r="AH3" s="928"/>
      <c r="AI3" s="548"/>
      <c r="AK3" s="926" t="s">
        <v>5030</v>
      </c>
      <c r="AL3" s="927"/>
      <c r="AM3" s="928"/>
      <c r="AN3" s="548"/>
      <c r="AP3" s="926" t="s">
        <v>5030</v>
      </c>
      <c r="AQ3" s="927"/>
      <c r="AR3" s="928"/>
      <c r="AS3" s="548"/>
      <c r="AU3" s="926" t="s">
        <v>5030</v>
      </c>
      <c r="AV3" s="927"/>
      <c r="AW3" s="928"/>
      <c r="AX3" s="548"/>
      <c r="AZ3" s="926" t="s">
        <v>5030</v>
      </c>
      <c r="BA3" s="927"/>
      <c r="BB3" s="928"/>
      <c r="BC3" s="548"/>
      <c r="BE3" s="926" t="s">
        <v>5030</v>
      </c>
      <c r="BF3" s="927"/>
      <c r="BG3" s="928"/>
      <c r="BH3" s="548"/>
      <c r="BJ3" s="926" t="s">
        <v>5030</v>
      </c>
      <c r="BK3" s="927"/>
      <c r="BL3" s="928"/>
      <c r="BM3" s="548"/>
      <c r="BO3" s="926" t="s">
        <v>5030</v>
      </c>
      <c r="BP3" s="927"/>
      <c r="BQ3" s="928"/>
      <c r="BR3" s="548"/>
      <c r="BT3" s="926" t="s">
        <v>5030</v>
      </c>
      <c r="BU3" s="927"/>
      <c r="BV3" s="928"/>
      <c r="BW3" s="548"/>
      <c r="BY3" s="926" t="s">
        <v>5030</v>
      </c>
      <c r="BZ3" s="927"/>
      <c r="CA3" s="928"/>
      <c r="CB3" s="548"/>
      <c r="CD3" s="926" t="s">
        <v>5030</v>
      </c>
      <c r="CE3" s="927"/>
      <c r="CF3" s="928"/>
      <c r="CG3" s="548"/>
      <c r="CI3" s="926" t="s">
        <v>5030</v>
      </c>
      <c r="CJ3" s="927"/>
      <c r="CK3" s="928"/>
      <c r="CL3" s="548"/>
      <c r="CN3" s="926" t="s">
        <v>5030</v>
      </c>
      <c r="CO3" s="927"/>
      <c r="CP3" s="928"/>
      <c r="CQ3" s="548"/>
      <c r="CS3" s="926" t="s">
        <v>5030</v>
      </c>
      <c r="CT3" s="927"/>
      <c r="CU3" s="928"/>
      <c r="CV3" s="548"/>
    </row>
    <row r="4" spans="2:100" x14ac:dyDescent="0.25">
      <c r="B4" s="923" t="s">
        <v>5059</v>
      </c>
      <c r="C4" s="924"/>
      <c r="D4" s="925"/>
      <c r="E4" s="548"/>
      <c r="G4" s="926" t="s">
        <v>5059</v>
      </c>
      <c r="H4" s="927"/>
      <c r="I4" s="928"/>
      <c r="J4" s="548"/>
      <c r="L4" s="926" t="s">
        <v>5059</v>
      </c>
      <c r="M4" s="927"/>
      <c r="N4" s="928"/>
      <c r="O4" s="548"/>
      <c r="Q4" s="926" t="s">
        <v>5059</v>
      </c>
      <c r="R4" s="927"/>
      <c r="S4" s="928"/>
      <c r="T4" s="548"/>
      <c r="V4" s="926" t="s">
        <v>5059</v>
      </c>
      <c r="W4" s="927"/>
      <c r="X4" s="928"/>
      <c r="Y4" s="548"/>
      <c r="AA4" s="926" t="s">
        <v>5059</v>
      </c>
      <c r="AB4" s="927"/>
      <c r="AC4" s="928"/>
      <c r="AD4" s="548"/>
      <c r="AF4" s="926" t="s">
        <v>5059</v>
      </c>
      <c r="AG4" s="927"/>
      <c r="AH4" s="928"/>
      <c r="AI4" s="548"/>
      <c r="AK4" s="926" t="s">
        <v>5059</v>
      </c>
      <c r="AL4" s="927"/>
      <c r="AM4" s="928"/>
      <c r="AN4" s="548"/>
      <c r="AP4" s="926" t="s">
        <v>5059</v>
      </c>
      <c r="AQ4" s="927"/>
      <c r="AR4" s="928"/>
      <c r="AS4" s="548"/>
      <c r="AU4" s="926" t="s">
        <v>5059</v>
      </c>
      <c r="AV4" s="927"/>
      <c r="AW4" s="928"/>
      <c r="AX4" s="548"/>
      <c r="AZ4" s="926" t="s">
        <v>5059</v>
      </c>
      <c r="BA4" s="927"/>
      <c r="BB4" s="928"/>
      <c r="BC4" s="548"/>
      <c r="BE4" s="926" t="s">
        <v>5059</v>
      </c>
      <c r="BF4" s="927"/>
      <c r="BG4" s="928"/>
      <c r="BH4" s="548"/>
      <c r="BJ4" s="926" t="s">
        <v>5059</v>
      </c>
      <c r="BK4" s="927"/>
      <c r="BL4" s="928"/>
      <c r="BM4" s="548"/>
      <c r="BO4" s="926" t="s">
        <v>5059</v>
      </c>
      <c r="BP4" s="927"/>
      <c r="BQ4" s="928"/>
      <c r="BR4" s="548"/>
      <c r="BT4" s="926" t="s">
        <v>5059</v>
      </c>
      <c r="BU4" s="927"/>
      <c r="BV4" s="928"/>
      <c r="BW4" s="548"/>
      <c r="BY4" s="926" t="s">
        <v>5059</v>
      </c>
      <c r="BZ4" s="927"/>
      <c r="CA4" s="928"/>
      <c r="CB4" s="548"/>
      <c r="CD4" s="926" t="s">
        <v>5059</v>
      </c>
      <c r="CE4" s="927"/>
      <c r="CF4" s="928"/>
      <c r="CG4" s="548"/>
      <c r="CI4" s="926" t="s">
        <v>5059</v>
      </c>
      <c r="CJ4" s="927"/>
      <c r="CK4" s="928"/>
      <c r="CL4" s="548"/>
      <c r="CN4" s="926" t="s">
        <v>5059</v>
      </c>
      <c r="CO4" s="927"/>
      <c r="CP4" s="928"/>
      <c r="CQ4" s="548"/>
      <c r="CS4" s="926" t="s">
        <v>5059</v>
      </c>
      <c r="CT4" s="927"/>
      <c r="CU4" s="928"/>
      <c r="CV4" s="548"/>
    </row>
    <row r="5" spans="2:100" x14ac:dyDescent="0.25">
      <c r="B5" s="923" t="s">
        <v>5825</v>
      </c>
      <c r="C5" s="924"/>
      <c r="D5" s="925"/>
      <c r="E5" s="608">
        <v>0</v>
      </c>
      <c r="G5" s="926" t="s">
        <v>5825</v>
      </c>
      <c r="H5" s="927"/>
      <c r="I5" s="928"/>
      <c r="J5" s="608">
        <v>0</v>
      </c>
      <c r="L5" s="926" t="s">
        <v>5825</v>
      </c>
      <c r="M5" s="927"/>
      <c r="N5" s="928"/>
      <c r="O5" s="608">
        <v>0</v>
      </c>
      <c r="Q5" s="926" t="s">
        <v>5825</v>
      </c>
      <c r="R5" s="927"/>
      <c r="S5" s="928"/>
      <c r="T5" s="608">
        <v>0</v>
      </c>
      <c r="V5" s="926" t="s">
        <v>5825</v>
      </c>
      <c r="W5" s="927"/>
      <c r="X5" s="928"/>
      <c r="Y5" s="608">
        <v>0</v>
      </c>
      <c r="AA5" s="926" t="s">
        <v>5825</v>
      </c>
      <c r="AB5" s="927"/>
      <c r="AC5" s="928"/>
      <c r="AD5" s="608">
        <v>0</v>
      </c>
      <c r="AF5" s="926" t="s">
        <v>5825</v>
      </c>
      <c r="AG5" s="927"/>
      <c r="AH5" s="928"/>
      <c r="AI5" s="608">
        <v>0</v>
      </c>
      <c r="AK5" s="926" t="s">
        <v>5825</v>
      </c>
      <c r="AL5" s="927"/>
      <c r="AM5" s="928"/>
      <c r="AN5" s="608">
        <v>0</v>
      </c>
      <c r="AP5" s="926" t="s">
        <v>5825</v>
      </c>
      <c r="AQ5" s="927"/>
      <c r="AR5" s="928"/>
      <c r="AS5" s="608">
        <v>0</v>
      </c>
      <c r="AU5" s="926" t="s">
        <v>5825</v>
      </c>
      <c r="AV5" s="927"/>
      <c r="AW5" s="928"/>
      <c r="AX5" s="608">
        <v>0</v>
      </c>
      <c r="AZ5" s="926" t="s">
        <v>5825</v>
      </c>
      <c r="BA5" s="927"/>
      <c r="BB5" s="928"/>
      <c r="BC5" s="608">
        <v>0</v>
      </c>
      <c r="BE5" s="926" t="s">
        <v>5825</v>
      </c>
      <c r="BF5" s="927"/>
      <c r="BG5" s="928"/>
      <c r="BH5" s="608">
        <v>0</v>
      </c>
      <c r="BJ5" s="926" t="s">
        <v>5825</v>
      </c>
      <c r="BK5" s="927"/>
      <c r="BL5" s="928"/>
      <c r="BM5" s="608">
        <v>0</v>
      </c>
      <c r="BO5" s="926" t="s">
        <v>5825</v>
      </c>
      <c r="BP5" s="927"/>
      <c r="BQ5" s="928"/>
      <c r="BR5" s="608">
        <v>0</v>
      </c>
      <c r="BT5" s="926" t="s">
        <v>5825</v>
      </c>
      <c r="BU5" s="927"/>
      <c r="BV5" s="928"/>
      <c r="BW5" s="608">
        <v>0</v>
      </c>
      <c r="BY5" s="926" t="s">
        <v>5825</v>
      </c>
      <c r="BZ5" s="927"/>
      <c r="CA5" s="928"/>
      <c r="CB5" s="608">
        <v>0</v>
      </c>
      <c r="CD5" s="926" t="s">
        <v>5825</v>
      </c>
      <c r="CE5" s="927"/>
      <c r="CF5" s="928"/>
      <c r="CG5" s="608">
        <v>0</v>
      </c>
      <c r="CI5" s="926" t="s">
        <v>5825</v>
      </c>
      <c r="CJ5" s="927"/>
      <c r="CK5" s="928"/>
      <c r="CL5" s="608">
        <v>0</v>
      </c>
      <c r="CN5" s="926" t="s">
        <v>5825</v>
      </c>
      <c r="CO5" s="927"/>
      <c r="CP5" s="928"/>
      <c r="CQ5" s="608">
        <v>0</v>
      </c>
      <c r="CS5" s="926" t="s">
        <v>5825</v>
      </c>
      <c r="CT5" s="927"/>
      <c r="CU5" s="928"/>
      <c r="CV5" s="608">
        <v>0</v>
      </c>
    </row>
    <row r="6" spans="2:100" x14ac:dyDescent="0.25">
      <c r="B6" s="923" t="s">
        <v>5824</v>
      </c>
      <c r="C6" s="924"/>
      <c r="D6" s="925"/>
      <c r="E6" s="607">
        <v>0</v>
      </c>
      <c r="G6" s="926" t="s">
        <v>5824</v>
      </c>
      <c r="H6" s="927"/>
      <c r="I6" s="928"/>
      <c r="J6" s="607">
        <v>0</v>
      </c>
      <c r="L6" s="926" t="s">
        <v>5824</v>
      </c>
      <c r="M6" s="927"/>
      <c r="N6" s="928"/>
      <c r="O6" s="607">
        <v>0</v>
      </c>
      <c r="Q6" s="926" t="s">
        <v>5824</v>
      </c>
      <c r="R6" s="927"/>
      <c r="S6" s="928"/>
      <c r="T6" s="607">
        <v>0</v>
      </c>
      <c r="V6" s="926" t="s">
        <v>5824</v>
      </c>
      <c r="W6" s="927"/>
      <c r="X6" s="928"/>
      <c r="Y6" s="607">
        <v>0</v>
      </c>
      <c r="AA6" s="926" t="s">
        <v>5824</v>
      </c>
      <c r="AB6" s="927"/>
      <c r="AC6" s="928"/>
      <c r="AD6" s="607">
        <v>0</v>
      </c>
      <c r="AF6" s="926" t="s">
        <v>5824</v>
      </c>
      <c r="AG6" s="927"/>
      <c r="AH6" s="928"/>
      <c r="AI6" s="607">
        <v>0</v>
      </c>
      <c r="AK6" s="926" t="s">
        <v>5824</v>
      </c>
      <c r="AL6" s="927"/>
      <c r="AM6" s="928"/>
      <c r="AN6" s="607">
        <v>0</v>
      </c>
      <c r="AP6" s="926" t="s">
        <v>5824</v>
      </c>
      <c r="AQ6" s="927"/>
      <c r="AR6" s="928"/>
      <c r="AS6" s="607">
        <v>0</v>
      </c>
      <c r="AU6" s="926" t="s">
        <v>5824</v>
      </c>
      <c r="AV6" s="927"/>
      <c r="AW6" s="928"/>
      <c r="AX6" s="607">
        <v>0</v>
      </c>
      <c r="AZ6" s="926" t="s">
        <v>5824</v>
      </c>
      <c r="BA6" s="927"/>
      <c r="BB6" s="928"/>
      <c r="BC6" s="607">
        <v>0</v>
      </c>
      <c r="BE6" s="926" t="s">
        <v>5824</v>
      </c>
      <c r="BF6" s="927"/>
      <c r="BG6" s="928"/>
      <c r="BH6" s="607">
        <v>0</v>
      </c>
      <c r="BJ6" s="926" t="s">
        <v>5824</v>
      </c>
      <c r="BK6" s="927"/>
      <c r="BL6" s="928"/>
      <c r="BM6" s="607">
        <v>0</v>
      </c>
      <c r="BO6" s="926" t="s">
        <v>5824</v>
      </c>
      <c r="BP6" s="927"/>
      <c r="BQ6" s="928"/>
      <c r="BR6" s="607">
        <v>0</v>
      </c>
      <c r="BT6" s="926" t="s">
        <v>5824</v>
      </c>
      <c r="BU6" s="927"/>
      <c r="BV6" s="928"/>
      <c r="BW6" s="607">
        <v>0</v>
      </c>
      <c r="BY6" s="926" t="s">
        <v>5824</v>
      </c>
      <c r="BZ6" s="927"/>
      <c r="CA6" s="928"/>
      <c r="CB6" s="607">
        <v>0</v>
      </c>
      <c r="CD6" s="926" t="s">
        <v>5824</v>
      </c>
      <c r="CE6" s="927"/>
      <c r="CF6" s="928"/>
      <c r="CG6" s="607">
        <v>0</v>
      </c>
      <c r="CI6" s="926" t="s">
        <v>5824</v>
      </c>
      <c r="CJ6" s="927"/>
      <c r="CK6" s="928"/>
      <c r="CL6" s="607">
        <v>0</v>
      </c>
      <c r="CN6" s="926" t="s">
        <v>5824</v>
      </c>
      <c r="CO6" s="927"/>
      <c r="CP6" s="928"/>
      <c r="CQ6" s="607">
        <v>0</v>
      </c>
      <c r="CS6" s="926" t="s">
        <v>5824</v>
      </c>
      <c r="CT6" s="927"/>
      <c r="CU6" s="928"/>
      <c r="CV6" s="607">
        <v>0</v>
      </c>
    </row>
    <row r="7" spans="2:100" x14ac:dyDescent="0.25">
      <c r="B7" s="605"/>
      <c r="C7" s="605"/>
      <c r="D7" s="606"/>
      <c r="G7" s="605"/>
      <c r="H7" s="605"/>
      <c r="I7" s="606"/>
      <c r="L7" s="605"/>
      <c r="M7" s="605"/>
      <c r="N7" s="606"/>
      <c r="Q7" s="605"/>
      <c r="R7" s="605"/>
      <c r="S7" s="606"/>
      <c r="V7" s="605"/>
      <c r="W7" s="605"/>
      <c r="X7" s="606"/>
      <c r="AA7" s="605"/>
      <c r="AB7" s="605"/>
      <c r="AC7" s="606"/>
      <c r="AF7" s="605"/>
      <c r="AG7" s="605"/>
      <c r="AH7" s="606"/>
      <c r="AK7" s="605"/>
      <c r="AL7" s="605"/>
      <c r="AM7" s="606"/>
      <c r="AP7" s="605"/>
      <c r="AQ7" s="605"/>
      <c r="AR7" s="606"/>
      <c r="AU7" s="605"/>
      <c r="AV7" s="605"/>
      <c r="AW7" s="606"/>
      <c r="AZ7" s="605"/>
      <c r="BA7" s="605"/>
      <c r="BB7" s="606"/>
      <c r="BE7" s="605"/>
      <c r="BF7" s="605"/>
      <c r="BG7" s="606"/>
      <c r="BJ7" s="605"/>
      <c r="BK7" s="605"/>
      <c r="BL7" s="606"/>
      <c r="BO7" s="605"/>
      <c r="BP7" s="605"/>
      <c r="BQ7" s="606"/>
      <c r="BT7" s="605"/>
      <c r="BU7" s="605"/>
      <c r="BV7" s="606"/>
      <c r="BY7" s="605"/>
      <c r="BZ7" s="605"/>
      <c r="CA7" s="606"/>
      <c r="CD7" s="605"/>
      <c r="CE7" s="605"/>
      <c r="CF7" s="606"/>
      <c r="CI7" s="605"/>
      <c r="CJ7" s="605"/>
      <c r="CK7" s="606"/>
      <c r="CN7" s="605"/>
      <c r="CO7" s="605"/>
      <c r="CP7" s="606"/>
      <c r="CS7" s="605"/>
      <c r="CT7" s="605"/>
      <c r="CU7" s="606"/>
    </row>
    <row r="8" spans="2:100" x14ac:dyDescent="0.25">
      <c r="B8" s="922" t="s">
        <v>5031</v>
      </c>
      <c r="C8" s="922"/>
      <c r="D8" s="922"/>
      <c r="E8" s="922"/>
      <c r="G8" s="922" t="s">
        <v>5031</v>
      </c>
      <c r="H8" s="922"/>
      <c r="I8" s="922"/>
      <c r="J8" s="922"/>
      <c r="L8" s="922" t="s">
        <v>5031</v>
      </c>
      <c r="M8" s="922"/>
      <c r="N8" s="922"/>
      <c r="O8" s="922"/>
      <c r="Q8" s="922" t="s">
        <v>5031</v>
      </c>
      <c r="R8" s="922"/>
      <c r="S8" s="922"/>
      <c r="T8" s="922"/>
      <c r="V8" s="922" t="s">
        <v>5031</v>
      </c>
      <c r="W8" s="922"/>
      <c r="X8" s="922"/>
      <c r="Y8" s="922"/>
      <c r="AA8" s="922" t="s">
        <v>5031</v>
      </c>
      <c r="AB8" s="922"/>
      <c r="AC8" s="922"/>
      <c r="AD8" s="922"/>
      <c r="AF8" s="922" t="s">
        <v>5031</v>
      </c>
      <c r="AG8" s="922"/>
      <c r="AH8" s="922"/>
      <c r="AI8" s="922"/>
      <c r="AK8" s="922" t="s">
        <v>5031</v>
      </c>
      <c r="AL8" s="922"/>
      <c r="AM8" s="922"/>
      <c r="AN8" s="922"/>
      <c r="AP8" s="922" t="s">
        <v>5031</v>
      </c>
      <c r="AQ8" s="922"/>
      <c r="AR8" s="922"/>
      <c r="AS8" s="922"/>
      <c r="AU8" s="922" t="s">
        <v>5031</v>
      </c>
      <c r="AV8" s="922"/>
      <c r="AW8" s="922"/>
      <c r="AX8" s="922"/>
      <c r="AZ8" s="922" t="s">
        <v>5031</v>
      </c>
      <c r="BA8" s="922"/>
      <c r="BB8" s="922"/>
      <c r="BC8" s="922"/>
      <c r="BE8" s="922" t="s">
        <v>5031</v>
      </c>
      <c r="BF8" s="922"/>
      <c r="BG8" s="922"/>
      <c r="BH8" s="922"/>
      <c r="BJ8" s="922" t="s">
        <v>5031</v>
      </c>
      <c r="BK8" s="922"/>
      <c r="BL8" s="922"/>
      <c r="BM8" s="922"/>
      <c r="BO8" s="922" t="s">
        <v>5031</v>
      </c>
      <c r="BP8" s="922"/>
      <c r="BQ8" s="922"/>
      <c r="BR8" s="922"/>
      <c r="BT8" s="922" t="s">
        <v>5031</v>
      </c>
      <c r="BU8" s="922"/>
      <c r="BV8" s="922"/>
      <c r="BW8" s="922"/>
      <c r="BY8" s="922" t="s">
        <v>5031</v>
      </c>
      <c r="BZ8" s="922"/>
      <c r="CA8" s="922"/>
      <c r="CB8" s="922"/>
      <c r="CD8" s="922" t="s">
        <v>5031</v>
      </c>
      <c r="CE8" s="922"/>
      <c r="CF8" s="922"/>
      <c r="CG8" s="922"/>
      <c r="CI8" s="922" t="s">
        <v>5031</v>
      </c>
      <c r="CJ8" s="922"/>
      <c r="CK8" s="922"/>
      <c r="CL8" s="922"/>
      <c r="CN8" s="922" t="s">
        <v>5031</v>
      </c>
      <c r="CO8" s="922"/>
      <c r="CP8" s="922"/>
      <c r="CQ8" s="922"/>
      <c r="CS8" s="922" t="s">
        <v>5031</v>
      </c>
      <c r="CT8" s="922"/>
      <c r="CU8" s="922"/>
      <c r="CV8" s="922"/>
    </row>
    <row r="9" spans="2:100" x14ac:dyDescent="0.25">
      <c r="B9" s="603" t="s">
        <v>3803</v>
      </c>
      <c r="C9" s="603" t="s">
        <v>3804</v>
      </c>
      <c r="D9" s="604" t="s">
        <v>3805</v>
      </c>
      <c r="E9" s="604" t="s">
        <v>3806</v>
      </c>
      <c r="G9" s="603" t="s">
        <v>3803</v>
      </c>
      <c r="H9" s="603" t="s">
        <v>3804</v>
      </c>
      <c r="I9" s="604" t="s">
        <v>3805</v>
      </c>
      <c r="J9" s="604" t="s">
        <v>3806</v>
      </c>
      <c r="L9" s="603" t="s">
        <v>3803</v>
      </c>
      <c r="M9" s="603" t="s">
        <v>3804</v>
      </c>
      <c r="N9" s="604" t="s">
        <v>3805</v>
      </c>
      <c r="O9" s="604" t="s">
        <v>3806</v>
      </c>
      <c r="Q9" s="603" t="s">
        <v>3803</v>
      </c>
      <c r="R9" s="603" t="s">
        <v>3804</v>
      </c>
      <c r="S9" s="604" t="s">
        <v>3805</v>
      </c>
      <c r="T9" s="604" t="s">
        <v>3806</v>
      </c>
      <c r="V9" s="603" t="s">
        <v>3803</v>
      </c>
      <c r="W9" s="603" t="s">
        <v>3804</v>
      </c>
      <c r="X9" s="604" t="s">
        <v>3805</v>
      </c>
      <c r="Y9" s="604" t="s">
        <v>3806</v>
      </c>
      <c r="AA9" s="603" t="s">
        <v>3803</v>
      </c>
      <c r="AB9" s="603" t="s">
        <v>3804</v>
      </c>
      <c r="AC9" s="604" t="s">
        <v>3805</v>
      </c>
      <c r="AD9" s="604" t="s">
        <v>3806</v>
      </c>
      <c r="AF9" s="603" t="s">
        <v>3803</v>
      </c>
      <c r="AG9" s="603" t="s">
        <v>3804</v>
      </c>
      <c r="AH9" s="604" t="s">
        <v>3805</v>
      </c>
      <c r="AI9" s="604" t="s">
        <v>3806</v>
      </c>
      <c r="AK9" s="603" t="s">
        <v>3803</v>
      </c>
      <c r="AL9" s="603" t="s">
        <v>3804</v>
      </c>
      <c r="AM9" s="604" t="s">
        <v>3805</v>
      </c>
      <c r="AN9" s="604" t="s">
        <v>3806</v>
      </c>
      <c r="AP9" s="603" t="s">
        <v>3803</v>
      </c>
      <c r="AQ9" s="603" t="s">
        <v>3804</v>
      </c>
      <c r="AR9" s="604" t="s">
        <v>3805</v>
      </c>
      <c r="AS9" s="604" t="s">
        <v>3806</v>
      </c>
      <c r="AU9" s="603" t="s">
        <v>3803</v>
      </c>
      <c r="AV9" s="603" t="s">
        <v>3804</v>
      </c>
      <c r="AW9" s="604" t="s">
        <v>3805</v>
      </c>
      <c r="AX9" s="604" t="s">
        <v>3806</v>
      </c>
      <c r="AZ9" s="603" t="s">
        <v>3803</v>
      </c>
      <c r="BA9" s="603" t="s">
        <v>3804</v>
      </c>
      <c r="BB9" s="604" t="s">
        <v>3805</v>
      </c>
      <c r="BC9" s="604" t="s">
        <v>3806</v>
      </c>
      <c r="BE9" s="603" t="s">
        <v>3803</v>
      </c>
      <c r="BF9" s="603" t="s">
        <v>3804</v>
      </c>
      <c r="BG9" s="604" t="s">
        <v>3805</v>
      </c>
      <c r="BH9" s="604" t="s">
        <v>3806</v>
      </c>
      <c r="BJ9" s="603" t="s">
        <v>3803</v>
      </c>
      <c r="BK9" s="603" t="s">
        <v>3804</v>
      </c>
      <c r="BL9" s="604" t="s">
        <v>3805</v>
      </c>
      <c r="BM9" s="604" t="s">
        <v>3806</v>
      </c>
      <c r="BO9" s="603" t="s">
        <v>3803</v>
      </c>
      <c r="BP9" s="603" t="s">
        <v>3804</v>
      </c>
      <c r="BQ9" s="604" t="s">
        <v>3805</v>
      </c>
      <c r="BR9" s="604" t="s">
        <v>3806</v>
      </c>
      <c r="BT9" s="603" t="s">
        <v>3803</v>
      </c>
      <c r="BU9" s="603" t="s">
        <v>3804</v>
      </c>
      <c r="BV9" s="604" t="s">
        <v>3805</v>
      </c>
      <c r="BW9" s="604" t="s">
        <v>3806</v>
      </c>
      <c r="BY9" s="603" t="s">
        <v>3803</v>
      </c>
      <c r="BZ9" s="603" t="s">
        <v>3804</v>
      </c>
      <c r="CA9" s="604" t="s">
        <v>3805</v>
      </c>
      <c r="CB9" s="604" t="s">
        <v>3806</v>
      </c>
      <c r="CD9" s="603" t="s">
        <v>3803</v>
      </c>
      <c r="CE9" s="603" t="s">
        <v>3804</v>
      </c>
      <c r="CF9" s="604" t="s">
        <v>3805</v>
      </c>
      <c r="CG9" s="604" t="s">
        <v>3806</v>
      </c>
      <c r="CI9" s="603" t="s">
        <v>3803</v>
      </c>
      <c r="CJ9" s="603" t="s">
        <v>3804</v>
      </c>
      <c r="CK9" s="604" t="s">
        <v>3805</v>
      </c>
      <c r="CL9" s="604" t="s">
        <v>3806</v>
      </c>
      <c r="CN9" s="603" t="s">
        <v>3803</v>
      </c>
      <c r="CO9" s="603" t="s">
        <v>3804</v>
      </c>
      <c r="CP9" s="604" t="s">
        <v>3805</v>
      </c>
      <c r="CQ9" s="604" t="s">
        <v>3806</v>
      </c>
      <c r="CS9" s="603" t="s">
        <v>3803</v>
      </c>
      <c r="CT9" s="603" t="s">
        <v>3804</v>
      </c>
      <c r="CU9" s="604" t="s">
        <v>3805</v>
      </c>
      <c r="CV9" s="604" t="s">
        <v>3806</v>
      </c>
    </row>
    <row r="10" spans="2:100" x14ac:dyDescent="0.25">
      <c r="B10" s="422" t="s">
        <v>3807</v>
      </c>
      <c r="C10" s="404">
        <v>0</v>
      </c>
      <c r="D10" s="404">
        <v>0</v>
      </c>
      <c r="E10" s="102">
        <f>UCs!C10+UCs!D10</f>
        <v>0</v>
      </c>
      <c r="G10" s="422" t="s">
        <v>3807</v>
      </c>
      <c r="H10" s="404">
        <v>0</v>
      </c>
      <c r="I10" s="404">
        <v>0</v>
      </c>
      <c r="J10" s="102">
        <f>UCs!H10+UCs!I10</f>
        <v>0</v>
      </c>
      <c r="L10" s="422" t="s">
        <v>3807</v>
      </c>
      <c r="M10" s="404">
        <v>0</v>
      </c>
      <c r="N10" s="404">
        <v>0</v>
      </c>
      <c r="O10" s="102">
        <f>UCs!M10+UCs!N10</f>
        <v>0</v>
      </c>
      <c r="Q10" s="422" t="s">
        <v>3807</v>
      </c>
      <c r="R10" s="404">
        <v>0</v>
      </c>
      <c r="S10" s="404">
        <v>0</v>
      </c>
      <c r="T10" s="102">
        <f>UCs!R10+UCs!S10</f>
        <v>0</v>
      </c>
      <c r="V10" s="422" t="s">
        <v>3807</v>
      </c>
      <c r="W10" s="404">
        <v>0</v>
      </c>
      <c r="X10" s="404">
        <v>0</v>
      </c>
      <c r="Y10" s="102">
        <f>UCs!W10+UCs!X10</f>
        <v>0</v>
      </c>
      <c r="AA10" s="422" t="s">
        <v>3807</v>
      </c>
      <c r="AB10" s="404">
        <v>0</v>
      </c>
      <c r="AC10" s="404">
        <v>0</v>
      </c>
      <c r="AD10" s="102">
        <f>UCs!AB10+UCs!AC10</f>
        <v>0</v>
      </c>
      <c r="AF10" s="422" t="s">
        <v>3807</v>
      </c>
      <c r="AG10" s="404">
        <v>0</v>
      </c>
      <c r="AH10" s="404">
        <v>0</v>
      </c>
      <c r="AI10" s="102">
        <f>UCs!AG10+UCs!AH10</f>
        <v>0</v>
      </c>
      <c r="AK10" s="422" t="s">
        <v>3807</v>
      </c>
      <c r="AL10" s="404">
        <v>0</v>
      </c>
      <c r="AM10" s="404">
        <v>0</v>
      </c>
      <c r="AN10" s="102">
        <f>UCs!AL10+UCs!AM10</f>
        <v>0</v>
      </c>
      <c r="AP10" s="422" t="s">
        <v>3807</v>
      </c>
      <c r="AQ10" s="404">
        <v>0</v>
      </c>
      <c r="AR10" s="404">
        <v>0</v>
      </c>
      <c r="AS10" s="102">
        <f>UCs!AQ10+UCs!AR10</f>
        <v>0</v>
      </c>
      <c r="AU10" s="422" t="s">
        <v>3807</v>
      </c>
      <c r="AV10" s="404">
        <v>0</v>
      </c>
      <c r="AW10" s="404">
        <v>0</v>
      </c>
      <c r="AX10" s="102">
        <f>UCs!AV10+UCs!AW10</f>
        <v>0</v>
      </c>
      <c r="AZ10" s="422" t="s">
        <v>3807</v>
      </c>
      <c r="BA10" s="404">
        <v>0</v>
      </c>
      <c r="BB10" s="404">
        <v>0</v>
      </c>
      <c r="BC10" s="102">
        <f>UCs!BA10+UCs!BB10</f>
        <v>0</v>
      </c>
      <c r="BE10" s="422" t="s">
        <v>3807</v>
      </c>
      <c r="BF10" s="404">
        <v>0</v>
      </c>
      <c r="BG10" s="404">
        <v>0</v>
      </c>
      <c r="BH10" s="102">
        <f>UCs!BF10+UCs!BG10</f>
        <v>0</v>
      </c>
      <c r="BJ10" s="422" t="s">
        <v>3807</v>
      </c>
      <c r="BK10" s="404">
        <v>0</v>
      </c>
      <c r="BL10" s="404">
        <v>0</v>
      </c>
      <c r="BM10" s="102">
        <f>UCs!BK10+UCs!BL10</f>
        <v>0</v>
      </c>
      <c r="BO10" s="422" t="s">
        <v>3807</v>
      </c>
      <c r="BP10" s="404">
        <v>0</v>
      </c>
      <c r="BQ10" s="404">
        <v>0</v>
      </c>
      <c r="BR10" s="102">
        <f>UCs!BP10+UCs!BQ10</f>
        <v>0</v>
      </c>
      <c r="BT10" s="422" t="s">
        <v>3807</v>
      </c>
      <c r="BU10" s="404">
        <v>0</v>
      </c>
      <c r="BV10" s="404">
        <v>0</v>
      </c>
      <c r="BW10" s="102">
        <f>UCs!BU10+UCs!BV10</f>
        <v>0</v>
      </c>
      <c r="BY10" s="422" t="s">
        <v>3807</v>
      </c>
      <c r="BZ10" s="404">
        <v>0</v>
      </c>
      <c r="CA10" s="404">
        <v>0</v>
      </c>
      <c r="CB10" s="102">
        <f>UCs!BZ10+UCs!CA10</f>
        <v>0</v>
      </c>
      <c r="CD10" s="422" t="s">
        <v>3807</v>
      </c>
      <c r="CE10" s="404">
        <v>0</v>
      </c>
      <c r="CF10" s="404">
        <v>0</v>
      </c>
      <c r="CG10" s="102">
        <f>UCs!CE10+UCs!CF10</f>
        <v>0</v>
      </c>
      <c r="CI10" s="422" t="s">
        <v>3807</v>
      </c>
      <c r="CJ10" s="404">
        <v>0</v>
      </c>
      <c r="CK10" s="404">
        <v>0</v>
      </c>
      <c r="CL10" s="102">
        <f>UCs!CJ10+UCs!CK10</f>
        <v>0</v>
      </c>
      <c r="CN10" s="422" t="s">
        <v>3807</v>
      </c>
      <c r="CO10" s="404">
        <v>0</v>
      </c>
      <c r="CP10" s="404">
        <v>0</v>
      </c>
      <c r="CQ10" s="102">
        <f>UCs!CO10+UCs!CP10</f>
        <v>0</v>
      </c>
      <c r="CS10" s="422" t="s">
        <v>3807</v>
      </c>
      <c r="CT10" s="404">
        <v>0</v>
      </c>
      <c r="CU10" s="404">
        <v>0</v>
      </c>
      <c r="CV10" s="102">
        <f>UCs!CT10+UCs!CU10</f>
        <v>0</v>
      </c>
    </row>
    <row r="11" spans="2:100" x14ac:dyDescent="0.25">
      <c r="B11" s="422" t="s">
        <v>3808</v>
      </c>
      <c r="C11" s="404">
        <v>0</v>
      </c>
      <c r="D11" s="404">
        <v>0</v>
      </c>
      <c r="E11" s="102">
        <f>UCs!C11+UCs!D11</f>
        <v>0</v>
      </c>
      <c r="G11" s="422" t="s">
        <v>3808</v>
      </c>
      <c r="H11" s="404">
        <v>0</v>
      </c>
      <c r="I11" s="404">
        <v>0</v>
      </c>
      <c r="J11" s="102">
        <f>UCs!H11+UCs!I11</f>
        <v>0</v>
      </c>
      <c r="L11" s="422" t="s">
        <v>3808</v>
      </c>
      <c r="M11" s="404">
        <v>0</v>
      </c>
      <c r="N11" s="404">
        <v>0</v>
      </c>
      <c r="O11" s="102">
        <f>UCs!M11+UCs!N11</f>
        <v>0</v>
      </c>
      <c r="Q11" s="422" t="s">
        <v>3808</v>
      </c>
      <c r="R11" s="404">
        <v>0</v>
      </c>
      <c r="S11" s="404">
        <v>0</v>
      </c>
      <c r="T11" s="102">
        <f>UCs!R11+UCs!S11</f>
        <v>0</v>
      </c>
      <c r="V11" s="422" t="s">
        <v>3808</v>
      </c>
      <c r="W11" s="404">
        <v>0</v>
      </c>
      <c r="X11" s="404">
        <v>0</v>
      </c>
      <c r="Y11" s="102">
        <f>UCs!W11+UCs!X11</f>
        <v>0</v>
      </c>
      <c r="AA11" s="422" t="s">
        <v>3808</v>
      </c>
      <c r="AB11" s="404">
        <v>0</v>
      </c>
      <c r="AC11" s="404">
        <v>0</v>
      </c>
      <c r="AD11" s="102">
        <f>UCs!AB11+UCs!AC11</f>
        <v>0</v>
      </c>
      <c r="AF11" s="422" t="s">
        <v>3808</v>
      </c>
      <c r="AG11" s="404">
        <v>0</v>
      </c>
      <c r="AH11" s="404">
        <v>0</v>
      </c>
      <c r="AI11" s="102">
        <f>UCs!AG11+UCs!AH11</f>
        <v>0</v>
      </c>
      <c r="AK11" s="422" t="s">
        <v>3808</v>
      </c>
      <c r="AL11" s="404">
        <v>0</v>
      </c>
      <c r="AM11" s="404">
        <v>0</v>
      </c>
      <c r="AN11" s="102">
        <f>UCs!AL11+UCs!AM11</f>
        <v>0</v>
      </c>
      <c r="AP11" s="422" t="s">
        <v>3808</v>
      </c>
      <c r="AQ11" s="404">
        <v>0</v>
      </c>
      <c r="AR11" s="404">
        <v>0</v>
      </c>
      <c r="AS11" s="102">
        <f>UCs!AQ11+UCs!AR11</f>
        <v>0</v>
      </c>
      <c r="AU11" s="422" t="s">
        <v>3808</v>
      </c>
      <c r="AV11" s="404">
        <v>0</v>
      </c>
      <c r="AW11" s="404">
        <v>0</v>
      </c>
      <c r="AX11" s="102">
        <f>UCs!AV11+UCs!AW11</f>
        <v>0</v>
      </c>
      <c r="AZ11" s="422" t="s">
        <v>3808</v>
      </c>
      <c r="BA11" s="404">
        <v>0</v>
      </c>
      <c r="BB11" s="404">
        <v>0</v>
      </c>
      <c r="BC11" s="102">
        <f>UCs!BA11+UCs!BB11</f>
        <v>0</v>
      </c>
      <c r="BE11" s="422" t="s">
        <v>3808</v>
      </c>
      <c r="BF11" s="404">
        <v>0</v>
      </c>
      <c r="BG11" s="404">
        <v>0</v>
      </c>
      <c r="BH11" s="102">
        <f>UCs!BF11+UCs!BG11</f>
        <v>0</v>
      </c>
      <c r="BJ11" s="422" t="s">
        <v>3808</v>
      </c>
      <c r="BK11" s="404">
        <v>0</v>
      </c>
      <c r="BL11" s="404">
        <v>0</v>
      </c>
      <c r="BM11" s="102">
        <f>UCs!BK11+UCs!BL11</f>
        <v>0</v>
      </c>
      <c r="BO11" s="422" t="s">
        <v>3808</v>
      </c>
      <c r="BP11" s="404">
        <v>0</v>
      </c>
      <c r="BQ11" s="404">
        <v>0</v>
      </c>
      <c r="BR11" s="102">
        <f>UCs!BP11+UCs!BQ11</f>
        <v>0</v>
      </c>
      <c r="BT11" s="422" t="s">
        <v>3808</v>
      </c>
      <c r="BU11" s="404">
        <v>0</v>
      </c>
      <c r="BV11" s="404">
        <v>0</v>
      </c>
      <c r="BW11" s="102">
        <f>UCs!BU11+UCs!BV11</f>
        <v>0</v>
      </c>
      <c r="BY11" s="422" t="s">
        <v>3808</v>
      </c>
      <c r="BZ11" s="404">
        <v>0</v>
      </c>
      <c r="CA11" s="404">
        <v>0</v>
      </c>
      <c r="CB11" s="102">
        <f>UCs!BZ11+UCs!CA11</f>
        <v>0</v>
      </c>
      <c r="CD11" s="422" t="s">
        <v>3808</v>
      </c>
      <c r="CE11" s="404">
        <v>0</v>
      </c>
      <c r="CF11" s="404">
        <v>0</v>
      </c>
      <c r="CG11" s="102">
        <f>UCs!CE11+UCs!CF11</f>
        <v>0</v>
      </c>
      <c r="CI11" s="422" t="s">
        <v>3808</v>
      </c>
      <c r="CJ11" s="404">
        <v>0</v>
      </c>
      <c r="CK11" s="404">
        <v>0</v>
      </c>
      <c r="CL11" s="102">
        <f>UCs!CJ11+UCs!CK11</f>
        <v>0</v>
      </c>
      <c r="CN11" s="422" t="s">
        <v>3808</v>
      </c>
      <c r="CO11" s="404">
        <v>0</v>
      </c>
      <c r="CP11" s="404">
        <v>0</v>
      </c>
      <c r="CQ11" s="102">
        <f>UCs!CO11+UCs!CP11</f>
        <v>0</v>
      </c>
      <c r="CS11" s="422" t="s">
        <v>3808</v>
      </c>
      <c r="CT11" s="404">
        <v>0</v>
      </c>
      <c r="CU11" s="404">
        <v>0</v>
      </c>
      <c r="CV11" s="102">
        <f>UCs!CT11+UCs!CU11</f>
        <v>0</v>
      </c>
    </row>
    <row r="12" spans="2:100" x14ac:dyDescent="0.25">
      <c r="B12" s="422" t="s">
        <v>3809</v>
      </c>
      <c r="C12" s="404">
        <v>0</v>
      </c>
      <c r="D12" s="404">
        <v>0</v>
      </c>
      <c r="E12" s="102">
        <f>UCs!C12+UCs!D12</f>
        <v>0</v>
      </c>
      <c r="G12" s="422" t="s">
        <v>3809</v>
      </c>
      <c r="H12" s="404">
        <v>0</v>
      </c>
      <c r="I12" s="404">
        <v>0</v>
      </c>
      <c r="J12" s="102">
        <f>UCs!H12+UCs!I12</f>
        <v>0</v>
      </c>
      <c r="L12" s="422" t="s">
        <v>3809</v>
      </c>
      <c r="M12" s="404">
        <v>0</v>
      </c>
      <c r="N12" s="404">
        <v>0</v>
      </c>
      <c r="O12" s="102">
        <f>UCs!M12+UCs!N12</f>
        <v>0</v>
      </c>
      <c r="Q12" s="422" t="s">
        <v>3809</v>
      </c>
      <c r="R12" s="404">
        <v>0</v>
      </c>
      <c r="S12" s="404">
        <v>0</v>
      </c>
      <c r="T12" s="102">
        <f>UCs!R12+UCs!S12</f>
        <v>0</v>
      </c>
      <c r="V12" s="422" t="s">
        <v>3809</v>
      </c>
      <c r="W12" s="404">
        <v>0</v>
      </c>
      <c r="X12" s="404">
        <v>0</v>
      </c>
      <c r="Y12" s="102">
        <f>UCs!W12+UCs!X12</f>
        <v>0</v>
      </c>
      <c r="AA12" s="422" t="s">
        <v>3809</v>
      </c>
      <c r="AB12" s="404">
        <v>0</v>
      </c>
      <c r="AC12" s="404">
        <v>0</v>
      </c>
      <c r="AD12" s="102">
        <f>UCs!AB12+UCs!AC12</f>
        <v>0</v>
      </c>
      <c r="AF12" s="422" t="s">
        <v>3809</v>
      </c>
      <c r="AG12" s="404">
        <v>0</v>
      </c>
      <c r="AH12" s="404">
        <v>0</v>
      </c>
      <c r="AI12" s="102">
        <f>UCs!AG12+UCs!AH12</f>
        <v>0</v>
      </c>
      <c r="AK12" s="422" t="s">
        <v>3809</v>
      </c>
      <c r="AL12" s="404">
        <v>0</v>
      </c>
      <c r="AM12" s="404">
        <v>0</v>
      </c>
      <c r="AN12" s="102">
        <f>UCs!AL12+UCs!AM12</f>
        <v>0</v>
      </c>
      <c r="AP12" s="422" t="s">
        <v>3809</v>
      </c>
      <c r="AQ12" s="404">
        <v>0</v>
      </c>
      <c r="AR12" s="404">
        <v>0</v>
      </c>
      <c r="AS12" s="102">
        <f>UCs!AQ12+UCs!AR12</f>
        <v>0</v>
      </c>
      <c r="AU12" s="422" t="s">
        <v>3809</v>
      </c>
      <c r="AV12" s="404">
        <v>0</v>
      </c>
      <c r="AW12" s="404">
        <v>0</v>
      </c>
      <c r="AX12" s="102">
        <f>UCs!AV12+UCs!AW12</f>
        <v>0</v>
      </c>
      <c r="AZ12" s="422" t="s">
        <v>3809</v>
      </c>
      <c r="BA12" s="404">
        <v>0</v>
      </c>
      <c r="BB12" s="404">
        <v>0</v>
      </c>
      <c r="BC12" s="102">
        <f>UCs!BA12+UCs!BB12</f>
        <v>0</v>
      </c>
      <c r="BE12" s="422" t="s">
        <v>3809</v>
      </c>
      <c r="BF12" s="404">
        <v>0</v>
      </c>
      <c r="BG12" s="404">
        <v>0</v>
      </c>
      <c r="BH12" s="102">
        <f>UCs!BF12+UCs!BG12</f>
        <v>0</v>
      </c>
      <c r="BJ12" s="422" t="s">
        <v>3809</v>
      </c>
      <c r="BK12" s="404">
        <v>0</v>
      </c>
      <c r="BL12" s="404">
        <v>0</v>
      </c>
      <c r="BM12" s="102">
        <f>UCs!BK12+UCs!BL12</f>
        <v>0</v>
      </c>
      <c r="BO12" s="422" t="s">
        <v>3809</v>
      </c>
      <c r="BP12" s="404">
        <v>0</v>
      </c>
      <c r="BQ12" s="404">
        <v>0</v>
      </c>
      <c r="BR12" s="102">
        <f>UCs!BP12+UCs!BQ12</f>
        <v>0</v>
      </c>
      <c r="BT12" s="422" t="s">
        <v>3809</v>
      </c>
      <c r="BU12" s="404">
        <v>0</v>
      </c>
      <c r="BV12" s="404">
        <v>0</v>
      </c>
      <c r="BW12" s="102">
        <f>UCs!BU12+UCs!BV12</f>
        <v>0</v>
      </c>
      <c r="BY12" s="422" t="s">
        <v>3809</v>
      </c>
      <c r="BZ12" s="404">
        <v>0</v>
      </c>
      <c r="CA12" s="404">
        <v>0</v>
      </c>
      <c r="CB12" s="102">
        <f>UCs!BZ12+UCs!CA12</f>
        <v>0</v>
      </c>
      <c r="CD12" s="422" t="s">
        <v>3809</v>
      </c>
      <c r="CE12" s="404">
        <v>0</v>
      </c>
      <c r="CF12" s="404">
        <v>0</v>
      </c>
      <c r="CG12" s="102">
        <f>UCs!CE12+UCs!CF12</f>
        <v>0</v>
      </c>
      <c r="CI12" s="422" t="s">
        <v>3809</v>
      </c>
      <c r="CJ12" s="404">
        <v>0</v>
      </c>
      <c r="CK12" s="404">
        <v>0</v>
      </c>
      <c r="CL12" s="102">
        <f>UCs!CJ12+UCs!CK12</f>
        <v>0</v>
      </c>
      <c r="CN12" s="422" t="s">
        <v>3809</v>
      </c>
      <c r="CO12" s="404">
        <v>0</v>
      </c>
      <c r="CP12" s="404">
        <v>0</v>
      </c>
      <c r="CQ12" s="102">
        <f>UCs!CO12+UCs!CP12</f>
        <v>0</v>
      </c>
      <c r="CS12" s="422" t="s">
        <v>3809</v>
      </c>
      <c r="CT12" s="404">
        <v>0</v>
      </c>
      <c r="CU12" s="404">
        <v>0</v>
      </c>
      <c r="CV12" s="102">
        <f>UCs!CT12+UCs!CU12</f>
        <v>0</v>
      </c>
    </row>
    <row r="13" spans="2:100" x14ac:dyDescent="0.25">
      <c r="B13" s="422" t="s">
        <v>3810</v>
      </c>
      <c r="C13" s="404">
        <v>0</v>
      </c>
      <c r="D13" s="404">
        <v>0</v>
      </c>
      <c r="E13" s="102">
        <f>UCs!C13+UCs!D13</f>
        <v>0</v>
      </c>
      <c r="G13" s="422" t="s">
        <v>3810</v>
      </c>
      <c r="H13" s="404">
        <v>0</v>
      </c>
      <c r="I13" s="404">
        <v>0</v>
      </c>
      <c r="J13" s="102">
        <f>UCs!H13+UCs!I13</f>
        <v>0</v>
      </c>
      <c r="L13" s="422" t="s">
        <v>3810</v>
      </c>
      <c r="M13" s="404">
        <v>0</v>
      </c>
      <c r="N13" s="404">
        <v>0</v>
      </c>
      <c r="O13" s="102">
        <f>UCs!M13+UCs!N13</f>
        <v>0</v>
      </c>
      <c r="Q13" s="422" t="s">
        <v>3810</v>
      </c>
      <c r="R13" s="404">
        <v>0</v>
      </c>
      <c r="S13" s="404">
        <v>0</v>
      </c>
      <c r="T13" s="102">
        <f>UCs!R13+UCs!S13</f>
        <v>0</v>
      </c>
      <c r="V13" s="422" t="s">
        <v>3810</v>
      </c>
      <c r="W13" s="404">
        <v>0</v>
      </c>
      <c r="X13" s="404">
        <v>0</v>
      </c>
      <c r="Y13" s="102">
        <f>UCs!W13+UCs!X13</f>
        <v>0</v>
      </c>
      <c r="AA13" s="422" t="s">
        <v>3810</v>
      </c>
      <c r="AB13" s="404">
        <v>0</v>
      </c>
      <c r="AC13" s="404">
        <v>0</v>
      </c>
      <c r="AD13" s="102">
        <f>UCs!AB13+UCs!AC13</f>
        <v>0</v>
      </c>
      <c r="AF13" s="422" t="s">
        <v>3810</v>
      </c>
      <c r="AG13" s="404">
        <v>0</v>
      </c>
      <c r="AH13" s="404">
        <v>0</v>
      </c>
      <c r="AI13" s="102">
        <f>UCs!AG13+UCs!AH13</f>
        <v>0</v>
      </c>
      <c r="AK13" s="422" t="s">
        <v>3810</v>
      </c>
      <c r="AL13" s="404">
        <v>0</v>
      </c>
      <c r="AM13" s="404">
        <v>0</v>
      </c>
      <c r="AN13" s="102">
        <f>UCs!AL13+UCs!AM13</f>
        <v>0</v>
      </c>
      <c r="AP13" s="422" t="s">
        <v>3810</v>
      </c>
      <c r="AQ13" s="404">
        <v>0</v>
      </c>
      <c r="AR13" s="404">
        <v>0</v>
      </c>
      <c r="AS13" s="102">
        <f>UCs!AQ13+UCs!AR13</f>
        <v>0</v>
      </c>
      <c r="AU13" s="422" t="s">
        <v>3810</v>
      </c>
      <c r="AV13" s="404">
        <v>0</v>
      </c>
      <c r="AW13" s="404">
        <v>0</v>
      </c>
      <c r="AX13" s="102">
        <f>UCs!AV13+UCs!AW13</f>
        <v>0</v>
      </c>
      <c r="AZ13" s="422" t="s">
        <v>3810</v>
      </c>
      <c r="BA13" s="404">
        <v>0</v>
      </c>
      <c r="BB13" s="404">
        <v>0</v>
      </c>
      <c r="BC13" s="102">
        <f>UCs!BA13+UCs!BB13</f>
        <v>0</v>
      </c>
      <c r="BE13" s="422" t="s">
        <v>3810</v>
      </c>
      <c r="BF13" s="404">
        <v>0</v>
      </c>
      <c r="BG13" s="404">
        <v>0</v>
      </c>
      <c r="BH13" s="102">
        <f>UCs!BF13+UCs!BG13</f>
        <v>0</v>
      </c>
      <c r="BJ13" s="422" t="s">
        <v>3810</v>
      </c>
      <c r="BK13" s="404">
        <v>0</v>
      </c>
      <c r="BL13" s="404">
        <v>0</v>
      </c>
      <c r="BM13" s="102">
        <f>UCs!BK13+UCs!BL13</f>
        <v>0</v>
      </c>
      <c r="BO13" s="422" t="s">
        <v>3810</v>
      </c>
      <c r="BP13" s="404">
        <v>0</v>
      </c>
      <c r="BQ13" s="404">
        <v>0</v>
      </c>
      <c r="BR13" s="102">
        <f>UCs!BP13+UCs!BQ13</f>
        <v>0</v>
      </c>
      <c r="BT13" s="422" t="s">
        <v>3810</v>
      </c>
      <c r="BU13" s="404">
        <v>0</v>
      </c>
      <c r="BV13" s="404">
        <v>0</v>
      </c>
      <c r="BW13" s="102">
        <f>UCs!BU13+UCs!BV13</f>
        <v>0</v>
      </c>
      <c r="BY13" s="422" t="s">
        <v>3810</v>
      </c>
      <c r="BZ13" s="404">
        <v>0</v>
      </c>
      <c r="CA13" s="404">
        <v>0</v>
      </c>
      <c r="CB13" s="102">
        <f>UCs!BZ13+UCs!CA13</f>
        <v>0</v>
      </c>
      <c r="CD13" s="422" t="s">
        <v>3810</v>
      </c>
      <c r="CE13" s="404">
        <v>0</v>
      </c>
      <c r="CF13" s="404">
        <v>0</v>
      </c>
      <c r="CG13" s="102">
        <f>UCs!CE13+UCs!CF13</f>
        <v>0</v>
      </c>
      <c r="CI13" s="422" t="s">
        <v>3810</v>
      </c>
      <c r="CJ13" s="404">
        <v>0</v>
      </c>
      <c r="CK13" s="404">
        <v>0</v>
      </c>
      <c r="CL13" s="102">
        <f>UCs!CJ13+UCs!CK13</f>
        <v>0</v>
      </c>
      <c r="CN13" s="422" t="s">
        <v>3810</v>
      </c>
      <c r="CO13" s="404">
        <v>0</v>
      </c>
      <c r="CP13" s="404">
        <v>0</v>
      </c>
      <c r="CQ13" s="102">
        <f>UCs!CO13+UCs!CP13</f>
        <v>0</v>
      </c>
      <c r="CS13" s="422" t="s">
        <v>3810</v>
      </c>
      <c r="CT13" s="404">
        <v>0</v>
      </c>
      <c r="CU13" s="404">
        <v>0</v>
      </c>
      <c r="CV13" s="102">
        <f>UCs!CT13+UCs!CU13</f>
        <v>0</v>
      </c>
    </row>
    <row r="14" spans="2:100" x14ac:dyDescent="0.25">
      <c r="B14" s="422" t="s">
        <v>3811</v>
      </c>
      <c r="C14" s="404">
        <v>0</v>
      </c>
      <c r="D14" s="404">
        <v>0</v>
      </c>
      <c r="E14" s="102">
        <f>UCs!C14+UCs!D14</f>
        <v>0</v>
      </c>
      <c r="G14" s="422" t="s">
        <v>3811</v>
      </c>
      <c r="H14" s="404">
        <v>0</v>
      </c>
      <c r="I14" s="404">
        <v>0</v>
      </c>
      <c r="J14" s="102">
        <f>UCs!H14+UCs!I14</f>
        <v>0</v>
      </c>
      <c r="L14" s="422" t="s">
        <v>3811</v>
      </c>
      <c r="M14" s="404">
        <v>0</v>
      </c>
      <c r="N14" s="404">
        <v>0</v>
      </c>
      <c r="O14" s="102">
        <f>UCs!M14+UCs!N14</f>
        <v>0</v>
      </c>
      <c r="Q14" s="422" t="s">
        <v>3811</v>
      </c>
      <c r="R14" s="404">
        <v>0</v>
      </c>
      <c r="S14" s="404">
        <v>0</v>
      </c>
      <c r="T14" s="102">
        <f>UCs!R14+UCs!S14</f>
        <v>0</v>
      </c>
      <c r="V14" s="422" t="s">
        <v>3811</v>
      </c>
      <c r="W14" s="404">
        <v>0</v>
      </c>
      <c r="X14" s="404">
        <v>0</v>
      </c>
      <c r="Y14" s="102">
        <f>UCs!W14+UCs!X14</f>
        <v>0</v>
      </c>
      <c r="AA14" s="422" t="s">
        <v>3811</v>
      </c>
      <c r="AB14" s="404">
        <v>0</v>
      </c>
      <c r="AC14" s="404">
        <v>0</v>
      </c>
      <c r="AD14" s="102">
        <f>UCs!AB14+UCs!AC14</f>
        <v>0</v>
      </c>
      <c r="AF14" s="422" t="s">
        <v>3811</v>
      </c>
      <c r="AG14" s="404">
        <v>0</v>
      </c>
      <c r="AH14" s="404">
        <v>0</v>
      </c>
      <c r="AI14" s="102">
        <f>UCs!AG14+UCs!AH14</f>
        <v>0</v>
      </c>
      <c r="AK14" s="422" t="s">
        <v>3811</v>
      </c>
      <c r="AL14" s="404">
        <v>0</v>
      </c>
      <c r="AM14" s="404">
        <v>0</v>
      </c>
      <c r="AN14" s="102">
        <f>UCs!AL14+UCs!AM14</f>
        <v>0</v>
      </c>
      <c r="AP14" s="422" t="s">
        <v>3811</v>
      </c>
      <c r="AQ14" s="404">
        <v>0</v>
      </c>
      <c r="AR14" s="404">
        <v>0</v>
      </c>
      <c r="AS14" s="102">
        <f>UCs!AQ14+UCs!AR14</f>
        <v>0</v>
      </c>
      <c r="AU14" s="422" t="s">
        <v>3811</v>
      </c>
      <c r="AV14" s="404">
        <v>0</v>
      </c>
      <c r="AW14" s="404">
        <v>0</v>
      </c>
      <c r="AX14" s="102">
        <f>UCs!AV14+UCs!AW14</f>
        <v>0</v>
      </c>
      <c r="AZ14" s="422" t="s">
        <v>3811</v>
      </c>
      <c r="BA14" s="404">
        <v>0</v>
      </c>
      <c r="BB14" s="404">
        <v>0</v>
      </c>
      <c r="BC14" s="102">
        <f>UCs!BA14+UCs!BB14</f>
        <v>0</v>
      </c>
      <c r="BE14" s="422" t="s">
        <v>3811</v>
      </c>
      <c r="BF14" s="404">
        <v>0</v>
      </c>
      <c r="BG14" s="404">
        <v>0</v>
      </c>
      <c r="BH14" s="102">
        <f>UCs!BF14+UCs!BG14</f>
        <v>0</v>
      </c>
      <c r="BJ14" s="422" t="s">
        <v>3811</v>
      </c>
      <c r="BK14" s="404">
        <v>0</v>
      </c>
      <c r="BL14" s="404">
        <v>0</v>
      </c>
      <c r="BM14" s="102">
        <f>UCs!BK14+UCs!BL14</f>
        <v>0</v>
      </c>
      <c r="BO14" s="422" t="s">
        <v>3811</v>
      </c>
      <c r="BP14" s="404">
        <v>0</v>
      </c>
      <c r="BQ14" s="404">
        <v>0</v>
      </c>
      <c r="BR14" s="102">
        <f>UCs!BP14+UCs!BQ14</f>
        <v>0</v>
      </c>
      <c r="BT14" s="422" t="s">
        <v>3811</v>
      </c>
      <c r="BU14" s="404">
        <v>0</v>
      </c>
      <c r="BV14" s="404">
        <v>0</v>
      </c>
      <c r="BW14" s="102">
        <f>UCs!BU14+UCs!BV14</f>
        <v>0</v>
      </c>
      <c r="BY14" s="422" t="s">
        <v>3811</v>
      </c>
      <c r="BZ14" s="404">
        <v>0</v>
      </c>
      <c r="CA14" s="404">
        <v>0</v>
      </c>
      <c r="CB14" s="102">
        <f>UCs!BZ14+UCs!CA14</f>
        <v>0</v>
      </c>
      <c r="CD14" s="422" t="s">
        <v>3811</v>
      </c>
      <c r="CE14" s="404">
        <v>0</v>
      </c>
      <c r="CF14" s="404">
        <v>0</v>
      </c>
      <c r="CG14" s="102">
        <f>UCs!CE14+UCs!CF14</f>
        <v>0</v>
      </c>
      <c r="CI14" s="422" t="s">
        <v>3811</v>
      </c>
      <c r="CJ14" s="404">
        <v>0</v>
      </c>
      <c r="CK14" s="404">
        <v>0</v>
      </c>
      <c r="CL14" s="102">
        <f>UCs!CJ14+UCs!CK14</f>
        <v>0</v>
      </c>
      <c r="CN14" s="422" t="s">
        <v>3811</v>
      </c>
      <c r="CO14" s="404">
        <v>0</v>
      </c>
      <c r="CP14" s="404">
        <v>0</v>
      </c>
      <c r="CQ14" s="102">
        <f>UCs!CO14+UCs!CP14</f>
        <v>0</v>
      </c>
      <c r="CS14" s="422" t="s">
        <v>3811</v>
      </c>
      <c r="CT14" s="404">
        <v>0</v>
      </c>
      <c r="CU14" s="404">
        <v>0</v>
      </c>
      <c r="CV14" s="102">
        <f>UCs!CT14+UCs!CU14</f>
        <v>0</v>
      </c>
    </row>
    <row r="15" spans="2:100" x14ac:dyDescent="0.25">
      <c r="B15" s="422" t="s">
        <v>3812</v>
      </c>
      <c r="C15" s="404">
        <v>0</v>
      </c>
      <c r="D15" s="404">
        <v>0</v>
      </c>
      <c r="E15" s="102">
        <f>UCs!C15+UCs!D15</f>
        <v>0</v>
      </c>
      <c r="G15" s="422" t="s">
        <v>3812</v>
      </c>
      <c r="H15" s="404">
        <v>0</v>
      </c>
      <c r="I15" s="404">
        <v>0</v>
      </c>
      <c r="J15" s="102">
        <f>UCs!H15+UCs!I15</f>
        <v>0</v>
      </c>
      <c r="L15" s="422" t="s">
        <v>3812</v>
      </c>
      <c r="M15" s="404">
        <v>0</v>
      </c>
      <c r="N15" s="404">
        <v>0</v>
      </c>
      <c r="O15" s="102">
        <f>UCs!M15+UCs!N15</f>
        <v>0</v>
      </c>
      <c r="Q15" s="422" t="s">
        <v>3812</v>
      </c>
      <c r="R15" s="404">
        <v>0</v>
      </c>
      <c r="S15" s="404">
        <v>0</v>
      </c>
      <c r="T15" s="102">
        <f>UCs!R15+UCs!S15</f>
        <v>0</v>
      </c>
      <c r="V15" s="422" t="s">
        <v>3812</v>
      </c>
      <c r="W15" s="404">
        <v>0</v>
      </c>
      <c r="X15" s="404">
        <v>0</v>
      </c>
      <c r="Y15" s="102">
        <f>UCs!W15+UCs!X15</f>
        <v>0</v>
      </c>
      <c r="AA15" s="422" t="s">
        <v>3812</v>
      </c>
      <c r="AB15" s="404">
        <v>0</v>
      </c>
      <c r="AC15" s="404">
        <v>0</v>
      </c>
      <c r="AD15" s="102">
        <f>UCs!AB15+UCs!AC15</f>
        <v>0</v>
      </c>
      <c r="AF15" s="422" t="s">
        <v>3812</v>
      </c>
      <c r="AG15" s="404">
        <v>0</v>
      </c>
      <c r="AH15" s="404">
        <v>0</v>
      </c>
      <c r="AI15" s="102">
        <f>UCs!AG15+UCs!AH15</f>
        <v>0</v>
      </c>
      <c r="AK15" s="422" t="s">
        <v>3812</v>
      </c>
      <c r="AL15" s="404">
        <v>0</v>
      </c>
      <c r="AM15" s="404">
        <v>0</v>
      </c>
      <c r="AN15" s="102">
        <f>UCs!AL15+UCs!AM15</f>
        <v>0</v>
      </c>
      <c r="AP15" s="422" t="s">
        <v>3812</v>
      </c>
      <c r="AQ15" s="404">
        <v>0</v>
      </c>
      <c r="AR15" s="404">
        <v>0</v>
      </c>
      <c r="AS15" s="102">
        <f>UCs!AQ15+UCs!AR15</f>
        <v>0</v>
      </c>
      <c r="AU15" s="422" t="s">
        <v>3812</v>
      </c>
      <c r="AV15" s="404">
        <v>0</v>
      </c>
      <c r="AW15" s="404">
        <v>0</v>
      </c>
      <c r="AX15" s="102">
        <f>UCs!AV15+UCs!AW15</f>
        <v>0</v>
      </c>
      <c r="AZ15" s="422" t="s">
        <v>3812</v>
      </c>
      <c r="BA15" s="404">
        <v>0</v>
      </c>
      <c r="BB15" s="404">
        <v>0</v>
      </c>
      <c r="BC15" s="102">
        <f>UCs!BA15+UCs!BB15</f>
        <v>0</v>
      </c>
      <c r="BE15" s="422" t="s">
        <v>3812</v>
      </c>
      <c r="BF15" s="404">
        <v>0</v>
      </c>
      <c r="BG15" s="404">
        <v>0</v>
      </c>
      <c r="BH15" s="102">
        <f>UCs!BF15+UCs!BG15</f>
        <v>0</v>
      </c>
      <c r="BJ15" s="422" t="s">
        <v>3812</v>
      </c>
      <c r="BK15" s="404">
        <v>0</v>
      </c>
      <c r="BL15" s="404">
        <v>0</v>
      </c>
      <c r="BM15" s="102">
        <f>UCs!BK15+UCs!BL15</f>
        <v>0</v>
      </c>
      <c r="BO15" s="422" t="s">
        <v>3812</v>
      </c>
      <c r="BP15" s="404">
        <v>0</v>
      </c>
      <c r="BQ15" s="404">
        <v>0</v>
      </c>
      <c r="BR15" s="102">
        <f>UCs!BP15+UCs!BQ15</f>
        <v>0</v>
      </c>
      <c r="BT15" s="422" t="s">
        <v>3812</v>
      </c>
      <c r="BU15" s="404">
        <v>0</v>
      </c>
      <c r="BV15" s="404">
        <v>0</v>
      </c>
      <c r="BW15" s="102">
        <f>UCs!BU15+UCs!BV15</f>
        <v>0</v>
      </c>
      <c r="BY15" s="422" t="s">
        <v>3812</v>
      </c>
      <c r="BZ15" s="404">
        <v>0</v>
      </c>
      <c r="CA15" s="404">
        <v>0</v>
      </c>
      <c r="CB15" s="102">
        <f>UCs!BZ15+UCs!CA15</f>
        <v>0</v>
      </c>
      <c r="CD15" s="422" t="s">
        <v>3812</v>
      </c>
      <c r="CE15" s="404">
        <v>0</v>
      </c>
      <c r="CF15" s="404">
        <v>0</v>
      </c>
      <c r="CG15" s="102">
        <f>UCs!CE15+UCs!CF15</f>
        <v>0</v>
      </c>
      <c r="CI15" s="422" t="s">
        <v>3812</v>
      </c>
      <c r="CJ15" s="404">
        <v>0</v>
      </c>
      <c r="CK15" s="404">
        <v>0</v>
      </c>
      <c r="CL15" s="102">
        <f>UCs!CJ15+UCs!CK15</f>
        <v>0</v>
      </c>
      <c r="CN15" s="422" t="s">
        <v>3812</v>
      </c>
      <c r="CO15" s="404">
        <v>0</v>
      </c>
      <c r="CP15" s="404">
        <v>0</v>
      </c>
      <c r="CQ15" s="102">
        <f>UCs!CO15+UCs!CP15</f>
        <v>0</v>
      </c>
      <c r="CS15" s="422" t="s">
        <v>3812</v>
      </c>
      <c r="CT15" s="404">
        <v>0</v>
      </c>
      <c r="CU15" s="404">
        <v>0</v>
      </c>
      <c r="CV15" s="102">
        <f>UCs!CT15+UCs!CU15</f>
        <v>0</v>
      </c>
    </row>
    <row r="16" spans="2:100" x14ac:dyDescent="0.25">
      <c r="B16" s="422" t="s">
        <v>3813</v>
      </c>
      <c r="C16" s="404">
        <v>0</v>
      </c>
      <c r="D16" s="404">
        <v>0</v>
      </c>
      <c r="E16" s="102">
        <f>UCs!C16+UCs!D16</f>
        <v>0</v>
      </c>
      <c r="G16" s="422" t="s">
        <v>3813</v>
      </c>
      <c r="H16" s="404">
        <v>0</v>
      </c>
      <c r="I16" s="404">
        <v>0</v>
      </c>
      <c r="J16" s="102">
        <f>UCs!H16+UCs!I16</f>
        <v>0</v>
      </c>
      <c r="L16" s="422" t="s">
        <v>3813</v>
      </c>
      <c r="M16" s="404">
        <v>0</v>
      </c>
      <c r="N16" s="404">
        <v>0</v>
      </c>
      <c r="O16" s="102">
        <f>UCs!M16+UCs!N16</f>
        <v>0</v>
      </c>
      <c r="Q16" s="422" t="s">
        <v>3813</v>
      </c>
      <c r="R16" s="404">
        <v>0</v>
      </c>
      <c r="S16" s="404">
        <v>0</v>
      </c>
      <c r="T16" s="102">
        <f>UCs!R16+UCs!S16</f>
        <v>0</v>
      </c>
      <c r="V16" s="422" t="s">
        <v>3813</v>
      </c>
      <c r="W16" s="404">
        <v>0</v>
      </c>
      <c r="X16" s="404">
        <v>0</v>
      </c>
      <c r="Y16" s="102">
        <f>UCs!W16+UCs!X16</f>
        <v>0</v>
      </c>
      <c r="AA16" s="422" t="s">
        <v>3813</v>
      </c>
      <c r="AB16" s="404">
        <v>0</v>
      </c>
      <c r="AC16" s="404">
        <v>0</v>
      </c>
      <c r="AD16" s="102">
        <f>UCs!AB16+UCs!AC16</f>
        <v>0</v>
      </c>
      <c r="AF16" s="422" t="s">
        <v>3813</v>
      </c>
      <c r="AG16" s="404">
        <v>0</v>
      </c>
      <c r="AH16" s="404">
        <v>0</v>
      </c>
      <c r="AI16" s="102">
        <f>UCs!AG16+UCs!AH16</f>
        <v>0</v>
      </c>
      <c r="AK16" s="422" t="s">
        <v>3813</v>
      </c>
      <c r="AL16" s="404">
        <v>0</v>
      </c>
      <c r="AM16" s="404">
        <v>0</v>
      </c>
      <c r="AN16" s="102">
        <f>UCs!AL16+UCs!AM16</f>
        <v>0</v>
      </c>
      <c r="AP16" s="422" t="s">
        <v>3813</v>
      </c>
      <c r="AQ16" s="404">
        <v>0</v>
      </c>
      <c r="AR16" s="404">
        <v>0</v>
      </c>
      <c r="AS16" s="102">
        <f>UCs!AQ16+UCs!AR16</f>
        <v>0</v>
      </c>
      <c r="AU16" s="422" t="s">
        <v>3813</v>
      </c>
      <c r="AV16" s="404">
        <v>0</v>
      </c>
      <c r="AW16" s="404">
        <v>0</v>
      </c>
      <c r="AX16" s="102">
        <f>UCs!AV16+UCs!AW16</f>
        <v>0</v>
      </c>
      <c r="AZ16" s="422" t="s">
        <v>3813</v>
      </c>
      <c r="BA16" s="404">
        <v>0</v>
      </c>
      <c r="BB16" s="404">
        <v>0</v>
      </c>
      <c r="BC16" s="102">
        <f>UCs!BA16+UCs!BB16</f>
        <v>0</v>
      </c>
      <c r="BE16" s="422" t="s">
        <v>3813</v>
      </c>
      <c r="BF16" s="404">
        <v>0</v>
      </c>
      <c r="BG16" s="404">
        <v>0</v>
      </c>
      <c r="BH16" s="102">
        <f>UCs!BF16+UCs!BG16</f>
        <v>0</v>
      </c>
      <c r="BJ16" s="422" t="s">
        <v>3813</v>
      </c>
      <c r="BK16" s="404">
        <v>0</v>
      </c>
      <c r="BL16" s="404">
        <v>0</v>
      </c>
      <c r="BM16" s="102">
        <f>UCs!BK16+UCs!BL16</f>
        <v>0</v>
      </c>
      <c r="BO16" s="422" t="s">
        <v>3813</v>
      </c>
      <c r="BP16" s="404">
        <v>0</v>
      </c>
      <c r="BQ16" s="404">
        <v>0</v>
      </c>
      <c r="BR16" s="102">
        <f>UCs!BP16+UCs!BQ16</f>
        <v>0</v>
      </c>
      <c r="BT16" s="422" t="s">
        <v>3813</v>
      </c>
      <c r="BU16" s="404">
        <v>0</v>
      </c>
      <c r="BV16" s="404">
        <v>0</v>
      </c>
      <c r="BW16" s="102">
        <f>UCs!BU16+UCs!BV16</f>
        <v>0</v>
      </c>
      <c r="BY16" s="422" t="s">
        <v>3813</v>
      </c>
      <c r="BZ16" s="404">
        <v>0</v>
      </c>
      <c r="CA16" s="404">
        <v>0</v>
      </c>
      <c r="CB16" s="102">
        <f>UCs!BZ16+UCs!CA16</f>
        <v>0</v>
      </c>
      <c r="CD16" s="422" t="s">
        <v>3813</v>
      </c>
      <c r="CE16" s="404">
        <v>0</v>
      </c>
      <c r="CF16" s="404">
        <v>0</v>
      </c>
      <c r="CG16" s="102">
        <f>UCs!CE16+UCs!CF16</f>
        <v>0</v>
      </c>
      <c r="CI16" s="422" t="s">
        <v>3813</v>
      </c>
      <c r="CJ16" s="404">
        <v>0</v>
      </c>
      <c r="CK16" s="404">
        <v>0</v>
      </c>
      <c r="CL16" s="102">
        <f>UCs!CJ16+UCs!CK16</f>
        <v>0</v>
      </c>
      <c r="CN16" s="422" t="s">
        <v>3813</v>
      </c>
      <c r="CO16" s="404">
        <v>0</v>
      </c>
      <c r="CP16" s="404">
        <v>0</v>
      </c>
      <c r="CQ16" s="102">
        <f>UCs!CO16+UCs!CP16</f>
        <v>0</v>
      </c>
      <c r="CS16" s="422" t="s">
        <v>3813</v>
      </c>
      <c r="CT16" s="404">
        <v>0</v>
      </c>
      <c r="CU16" s="404">
        <v>0</v>
      </c>
      <c r="CV16" s="102">
        <f>UCs!CT16+UCs!CU16</f>
        <v>0</v>
      </c>
    </row>
    <row r="17" spans="2:100" x14ac:dyDescent="0.25">
      <c r="B17" s="422" t="s">
        <v>3814</v>
      </c>
      <c r="C17" s="404">
        <v>0</v>
      </c>
      <c r="D17" s="404">
        <v>0</v>
      </c>
      <c r="E17" s="102">
        <f>UCs!C17+UCs!D17</f>
        <v>0</v>
      </c>
      <c r="G17" s="422" t="s">
        <v>3814</v>
      </c>
      <c r="H17" s="404">
        <v>0</v>
      </c>
      <c r="I17" s="404">
        <v>0</v>
      </c>
      <c r="J17" s="102">
        <f>UCs!H17+UCs!I17</f>
        <v>0</v>
      </c>
      <c r="L17" s="422" t="s">
        <v>3814</v>
      </c>
      <c r="M17" s="404">
        <v>0</v>
      </c>
      <c r="N17" s="404">
        <v>0</v>
      </c>
      <c r="O17" s="102">
        <f>UCs!M17+UCs!N17</f>
        <v>0</v>
      </c>
      <c r="Q17" s="422" t="s">
        <v>3814</v>
      </c>
      <c r="R17" s="404">
        <v>0</v>
      </c>
      <c r="S17" s="404">
        <v>0</v>
      </c>
      <c r="T17" s="102">
        <f>UCs!R17+UCs!S17</f>
        <v>0</v>
      </c>
      <c r="V17" s="422" t="s">
        <v>3814</v>
      </c>
      <c r="W17" s="404">
        <v>0</v>
      </c>
      <c r="X17" s="404">
        <v>0</v>
      </c>
      <c r="Y17" s="102">
        <f>UCs!W17+UCs!X17</f>
        <v>0</v>
      </c>
      <c r="AA17" s="422" t="s">
        <v>3814</v>
      </c>
      <c r="AB17" s="404">
        <v>0</v>
      </c>
      <c r="AC17" s="404">
        <v>0</v>
      </c>
      <c r="AD17" s="102">
        <f>UCs!AB17+UCs!AC17</f>
        <v>0</v>
      </c>
      <c r="AF17" s="422" t="s">
        <v>3814</v>
      </c>
      <c r="AG17" s="404">
        <v>0</v>
      </c>
      <c r="AH17" s="404">
        <v>0</v>
      </c>
      <c r="AI17" s="102">
        <f>UCs!AG17+UCs!AH17</f>
        <v>0</v>
      </c>
      <c r="AK17" s="422" t="s">
        <v>3814</v>
      </c>
      <c r="AL17" s="404">
        <v>0</v>
      </c>
      <c r="AM17" s="404">
        <v>0</v>
      </c>
      <c r="AN17" s="102">
        <f>UCs!AL17+UCs!AM17</f>
        <v>0</v>
      </c>
      <c r="AP17" s="422" t="s">
        <v>3814</v>
      </c>
      <c r="AQ17" s="404">
        <v>0</v>
      </c>
      <c r="AR17" s="404">
        <v>0</v>
      </c>
      <c r="AS17" s="102">
        <f>UCs!AQ17+UCs!AR17</f>
        <v>0</v>
      </c>
      <c r="AU17" s="422" t="s">
        <v>3814</v>
      </c>
      <c r="AV17" s="404">
        <v>0</v>
      </c>
      <c r="AW17" s="404">
        <v>0</v>
      </c>
      <c r="AX17" s="102">
        <f>UCs!AV17+UCs!AW17</f>
        <v>0</v>
      </c>
      <c r="AZ17" s="422" t="s">
        <v>3814</v>
      </c>
      <c r="BA17" s="404">
        <v>0</v>
      </c>
      <c r="BB17" s="404">
        <v>0</v>
      </c>
      <c r="BC17" s="102">
        <f>UCs!BA17+UCs!BB17</f>
        <v>0</v>
      </c>
      <c r="BE17" s="422" t="s">
        <v>3814</v>
      </c>
      <c r="BF17" s="404">
        <v>0</v>
      </c>
      <c r="BG17" s="404">
        <v>0</v>
      </c>
      <c r="BH17" s="102">
        <f>UCs!BF17+UCs!BG17</f>
        <v>0</v>
      </c>
      <c r="BJ17" s="422" t="s">
        <v>3814</v>
      </c>
      <c r="BK17" s="404">
        <v>0</v>
      </c>
      <c r="BL17" s="404">
        <v>0</v>
      </c>
      <c r="BM17" s="102">
        <f>UCs!BK17+UCs!BL17</f>
        <v>0</v>
      </c>
      <c r="BO17" s="422" t="s">
        <v>3814</v>
      </c>
      <c r="BP17" s="404">
        <v>0</v>
      </c>
      <c r="BQ17" s="404">
        <v>0</v>
      </c>
      <c r="BR17" s="102">
        <f>UCs!BP17+UCs!BQ17</f>
        <v>0</v>
      </c>
      <c r="BT17" s="422" t="s">
        <v>3814</v>
      </c>
      <c r="BU17" s="404">
        <v>0</v>
      </c>
      <c r="BV17" s="404">
        <v>0</v>
      </c>
      <c r="BW17" s="102">
        <f>UCs!BU17+UCs!BV17</f>
        <v>0</v>
      </c>
      <c r="BY17" s="422" t="s">
        <v>3814</v>
      </c>
      <c r="BZ17" s="404">
        <v>0</v>
      </c>
      <c r="CA17" s="404">
        <v>0</v>
      </c>
      <c r="CB17" s="102">
        <f>UCs!BZ17+UCs!CA17</f>
        <v>0</v>
      </c>
      <c r="CD17" s="422" t="s">
        <v>3814</v>
      </c>
      <c r="CE17" s="404">
        <v>0</v>
      </c>
      <c r="CF17" s="404">
        <v>0</v>
      </c>
      <c r="CG17" s="102">
        <f>UCs!CE17+UCs!CF17</f>
        <v>0</v>
      </c>
      <c r="CI17" s="422" t="s">
        <v>3814</v>
      </c>
      <c r="CJ17" s="404">
        <v>0</v>
      </c>
      <c r="CK17" s="404">
        <v>0</v>
      </c>
      <c r="CL17" s="102">
        <f>UCs!CJ17+UCs!CK17</f>
        <v>0</v>
      </c>
      <c r="CN17" s="422" t="s">
        <v>3814</v>
      </c>
      <c r="CO17" s="404">
        <v>0</v>
      </c>
      <c r="CP17" s="404">
        <v>0</v>
      </c>
      <c r="CQ17" s="102">
        <f>UCs!CO17+UCs!CP17</f>
        <v>0</v>
      </c>
      <c r="CS17" s="422" t="s">
        <v>3814</v>
      </c>
      <c r="CT17" s="404">
        <v>0</v>
      </c>
      <c r="CU17" s="404">
        <v>0</v>
      </c>
      <c r="CV17" s="102">
        <f>UCs!CT17+UCs!CU17</f>
        <v>0</v>
      </c>
    </row>
    <row r="18" spans="2:100" x14ac:dyDescent="0.25">
      <c r="B18" s="422" t="s">
        <v>3815</v>
      </c>
      <c r="C18" s="404">
        <v>0</v>
      </c>
      <c r="D18" s="404">
        <v>0</v>
      </c>
      <c r="E18" s="102">
        <f>UCs!C18+UCs!D18</f>
        <v>0</v>
      </c>
      <c r="G18" s="422" t="s">
        <v>3815</v>
      </c>
      <c r="H18" s="404">
        <v>0</v>
      </c>
      <c r="I18" s="404">
        <v>0</v>
      </c>
      <c r="J18" s="102">
        <f>UCs!H18+UCs!I18</f>
        <v>0</v>
      </c>
      <c r="L18" s="422" t="s">
        <v>3815</v>
      </c>
      <c r="M18" s="404">
        <v>0</v>
      </c>
      <c r="N18" s="404">
        <v>0</v>
      </c>
      <c r="O18" s="102">
        <f>UCs!M18+UCs!N18</f>
        <v>0</v>
      </c>
      <c r="Q18" s="422" t="s">
        <v>3815</v>
      </c>
      <c r="R18" s="404">
        <v>0</v>
      </c>
      <c r="S18" s="404">
        <v>0</v>
      </c>
      <c r="T18" s="102">
        <f>UCs!R18+UCs!S18</f>
        <v>0</v>
      </c>
      <c r="V18" s="422" t="s">
        <v>3815</v>
      </c>
      <c r="W18" s="404">
        <v>0</v>
      </c>
      <c r="X18" s="404">
        <v>0</v>
      </c>
      <c r="Y18" s="102">
        <f>UCs!W18+UCs!X18</f>
        <v>0</v>
      </c>
      <c r="AA18" s="422" t="s">
        <v>3815</v>
      </c>
      <c r="AB18" s="404">
        <v>0</v>
      </c>
      <c r="AC18" s="404">
        <v>0</v>
      </c>
      <c r="AD18" s="102">
        <f>UCs!AB18+UCs!AC18</f>
        <v>0</v>
      </c>
      <c r="AF18" s="422" t="s">
        <v>3815</v>
      </c>
      <c r="AG18" s="404">
        <v>0</v>
      </c>
      <c r="AH18" s="404">
        <v>0</v>
      </c>
      <c r="AI18" s="102">
        <f>UCs!AG18+UCs!AH18</f>
        <v>0</v>
      </c>
      <c r="AK18" s="422" t="s">
        <v>3815</v>
      </c>
      <c r="AL18" s="404">
        <v>0</v>
      </c>
      <c r="AM18" s="404">
        <v>0</v>
      </c>
      <c r="AN18" s="102">
        <f>UCs!AL18+UCs!AM18</f>
        <v>0</v>
      </c>
      <c r="AP18" s="422" t="s">
        <v>3815</v>
      </c>
      <c r="AQ18" s="404">
        <v>0</v>
      </c>
      <c r="AR18" s="404">
        <v>0</v>
      </c>
      <c r="AS18" s="102">
        <f>UCs!AQ18+UCs!AR18</f>
        <v>0</v>
      </c>
      <c r="AU18" s="422" t="s">
        <v>3815</v>
      </c>
      <c r="AV18" s="404">
        <v>0</v>
      </c>
      <c r="AW18" s="404">
        <v>0</v>
      </c>
      <c r="AX18" s="102">
        <f>UCs!AV18+UCs!AW18</f>
        <v>0</v>
      </c>
      <c r="AZ18" s="422" t="s">
        <v>3815</v>
      </c>
      <c r="BA18" s="404">
        <v>0</v>
      </c>
      <c r="BB18" s="404">
        <v>0</v>
      </c>
      <c r="BC18" s="102">
        <f>UCs!BA18+UCs!BB18</f>
        <v>0</v>
      </c>
      <c r="BE18" s="422" t="s">
        <v>3815</v>
      </c>
      <c r="BF18" s="404">
        <v>0</v>
      </c>
      <c r="BG18" s="404">
        <v>0</v>
      </c>
      <c r="BH18" s="102">
        <f>UCs!BF18+UCs!BG18</f>
        <v>0</v>
      </c>
      <c r="BJ18" s="422" t="s">
        <v>3815</v>
      </c>
      <c r="BK18" s="404">
        <v>0</v>
      </c>
      <c r="BL18" s="404">
        <v>0</v>
      </c>
      <c r="BM18" s="102">
        <f>UCs!BK18+UCs!BL18</f>
        <v>0</v>
      </c>
      <c r="BO18" s="422" t="s">
        <v>3815</v>
      </c>
      <c r="BP18" s="404">
        <v>0</v>
      </c>
      <c r="BQ18" s="404">
        <v>0</v>
      </c>
      <c r="BR18" s="102">
        <f>UCs!BP18+UCs!BQ18</f>
        <v>0</v>
      </c>
      <c r="BT18" s="422" t="s">
        <v>3815</v>
      </c>
      <c r="BU18" s="404">
        <v>0</v>
      </c>
      <c r="BV18" s="404">
        <v>0</v>
      </c>
      <c r="BW18" s="102">
        <f>UCs!BU18+UCs!BV18</f>
        <v>0</v>
      </c>
      <c r="BY18" s="422" t="s">
        <v>3815</v>
      </c>
      <c r="BZ18" s="404">
        <v>0</v>
      </c>
      <c r="CA18" s="404">
        <v>0</v>
      </c>
      <c r="CB18" s="102">
        <f>UCs!BZ18+UCs!CA18</f>
        <v>0</v>
      </c>
      <c r="CD18" s="422" t="s">
        <v>3815</v>
      </c>
      <c r="CE18" s="404">
        <v>0</v>
      </c>
      <c r="CF18" s="404">
        <v>0</v>
      </c>
      <c r="CG18" s="102">
        <f>UCs!CE18+UCs!CF18</f>
        <v>0</v>
      </c>
      <c r="CI18" s="422" t="s">
        <v>3815</v>
      </c>
      <c r="CJ18" s="404">
        <v>0</v>
      </c>
      <c r="CK18" s="404">
        <v>0</v>
      </c>
      <c r="CL18" s="102">
        <f>UCs!CJ18+UCs!CK18</f>
        <v>0</v>
      </c>
      <c r="CN18" s="422" t="s">
        <v>3815</v>
      </c>
      <c r="CO18" s="404">
        <v>0</v>
      </c>
      <c r="CP18" s="404">
        <v>0</v>
      </c>
      <c r="CQ18" s="102">
        <f>UCs!CO18+UCs!CP18</f>
        <v>0</v>
      </c>
      <c r="CS18" s="422" t="s">
        <v>3815</v>
      </c>
      <c r="CT18" s="404">
        <v>0</v>
      </c>
      <c r="CU18" s="404">
        <v>0</v>
      </c>
      <c r="CV18" s="102">
        <f>UCs!CT18+UCs!CU18</f>
        <v>0</v>
      </c>
    </row>
    <row r="19" spans="2:100" x14ac:dyDescent="0.25">
      <c r="B19" s="422" t="s">
        <v>3816</v>
      </c>
      <c r="C19" s="404">
        <v>0</v>
      </c>
      <c r="D19" s="404">
        <v>0</v>
      </c>
      <c r="E19" s="102">
        <f>UCs!C19+UCs!D19</f>
        <v>0</v>
      </c>
      <c r="G19" s="422" t="s">
        <v>3816</v>
      </c>
      <c r="H19" s="404">
        <v>0</v>
      </c>
      <c r="I19" s="404">
        <v>0</v>
      </c>
      <c r="J19" s="102">
        <f>UCs!H19+UCs!I19</f>
        <v>0</v>
      </c>
      <c r="L19" s="422" t="s">
        <v>3816</v>
      </c>
      <c r="M19" s="404">
        <v>0</v>
      </c>
      <c r="N19" s="404">
        <v>0</v>
      </c>
      <c r="O19" s="102">
        <f>UCs!M19+UCs!N19</f>
        <v>0</v>
      </c>
      <c r="Q19" s="422" t="s">
        <v>3816</v>
      </c>
      <c r="R19" s="404">
        <v>0</v>
      </c>
      <c r="S19" s="404">
        <v>0</v>
      </c>
      <c r="T19" s="102">
        <f>UCs!R19+UCs!S19</f>
        <v>0</v>
      </c>
      <c r="V19" s="422" t="s">
        <v>3816</v>
      </c>
      <c r="W19" s="404">
        <v>0</v>
      </c>
      <c r="X19" s="404">
        <v>0</v>
      </c>
      <c r="Y19" s="102">
        <f>UCs!W19+UCs!X19</f>
        <v>0</v>
      </c>
      <c r="AA19" s="422" t="s">
        <v>3816</v>
      </c>
      <c r="AB19" s="404">
        <v>0</v>
      </c>
      <c r="AC19" s="404">
        <v>0</v>
      </c>
      <c r="AD19" s="102">
        <f>UCs!AB19+UCs!AC19</f>
        <v>0</v>
      </c>
      <c r="AF19" s="422" t="s">
        <v>3816</v>
      </c>
      <c r="AG19" s="404">
        <v>0</v>
      </c>
      <c r="AH19" s="404">
        <v>0</v>
      </c>
      <c r="AI19" s="102">
        <f>UCs!AG19+UCs!AH19</f>
        <v>0</v>
      </c>
      <c r="AK19" s="422" t="s">
        <v>3816</v>
      </c>
      <c r="AL19" s="404">
        <v>0</v>
      </c>
      <c r="AM19" s="404">
        <v>0</v>
      </c>
      <c r="AN19" s="102">
        <f>UCs!AL19+UCs!AM19</f>
        <v>0</v>
      </c>
      <c r="AP19" s="422" t="s">
        <v>3816</v>
      </c>
      <c r="AQ19" s="404">
        <v>0</v>
      </c>
      <c r="AR19" s="404">
        <v>0</v>
      </c>
      <c r="AS19" s="102">
        <f>UCs!AQ19+UCs!AR19</f>
        <v>0</v>
      </c>
      <c r="AU19" s="422" t="s">
        <v>3816</v>
      </c>
      <c r="AV19" s="404">
        <v>0</v>
      </c>
      <c r="AW19" s="404">
        <v>0</v>
      </c>
      <c r="AX19" s="102">
        <f>UCs!AV19+UCs!AW19</f>
        <v>0</v>
      </c>
      <c r="AZ19" s="422" t="s">
        <v>3816</v>
      </c>
      <c r="BA19" s="404">
        <v>0</v>
      </c>
      <c r="BB19" s="404">
        <v>0</v>
      </c>
      <c r="BC19" s="102">
        <f>UCs!BA19+UCs!BB19</f>
        <v>0</v>
      </c>
      <c r="BE19" s="422" t="s">
        <v>3816</v>
      </c>
      <c r="BF19" s="404">
        <v>0</v>
      </c>
      <c r="BG19" s="404">
        <v>0</v>
      </c>
      <c r="BH19" s="102">
        <f>UCs!BF19+UCs!BG19</f>
        <v>0</v>
      </c>
      <c r="BJ19" s="422" t="s">
        <v>3816</v>
      </c>
      <c r="BK19" s="404">
        <v>0</v>
      </c>
      <c r="BL19" s="404">
        <v>0</v>
      </c>
      <c r="BM19" s="102">
        <f>UCs!BK19+UCs!BL19</f>
        <v>0</v>
      </c>
      <c r="BO19" s="422" t="s">
        <v>3816</v>
      </c>
      <c r="BP19" s="404">
        <v>0</v>
      </c>
      <c r="BQ19" s="404">
        <v>0</v>
      </c>
      <c r="BR19" s="102">
        <f>UCs!BP19+UCs!BQ19</f>
        <v>0</v>
      </c>
      <c r="BT19" s="422" t="s">
        <v>3816</v>
      </c>
      <c r="BU19" s="404">
        <v>0</v>
      </c>
      <c r="BV19" s="404">
        <v>0</v>
      </c>
      <c r="BW19" s="102">
        <f>UCs!BU19+UCs!BV19</f>
        <v>0</v>
      </c>
      <c r="BY19" s="422" t="s">
        <v>3816</v>
      </c>
      <c r="BZ19" s="404">
        <v>0</v>
      </c>
      <c r="CA19" s="404">
        <v>0</v>
      </c>
      <c r="CB19" s="102">
        <f>UCs!BZ19+UCs!CA19</f>
        <v>0</v>
      </c>
      <c r="CD19" s="422" t="s">
        <v>3816</v>
      </c>
      <c r="CE19" s="404">
        <v>0</v>
      </c>
      <c r="CF19" s="404">
        <v>0</v>
      </c>
      <c r="CG19" s="102">
        <f>UCs!CE19+UCs!CF19</f>
        <v>0</v>
      </c>
      <c r="CI19" s="422" t="s">
        <v>3816</v>
      </c>
      <c r="CJ19" s="404">
        <v>0</v>
      </c>
      <c r="CK19" s="404">
        <v>0</v>
      </c>
      <c r="CL19" s="102">
        <f>UCs!CJ19+UCs!CK19</f>
        <v>0</v>
      </c>
      <c r="CN19" s="422" t="s">
        <v>3816</v>
      </c>
      <c r="CO19" s="404">
        <v>0</v>
      </c>
      <c r="CP19" s="404">
        <v>0</v>
      </c>
      <c r="CQ19" s="102">
        <f>UCs!CO19+UCs!CP19</f>
        <v>0</v>
      </c>
      <c r="CS19" s="422" t="s">
        <v>3816</v>
      </c>
      <c r="CT19" s="404">
        <v>0</v>
      </c>
      <c r="CU19" s="404">
        <v>0</v>
      </c>
      <c r="CV19" s="102">
        <f>UCs!CT19+UCs!CU19</f>
        <v>0</v>
      </c>
    </row>
    <row r="20" spans="2:100" x14ac:dyDescent="0.25">
      <c r="B20" s="422" t="s">
        <v>3817</v>
      </c>
      <c r="C20" s="404">
        <v>0</v>
      </c>
      <c r="D20" s="404">
        <v>0</v>
      </c>
      <c r="E20" s="102">
        <f>UCs!C20+UCs!D20</f>
        <v>0</v>
      </c>
      <c r="G20" s="422" t="s">
        <v>3817</v>
      </c>
      <c r="H20" s="404">
        <v>0</v>
      </c>
      <c r="I20" s="404">
        <v>0</v>
      </c>
      <c r="J20" s="102">
        <f>UCs!H20+UCs!I20</f>
        <v>0</v>
      </c>
      <c r="L20" s="422" t="s">
        <v>3817</v>
      </c>
      <c r="M20" s="404">
        <v>0</v>
      </c>
      <c r="N20" s="404">
        <v>0</v>
      </c>
      <c r="O20" s="102">
        <f>UCs!M20+UCs!N20</f>
        <v>0</v>
      </c>
      <c r="Q20" s="422" t="s">
        <v>3817</v>
      </c>
      <c r="R20" s="404">
        <v>0</v>
      </c>
      <c r="S20" s="404">
        <v>0</v>
      </c>
      <c r="T20" s="102">
        <f>UCs!R20+UCs!S20</f>
        <v>0</v>
      </c>
      <c r="V20" s="422" t="s">
        <v>3817</v>
      </c>
      <c r="W20" s="404">
        <v>0</v>
      </c>
      <c r="X20" s="404">
        <v>0</v>
      </c>
      <c r="Y20" s="102">
        <f>UCs!W20+UCs!X20</f>
        <v>0</v>
      </c>
      <c r="AA20" s="422" t="s">
        <v>3817</v>
      </c>
      <c r="AB20" s="404">
        <v>0</v>
      </c>
      <c r="AC20" s="404">
        <v>0</v>
      </c>
      <c r="AD20" s="102">
        <f>UCs!AB20+UCs!AC20</f>
        <v>0</v>
      </c>
      <c r="AF20" s="422" t="s">
        <v>3817</v>
      </c>
      <c r="AG20" s="404">
        <v>0</v>
      </c>
      <c r="AH20" s="404">
        <v>0</v>
      </c>
      <c r="AI20" s="102">
        <f>UCs!AG20+UCs!AH20</f>
        <v>0</v>
      </c>
      <c r="AK20" s="422" t="s">
        <v>3817</v>
      </c>
      <c r="AL20" s="404">
        <v>0</v>
      </c>
      <c r="AM20" s="404">
        <v>0</v>
      </c>
      <c r="AN20" s="102">
        <f>UCs!AL20+UCs!AM20</f>
        <v>0</v>
      </c>
      <c r="AP20" s="422" t="s">
        <v>3817</v>
      </c>
      <c r="AQ20" s="404">
        <v>0</v>
      </c>
      <c r="AR20" s="404">
        <v>0</v>
      </c>
      <c r="AS20" s="102">
        <f>UCs!AQ20+UCs!AR20</f>
        <v>0</v>
      </c>
      <c r="AU20" s="422" t="s">
        <v>3817</v>
      </c>
      <c r="AV20" s="404">
        <v>0</v>
      </c>
      <c r="AW20" s="404">
        <v>0</v>
      </c>
      <c r="AX20" s="102">
        <f>UCs!AV20+UCs!AW20</f>
        <v>0</v>
      </c>
      <c r="AZ20" s="422" t="s">
        <v>3817</v>
      </c>
      <c r="BA20" s="404">
        <v>0</v>
      </c>
      <c r="BB20" s="404">
        <v>0</v>
      </c>
      <c r="BC20" s="102">
        <f>UCs!BA20+UCs!BB20</f>
        <v>0</v>
      </c>
      <c r="BE20" s="422" t="s">
        <v>3817</v>
      </c>
      <c r="BF20" s="404">
        <v>0</v>
      </c>
      <c r="BG20" s="404">
        <v>0</v>
      </c>
      <c r="BH20" s="102">
        <f>UCs!BF20+UCs!BG20</f>
        <v>0</v>
      </c>
      <c r="BJ20" s="422" t="s">
        <v>3817</v>
      </c>
      <c r="BK20" s="404">
        <v>0</v>
      </c>
      <c r="BL20" s="404">
        <v>0</v>
      </c>
      <c r="BM20" s="102">
        <f>UCs!BK20+UCs!BL20</f>
        <v>0</v>
      </c>
      <c r="BO20" s="422" t="s">
        <v>3817</v>
      </c>
      <c r="BP20" s="404">
        <v>0</v>
      </c>
      <c r="BQ20" s="404">
        <v>0</v>
      </c>
      <c r="BR20" s="102">
        <f>UCs!BP20+UCs!BQ20</f>
        <v>0</v>
      </c>
      <c r="BT20" s="422" t="s">
        <v>3817</v>
      </c>
      <c r="BU20" s="404">
        <v>0</v>
      </c>
      <c r="BV20" s="404">
        <v>0</v>
      </c>
      <c r="BW20" s="102">
        <f>UCs!BU20+UCs!BV20</f>
        <v>0</v>
      </c>
      <c r="BY20" s="422" t="s">
        <v>3817</v>
      </c>
      <c r="BZ20" s="404">
        <v>0</v>
      </c>
      <c r="CA20" s="404">
        <v>0</v>
      </c>
      <c r="CB20" s="102">
        <f>UCs!BZ20+UCs!CA20</f>
        <v>0</v>
      </c>
      <c r="CD20" s="422" t="s">
        <v>3817</v>
      </c>
      <c r="CE20" s="404">
        <v>0</v>
      </c>
      <c r="CF20" s="404">
        <v>0</v>
      </c>
      <c r="CG20" s="102">
        <f>UCs!CE20+UCs!CF20</f>
        <v>0</v>
      </c>
      <c r="CI20" s="422" t="s">
        <v>3817</v>
      </c>
      <c r="CJ20" s="404">
        <v>0</v>
      </c>
      <c r="CK20" s="404">
        <v>0</v>
      </c>
      <c r="CL20" s="102">
        <f>UCs!CJ20+UCs!CK20</f>
        <v>0</v>
      </c>
      <c r="CN20" s="422" t="s">
        <v>3817</v>
      </c>
      <c r="CO20" s="404">
        <v>0</v>
      </c>
      <c r="CP20" s="404">
        <v>0</v>
      </c>
      <c r="CQ20" s="102">
        <f>UCs!CO20+UCs!CP20</f>
        <v>0</v>
      </c>
      <c r="CS20" s="422" t="s">
        <v>3817</v>
      </c>
      <c r="CT20" s="404">
        <v>0</v>
      </c>
      <c r="CU20" s="404">
        <v>0</v>
      </c>
      <c r="CV20" s="102">
        <f>UCs!CT20+UCs!CU20</f>
        <v>0</v>
      </c>
    </row>
    <row r="21" spans="2:100" x14ac:dyDescent="0.25">
      <c r="B21" s="422" t="s">
        <v>3818</v>
      </c>
      <c r="C21" s="404">
        <v>0</v>
      </c>
      <c r="D21" s="404">
        <v>0</v>
      </c>
      <c r="E21" s="102">
        <f>UCs!C21+UCs!D21</f>
        <v>0</v>
      </c>
      <c r="G21" s="422" t="s">
        <v>3818</v>
      </c>
      <c r="H21" s="404">
        <v>0</v>
      </c>
      <c r="I21" s="404">
        <v>0</v>
      </c>
      <c r="J21" s="102">
        <f>UCs!H21+UCs!I21</f>
        <v>0</v>
      </c>
      <c r="L21" s="422" t="s">
        <v>3818</v>
      </c>
      <c r="M21" s="404">
        <v>0</v>
      </c>
      <c r="N21" s="404">
        <v>0</v>
      </c>
      <c r="O21" s="102">
        <f>UCs!M21+UCs!N21</f>
        <v>0</v>
      </c>
      <c r="Q21" s="422" t="s">
        <v>3818</v>
      </c>
      <c r="R21" s="404">
        <v>0</v>
      </c>
      <c r="S21" s="404">
        <v>0</v>
      </c>
      <c r="T21" s="102">
        <f>UCs!R21+UCs!S21</f>
        <v>0</v>
      </c>
      <c r="V21" s="422" t="s">
        <v>3818</v>
      </c>
      <c r="W21" s="404">
        <v>0</v>
      </c>
      <c r="X21" s="404">
        <v>0</v>
      </c>
      <c r="Y21" s="102">
        <f>UCs!W21+UCs!X21</f>
        <v>0</v>
      </c>
      <c r="AA21" s="422" t="s">
        <v>3818</v>
      </c>
      <c r="AB21" s="404">
        <v>0</v>
      </c>
      <c r="AC21" s="404">
        <v>0</v>
      </c>
      <c r="AD21" s="102">
        <f>UCs!AB21+UCs!AC21</f>
        <v>0</v>
      </c>
      <c r="AF21" s="422" t="s">
        <v>3818</v>
      </c>
      <c r="AG21" s="404">
        <v>0</v>
      </c>
      <c r="AH21" s="404">
        <v>0</v>
      </c>
      <c r="AI21" s="102">
        <f>UCs!AG21+UCs!AH21</f>
        <v>0</v>
      </c>
      <c r="AK21" s="422" t="s">
        <v>3818</v>
      </c>
      <c r="AL21" s="404">
        <v>0</v>
      </c>
      <c r="AM21" s="404">
        <v>0</v>
      </c>
      <c r="AN21" s="102">
        <f>UCs!AL21+UCs!AM21</f>
        <v>0</v>
      </c>
      <c r="AP21" s="422" t="s">
        <v>3818</v>
      </c>
      <c r="AQ21" s="404">
        <v>0</v>
      </c>
      <c r="AR21" s="404">
        <v>0</v>
      </c>
      <c r="AS21" s="102">
        <f>UCs!AQ21+UCs!AR21</f>
        <v>0</v>
      </c>
      <c r="AU21" s="422" t="s">
        <v>3818</v>
      </c>
      <c r="AV21" s="404">
        <v>0</v>
      </c>
      <c r="AW21" s="404">
        <v>0</v>
      </c>
      <c r="AX21" s="102">
        <f>UCs!AV21+UCs!AW21</f>
        <v>0</v>
      </c>
      <c r="AZ21" s="422" t="s">
        <v>3818</v>
      </c>
      <c r="BA21" s="404">
        <v>0</v>
      </c>
      <c r="BB21" s="404">
        <v>0</v>
      </c>
      <c r="BC21" s="102">
        <f>UCs!BA21+UCs!BB21</f>
        <v>0</v>
      </c>
      <c r="BE21" s="422" t="s">
        <v>3818</v>
      </c>
      <c r="BF21" s="404">
        <v>0</v>
      </c>
      <c r="BG21" s="404">
        <v>0</v>
      </c>
      <c r="BH21" s="102">
        <f>UCs!BF21+UCs!BG21</f>
        <v>0</v>
      </c>
      <c r="BJ21" s="422" t="s">
        <v>3818</v>
      </c>
      <c r="BK21" s="404">
        <v>0</v>
      </c>
      <c r="BL21" s="404">
        <v>0</v>
      </c>
      <c r="BM21" s="102">
        <f>UCs!BK21+UCs!BL21</f>
        <v>0</v>
      </c>
      <c r="BO21" s="422" t="s">
        <v>3818</v>
      </c>
      <c r="BP21" s="404">
        <v>0</v>
      </c>
      <c r="BQ21" s="404">
        <v>0</v>
      </c>
      <c r="BR21" s="102">
        <f>UCs!BP21+UCs!BQ21</f>
        <v>0</v>
      </c>
      <c r="BT21" s="422" t="s">
        <v>3818</v>
      </c>
      <c r="BU21" s="404">
        <v>0</v>
      </c>
      <c r="BV21" s="404">
        <v>0</v>
      </c>
      <c r="BW21" s="102">
        <f>UCs!BU21+UCs!BV21</f>
        <v>0</v>
      </c>
      <c r="BY21" s="422" t="s">
        <v>3818</v>
      </c>
      <c r="BZ21" s="404">
        <v>0</v>
      </c>
      <c r="CA21" s="404">
        <v>0</v>
      </c>
      <c r="CB21" s="102">
        <f>UCs!BZ21+UCs!CA21</f>
        <v>0</v>
      </c>
      <c r="CD21" s="422" t="s">
        <v>3818</v>
      </c>
      <c r="CE21" s="404">
        <v>0</v>
      </c>
      <c r="CF21" s="404">
        <v>0</v>
      </c>
      <c r="CG21" s="102">
        <f>UCs!CE21+UCs!CF21</f>
        <v>0</v>
      </c>
      <c r="CI21" s="422" t="s">
        <v>3818</v>
      </c>
      <c r="CJ21" s="404">
        <v>0</v>
      </c>
      <c r="CK21" s="404">
        <v>0</v>
      </c>
      <c r="CL21" s="102">
        <f>UCs!CJ21+UCs!CK21</f>
        <v>0</v>
      </c>
      <c r="CN21" s="422" t="s">
        <v>3818</v>
      </c>
      <c r="CO21" s="404">
        <v>0</v>
      </c>
      <c r="CP21" s="404">
        <v>0</v>
      </c>
      <c r="CQ21" s="102">
        <f>UCs!CO21+UCs!CP21</f>
        <v>0</v>
      </c>
      <c r="CS21" s="422" t="s">
        <v>3818</v>
      </c>
      <c r="CT21" s="404">
        <v>0</v>
      </c>
      <c r="CU21" s="404">
        <v>0</v>
      </c>
      <c r="CV21" s="102">
        <f>UCs!CT21+UCs!CU21</f>
        <v>0</v>
      </c>
    </row>
    <row r="22" spans="2:100" x14ac:dyDescent="0.25">
      <c r="B22" s="552" t="s">
        <v>3819</v>
      </c>
      <c r="C22" s="550">
        <f>SUBTOTAL(101,Consumo_energia_UC110[Consumo Ponta '[a']])</f>
        <v>0</v>
      </c>
      <c r="D22" s="551">
        <f>SUBTOTAL(101,Consumo_energia_UC110[Consumo Fora Ponta '[b']])</f>
        <v>0</v>
      </c>
      <c r="E22" s="549">
        <f>SUBTOTAL(109,Consumo_energia_UC110[Consumo total (kWh/mês)])</f>
        <v>0</v>
      </c>
      <c r="G22" s="552" t="s">
        <v>3819</v>
      </c>
      <c r="H22" s="550">
        <f>SUBTOTAL(101,Consumo_energia_UC11010[Consumo Ponta '[a']])</f>
        <v>0</v>
      </c>
      <c r="I22" s="551">
        <f>SUBTOTAL(101,Consumo_energia_UC11010[Consumo Fora Ponta '[b']])</f>
        <v>0</v>
      </c>
      <c r="J22" s="549">
        <f>SUBTOTAL(109,Consumo_energia_UC11010[Consumo total (kWh/mês)])</f>
        <v>0</v>
      </c>
      <c r="L22" s="552" t="s">
        <v>3819</v>
      </c>
      <c r="M22" s="550">
        <f>SUBTOTAL(101,Consumo_energia_UC11012[Consumo Ponta '[a']])</f>
        <v>0</v>
      </c>
      <c r="N22" s="551">
        <f>SUBTOTAL(101,Consumo_energia_UC11012[Consumo Fora Ponta '[b']])</f>
        <v>0</v>
      </c>
      <c r="O22" s="549">
        <f>SUBTOTAL(109,Consumo_energia_UC11012[Consumo total (kWh/mês)])</f>
        <v>0</v>
      </c>
      <c r="Q22" s="552" t="s">
        <v>3819</v>
      </c>
      <c r="R22" s="550">
        <f>SUBTOTAL(101,Consumo_energia_UC11014[Consumo Ponta '[a']])</f>
        <v>0</v>
      </c>
      <c r="S22" s="551">
        <f>SUBTOTAL(101,Consumo_energia_UC11014[Consumo Fora Ponta '[b']])</f>
        <v>0</v>
      </c>
      <c r="T22" s="549">
        <f>SUBTOTAL(109,Consumo_energia_UC11014[Consumo total (kWh/mês)])</f>
        <v>0</v>
      </c>
      <c r="V22" s="552" t="s">
        <v>3819</v>
      </c>
      <c r="W22" s="550">
        <f>SUBTOTAL(101,Consumo_energia_UC11016[Consumo Ponta '[a']])</f>
        <v>0</v>
      </c>
      <c r="X22" s="551">
        <f>SUBTOTAL(101,Consumo_energia_UC11016[Consumo Fora Ponta '[b']])</f>
        <v>0</v>
      </c>
      <c r="Y22" s="549">
        <f>SUBTOTAL(109,Consumo_energia_UC11016[Consumo total (kWh/mês)])</f>
        <v>0</v>
      </c>
      <c r="AA22" s="552" t="s">
        <v>3819</v>
      </c>
      <c r="AB22" s="550">
        <f>SUBTOTAL(101,Consumo_energia_UC1101618[Consumo Ponta '[a']])</f>
        <v>0</v>
      </c>
      <c r="AC22" s="551">
        <f>SUBTOTAL(101,Consumo_energia_UC1101618[Consumo Fora Ponta '[b']])</f>
        <v>0</v>
      </c>
      <c r="AD22" s="549">
        <f>SUBTOTAL(109,Consumo_energia_UC1101618[Consumo total (kWh/mês)])</f>
        <v>0</v>
      </c>
      <c r="AF22" s="552" t="s">
        <v>3819</v>
      </c>
      <c r="AG22" s="550">
        <f>SUBTOTAL(101,Consumo_energia_UC1101620[Consumo Ponta '[a']])</f>
        <v>0</v>
      </c>
      <c r="AH22" s="551">
        <f>SUBTOTAL(101,Consumo_energia_UC1101620[Consumo Fora Ponta '[b']])</f>
        <v>0</v>
      </c>
      <c r="AI22" s="549">
        <f>SUBTOTAL(109,Consumo_energia_UC1101620[Consumo total (kWh/mês)])</f>
        <v>0</v>
      </c>
      <c r="AK22" s="552" t="s">
        <v>3819</v>
      </c>
      <c r="AL22" s="550">
        <f>SUBTOTAL(101,Consumo_energia_UC1101625[Consumo Ponta '[a']])</f>
        <v>0</v>
      </c>
      <c r="AM22" s="551">
        <f>SUBTOTAL(101,Consumo_energia_UC1101625[Consumo Fora Ponta '[b']])</f>
        <v>0</v>
      </c>
      <c r="AN22" s="549">
        <f>SUBTOTAL(109,Consumo_energia_UC1101625[Consumo total (kWh/mês)])</f>
        <v>0</v>
      </c>
      <c r="AP22" s="552" t="s">
        <v>3819</v>
      </c>
      <c r="AQ22" s="550">
        <f>SUBTOTAL(101,Consumo_energia_UC1101627[Consumo Ponta '[a']])</f>
        <v>0</v>
      </c>
      <c r="AR22" s="551">
        <f>SUBTOTAL(101,Consumo_energia_UC1101627[Consumo Fora Ponta '[b']])</f>
        <v>0</v>
      </c>
      <c r="AS22" s="549">
        <f>SUBTOTAL(109,Consumo_energia_UC1101627[Consumo total (kWh/mês)])</f>
        <v>0</v>
      </c>
      <c r="AU22" s="552" t="s">
        <v>3819</v>
      </c>
      <c r="AV22" s="550">
        <f>SUBTOTAL(101,Consumo_energia_UC1101629[Consumo Ponta '[a']])</f>
        <v>0</v>
      </c>
      <c r="AW22" s="551">
        <f>SUBTOTAL(101,Consumo_energia_UC1101629[Consumo Fora Ponta '[b']])</f>
        <v>0</v>
      </c>
      <c r="AX22" s="549">
        <f>SUBTOTAL(109,Consumo_energia_UC1101629[Consumo total (kWh/mês)])</f>
        <v>0</v>
      </c>
      <c r="AZ22" s="552" t="s">
        <v>3819</v>
      </c>
      <c r="BA22" s="550">
        <f>SUBTOTAL(101,Consumo_energia_UC1101632[Consumo Ponta '[a']])</f>
        <v>0</v>
      </c>
      <c r="BB22" s="551">
        <f>SUBTOTAL(101,Consumo_energia_UC1101632[Consumo Fora Ponta '[b']])</f>
        <v>0</v>
      </c>
      <c r="BC22" s="549">
        <f>SUBTOTAL(109,Consumo_energia_UC1101632[Consumo total (kWh/mês)])</f>
        <v>0</v>
      </c>
      <c r="BE22" s="552" t="s">
        <v>3819</v>
      </c>
      <c r="BF22" s="550">
        <f>SUBTOTAL(101,Consumo_energia_UC1101634[Consumo Ponta '[a']])</f>
        <v>0</v>
      </c>
      <c r="BG22" s="551">
        <f>SUBTOTAL(101,Consumo_energia_UC1101634[Consumo Fora Ponta '[b']])</f>
        <v>0</v>
      </c>
      <c r="BH22" s="549">
        <f>SUBTOTAL(109,Consumo_energia_UC1101634[Consumo total (kWh/mês)])</f>
        <v>0</v>
      </c>
      <c r="BJ22" s="552" t="s">
        <v>3819</v>
      </c>
      <c r="BK22" s="550">
        <f>SUBTOTAL(101,Consumo_energia_UC1101636[Consumo Ponta '[a']])</f>
        <v>0</v>
      </c>
      <c r="BL22" s="551">
        <f>SUBTOTAL(101,Consumo_energia_UC1101636[Consumo Fora Ponta '[b']])</f>
        <v>0</v>
      </c>
      <c r="BM22" s="549">
        <f>SUBTOTAL(109,Consumo_energia_UC1101636[Consumo total (kWh/mês)])</f>
        <v>0</v>
      </c>
      <c r="BO22" s="552" t="s">
        <v>3819</v>
      </c>
      <c r="BP22" s="550">
        <f>SUBTOTAL(101,Consumo_energia_UC1101638[Consumo Ponta '[a']])</f>
        <v>0</v>
      </c>
      <c r="BQ22" s="551">
        <f>SUBTOTAL(101,Consumo_energia_UC1101638[Consumo Fora Ponta '[b']])</f>
        <v>0</v>
      </c>
      <c r="BR22" s="549">
        <f>SUBTOTAL(109,Consumo_energia_UC1101638[Consumo total (kWh/mês)])</f>
        <v>0</v>
      </c>
      <c r="BT22" s="552" t="s">
        <v>3819</v>
      </c>
      <c r="BU22" s="550">
        <f>SUBTOTAL(101,Consumo_energia_UC1101640[Consumo Ponta '[a']])</f>
        <v>0</v>
      </c>
      <c r="BV22" s="551">
        <f>SUBTOTAL(101,Consumo_energia_UC1101640[Consumo Fora Ponta '[b']])</f>
        <v>0</v>
      </c>
      <c r="BW22" s="549">
        <f>SUBTOTAL(109,Consumo_energia_UC1101640[Consumo total (kWh/mês)])</f>
        <v>0</v>
      </c>
      <c r="BY22" s="552" t="s">
        <v>3819</v>
      </c>
      <c r="BZ22" s="550">
        <f>SUBTOTAL(101,Consumo_energia_UC1101642[Consumo Ponta '[a']])</f>
        <v>0</v>
      </c>
      <c r="CA22" s="551">
        <f>SUBTOTAL(101,Consumo_energia_UC1101642[Consumo Fora Ponta '[b']])</f>
        <v>0</v>
      </c>
      <c r="CB22" s="549">
        <f>SUBTOTAL(109,Consumo_energia_UC1101642[Consumo total (kWh/mês)])</f>
        <v>0</v>
      </c>
      <c r="CD22" s="552" t="s">
        <v>3819</v>
      </c>
      <c r="CE22" s="550">
        <f>SUBTOTAL(101,Consumo_energia_UC1101644[Consumo Ponta '[a']])</f>
        <v>0</v>
      </c>
      <c r="CF22" s="551">
        <f>SUBTOTAL(101,Consumo_energia_UC1101644[Consumo Fora Ponta '[b']])</f>
        <v>0</v>
      </c>
      <c r="CG22" s="549">
        <f>SUBTOTAL(109,Consumo_energia_UC1101644[Consumo total (kWh/mês)])</f>
        <v>0</v>
      </c>
      <c r="CI22" s="552" t="s">
        <v>3819</v>
      </c>
      <c r="CJ22" s="550">
        <f>SUBTOTAL(101,Consumo_energia_UC1101646[Consumo Ponta '[a']])</f>
        <v>0</v>
      </c>
      <c r="CK22" s="551">
        <f>SUBTOTAL(101,Consumo_energia_UC1101646[Consumo Fora Ponta '[b']])</f>
        <v>0</v>
      </c>
      <c r="CL22" s="549">
        <f>SUBTOTAL(109,Consumo_energia_UC1101646[Consumo total (kWh/mês)])</f>
        <v>0</v>
      </c>
      <c r="CN22" s="552" t="s">
        <v>3819</v>
      </c>
      <c r="CO22" s="550">
        <f>SUBTOTAL(101,Consumo_energia_UC1101648[Consumo Ponta '[a']])</f>
        <v>0</v>
      </c>
      <c r="CP22" s="551">
        <f>SUBTOTAL(101,Consumo_energia_UC1101648[Consumo Fora Ponta '[b']])</f>
        <v>0</v>
      </c>
      <c r="CQ22" s="549">
        <f>SUBTOTAL(109,Consumo_energia_UC1101648[Consumo total (kWh/mês)])</f>
        <v>0</v>
      </c>
      <c r="CS22" s="552" t="s">
        <v>3819</v>
      </c>
      <c r="CT22" s="550">
        <f>SUBTOTAL(101,Consumo_energia_UC1101650[Consumo Ponta '[a']])</f>
        <v>0</v>
      </c>
      <c r="CU22" s="551">
        <f>SUBTOTAL(101,Consumo_energia_UC1101650[Consumo Fora Ponta '[b']])</f>
        <v>0</v>
      </c>
      <c r="CV22" s="549">
        <f>SUBTOTAL(109,Consumo_energia_UC1101650[Consumo total (kWh/mês)])</f>
        <v>0</v>
      </c>
    </row>
    <row r="23" spans="2:100" x14ac:dyDescent="0.25">
      <c r="B23" s="553"/>
      <c r="C23" s="554"/>
      <c r="D23" s="554"/>
      <c r="E23" s="555"/>
      <c r="G23" s="553"/>
      <c r="H23" s="554"/>
      <c r="I23" s="554"/>
      <c r="J23" s="555"/>
      <c r="L23" s="553"/>
      <c r="M23" s="554"/>
      <c r="N23" s="554"/>
      <c r="O23" s="555"/>
      <c r="Q23" s="553"/>
      <c r="R23" s="554"/>
      <c r="S23" s="554"/>
      <c r="T23" s="555"/>
      <c r="V23" s="553"/>
      <c r="W23" s="554"/>
      <c r="X23" s="554"/>
      <c r="Y23" s="555"/>
      <c r="AA23" s="553"/>
      <c r="AB23" s="554"/>
      <c r="AC23" s="554"/>
      <c r="AD23" s="555"/>
      <c r="AF23" s="553"/>
      <c r="AG23" s="554"/>
      <c r="AH23" s="554"/>
      <c r="AI23" s="555"/>
      <c r="AK23" s="553"/>
      <c r="AL23" s="554"/>
      <c r="AM23" s="554"/>
      <c r="AN23" s="555"/>
      <c r="AP23" s="553"/>
      <c r="AQ23" s="554"/>
      <c r="AR23" s="554"/>
      <c r="AS23" s="555"/>
      <c r="AU23" s="553"/>
      <c r="AV23" s="554"/>
      <c r="AW23" s="554"/>
      <c r="AX23" s="555"/>
      <c r="AZ23" s="553"/>
      <c r="BA23" s="554"/>
      <c r="BB23" s="554"/>
      <c r="BC23" s="555"/>
      <c r="BE23" s="553"/>
      <c r="BF23" s="554"/>
      <c r="BG23" s="554"/>
      <c r="BH23" s="555"/>
      <c r="BJ23" s="553"/>
      <c r="BK23" s="554"/>
      <c r="BL23" s="554"/>
      <c r="BM23" s="555"/>
      <c r="BO23" s="553"/>
      <c r="BP23" s="554"/>
      <c r="BQ23" s="554"/>
      <c r="BR23" s="555"/>
      <c r="BT23" s="553"/>
      <c r="BU23" s="554"/>
      <c r="BV23" s="554"/>
      <c r="BW23" s="555"/>
      <c r="BY23" s="553"/>
      <c r="BZ23" s="554"/>
      <c r="CA23" s="554"/>
      <c r="CB23" s="555"/>
      <c r="CD23" s="553"/>
      <c r="CE23" s="554"/>
      <c r="CF23" s="554"/>
      <c r="CG23" s="555"/>
      <c r="CI23" s="553"/>
      <c r="CJ23" s="554"/>
      <c r="CK23" s="554"/>
      <c r="CL23" s="555"/>
      <c r="CN23" s="553"/>
      <c r="CO23" s="554"/>
      <c r="CP23" s="554"/>
      <c r="CQ23" s="555"/>
      <c r="CS23" s="553"/>
      <c r="CT23" s="554"/>
      <c r="CU23" s="554"/>
      <c r="CV23" s="555"/>
    </row>
    <row r="24" spans="2:100" x14ac:dyDescent="0.25">
      <c r="B24" s="922" t="s">
        <v>5032</v>
      </c>
      <c r="C24" s="922"/>
      <c r="D24" s="922"/>
      <c r="E24" s="922"/>
      <c r="G24" s="922" t="s">
        <v>5032</v>
      </c>
      <c r="H24" s="922"/>
      <c r="I24" s="922"/>
      <c r="J24" s="922"/>
      <c r="L24" s="922" t="s">
        <v>5032</v>
      </c>
      <c r="M24" s="922"/>
      <c r="N24" s="922"/>
      <c r="O24" s="922"/>
      <c r="Q24" s="922" t="s">
        <v>5032</v>
      </c>
      <c r="R24" s="922"/>
      <c r="S24" s="922"/>
      <c r="T24" s="922"/>
      <c r="V24" s="922" t="s">
        <v>5032</v>
      </c>
      <c r="W24" s="922"/>
      <c r="X24" s="922"/>
      <c r="Y24" s="922"/>
      <c r="AA24" s="922" t="s">
        <v>5032</v>
      </c>
      <c r="AB24" s="922"/>
      <c r="AC24" s="922"/>
      <c r="AD24" s="922"/>
      <c r="AF24" s="922" t="s">
        <v>5032</v>
      </c>
      <c r="AG24" s="922"/>
      <c r="AH24" s="922"/>
      <c r="AI24" s="922"/>
      <c r="AK24" s="922" t="s">
        <v>5032</v>
      </c>
      <c r="AL24" s="922"/>
      <c r="AM24" s="922"/>
      <c r="AN24" s="922"/>
      <c r="AP24" s="922" t="s">
        <v>5032</v>
      </c>
      <c r="AQ24" s="922"/>
      <c r="AR24" s="922"/>
      <c r="AS24" s="922"/>
      <c r="AU24" s="922" t="s">
        <v>5032</v>
      </c>
      <c r="AV24" s="922"/>
      <c r="AW24" s="922"/>
      <c r="AX24" s="922"/>
      <c r="AZ24" s="922" t="s">
        <v>5032</v>
      </c>
      <c r="BA24" s="922"/>
      <c r="BB24" s="922"/>
      <c r="BC24" s="922"/>
      <c r="BE24" s="922" t="s">
        <v>5032</v>
      </c>
      <c r="BF24" s="922"/>
      <c r="BG24" s="922"/>
      <c r="BH24" s="922"/>
      <c r="BJ24" s="922" t="s">
        <v>5032</v>
      </c>
      <c r="BK24" s="922"/>
      <c r="BL24" s="922"/>
      <c r="BM24" s="922"/>
      <c r="BO24" s="922" t="s">
        <v>5032</v>
      </c>
      <c r="BP24" s="922"/>
      <c r="BQ24" s="922"/>
      <c r="BR24" s="922"/>
      <c r="BT24" s="922" t="s">
        <v>5032</v>
      </c>
      <c r="BU24" s="922"/>
      <c r="BV24" s="922"/>
      <c r="BW24" s="922"/>
      <c r="BY24" s="922" t="s">
        <v>5032</v>
      </c>
      <c r="BZ24" s="922"/>
      <c r="CA24" s="922"/>
      <c r="CB24" s="922"/>
      <c r="CD24" s="922" t="s">
        <v>5032</v>
      </c>
      <c r="CE24" s="922"/>
      <c r="CF24" s="922"/>
      <c r="CG24" s="922"/>
      <c r="CI24" s="922" t="s">
        <v>5032</v>
      </c>
      <c r="CJ24" s="922"/>
      <c r="CK24" s="922"/>
      <c r="CL24" s="922"/>
      <c r="CN24" s="922" t="s">
        <v>5032</v>
      </c>
      <c r="CO24" s="922"/>
      <c r="CP24" s="922"/>
      <c r="CQ24" s="922"/>
      <c r="CS24" s="922" t="s">
        <v>5032</v>
      </c>
      <c r="CT24" s="922"/>
      <c r="CU24" s="922"/>
      <c r="CV24" s="922"/>
    </row>
    <row r="25" spans="2:100" x14ac:dyDescent="0.25">
      <c r="B25" s="602" t="s">
        <v>3803</v>
      </c>
      <c r="C25" s="603" t="s">
        <v>5033</v>
      </c>
      <c r="D25" s="604" t="s">
        <v>5034</v>
      </c>
      <c r="E25" s="604" t="s">
        <v>5035</v>
      </c>
      <c r="G25" s="602" t="s">
        <v>3803</v>
      </c>
      <c r="H25" s="603" t="s">
        <v>5033</v>
      </c>
      <c r="I25" s="604" t="s">
        <v>5034</v>
      </c>
      <c r="J25" s="604" t="s">
        <v>5035</v>
      </c>
      <c r="L25" s="602" t="s">
        <v>3803</v>
      </c>
      <c r="M25" s="603" t="s">
        <v>5033</v>
      </c>
      <c r="N25" s="604" t="s">
        <v>5034</v>
      </c>
      <c r="O25" s="604" t="s">
        <v>5035</v>
      </c>
      <c r="Q25" s="602" t="s">
        <v>3803</v>
      </c>
      <c r="R25" s="603" t="s">
        <v>5033</v>
      </c>
      <c r="S25" s="604" t="s">
        <v>5034</v>
      </c>
      <c r="T25" s="604" t="s">
        <v>5035</v>
      </c>
      <c r="V25" s="602" t="s">
        <v>3803</v>
      </c>
      <c r="W25" s="603" t="s">
        <v>5033</v>
      </c>
      <c r="X25" s="604" t="s">
        <v>5034</v>
      </c>
      <c r="Y25" s="604" t="s">
        <v>5035</v>
      </c>
      <c r="AA25" s="602" t="s">
        <v>3803</v>
      </c>
      <c r="AB25" s="603" t="s">
        <v>5033</v>
      </c>
      <c r="AC25" s="604" t="s">
        <v>5034</v>
      </c>
      <c r="AD25" s="604" t="s">
        <v>5035</v>
      </c>
      <c r="AF25" s="602" t="s">
        <v>3803</v>
      </c>
      <c r="AG25" s="603" t="s">
        <v>5033</v>
      </c>
      <c r="AH25" s="604" t="s">
        <v>5034</v>
      </c>
      <c r="AI25" s="604" t="s">
        <v>5035</v>
      </c>
      <c r="AK25" s="602" t="s">
        <v>3803</v>
      </c>
      <c r="AL25" s="603" t="s">
        <v>5033</v>
      </c>
      <c r="AM25" s="604" t="s">
        <v>5034</v>
      </c>
      <c r="AN25" s="604" t="s">
        <v>5035</v>
      </c>
      <c r="AP25" s="602" t="s">
        <v>3803</v>
      </c>
      <c r="AQ25" s="603" t="s">
        <v>5033</v>
      </c>
      <c r="AR25" s="604" t="s">
        <v>5034</v>
      </c>
      <c r="AS25" s="604" t="s">
        <v>5035</v>
      </c>
      <c r="AU25" s="602" t="s">
        <v>3803</v>
      </c>
      <c r="AV25" s="603" t="s">
        <v>5033</v>
      </c>
      <c r="AW25" s="604" t="s">
        <v>5034</v>
      </c>
      <c r="AX25" s="604" t="s">
        <v>5035</v>
      </c>
      <c r="AZ25" s="602" t="s">
        <v>3803</v>
      </c>
      <c r="BA25" s="603" t="s">
        <v>5033</v>
      </c>
      <c r="BB25" s="604" t="s">
        <v>5034</v>
      </c>
      <c r="BC25" s="604" t="s">
        <v>5035</v>
      </c>
      <c r="BE25" s="602" t="s">
        <v>3803</v>
      </c>
      <c r="BF25" s="603" t="s">
        <v>5033</v>
      </c>
      <c r="BG25" s="604" t="s">
        <v>5034</v>
      </c>
      <c r="BH25" s="604" t="s">
        <v>5035</v>
      </c>
      <c r="BJ25" s="602" t="s">
        <v>3803</v>
      </c>
      <c r="BK25" s="603" t="s">
        <v>5033</v>
      </c>
      <c r="BL25" s="604" t="s">
        <v>5034</v>
      </c>
      <c r="BM25" s="604" t="s">
        <v>5035</v>
      </c>
      <c r="BO25" s="602" t="s">
        <v>3803</v>
      </c>
      <c r="BP25" s="603" t="s">
        <v>5033</v>
      </c>
      <c r="BQ25" s="604" t="s">
        <v>5034</v>
      </c>
      <c r="BR25" s="604" t="s">
        <v>5035</v>
      </c>
      <c r="BT25" s="602" t="s">
        <v>3803</v>
      </c>
      <c r="BU25" s="603" t="s">
        <v>5033</v>
      </c>
      <c r="BV25" s="604" t="s">
        <v>5034</v>
      </c>
      <c r="BW25" s="604" t="s">
        <v>5035</v>
      </c>
      <c r="BY25" s="602" t="s">
        <v>3803</v>
      </c>
      <c r="BZ25" s="603" t="s">
        <v>5033</v>
      </c>
      <c r="CA25" s="604" t="s">
        <v>5034</v>
      </c>
      <c r="CB25" s="604" t="s">
        <v>5035</v>
      </c>
      <c r="CD25" s="602" t="s">
        <v>3803</v>
      </c>
      <c r="CE25" s="603" t="s">
        <v>5033</v>
      </c>
      <c r="CF25" s="604" t="s">
        <v>5034</v>
      </c>
      <c r="CG25" s="604" t="s">
        <v>5035</v>
      </c>
      <c r="CI25" s="602" t="s">
        <v>3803</v>
      </c>
      <c r="CJ25" s="603" t="s">
        <v>5033</v>
      </c>
      <c r="CK25" s="604" t="s">
        <v>5034</v>
      </c>
      <c r="CL25" s="604" t="s">
        <v>5035</v>
      </c>
      <c r="CN25" s="602" t="s">
        <v>3803</v>
      </c>
      <c r="CO25" s="603" t="s">
        <v>5033</v>
      </c>
      <c r="CP25" s="604" t="s">
        <v>5034</v>
      </c>
      <c r="CQ25" s="604" t="s">
        <v>5035</v>
      </c>
      <c r="CS25" s="602" t="s">
        <v>3803</v>
      </c>
      <c r="CT25" s="603" t="s">
        <v>5033</v>
      </c>
      <c r="CU25" s="604" t="s">
        <v>5034</v>
      </c>
      <c r="CV25" s="604" t="s">
        <v>5035</v>
      </c>
    </row>
    <row r="26" spans="2:100" x14ac:dyDescent="0.25">
      <c r="B26" s="422" t="s">
        <v>3807</v>
      </c>
      <c r="C26" s="404">
        <v>0</v>
      </c>
      <c r="D26" s="404">
        <v>0</v>
      </c>
      <c r="E26" s="102">
        <f>UCs!C26+UCs!D26</f>
        <v>0</v>
      </c>
      <c r="G26" s="422" t="s">
        <v>3807</v>
      </c>
      <c r="H26" s="404">
        <v>0</v>
      </c>
      <c r="I26" s="404">
        <v>0</v>
      </c>
      <c r="J26" s="102">
        <f>UCs!H26+UCs!I26</f>
        <v>0</v>
      </c>
      <c r="L26" s="422" t="s">
        <v>3807</v>
      </c>
      <c r="M26" s="404">
        <v>0</v>
      </c>
      <c r="N26" s="404">
        <v>0</v>
      </c>
      <c r="O26" s="102">
        <f>UCs!M26+UCs!N26</f>
        <v>0</v>
      </c>
      <c r="Q26" s="422" t="s">
        <v>3807</v>
      </c>
      <c r="R26" s="404">
        <v>0</v>
      </c>
      <c r="S26" s="404">
        <v>0</v>
      </c>
      <c r="T26" s="102">
        <f>UCs!R26+UCs!S26</f>
        <v>0</v>
      </c>
      <c r="V26" s="422" t="s">
        <v>3807</v>
      </c>
      <c r="W26" s="404">
        <v>0</v>
      </c>
      <c r="X26" s="404">
        <v>0</v>
      </c>
      <c r="Y26" s="102">
        <f>UCs!W26+UCs!X26</f>
        <v>0</v>
      </c>
      <c r="AA26" s="422" t="s">
        <v>3807</v>
      </c>
      <c r="AB26" s="404">
        <v>0</v>
      </c>
      <c r="AC26" s="404">
        <v>0</v>
      </c>
      <c r="AD26" s="102">
        <f>UCs!AB26+UCs!AC26</f>
        <v>0</v>
      </c>
      <c r="AF26" s="422" t="s">
        <v>3807</v>
      </c>
      <c r="AG26" s="404">
        <v>0</v>
      </c>
      <c r="AH26" s="404">
        <v>0</v>
      </c>
      <c r="AI26" s="102">
        <f>UCs!AG26+UCs!AH26</f>
        <v>0</v>
      </c>
      <c r="AK26" s="422" t="s">
        <v>3807</v>
      </c>
      <c r="AL26" s="404">
        <v>0</v>
      </c>
      <c r="AM26" s="404">
        <v>0</v>
      </c>
      <c r="AN26" s="102">
        <f>UCs!AL26+UCs!AM26</f>
        <v>0</v>
      </c>
      <c r="AP26" s="422" t="s">
        <v>3807</v>
      </c>
      <c r="AQ26" s="404">
        <v>0</v>
      </c>
      <c r="AR26" s="404">
        <v>0</v>
      </c>
      <c r="AS26" s="102">
        <f>UCs!AQ26+UCs!AR26</f>
        <v>0</v>
      </c>
      <c r="AU26" s="422" t="s">
        <v>3807</v>
      </c>
      <c r="AV26" s="404">
        <v>0</v>
      </c>
      <c r="AW26" s="404">
        <v>0</v>
      </c>
      <c r="AX26" s="102">
        <f>UCs!AV26+UCs!AW26</f>
        <v>0</v>
      </c>
      <c r="AZ26" s="422" t="s">
        <v>3807</v>
      </c>
      <c r="BA26" s="404">
        <v>0</v>
      </c>
      <c r="BB26" s="404">
        <v>0</v>
      </c>
      <c r="BC26" s="102">
        <f>UCs!BA26+UCs!BB26</f>
        <v>0</v>
      </c>
      <c r="BE26" s="422" t="s">
        <v>3807</v>
      </c>
      <c r="BF26" s="404">
        <v>0</v>
      </c>
      <c r="BG26" s="404">
        <v>0</v>
      </c>
      <c r="BH26" s="102">
        <f>UCs!BF26+UCs!BG26</f>
        <v>0</v>
      </c>
      <c r="BJ26" s="422" t="s">
        <v>3807</v>
      </c>
      <c r="BK26" s="404">
        <v>0</v>
      </c>
      <c r="BL26" s="404">
        <v>0</v>
      </c>
      <c r="BM26" s="102">
        <f>UCs!BK26+UCs!BL26</f>
        <v>0</v>
      </c>
      <c r="BO26" s="422" t="s">
        <v>3807</v>
      </c>
      <c r="BP26" s="404">
        <v>0</v>
      </c>
      <c r="BQ26" s="404">
        <v>0</v>
      </c>
      <c r="BR26" s="102">
        <f>UCs!BP26+UCs!BQ26</f>
        <v>0</v>
      </c>
      <c r="BT26" s="422" t="s">
        <v>3807</v>
      </c>
      <c r="BU26" s="404">
        <v>0</v>
      </c>
      <c r="BV26" s="404">
        <v>0</v>
      </c>
      <c r="BW26" s="102">
        <f>UCs!BU26+UCs!BV26</f>
        <v>0</v>
      </c>
      <c r="BY26" s="422" t="s">
        <v>3807</v>
      </c>
      <c r="BZ26" s="404">
        <v>0</v>
      </c>
      <c r="CA26" s="404">
        <v>0</v>
      </c>
      <c r="CB26" s="102">
        <f>UCs!BZ26+UCs!CA26</f>
        <v>0</v>
      </c>
      <c r="CD26" s="422" t="s">
        <v>3807</v>
      </c>
      <c r="CE26" s="404">
        <v>0</v>
      </c>
      <c r="CF26" s="404">
        <v>0</v>
      </c>
      <c r="CG26" s="102">
        <f>UCs!CE26+UCs!CF26</f>
        <v>0</v>
      </c>
      <c r="CI26" s="422" t="s">
        <v>3807</v>
      </c>
      <c r="CJ26" s="404">
        <v>0</v>
      </c>
      <c r="CK26" s="404">
        <v>0</v>
      </c>
      <c r="CL26" s="102">
        <f>UCs!CJ26+UCs!CK26</f>
        <v>0</v>
      </c>
      <c r="CN26" s="422" t="s">
        <v>3807</v>
      </c>
      <c r="CO26" s="404">
        <v>0</v>
      </c>
      <c r="CP26" s="404">
        <v>0</v>
      </c>
      <c r="CQ26" s="102">
        <f>UCs!CO26+UCs!CP26</f>
        <v>0</v>
      </c>
      <c r="CS26" s="422" t="s">
        <v>3807</v>
      </c>
      <c r="CT26" s="404">
        <v>0</v>
      </c>
      <c r="CU26" s="404">
        <v>0</v>
      </c>
      <c r="CV26" s="102">
        <f>UCs!CT26+UCs!CU26</f>
        <v>0</v>
      </c>
    </row>
    <row r="27" spans="2:100" x14ac:dyDescent="0.25">
      <c r="B27" s="422" t="s">
        <v>3808</v>
      </c>
      <c r="C27" s="404">
        <v>0</v>
      </c>
      <c r="D27" s="404">
        <v>0</v>
      </c>
      <c r="E27" s="102">
        <f>UCs!C27+UCs!D27</f>
        <v>0</v>
      </c>
      <c r="G27" s="422" t="s">
        <v>3808</v>
      </c>
      <c r="H27" s="404">
        <v>0</v>
      </c>
      <c r="I27" s="404">
        <v>0</v>
      </c>
      <c r="J27" s="102">
        <f>UCs!H27+UCs!I27</f>
        <v>0</v>
      </c>
      <c r="L27" s="422" t="s">
        <v>3808</v>
      </c>
      <c r="M27" s="404">
        <v>0</v>
      </c>
      <c r="N27" s="404">
        <v>0</v>
      </c>
      <c r="O27" s="102">
        <f>UCs!M27+UCs!N27</f>
        <v>0</v>
      </c>
      <c r="Q27" s="422" t="s">
        <v>3808</v>
      </c>
      <c r="R27" s="404">
        <v>0</v>
      </c>
      <c r="S27" s="404">
        <v>0</v>
      </c>
      <c r="T27" s="102">
        <f>UCs!R27+UCs!S27</f>
        <v>0</v>
      </c>
      <c r="V27" s="422" t="s">
        <v>3808</v>
      </c>
      <c r="W27" s="404">
        <v>0</v>
      </c>
      <c r="X27" s="404">
        <v>0</v>
      </c>
      <c r="Y27" s="102">
        <f>UCs!W27+UCs!X27</f>
        <v>0</v>
      </c>
      <c r="AA27" s="422" t="s">
        <v>3808</v>
      </c>
      <c r="AB27" s="404">
        <v>0</v>
      </c>
      <c r="AC27" s="404">
        <v>0</v>
      </c>
      <c r="AD27" s="102">
        <f>UCs!AB27+UCs!AC27</f>
        <v>0</v>
      </c>
      <c r="AF27" s="422" t="s">
        <v>3808</v>
      </c>
      <c r="AG27" s="404">
        <v>0</v>
      </c>
      <c r="AH27" s="404">
        <v>0</v>
      </c>
      <c r="AI27" s="102">
        <f>UCs!AG27+UCs!AH27</f>
        <v>0</v>
      </c>
      <c r="AK27" s="422" t="s">
        <v>3808</v>
      </c>
      <c r="AL27" s="404">
        <v>0</v>
      </c>
      <c r="AM27" s="404">
        <v>0</v>
      </c>
      <c r="AN27" s="102">
        <f>UCs!AL27+UCs!AM27</f>
        <v>0</v>
      </c>
      <c r="AP27" s="422" t="s">
        <v>3808</v>
      </c>
      <c r="AQ27" s="404">
        <v>0</v>
      </c>
      <c r="AR27" s="404">
        <v>0</v>
      </c>
      <c r="AS27" s="102">
        <f>UCs!AQ27+UCs!AR27</f>
        <v>0</v>
      </c>
      <c r="AU27" s="422" t="s">
        <v>3808</v>
      </c>
      <c r="AV27" s="404">
        <v>0</v>
      </c>
      <c r="AW27" s="404">
        <v>0</v>
      </c>
      <c r="AX27" s="102">
        <f>UCs!AV27+UCs!AW27</f>
        <v>0</v>
      </c>
      <c r="AZ27" s="422" t="s">
        <v>3808</v>
      </c>
      <c r="BA27" s="404">
        <v>0</v>
      </c>
      <c r="BB27" s="404">
        <v>0</v>
      </c>
      <c r="BC27" s="102">
        <f>UCs!BA27+UCs!BB27</f>
        <v>0</v>
      </c>
      <c r="BE27" s="422" t="s">
        <v>3808</v>
      </c>
      <c r="BF27" s="404">
        <v>0</v>
      </c>
      <c r="BG27" s="404">
        <v>0</v>
      </c>
      <c r="BH27" s="102">
        <f>UCs!BF27+UCs!BG27</f>
        <v>0</v>
      </c>
      <c r="BJ27" s="422" t="s">
        <v>3808</v>
      </c>
      <c r="BK27" s="404">
        <v>0</v>
      </c>
      <c r="BL27" s="404">
        <v>0</v>
      </c>
      <c r="BM27" s="102">
        <f>UCs!BK27+UCs!BL27</f>
        <v>0</v>
      </c>
      <c r="BO27" s="422" t="s">
        <v>3808</v>
      </c>
      <c r="BP27" s="404">
        <v>0</v>
      </c>
      <c r="BQ27" s="404">
        <v>0</v>
      </c>
      <c r="BR27" s="102">
        <f>UCs!BP27+UCs!BQ27</f>
        <v>0</v>
      </c>
      <c r="BT27" s="422" t="s">
        <v>3808</v>
      </c>
      <c r="BU27" s="404">
        <v>0</v>
      </c>
      <c r="BV27" s="404">
        <v>0</v>
      </c>
      <c r="BW27" s="102">
        <f>UCs!BU27+UCs!BV27</f>
        <v>0</v>
      </c>
      <c r="BY27" s="422" t="s">
        <v>3808</v>
      </c>
      <c r="BZ27" s="404">
        <v>0</v>
      </c>
      <c r="CA27" s="404">
        <v>0</v>
      </c>
      <c r="CB27" s="102">
        <f>UCs!BZ27+UCs!CA27</f>
        <v>0</v>
      </c>
      <c r="CD27" s="422" t="s">
        <v>3808</v>
      </c>
      <c r="CE27" s="404">
        <v>0</v>
      </c>
      <c r="CF27" s="404">
        <v>0</v>
      </c>
      <c r="CG27" s="102">
        <f>UCs!CE27+UCs!CF27</f>
        <v>0</v>
      </c>
      <c r="CI27" s="422" t="s">
        <v>3808</v>
      </c>
      <c r="CJ27" s="404">
        <v>0</v>
      </c>
      <c r="CK27" s="404">
        <v>0</v>
      </c>
      <c r="CL27" s="102">
        <f>UCs!CJ27+UCs!CK27</f>
        <v>0</v>
      </c>
      <c r="CN27" s="422" t="s">
        <v>3808</v>
      </c>
      <c r="CO27" s="404">
        <v>0</v>
      </c>
      <c r="CP27" s="404">
        <v>0</v>
      </c>
      <c r="CQ27" s="102">
        <f>UCs!CO27+UCs!CP27</f>
        <v>0</v>
      </c>
      <c r="CS27" s="422" t="s">
        <v>3808</v>
      </c>
      <c r="CT27" s="404">
        <v>0</v>
      </c>
      <c r="CU27" s="404">
        <v>0</v>
      </c>
      <c r="CV27" s="102">
        <f>UCs!CT27+UCs!CU27</f>
        <v>0</v>
      </c>
    </row>
    <row r="28" spans="2:100" x14ac:dyDescent="0.25">
      <c r="B28" s="422" t="s">
        <v>3809</v>
      </c>
      <c r="C28" s="404">
        <v>0</v>
      </c>
      <c r="D28" s="404">
        <v>0</v>
      </c>
      <c r="E28" s="102">
        <f>UCs!C28+UCs!D28</f>
        <v>0</v>
      </c>
      <c r="G28" s="422" t="s">
        <v>3809</v>
      </c>
      <c r="H28" s="404">
        <v>0</v>
      </c>
      <c r="I28" s="404">
        <v>0</v>
      </c>
      <c r="J28" s="102">
        <f>UCs!H28+UCs!I28</f>
        <v>0</v>
      </c>
      <c r="L28" s="422" t="s">
        <v>3809</v>
      </c>
      <c r="M28" s="404">
        <v>0</v>
      </c>
      <c r="N28" s="404">
        <v>0</v>
      </c>
      <c r="O28" s="102">
        <f>UCs!M28+UCs!N28</f>
        <v>0</v>
      </c>
      <c r="Q28" s="422" t="s">
        <v>3809</v>
      </c>
      <c r="R28" s="404">
        <v>0</v>
      </c>
      <c r="S28" s="404">
        <v>0</v>
      </c>
      <c r="T28" s="102">
        <f>UCs!R28+UCs!S28</f>
        <v>0</v>
      </c>
      <c r="V28" s="422" t="s">
        <v>3809</v>
      </c>
      <c r="W28" s="404">
        <v>0</v>
      </c>
      <c r="X28" s="404">
        <v>0</v>
      </c>
      <c r="Y28" s="102">
        <f>UCs!W28+UCs!X28</f>
        <v>0</v>
      </c>
      <c r="AA28" s="422" t="s">
        <v>3809</v>
      </c>
      <c r="AB28" s="404">
        <v>0</v>
      </c>
      <c r="AC28" s="404">
        <v>0</v>
      </c>
      <c r="AD28" s="102">
        <f>UCs!AB28+UCs!AC28</f>
        <v>0</v>
      </c>
      <c r="AF28" s="422" t="s">
        <v>3809</v>
      </c>
      <c r="AG28" s="404">
        <v>0</v>
      </c>
      <c r="AH28" s="404">
        <v>0</v>
      </c>
      <c r="AI28" s="102">
        <f>UCs!AG28+UCs!AH28</f>
        <v>0</v>
      </c>
      <c r="AK28" s="422" t="s">
        <v>3809</v>
      </c>
      <c r="AL28" s="404">
        <v>0</v>
      </c>
      <c r="AM28" s="404">
        <v>0</v>
      </c>
      <c r="AN28" s="102">
        <f>UCs!AL28+UCs!AM28</f>
        <v>0</v>
      </c>
      <c r="AP28" s="422" t="s">
        <v>3809</v>
      </c>
      <c r="AQ28" s="404">
        <v>0</v>
      </c>
      <c r="AR28" s="404">
        <v>0</v>
      </c>
      <c r="AS28" s="102">
        <f>UCs!AQ28+UCs!AR28</f>
        <v>0</v>
      </c>
      <c r="AU28" s="422" t="s">
        <v>3809</v>
      </c>
      <c r="AV28" s="404">
        <v>0</v>
      </c>
      <c r="AW28" s="404">
        <v>0</v>
      </c>
      <c r="AX28" s="102">
        <f>UCs!AV28+UCs!AW28</f>
        <v>0</v>
      </c>
      <c r="AZ28" s="422" t="s">
        <v>3809</v>
      </c>
      <c r="BA28" s="404">
        <v>0</v>
      </c>
      <c r="BB28" s="404">
        <v>0</v>
      </c>
      <c r="BC28" s="102">
        <f>UCs!BA28+UCs!BB28</f>
        <v>0</v>
      </c>
      <c r="BE28" s="422" t="s">
        <v>3809</v>
      </c>
      <c r="BF28" s="404">
        <v>0</v>
      </c>
      <c r="BG28" s="404">
        <v>0</v>
      </c>
      <c r="BH28" s="102">
        <f>UCs!BF28+UCs!BG28</f>
        <v>0</v>
      </c>
      <c r="BJ28" s="422" t="s">
        <v>3809</v>
      </c>
      <c r="BK28" s="404">
        <v>0</v>
      </c>
      <c r="BL28" s="404">
        <v>0</v>
      </c>
      <c r="BM28" s="102">
        <f>UCs!BK28+UCs!BL28</f>
        <v>0</v>
      </c>
      <c r="BO28" s="422" t="s">
        <v>3809</v>
      </c>
      <c r="BP28" s="404">
        <v>0</v>
      </c>
      <c r="BQ28" s="404">
        <v>0</v>
      </c>
      <c r="BR28" s="102">
        <f>UCs!BP28+UCs!BQ28</f>
        <v>0</v>
      </c>
      <c r="BT28" s="422" t="s">
        <v>3809</v>
      </c>
      <c r="BU28" s="404">
        <v>0</v>
      </c>
      <c r="BV28" s="404">
        <v>0</v>
      </c>
      <c r="BW28" s="102">
        <f>UCs!BU28+UCs!BV28</f>
        <v>0</v>
      </c>
      <c r="BY28" s="422" t="s">
        <v>3809</v>
      </c>
      <c r="BZ28" s="404">
        <v>0</v>
      </c>
      <c r="CA28" s="404">
        <v>0</v>
      </c>
      <c r="CB28" s="102">
        <f>UCs!BZ28+UCs!CA28</f>
        <v>0</v>
      </c>
      <c r="CD28" s="422" t="s">
        <v>3809</v>
      </c>
      <c r="CE28" s="404">
        <v>0</v>
      </c>
      <c r="CF28" s="404">
        <v>0</v>
      </c>
      <c r="CG28" s="102">
        <f>UCs!CE28+UCs!CF28</f>
        <v>0</v>
      </c>
      <c r="CI28" s="422" t="s">
        <v>3809</v>
      </c>
      <c r="CJ28" s="404">
        <v>0</v>
      </c>
      <c r="CK28" s="404">
        <v>0</v>
      </c>
      <c r="CL28" s="102">
        <f>UCs!CJ28+UCs!CK28</f>
        <v>0</v>
      </c>
      <c r="CN28" s="422" t="s">
        <v>3809</v>
      </c>
      <c r="CO28" s="404">
        <v>0</v>
      </c>
      <c r="CP28" s="404">
        <v>0</v>
      </c>
      <c r="CQ28" s="102">
        <f>UCs!CO28+UCs!CP28</f>
        <v>0</v>
      </c>
      <c r="CS28" s="422" t="s">
        <v>3809</v>
      </c>
      <c r="CT28" s="404">
        <v>0</v>
      </c>
      <c r="CU28" s="404">
        <v>0</v>
      </c>
      <c r="CV28" s="102">
        <f>UCs!CT28+UCs!CU28</f>
        <v>0</v>
      </c>
    </row>
    <row r="29" spans="2:100" x14ac:dyDescent="0.25">
      <c r="B29" s="422" t="s">
        <v>3810</v>
      </c>
      <c r="C29" s="404">
        <v>0</v>
      </c>
      <c r="D29" s="404">
        <v>0</v>
      </c>
      <c r="E29" s="102">
        <f>UCs!C29+UCs!D29</f>
        <v>0</v>
      </c>
      <c r="G29" s="422" t="s">
        <v>3810</v>
      </c>
      <c r="H29" s="404">
        <v>0</v>
      </c>
      <c r="I29" s="404">
        <v>0</v>
      </c>
      <c r="J29" s="102">
        <f>UCs!H29+UCs!I29</f>
        <v>0</v>
      </c>
      <c r="L29" s="422" t="s">
        <v>3810</v>
      </c>
      <c r="M29" s="404">
        <v>0</v>
      </c>
      <c r="N29" s="404">
        <v>0</v>
      </c>
      <c r="O29" s="102">
        <f>UCs!M29+UCs!N29</f>
        <v>0</v>
      </c>
      <c r="Q29" s="422" t="s">
        <v>3810</v>
      </c>
      <c r="R29" s="404">
        <v>0</v>
      </c>
      <c r="S29" s="404">
        <v>0</v>
      </c>
      <c r="T29" s="102">
        <f>UCs!R29+UCs!S29</f>
        <v>0</v>
      </c>
      <c r="V29" s="422" t="s">
        <v>3810</v>
      </c>
      <c r="W29" s="404">
        <v>0</v>
      </c>
      <c r="X29" s="404">
        <v>0</v>
      </c>
      <c r="Y29" s="102">
        <f>UCs!W29+UCs!X29</f>
        <v>0</v>
      </c>
      <c r="AA29" s="422" t="s">
        <v>3810</v>
      </c>
      <c r="AB29" s="404">
        <v>0</v>
      </c>
      <c r="AC29" s="404">
        <v>0</v>
      </c>
      <c r="AD29" s="102">
        <f>UCs!AB29+UCs!AC29</f>
        <v>0</v>
      </c>
      <c r="AF29" s="422" t="s">
        <v>3810</v>
      </c>
      <c r="AG29" s="404">
        <v>0</v>
      </c>
      <c r="AH29" s="404">
        <v>0</v>
      </c>
      <c r="AI29" s="102">
        <f>UCs!AG29+UCs!AH29</f>
        <v>0</v>
      </c>
      <c r="AK29" s="422" t="s">
        <v>3810</v>
      </c>
      <c r="AL29" s="404">
        <v>0</v>
      </c>
      <c r="AM29" s="404">
        <v>0</v>
      </c>
      <c r="AN29" s="102">
        <f>UCs!AL29+UCs!AM29</f>
        <v>0</v>
      </c>
      <c r="AP29" s="422" t="s">
        <v>3810</v>
      </c>
      <c r="AQ29" s="404">
        <v>0</v>
      </c>
      <c r="AR29" s="404">
        <v>0</v>
      </c>
      <c r="AS29" s="102">
        <f>UCs!AQ29+UCs!AR29</f>
        <v>0</v>
      </c>
      <c r="AU29" s="422" t="s">
        <v>3810</v>
      </c>
      <c r="AV29" s="404">
        <v>0</v>
      </c>
      <c r="AW29" s="404">
        <v>0</v>
      </c>
      <c r="AX29" s="102">
        <f>UCs!AV29+UCs!AW29</f>
        <v>0</v>
      </c>
      <c r="AZ29" s="422" t="s">
        <v>3810</v>
      </c>
      <c r="BA29" s="404">
        <v>0</v>
      </c>
      <c r="BB29" s="404">
        <v>0</v>
      </c>
      <c r="BC29" s="102">
        <f>UCs!BA29+UCs!BB29</f>
        <v>0</v>
      </c>
      <c r="BE29" s="422" t="s">
        <v>3810</v>
      </c>
      <c r="BF29" s="404">
        <v>0</v>
      </c>
      <c r="BG29" s="404">
        <v>0</v>
      </c>
      <c r="BH29" s="102">
        <f>UCs!BF29+UCs!BG29</f>
        <v>0</v>
      </c>
      <c r="BJ29" s="422" t="s">
        <v>3810</v>
      </c>
      <c r="BK29" s="404">
        <v>0</v>
      </c>
      <c r="BL29" s="404">
        <v>0</v>
      </c>
      <c r="BM29" s="102">
        <f>UCs!BK29+UCs!BL29</f>
        <v>0</v>
      </c>
      <c r="BO29" s="422" t="s">
        <v>3810</v>
      </c>
      <c r="BP29" s="404">
        <v>0</v>
      </c>
      <c r="BQ29" s="404">
        <v>0</v>
      </c>
      <c r="BR29" s="102">
        <f>UCs!BP29+UCs!BQ29</f>
        <v>0</v>
      </c>
      <c r="BT29" s="422" t="s">
        <v>3810</v>
      </c>
      <c r="BU29" s="404">
        <v>0</v>
      </c>
      <c r="BV29" s="404">
        <v>0</v>
      </c>
      <c r="BW29" s="102">
        <f>UCs!BU29+UCs!BV29</f>
        <v>0</v>
      </c>
      <c r="BY29" s="422" t="s">
        <v>3810</v>
      </c>
      <c r="BZ29" s="404">
        <v>0</v>
      </c>
      <c r="CA29" s="404">
        <v>0</v>
      </c>
      <c r="CB29" s="102">
        <f>UCs!BZ29+UCs!CA29</f>
        <v>0</v>
      </c>
      <c r="CD29" s="422" t="s">
        <v>3810</v>
      </c>
      <c r="CE29" s="404">
        <v>0</v>
      </c>
      <c r="CF29" s="404">
        <v>0</v>
      </c>
      <c r="CG29" s="102">
        <f>UCs!CE29+UCs!CF29</f>
        <v>0</v>
      </c>
      <c r="CI29" s="422" t="s">
        <v>3810</v>
      </c>
      <c r="CJ29" s="404">
        <v>0</v>
      </c>
      <c r="CK29" s="404">
        <v>0</v>
      </c>
      <c r="CL29" s="102">
        <f>UCs!CJ29+UCs!CK29</f>
        <v>0</v>
      </c>
      <c r="CN29" s="422" t="s">
        <v>3810</v>
      </c>
      <c r="CO29" s="404">
        <v>0</v>
      </c>
      <c r="CP29" s="404">
        <v>0</v>
      </c>
      <c r="CQ29" s="102">
        <f>UCs!CO29+UCs!CP29</f>
        <v>0</v>
      </c>
      <c r="CS29" s="422" t="s">
        <v>3810</v>
      </c>
      <c r="CT29" s="404">
        <v>0</v>
      </c>
      <c r="CU29" s="404">
        <v>0</v>
      </c>
      <c r="CV29" s="102">
        <f>UCs!CT29+UCs!CU29</f>
        <v>0</v>
      </c>
    </row>
    <row r="30" spans="2:100" x14ac:dyDescent="0.25">
      <c r="B30" s="422" t="s">
        <v>3811</v>
      </c>
      <c r="C30" s="404">
        <v>0</v>
      </c>
      <c r="D30" s="404">
        <v>0</v>
      </c>
      <c r="E30" s="102">
        <f>UCs!C30+UCs!D30</f>
        <v>0</v>
      </c>
      <c r="G30" s="422" t="s">
        <v>3811</v>
      </c>
      <c r="H30" s="404">
        <v>0</v>
      </c>
      <c r="I30" s="404">
        <v>0</v>
      </c>
      <c r="J30" s="102">
        <f>UCs!H30+UCs!I30</f>
        <v>0</v>
      </c>
      <c r="L30" s="422" t="s">
        <v>3811</v>
      </c>
      <c r="M30" s="404">
        <v>0</v>
      </c>
      <c r="N30" s="404">
        <v>0</v>
      </c>
      <c r="O30" s="102">
        <f>UCs!M30+UCs!N30</f>
        <v>0</v>
      </c>
      <c r="Q30" s="422" t="s">
        <v>3811</v>
      </c>
      <c r="R30" s="404">
        <v>0</v>
      </c>
      <c r="S30" s="404">
        <v>0</v>
      </c>
      <c r="T30" s="102">
        <f>UCs!R30+UCs!S30</f>
        <v>0</v>
      </c>
      <c r="V30" s="422" t="s">
        <v>3811</v>
      </c>
      <c r="W30" s="404">
        <v>0</v>
      </c>
      <c r="X30" s="404">
        <v>0</v>
      </c>
      <c r="Y30" s="102">
        <f>UCs!W30+UCs!X30</f>
        <v>0</v>
      </c>
      <c r="AA30" s="422" t="s">
        <v>3811</v>
      </c>
      <c r="AB30" s="404">
        <v>0</v>
      </c>
      <c r="AC30" s="404">
        <v>0</v>
      </c>
      <c r="AD30" s="102">
        <f>UCs!AB30+UCs!AC30</f>
        <v>0</v>
      </c>
      <c r="AF30" s="422" t="s">
        <v>3811</v>
      </c>
      <c r="AG30" s="404">
        <v>0</v>
      </c>
      <c r="AH30" s="404">
        <v>0</v>
      </c>
      <c r="AI30" s="102">
        <f>UCs!AG30+UCs!AH30</f>
        <v>0</v>
      </c>
      <c r="AK30" s="422" t="s">
        <v>3811</v>
      </c>
      <c r="AL30" s="404">
        <v>0</v>
      </c>
      <c r="AM30" s="404">
        <v>0</v>
      </c>
      <c r="AN30" s="102">
        <f>UCs!AL30+UCs!AM30</f>
        <v>0</v>
      </c>
      <c r="AP30" s="422" t="s">
        <v>3811</v>
      </c>
      <c r="AQ30" s="404">
        <v>0</v>
      </c>
      <c r="AR30" s="404">
        <v>0</v>
      </c>
      <c r="AS30" s="102">
        <f>UCs!AQ30+UCs!AR30</f>
        <v>0</v>
      </c>
      <c r="AU30" s="422" t="s">
        <v>3811</v>
      </c>
      <c r="AV30" s="404">
        <v>0</v>
      </c>
      <c r="AW30" s="404">
        <v>0</v>
      </c>
      <c r="AX30" s="102">
        <f>UCs!AV30+UCs!AW30</f>
        <v>0</v>
      </c>
      <c r="AZ30" s="422" t="s">
        <v>3811</v>
      </c>
      <c r="BA30" s="404">
        <v>0</v>
      </c>
      <c r="BB30" s="404">
        <v>0</v>
      </c>
      <c r="BC30" s="102">
        <f>UCs!BA30+UCs!BB30</f>
        <v>0</v>
      </c>
      <c r="BE30" s="422" t="s">
        <v>3811</v>
      </c>
      <c r="BF30" s="404">
        <v>0</v>
      </c>
      <c r="BG30" s="404">
        <v>0</v>
      </c>
      <c r="BH30" s="102">
        <f>UCs!BF30+UCs!BG30</f>
        <v>0</v>
      </c>
      <c r="BJ30" s="422" t="s">
        <v>3811</v>
      </c>
      <c r="BK30" s="404">
        <v>0</v>
      </c>
      <c r="BL30" s="404">
        <v>0</v>
      </c>
      <c r="BM30" s="102">
        <f>UCs!BK30+UCs!BL30</f>
        <v>0</v>
      </c>
      <c r="BO30" s="422" t="s">
        <v>3811</v>
      </c>
      <c r="BP30" s="404">
        <v>0</v>
      </c>
      <c r="BQ30" s="404">
        <v>0</v>
      </c>
      <c r="BR30" s="102">
        <f>UCs!BP30+UCs!BQ30</f>
        <v>0</v>
      </c>
      <c r="BT30" s="422" t="s">
        <v>3811</v>
      </c>
      <c r="BU30" s="404">
        <v>0</v>
      </c>
      <c r="BV30" s="404">
        <v>0</v>
      </c>
      <c r="BW30" s="102">
        <f>UCs!BU30+UCs!BV30</f>
        <v>0</v>
      </c>
      <c r="BY30" s="422" t="s">
        <v>3811</v>
      </c>
      <c r="BZ30" s="404">
        <v>0</v>
      </c>
      <c r="CA30" s="404">
        <v>0</v>
      </c>
      <c r="CB30" s="102">
        <f>UCs!BZ30+UCs!CA30</f>
        <v>0</v>
      </c>
      <c r="CD30" s="422" t="s">
        <v>3811</v>
      </c>
      <c r="CE30" s="404">
        <v>0</v>
      </c>
      <c r="CF30" s="404">
        <v>0</v>
      </c>
      <c r="CG30" s="102">
        <f>UCs!CE30+UCs!CF30</f>
        <v>0</v>
      </c>
      <c r="CI30" s="422" t="s">
        <v>3811</v>
      </c>
      <c r="CJ30" s="404">
        <v>0</v>
      </c>
      <c r="CK30" s="404">
        <v>0</v>
      </c>
      <c r="CL30" s="102">
        <f>UCs!CJ30+UCs!CK30</f>
        <v>0</v>
      </c>
      <c r="CN30" s="422" t="s">
        <v>3811</v>
      </c>
      <c r="CO30" s="404">
        <v>0</v>
      </c>
      <c r="CP30" s="404">
        <v>0</v>
      </c>
      <c r="CQ30" s="102">
        <f>UCs!CO30+UCs!CP30</f>
        <v>0</v>
      </c>
      <c r="CS30" s="422" t="s">
        <v>3811</v>
      </c>
      <c r="CT30" s="404">
        <v>0</v>
      </c>
      <c r="CU30" s="404">
        <v>0</v>
      </c>
      <c r="CV30" s="102">
        <f>UCs!CT30+UCs!CU30</f>
        <v>0</v>
      </c>
    </row>
    <row r="31" spans="2:100" x14ac:dyDescent="0.25">
      <c r="B31" s="422" t="s">
        <v>3812</v>
      </c>
      <c r="C31" s="404">
        <v>0</v>
      </c>
      <c r="D31" s="404">
        <v>0</v>
      </c>
      <c r="E31" s="102">
        <f>UCs!C31+UCs!D31</f>
        <v>0</v>
      </c>
      <c r="G31" s="422" t="s">
        <v>3812</v>
      </c>
      <c r="H31" s="404">
        <v>0</v>
      </c>
      <c r="I31" s="404">
        <v>0</v>
      </c>
      <c r="J31" s="102">
        <f>UCs!H31+UCs!I31</f>
        <v>0</v>
      </c>
      <c r="L31" s="422" t="s">
        <v>3812</v>
      </c>
      <c r="M31" s="404">
        <v>0</v>
      </c>
      <c r="N31" s="404">
        <v>0</v>
      </c>
      <c r="O31" s="102">
        <f>UCs!M31+UCs!N31</f>
        <v>0</v>
      </c>
      <c r="Q31" s="422" t="s">
        <v>3812</v>
      </c>
      <c r="R31" s="404">
        <v>0</v>
      </c>
      <c r="S31" s="404">
        <v>0</v>
      </c>
      <c r="T31" s="102">
        <f>UCs!R31+UCs!S31</f>
        <v>0</v>
      </c>
      <c r="V31" s="422" t="s">
        <v>3812</v>
      </c>
      <c r="W31" s="404">
        <v>0</v>
      </c>
      <c r="X31" s="404">
        <v>0</v>
      </c>
      <c r="Y31" s="102">
        <f>UCs!W31+UCs!X31</f>
        <v>0</v>
      </c>
      <c r="AA31" s="422" t="s">
        <v>3812</v>
      </c>
      <c r="AB31" s="404">
        <v>0</v>
      </c>
      <c r="AC31" s="404">
        <v>0</v>
      </c>
      <c r="AD31" s="102">
        <f>UCs!AB31+UCs!AC31</f>
        <v>0</v>
      </c>
      <c r="AF31" s="422" t="s">
        <v>3812</v>
      </c>
      <c r="AG31" s="404">
        <v>0</v>
      </c>
      <c r="AH31" s="404">
        <v>0</v>
      </c>
      <c r="AI31" s="102">
        <f>UCs!AG31+UCs!AH31</f>
        <v>0</v>
      </c>
      <c r="AK31" s="422" t="s">
        <v>3812</v>
      </c>
      <c r="AL31" s="404">
        <v>0</v>
      </c>
      <c r="AM31" s="404">
        <v>0</v>
      </c>
      <c r="AN31" s="102">
        <f>UCs!AL31+UCs!AM31</f>
        <v>0</v>
      </c>
      <c r="AP31" s="422" t="s">
        <v>3812</v>
      </c>
      <c r="AQ31" s="404">
        <v>0</v>
      </c>
      <c r="AR31" s="404">
        <v>0</v>
      </c>
      <c r="AS31" s="102">
        <f>UCs!AQ31+UCs!AR31</f>
        <v>0</v>
      </c>
      <c r="AU31" s="422" t="s">
        <v>3812</v>
      </c>
      <c r="AV31" s="404">
        <v>0</v>
      </c>
      <c r="AW31" s="404">
        <v>0</v>
      </c>
      <c r="AX31" s="102">
        <f>UCs!AV31+UCs!AW31</f>
        <v>0</v>
      </c>
      <c r="AZ31" s="422" t="s">
        <v>3812</v>
      </c>
      <c r="BA31" s="404">
        <v>0</v>
      </c>
      <c r="BB31" s="404">
        <v>0</v>
      </c>
      <c r="BC31" s="102">
        <f>UCs!BA31+UCs!BB31</f>
        <v>0</v>
      </c>
      <c r="BE31" s="422" t="s">
        <v>3812</v>
      </c>
      <c r="BF31" s="404">
        <v>0</v>
      </c>
      <c r="BG31" s="404">
        <v>0</v>
      </c>
      <c r="BH31" s="102">
        <f>UCs!BF31+UCs!BG31</f>
        <v>0</v>
      </c>
      <c r="BJ31" s="422" t="s">
        <v>3812</v>
      </c>
      <c r="BK31" s="404">
        <v>0</v>
      </c>
      <c r="BL31" s="404">
        <v>0</v>
      </c>
      <c r="BM31" s="102">
        <f>UCs!BK31+UCs!BL31</f>
        <v>0</v>
      </c>
      <c r="BO31" s="422" t="s">
        <v>3812</v>
      </c>
      <c r="BP31" s="404">
        <v>0</v>
      </c>
      <c r="BQ31" s="404">
        <v>0</v>
      </c>
      <c r="BR31" s="102">
        <f>UCs!BP31+UCs!BQ31</f>
        <v>0</v>
      </c>
      <c r="BT31" s="422" t="s">
        <v>3812</v>
      </c>
      <c r="BU31" s="404">
        <v>0</v>
      </c>
      <c r="BV31" s="404">
        <v>0</v>
      </c>
      <c r="BW31" s="102">
        <f>UCs!BU31+UCs!BV31</f>
        <v>0</v>
      </c>
      <c r="BY31" s="422" t="s">
        <v>3812</v>
      </c>
      <c r="BZ31" s="404">
        <v>0</v>
      </c>
      <c r="CA31" s="404">
        <v>0</v>
      </c>
      <c r="CB31" s="102">
        <f>UCs!BZ31+UCs!CA31</f>
        <v>0</v>
      </c>
      <c r="CD31" s="422" t="s">
        <v>3812</v>
      </c>
      <c r="CE31" s="404">
        <v>0</v>
      </c>
      <c r="CF31" s="404">
        <v>0</v>
      </c>
      <c r="CG31" s="102">
        <f>UCs!CE31+UCs!CF31</f>
        <v>0</v>
      </c>
      <c r="CI31" s="422" t="s">
        <v>3812</v>
      </c>
      <c r="CJ31" s="404">
        <v>0</v>
      </c>
      <c r="CK31" s="404">
        <v>0</v>
      </c>
      <c r="CL31" s="102">
        <f>UCs!CJ31+UCs!CK31</f>
        <v>0</v>
      </c>
      <c r="CN31" s="422" t="s">
        <v>3812</v>
      </c>
      <c r="CO31" s="404">
        <v>0</v>
      </c>
      <c r="CP31" s="404">
        <v>0</v>
      </c>
      <c r="CQ31" s="102">
        <f>UCs!CO31+UCs!CP31</f>
        <v>0</v>
      </c>
      <c r="CS31" s="422" t="s">
        <v>3812</v>
      </c>
      <c r="CT31" s="404">
        <v>0</v>
      </c>
      <c r="CU31" s="404">
        <v>0</v>
      </c>
      <c r="CV31" s="102">
        <f>UCs!CT31+UCs!CU31</f>
        <v>0</v>
      </c>
    </row>
    <row r="32" spans="2:100" x14ac:dyDescent="0.25">
      <c r="B32" s="422" t="s">
        <v>3813</v>
      </c>
      <c r="C32" s="404">
        <v>0</v>
      </c>
      <c r="D32" s="404">
        <v>0</v>
      </c>
      <c r="E32" s="102">
        <f>UCs!C32+UCs!D32</f>
        <v>0</v>
      </c>
      <c r="G32" s="422" t="s">
        <v>3813</v>
      </c>
      <c r="H32" s="404">
        <v>0</v>
      </c>
      <c r="I32" s="404">
        <v>0</v>
      </c>
      <c r="J32" s="102">
        <f>UCs!H32+UCs!I32</f>
        <v>0</v>
      </c>
      <c r="L32" s="422" t="s">
        <v>3813</v>
      </c>
      <c r="M32" s="404">
        <v>0</v>
      </c>
      <c r="N32" s="404">
        <v>0</v>
      </c>
      <c r="O32" s="102">
        <f>UCs!M32+UCs!N32</f>
        <v>0</v>
      </c>
      <c r="Q32" s="422" t="s">
        <v>3813</v>
      </c>
      <c r="R32" s="404">
        <v>0</v>
      </c>
      <c r="S32" s="404">
        <v>0</v>
      </c>
      <c r="T32" s="102">
        <f>UCs!R32+UCs!S32</f>
        <v>0</v>
      </c>
      <c r="V32" s="422" t="s">
        <v>3813</v>
      </c>
      <c r="W32" s="404">
        <v>0</v>
      </c>
      <c r="X32" s="404">
        <v>0</v>
      </c>
      <c r="Y32" s="102">
        <f>UCs!W32+UCs!X32</f>
        <v>0</v>
      </c>
      <c r="AA32" s="422" t="s">
        <v>3813</v>
      </c>
      <c r="AB32" s="404">
        <v>0</v>
      </c>
      <c r="AC32" s="404">
        <v>0</v>
      </c>
      <c r="AD32" s="102">
        <f>UCs!AB32+UCs!AC32</f>
        <v>0</v>
      </c>
      <c r="AF32" s="422" t="s">
        <v>3813</v>
      </c>
      <c r="AG32" s="404">
        <v>0</v>
      </c>
      <c r="AH32" s="404">
        <v>0</v>
      </c>
      <c r="AI32" s="102">
        <f>UCs!AG32+UCs!AH32</f>
        <v>0</v>
      </c>
      <c r="AK32" s="422" t="s">
        <v>3813</v>
      </c>
      <c r="AL32" s="404">
        <v>0</v>
      </c>
      <c r="AM32" s="404">
        <v>0</v>
      </c>
      <c r="AN32" s="102">
        <f>UCs!AL32+UCs!AM32</f>
        <v>0</v>
      </c>
      <c r="AP32" s="422" t="s">
        <v>3813</v>
      </c>
      <c r="AQ32" s="404">
        <v>0</v>
      </c>
      <c r="AR32" s="404">
        <v>0</v>
      </c>
      <c r="AS32" s="102">
        <f>UCs!AQ32+UCs!AR32</f>
        <v>0</v>
      </c>
      <c r="AU32" s="422" t="s">
        <v>3813</v>
      </c>
      <c r="AV32" s="404">
        <v>0</v>
      </c>
      <c r="AW32" s="404">
        <v>0</v>
      </c>
      <c r="AX32" s="102">
        <f>UCs!AV32+UCs!AW32</f>
        <v>0</v>
      </c>
      <c r="AZ32" s="422" t="s">
        <v>3813</v>
      </c>
      <c r="BA32" s="404">
        <v>0</v>
      </c>
      <c r="BB32" s="404">
        <v>0</v>
      </c>
      <c r="BC32" s="102">
        <f>UCs!BA32+UCs!BB32</f>
        <v>0</v>
      </c>
      <c r="BE32" s="422" t="s">
        <v>3813</v>
      </c>
      <c r="BF32" s="404">
        <v>0</v>
      </c>
      <c r="BG32" s="404">
        <v>0</v>
      </c>
      <c r="BH32" s="102">
        <f>UCs!BF32+UCs!BG32</f>
        <v>0</v>
      </c>
      <c r="BJ32" s="422" t="s">
        <v>3813</v>
      </c>
      <c r="BK32" s="404">
        <v>0</v>
      </c>
      <c r="BL32" s="404">
        <v>0</v>
      </c>
      <c r="BM32" s="102">
        <f>UCs!BK32+UCs!BL32</f>
        <v>0</v>
      </c>
      <c r="BO32" s="422" t="s">
        <v>3813</v>
      </c>
      <c r="BP32" s="404">
        <v>0</v>
      </c>
      <c r="BQ32" s="404">
        <v>0</v>
      </c>
      <c r="BR32" s="102">
        <f>UCs!BP32+UCs!BQ32</f>
        <v>0</v>
      </c>
      <c r="BT32" s="422" t="s">
        <v>3813</v>
      </c>
      <c r="BU32" s="404">
        <v>0</v>
      </c>
      <c r="BV32" s="404">
        <v>0</v>
      </c>
      <c r="BW32" s="102">
        <f>UCs!BU32+UCs!BV32</f>
        <v>0</v>
      </c>
      <c r="BY32" s="422" t="s">
        <v>3813</v>
      </c>
      <c r="BZ32" s="404">
        <v>0</v>
      </c>
      <c r="CA32" s="404">
        <v>0</v>
      </c>
      <c r="CB32" s="102">
        <f>UCs!BZ32+UCs!CA32</f>
        <v>0</v>
      </c>
      <c r="CD32" s="422" t="s">
        <v>3813</v>
      </c>
      <c r="CE32" s="404">
        <v>0</v>
      </c>
      <c r="CF32" s="404">
        <v>0</v>
      </c>
      <c r="CG32" s="102">
        <f>UCs!CE32+UCs!CF32</f>
        <v>0</v>
      </c>
      <c r="CI32" s="422" t="s">
        <v>3813</v>
      </c>
      <c r="CJ32" s="404">
        <v>0</v>
      </c>
      <c r="CK32" s="404">
        <v>0</v>
      </c>
      <c r="CL32" s="102">
        <f>UCs!CJ32+UCs!CK32</f>
        <v>0</v>
      </c>
      <c r="CN32" s="422" t="s">
        <v>3813</v>
      </c>
      <c r="CO32" s="404">
        <v>0</v>
      </c>
      <c r="CP32" s="404">
        <v>0</v>
      </c>
      <c r="CQ32" s="102">
        <f>UCs!CO32+UCs!CP32</f>
        <v>0</v>
      </c>
      <c r="CS32" s="422" t="s">
        <v>3813</v>
      </c>
      <c r="CT32" s="404">
        <v>0</v>
      </c>
      <c r="CU32" s="404">
        <v>0</v>
      </c>
      <c r="CV32" s="102">
        <f>UCs!CT32+UCs!CU32</f>
        <v>0</v>
      </c>
    </row>
    <row r="33" spans="2:100" x14ac:dyDescent="0.25">
      <c r="B33" s="422" t="s">
        <v>3814</v>
      </c>
      <c r="C33" s="404">
        <v>0</v>
      </c>
      <c r="D33" s="404">
        <v>0</v>
      </c>
      <c r="E33" s="102">
        <f>UCs!C33+UCs!D33</f>
        <v>0</v>
      </c>
      <c r="G33" s="422" t="s">
        <v>3814</v>
      </c>
      <c r="H33" s="404">
        <v>0</v>
      </c>
      <c r="I33" s="404">
        <v>0</v>
      </c>
      <c r="J33" s="102">
        <f>UCs!H33+UCs!I33</f>
        <v>0</v>
      </c>
      <c r="L33" s="422" t="s">
        <v>3814</v>
      </c>
      <c r="M33" s="404">
        <v>0</v>
      </c>
      <c r="N33" s="404">
        <v>0</v>
      </c>
      <c r="O33" s="102">
        <f>UCs!M33+UCs!N33</f>
        <v>0</v>
      </c>
      <c r="Q33" s="422" t="s">
        <v>3814</v>
      </c>
      <c r="R33" s="404">
        <v>0</v>
      </c>
      <c r="S33" s="404">
        <v>0</v>
      </c>
      <c r="T33" s="102">
        <f>UCs!R33+UCs!S33</f>
        <v>0</v>
      </c>
      <c r="V33" s="422" t="s">
        <v>3814</v>
      </c>
      <c r="W33" s="404">
        <v>0</v>
      </c>
      <c r="X33" s="404">
        <v>0</v>
      </c>
      <c r="Y33" s="102">
        <f>UCs!W33+UCs!X33</f>
        <v>0</v>
      </c>
      <c r="AA33" s="422" t="s">
        <v>3814</v>
      </c>
      <c r="AB33" s="404">
        <v>0</v>
      </c>
      <c r="AC33" s="404">
        <v>0</v>
      </c>
      <c r="AD33" s="102">
        <f>UCs!AB33+UCs!AC33</f>
        <v>0</v>
      </c>
      <c r="AF33" s="422" t="s">
        <v>3814</v>
      </c>
      <c r="AG33" s="404">
        <v>0</v>
      </c>
      <c r="AH33" s="404">
        <v>0</v>
      </c>
      <c r="AI33" s="102">
        <f>UCs!AG33+UCs!AH33</f>
        <v>0</v>
      </c>
      <c r="AK33" s="422" t="s">
        <v>3814</v>
      </c>
      <c r="AL33" s="404">
        <v>0</v>
      </c>
      <c r="AM33" s="404">
        <v>0</v>
      </c>
      <c r="AN33" s="102">
        <f>UCs!AL33+UCs!AM33</f>
        <v>0</v>
      </c>
      <c r="AP33" s="422" t="s">
        <v>3814</v>
      </c>
      <c r="AQ33" s="404">
        <v>0</v>
      </c>
      <c r="AR33" s="404">
        <v>0</v>
      </c>
      <c r="AS33" s="102">
        <f>UCs!AQ33+UCs!AR33</f>
        <v>0</v>
      </c>
      <c r="AU33" s="422" t="s">
        <v>3814</v>
      </c>
      <c r="AV33" s="404">
        <v>0</v>
      </c>
      <c r="AW33" s="404">
        <v>0</v>
      </c>
      <c r="AX33" s="102">
        <f>UCs!AV33+UCs!AW33</f>
        <v>0</v>
      </c>
      <c r="AZ33" s="422" t="s">
        <v>3814</v>
      </c>
      <c r="BA33" s="404">
        <v>0</v>
      </c>
      <c r="BB33" s="404">
        <v>0</v>
      </c>
      <c r="BC33" s="102">
        <f>UCs!BA33+UCs!BB33</f>
        <v>0</v>
      </c>
      <c r="BE33" s="422" t="s">
        <v>3814</v>
      </c>
      <c r="BF33" s="404">
        <v>0</v>
      </c>
      <c r="BG33" s="404">
        <v>0</v>
      </c>
      <c r="BH33" s="102">
        <f>UCs!BF33+UCs!BG33</f>
        <v>0</v>
      </c>
      <c r="BJ33" s="422" t="s">
        <v>3814</v>
      </c>
      <c r="BK33" s="404">
        <v>0</v>
      </c>
      <c r="BL33" s="404">
        <v>0</v>
      </c>
      <c r="BM33" s="102">
        <f>UCs!BK33+UCs!BL33</f>
        <v>0</v>
      </c>
      <c r="BO33" s="422" t="s">
        <v>3814</v>
      </c>
      <c r="BP33" s="404">
        <v>0</v>
      </c>
      <c r="BQ33" s="404">
        <v>0</v>
      </c>
      <c r="BR33" s="102">
        <f>UCs!BP33+UCs!BQ33</f>
        <v>0</v>
      </c>
      <c r="BT33" s="422" t="s">
        <v>3814</v>
      </c>
      <c r="BU33" s="404">
        <v>0</v>
      </c>
      <c r="BV33" s="404">
        <v>0</v>
      </c>
      <c r="BW33" s="102">
        <f>UCs!BU33+UCs!BV33</f>
        <v>0</v>
      </c>
      <c r="BY33" s="422" t="s">
        <v>3814</v>
      </c>
      <c r="BZ33" s="404">
        <v>0</v>
      </c>
      <c r="CA33" s="404">
        <v>0</v>
      </c>
      <c r="CB33" s="102">
        <f>UCs!BZ33+UCs!CA33</f>
        <v>0</v>
      </c>
      <c r="CD33" s="422" t="s">
        <v>3814</v>
      </c>
      <c r="CE33" s="404">
        <v>0</v>
      </c>
      <c r="CF33" s="404">
        <v>0</v>
      </c>
      <c r="CG33" s="102">
        <f>UCs!CE33+UCs!CF33</f>
        <v>0</v>
      </c>
      <c r="CI33" s="422" t="s">
        <v>3814</v>
      </c>
      <c r="CJ33" s="404">
        <v>0</v>
      </c>
      <c r="CK33" s="404">
        <v>0</v>
      </c>
      <c r="CL33" s="102">
        <f>UCs!CJ33+UCs!CK33</f>
        <v>0</v>
      </c>
      <c r="CN33" s="422" t="s">
        <v>3814</v>
      </c>
      <c r="CO33" s="404">
        <v>0</v>
      </c>
      <c r="CP33" s="404">
        <v>0</v>
      </c>
      <c r="CQ33" s="102">
        <f>UCs!CO33+UCs!CP33</f>
        <v>0</v>
      </c>
      <c r="CS33" s="422" t="s">
        <v>3814</v>
      </c>
      <c r="CT33" s="404">
        <v>0</v>
      </c>
      <c r="CU33" s="404">
        <v>0</v>
      </c>
      <c r="CV33" s="102">
        <f>UCs!CT33+UCs!CU33</f>
        <v>0</v>
      </c>
    </row>
    <row r="34" spans="2:100" x14ac:dyDescent="0.25">
      <c r="B34" s="422" t="s">
        <v>3815</v>
      </c>
      <c r="C34" s="404">
        <v>0</v>
      </c>
      <c r="D34" s="404">
        <v>0</v>
      </c>
      <c r="E34" s="102">
        <f>UCs!C34+UCs!D34</f>
        <v>0</v>
      </c>
      <c r="G34" s="422" t="s">
        <v>3815</v>
      </c>
      <c r="H34" s="404">
        <v>0</v>
      </c>
      <c r="I34" s="404">
        <v>0</v>
      </c>
      <c r="J34" s="102">
        <f>UCs!H34+UCs!I34</f>
        <v>0</v>
      </c>
      <c r="L34" s="422" t="s">
        <v>3815</v>
      </c>
      <c r="M34" s="404">
        <v>0</v>
      </c>
      <c r="N34" s="404">
        <v>0</v>
      </c>
      <c r="O34" s="102">
        <f>UCs!M34+UCs!N34</f>
        <v>0</v>
      </c>
      <c r="Q34" s="422" t="s">
        <v>3815</v>
      </c>
      <c r="R34" s="404">
        <v>0</v>
      </c>
      <c r="S34" s="404">
        <v>0</v>
      </c>
      <c r="T34" s="102">
        <f>UCs!R34+UCs!S34</f>
        <v>0</v>
      </c>
      <c r="V34" s="422" t="s">
        <v>3815</v>
      </c>
      <c r="W34" s="404">
        <v>0</v>
      </c>
      <c r="X34" s="404">
        <v>0</v>
      </c>
      <c r="Y34" s="102">
        <f>UCs!W34+UCs!X34</f>
        <v>0</v>
      </c>
      <c r="AA34" s="422" t="s">
        <v>3815</v>
      </c>
      <c r="AB34" s="404">
        <v>0</v>
      </c>
      <c r="AC34" s="404">
        <v>0</v>
      </c>
      <c r="AD34" s="102">
        <f>UCs!AB34+UCs!AC34</f>
        <v>0</v>
      </c>
      <c r="AF34" s="422" t="s">
        <v>3815</v>
      </c>
      <c r="AG34" s="404">
        <v>0</v>
      </c>
      <c r="AH34" s="404">
        <v>0</v>
      </c>
      <c r="AI34" s="102">
        <f>UCs!AG34+UCs!AH34</f>
        <v>0</v>
      </c>
      <c r="AK34" s="422" t="s">
        <v>3815</v>
      </c>
      <c r="AL34" s="404">
        <v>0</v>
      </c>
      <c r="AM34" s="404">
        <v>0</v>
      </c>
      <c r="AN34" s="102">
        <f>UCs!AL34+UCs!AM34</f>
        <v>0</v>
      </c>
      <c r="AP34" s="422" t="s">
        <v>3815</v>
      </c>
      <c r="AQ34" s="404">
        <v>0</v>
      </c>
      <c r="AR34" s="404">
        <v>0</v>
      </c>
      <c r="AS34" s="102">
        <f>UCs!AQ34+UCs!AR34</f>
        <v>0</v>
      </c>
      <c r="AU34" s="422" t="s">
        <v>3815</v>
      </c>
      <c r="AV34" s="404">
        <v>0</v>
      </c>
      <c r="AW34" s="404">
        <v>0</v>
      </c>
      <c r="AX34" s="102">
        <f>UCs!AV34+UCs!AW34</f>
        <v>0</v>
      </c>
      <c r="AZ34" s="422" t="s">
        <v>3815</v>
      </c>
      <c r="BA34" s="404">
        <v>0</v>
      </c>
      <c r="BB34" s="404">
        <v>0</v>
      </c>
      <c r="BC34" s="102">
        <f>UCs!BA34+UCs!BB34</f>
        <v>0</v>
      </c>
      <c r="BE34" s="422" t="s">
        <v>3815</v>
      </c>
      <c r="BF34" s="404">
        <v>0</v>
      </c>
      <c r="BG34" s="404">
        <v>0</v>
      </c>
      <c r="BH34" s="102">
        <f>UCs!BF34+UCs!BG34</f>
        <v>0</v>
      </c>
      <c r="BJ34" s="422" t="s">
        <v>3815</v>
      </c>
      <c r="BK34" s="404">
        <v>0</v>
      </c>
      <c r="BL34" s="404">
        <v>0</v>
      </c>
      <c r="BM34" s="102">
        <f>UCs!BK34+UCs!BL34</f>
        <v>0</v>
      </c>
      <c r="BO34" s="422" t="s">
        <v>3815</v>
      </c>
      <c r="BP34" s="404">
        <v>0</v>
      </c>
      <c r="BQ34" s="404">
        <v>0</v>
      </c>
      <c r="BR34" s="102">
        <f>UCs!BP34+UCs!BQ34</f>
        <v>0</v>
      </c>
      <c r="BT34" s="422" t="s">
        <v>3815</v>
      </c>
      <c r="BU34" s="404">
        <v>0</v>
      </c>
      <c r="BV34" s="404">
        <v>0</v>
      </c>
      <c r="BW34" s="102">
        <f>UCs!BU34+UCs!BV34</f>
        <v>0</v>
      </c>
      <c r="BY34" s="422" t="s">
        <v>3815</v>
      </c>
      <c r="BZ34" s="404">
        <v>0</v>
      </c>
      <c r="CA34" s="404">
        <v>0</v>
      </c>
      <c r="CB34" s="102">
        <f>UCs!BZ34+UCs!CA34</f>
        <v>0</v>
      </c>
      <c r="CD34" s="422" t="s">
        <v>3815</v>
      </c>
      <c r="CE34" s="404">
        <v>0</v>
      </c>
      <c r="CF34" s="404">
        <v>0</v>
      </c>
      <c r="CG34" s="102">
        <f>UCs!CE34+UCs!CF34</f>
        <v>0</v>
      </c>
      <c r="CI34" s="422" t="s">
        <v>3815</v>
      </c>
      <c r="CJ34" s="404">
        <v>0</v>
      </c>
      <c r="CK34" s="404">
        <v>0</v>
      </c>
      <c r="CL34" s="102">
        <f>UCs!CJ34+UCs!CK34</f>
        <v>0</v>
      </c>
      <c r="CN34" s="422" t="s">
        <v>3815</v>
      </c>
      <c r="CO34" s="404">
        <v>0</v>
      </c>
      <c r="CP34" s="404">
        <v>0</v>
      </c>
      <c r="CQ34" s="102">
        <f>UCs!CO34+UCs!CP34</f>
        <v>0</v>
      </c>
      <c r="CS34" s="422" t="s">
        <v>3815</v>
      </c>
      <c r="CT34" s="404">
        <v>0</v>
      </c>
      <c r="CU34" s="404">
        <v>0</v>
      </c>
      <c r="CV34" s="102">
        <f>UCs!CT34+UCs!CU34</f>
        <v>0</v>
      </c>
    </row>
    <row r="35" spans="2:100" x14ac:dyDescent="0.25">
      <c r="B35" s="422" t="s">
        <v>3816</v>
      </c>
      <c r="C35" s="404">
        <v>0</v>
      </c>
      <c r="D35" s="404">
        <v>0</v>
      </c>
      <c r="E35" s="102">
        <f>UCs!C35+UCs!D35</f>
        <v>0</v>
      </c>
      <c r="G35" s="422" t="s">
        <v>3816</v>
      </c>
      <c r="H35" s="404">
        <v>0</v>
      </c>
      <c r="I35" s="404">
        <v>0</v>
      </c>
      <c r="J35" s="102">
        <f>UCs!H35+UCs!I35</f>
        <v>0</v>
      </c>
      <c r="L35" s="422" t="s">
        <v>3816</v>
      </c>
      <c r="M35" s="404">
        <v>0</v>
      </c>
      <c r="N35" s="404">
        <v>0</v>
      </c>
      <c r="O35" s="102">
        <f>UCs!M35+UCs!N35</f>
        <v>0</v>
      </c>
      <c r="Q35" s="422" t="s">
        <v>3816</v>
      </c>
      <c r="R35" s="404">
        <v>0</v>
      </c>
      <c r="S35" s="404">
        <v>0</v>
      </c>
      <c r="T35" s="102">
        <f>UCs!R35+UCs!S35</f>
        <v>0</v>
      </c>
      <c r="V35" s="422" t="s">
        <v>3816</v>
      </c>
      <c r="W35" s="404">
        <v>0</v>
      </c>
      <c r="X35" s="404">
        <v>0</v>
      </c>
      <c r="Y35" s="102">
        <f>UCs!W35+UCs!X35</f>
        <v>0</v>
      </c>
      <c r="AA35" s="422" t="s">
        <v>3816</v>
      </c>
      <c r="AB35" s="404">
        <v>0</v>
      </c>
      <c r="AC35" s="404">
        <v>0</v>
      </c>
      <c r="AD35" s="102">
        <f>UCs!AB35+UCs!AC35</f>
        <v>0</v>
      </c>
      <c r="AF35" s="422" t="s">
        <v>3816</v>
      </c>
      <c r="AG35" s="404">
        <v>0</v>
      </c>
      <c r="AH35" s="404">
        <v>0</v>
      </c>
      <c r="AI35" s="102">
        <f>UCs!AG35+UCs!AH35</f>
        <v>0</v>
      </c>
      <c r="AK35" s="422" t="s">
        <v>3816</v>
      </c>
      <c r="AL35" s="404">
        <v>0</v>
      </c>
      <c r="AM35" s="404">
        <v>0</v>
      </c>
      <c r="AN35" s="102">
        <f>UCs!AL35+UCs!AM35</f>
        <v>0</v>
      </c>
      <c r="AP35" s="422" t="s">
        <v>3816</v>
      </c>
      <c r="AQ35" s="404">
        <v>0</v>
      </c>
      <c r="AR35" s="404">
        <v>0</v>
      </c>
      <c r="AS35" s="102">
        <f>UCs!AQ35+UCs!AR35</f>
        <v>0</v>
      </c>
      <c r="AU35" s="422" t="s">
        <v>3816</v>
      </c>
      <c r="AV35" s="404">
        <v>0</v>
      </c>
      <c r="AW35" s="404">
        <v>0</v>
      </c>
      <c r="AX35" s="102">
        <f>UCs!AV35+UCs!AW35</f>
        <v>0</v>
      </c>
      <c r="AZ35" s="422" t="s">
        <v>3816</v>
      </c>
      <c r="BA35" s="404">
        <v>0</v>
      </c>
      <c r="BB35" s="404">
        <v>0</v>
      </c>
      <c r="BC35" s="102">
        <f>UCs!BA35+UCs!BB35</f>
        <v>0</v>
      </c>
      <c r="BE35" s="422" t="s">
        <v>3816</v>
      </c>
      <c r="BF35" s="404">
        <v>0</v>
      </c>
      <c r="BG35" s="404">
        <v>0</v>
      </c>
      <c r="BH35" s="102">
        <f>UCs!BF35+UCs!BG35</f>
        <v>0</v>
      </c>
      <c r="BJ35" s="422" t="s">
        <v>3816</v>
      </c>
      <c r="BK35" s="404">
        <v>0</v>
      </c>
      <c r="BL35" s="404">
        <v>0</v>
      </c>
      <c r="BM35" s="102">
        <f>UCs!BK35+UCs!BL35</f>
        <v>0</v>
      </c>
      <c r="BO35" s="422" t="s">
        <v>3816</v>
      </c>
      <c r="BP35" s="404">
        <v>0</v>
      </c>
      <c r="BQ35" s="404">
        <v>0</v>
      </c>
      <c r="BR35" s="102">
        <f>UCs!BP35+UCs!BQ35</f>
        <v>0</v>
      </c>
      <c r="BT35" s="422" t="s">
        <v>3816</v>
      </c>
      <c r="BU35" s="404">
        <v>0</v>
      </c>
      <c r="BV35" s="404">
        <v>0</v>
      </c>
      <c r="BW35" s="102">
        <f>UCs!BU35+UCs!BV35</f>
        <v>0</v>
      </c>
      <c r="BY35" s="422" t="s">
        <v>3816</v>
      </c>
      <c r="BZ35" s="404">
        <v>0</v>
      </c>
      <c r="CA35" s="404">
        <v>0</v>
      </c>
      <c r="CB35" s="102">
        <f>UCs!BZ35+UCs!CA35</f>
        <v>0</v>
      </c>
      <c r="CD35" s="422" t="s">
        <v>3816</v>
      </c>
      <c r="CE35" s="404">
        <v>0</v>
      </c>
      <c r="CF35" s="404">
        <v>0</v>
      </c>
      <c r="CG35" s="102">
        <f>UCs!CE35+UCs!CF35</f>
        <v>0</v>
      </c>
      <c r="CI35" s="422" t="s">
        <v>3816</v>
      </c>
      <c r="CJ35" s="404">
        <v>0</v>
      </c>
      <c r="CK35" s="404">
        <v>0</v>
      </c>
      <c r="CL35" s="102">
        <f>UCs!CJ35+UCs!CK35</f>
        <v>0</v>
      </c>
      <c r="CN35" s="422" t="s">
        <v>3816</v>
      </c>
      <c r="CO35" s="404">
        <v>0</v>
      </c>
      <c r="CP35" s="404">
        <v>0</v>
      </c>
      <c r="CQ35" s="102">
        <f>UCs!CO35+UCs!CP35</f>
        <v>0</v>
      </c>
      <c r="CS35" s="422" t="s">
        <v>3816</v>
      </c>
      <c r="CT35" s="404">
        <v>0</v>
      </c>
      <c r="CU35" s="404">
        <v>0</v>
      </c>
      <c r="CV35" s="102">
        <f>UCs!CT35+UCs!CU35</f>
        <v>0</v>
      </c>
    </row>
    <row r="36" spans="2:100" x14ac:dyDescent="0.25">
      <c r="B36" s="422" t="s">
        <v>3817</v>
      </c>
      <c r="C36" s="404">
        <v>0</v>
      </c>
      <c r="D36" s="404">
        <v>0</v>
      </c>
      <c r="E36" s="102">
        <f>UCs!C36+UCs!D36</f>
        <v>0</v>
      </c>
      <c r="G36" s="422" t="s">
        <v>3817</v>
      </c>
      <c r="H36" s="404">
        <v>0</v>
      </c>
      <c r="I36" s="404">
        <v>0</v>
      </c>
      <c r="J36" s="102">
        <f>UCs!H36+UCs!I36</f>
        <v>0</v>
      </c>
      <c r="L36" s="422" t="s">
        <v>3817</v>
      </c>
      <c r="M36" s="404">
        <v>0</v>
      </c>
      <c r="N36" s="404">
        <v>0</v>
      </c>
      <c r="O36" s="102">
        <f>UCs!M36+UCs!N36</f>
        <v>0</v>
      </c>
      <c r="Q36" s="422" t="s">
        <v>3817</v>
      </c>
      <c r="R36" s="404">
        <v>0</v>
      </c>
      <c r="S36" s="404">
        <v>0</v>
      </c>
      <c r="T36" s="102">
        <f>UCs!R36+UCs!S36</f>
        <v>0</v>
      </c>
      <c r="V36" s="422" t="s">
        <v>3817</v>
      </c>
      <c r="W36" s="404">
        <v>0</v>
      </c>
      <c r="X36" s="404">
        <v>0</v>
      </c>
      <c r="Y36" s="102">
        <f>UCs!W36+UCs!X36</f>
        <v>0</v>
      </c>
      <c r="AA36" s="422" t="s">
        <v>3817</v>
      </c>
      <c r="AB36" s="404">
        <v>0</v>
      </c>
      <c r="AC36" s="404">
        <v>0</v>
      </c>
      <c r="AD36" s="102">
        <f>UCs!AB36+UCs!AC36</f>
        <v>0</v>
      </c>
      <c r="AF36" s="422" t="s">
        <v>3817</v>
      </c>
      <c r="AG36" s="404">
        <v>0</v>
      </c>
      <c r="AH36" s="404">
        <v>0</v>
      </c>
      <c r="AI36" s="102">
        <f>UCs!AG36+UCs!AH36</f>
        <v>0</v>
      </c>
      <c r="AK36" s="422" t="s">
        <v>3817</v>
      </c>
      <c r="AL36" s="404">
        <v>0</v>
      </c>
      <c r="AM36" s="404">
        <v>0</v>
      </c>
      <c r="AN36" s="102">
        <f>UCs!AL36+UCs!AM36</f>
        <v>0</v>
      </c>
      <c r="AP36" s="422" t="s">
        <v>3817</v>
      </c>
      <c r="AQ36" s="404">
        <v>0</v>
      </c>
      <c r="AR36" s="404">
        <v>0</v>
      </c>
      <c r="AS36" s="102">
        <f>UCs!AQ36+UCs!AR36</f>
        <v>0</v>
      </c>
      <c r="AU36" s="422" t="s">
        <v>3817</v>
      </c>
      <c r="AV36" s="404">
        <v>0</v>
      </c>
      <c r="AW36" s="404">
        <v>0</v>
      </c>
      <c r="AX36" s="102">
        <f>UCs!AV36+UCs!AW36</f>
        <v>0</v>
      </c>
      <c r="AZ36" s="422" t="s">
        <v>3817</v>
      </c>
      <c r="BA36" s="404">
        <v>0</v>
      </c>
      <c r="BB36" s="404">
        <v>0</v>
      </c>
      <c r="BC36" s="102">
        <f>UCs!BA36+UCs!BB36</f>
        <v>0</v>
      </c>
      <c r="BE36" s="422" t="s">
        <v>3817</v>
      </c>
      <c r="BF36" s="404">
        <v>0</v>
      </c>
      <c r="BG36" s="404">
        <v>0</v>
      </c>
      <c r="BH36" s="102">
        <f>UCs!BF36+UCs!BG36</f>
        <v>0</v>
      </c>
      <c r="BJ36" s="422" t="s">
        <v>3817</v>
      </c>
      <c r="BK36" s="404">
        <v>0</v>
      </c>
      <c r="BL36" s="404">
        <v>0</v>
      </c>
      <c r="BM36" s="102">
        <f>UCs!BK36+UCs!BL36</f>
        <v>0</v>
      </c>
      <c r="BO36" s="422" t="s">
        <v>3817</v>
      </c>
      <c r="BP36" s="404">
        <v>0</v>
      </c>
      <c r="BQ36" s="404">
        <v>0</v>
      </c>
      <c r="BR36" s="102">
        <f>UCs!BP36+UCs!BQ36</f>
        <v>0</v>
      </c>
      <c r="BT36" s="422" t="s">
        <v>3817</v>
      </c>
      <c r="BU36" s="404">
        <v>0</v>
      </c>
      <c r="BV36" s="404">
        <v>0</v>
      </c>
      <c r="BW36" s="102">
        <f>UCs!BU36+UCs!BV36</f>
        <v>0</v>
      </c>
      <c r="BY36" s="422" t="s">
        <v>3817</v>
      </c>
      <c r="BZ36" s="404">
        <v>0</v>
      </c>
      <c r="CA36" s="404">
        <v>0</v>
      </c>
      <c r="CB36" s="102">
        <f>UCs!BZ36+UCs!CA36</f>
        <v>0</v>
      </c>
      <c r="CD36" s="422" t="s">
        <v>3817</v>
      </c>
      <c r="CE36" s="404">
        <v>0</v>
      </c>
      <c r="CF36" s="404">
        <v>0</v>
      </c>
      <c r="CG36" s="102">
        <f>UCs!CE36+UCs!CF36</f>
        <v>0</v>
      </c>
      <c r="CI36" s="422" t="s">
        <v>3817</v>
      </c>
      <c r="CJ36" s="404">
        <v>0</v>
      </c>
      <c r="CK36" s="404">
        <v>0</v>
      </c>
      <c r="CL36" s="102">
        <f>UCs!CJ36+UCs!CK36</f>
        <v>0</v>
      </c>
      <c r="CN36" s="422" t="s">
        <v>3817</v>
      </c>
      <c r="CO36" s="404">
        <v>0</v>
      </c>
      <c r="CP36" s="404">
        <v>0</v>
      </c>
      <c r="CQ36" s="102">
        <f>UCs!CO36+UCs!CP36</f>
        <v>0</v>
      </c>
      <c r="CS36" s="422" t="s">
        <v>3817</v>
      </c>
      <c r="CT36" s="404">
        <v>0</v>
      </c>
      <c r="CU36" s="404">
        <v>0</v>
      </c>
      <c r="CV36" s="102">
        <f>UCs!CT36+UCs!CU36</f>
        <v>0</v>
      </c>
    </row>
    <row r="37" spans="2:100" x14ac:dyDescent="0.25">
      <c r="B37" s="422" t="s">
        <v>3818</v>
      </c>
      <c r="C37" s="404">
        <v>0</v>
      </c>
      <c r="D37" s="404">
        <v>0</v>
      </c>
      <c r="E37" s="102">
        <f>UCs!C37+UCs!D37</f>
        <v>0</v>
      </c>
      <c r="G37" s="422" t="s">
        <v>3818</v>
      </c>
      <c r="H37" s="404">
        <v>0</v>
      </c>
      <c r="I37" s="404">
        <v>0</v>
      </c>
      <c r="J37" s="102">
        <f>UCs!H37+UCs!I37</f>
        <v>0</v>
      </c>
      <c r="L37" s="422" t="s">
        <v>3818</v>
      </c>
      <c r="M37" s="404">
        <v>0</v>
      </c>
      <c r="N37" s="404">
        <v>0</v>
      </c>
      <c r="O37" s="102">
        <f>UCs!M37+UCs!N37</f>
        <v>0</v>
      </c>
      <c r="Q37" s="422" t="s">
        <v>3818</v>
      </c>
      <c r="R37" s="404">
        <v>0</v>
      </c>
      <c r="S37" s="404">
        <v>0</v>
      </c>
      <c r="T37" s="102">
        <f>UCs!R37+UCs!S37</f>
        <v>0</v>
      </c>
      <c r="V37" s="422" t="s">
        <v>3818</v>
      </c>
      <c r="W37" s="404">
        <v>0</v>
      </c>
      <c r="X37" s="404">
        <v>0</v>
      </c>
      <c r="Y37" s="102">
        <f>UCs!W37+UCs!X37</f>
        <v>0</v>
      </c>
      <c r="AA37" s="422" t="s">
        <v>3818</v>
      </c>
      <c r="AB37" s="404">
        <v>0</v>
      </c>
      <c r="AC37" s="404">
        <v>0</v>
      </c>
      <c r="AD37" s="102">
        <f>UCs!AB37+UCs!AC37</f>
        <v>0</v>
      </c>
      <c r="AF37" s="422" t="s">
        <v>3818</v>
      </c>
      <c r="AG37" s="404">
        <v>0</v>
      </c>
      <c r="AH37" s="404">
        <v>0</v>
      </c>
      <c r="AI37" s="102">
        <f>UCs!AG37+UCs!AH37</f>
        <v>0</v>
      </c>
      <c r="AK37" s="422" t="s">
        <v>3818</v>
      </c>
      <c r="AL37" s="404">
        <v>0</v>
      </c>
      <c r="AM37" s="404">
        <v>0</v>
      </c>
      <c r="AN37" s="102">
        <f>UCs!AL37+UCs!AM37</f>
        <v>0</v>
      </c>
      <c r="AP37" s="422" t="s">
        <v>3818</v>
      </c>
      <c r="AQ37" s="404">
        <v>0</v>
      </c>
      <c r="AR37" s="404">
        <v>0</v>
      </c>
      <c r="AS37" s="102">
        <f>UCs!AQ37+UCs!AR37</f>
        <v>0</v>
      </c>
      <c r="AU37" s="422" t="s">
        <v>3818</v>
      </c>
      <c r="AV37" s="404">
        <v>0</v>
      </c>
      <c r="AW37" s="404">
        <v>0</v>
      </c>
      <c r="AX37" s="102">
        <f>UCs!AV37+UCs!AW37</f>
        <v>0</v>
      </c>
      <c r="AZ37" s="422" t="s">
        <v>3818</v>
      </c>
      <c r="BA37" s="404">
        <v>0</v>
      </c>
      <c r="BB37" s="404">
        <v>0</v>
      </c>
      <c r="BC37" s="102">
        <f>UCs!BA37+UCs!BB37</f>
        <v>0</v>
      </c>
      <c r="BE37" s="422" t="s">
        <v>3818</v>
      </c>
      <c r="BF37" s="404">
        <v>0</v>
      </c>
      <c r="BG37" s="404">
        <v>0</v>
      </c>
      <c r="BH37" s="102">
        <f>UCs!BF37+UCs!BG37</f>
        <v>0</v>
      </c>
      <c r="BJ37" s="422" t="s">
        <v>3818</v>
      </c>
      <c r="BK37" s="404">
        <v>0</v>
      </c>
      <c r="BL37" s="404">
        <v>0</v>
      </c>
      <c r="BM37" s="102">
        <f>UCs!BK37+UCs!BL37</f>
        <v>0</v>
      </c>
      <c r="BO37" s="422" t="s">
        <v>3818</v>
      </c>
      <c r="BP37" s="404">
        <v>0</v>
      </c>
      <c r="BQ37" s="404">
        <v>0</v>
      </c>
      <c r="BR37" s="102">
        <f>UCs!BP37+UCs!BQ37</f>
        <v>0</v>
      </c>
      <c r="BT37" s="422" t="s">
        <v>3818</v>
      </c>
      <c r="BU37" s="404">
        <v>0</v>
      </c>
      <c r="BV37" s="404">
        <v>0</v>
      </c>
      <c r="BW37" s="102">
        <f>UCs!BU37+UCs!BV37</f>
        <v>0</v>
      </c>
      <c r="BY37" s="422" t="s">
        <v>3818</v>
      </c>
      <c r="BZ37" s="404">
        <v>0</v>
      </c>
      <c r="CA37" s="404">
        <v>0</v>
      </c>
      <c r="CB37" s="102">
        <f>UCs!BZ37+UCs!CA37</f>
        <v>0</v>
      </c>
      <c r="CD37" s="422" t="s">
        <v>3818</v>
      </c>
      <c r="CE37" s="404">
        <v>0</v>
      </c>
      <c r="CF37" s="404">
        <v>0</v>
      </c>
      <c r="CG37" s="102">
        <f>UCs!CE37+UCs!CF37</f>
        <v>0</v>
      </c>
      <c r="CI37" s="422" t="s">
        <v>3818</v>
      </c>
      <c r="CJ37" s="404">
        <v>0</v>
      </c>
      <c r="CK37" s="404">
        <v>0</v>
      </c>
      <c r="CL37" s="102">
        <f>UCs!CJ37+UCs!CK37</f>
        <v>0</v>
      </c>
      <c r="CN37" s="422" t="s">
        <v>3818</v>
      </c>
      <c r="CO37" s="404">
        <v>0</v>
      </c>
      <c r="CP37" s="404">
        <v>0</v>
      </c>
      <c r="CQ37" s="102">
        <f>UCs!CO37+UCs!CP37</f>
        <v>0</v>
      </c>
      <c r="CS37" s="422" t="s">
        <v>3818</v>
      </c>
      <c r="CT37" s="404">
        <v>0</v>
      </c>
      <c r="CU37" s="404">
        <v>0</v>
      </c>
      <c r="CV37" s="102">
        <f>UCs!CT37+UCs!CU37</f>
        <v>0</v>
      </c>
    </row>
    <row r="38" spans="2:100" x14ac:dyDescent="0.25">
      <c r="B38" s="552" t="s">
        <v>3819</v>
      </c>
      <c r="C38" s="550">
        <f>SUBTOTAL(109,Tabela2623930[Demanda Ponta '[a']])</f>
        <v>0</v>
      </c>
      <c r="D38" s="551">
        <f>SUBTOTAL(109,Tabela2623930[Demanda Fora Ponta '[b']])</f>
        <v>0</v>
      </c>
      <c r="E38" s="549">
        <f>SUBTOTAL(101,Tabela2623930[Demanda total (kW/mês)])</f>
        <v>0</v>
      </c>
      <c r="G38" s="552" t="s">
        <v>3819</v>
      </c>
      <c r="H38" s="550">
        <f>SUBTOTAL(109,Tabela262393011[Demanda Ponta '[a']])</f>
        <v>0</v>
      </c>
      <c r="I38" s="551">
        <f>SUBTOTAL(109,Tabela262393011[Demanda Fora Ponta '[b']])</f>
        <v>0</v>
      </c>
      <c r="J38" s="549">
        <f>SUBTOTAL(101,Tabela262393011[Demanda total (kW/mês)])</f>
        <v>0</v>
      </c>
      <c r="L38" s="552" t="s">
        <v>3819</v>
      </c>
      <c r="M38" s="550">
        <f>SUBTOTAL(109,Tabela262393013[Demanda Ponta '[a']])</f>
        <v>0</v>
      </c>
      <c r="N38" s="551">
        <f>SUBTOTAL(109,Tabela262393013[Demanda Fora Ponta '[b']])</f>
        <v>0</v>
      </c>
      <c r="O38" s="549">
        <f>SUBTOTAL(101,Tabela262393013[Demanda total (kW/mês)])</f>
        <v>0</v>
      </c>
      <c r="Q38" s="552" t="s">
        <v>3819</v>
      </c>
      <c r="R38" s="550">
        <f>SUBTOTAL(109,Tabela262393015[Demanda Ponta '[a']])</f>
        <v>0</v>
      </c>
      <c r="S38" s="551">
        <f>SUBTOTAL(109,Tabela262393015[Demanda Fora Ponta '[b']])</f>
        <v>0</v>
      </c>
      <c r="T38" s="549">
        <f>SUBTOTAL(101,Tabela262393015[Demanda total (kW/mês)])</f>
        <v>0</v>
      </c>
      <c r="V38" s="552" t="s">
        <v>3819</v>
      </c>
      <c r="W38" s="550">
        <f>SUBTOTAL(109,Tabela262393017[Demanda Ponta '[a']])</f>
        <v>0</v>
      </c>
      <c r="X38" s="551">
        <f>SUBTOTAL(109,Tabela262393017[Demanda Fora Ponta '[b']])</f>
        <v>0</v>
      </c>
      <c r="Y38" s="549">
        <f>SUBTOTAL(101,Tabela262393017[Demanda total (kW/mês)])</f>
        <v>0</v>
      </c>
      <c r="AA38" s="552" t="s">
        <v>3819</v>
      </c>
      <c r="AB38" s="550">
        <f>SUBTOTAL(109,Tabela26239301719[Demanda Ponta '[a']])</f>
        <v>0</v>
      </c>
      <c r="AC38" s="551">
        <f>SUBTOTAL(109,Tabela26239301719[Demanda Fora Ponta '[b']])</f>
        <v>0</v>
      </c>
      <c r="AD38" s="549">
        <f>SUBTOTAL(101,Tabela26239301719[Demanda total (kW/mês)])</f>
        <v>0</v>
      </c>
      <c r="AF38" s="552" t="s">
        <v>3819</v>
      </c>
      <c r="AG38" s="550">
        <f>SUBTOTAL(109,Tabela26239301721[Demanda Ponta '[a']])</f>
        <v>0</v>
      </c>
      <c r="AH38" s="551">
        <f>SUBTOTAL(109,Tabela26239301721[Demanda Fora Ponta '[b']])</f>
        <v>0</v>
      </c>
      <c r="AI38" s="549">
        <f>SUBTOTAL(101,Tabela26239301721[Demanda total (kW/mês)])</f>
        <v>0</v>
      </c>
      <c r="AK38" s="552" t="s">
        <v>3819</v>
      </c>
      <c r="AL38" s="550">
        <f>SUBTOTAL(109,Tabela26239301726[Demanda Ponta '[a']])</f>
        <v>0</v>
      </c>
      <c r="AM38" s="551">
        <f>SUBTOTAL(109,Tabela26239301726[Demanda Fora Ponta '[b']])</f>
        <v>0</v>
      </c>
      <c r="AN38" s="549">
        <f>SUBTOTAL(101,Tabela26239301726[Demanda total (kW/mês)])</f>
        <v>0</v>
      </c>
      <c r="AP38" s="552" t="s">
        <v>3819</v>
      </c>
      <c r="AQ38" s="550">
        <f>SUBTOTAL(109,Tabela26239301728[Demanda Ponta '[a']])</f>
        <v>0</v>
      </c>
      <c r="AR38" s="551">
        <f>SUBTOTAL(109,Tabela26239301728[Demanda Fora Ponta '[b']])</f>
        <v>0</v>
      </c>
      <c r="AS38" s="549">
        <f>SUBTOTAL(101,Tabela26239301728[Demanda total (kW/mês)])</f>
        <v>0</v>
      </c>
      <c r="AU38" s="552" t="s">
        <v>3819</v>
      </c>
      <c r="AV38" s="550">
        <f>SUBTOTAL(109,Tabela26239301731[Demanda Ponta '[a']])</f>
        <v>0</v>
      </c>
      <c r="AW38" s="551">
        <f>SUBTOTAL(109,Tabela26239301731[Demanda Fora Ponta '[b']])</f>
        <v>0</v>
      </c>
      <c r="AX38" s="549">
        <f>SUBTOTAL(101,Tabela26239301731[Demanda total (kW/mês)])</f>
        <v>0</v>
      </c>
      <c r="AZ38" s="552" t="s">
        <v>3819</v>
      </c>
      <c r="BA38" s="550">
        <f>SUBTOTAL(109,Tabela26239301733[Demanda Ponta '[a']])</f>
        <v>0</v>
      </c>
      <c r="BB38" s="551">
        <f>SUBTOTAL(109,Tabela26239301733[Demanda Fora Ponta '[b']])</f>
        <v>0</v>
      </c>
      <c r="BC38" s="549">
        <f>SUBTOTAL(101,Tabela26239301733[Demanda total (kW/mês)])</f>
        <v>0</v>
      </c>
      <c r="BE38" s="552" t="s">
        <v>3819</v>
      </c>
      <c r="BF38" s="550">
        <f>SUBTOTAL(109,Tabela26239301735[Demanda Ponta '[a']])</f>
        <v>0</v>
      </c>
      <c r="BG38" s="551">
        <f>SUBTOTAL(109,Tabela26239301735[Demanda Fora Ponta '[b']])</f>
        <v>0</v>
      </c>
      <c r="BH38" s="549">
        <f>SUBTOTAL(101,Tabela26239301735[Demanda total (kW/mês)])</f>
        <v>0</v>
      </c>
      <c r="BJ38" s="552" t="s">
        <v>3819</v>
      </c>
      <c r="BK38" s="550">
        <f>SUBTOTAL(109,Tabela26239301737[Demanda Ponta '[a']])</f>
        <v>0</v>
      </c>
      <c r="BL38" s="551">
        <f>SUBTOTAL(109,Tabela26239301737[Demanda Fora Ponta '[b']])</f>
        <v>0</v>
      </c>
      <c r="BM38" s="549">
        <f>SUBTOTAL(101,Tabela26239301737[Demanda total (kW/mês)])</f>
        <v>0</v>
      </c>
      <c r="BO38" s="552" t="s">
        <v>3819</v>
      </c>
      <c r="BP38" s="550">
        <f>SUBTOTAL(109,Tabela26239301739[Demanda Ponta '[a']])</f>
        <v>0</v>
      </c>
      <c r="BQ38" s="551">
        <f>SUBTOTAL(109,Tabela26239301739[Demanda Fora Ponta '[b']])</f>
        <v>0</v>
      </c>
      <c r="BR38" s="549">
        <f>SUBTOTAL(101,Tabela26239301739[Demanda total (kW/mês)])</f>
        <v>0</v>
      </c>
      <c r="BT38" s="552" t="s">
        <v>3819</v>
      </c>
      <c r="BU38" s="550">
        <f>SUBTOTAL(109,Tabela26239301741[Demanda Ponta '[a']])</f>
        <v>0</v>
      </c>
      <c r="BV38" s="551">
        <f>SUBTOTAL(109,Tabela26239301741[Demanda Fora Ponta '[b']])</f>
        <v>0</v>
      </c>
      <c r="BW38" s="549">
        <f>SUBTOTAL(101,Tabela26239301741[Demanda total (kW/mês)])</f>
        <v>0</v>
      </c>
      <c r="BY38" s="552" t="s">
        <v>3819</v>
      </c>
      <c r="BZ38" s="550">
        <f>SUBTOTAL(109,Tabela26239301743[Demanda Ponta '[a']])</f>
        <v>0</v>
      </c>
      <c r="CA38" s="551">
        <f>SUBTOTAL(109,Tabela26239301743[Demanda Fora Ponta '[b']])</f>
        <v>0</v>
      </c>
      <c r="CB38" s="549">
        <f>SUBTOTAL(101,Tabela26239301743[Demanda total (kW/mês)])</f>
        <v>0</v>
      </c>
      <c r="CD38" s="552" t="s">
        <v>3819</v>
      </c>
      <c r="CE38" s="550">
        <f>SUBTOTAL(109,Tabela26239301745[Demanda Ponta '[a']])</f>
        <v>0</v>
      </c>
      <c r="CF38" s="551">
        <f>SUBTOTAL(109,Tabela26239301745[Demanda Fora Ponta '[b']])</f>
        <v>0</v>
      </c>
      <c r="CG38" s="549">
        <f>SUBTOTAL(101,Tabela26239301745[Demanda total (kW/mês)])</f>
        <v>0</v>
      </c>
      <c r="CI38" s="552" t="s">
        <v>3819</v>
      </c>
      <c r="CJ38" s="550">
        <f>SUBTOTAL(109,Tabela26239301747[Demanda Ponta '[a']])</f>
        <v>0</v>
      </c>
      <c r="CK38" s="551">
        <f>SUBTOTAL(109,Tabela26239301747[Demanda Fora Ponta '[b']])</f>
        <v>0</v>
      </c>
      <c r="CL38" s="549">
        <f>SUBTOTAL(101,Tabela26239301747[Demanda total (kW/mês)])</f>
        <v>0</v>
      </c>
      <c r="CN38" s="552" t="s">
        <v>3819</v>
      </c>
      <c r="CO38" s="550">
        <f>SUBTOTAL(109,Tabela26239301749[Demanda Ponta '[a']])</f>
        <v>0</v>
      </c>
      <c r="CP38" s="551">
        <f>SUBTOTAL(109,Tabela26239301749[Demanda Fora Ponta '[b']])</f>
        <v>0</v>
      </c>
      <c r="CQ38" s="549">
        <f>SUBTOTAL(101,Tabela26239301749[Demanda total (kW/mês)])</f>
        <v>0</v>
      </c>
      <c r="CS38" s="552" t="s">
        <v>3819</v>
      </c>
      <c r="CT38" s="550">
        <f>SUBTOTAL(109,Tabela26239301751[Demanda Ponta '[a']])</f>
        <v>0</v>
      </c>
      <c r="CU38" s="551">
        <f>SUBTOTAL(109,Tabela26239301751[Demanda Fora Ponta '[b']])</f>
        <v>0</v>
      </c>
      <c r="CV38" s="549">
        <f>SUBTOTAL(101,Tabela26239301751[Demanda total (kW/mês)])</f>
        <v>0</v>
      </c>
    </row>
    <row r="39" spans="2:100" x14ac:dyDescent="0.25">
      <c r="B39" s="553"/>
      <c r="C39" s="554"/>
      <c r="D39" s="554"/>
      <c r="E39" s="555"/>
    </row>
    <row r="40" spans="2:100" x14ac:dyDescent="0.25">
      <c r="B40" s="553"/>
      <c r="C40" s="554"/>
      <c r="D40" s="554"/>
      <c r="E40" s="555"/>
    </row>
    <row r="41" spans="2:100" s="556" customFormat="1" hidden="1" x14ac:dyDescent="0.25">
      <c r="B41" s="544" t="s">
        <v>5037</v>
      </c>
      <c r="C41" s="545"/>
      <c r="D41" s="545"/>
      <c r="E41" s="546">
        <f>(IF(E3="Grupo A (A1, A2, A3, A3a e A4)",E5,75))-E6</f>
        <v>75</v>
      </c>
      <c r="J41" s="546">
        <f>(IF(J3="Grupo A (A1, A2, A3, A3a e A4)",J5,75))-J6</f>
        <v>75</v>
      </c>
      <c r="O41" s="546">
        <f>(IF(O3="Grupo A (A1, A2, A3, A3a e A4)",O5,75))-O6</f>
        <v>75</v>
      </c>
      <c r="T41" s="546">
        <f>(IF(T3="Grupo A (A1, A2, A3, A3a e A4)",T5,75))-T6</f>
        <v>75</v>
      </c>
      <c r="Y41" s="546">
        <f>(IF(Y3="Grupo A (A1, A2, A3, A3a e A4)",Y5,75))-Y6</f>
        <v>75</v>
      </c>
      <c r="AD41" s="546">
        <f>(IF(AD3="Grupo A (A1, A2, A3, A3a e A4)",AD5,75))-AD6</f>
        <v>75</v>
      </c>
      <c r="AI41" s="546">
        <f>(IF(AI3="Grupo A (A1, A2, A3, A3a e A4)",AI5,75))-AI6</f>
        <v>75</v>
      </c>
      <c r="AN41" s="546">
        <f>(IF(AN3="Grupo A (A1, A2, A3, A3a e A4)",AN5,75))-AN6</f>
        <v>75</v>
      </c>
      <c r="AS41" s="546">
        <f>(IF(AS3="Grupo A (A1, A2, A3, A3a e A4)",AS5,75))-AS6</f>
        <v>75</v>
      </c>
      <c r="AX41" s="546">
        <f>(IF(AX3="Grupo A (A1, A2, A3, A3a e A4)",AX5,75))-AX6</f>
        <v>75</v>
      </c>
      <c r="BC41" s="546">
        <f>(IF(BC3="Grupo A (A1, A2, A3, A3a e A4)",BC5,75))-BC6</f>
        <v>75</v>
      </c>
      <c r="BH41" s="546">
        <f>(IF(BH3="Grupo A (A1, A2, A3, A3a e A4)",BH5,75))-BH6</f>
        <v>75</v>
      </c>
      <c r="BM41" s="546">
        <f>(IF(BM3="Grupo A (A1, A2, A3, A3a e A4)",BM5,75))-BM6</f>
        <v>75</v>
      </c>
      <c r="BR41" s="546">
        <f>(IF(BR3="Grupo A (A1, A2, A3, A3a e A4)",BR5,75))-BR6</f>
        <v>75</v>
      </c>
      <c r="BW41" s="546">
        <f>(IF(BW3="Grupo A (A1, A2, A3, A3a e A4)",BW5,75))-BW6</f>
        <v>75</v>
      </c>
      <c r="CB41" s="546">
        <f>(IF(CB3="Grupo A (A1, A2, A3, A3a e A4)",CB5,75))-CB6</f>
        <v>75</v>
      </c>
      <c r="CG41" s="546">
        <f>(IF(CG3="Grupo A (A1, A2, A3, A3a e A4)",CG5,75))-CG6</f>
        <v>75</v>
      </c>
      <c r="CL41" s="546">
        <f>(IF(CL3="Grupo A (A1, A2, A3, A3a e A4)",CL5,75))-CL6</f>
        <v>75</v>
      </c>
      <c r="CQ41" s="546">
        <f>(IF(CQ3="Grupo A (A1, A2, A3, A3a e A4)",CQ5,75))-CQ6</f>
        <v>75</v>
      </c>
      <c r="CV41" s="546">
        <f>(IF(CV3="Grupo A (A1, A2, A3, A3a e A4)",CV5,75))-CV6</f>
        <v>75</v>
      </c>
    </row>
    <row r="42" spans="2:100" hidden="1" x14ac:dyDescent="0.25">
      <c r="B42" t="s">
        <v>5065</v>
      </c>
      <c r="E42" s="555">
        <f>SUM(E10:E21)</f>
        <v>0</v>
      </c>
      <c r="J42" s="555">
        <f>SUM(J10:J21)</f>
        <v>0</v>
      </c>
      <c r="O42" s="555">
        <f>SUM(O10:O21)</f>
        <v>0</v>
      </c>
      <c r="T42" s="555">
        <f>SUM(T10:T21)</f>
        <v>0</v>
      </c>
      <c r="Y42" s="555">
        <f>SUM(Y10:Y21)</f>
        <v>0</v>
      </c>
      <c r="AD42" s="555">
        <f>SUM(AD10:AD21)</f>
        <v>0</v>
      </c>
      <c r="AI42" s="555">
        <f>SUM(AI10:AI21)</f>
        <v>0</v>
      </c>
      <c r="AN42" s="555">
        <f>SUM(AN10:AN21)</f>
        <v>0</v>
      </c>
      <c r="AS42" s="555">
        <f>SUM(AS10:AS21)</f>
        <v>0</v>
      </c>
      <c r="AX42" s="555">
        <f>SUM(AX10:AX21)</f>
        <v>0</v>
      </c>
      <c r="BC42" s="555">
        <f>SUM(BC10:BC21)</f>
        <v>0</v>
      </c>
      <c r="BH42" s="555">
        <f>SUM(BH10:BH21)</f>
        <v>0</v>
      </c>
      <c r="BM42" s="555">
        <f>SUM(BM10:BM21)</f>
        <v>0</v>
      </c>
      <c r="BR42" s="555">
        <f>SUM(BR10:BR21)</f>
        <v>0</v>
      </c>
      <c r="BW42" s="555">
        <f>SUM(BW10:BW21)</f>
        <v>0</v>
      </c>
      <c r="CB42" s="555">
        <f>SUM(CB10:CB21)</f>
        <v>0</v>
      </c>
      <c r="CG42" s="555">
        <f>SUM(CG10:CG21)</f>
        <v>0</v>
      </c>
      <c r="CL42" s="555">
        <f>SUM(CL10:CL21)</f>
        <v>0</v>
      </c>
      <c r="CQ42" s="555">
        <f>SUM(CQ10:CQ21)</f>
        <v>0</v>
      </c>
      <c r="CV42" s="555">
        <f>SUM(CV10:CV21)</f>
        <v>0</v>
      </c>
    </row>
    <row r="43" spans="2:100" hidden="1" x14ac:dyDescent="0.25">
      <c r="B43" t="s">
        <v>5066</v>
      </c>
      <c r="E43" s="555">
        <f>AVERAGE(E10:E21)</f>
        <v>0</v>
      </c>
      <c r="J43" s="555">
        <f>AVERAGE(J10:J21)</f>
        <v>0</v>
      </c>
      <c r="O43" s="555">
        <f>AVERAGE(O10:O21)</f>
        <v>0</v>
      </c>
      <c r="T43" s="555">
        <f>AVERAGE(T10:T21)</f>
        <v>0</v>
      </c>
      <c r="Y43" s="555">
        <f>AVERAGE(Y10:Y21)</f>
        <v>0</v>
      </c>
      <c r="AD43" s="555">
        <f>AVERAGE(AD10:AD21)</f>
        <v>0</v>
      </c>
      <c r="AI43" s="555">
        <f>AVERAGE(AI10:AI21)</f>
        <v>0</v>
      </c>
      <c r="AN43" s="555">
        <f>AVERAGE(AN10:AN21)</f>
        <v>0</v>
      </c>
      <c r="AS43" s="555">
        <f>AVERAGE(AS10:AS21)</f>
        <v>0</v>
      </c>
      <c r="AX43" s="555">
        <f>AVERAGE(AX10:AX21)</f>
        <v>0</v>
      </c>
      <c r="BC43" s="555">
        <f>AVERAGE(BC10:BC21)</f>
        <v>0</v>
      </c>
      <c r="BH43" s="555">
        <f>AVERAGE(BH10:BH21)</f>
        <v>0</v>
      </c>
      <c r="BM43" s="555">
        <f>AVERAGE(BM10:BM21)</f>
        <v>0</v>
      </c>
      <c r="BR43" s="555">
        <f>AVERAGE(BR10:BR21)</f>
        <v>0</v>
      </c>
      <c r="BW43" s="555">
        <f>AVERAGE(BW10:BW21)</f>
        <v>0</v>
      </c>
      <c r="CB43" s="555">
        <f>AVERAGE(CB10:CB21)</f>
        <v>0</v>
      </c>
      <c r="CG43" s="555">
        <f>AVERAGE(CG10:CG21)</f>
        <v>0</v>
      </c>
      <c r="CL43" s="555">
        <f>AVERAGE(CL10:CL21)</f>
        <v>0</v>
      </c>
      <c r="CQ43" s="555">
        <f>AVERAGE(CQ10:CQ21)</f>
        <v>0</v>
      </c>
      <c r="CV43" s="555">
        <f>AVERAGE(CV10:CV21)</f>
        <v>0</v>
      </c>
    </row>
    <row r="44" spans="2:100" hidden="1" x14ac:dyDescent="0.25">
      <c r="B44" s="566" t="s">
        <v>5068</v>
      </c>
      <c r="E44" s="554">
        <f>SUM(D10:D21)</f>
        <v>0</v>
      </c>
      <c r="J44" s="554">
        <f>SUM(I10:I21)</f>
        <v>0</v>
      </c>
      <c r="O44" s="554">
        <f>SUM(N10:N21)</f>
        <v>0</v>
      </c>
      <c r="T44" s="554">
        <f>SUM(S10:S21)</f>
        <v>0</v>
      </c>
      <c r="Y44" s="554">
        <f>SUM(X10:X21)</f>
        <v>0</v>
      </c>
      <c r="AD44" s="554">
        <f>SUM(AC10:AC21)</f>
        <v>0</v>
      </c>
      <c r="AI44" s="554">
        <f>SUM(AH10:AH21)</f>
        <v>0</v>
      </c>
      <c r="AN44" s="554">
        <f>SUM(AM10:AM21)</f>
        <v>0</v>
      </c>
      <c r="AS44" s="554">
        <f>SUM(AR10:AR21)</f>
        <v>0</v>
      </c>
      <c r="AX44" s="554">
        <f>SUM(AW10:AW21)</f>
        <v>0</v>
      </c>
      <c r="BC44" s="554">
        <f>SUM(BB10:BB21)</f>
        <v>0</v>
      </c>
      <c r="BH44" s="554">
        <f>SUM(BG10:BG21)</f>
        <v>0</v>
      </c>
      <c r="BM44" s="554">
        <f>SUM(BL10:BL21)</f>
        <v>0</v>
      </c>
      <c r="BR44" s="554">
        <f>SUM(BQ10:BQ21)</f>
        <v>0</v>
      </c>
      <c r="BW44" s="554">
        <f>SUM(BV10:BV21)</f>
        <v>0</v>
      </c>
      <c r="CB44" s="554">
        <f>SUM(CA10:CA21)</f>
        <v>0</v>
      </c>
      <c r="CG44" s="554">
        <f>SUM(CF10:CF21)</f>
        <v>0</v>
      </c>
      <c r="CL44" s="554">
        <f>SUM(CK10:CK21)</f>
        <v>0</v>
      </c>
      <c r="CQ44" s="554">
        <f>SUM(CP10:CP21)</f>
        <v>0</v>
      </c>
      <c r="CV44" s="554">
        <f>SUM(CU10:CU21)</f>
        <v>0</v>
      </c>
    </row>
    <row r="45" spans="2:100" hidden="1" x14ac:dyDescent="0.25">
      <c r="B45" s="566" t="s">
        <v>5069</v>
      </c>
      <c r="E45" s="554">
        <f>AVERAGE(D10:D21)</f>
        <v>0</v>
      </c>
      <c r="J45" s="554">
        <f>AVERAGE(I10:I21)</f>
        <v>0</v>
      </c>
      <c r="O45" s="554">
        <f>AVERAGE(N10:N21)</f>
        <v>0</v>
      </c>
      <c r="T45" s="554">
        <f>AVERAGE(S10:S21)</f>
        <v>0</v>
      </c>
      <c r="Y45" s="554">
        <f>AVERAGE(X10:X21)</f>
        <v>0</v>
      </c>
      <c r="AD45" s="554">
        <f>AVERAGE(AC10:AC21)</f>
        <v>0</v>
      </c>
      <c r="AI45" s="554">
        <f>AVERAGE(AH10:AH21)</f>
        <v>0</v>
      </c>
      <c r="AN45" s="554">
        <f>AVERAGE(AM10:AM21)</f>
        <v>0</v>
      </c>
      <c r="AS45" s="554">
        <f>AVERAGE(AR10:AR21)</f>
        <v>0</v>
      </c>
      <c r="AX45" s="554">
        <f>AVERAGE(AW10:AW21)</f>
        <v>0</v>
      </c>
      <c r="BC45" s="554">
        <f>AVERAGE(BB10:BB21)</f>
        <v>0</v>
      </c>
      <c r="BH45" s="554">
        <f>AVERAGE(BG10:BG21)</f>
        <v>0</v>
      </c>
      <c r="BM45" s="554">
        <f>AVERAGE(BL10:BL21)</f>
        <v>0</v>
      </c>
      <c r="BR45" s="554">
        <f>AVERAGE(BQ10:BQ21)</f>
        <v>0</v>
      </c>
      <c r="BW45" s="554">
        <f>AVERAGE(BV10:BV21)</f>
        <v>0</v>
      </c>
      <c r="CB45" s="554">
        <f>AVERAGE(CA10:CA21)</f>
        <v>0</v>
      </c>
      <c r="CG45" s="554">
        <f>AVERAGE(CF10:CF21)</f>
        <v>0</v>
      </c>
      <c r="CL45" s="554">
        <f>AVERAGE(CK10:CK21)</f>
        <v>0</v>
      </c>
      <c r="CQ45" s="554">
        <f>AVERAGE(CP10:CP21)</f>
        <v>0</v>
      </c>
      <c r="CV45" s="554">
        <f>AVERAGE(CU10:CU21)</f>
        <v>0</v>
      </c>
    </row>
  </sheetData>
  <sheetProtection algorithmName="SHA-512" hashValue="s+DbQy/K+jIcgSH/hQR/wpK1p/UksW1mrge5oP7mZDxyacs+a70IhzIGEfL/IbMbJ1pCC2Q7x63nDNMgIlwrfg==" saltValue="4x+rxIEhZU5hz53WCe090Q==" spinCount="100000" sheet="1" objects="1" scenarios="1"/>
  <mergeCells count="140">
    <mergeCell ref="BY2:CA2"/>
    <mergeCell ref="CD2:CF2"/>
    <mergeCell ref="CI2:CK2"/>
    <mergeCell ref="CN2:CP2"/>
    <mergeCell ref="CS2:CU2"/>
    <mergeCell ref="AZ2:BB2"/>
    <mergeCell ref="BE2:BG2"/>
    <mergeCell ref="BJ2:BL2"/>
    <mergeCell ref="BO2:BQ2"/>
    <mergeCell ref="BT2:BV2"/>
    <mergeCell ref="AA2:AC2"/>
    <mergeCell ref="AF2:AH2"/>
    <mergeCell ref="AK2:AM2"/>
    <mergeCell ref="AP2:AR2"/>
    <mergeCell ref="AU2:AW2"/>
    <mergeCell ref="G2:I2"/>
    <mergeCell ref="B2:D2"/>
    <mergeCell ref="L2:N2"/>
    <mergeCell ref="Q2:S2"/>
    <mergeCell ref="V2:X2"/>
    <mergeCell ref="CN24:CQ24"/>
    <mergeCell ref="CS3:CU3"/>
    <mergeCell ref="CS5:CU5"/>
    <mergeCell ref="CS6:CU6"/>
    <mergeCell ref="CS8:CV8"/>
    <mergeCell ref="CS24:CV24"/>
    <mergeCell ref="CN3:CP3"/>
    <mergeCell ref="CN5:CP5"/>
    <mergeCell ref="CN6:CP6"/>
    <mergeCell ref="CN8:CQ8"/>
    <mergeCell ref="CN4:CP4"/>
    <mergeCell ref="CS4:CU4"/>
    <mergeCell ref="CD24:CG24"/>
    <mergeCell ref="CI3:CK3"/>
    <mergeCell ref="CI5:CK5"/>
    <mergeCell ref="CI6:CK6"/>
    <mergeCell ref="CI8:CL8"/>
    <mergeCell ref="CI24:CL24"/>
    <mergeCell ref="CD3:CF3"/>
    <mergeCell ref="CD5:CF5"/>
    <mergeCell ref="CD6:CF6"/>
    <mergeCell ref="CD8:CG8"/>
    <mergeCell ref="CD4:CF4"/>
    <mergeCell ref="CI4:CK4"/>
    <mergeCell ref="BT24:BW24"/>
    <mergeCell ref="BY3:CA3"/>
    <mergeCell ref="BY5:CA5"/>
    <mergeCell ref="BY6:CA6"/>
    <mergeCell ref="BY8:CB8"/>
    <mergeCell ref="BY24:CB24"/>
    <mergeCell ref="BT3:BV3"/>
    <mergeCell ref="BT5:BV5"/>
    <mergeCell ref="BT6:BV6"/>
    <mergeCell ref="BT8:BW8"/>
    <mergeCell ref="BT4:BV4"/>
    <mergeCell ref="BY4:CA4"/>
    <mergeCell ref="BJ24:BM24"/>
    <mergeCell ref="BO3:BQ3"/>
    <mergeCell ref="BO5:BQ5"/>
    <mergeCell ref="BO6:BQ6"/>
    <mergeCell ref="BO8:BR8"/>
    <mergeCell ref="BO24:BR24"/>
    <mergeCell ref="BJ3:BL3"/>
    <mergeCell ref="BJ5:BL5"/>
    <mergeCell ref="BJ6:BL6"/>
    <mergeCell ref="BJ8:BM8"/>
    <mergeCell ref="BJ4:BL4"/>
    <mergeCell ref="BO4:BQ4"/>
    <mergeCell ref="AZ24:BC24"/>
    <mergeCell ref="BE3:BG3"/>
    <mergeCell ref="BE5:BG5"/>
    <mergeCell ref="BE6:BG6"/>
    <mergeCell ref="BE8:BH8"/>
    <mergeCell ref="BE24:BH24"/>
    <mergeCell ref="AZ3:BB3"/>
    <mergeCell ref="AZ5:BB5"/>
    <mergeCell ref="AZ6:BB6"/>
    <mergeCell ref="AZ8:BC8"/>
    <mergeCell ref="AZ4:BB4"/>
    <mergeCell ref="BE4:BG4"/>
    <mergeCell ref="AP24:AS24"/>
    <mergeCell ref="AU3:AW3"/>
    <mergeCell ref="AU5:AW5"/>
    <mergeCell ref="AU6:AW6"/>
    <mergeCell ref="AU8:AX8"/>
    <mergeCell ref="AU24:AX24"/>
    <mergeCell ref="AP3:AR3"/>
    <mergeCell ref="AP5:AR5"/>
    <mergeCell ref="AP6:AR6"/>
    <mergeCell ref="AP8:AS8"/>
    <mergeCell ref="AP4:AR4"/>
    <mergeCell ref="AU4:AW4"/>
    <mergeCell ref="AK3:AM3"/>
    <mergeCell ref="AK5:AM5"/>
    <mergeCell ref="AK6:AM6"/>
    <mergeCell ref="AK8:AN8"/>
    <mergeCell ref="AK24:AN24"/>
    <mergeCell ref="AA24:AD24"/>
    <mergeCell ref="AF3:AH3"/>
    <mergeCell ref="AF5:AH5"/>
    <mergeCell ref="AF6:AH6"/>
    <mergeCell ref="AF8:AI8"/>
    <mergeCell ref="AF24:AI24"/>
    <mergeCell ref="AA3:AC3"/>
    <mergeCell ref="AA5:AC5"/>
    <mergeCell ref="AA6:AC6"/>
    <mergeCell ref="AA8:AD8"/>
    <mergeCell ref="AA4:AC4"/>
    <mergeCell ref="AF4:AH4"/>
    <mergeCell ref="AK4:AM4"/>
    <mergeCell ref="Q24:T24"/>
    <mergeCell ref="V3:X3"/>
    <mergeCell ref="V5:X5"/>
    <mergeCell ref="V6:X6"/>
    <mergeCell ref="V8:Y8"/>
    <mergeCell ref="V24:Y24"/>
    <mergeCell ref="Q3:S3"/>
    <mergeCell ref="Q5:S5"/>
    <mergeCell ref="Q6:S6"/>
    <mergeCell ref="Q8:T8"/>
    <mergeCell ref="Q4:S4"/>
    <mergeCell ref="V4:X4"/>
    <mergeCell ref="B8:E8"/>
    <mergeCell ref="B24:E24"/>
    <mergeCell ref="B3:D3"/>
    <mergeCell ref="B5:D5"/>
    <mergeCell ref="B6:D6"/>
    <mergeCell ref="G24:J24"/>
    <mergeCell ref="L3:N3"/>
    <mergeCell ref="L5:N5"/>
    <mergeCell ref="L6:N6"/>
    <mergeCell ref="L8:O8"/>
    <mergeCell ref="L24:O24"/>
    <mergeCell ref="G3:I3"/>
    <mergeCell ref="G5:I5"/>
    <mergeCell ref="G6:I6"/>
    <mergeCell ref="G8:J8"/>
    <mergeCell ref="B4:D4"/>
    <mergeCell ref="G4:I4"/>
    <mergeCell ref="L4:N4"/>
  </mergeCells>
  <conditionalFormatting sqref="E6">
    <cfRule type="cellIs" dxfId="182" priority="20" operator="lessThan">
      <formula>0</formula>
    </cfRule>
  </conditionalFormatting>
  <conditionalFormatting sqref="J6">
    <cfRule type="cellIs" dxfId="181" priority="19" operator="lessThan">
      <formula>0</formula>
    </cfRule>
  </conditionalFormatting>
  <conditionalFormatting sqref="O6">
    <cfRule type="cellIs" dxfId="180" priority="18" operator="lessThan">
      <formula>0</formula>
    </cfRule>
  </conditionalFormatting>
  <conditionalFormatting sqref="T6">
    <cfRule type="cellIs" dxfId="179" priority="17" operator="lessThan">
      <formula>0</formula>
    </cfRule>
  </conditionalFormatting>
  <conditionalFormatting sqref="Y6">
    <cfRule type="cellIs" dxfId="178" priority="16" operator="lessThan">
      <formula>0</formula>
    </cfRule>
  </conditionalFormatting>
  <conditionalFormatting sqref="AD6">
    <cfRule type="cellIs" dxfId="177" priority="15" operator="lessThan">
      <formula>0</formula>
    </cfRule>
  </conditionalFormatting>
  <conditionalFormatting sqref="AI6">
    <cfRule type="cellIs" dxfId="176" priority="14" operator="lessThan">
      <formula>0</formula>
    </cfRule>
  </conditionalFormatting>
  <conditionalFormatting sqref="AN6">
    <cfRule type="cellIs" dxfId="175" priority="13" operator="lessThan">
      <formula>0</formula>
    </cfRule>
  </conditionalFormatting>
  <conditionalFormatting sqref="AS6">
    <cfRule type="cellIs" dxfId="174" priority="12" operator="lessThan">
      <formula>0</formula>
    </cfRule>
  </conditionalFormatting>
  <conditionalFormatting sqref="AX6">
    <cfRule type="cellIs" dxfId="173" priority="11" operator="lessThan">
      <formula>0</formula>
    </cfRule>
  </conditionalFormatting>
  <conditionalFormatting sqref="BC6">
    <cfRule type="cellIs" dxfId="172" priority="10" operator="lessThan">
      <formula>0</formula>
    </cfRule>
  </conditionalFormatting>
  <conditionalFormatting sqref="BH6">
    <cfRule type="cellIs" dxfId="171" priority="9" operator="lessThan">
      <formula>0</formula>
    </cfRule>
  </conditionalFormatting>
  <conditionalFormatting sqref="BM6">
    <cfRule type="cellIs" dxfId="170" priority="8" operator="lessThan">
      <formula>0</formula>
    </cfRule>
  </conditionalFormatting>
  <conditionalFormatting sqref="BR6">
    <cfRule type="cellIs" dxfId="169" priority="7" operator="lessThan">
      <formula>0</formula>
    </cfRule>
  </conditionalFormatting>
  <conditionalFormatting sqref="BW6">
    <cfRule type="cellIs" dxfId="168" priority="6" operator="lessThan">
      <formula>0</formula>
    </cfRule>
  </conditionalFormatting>
  <conditionalFormatting sqref="CB6">
    <cfRule type="cellIs" dxfId="167" priority="5" operator="lessThan">
      <formula>0</formula>
    </cfRule>
  </conditionalFormatting>
  <conditionalFormatting sqref="CG6">
    <cfRule type="cellIs" dxfId="166" priority="4" operator="lessThan">
      <formula>0</formula>
    </cfRule>
  </conditionalFormatting>
  <conditionalFormatting sqref="CL6">
    <cfRule type="cellIs" dxfId="165" priority="3" operator="lessThan">
      <formula>0</formula>
    </cfRule>
  </conditionalFormatting>
  <conditionalFormatting sqref="CQ6">
    <cfRule type="cellIs" dxfId="164" priority="2" operator="lessThan">
      <formula>0</formula>
    </cfRule>
  </conditionalFormatting>
  <conditionalFormatting sqref="CV6">
    <cfRule type="cellIs" dxfId="163" priority="1" operator="lessThan">
      <formula>0</formula>
    </cfRule>
  </conditionalFormatting>
  <dataValidations count="1">
    <dataValidation showInputMessage="1" errorTitle="Edição não permitida" error="coloca 75" sqref="E5 CQ5 J5 O5 T5 Y5 AD5 AI5 AN5 AS5 AX5 BC5 BH5 BM5 BR5 BW5 CB5 CG5 CL5 CV5" xr:uid="{00000000-0002-0000-0900-000000000000}"/>
  </dataValidation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drawing r:id="rId2"/>
  <tableParts count="40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Selecione o subgrupo" xr:uid="{00000000-0002-0000-0900-000001000000}">
          <x14:formula1>
            <xm:f>Referências!$Q$2:$Q$3</xm:f>
          </x14:formula1>
          <xm:sqref>CQ3 E3 J3 O3 T3 Y3 AD3 AI3 AN3 AS3 AX3 BC3 BH3 BM3 BR3 BW3 CB3 CG3 CL3 CV3</xm:sqref>
        </x14:dataValidation>
        <x14:dataValidation type="list" allowBlank="1" showInputMessage="1" showErrorMessage="1" promptTitle="Selecione o subgrupo" xr:uid="{71FE349E-2FC3-4CF2-A54F-ED7F978F3C84}">
          <x14:formula1>
            <xm:f>Referências!$T$2:$T$6</xm:f>
          </x14:formula1>
          <xm:sqref>E4 J4 O4 T4 Y4 AD4 AI4 AN4 AS4 AX4 BC4 BH4 BM4 BR4 BW4 CB4 CG4 CL4 CQ4 CV4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24"/>
  <dimension ref="A1:AI69"/>
  <sheetViews>
    <sheetView zoomScale="115" zoomScaleNormal="115" workbookViewId="0">
      <selection activeCell="J4" sqref="J4:Q4"/>
    </sheetView>
  </sheetViews>
  <sheetFormatPr defaultColWidth="0" defaultRowHeight="15" x14ac:dyDescent="0.25"/>
  <cols>
    <col min="1" max="3" width="3.7109375" style="48" customWidth="1"/>
    <col min="4" max="4" width="18.42578125" style="48" customWidth="1"/>
    <col min="5" max="15" width="3.7109375" style="48" customWidth="1"/>
    <col min="16" max="16" width="6.7109375" style="48" bestFit="1" customWidth="1"/>
    <col min="17" max="27" width="3.7109375" style="48" customWidth="1"/>
    <col min="28" max="28" width="7.42578125" style="48" customWidth="1"/>
    <col min="29" max="29" width="3.7109375" style="48" customWidth="1"/>
    <col min="30" max="30" width="6.7109375" style="48" customWidth="1"/>
    <col min="31" max="31" width="3.7109375" style="48" customWidth="1"/>
    <col min="32" max="32" width="3.5703125" style="48" customWidth="1"/>
    <col min="33" max="34" width="3.7109375" style="48" customWidth="1"/>
    <col min="35" max="35" width="9.140625" style="48" customWidth="1"/>
    <col min="36" max="16384" width="9.140625" hidden="1"/>
  </cols>
  <sheetData>
    <row r="1" spans="2:34" ht="15" customHeight="1" x14ac:dyDescent="0.25"/>
    <row r="2" spans="2:34" ht="15" customHeight="1" x14ac:dyDescent="0.25">
      <c r="B2" s="79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7"/>
    </row>
    <row r="3" spans="2:34" ht="15" customHeight="1" x14ac:dyDescent="0.25">
      <c r="B3" s="69"/>
      <c r="C3" s="50" t="s">
        <v>3822</v>
      </c>
      <c r="AH3" s="51"/>
    </row>
    <row r="4" spans="2:34" ht="15" customHeight="1" x14ac:dyDescent="0.25">
      <c r="B4" s="69"/>
      <c r="D4" s="48" t="s">
        <v>3823</v>
      </c>
      <c r="J4" s="967" t="str">
        <f>Tarifas!AC3</f>
        <v>CPFL RGE</v>
      </c>
      <c r="K4" s="968"/>
      <c r="L4" s="968"/>
      <c r="M4" s="968"/>
      <c r="N4" s="968"/>
      <c r="O4" s="968"/>
      <c r="P4" s="968"/>
      <c r="Q4" s="968"/>
      <c r="R4" s="964" t="s">
        <v>3824</v>
      </c>
      <c r="S4" s="965"/>
      <c r="T4" s="965"/>
      <c r="U4" s="965"/>
      <c r="V4" s="965"/>
      <c r="W4" s="965"/>
      <c r="X4" s="965"/>
      <c r="Y4" s="965"/>
      <c r="Z4" s="965"/>
      <c r="AA4" s="965"/>
      <c r="AB4" s="965"/>
      <c r="AC4" s="965"/>
      <c r="AD4" s="965"/>
      <c r="AE4" s="965"/>
      <c r="AF4" s="965"/>
      <c r="AG4" s="966"/>
      <c r="AH4" s="51"/>
    </row>
    <row r="5" spans="2:34" ht="15" customHeight="1" x14ac:dyDescent="0.25">
      <c r="B5" s="69"/>
      <c r="D5" s="48" t="s">
        <v>3825</v>
      </c>
      <c r="J5" s="957"/>
      <c r="K5" s="957"/>
      <c r="L5" s="957"/>
      <c r="M5" s="957"/>
      <c r="N5" s="957"/>
      <c r="O5" s="957"/>
      <c r="P5" s="957"/>
      <c r="Q5" s="957"/>
      <c r="R5" s="957"/>
      <c r="S5" s="957"/>
      <c r="T5" s="957"/>
      <c r="U5" s="957"/>
      <c r="V5" s="957"/>
      <c r="W5" s="957"/>
      <c r="X5" s="957"/>
      <c r="Y5" s="957"/>
      <c r="Z5" s="957"/>
      <c r="AA5" s="957"/>
      <c r="AB5" s="957"/>
      <c r="AC5" s="957"/>
      <c r="AD5" s="957"/>
      <c r="AE5" s="957"/>
      <c r="AF5" s="957"/>
      <c r="AG5" s="957"/>
      <c r="AH5" s="51"/>
    </row>
    <row r="6" spans="2:34" ht="15" customHeight="1" x14ac:dyDescent="0.25">
      <c r="B6" s="69"/>
      <c r="D6" s="48" t="s">
        <v>3826</v>
      </c>
      <c r="J6" s="957"/>
      <c r="K6" s="957"/>
      <c r="L6" s="957"/>
      <c r="M6" s="957"/>
      <c r="N6" s="957"/>
      <c r="O6" s="957"/>
      <c r="P6" s="957"/>
      <c r="Q6" s="957"/>
      <c r="R6" s="957"/>
      <c r="S6" s="957"/>
      <c r="T6" s="957"/>
      <c r="U6" s="957"/>
      <c r="V6" s="957"/>
      <c r="W6" s="957"/>
      <c r="X6" s="957"/>
      <c r="Y6" s="957"/>
      <c r="Z6" s="957"/>
      <c r="AA6" s="957"/>
      <c r="AB6" s="957"/>
      <c r="AC6" s="957"/>
      <c r="AD6" s="957"/>
      <c r="AE6" s="957"/>
      <c r="AF6" s="957"/>
      <c r="AG6" s="957"/>
      <c r="AH6" s="51"/>
    </row>
    <row r="7" spans="2:34" ht="15" customHeight="1" x14ac:dyDescent="0.25">
      <c r="B7" s="69"/>
      <c r="D7" s="48" t="s">
        <v>3827</v>
      </c>
      <c r="J7" s="970"/>
      <c r="K7" s="970"/>
      <c r="L7" s="970"/>
      <c r="M7" s="970"/>
      <c r="N7" s="970"/>
      <c r="P7" s="48" t="s">
        <v>3828</v>
      </c>
      <c r="R7" s="971"/>
      <c r="S7" s="972"/>
      <c r="T7" s="972"/>
      <c r="U7" s="972"/>
      <c r="V7" s="972"/>
      <c r="W7" s="972"/>
      <c r="X7" s="972"/>
      <c r="Y7" s="972"/>
      <c r="Z7" s="972"/>
      <c r="AA7" s="972"/>
      <c r="AB7" s="972"/>
      <c r="AC7" s="972"/>
      <c r="AD7" s="972"/>
      <c r="AE7" s="972"/>
      <c r="AF7" s="972"/>
      <c r="AG7" s="972"/>
      <c r="AH7" s="51"/>
    </row>
    <row r="8" spans="2:34" ht="15" customHeight="1" x14ac:dyDescent="0.25">
      <c r="B8" s="69"/>
      <c r="D8" s="48" t="s">
        <v>3829</v>
      </c>
      <c r="J8" s="973"/>
      <c r="K8" s="974"/>
      <c r="L8" s="974"/>
      <c r="M8" s="974"/>
      <c r="N8" s="974"/>
      <c r="O8" s="975"/>
      <c r="P8" s="80"/>
      <c r="Q8" s="80"/>
      <c r="X8" s="48" t="s">
        <v>3830</v>
      </c>
      <c r="AD8" s="969">
        <v>0.08</v>
      </c>
      <c r="AE8" s="969"/>
      <c r="AF8" s="969"/>
      <c r="AG8" s="969"/>
      <c r="AH8" s="51"/>
    </row>
    <row r="9" spans="2:34" ht="15" customHeight="1" x14ac:dyDescent="0.25">
      <c r="B9" s="69"/>
      <c r="D9" s="48" t="s">
        <v>3831</v>
      </c>
      <c r="J9" s="958" t="s">
        <v>20</v>
      </c>
      <c r="K9" s="958"/>
      <c r="L9" s="958"/>
      <c r="M9" s="958"/>
      <c r="N9" s="958"/>
      <c r="O9" s="958"/>
      <c r="P9" s="80"/>
      <c r="Q9" s="80"/>
      <c r="AD9" s="955"/>
      <c r="AE9" s="956"/>
      <c r="AF9" s="956"/>
      <c r="AG9" s="956"/>
      <c r="AH9" s="51"/>
    </row>
    <row r="10" spans="2:34" ht="15" customHeight="1" x14ac:dyDescent="0.25">
      <c r="B10" s="69"/>
      <c r="AH10" s="51"/>
    </row>
    <row r="11" spans="2:34" ht="15" customHeight="1" x14ac:dyDescent="0.25">
      <c r="B11" s="69"/>
      <c r="C11" s="50" t="s">
        <v>5072</v>
      </c>
      <c r="AH11" s="51"/>
    </row>
    <row r="12" spans="2:34" ht="15" customHeight="1" x14ac:dyDescent="0.25">
      <c r="B12" s="69"/>
      <c r="D12" s="48" t="s">
        <v>694</v>
      </c>
      <c r="J12" s="957"/>
      <c r="K12" s="957"/>
      <c r="L12" s="957"/>
      <c r="M12" s="957"/>
      <c r="N12" s="957"/>
      <c r="O12" s="957"/>
      <c r="P12" s="957"/>
      <c r="Q12" s="957"/>
      <c r="R12" s="957"/>
      <c r="S12" s="957"/>
      <c r="T12" s="957"/>
      <c r="U12" s="957"/>
      <c r="V12" s="957"/>
      <c r="W12" s="957"/>
      <c r="X12" s="957"/>
      <c r="Y12" s="957"/>
      <c r="Z12" s="957"/>
      <c r="AA12" s="957"/>
      <c r="AB12" s="957"/>
      <c r="AC12" s="957"/>
      <c r="AD12" s="957"/>
      <c r="AE12" s="957"/>
      <c r="AF12" s="957"/>
      <c r="AG12" s="957"/>
      <c r="AH12" s="51"/>
    </row>
    <row r="13" spans="2:34" customFormat="1" x14ac:dyDescent="0.25">
      <c r="B13" s="575"/>
      <c r="D13" s="934" t="s">
        <v>5107</v>
      </c>
      <c r="E13" s="934"/>
      <c r="F13" s="934"/>
      <c r="G13" s="934"/>
      <c r="H13" s="934"/>
      <c r="I13" s="576"/>
      <c r="J13" s="933"/>
      <c r="K13" s="933"/>
      <c r="L13" s="933"/>
      <c r="M13" s="933"/>
      <c r="N13" s="933"/>
      <c r="O13" s="933"/>
      <c r="P13" s="933"/>
      <c r="Q13" s="933"/>
      <c r="R13" s="933"/>
      <c r="S13" s="933"/>
      <c r="T13" s="933"/>
      <c r="U13" s="933"/>
      <c r="V13" s="933"/>
      <c r="W13" s="933"/>
      <c r="X13" s="933"/>
      <c r="Y13" s="933"/>
      <c r="Z13" s="933"/>
      <c r="AA13" s="933"/>
      <c r="AB13" s="933"/>
      <c r="AC13" s="933"/>
      <c r="AD13" s="933"/>
      <c r="AE13" s="933"/>
      <c r="AF13" s="933"/>
      <c r="AG13" s="933"/>
      <c r="AH13" s="577"/>
    </row>
    <row r="14" spans="2:34" ht="15" customHeight="1" x14ac:dyDescent="0.25">
      <c r="B14" s="69"/>
      <c r="D14" s="48" t="s">
        <v>3832</v>
      </c>
      <c r="J14" s="957"/>
      <c r="K14" s="957"/>
      <c r="L14" s="957"/>
      <c r="M14" s="957"/>
      <c r="N14" s="957"/>
      <c r="O14" s="957"/>
      <c r="P14" s="957"/>
      <c r="Q14" s="957"/>
      <c r="R14" s="957"/>
      <c r="S14" s="957"/>
      <c r="T14" s="957"/>
      <c r="U14" s="957"/>
      <c r="V14" s="957"/>
      <c r="W14" s="957"/>
      <c r="X14" s="957"/>
      <c r="Y14" s="957"/>
      <c r="Z14" s="957"/>
      <c r="AA14" s="957"/>
      <c r="AB14" s="957"/>
      <c r="AC14" s="957"/>
      <c r="AD14" s="957"/>
      <c r="AE14" s="957"/>
      <c r="AF14" s="957"/>
      <c r="AG14" s="957"/>
      <c r="AH14" s="51"/>
    </row>
    <row r="15" spans="2:34" ht="15" customHeight="1" x14ac:dyDescent="0.25">
      <c r="B15" s="69"/>
      <c r="D15" s="48" t="s">
        <v>3833</v>
      </c>
      <c r="J15" s="960"/>
      <c r="K15" s="961"/>
      <c r="L15" s="961"/>
      <c r="M15" s="961"/>
      <c r="N15" s="961"/>
      <c r="O15" s="961"/>
      <c r="P15" s="961"/>
      <c r="Q15" s="961"/>
      <c r="R15" s="962"/>
      <c r="S15" s="403"/>
      <c r="T15" s="403"/>
      <c r="U15" s="403"/>
      <c r="V15" s="403"/>
      <c r="W15" s="403"/>
      <c r="X15" s="403"/>
      <c r="Y15" s="403"/>
      <c r="Z15" s="403"/>
      <c r="AA15" s="403"/>
      <c r="AB15" s="403"/>
      <c r="AC15" s="403"/>
      <c r="AD15" s="403"/>
      <c r="AE15" s="403"/>
      <c r="AF15" s="403"/>
      <c r="AG15" s="403"/>
      <c r="AH15" s="51"/>
    </row>
    <row r="16" spans="2:34" ht="15" customHeight="1" x14ac:dyDescent="0.25">
      <c r="B16" s="69"/>
      <c r="D16" s="48" t="s">
        <v>3834</v>
      </c>
      <c r="J16" s="963"/>
      <c r="K16" s="963"/>
      <c r="L16" s="963"/>
      <c r="M16" s="963"/>
      <c r="N16" s="963"/>
      <c r="O16" s="963"/>
      <c r="P16" s="963"/>
      <c r="Q16" s="963"/>
      <c r="R16" s="963"/>
      <c r="AG16"/>
      <c r="AH16" s="51"/>
    </row>
    <row r="17" spans="2:34" ht="15" customHeight="1" x14ac:dyDescent="0.25">
      <c r="B17" s="69"/>
      <c r="D17" s="48" t="s">
        <v>3835</v>
      </c>
      <c r="J17" s="963" t="s">
        <v>497</v>
      </c>
      <c r="K17" s="963"/>
      <c r="L17" s="963"/>
      <c r="M17" s="963"/>
      <c r="N17" s="963"/>
      <c r="O17" s="963"/>
      <c r="P17" s="963"/>
      <c r="Q17" s="963"/>
      <c r="R17" s="963"/>
      <c r="W17"/>
      <c r="AH17" s="51"/>
    </row>
    <row r="18" spans="2:34" ht="17.25" customHeight="1" x14ac:dyDescent="0.25">
      <c r="B18" s="69"/>
      <c r="D18" s="48" t="s">
        <v>8</v>
      </c>
      <c r="J18" s="963" t="s">
        <v>496</v>
      </c>
      <c r="K18" s="963"/>
      <c r="L18" s="963"/>
      <c r="M18" s="963"/>
      <c r="N18" s="963"/>
      <c r="O18" s="963"/>
      <c r="P18" s="963"/>
      <c r="Q18" s="963"/>
      <c r="R18" s="963"/>
      <c r="AH18" s="51"/>
    </row>
    <row r="19" spans="2:34" ht="15.75" customHeight="1" x14ac:dyDescent="0.25">
      <c r="B19" s="69"/>
      <c r="D19" s="48" t="s">
        <v>3836</v>
      </c>
      <c r="J19" s="959" t="s">
        <v>498</v>
      </c>
      <c r="K19" s="959"/>
      <c r="L19" s="959"/>
      <c r="M19" s="959"/>
      <c r="N19" s="959"/>
      <c r="O19" s="959"/>
      <c r="P19" s="959"/>
      <c r="Q19" s="959"/>
      <c r="R19" s="959"/>
      <c r="AH19" s="51"/>
    </row>
    <row r="20" spans="2:34" ht="15" customHeight="1" x14ac:dyDescent="0.25">
      <c r="B20" s="69"/>
      <c r="D20" s="48" t="s">
        <v>671</v>
      </c>
      <c r="J20" s="959" t="s">
        <v>499</v>
      </c>
      <c r="K20" s="959"/>
      <c r="L20" s="959"/>
      <c r="M20" s="959"/>
      <c r="N20" s="959"/>
      <c r="O20" s="959"/>
      <c r="P20" s="959"/>
      <c r="Q20" s="959"/>
      <c r="R20" s="959"/>
      <c r="AH20" s="51"/>
    </row>
    <row r="21" spans="2:34" ht="15" customHeight="1" x14ac:dyDescent="0.25">
      <c r="B21" s="78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7"/>
    </row>
    <row r="22" spans="2:34" ht="15" customHeight="1" x14ac:dyDescent="0.25">
      <c r="B22" s="75"/>
    </row>
    <row r="23" spans="2:34" ht="15" customHeight="1" x14ac:dyDescent="0.25">
      <c r="B23" s="55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7"/>
    </row>
    <row r="24" spans="2:34" ht="15" customHeight="1" x14ac:dyDescent="0.25">
      <c r="B24" s="58"/>
      <c r="C24" s="81" t="s">
        <v>3837</v>
      </c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60"/>
    </row>
    <row r="25" spans="2:34" ht="15" customHeight="1" x14ac:dyDescent="0.25">
      <c r="B25" s="58"/>
      <c r="C25" s="59"/>
      <c r="D25" s="59" t="s">
        <v>3838</v>
      </c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60"/>
    </row>
    <row r="26" spans="2:34" ht="15" customHeight="1" x14ac:dyDescent="0.25">
      <c r="B26" s="58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60"/>
    </row>
    <row r="27" spans="2:34" ht="15" customHeight="1" x14ac:dyDescent="0.3">
      <c r="B27" s="58"/>
      <c r="C27" s="82" t="str">
        <f>IF(CPFL!L4="não","",IF(CPFL!L4="sim","a","r"))</f>
        <v/>
      </c>
      <c r="D27" s="59" t="s">
        <v>21</v>
      </c>
      <c r="E27" s="59"/>
      <c r="F27" s="59"/>
      <c r="G27" s="59"/>
      <c r="H27" s="59"/>
      <c r="I27" s="59"/>
      <c r="J27" s="59"/>
      <c r="K27" s="59"/>
      <c r="L27" s="82" t="str">
        <f>IF(CPFL!L6="não","",IF(CPFL!L6="sim","a","r"))</f>
        <v/>
      </c>
      <c r="M27" s="59" t="s">
        <v>42</v>
      </c>
      <c r="N27" s="59"/>
      <c r="O27" s="59"/>
      <c r="P27" s="59"/>
      <c r="Q27" s="59"/>
      <c r="R27" s="59"/>
      <c r="S27" s="59"/>
      <c r="T27" s="82" t="str">
        <f>IF(CPFL!L8="não","",IF(CPFL!L8="sim","a","r"))</f>
        <v/>
      </c>
      <c r="U27" s="59" t="s">
        <v>61</v>
      </c>
      <c r="V27" s="59"/>
      <c r="W27" s="59"/>
      <c r="X27" s="59"/>
      <c r="Y27" s="59"/>
      <c r="Z27" s="59"/>
      <c r="AA27" s="59"/>
      <c r="AB27" s="59"/>
      <c r="AC27" s="82" t="str">
        <f>IF(CPFL!L10="não","",IF(CPFL!L10="sim","a","r"))</f>
        <v/>
      </c>
      <c r="AD27" s="59" t="s">
        <v>71</v>
      </c>
      <c r="AE27" s="59"/>
      <c r="AF27" s="59"/>
      <c r="AG27" s="59"/>
      <c r="AH27" s="60"/>
    </row>
    <row r="28" spans="2:34" ht="15" customHeight="1" x14ac:dyDescent="0.25">
      <c r="B28" s="58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60"/>
    </row>
    <row r="29" spans="2:34" ht="15" customHeight="1" x14ac:dyDescent="0.3">
      <c r="B29" s="58"/>
      <c r="C29" s="82" t="str">
        <f>IF(CPFL!L5="não","",IF(CPFL!L5="sim","a","r"))</f>
        <v/>
      </c>
      <c r="D29" s="59" t="s">
        <v>31</v>
      </c>
      <c r="E29" s="59"/>
      <c r="F29" s="59"/>
      <c r="G29" s="59"/>
      <c r="H29" s="59"/>
      <c r="I29" s="59"/>
      <c r="J29" s="59"/>
      <c r="K29" s="59"/>
      <c r="L29" s="82" t="str">
        <f>IF(CPFL!L7="não","",IF(CPFL!L7="sim","a","r"))</f>
        <v/>
      </c>
      <c r="M29" s="59" t="s">
        <v>52</v>
      </c>
      <c r="N29" s="59"/>
      <c r="O29" s="59"/>
      <c r="P29" s="59"/>
      <c r="Q29" s="59"/>
      <c r="R29" s="59"/>
      <c r="S29" s="59"/>
      <c r="T29" s="82" t="str">
        <f>IF(CPFL!L9="não","",IF(CPFL!L9="sim","a","r"))</f>
        <v/>
      </c>
      <c r="U29" s="59" t="s">
        <v>3839</v>
      </c>
      <c r="V29" s="59"/>
      <c r="W29" s="59"/>
      <c r="X29" s="59"/>
      <c r="Y29" s="59"/>
      <c r="Z29" s="59"/>
      <c r="AA29" s="59"/>
      <c r="AB29" s="59"/>
      <c r="AC29" s="82" t="str">
        <f>IF(CPFL!L11="não","",IF(CPFL!L11="sim","a","r"))</f>
        <v/>
      </c>
      <c r="AD29" s="59" t="s">
        <v>6113</v>
      </c>
      <c r="AE29" s="59"/>
      <c r="AF29" s="59"/>
      <c r="AG29" s="59"/>
      <c r="AH29" s="60"/>
    </row>
    <row r="30" spans="2:34" ht="15" customHeight="1" x14ac:dyDescent="0.25">
      <c r="B30" s="58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60"/>
    </row>
    <row r="31" spans="2:34" ht="15" customHeight="1" x14ac:dyDescent="0.25">
      <c r="B31" s="58"/>
      <c r="C31" s="81" t="s">
        <v>3840</v>
      </c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60"/>
    </row>
    <row r="32" spans="2:34" ht="15" customHeight="1" x14ac:dyDescent="0.25">
      <c r="B32" s="58"/>
      <c r="C32" s="59"/>
      <c r="D32" s="59"/>
      <c r="E32" s="59"/>
      <c r="F32" s="59"/>
      <c r="G32" s="59"/>
      <c r="H32" s="59"/>
      <c r="I32" s="83" t="s">
        <v>3841</v>
      </c>
      <c r="J32" s="945">
        <f>'Escolha tarifa'!E17</f>
        <v>924.10883683013355</v>
      </c>
      <c r="K32" s="945"/>
      <c r="L32" s="945"/>
      <c r="M32" s="945"/>
      <c r="N32" s="945"/>
      <c r="O32" s="59" t="s">
        <v>3842</v>
      </c>
      <c r="P32" s="59"/>
      <c r="Q32" s="59"/>
      <c r="R32" s="83"/>
      <c r="S32" s="83"/>
      <c r="T32" s="59"/>
      <c r="U32" s="83" t="s">
        <v>3843</v>
      </c>
      <c r="V32" s="945">
        <f>'Escolha tarifa'!F17</f>
        <v>2668.4784624000004</v>
      </c>
      <c r="W32" s="945"/>
      <c r="X32" s="945"/>
      <c r="Y32" s="945"/>
      <c r="Z32" s="945"/>
      <c r="AA32" s="59" t="s">
        <v>3844</v>
      </c>
      <c r="AB32" s="59"/>
      <c r="AC32" s="59"/>
      <c r="AD32" s="59"/>
      <c r="AE32" s="59"/>
      <c r="AF32" s="59"/>
      <c r="AG32" s="59"/>
      <c r="AH32" s="60"/>
    </row>
    <row r="33" spans="2:34" ht="15" customHeight="1" x14ac:dyDescent="0.25">
      <c r="B33" s="58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09"/>
      <c r="R33" s="50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60"/>
    </row>
    <row r="34" spans="2:34" ht="15" customHeight="1" x14ac:dyDescent="0.25">
      <c r="B34" s="58"/>
      <c r="C34" s="59"/>
      <c r="D34" s="59"/>
      <c r="E34" s="59"/>
      <c r="F34" s="59"/>
      <c r="G34" s="59"/>
      <c r="H34" s="59"/>
      <c r="I34" s="83" t="s">
        <v>3845</v>
      </c>
      <c r="J34" s="943">
        <f>'Escolha tarifa'!E18</f>
        <v>3590</v>
      </c>
      <c r="K34" s="944"/>
      <c r="L34" s="944"/>
      <c r="M34" s="944"/>
      <c r="N34" s="944"/>
      <c r="O34" s="59"/>
      <c r="P34" s="59"/>
      <c r="Q34" s="509"/>
      <c r="R34" s="509"/>
      <c r="S34" s="59"/>
      <c r="T34" s="59"/>
      <c r="U34" s="83" t="s">
        <v>3846</v>
      </c>
      <c r="V34" s="948">
        <f>'Escolha tarifa'!F18</f>
        <v>46189</v>
      </c>
      <c r="W34" s="944"/>
      <c r="X34" s="944"/>
      <c r="Y34" s="944"/>
      <c r="Z34" s="944"/>
      <c r="AA34" s="59"/>
      <c r="AB34" s="59"/>
      <c r="AC34" s="59"/>
      <c r="AD34" s="59"/>
      <c r="AE34" s="59"/>
      <c r="AF34" s="59"/>
      <c r="AG34" s="59"/>
      <c r="AH34" s="60"/>
    </row>
    <row r="35" spans="2:34" ht="15" customHeight="1" x14ac:dyDescent="0.25">
      <c r="B35" s="58"/>
      <c r="C35" s="59"/>
      <c r="D35" s="59"/>
      <c r="E35" s="59"/>
      <c r="F35" s="59"/>
      <c r="G35" s="59"/>
      <c r="H35" s="59"/>
      <c r="I35" s="83" t="s">
        <v>3847</v>
      </c>
      <c r="J35" s="949">
        <f>'Escolha tarifa'!F19</f>
        <v>0.8</v>
      </c>
      <c r="K35" s="949"/>
      <c r="L35" s="949"/>
      <c r="M35" s="949"/>
      <c r="N35" s="949"/>
      <c r="O35" s="59"/>
      <c r="P35" s="59"/>
      <c r="Q35" s="509"/>
      <c r="R35" s="509"/>
      <c r="S35" s="59"/>
      <c r="T35" s="59"/>
      <c r="U35" s="83" t="s">
        <v>3848</v>
      </c>
      <c r="V35" s="949">
        <f>'Escolha tarifa'!F20</f>
        <v>0.15</v>
      </c>
      <c r="W35" s="949"/>
      <c r="X35" s="949"/>
      <c r="Y35" s="949"/>
      <c r="Z35" s="949"/>
      <c r="AA35" s="59"/>
      <c r="AB35" s="59"/>
      <c r="AC35" s="59"/>
      <c r="AD35" s="59"/>
      <c r="AE35" s="59"/>
      <c r="AF35" s="59"/>
      <c r="AG35" s="59"/>
      <c r="AH35" s="60"/>
    </row>
    <row r="36" spans="2:34" ht="15" customHeight="1" x14ac:dyDescent="0.25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60"/>
    </row>
    <row r="37" spans="2:34" ht="15" customHeight="1" x14ac:dyDescent="0.25">
      <c r="B37" s="58"/>
      <c r="C37" s="81" t="s">
        <v>3849</v>
      </c>
      <c r="D37" s="59"/>
      <c r="E37" s="59"/>
      <c r="F37" s="59"/>
      <c r="G37" s="59"/>
      <c r="H37" s="59"/>
      <c r="I37" s="59"/>
      <c r="J37" s="59"/>
      <c r="K37" s="59"/>
      <c r="L37" s="947">
        <f>CustoContabil!C20</f>
        <v>3000</v>
      </c>
      <c r="M37" s="947"/>
      <c r="N37" s="947"/>
      <c r="O37" s="947"/>
      <c r="P37" s="947"/>
      <c r="Q37" s="59"/>
      <c r="R37" s="59"/>
      <c r="S37" s="59"/>
      <c r="T37" s="59"/>
      <c r="U37" s="59" t="s">
        <v>3850</v>
      </c>
      <c r="V37" s="59"/>
      <c r="W37" s="59"/>
      <c r="X37" s="59"/>
      <c r="Y37" s="59"/>
      <c r="Z37" s="59"/>
      <c r="AA37" s="59"/>
      <c r="AB37" s="59"/>
      <c r="AC37" s="946">
        <f>CustoContabil!E20</f>
        <v>3000</v>
      </c>
      <c r="AD37" s="946"/>
      <c r="AE37" s="946"/>
      <c r="AF37" s="946"/>
      <c r="AG37" s="946"/>
      <c r="AH37" s="60"/>
    </row>
    <row r="38" spans="2:34" ht="15" customHeight="1" x14ac:dyDescent="0.25">
      <c r="B38" s="58"/>
      <c r="C38" s="81" t="s">
        <v>3851</v>
      </c>
      <c r="D38" s="59"/>
      <c r="E38" s="59"/>
      <c r="F38" s="59"/>
      <c r="G38" s="59"/>
      <c r="H38" s="59"/>
      <c r="I38" s="59"/>
      <c r="J38" s="59"/>
      <c r="K38" s="59"/>
      <c r="L38" s="945">
        <f>RCB!C15</f>
        <v>0</v>
      </c>
      <c r="M38" s="945"/>
      <c r="N38" s="945"/>
      <c r="O38" s="945"/>
      <c r="P38" s="945"/>
      <c r="Q38" s="81" t="s">
        <v>3852</v>
      </c>
      <c r="R38" s="59"/>
      <c r="S38" s="59"/>
      <c r="T38" s="59"/>
      <c r="U38" s="59" t="s">
        <v>3853</v>
      </c>
      <c r="V38" s="59"/>
      <c r="W38" s="59"/>
      <c r="X38" s="59"/>
      <c r="Y38" s="59"/>
      <c r="Z38" s="59"/>
      <c r="AA38" s="59"/>
      <c r="AB38" s="59"/>
      <c r="AC38" s="946">
        <f>CustoContabil!F20</f>
        <v>0</v>
      </c>
      <c r="AD38" s="946"/>
      <c r="AE38" s="946"/>
      <c r="AF38" s="946"/>
      <c r="AG38" s="946"/>
      <c r="AH38" s="60"/>
    </row>
    <row r="39" spans="2:34" ht="15" customHeight="1" x14ac:dyDescent="0.25">
      <c r="B39" s="58"/>
      <c r="C39" s="81" t="s">
        <v>3854</v>
      </c>
      <c r="D39" s="59"/>
      <c r="E39" s="59"/>
      <c r="F39" s="59"/>
      <c r="G39" s="59"/>
      <c r="H39" s="59"/>
      <c r="I39" s="59"/>
      <c r="J39" s="59"/>
      <c r="K39" s="59"/>
      <c r="L39" s="945">
        <f>RCB!D15</f>
        <v>0</v>
      </c>
      <c r="M39" s="945"/>
      <c r="N39" s="945"/>
      <c r="O39" s="945"/>
      <c r="P39" s="945"/>
      <c r="Q39" s="81" t="s">
        <v>3855</v>
      </c>
      <c r="R39" s="59"/>
      <c r="S39" s="59"/>
      <c r="T39" s="59"/>
      <c r="U39" s="59" t="s">
        <v>3856</v>
      </c>
      <c r="V39" s="59"/>
      <c r="W39" s="59"/>
      <c r="X39" s="59"/>
      <c r="Y39" s="59"/>
      <c r="Z39" s="59"/>
      <c r="AA39" s="59"/>
      <c r="AB39" s="59"/>
      <c r="AC39" s="946">
        <f>CustoContabil!G20</f>
        <v>0</v>
      </c>
      <c r="AD39" s="946"/>
      <c r="AE39" s="946"/>
      <c r="AF39" s="946"/>
      <c r="AG39" s="946"/>
      <c r="AH39" s="60"/>
    </row>
    <row r="40" spans="2:34" ht="15" customHeight="1" x14ac:dyDescent="0.25">
      <c r="B40" s="58"/>
      <c r="C40" s="81"/>
      <c r="D40" s="59"/>
      <c r="E40" s="59"/>
      <c r="F40" s="59"/>
      <c r="G40" s="59"/>
      <c r="H40" s="59"/>
      <c r="I40" s="59"/>
      <c r="J40" s="59"/>
      <c r="K40" s="59"/>
      <c r="L40" s="84"/>
      <c r="M40" s="84"/>
      <c r="N40" s="84"/>
      <c r="O40" s="84"/>
      <c r="P40" s="84"/>
      <c r="Q40" s="81"/>
      <c r="R40" s="59"/>
      <c r="S40" s="59"/>
      <c r="T40" s="59"/>
      <c r="U40" s="59" t="s">
        <v>3857</v>
      </c>
      <c r="V40" s="59"/>
      <c r="W40" s="59"/>
      <c r="X40" s="59"/>
      <c r="Y40" s="59"/>
      <c r="Z40" s="59"/>
      <c r="AA40" s="59"/>
      <c r="AB40" s="59"/>
      <c r="AC40" s="953">
        <f>ROUNDUP(CPFL!AU11*12,0)</f>
        <v>0</v>
      </c>
      <c r="AD40" s="953"/>
      <c r="AE40" s="59" t="s">
        <v>3858</v>
      </c>
      <c r="AF40" s="59"/>
      <c r="AG40" s="59"/>
      <c r="AH40" s="60"/>
    </row>
    <row r="41" spans="2:34" ht="15" customHeight="1" x14ac:dyDescent="0.25"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60"/>
    </row>
    <row r="42" spans="2:34" ht="15" customHeight="1" x14ac:dyDescent="0.25">
      <c r="B42" s="58"/>
      <c r="C42" s="59"/>
      <c r="D42" s="59"/>
      <c r="E42" s="954"/>
      <c r="F42" s="954"/>
      <c r="G42" s="954"/>
      <c r="H42" s="954"/>
      <c r="I42" s="954"/>
      <c r="J42" s="954"/>
      <c r="K42" s="935" t="s">
        <v>5108</v>
      </c>
      <c r="L42" s="935"/>
      <c r="M42" s="935"/>
      <c r="N42" s="935"/>
      <c r="O42" s="935"/>
      <c r="P42" s="935"/>
      <c r="Q42" s="936">
        <f>RCB!$H$7</f>
        <v>0</v>
      </c>
      <c r="R42" s="936"/>
      <c r="S42" s="936"/>
      <c r="T42" s="936"/>
      <c r="U42" s="936"/>
      <c r="V42" s="578"/>
      <c r="W42" s="578"/>
      <c r="X42" s="578"/>
      <c r="Y42" s="578"/>
      <c r="Z42" s="59"/>
      <c r="AA42" s="59"/>
      <c r="AB42" s="59"/>
      <c r="AC42" s="59"/>
      <c r="AD42" s="59"/>
      <c r="AE42" s="59"/>
      <c r="AF42" s="59"/>
      <c r="AG42" s="59"/>
      <c r="AH42" s="60"/>
    </row>
    <row r="43" spans="2:34" ht="15" customHeight="1" x14ac:dyDescent="0.25">
      <c r="B43" s="58"/>
      <c r="C43" s="59"/>
      <c r="D43" s="59"/>
      <c r="E43" s="954"/>
      <c r="F43" s="954"/>
      <c r="G43" s="954"/>
      <c r="H43" s="954"/>
      <c r="I43" s="954"/>
      <c r="J43" s="954"/>
      <c r="K43" s="935"/>
      <c r="L43" s="935"/>
      <c r="M43" s="935"/>
      <c r="N43" s="935"/>
      <c r="O43" s="935"/>
      <c r="P43" s="935"/>
      <c r="Q43" s="936"/>
      <c r="R43" s="936"/>
      <c r="S43" s="936"/>
      <c r="T43" s="936"/>
      <c r="U43" s="936"/>
      <c r="V43" s="578"/>
      <c r="W43" s="578"/>
      <c r="X43" s="578"/>
      <c r="Y43" s="578"/>
      <c r="Z43" s="59"/>
      <c r="AA43" s="59"/>
      <c r="AB43" s="59"/>
      <c r="AC43" s="59"/>
      <c r="AD43" s="59"/>
      <c r="AE43" s="59"/>
      <c r="AF43" s="59"/>
      <c r="AG43" s="59"/>
      <c r="AH43" s="60"/>
    </row>
    <row r="44" spans="2:34" ht="15" customHeight="1" x14ac:dyDescent="0.25">
      <c r="B44" s="61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4"/>
    </row>
    <row r="46" spans="2:34" ht="15" hidden="1" customHeight="1" x14ac:dyDescent="0.25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7"/>
    </row>
    <row r="47" spans="2:34" ht="15" hidden="1" customHeight="1" x14ac:dyDescent="0.25">
      <c r="B47" s="88"/>
      <c r="C47" s="89" t="s">
        <v>3860</v>
      </c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/>
    </row>
    <row r="48" spans="2:34" ht="15" hidden="1" customHeight="1" x14ac:dyDescent="0.25">
      <c r="B48" s="88"/>
      <c r="C48" s="90"/>
      <c r="D48" s="90" t="s">
        <v>3861</v>
      </c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/>
    </row>
    <row r="49" spans="2:34" ht="15" hidden="1" customHeight="1" x14ac:dyDescent="0.25">
      <c r="B49" s="88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/>
    </row>
    <row r="50" spans="2:34" ht="15" hidden="1" customHeight="1" x14ac:dyDescent="0.3">
      <c r="B50" s="88"/>
      <c r="C50" s="92" t="str">
        <f>IF(CPFL!O4="não","",IF(CPFL!O4="sim","a","r"))</f>
        <v/>
      </c>
      <c r="D50" s="90" t="s">
        <v>21</v>
      </c>
      <c r="E50" s="90"/>
      <c r="F50" s="90"/>
      <c r="G50" s="90"/>
      <c r="H50" s="90"/>
      <c r="I50" s="90"/>
      <c r="J50" s="90"/>
      <c r="K50" s="90"/>
      <c r="L50" s="92" t="str">
        <f>IF(CPFL!O6="não","",IF(CPFL!O6="sim","a","r"))</f>
        <v/>
      </c>
      <c r="M50" s="90" t="s">
        <v>42</v>
      </c>
      <c r="N50" s="90"/>
      <c r="O50" s="90"/>
      <c r="P50" s="90"/>
      <c r="Q50" s="90"/>
      <c r="R50" s="90"/>
      <c r="S50" s="90"/>
      <c r="T50" s="92" t="str">
        <f>IF(CPFL!O8="não","",IF(CPFL!O8="sim","a","r"))</f>
        <v/>
      </c>
      <c r="U50" s="90" t="s">
        <v>61</v>
      </c>
      <c r="V50" s="90"/>
      <c r="W50" s="90"/>
      <c r="X50" s="90"/>
      <c r="Y50" s="90"/>
      <c r="Z50" s="90"/>
      <c r="AA50" s="90"/>
      <c r="AB50" s="90"/>
      <c r="AC50" s="92" t="str">
        <f>IF(CPFL!O10="não","",IF(CPFL!O10="sim","a","r"))</f>
        <v/>
      </c>
      <c r="AD50" s="90" t="s">
        <v>71</v>
      </c>
      <c r="AE50" s="90"/>
      <c r="AF50" s="90"/>
      <c r="AG50" s="90"/>
      <c r="AH50" s="91"/>
    </row>
    <row r="51" spans="2:34" ht="15" hidden="1" customHeight="1" x14ac:dyDescent="0.25">
      <c r="B51" s="88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/>
    </row>
    <row r="52" spans="2:34" ht="15" hidden="1" customHeight="1" x14ac:dyDescent="0.3">
      <c r="B52" s="88"/>
      <c r="C52" s="92" t="str">
        <f>IF(CPFL!O5="não","",IF(CPFL!O5="sim","a","r"))</f>
        <v/>
      </c>
      <c r="D52" s="90" t="s">
        <v>31</v>
      </c>
      <c r="E52" s="90"/>
      <c r="F52" s="90"/>
      <c r="G52" s="90"/>
      <c r="H52" s="90"/>
      <c r="I52" s="90"/>
      <c r="J52" s="90"/>
      <c r="K52" s="90"/>
      <c r="L52" s="92" t="str">
        <f>IF(CPFL!O7="não","",IF(CPFL!O7="sim","a","r"))</f>
        <v/>
      </c>
      <c r="M52" s="90" t="s">
        <v>52</v>
      </c>
      <c r="N52" s="90"/>
      <c r="O52" s="90"/>
      <c r="P52" s="90"/>
      <c r="Q52" s="90"/>
      <c r="R52" s="90"/>
      <c r="S52" s="90"/>
      <c r="T52" s="92" t="str">
        <f>IF(CPFL!O9="não","",IF(CPFL!O9="sim","a","r"))</f>
        <v/>
      </c>
      <c r="U52" s="90" t="s">
        <v>67</v>
      </c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/>
    </row>
    <row r="53" spans="2:34" ht="15" hidden="1" customHeight="1" x14ac:dyDescent="0.25">
      <c r="B53" s="88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/>
    </row>
    <row r="54" spans="2:34" ht="15" hidden="1" customHeight="1" x14ac:dyDescent="0.25">
      <c r="B54" s="88"/>
      <c r="C54" s="89" t="s">
        <v>3862</v>
      </c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/>
    </row>
    <row r="55" spans="2:34" ht="15" hidden="1" customHeight="1" x14ac:dyDescent="0.25">
      <c r="B55" s="88"/>
      <c r="C55" s="90"/>
      <c r="D55" s="90"/>
      <c r="E55" s="90"/>
      <c r="F55" s="90"/>
      <c r="G55" s="90"/>
      <c r="H55" s="90"/>
      <c r="I55" s="93" t="s">
        <v>3841</v>
      </c>
      <c r="J55" s="932">
        <f>J32</f>
        <v>924.10883683013355</v>
      </c>
      <c r="K55" s="932"/>
      <c r="L55" s="932"/>
      <c r="M55" s="932"/>
      <c r="N55" s="932"/>
      <c r="O55" s="90" t="s">
        <v>3842</v>
      </c>
      <c r="P55" s="90"/>
      <c r="Q55" s="90"/>
      <c r="R55" s="93"/>
      <c r="S55" s="93"/>
      <c r="T55" s="90"/>
      <c r="U55" s="93" t="s">
        <v>3843</v>
      </c>
      <c r="V55" s="932">
        <f>V32</f>
        <v>2668.4784624000004</v>
      </c>
      <c r="W55" s="932"/>
      <c r="X55" s="932"/>
      <c r="Y55" s="932"/>
      <c r="Z55" s="932"/>
      <c r="AA55" s="90" t="s">
        <v>3844</v>
      </c>
      <c r="AB55" s="90"/>
      <c r="AC55" s="90"/>
      <c r="AD55" s="90"/>
      <c r="AE55" s="90"/>
      <c r="AF55" s="90"/>
      <c r="AG55" s="90"/>
      <c r="AH55" s="91"/>
    </row>
    <row r="56" spans="2:34" ht="15" hidden="1" customHeight="1" x14ac:dyDescent="0.25">
      <c r="B56" s="88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4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/>
    </row>
    <row r="57" spans="2:34" ht="15" hidden="1" customHeight="1" x14ac:dyDescent="0.25">
      <c r="B57" s="88"/>
      <c r="C57" s="90"/>
      <c r="D57" s="90"/>
      <c r="E57" s="90"/>
      <c r="F57" s="90"/>
      <c r="G57" s="90"/>
      <c r="H57" s="90"/>
      <c r="I57" s="93" t="s">
        <v>3845</v>
      </c>
      <c r="J57" s="950">
        <f>J34</f>
        <v>3590</v>
      </c>
      <c r="K57" s="951"/>
      <c r="L57" s="951"/>
      <c r="M57" s="951"/>
      <c r="N57" s="951"/>
      <c r="O57" s="90"/>
      <c r="P57" s="90"/>
      <c r="Q57" s="94"/>
      <c r="R57" s="94"/>
      <c r="S57" s="90"/>
      <c r="T57" s="90"/>
      <c r="U57" s="93" t="s">
        <v>3863</v>
      </c>
      <c r="V57" s="952">
        <f>V34</f>
        <v>46189</v>
      </c>
      <c r="W57" s="951"/>
      <c r="X57" s="951"/>
      <c r="Y57" s="951"/>
      <c r="Z57" s="951"/>
      <c r="AA57" s="90"/>
      <c r="AB57" s="90"/>
      <c r="AC57" s="90"/>
      <c r="AD57" s="90"/>
      <c r="AE57" s="90"/>
      <c r="AF57" s="90"/>
      <c r="AG57" s="90"/>
      <c r="AH57" s="91"/>
    </row>
    <row r="58" spans="2:34" ht="15" hidden="1" customHeight="1" x14ac:dyDescent="0.25">
      <c r="B58" s="88"/>
      <c r="C58" s="90"/>
      <c r="D58" s="90"/>
      <c r="E58" s="90"/>
      <c r="F58" s="90"/>
      <c r="G58" s="90"/>
      <c r="H58" s="90"/>
      <c r="I58" s="93" t="s">
        <v>3847</v>
      </c>
      <c r="J58" s="942">
        <f>J35</f>
        <v>0.8</v>
      </c>
      <c r="K58" s="942"/>
      <c r="L58" s="942"/>
      <c r="M58" s="942"/>
      <c r="N58" s="942"/>
      <c r="O58" s="90"/>
      <c r="P58" s="90"/>
      <c r="Q58" s="94"/>
      <c r="R58" s="94"/>
      <c r="S58" s="90"/>
      <c r="T58" s="90"/>
      <c r="U58" s="93" t="s">
        <v>3848</v>
      </c>
      <c r="V58" s="942">
        <f>V35</f>
        <v>0.15</v>
      </c>
      <c r="W58" s="942"/>
      <c r="X58" s="942"/>
      <c r="Y58" s="942"/>
      <c r="Z58" s="942"/>
      <c r="AA58" s="90"/>
      <c r="AB58" s="90"/>
      <c r="AC58" s="90"/>
      <c r="AD58" s="90"/>
      <c r="AE58" s="90"/>
      <c r="AF58" s="90"/>
      <c r="AG58" s="90"/>
      <c r="AH58" s="91"/>
    </row>
    <row r="59" spans="2:34" ht="15" hidden="1" customHeight="1" x14ac:dyDescent="0.25">
      <c r="B59" s="88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/>
    </row>
    <row r="60" spans="2:34" ht="15" hidden="1" customHeight="1" x14ac:dyDescent="0.25">
      <c r="B60" s="88"/>
      <c r="C60" s="89" t="s">
        <v>3864</v>
      </c>
      <c r="D60" s="90"/>
      <c r="E60" s="90"/>
      <c r="F60" s="90"/>
      <c r="G60" s="90"/>
      <c r="H60" s="90"/>
      <c r="I60" s="90"/>
      <c r="J60" s="90"/>
      <c r="K60" s="90"/>
      <c r="L60" s="939" t="e">
        <f>CustoContabil!#REF!</f>
        <v>#REF!</v>
      </c>
      <c r="M60" s="939"/>
      <c r="N60" s="939"/>
      <c r="O60" s="939"/>
      <c r="P60" s="939"/>
      <c r="Q60" s="90"/>
      <c r="R60" s="90"/>
      <c r="S60" s="90"/>
      <c r="T60" s="90"/>
      <c r="U60" s="90" t="s">
        <v>3850</v>
      </c>
      <c r="V60" s="90"/>
      <c r="W60" s="90"/>
      <c r="X60" s="90"/>
      <c r="Y60" s="90"/>
      <c r="Z60" s="90"/>
      <c r="AA60" s="90"/>
      <c r="AB60" s="90"/>
      <c r="AC60" s="940" t="e">
        <f>CustoContabil!#REF!</f>
        <v>#REF!</v>
      </c>
      <c r="AD60" s="940"/>
      <c r="AE60" s="940"/>
      <c r="AF60" s="940"/>
      <c r="AG60" s="940"/>
      <c r="AH60" s="91"/>
    </row>
    <row r="61" spans="2:34" ht="15" hidden="1" customHeight="1" x14ac:dyDescent="0.25">
      <c r="B61" s="88"/>
      <c r="C61" s="89" t="s">
        <v>3851</v>
      </c>
      <c r="D61" s="90"/>
      <c r="E61" s="90"/>
      <c r="F61" s="90"/>
      <c r="G61" s="90"/>
      <c r="H61" s="90"/>
      <c r="I61" s="90"/>
      <c r="J61" s="90"/>
      <c r="K61" s="90"/>
      <c r="L61" s="932">
        <f>RCB!C38</f>
        <v>0</v>
      </c>
      <c r="M61" s="932"/>
      <c r="N61" s="932"/>
      <c r="O61" s="932"/>
      <c r="P61" s="932"/>
      <c r="Q61" s="89" t="s">
        <v>3852</v>
      </c>
      <c r="R61" s="90"/>
      <c r="S61" s="90"/>
      <c r="T61" s="90"/>
      <c r="U61" s="90" t="s">
        <v>3865</v>
      </c>
      <c r="V61" s="90"/>
      <c r="W61" s="90"/>
      <c r="X61" s="90"/>
      <c r="Y61" s="90"/>
      <c r="Z61" s="90"/>
      <c r="AA61" s="90"/>
      <c r="AB61" s="90"/>
      <c r="AC61" s="940" t="e">
        <f>CustoContabil!#REF!</f>
        <v>#REF!</v>
      </c>
      <c r="AD61" s="940"/>
      <c r="AE61" s="940"/>
      <c r="AF61" s="940"/>
      <c r="AG61" s="940"/>
      <c r="AH61" s="91"/>
    </row>
    <row r="62" spans="2:34" ht="15" hidden="1" customHeight="1" x14ac:dyDescent="0.25">
      <c r="B62" s="88"/>
      <c r="C62" s="89" t="s">
        <v>3854</v>
      </c>
      <c r="D62" s="90"/>
      <c r="E62" s="90"/>
      <c r="F62" s="90"/>
      <c r="G62" s="90"/>
      <c r="H62" s="90"/>
      <c r="I62" s="90"/>
      <c r="J62" s="90"/>
      <c r="K62" s="90"/>
      <c r="L62" s="932">
        <f>RCB!D38</f>
        <v>0</v>
      </c>
      <c r="M62" s="932"/>
      <c r="N62" s="932"/>
      <c r="O62" s="932"/>
      <c r="P62" s="932"/>
      <c r="Q62" s="89" t="s">
        <v>3855</v>
      </c>
      <c r="R62" s="90"/>
      <c r="S62" s="90"/>
      <c r="T62" s="90"/>
      <c r="U62" s="90" t="s">
        <v>3866</v>
      </c>
      <c r="V62" s="90"/>
      <c r="W62" s="90"/>
      <c r="X62" s="90"/>
      <c r="Y62" s="90"/>
      <c r="Z62" s="90"/>
      <c r="AA62" s="90"/>
      <c r="AB62" s="90"/>
      <c r="AC62" s="940" t="e">
        <f>CustoContabil!#REF!</f>
        <v>#REF!</v>
      </c>
      <c r="AD62" s="940"/>
      <c r="AE62" s="940"/>
      <c r="AF62" s="940"/>
      <c r="AG62" s="940"/>
      <c r="AH62" s="91"/>
    </row>
    <row r="63" spans="2:34" ht="15" hidden="1" customHeight="1" x14ac:dyDescent="0.25">
      <c r="B63" s="88"/>
      <c r="C63" s="89"/>
      <c r="D63" s="90"/>
      <c r="E63" s="90"/>
      <c r="F63" s="90"/>
      <c r="G63" s="90"/>
      <c r="H63" s="90"/>
      <c r="I63" s="90"/>
      <c r="J63" s="90"/>
      <c r="K63" s="90"/>
      <c r="L63" s="95"/>
      <c r="M63" s="95"/>
      <c r="N63" s="95"/>
      <c r="O63" s="95"/>
      <c r="P63" s="95"/>
      <c r="Q63" s="89"/>
      <c r="R63" s="90"/>
      <c r="S63" s="90"/>
      <c r="T63" s="90"/>
      <c r="U63" s="90" t="s">
        <v>3867</v>
      </c>
      <c r="V63" s="90"/>
      <c r="W63" s="90"/>
      <c r="X63" s="90"/>
      <c r="Y63" s="90"/>
      <c r="Z63" s="90"/>
      <c r="AA63" s="90"/>
      <c r="AB63" s="90"/>
      <c r="AC63" s="941">
        <f>ROUNDUP(CPFL!AZ11*12,0)</f>
        <v>0</v>
      </c>
      <c r="AD63" s="941"/>
      <c r="AE63" s="90" t="s">
        <v>3858</v>
      </c>
      <c r="AF63" s="90"/>
      <c r="AG63" s="90"/>
      <c r="AH63" s="91"/>
    </row>
    <row r="64" spans="2:34" ht="15" hidden="1" customHeight="1" x14ac:dyDescent="0.25">
      <c r="B64" s="88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/>
    </row>
    <row r="65" spans="2:34" ht="15" hidden="1" customHeight="1" x14ac:dyDescent="0.25">
      <c r="B65" s="88"/>
      <c r="C65" s="90"/>
      <c r="D65" s="90"/>
      <c r="E65" s="937" t="s">
        <v>3859</v>
      </c>
      <c r="F65" s="937"/>
      <c r="G65" s="937"/>
      <c r="H65" s="937"/>
      <c r="I65" s="937"/>
      <c r="J65" s="937"/>
      <c r="K65" s="938">
        <f>CPFL!$X$8</f>
        <v>0.75</v>
      </c>
      <c r="L65" s="938"/>
      <c r="M65" s="938"/>
      <c r="N65" s="938"/>
      <c r="O65" s="938"/>
      <c r="P65" s="90"/>
      <c r="Q65" s="90"/>
      <c r="R65" s="90"/>
      <c r="S65" s="90"/>
      <c r="T65" s="937" t="s">
        <v>3868</v>
      </c>
      <c r="U65" s="937"/>
      <c r="V65" s="937"/>
      <c r="W65" s="937"/>
      <c r="X65" s="937"/>
      <c r="Y65" s="937"/>
      <c r="Z65" s="938">
        <f>RCB!$H$30</f>
        <v>0</v>
      </c>
      <c r="AA65" s="938"/>
      <c r="AB65" s="938"/>
      <c r="AC65" s="938"/>
      <c r="AD65" s="938"/>
      <c r="AE65" s="90"/>
      <c r="AF65" s="90"/>
      <c r="AG65" s="90"/>
      <c r="AH65" s="91"/>
    </row>
    <row r="66" spans="2:34" ht="15" hidden="1" customHeight="1" x14ac:dyDescent="0.25">
      <c r="B66" s="88"/>
      <c r="C66" s="90"/>
      <c r="D66" s="90"/>
      <c r="E66" s="937"/>
      <c r="F66" s="937"/>
      <c r="G66" s="937"/>
      <c r="H66" s="937"/>
      <c r="I66" s="937"/>
      <c r="J66" s="937"/>
      <c r="K66" s="938"/>
      <c r="L66" s="938"/>
      <c r="M66" s="938"/>
      <c r="N66" s="938"/>
      <c r="O66" s="938"/>
      <c r="P66" s="90"/>
      <c r="Q66" s="90"/>
      <c r="R66" s="90"/>
      <c r="S66" s="90"/>
      <c r="T66" s="937"/>
      <c r="U66" s="937"/>
      <c r="V66" s="937"/>
      <c r="W66" s="937"/>
      <c r="X66" s="937"/>
      <c r="Y66" s="937"/>
      <c r="Z66" s="938"/>
      <c r="AA66" s="938"/>
      <c r="AB66" s="938"/>
      <c r="AC66" s="938"/>
      <c r="AD66" s="938"/>
      <c r="AE66" s="90"/>
      <c r="AF66" s="90"/>
      <c r="AG66" s="90"/>
      <c r="AH66" s="91"/>
    </row>
    <row r="67" spans="2:34" ht="15" hidden="1" customHeight="1" x14ac:dyDescent="0.25">
      <c r="B67" s="96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8"/>
    </row>
    <row r="68" spans="2:34" hidden="1" x14ac:dyDescent="0.25"/>
    <row r="69" spans="2:34" hidden="1" x14ac:dyDescent="0.25"/>
  </sheetData>
  <sheetProtection algorithmName="SHA-512" hashValue="U7A4nC/jpNGauz9gLSu2Ib2cVdbAmGcUkkEC18Z/QCbahMsNrijBjVFuY1wba9z9sXexYI0bU3x2IZD4D4sJBA==" saltValue="+VtIF5bFxBt4UpOUnQPa9Q==" spinCount="100000" sheet="1" objects="1" scenarios="1"/>
  <mergeCells count="53">
    <mergeCell ref="R4:AG4"/>
    <mergeCell ref="J4:Q4"/>
    <mergeCell ref="AD8:AG8"/>
    <mergeCell ref="J5:AG5"/>
    <mergeCell ref="J6:AG6"/>
    <mergeCell ref="J7:N7"/>
    <mergeCell ref="R7:AG7"/>
    <mergeCell ref="J8:O8"/>
    <mergeCell ref="AD9:AG9"/>
    <mergeCell ref="J12:AG12"/>
    <mergeCell ref="J14:AG14"/>
    <mergeCell ref="J32:N32"/>
    <mergeCell ref="J9:O9"/>
    <mergeCell ref="J20:R20"/>
    <mergeCell ref="J15:R15"/>
    <mergeCell ref="V32:Z32"/>
    <mergeCell ref="J16:R16"/>
    <mergeCell ref="J17:R17"/>
    <mergeCell ref="J18:R18"/>
    <mergeCell ref="J19:R19"/>
    <mergeCell ref="V58:Z58"/>
    <mergeCell ref="J58:N58"/>
    <mergeCell ref="J34:N34"/>
    <mergeCell ref="L39:P39"/>
    <mergeCell ref="AC39:AG39"/>
    <mergeCell ref="L37:P37"/>
    <mergeCell ref="V34:Z34"/>
    <mergeCell ref="J35:N35"/>
    <mergeCell ref="V35:Z35"/>
    <mergeCell ref="AC37:AG37"/>
    <mergeCell ref="L38:P38"/>
    <mergeCell ref="AC38:AG38"/>
    <mergeCell ref="J57:N57"/>
    <mergeCell ref="V57:Z57"/>
    <mergeCell ref="AC40:AD40"/>
    <mergeCell ref="E42:J43"/>
    <mergeCell ref="E65:J66"/>
    <mergeCell ref="K65:O66"/>
    <mergeCell ref="T65:Y66"/>
    <mergeCell ref="Z65:AD66"/>
    <mergeCell ref="L60:P60"/>
    <mergeCell ref="AC60:AG60"/>
    <mergeCell ref="L61:P61"/>
    <mergeCell ref="AC61:AG61"/>
    <mergeCell ref="L62:P62"/>
    <mergeCell ref="AC62:AG62"/>
    <mergeCell ref="AC63:AD63"/>
    <mergeCell ref="J55:N55"/>
    <mergeCell ref="V55:Z55"/>
    <mergeCell ref="J13:AG13"/>
    <mergeCell ref="D13:H13"/>
    <mergeCell ref="K42:P43"/>
    <mergeCell ref="Q42:U43"/>
  </mergeCells>
  <dataValidations count="1">
    <dataValidation type="whole" operator="greaterThanOrEqual" allowBlank="1" showInputMessage="1" showErrorMessage="1" errorTitle="Atenção!" error="Inserir apenas caracteres numéricos" sqref="J7:N7 J16" xr:uid="{00000000-0002-0000-0A00-000000000000}">
      <formula1>0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  <ignoredErrors>
    <ignoredError sqref="C27:AC28 C29:T29 V29:AB29 J34:N35 V34:Z34 C50:AG63 W35:Z35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A00-000001000000}">
          <x14:formula1>
            <xm:f>Referências!$C$1:$C$9</xm:f>
          </x14:formula1>
          <xm:sqref>J9:O9</xm:sqref>
        </x14:dataValidation>
        <x14:dataValidation type="list" operator="greaterThanOrEqual" allowBlank="1" showInputMessage="1" showErrorMessage="1" errorTitle="Atenção!" error="Inserir apenas caracteres numéricos" xr:uid="{00000000-0002-0000-0A00-000002000000}">
          <x14:formula1>
            <xm:f>Referências!$H$1:$H$3</xm:f>
          </x14:formula1>
          <xm:sqref>J17:R17</xm:sqref>
        </x14:dataValidation>
        <x14:dataValidation type="list" allowBlank="1" showInputMessage="1" showErrorMessage="1" xr:uid="{00000000-0002-0000-0A00-000003000000}">
          <x14:formula1>
            <xm:f>Referências!$L$1:$L$28</xm:f>
          </x14:formula1>
          <xm:sqref>J20:R20</xm:sqref>
        </x14:dataValidation>
        <x14:dataValidation type="list" allowBlank="1" showInputMessage="1" showErrorMessage="1" xr:uid="{00000000-0002-0000-0A00-000004000000}">
          <x14:formula1>
            <xm:f>Referências!$J$1:$J$14</xm:f>
          </x14:formula1>
          <xm:sqref>J19:R19</xm:sqref>
        </x14:dataValidation>
        <x14:dataValidation type="list" operator="greaterThanOrEqual" allowBlank="1" showInputMessage="1" showErrorMessage="1" errorTitle="Atenção!" error="Inserir apenas caracteres numéricos" xr:uid="{00000000-0002-0000-0A00-000005000000}">
          <x14:formula1>
            <xm:f>Referências!F1:F22</xm:f>
          </x14:formula1>
          <xm:sqref>J18:R18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3"/>
  <dimension ref="B2:O67"/>
  <sheetViews>
    <sheetView zoomScale="120" zoomScaleNormal="120" workbookViewId="0">
      <selection activeCell="F69" sqref="F69"/>
    </sheetView>
  </sheetViews>
  <sheetFormatPr defaultColWidth="9.140625" defaultRowHeight="15" customHeight="1" x14ac:dyDescent="0.25"/>
  <cols>
    <col min="1" max="1" width="3.7109375" style="48" customWidth="1"/>
    <col min="2" max="2" width="38.85546875" style="48" bestFit="1" customWidth="1"/>
    <col min="3" max="3" width="16.42578125" style="48" customWidth="1"/>
    <col min="4" max="4" width="17.7109375" style="48" bestFit="1" customWidth="1"/>
    <col min="5" max="5" width="17.28515625" style="48" customWidth="1"/>
    <col min="6" max="6" width="16.7109375" style="48" customWidth="1"/>
    <col min="7" max="7" width="10.7109375" style="48" customWidth="1"/>
    <col min="8" max="8" width="12.85546875" style="48" bestFit="1" customWidth="1"/>
    <col min="9" max="9" width="18.85546875" style="48" bestFit="1" customWidth="1"/>
    <col min="10" max="10" width="10.7109375" style="48" customWidth="1"/>
    <col min="11" max="11" width="14.7109375" style="48" bestFit="1" customWidth="1"/>
    <col min="12" max="12" width="3.42578125" style="48" customWidth="1"/>
    <col min="13" max="16384" width="9.140625" style="48"/>
  </cols>
  <sheetData>
    <row r="2" spans="2:15" ht="15" customHeight="1" x14ac:dyDescent="0.25">
      <c r="B2" s="988" t="s">
        <v>3869</v>
      </c>
      <c r="C2" s="989"/>
      <c r="D2" s="989"/>
      <c r="E2" s="989"/>
      <c r="F2" s="989"/>
      <c r="G2" s="989"/>
      <c r="H2" s="989"/>
      <c r="I2" s="989"/>
      <c r="J2" s="989"/>
      <c r="K2" s="990"/>
      <c r="M2" s="999" t="s">
        <v>3870</v>
      </c>
      <c r="N2" s="1000"/>
      <c r="O2" s="1001"/>
    </row>
    <row r="3" spans="2:15" s="99" customFormat="1" ht="15" customHeight="1" x14ac:dyDescent="0.25">
      <c r="B3" s="1020" t="s">
        <v>3871</v>
      </c>
      <c r="C3" s="497" t="s">
        <v>3872</v>
      </c>
      <c r="D3" s="497" t="s">
        <v>3873</v>
      </c>
      <c r="E3" s="497" t="s">
        <v>3874</v>
      </c>
      <c r="F3" s="497" t="s">
        <v>3875</v>
      </c>
      <c r="G3" s="497" t="s">
        <v>3876</v>
      </c>
      <c r="H3" s="1008" t="s">
        <v>3877</v>
      </c>
      <c r="I3" s="497" t="s">
        <v>3878</v>
      </c>
      <c r="J3" s="497" t="s">
        <v>3879</v>
      </c>
      <c r="K3" s="1008" t="s">
        <v>3880</v>
      </c>
      <c r="M3" s="1002"/>
      <c r="N3" s="1003"/>
      <c r="O3" s="1004"/>
    </row>
    <row r="4" spans="2:15" s="99" customFormat="1" ht="15" customHeight="1" x14ac:dyDescent="0.25">
      <c r="B4" s="1021"/>
      <c r="C4" s="498" t="s">
        <v>3881</v>
      </c>
      <c r="D4" s="498" t="s">
        <v>3882</v>
      </c>
      <c r="E4" s="498" t="s">
        <v>3883</v>
      </c>
      <c r="F4" s="498" t="s">
        <v>3884</v>
      </c>
      <c r="G4" s="498" t="s">
        <v>3885</v>
      </c>
      <c r="H4" s="1009"/>
      <c r="I4" s="498" t="s">
        <v>3883</v>
      </c>
      <c r="J4" s="498" t="s">
        <v>3885</v>
      </c>
      <c r="K4" s="1009"/>
      <c r="M4" s="1002"/>
      <c r="N4" s="1003"/>
      <c r="O4" s="1004"/>
    </row>
    <row r="5" spans="2:15" s="99" customFormat="1" ht="15" customHeight="1" x14ac:dyDescent="0.25">
      <c r="B5" s="1021"/>
      <c r="C5" s="100" t="s">
        <v>3886</v>
      </c>
      <c r="D5" s="100" t="s">
        <v>3887</v>
      </c>
      <c r="E5" s="100" t="s">
        <v>3888</v>
      </c>
      <c r="F5" s="100" t="s">
        <v>3888</v>
      </c>
      <c r="G5" s="100" t="s">
        <v>3889</v>
      </c>
      <c r="H5" s="1009"/>
      <c r="I5" s="100" t="s">
        <v>3888</v>
      </c>
      <c r="J5" s="100" t="s">
        <v>3889</v>
      </c>
      <c r="K5" s="1009"/>
      <c r="M5" s="1002"/>
      <c r="N5" s="1003"/>
      <c r="O5" s="1004"/>
    </row>
    <row r="6" spans="2:15" s="99" customFormat="1" ht="15" customHeight="1" x14ac:dyDescent="0.25">
      <c r="B6" s="1022"/>
      <c r="C6" s="499" t="s">
        <v>3852</v>
      </c>
      <c r="D6" s="499" t="s">
        <v>3855</v>
      </c>
      <c r="E6" s="499" t="s">
        <v>3890</v>
      </c>
      <c r="F6" s="499"/>
      <c r="G6" s="499" t="s">
        <v>3890</v>
      </c>
      <c r="H6" s="1010"/>
      <c r="I6" s="499" t="s">
        <v>3891</v>
      </c>
      <c r="J6" s="499" t="s">
        <v>3891</v>
      </c>
      <c r="K6" s="1010"/>
      <c r="M6" s="1002"/>
      <c r="N6" s="1003"/>
      <c r="O6" s="1004"/>
    </row>
    <row r="7" spans="2:15" ht="15" customHeight="1" x14ac:dyDescent="0.25">
      <c r="B7" s="101" t="s">
        <v>21</v>
      </c>
      <c r="C7" s="102">
        <f>IlumBenef!G44</f>
        <v>0</v>
      </c>
      <c r="D7" s="102">
        <f>IlumBenef!G42</f>
        <v>0</v>
      </c>
      <c r="E7" s="103">
        <f>IlumCusto!X27</f>
        <v>0</v>
      </c>
      <c r="F7" s="103">
        <f>IlumBenef!G46</f>
        <v>0</v>
      </c>
      <c r="G7" s="104">
        <f t="shared" ref="G7:G13" si="0">IF(F7=0,0,E7/F7)</f>
        <v>0</v>
      </c>
      <c r="H7" s="1017">
        <f>$G$15</f>
        <v>0</v>
      </c>
      <c r="I7" s="103">
        <f>IlumCusto!Y27</f>
        <v>0</v>
      </c>
      <c r="J7" s="104">
        <f t="shared" ref="J7:J14" si="1">IF(F7=0,0,I7/F7)</f>
        <v>0</v>
      </c>
      <c r="K7" s="1017">
        <f>$J$15</f>
        <v>0</v>
      </c>
      <c r="M7" s="1002"/>
      <c r="N7" s="1003"/>
      <c r="O7" s="1004"/>
    </row>
    <row r="8" spans="2:15" ht="15" customHeight="1" x14ac:dyDescent="0.25">
      <c r="B8" s="101" t="s">
        <v>31</v>
      </c>
      <c r="C8" s="102">
        <f>CondAmbBenef!G48</f>
        <v>0</v>
      </c>
      <c r="D8" s="102">
        <f>CondAmbBenef!G46</f>
        <v>0</v>
      </c>
      <c r="E8" s="103">
        <f>CondAmbCusto!X27</f>
        <v>0</v>
      </c>
      <c r="F8" s="103">
        <f>CondAmbBenef!G50</f>
        <v>0</v>
      </c>
      <c r="G8" s="104">
        <f t="shared" si="0"/>
        <v>0</v>
      </c>
      <c r="H8" s="1018"/>
      <c r="I8" s="103">
        <f>CondAmbCusto!Y27</f>
        <v>0</v>
      </c>
      <c r="J8" s="104">
        <f t="shared" si="1"/>
        <v>0</v>
      </c>
      <c r="K8" s="1018"/>
      <c r="M8" s="1002"/>
      <c r="N8" s="1003"/>
      <c r="O8" s="1004"/>
    </row>
    <row r="9" spans="2:15" ht="15" customHeight="1" x14ac:dyDescent="0.25">
      <c r="B9" s="101" t="s">
        <v>42</v>
      </c>
      <c r="C9" s="102">
        <f>MotorBenef!G49</f>
        <v>0</v>
      </c>
      <c r="D9" s="102">
        <f>MotorBenef!G47</f>
        <v>0</v>
      </c>
      <c r="E9" s="103">
        <f>MotorCusto!X27</f>
        <v>0</v>
      </c>
      <c r="F9" s="103">
        <f>MotorBenef!G51</f>
        <v>0</v>
      </c>
      <c r="G9" s="104">
        <f t="shared" si="0"/>
        <v>0</v>
      </c>
      <c r="H9" s="1018"/>
      <c r="I9" s="103">
        <f>MotorCusto!Y27</f>
        <v>0</v>
      </c>
      <c r="J9" s="104">
        <f t="shared" si="1"/>
        <v>0</v>
      </c>
      <c r="K9" s="1018"/>
      <c r="M9" s="1002"/>
      <c r="N9" s="1003"/>
      <c r="O9" s="1004"/>
    </row>
    <row r="10" spans="2:15" ht="15" customHeight="1" x14ac:dyDescent="0.25">
      <c r="B10" s="101" t="s">
        <v>52</v>
      </c>
      <c r="C10" s="102">
        <f>RefrigBenef!G44</f>
        <v>0</v>
      </c>
      <c r="D10" s="102">
        <f>RefrigBenef!G42</f>
        <v>0</v>
      </c>
      <c r="E10" s="103">
        <f>RefrigCusto!X27</f>
        <v>0</v>
      </c>
      <c r="F10" s="103">
        <f>RefrigBenef!G46</f>
        <v>0</v>
      </c>
      <c r="G10" s="104">
        <f t="shared" si="0"/>
        <v>0</v>
      </c>
      <c r="H10" s="1018"/>
      <c r="I10" s="103">
        <f>RefrigCusto!Y27</f>
        <v>0</v>
      </c>
      <c r="J10" s="104">
        <f t="shared" si="1"/>
        <v>0</v>
      </c>
      <c r="K10" s="1018"/>
      <c r="M10" s="1002"/>
      <c r="N10" s="1003"/>
      <c r="O10" s="1004"/>
    </row>
    <row r="11" spans="2:15" ht="15" customHeight="1" x14ac:dyDescent="0.25">
      <c r="B11" s="101" t="s">
        <v>61</v>
      </c>
      <c r="C11" s="102">
        <f>SolarBenef!G24</f>
        <v>0</v>
      </c>
      <c r="D11" s="102">
        <f>SolarBenef!G22</f>
        <v>0</v>
      </c>
      <c r="E11" s="103">
        <f>SolarCusto!X27</f>
        <v>0</v>
      </c>
      <c r="F11" s="103">
        <f>SolarBenef!G26</f>
        <v>0</v>
      </c>
      <c r="G11" s="104">
        <f>IF(F11=0,0,E11/F11)</f>
        <v>0</v>
      </c>
      <c r="H11" s="1018"/>
      <c r="I11" s="103">
        <f>SolarCusto!Y27</f>
        <v>0</v>
      </c>
      <c r="J11" s="104">
        <f t="shared" si="1"/>
        <v>0</v>
      </c>
      <c r="K11" s="1018"/>
      <c r="M11" s="1002"/>
      <c r="N11" s="1003"/>
      <c r="O11" s="1004"/>
    </row>
    <row r="12" spans="2:15" ht="15" customHeight="1" x14ac:dyDescent="0.25">
      <c r="B12" s="101" t="s">
        <v>3892</v>
      </c>
      <c r="C12" s="102">
        <f>'FI-FVBenef'!G20</f>
        <v>0</v>
      </c>
      <c r="D12" s="102">
        <v>0</v>
      </c>
      <c r="E12" s="103">
        <f>'FI-FVCusto'!X27</f>
        <v>0</v>
      </c>
      <c r="F12" s="103">
        <f>'FI-FVBenef'!G22</f>
        <v>0</v>
      </c>
      <c r="G12" s="104">
        <f t="shared" si="0"/>
        <v>0</v>
      </c>
      <c r="H12" s="1018"/>
      <c r="I12" s="103">
        <f>'FI-FVCusto'!Y27</f>
        <v>0</v>
      </c>
      <c r="J12" s="104">
        <f t="shared" si="1"/>
        <v>0</v>
      </c>
      <c r="K12" s="1018"/>
      <c r="M12" s="1002"/>
      <c r="N12" s="1003"/>
      <c r="O12" s="1004"/>
    </row>
    <row r="13" spans="2:15" ht="15" customHeight="1" x14ac:dyDescent="0.25">
      <c r="B13" s="101" t="s">
        <v>71</v>
      </c>
      <c r="C13" s="102">
        <f>OutrosBenef!G46</f>
        <v>0</v>
      </c>
      <c r="D13" s="102">
        <f>OutrosBenef!G44</f>
        <v>0</v>
      </c>
      <c r="E13" s="103">
        <f>OutrosCusto!X27</f>
        <v>0</v>
      </c>
      <c r="F13" s="103">
        <f>OutrosBenef!G48</f>
        <v>0</v>
      </c>
      <c r="G13" s="104">
        <f t="shared" si="0"/>
        <v>0</v>
      </c>
      <c r="H13" s="1018"/>
      <c r="I13" s="103">
        <f>OutrosCusto!Y27</f>
        <v>0</v>
      </c>
      <c r="J13" s="104">
        <f t="shared" si="1"/>
        <v>0</v>
      </c>
      <c r="K13" s="1018"/>
      <c r="M13" s="1002"/>
      <c r="N13" s="1003"/>
      <c r="O13" s="1004"/>
    </row>
    <row r="14" spans="2:15" ht="15" customHeight="1" x14ac:dyDescent="0.25">
      <c r="B14" s="101" t="s">
        <v>6113</v>
      </c>
      <c r="C14" s="102">
        <f>SAEBenef!G28</f>
        <v>0</v>
      </c>
      <c r="D14" s="102">
        <f>SAEBenef!G27</f>
        <v>0</v>
      </c>
      <c r="E14" s="103">
        <f>SAECusto!X27</f>
        <v>0</v>
      </c>
      <c r="F14" s="103">
        <f>SAEBenef!H29</f>
        <v>0</v>
      </c>
      <c r="G14" s="104">
        <f>IF(F14=0,0,E14/F14)</f>
        <v>0</v>
      </c>
      <c r="H14" s="1018"/>
      <c r="I14" s="103">
        <f>SAECusto!Y27</f>
        <v>0</v>
      </c>
      <c r="J14" s="104">
        <f t="shared" si="1"/>
        <v>0</v>
      </c>
      <c r="K14" s="1018"/>
      <c r="M14" s="1002"/>
      <c r="N14" s="1003"/>
      <c r="O14" s="1004"/>
    </row>
    <row r="15" spans="2:15" ht="15" customHeight="1" x14ac:dyDescent="0.25">
      <c r="B15" s="105" t="s">
        <v>3792</v>
      </c>
      <c r="C15" s="106">
        <f>SUM(C7:C14)</f>
        <v>0</v>
      </c>
      <c r="D15" s="106">
        <f>SUM(D7:D14)</f>
        <v>0</v>
      </c>
      <c r="E15" s="393">
        <f>SUM(E7:E14)</f>
        <v>0</v>
      </c>
      <c r="F15" s="393">
        <f>SUM(F7:F14)</f>
        <v>0</v>
      </c>
      <c r="G15" s="108">
        <f>IF(F15=0,0,E15/F15)</f>
        <v>0</v>
      </c>
      <c r="H15" s="1019"/>
      <c r="I15" s="107">
        <f>SUM(I7:I14)</f>
        <v>0</v>
      </c>
      <c r="J15" s="108">
        <f>IF(F15=0,0,I15/F15)</f>
        <v>0</v>
      </c>
      <c r="K15" s="1019"/>
      <c r="M15" s="1005"/>
      <c r="N15" s="1006"/>
      <c r="O15" s="1007"/>
    </row>
    <row r="16" spans="2:15" x14ac:dyDescent="0.25"/>
    <row r="17" spans="2:11" hidden="1" x14ac:dyDescent="0.25">
      <c r="B17" s="1011" t="s">
        <v>3893</v>
      </c>
      <c r="C17" s="1012"/>
      <c r="D17" s="998" t="str">
        <f>IF(H7=0,"-",IF(OR(RCB!H7&lt;0,SMALL(G7:G13,1)&lt;0),"AO MENOS UM RCB NEGATIVO, OS CÁLCULOS DEVEM SER REVISADOS",IF(RCB!H7&gt;CPFL!$X$8,"RCB NÃO PERMITIDO",IF(AND(RCB!H7&lt;=CPFL!$X$8,LARGE(G7:G13,1)&gt;CPFL!$X$8),"RCB PERMITIDO, MAS AO MENOS UM USO FINAL POSSUI RCB ACIMA DO PERMITIDO","RCB PERMITIDO"))))</f>
        <v>-</v>
      </c>
      <c r="E17" s="998"/>
    </row>
    <row r="18" spans="2:11" hidden="1" x14ac:dyDescent="0.25">
      <c r="B18" s="1013"/>
      <c r="C18" s="1014"/>
      <c r="D18" s="998"/>
      <c r="E18" s="998"/>
    </row>
    <row r="19" spans="2:11" hidden="1" x14ac:dyDescent="0.25">
      <c r="B19" s="1015"/>
      <c r="C19" s="1016"/>
      <c r="D19" s="998"/>
      <c r="E19" s="998"/>
    </row>
    <row r="20" spans="2:11" hidden="1" x14ac:dyDescent="0.25">
      <c r="B20" s="338"/>
      <c r="C20" s="338"/>
      <c r="D20" s="338"/>
      <c r="E20" s="338"/>
    </row>
    <row r="21" spans="2:11" hidden="1" x14ac:dyDescent="0.25">
      <c r="B21" s="1011" t="s">
        <v>3893</v>
      </c>
      <c r="C21" s="1012"/>
      <c r="D21" s="998" t="str">
        <f>IF(H7=0,"-", OR(CPFL!U17=0,RCB!D17,"RCB PERMITIDO"))</f>
        <v>-</v>
      </c>
      <c r="E21" s="998"/>
    </row>
    <row r="22" spans="2:11" hidden="1" x14ac:dyDescent="0.25">
      <c r="B22" s="1013"/>
      <c r="C22" s="1014"/>
      <c r="D22" s="998"/>
      <c r="E22" s="998"/>
    </row>
    <row r="23" spans="2:11" hidden="1" x14ac:dyDescent="0.25">
      <c r="B23" s="1015"/>
      <c r="C23" s="1016"/>
      <c r="D23" s="998"/>
      <c r="E23" s="998"/>
    </row>
    <row r="24" spans="2:11" ht="15" hidden="1" customHeight="1" x14ac:dyDescent="0.25">
      <c r="B24" s="338"/>
      <c r="C24" s="338"/>
      <c r="D24" s="338"/>
      <c r="E24" s="338"/>
    </row>
    <row r="25" spans="2:11" ht="15" hidden="1" customHeight="1" x14ac:dyDescent="0.25">
      <c r="B25" s="976" t="s">
        <v>5837</v>
      </c>
      <c r="C25" s="977"/>
      <c r="D25" s="977"/>
      <c r="E25" s="977"/>
      <c r="F25" s="977"/>
      <c r="G25" s="977"/>
      <c r="H25" s="977"/>
      <c r="I25" s="977"/>
      <c r="J25" s="977"/>
      <c r="K25" s="978"/>
    </row>
    <row r="26" spans="2:11" s="99" customFormat="1" ht="15" hidden="1" customHeight="1" x14ac:dyDescent="0.25">
      <c r="B26" s="979" t="s">
        <v>3871</v>
      </c>
      <c r="C26" s="501" t="s">
        <v>3872</v>
      </c>
      <c r="D26" s="501" t="s">
        <v>3873</v>
      </c>
      <c r="E26" s="501" t="s">
        <v>3874</v>
      </c>
      <c r="F26" s="501" t="s">
        <v>3875</v>
      </c>
      <c r="G26" s="501" t="s">
        <v>3876</v>
      </c>
      <c r="H26" s="982" t="s">
        <v>3894</v>
      </c>
      <c r="I26" s="501" t="s">
        <v>3878</v>
      </c>
      <c r="J26" s="501" t="s">
        <v>3879</v>
      </c>
      <c r="K26" s="982" t="s">
        <v>3895</v>
      </c>
    </row>
    <row r="27" spans="2:11" s="99" customFormat="1" ht="15" hidden="1" customHeight="1" x14ac:dyDescent="0.25">
      <c r="B27" s="980"/>
      <c r="C27" s="502" t="s">
        <v>3881</v>
      </c>
      <c r="D27" s="502" t="s">
        <v>3882</v>
      </c>
      <c r="E27" s="502" t="s">
        <v>3883</v>
      </c>
      <c r="F27" s="502" t="s">
        <v>3884</v>
      </c>
      <c r="G27" s="502" t="s">
        <v>3885</v>
      </c>
      <c r="H27" s="983"/>
      <c r="I27" s="502" t="s">
        <v>3883</v>
      </c>
      <c r="J27" s="502" t="s">
        <v>3885</v>
      </c>
      <c r="K27" s="983"/>
    </row>
    <row r="28" spans="2:11" s="99" customFormat="1" ht="15" hidden="1" customHeight="1" x14ac:dyDescent="0.25">
      <c r="B28" s="980"/>
      <c r="C28" s="109" t="s">
        <v>3886</v>
      </c>
      <c r="D28" s="109" t="s">
        <v>3887</v>
      </c>
      <c r="E28" s="109" t="s">
        <v>3888</v>
      </c>
      <c r="F28" s="109" t="s">
        <v>3888</v>
      </c>
      <c r="G28" s="109" t="s">
        <v>3889</v>
      </c>
      <c r="H28" s="983"/>
      <c r="I28" s="109" t="s">
        <v>3888</v>
      </c>
      <c r="J28" s="109" t="s">
        <v>3889</v>
      </c>
      <c r="K28" s="983"/>
    </row>
    <row r="29" spans="2:11" s="99" customFormat="1" ht="15" hidden="1" customHeight="1" x14ac:dyDescent="0.25">
      <c r="B29" s="981"/>
      <c r="C29" s="503" t="s">
        <v>3852</v>
      </c>
      <c r="D29" s="503" t="s">
        <v>3855</v>
      </c>
      <c r="E29" s="503" t="s">
        <v>3890</v>
      </c>
      <c r="F29" s="503"/>
      <c r="G29" s="503" t="s">
        <v>3890</v>
      </c>
      <c r="H29" s="984"/>
      <c r="I29" s="503" t="s">
        <v>3891</v>
      </c>
      <c r="J29" s="503" t="s">
        <v>3891</v>
      </c>
      <c r="K29" s="984"/>
    </row>
    <row r="30" spans="2:11" ht="15" hidden="1" customHeight="1" x14ac:dyDescent="0.25">
      <c r="B30" s="110" t="s">
        <v>21</v>
      </c>
      <c r="C30" s="743">
        <f>IlumBenef!G97</f>
        <v>0</v>
      </c>
      <c r="D30" s="743">
        <f>IlumBenef!G95</f>
        <v>0</v>
      </c>
      <c r="E30" s="744">
        <f>IlumCusto!X116</f>
        <v>0</v>
      </c>
      <c r="F30" s="748">
        <f>IlumBenef!G99</f>
        <v>0</v>
      </c>
      <c r="G30" s="654">
        <f>IF(F30=0,0,E30/F30)</f>
        <v>0</v>
      </c>
      <c r="H30" s="985">
        <f>$G$38</f>
        <v>0</v>
      </c>
      <c r="I30" s="748">
        <f>IlumCusto!Y116</f>
        <v>0</v>
      </c>
      <c r="J30" s="654">
        <f>IF(F30=0,0,I30/F30)</f>
        <v>0</v>
      </c>
      <c r="K30" s="985">
        <f>$J$38</f>
        <v>0</v>
      </c>
    </row>
    <row r="31" spans="2:11" ht="15" hidden="1" customHeight="1" x14ac:dyDescent="0.25">
      <c r="B31" s="110" t="s">
        <v>31</v>
      </c>
      <c r="C31" s="743">
        <f>CondAmbBenef!G101</f>
        <v>0</v>
      </c>
      <c r="D31" s="743">
        <f>CondAmbBenef!G99</f>
        <v>0</v>
      </c>
      <c r="E31" s="744">
        <f>CondAmbCusto!X86</f>
        <v>0</v>
      </c>
      <c r="F31" s="748">
        <f>CondAmbBenef!G103</f>
        <v>0</v>
      </c>
      <c r="G31" s="654">
        <f t="shared" ref="G31:G37" si="2">IF(F31=0,0,E31/F31)</f>
        <v>0</v>
      </c>
      <c r="H31" s="986"/>
      <c r="I31" s="748">
        <f>CondAmbCusto!Y86</f>
        <v>0</v>
      </c>
      <c r="J31" s="654">
        <f t="shared" ref="J31:J38" si="3">IF(F31=0,0,I31/F31)</f>
        <v>0</v>
      </c>
      <c r="K31" s="986"/>
    </row>
    <row r="32" spans="2:11" ht="15" hidden="1" customHeight="1" x14ac:dyDescent="0.25">
      <c r="B32" s="110" t="s">
        <v>42</v>
      </c>
      <c r="C32" s="743">
        <f>MotorBenef!G102</f>
        <v>0</v>
      </c>
      <c r="D32" s="743">
        <f>MotorBenef!G100</f>
        <v>0</v>
      </c>
      <c r="E32" s="744">
        <f>MotorCusto!X116</f>
        <v>0</v>
      </c>
      <c r="F32" s="748">
        <f>MotorBenef!G104</f>
        <v>0</v>
      </c>
      <c r="G32" s="654">
        <f t="shared" si="2"/>
        <v>0</v>
      </c>
      <c r="H32" s="986"/>
      <c r="I32" s="748">
        <f>MotorCusto!Y116</f>
        <v>0</v>
      </c>
      <c r="J32" s="654">
        <f t="shared" si="3"/>
        <v>0</v>
      </c>
      <c r="K32" s="986"/>
    </row>
    <row r="33" spans="2:11" ht="15" hidden="1" customHeight="1" x14ac:dyDescent="0.25">
      <c r="B33" s="110" t="s">
        <v>52</v>
      </c>
      <c r="C33" s="743">
        <f>RefrigBenef!G97</f>
        <v>0</v>
      </c>
      <c r="D33" s="743">
        <f>RefrigBenef!G95</f>
        <v>0</v>
      </c>
      <c r="E33" s="744">
        <f>RefrigCusto!X86</f>
        <v>0</v>
      </c>
      <c r="F33" s="748">
        <f>RefrigBenef!G99</f>
        <v>0</v>
      </c>
      <c r="G33" s="654">
        <f t="shared" si="2"/>
        <v>0</v>
      </c>
      <c r="H33" s="986"/>
      <c r="I33" s="748">
        <f>RefrigCusto!Y86</f>
        <v>0</v>
      </c>
      <c r="J33" s="654">
        <f t="shared" si="3"/>
        <v>0</v>
      </c>
      <c r="K33" s="986"/>
    </row>
    <row r="34" spans="2:11" ht="15" hidden="1" customHeight="1" x14ac:dyDescent="0.25">
      <c r="B34" s="110" t="s">
        <v>61</v>
      </c>
      <c r="C34" s="743">
        <f>SolarBenef!G55</f>
        <v>0</v>
      </c>
      <c r="D34" s="743">
        <f>SolarBenef!G53</f>
        <v>0</v>
      </c>
      <c r="E34" s="744">
        <f>SolarCusto!X86</f>
        <v>0</v>
      </c>
      <c r="F34" s="748">
        <f>SolarBenef!G57</f>
        <v>0</v>
      </c>
      <c r="G34" s="654">
        <f t="shared" si="2"/>
        <v>0</v>
      </c>
      <c r="H34" s="986"/>
      <c r="I34" s="748">
        <f>SolarCusto!Y86</f>
        <v>0</v>
      </c>
      <c r="J34" s="654">
        <f t="shared" si="3"/>
        <v>0</v>
      </c>
      <c r="K34" s="986"/>
    </row>
    <row r="35" spans="2:11" ht="15" hidden="1" customHeight="1" x14ac:dyDescent="0.25">
      <c r="B35" s="110" t="s">
        <v>3892</v>
      </c>
      <c r="C35" s="743">
        <f>'FI-FVBenef'!G63</f>
        <v>0</v>
      </c>
      <c r="D35" s="743">
        <v>0</v>
      </c>
      <c r="E35" s="744">
        <f>'FI-FVCusto'!X86</f>
        <v>0</v>
      </c>
      <c r="F35" s="748">
        <f>'FI-FVBenef'!G65</f>
        <v>0</v>
      </c>
      <c r="G35" s="654">
        <f t="shared" si="2"/>
        <v>0</v>
      </c>
      <c r="H35" s="986"/>
      <c r="I35" s="748">
        <f>'FI-FVCusto'!Y86</f>
        <v>0</v>
      </c>
      <c r="J35" s="654">
        <f t="shared" si="3"/>
        <v>0</v>
      </c>
      <c r="K35" s="986"/>
    </row>
    <row r="36" spans="2:11" ht="15" hidden="1" customHeight="1" x14ac:dyDescent="0.25">
      <c r="B36" s="110" t="s">
        <v>71</v>
      </c>
      <c r="C36" s="743">
        <f>OutrosBenef!G99</f>
        <v>0</v>
      </c>
      <c r="D36" s="743">
        <f>OutrosBenef!G97</f>
        <v>0</v>
      </c>
      <c r="E36" s="744">
        <f>OutrosCusto!X86</f>
        <v>0</v>
      </c>
      <c r="F36" s="748">
        <f>OutrosBenef!G101</f>
        <v>0</v>
      </c>
      <c r="G36" s="654">
        <f t="shared" si="2"/>
        <v>0</v>
      </c>
      <c r="H36" s="986"/>
      <c r="I36" s="748">
        <f>OutrosCusto!Y86</f>
        <v>0</v>
      </c>
      <c r="J36" s="654">
        <f t="shared" si="3"/>
        <v>0</v>
      </c>
      <c r="K36" s="986"/>
    </row>
    <row r="37" spans="2:11" ht="15" hidden="1" customHeight="1" x14ac:dyDescent="0.25">
      <c r="B37" s="110" t="s">
        <v>6113</v>
      </c>
      <c r="C37" s="743">
        <f>SAEBenef!G60</f>
        <v>0</v>
      </c>
      <c r="D37" s="743">
        <f>SAEBenef!G59</f>
        <v>0</v>
      </c>
      <c r="E37" s="744">
        <f>SAECusto!X86</f>
        <v>0</v>
      </c>
      <c r="F37" s="748">
        <f>SAEBenef!G61</f>
        <v>0</v>
      </c>
      <c r="G37" s="654">
        <f t="shared" si="2"/>
        <v>0</v>
      </c>
      <c r="H37" s="986"/>
      <c r="I37" s="748">
        <f>SAECusto!Y86</f>
        <v>0</v>
      </c>
      <c r="J37" s="654">
        <f t="shared" si="3"/>
        <v>0</v>
      </c>
      <c r="K37" s="986"/>
    </row>
    <row r="38" spans="2:11" ht="15" hidden="1" customHeight="1" x14ac:dyDescent="0.25">
      <c r="B38" s="111" t="s">
        <v>3792</v>
      </c>
      <c r="C38" s="281">
        <f>SUM(C30:C37)</f>
        <v>0</v>
      </c>
      <c r="D38" s="281">
        <f>SUM(D30:D37)</f>
        <v>0</v>
      </c>
      <c r="E38" s="749">
        <f>SUM(E30:E37)</f>
        <v>0</v>
      </c>
      <c r="F38" s="746">
        <f>SUM(F30:F37)</f>
        <v>0</v>
      </c>
      <c r="G38" s="747">
        <f>IF(F38=0,0,E38/F38)</f>
        <v>0</v>
      </c>
      <c r="H38" s="987"/>
      <c r="I38" s="746">
        <f>SUM(I30:I37)</f>
        <v>0</v>
      </c>
      <c r="J38" s="747">
        <f t="shared" si="3"/>
        <v>0</v>
      </c>
      <c r="K38" s="987"/>
    </row>
    <row r="39" spans="2:11" ht="15" hidden="1" customHeight="1" x14ac:dyDescent="0.25"/>
    <row r="40" spans="2:11" ht="15" hidden="1" customHeight="1" x14ac:dyDescent="0.25">
      <c r="B40" s="991" t="s">
        <v>3893</v>
      </c>
      <c r="C40" s="992"/>
      <c r="D40" s="997" t="str">
        <f>IF(H30=0,"-",IF(OR(RCB!H30&lt;0,SMALL(G30:G36,1)&lt;0),"AO MENOS UM RCB NEGATIVO, OS CÁLCULOS DEVEM SER REVISADOS",IF(RCB!H30&gt;CPFL!$X$8,"RCB NÃO PERMITIDO",IF(AND(RCB!H30&lt;=CPFL!$X$8,LARGE(G30:G36,1)&gt;CPFL!$X$8),"RCB PERMITIDO, MAS AO MENOS UM USO FINAL POSSUI RCB ACIMA DO PERMITIDO","RCB PERMITIDO"))))</f>
        <v>-</v>
      </c>
      <c r="E40" s="997"/>
    </row>
    <row r="41" spans="2:11" ht="15" hidden="1" customHeight="1" x14ac:dyDescent="0.25">
      <c r="B41" s="993"/>
      <c r="C41" s="994"/>
      <c r="D41" s="997"/>
      <c r="E41" s="997"/>
    </row>
    <row r="42" spans="2:11" ht="15" hidden="1" customHeight="1" x14ac:dyDescent="0.25">
      <c r="B42" s="995"/>
      <c r="C42" s="996"/>
      <c r="D42" s="997"/>
      <c r="E42" s="997"/>
    </row>
    <row r="43" spans="2:11" ht="15" hidden="1" customHeight="1" x14ac:dyDescent="0.25"/>
    <row r="44" spans="2:11" ht="15" hidden="1" customHeight="1" x14ac:dyDescent="0.25">
      <c r="B44" s="85" t="s">
        <v>3896</v>
      </c>
      <c r="C44" s="86"/>
      <c r="D44" s="86"/>
      <c r="E44" s="87"/>
    </row>
    <row r="45" spans="2:11" ht="15" hidden="1" customHeight="1" x14ac:dyDescent="0.25">
      <c r="B45" s="88" t="s">
        <v>3897</v>
      </c>
      <c r="C45" s="90"/>
      <c r="D45" s="113">
        <f>IF(C38=0,0,ROUND(C38,2))</f>
        <v>0</v>
      </c>
      <c r="E45" s="114" t="s">
        <v>3842</v>
      </c>
    </row>
    <row r="46" spans="2:11" ht="15" hidden="1" customHeight="1" x14ac:dyDescent="0.25">
      <c r="B46" s="96" t="s">
        <v>3898</v>
      </c>
      <c r="C46" s="97"/>
      <c r="D46" s="115">
        <f>IF(D38=0,0,ROUND(D38,2))</f>
        <v>0</v>
      </c>
      <c r="E46" s="116" t="s">
        <v>3899</v>
      </c>
    </row>
    <row r="48" spans="2:11" ht="15" customHeight="1" x14ac:dyDescent="0.25">
      <c r="B48" s="988" t="s">
        <v>3900</v>
      </c>
      <c r="C48" s="989"/>
      <c r="D48" s="990"/>
      <c r="E48" s="830" t="s">
        <v>3901</v>
      </c>
    </row>
    <row r="49" spans="2:11" ht="15" customHeight="1" x14ac:dyDescent="0.25">
      <c r="B49" s="58" t="s">
        <v>3902</v>
      </c>
      <c r="C49" s="59"/>
      <c r="D49" s="59"/>
      <c r="E49" s="833">
        <v>0.7</v>
      </c>
    </row>
    <row r="50" spans="2:11" ht="15" customHeight="1" x14ac:dyDescent="0.25">
      <c r="B50" s="58" t="s">
        <v>502</v>
      </c>
      <c r="C50" s="59"/>
      <c r="D50" s="59"/>
      <c r="E50" s="833">
        <v>0.85</v>
      </c>
    </row>
    <row r="51" spans="2:11" ht="15" customHeight="1" x14ac:dyDescent="0.25">
      <c r="B51" s="61" t="s">
        <v>3903</v>
      </c>
      <c r="C51" s="63"/>
      <c r="D51" s="63"/>
      <c r="E51" s="833">
        <v>0.9</v>
      </c>
    </row>
    <row r="54" spans="2:11" ht="15" hidden="1" customHeight="1" x14ac:dyDescent="0.25">
      <c r="B54" s="976" t="s">
        <v>5836</v>
      </c>
      <c r="C54" s="977"/>
      <c r="D54" s="977"/>
      <c r="E54" s="977"/>
      <c r="F54" s="977"/>
      <c r="G54" s="977"/>
      <c r="H54" s="977"/>
      <c r="I54" s="977"/>
      <c r="J54" s="977"/>
      <c r="K54" s="978"/>
    </row>
    <row r="55" spans="2:11" ht="15" hidden="1" customHeight="1" x14ac:dyDescent="0.25">
      <c r="B55" s="979" t="s">
        <v>3871</v>
      </c>
      <c r="C55" s="501" t="s">
        <v>3872</v>
      </c>
      <c r="D55" s="501" t="s">
        <v>3873</v>
      </c>
      <c r="E55" s="501" t="s">
        <v>3874</v>
      </c>
      <c r="F55" s="501" t="s">
        <v>3875</v>
      </c>
      <c r="G55" s="501" t="s">
        <v>3876</v>
      </c>
      <c r="H55" s="982" t="s">
        <v>3894</v>
      </c>
      <c r="I55" s="501" t="s">
        <v>3878</v>
      </c>
      <c r="J55" s="501" t="s">
        <v>3879</v>
      </c>
      <c r="K55" s="982" t="s">
        <v>3895</v>
      </c>
    </row>
    <row r="56" spans="2:11" ht="15" hidden="1" customHeight="1" x14ac:dyDescent="0.25">
      <c r="B56" s="980"/>
      <c r="C56" s="502" t="s">
        <v>3881</v>
      </c>
      <c r="D56" s="502" t="s">
        <v>3882</v>
      </c>
      <c r="E56" s="502" t="s">
        <v>3883</v>
      </c>
      <c r="F56" s="502" t="s">
        <v>3884</v>
      </c>
      <c r="G56" s="502" t="s">
        <v>3885</v>
      </c>
      <c r="H56" s="983"/>
      <c r="I56" s="502" t="s">
        <v>3883</v>
      </c>
      <c r="J56" s="502" t="s">
        <v>3885</v>
      </c>
      <c r="K56" s="983"/>
    </row>
    <row r="57" spans="2:11" ht="15" hidden="1" customHeight="1" x14ac:dyDescent="0.25">
      <c r="B57" s="980"/>
      <c r="C57" s="109" t="s">
        <v>3886</v>
      </c>
      <c r="D57" s="109" t="s">
        <v>3887</v>
      </c>
      <c r="E57" s="109" t="s">
        <v>3888</v>
      </c>
      <c r="F57" s="109" t="s">
        <v>3888</v>
      </c>
      <c r="G57" s="109" t="s">
        <v>3889</v>
      </c>
      <c r="H57" s="983"/>
      <c r="I57" s="109" t="s">
        <v>3888</v>
      </c>
      <c r="J57" s="109" t="s">
        <v>3889</v>
      </c>
      <c r="K57" s="983"/>
    </row>
    <row r="58" spans="2:11" ht="15" hidden="1" customHeight="1" x14ac:dyDescent="0.25">
      <c r="B58" s="981"/>
      <c r="C58" s="503" t="s">
        <v>3852</v>
      </c>
      <c r="D58" s="503" t="s">
        <v>3855</v>
      </c>
      <c r="E58" s="503" t="s">
        <v>3890</v>
      </c>
      <c r="F58" s="503"/>
      <c r="G58" s="503" t="s">
        <v>3890</v>
      </c>
      <c r="H58" s="984"/>
      <c r="I58" s="503" t="s">
        <v>3891</v>
      </c>
      <c r="J58" s="503" t="s">
        <v>3891</v>
      </c>
      <c r="K58" s="984"/>
    </row>
    <row r="59" spans="2:11" ht="15" hidden="1" customHeight="1" x14ac:dyDescent="0.25">
      <c r="B59" s="110" t="s">
        <v>21</v>
      </c>
      <c r="C59" s="743">
        <f>IlumBenef!G110</f>
        <v>0</v>
      </c>
      <c r="D59" s="743">
        <f>IlumBenef!G108</f>
        <v>0</v>
      </c>
      <c r="E59" s="744">
        <f>IlumCusto!X116</f>
        <v>0</v>
      </c>
      <c r="F59" s="744">
        <f>IlumBenef!G112</f>
        <v>0</v>
      </c>
      <c r="G59" s="654">
        <f>IF(F59=0,0,E59/F59)</f>
        <v>0</v>
      </c>
      <c r="H59" s="985">
        <f>G67</f>
        <v>0</v>
      </c>
      <c r="I59" s="748">
        <f>IlumCusto!Y116</f>
        <v>0</v>
      </c>
      <c r="J59" s="654">
        <f>IF(F59=0,0,I59/F59)</f>
        <v>0</v>
      </c>
      <c r="K59" s="985">
        <f>J67</f>
        <v>0</v>
      </c>
    </row>
    <row r="60" spans="2:11" ht="15" hidden="1" customHeight="1" x14ac:dyDescent="0.25">
      <c r="B60" s="110" t="s">
        <v>31</v>
      </c>
      <c r="C60" s="743">
        <f>CondAmbBenef!G114</f>
        <v>0</v>
      </c>
      <c r="D60" s="743">
        <f>CondAmbBenef!G112</f>
        <v>0</v>
      </c>
      <c r="E60" s="744">
        <f>CondAmbCusto!X86</f>
        <v>0</v>
      </c>
      <c r="F60" s="744">
        <f>CondAmbBenef!G116</f>
        <v>0</v>
      </c>
      <c r="G60" s="654">
        <f t="shared" ref="G60:G66" si="4">IF(F60=0,0,E60/F60)</f>
        <v>0</v>
      </c>
      <c r="H60" s="986"/>
      <c r="I60" s="748">
        <f>CondAmbCusto!Y86</f>
        <v>0</v>
      </c>
      <c r="J60" s="654">
        <f t="shared" ref="J60:J66" si="5">IF(F60=0,0,I60/F60)</f>
        <v>0</v>
      </c>
      <c r="K60" s="986"/>
    </row>
    <row r="61" spans="2:11" ht="15" hidden="1" customHeight="1" x14ac:dyDescent="0.25">
      <c r="B61" s="110" t="s">
        <v>42</v>
      </c>
      <c r="C61" s="743">
        <f>MotorBenef!G115</f>
        <v>0</v>
      </c>
      <c r="D61" s="743">
        <f>MotorBenef!G113</f>
        <v>0</v>
      </c>
      <c r="E61" s="744">
        <f>MotorCusto!X116</f>
        <v>0</v>
      </c>
      <c r="F61" s="744">
        <f>MotorBenef!G117</f>
        <v>0</v>
      </c>
      <c r="G61" s="654">
        <f>IF(F61=0,0,E61/F61)</f>
        <v>0</v>
      </c>
      <c r="H61" s="986"/>
      <c r="I61" s="748">
        <f>MotorCusto!Y116</f>
        <v>0</v>
      </c>
      <c r="J61" s="654">
        <f t="shared" si="5"/>
        <v>0</v>
      </c>
      <c r="K61" s="986"/>
    </row>
    <row r="62" spans="2:11" ht="15" hidden="1" customHeight="1" x14ac:dyDescent="0.25">
      <c r="B62" s="110" t="s">
        <v>52</v>
      </c>
      <c r="C62" s="743">
        <f>RefrigBenef!G110</f>
        <v>0</v>
      </c>
      <c r="D62" s="743">
        <f>RefrigBenef!G108</f>
        <v>0</v>
      </c>
      <c r="E62" s="744">
        <f>RefrigCusto!X86</f>
        <v>0</v>
      </c>
      <c r="F62" s="744">
        <f>RefrigBenef!G112</f>
        <v>0</v>
      </c>
      <c r="G62" s="654">
        <f t="shared" si="4"/>
        <v>0</v>
      </c>
      <c r="H62" s="986"/>
      <c r="I62" s="748">
        <f>RefrigCusto!Y86</f>
        <v>0</v>
      </c>
      <c r="J62" s="654">
        <f t="shared" si="5"/>
        <v>0</v>
      </c>
      <c r="K62" s="986"/>
    </row>
    <row r="63" spans="2:11" ht="15" hidden="1" customHeight="1" x14ac:dyDescent="0.25">
      <c r="B63" s="110" t="s">
        <v>61</v>
      </c>
      <c r="C63" s="743">
        <f>SolarBenef!G68</f>
        <v>0</v>
      </c>
      <c r="D63" s="743">
        <f>SolarBenef!G66</f>
        <v>0</v>
      </c>
      <c r="E63" s="744">
        <f>SolarCusto!X86</f>
        <v>0</v>
      </c>
      <c r="F63" s="744">
        <f>SolarBenef!G70</f>
        <v>0</v>
      </c>
      <c r="G63" s="654">
        <f>IF(F63=0,0,E63/F63)</f>
        <v>0</v>
      </c>
      <c r="H63" s="986"/>
      <c r="I63" s="748">
        <f>SolarCusto!Y86</f>
        <v>0</v>
      </c>
      <c r="J63" s="654">
        <f t="shared" si="5"/>
        <v>0</v>
      </c>
      <c r="K63" s="986"/>
    </row>
    <row r="64" spans="2:11" ht="15" hidden="1" customHeight="1" x14ac:dyDescent="0.25">
      <c r="B64" s="110" t="s">
        <v>3892</v>
      </c>
      <c r="C64" s="743">
        <f>'FI-FVBenef'!G63</f>
        <v>0</v>
      </c>
      <c r="D64" s="743">
        <v>0</v>
      </c>
      <c r="E64" s="744">
        <f>'FI-FVCusto'!X86</f>
        <v>0</v>
      </c>
      <c r="F64" s="744">
        <f>'FI-FVBenef'!G65</f>
        <v>0</v>
      </c>
      <c r="G64" s="654">
        <f t="shared" si="4"/>
        <v>0</v>
      </c>
      <c r="H64" s="986"/>
      <c r="I64" s="748">
        <f>'FI-FVCusto'!Y86</f>
        <v>0</v>
      </c>
      <c r="J64" s="654">
        <f t="shared" si="5"/>
        <v>0</v>
      </c>
      <c r="K64" s="986"/>
    </row>
    <row r="65" spans="2:11" ht="15" hidden="1" customHeight="1" x14ac:dyDescent="0.25">
      <c r="B65" s="110" t="s">
        <v>71</v>
      </c>
      <c r="C65" s="743">
        <f>OutrosBenef!G112</f>
        <v>0</v>
      </c>
      <c r="D65" s="743">
        <f>OutrosBenef!G110</f>
        <v>0</v>
      </c>
      <c r="E65" s="744">
        <f>OutrosCusto!X86</f>
        <v>0</v>
      </c>
      <c r="F65" s="744">
        <f>OutrosBenef!G114</f>
        <v>0</v>
      </c>
      <c r="G65" s="654">
        <f t="shared" si="4"/>
        <v>0</v>
      </c>
      <c r="H65" s="986"/>
      <c r="I65" s="748">
        <f>OutrosCusto!Y86</f>
        <v>0</v>
      </c>
      <c r="J65" s="654">
        <f t="shared" si="5"/>
        <v>0</v>
      </c>
      <c r="K65" s="986"/>
    </row>
    <row r="66" spans="2:11" ht="15" hidden="1" customHeight="1" x14ac:dyDescent="0.25">
      <c r="B66" s="110" t="s">
        <v>6113</v>
      </c>
      <c r="C66" s="743">
        <f>SAEBenef!G72</f>
        <v>0</v>
      </c>
      <c r="D66" s="743">
        <f>SAEBenef!G71</f>
        <v>0</v>
      </c>
      <c r="E66" s="744">
        <f>SAECusto!X86</f>
        <v>0</v>
      </c>
      <c r="F66" s="744">
        <f>SAEBenef!G73</f>
        <v>0</v>
      </c>
      <c r="G66" s="654">
        <f t="shared" si="4"/>
        <v>0</v>
      </c>
      <c r="H66" s="986"/>
      <c r="I66" s="748">
        <f>SAECusto!Y86</f>
        <v>0</v>
      </c>
      <c r="J66" s="654">
        <f t="shared" si="5"/>
        <v>0</v>
      </c>
      <c r="K66" s="986"/>
    </row>
    <row r="67" spans="2:11" ht="15" hidden="1" customHeight="1" x14ac:dyDescent="0.25">
      <c r="B67" s="111" t="s">
        <v>3792</v>
      </c>
      <c r="C67" s="745">
        <f>SUM(C59:C66)</f>
        <v>0</v>
      </c>
      <c r="D67" s="745">
        <f>SUM(D59:D66)</f>
        <v>0</v>
      </c>
      <c r="E67" s="746">
        <f>SUM(E59:E66)</f>
        <v>0</v>
      </c>
      <c r="F67" s="746">
        <f>SUM(F59:F66)</f>
        <v>0</v>
      </c>
      <c r="G67" s="747">
        <f>IF(F67=0,0,E67/F67)</f>
        <v>0</v>
      </c>
      <c r="H67" s="987"/>
      <c r="I67" s="746">
        <f>SUM(I59:I66)</f>
        <v>0</v>
      </c>
      <c r="J67" s="747">
        <f t="shared" ref="J67" si="6">IF(F67=0,0,I67/F67)</f>
        <v>0</v>
      </c>
      <c r="K67" s="987"/>
    </row>
  </sheetData>
  <sheetProtection algorithmName="SHA-512" hashValue="kGGtnL2hPU2wjjZxwFqy35rZS1Obrqv5HvlDBE8OIzgkXmQvwgQLYw0EZhV39KhHiXW69UyRGhQtbNndQ2wO1g==" saltValue="xcjo0ISsWYvOXTMaB7abrg==" spinCount="100000" sheet="1" objects="1" scenarios="1"/>
  <mergeCells count="26">
    <mergeCell ref="M2:O15"/>
    <mergeCell ref="B2:K2"/>
    <mergeCell ref="K3:K6"/>
    <mergeCell ref="B17:C19"/>
    <mergeCell ref="B21:C23"/>
    <mergeCell ref="D21:E23"/>
    <mergeCell ref="K7:K15"/>
    <mergeCell ref="H3:H6"/>
    <mergeCell ref="B3:B6"/>
    <mergeCell ref="H7:H15"/>
    <mergeCell ref="B48:D48"/>
    <mergeCell ref="B40:C42"/>
    <mergeCell ref="D40:E42"/>
    <mergeCell ref="K30:K38"/>
    <mergeCell ref="D17:E19"/>
    <mergeCell ref="H30:H38"/>
    <mergeCell ref="B26:B29"/>
    <mergeCell ref="H26:H29"/>
    <mergeCell ref="K26:K29"/>
    <mergeCell ref="B25:K25"/>
    <mergeCell ref="B54:K54"/>
    <mergeCell ref="B55:B58"/>
    <mergeCell ref="H55:H58"/>
    <mergeCell ref="K55:K58"/>
    <mergeCell ref="H59:H67"/>
    <mergeCell ref="K59:K67"/>
  </mergeCells>
  <conditionalFormatting sqref="D17 D40">
    <cfRule type="containsText" dxfId="162" priority="17" stopIfTrue="1" operator="containsText" text="RCB PERMITIDO, MAS AO MENOS UM USO FINAL POSSUI RCB ACIMA DO PERMITIDO">
      <formula>NOT(ISERROR(SEARCH("RCB PERMITIDO, MAS AO MENOS UM USO FINAL POSSUI RCB ACIMA DO PERMITIDO",D17)))</formula>
    </cfRule>
    <cfRule type="containsText" dxfId="161" priority="21" stopIfTrue="1" operator="containsText" text="RCB PERMITIDO">
      <formula>NOT(ISERROR(SEARCH("RCB PERMITIDO",D17)))</formula>
    </cfRule>
    <cfRule type="containsText" dxfId="160" priority="22" stopIfTrue="1" operator="containsText" text="RCB NÃO PERMITIDO">
      <formula>NOT(ISERROR(SEARCH("RCB NÃO PERMITIDO",D17)))</formula>
    </cfRule>
    <cfRule type="containsText" dxfId="159" priority="23" stopIfTrue="1" operator="containsText" text="AO MENOS UM RCB NEGATIVO, OS CÁLCULOS DEVEM SER REVISADOS">
      <formula>NOT(ISERROR(SEARCH("AO MENOS UM RCB NEGATIVO, OS CÁLCULOS DEVEM SER REVISADOS",D17)))</formula>
    </cfRule>
  </conditionalFormatting>
  <conditionalFormatting sqref="D21">
    <cfRule type="containsText" dxfId="158" priority="9" stopIfTrue="1" operator="containsText" text="RCB PERMITIDO, MAS AO MENOS UM USO FINAL POSSUI RCB ACIMA DO PERMITIDO">
      <formula>NOT(ISERROR(SEARCH("RCB PERMITIDO, MAS AO MENOS UM USO FINAL POSSUI RCB ACIMA DO PERMITIDO",D21)))</formula>
    </cfRule>
    <cfRule type="containsText" dxfId="157" priority="10" stopIfTrue="1" operator="containsText" text="RCB PERMITIDO">
      <formula>NOT(ISERROR(SEARCH("RCB PERMITIDO",D21)))</formula>
    </cfRule>
    <cfRule type="containsText" dxfId="156" priority="11" stopIfTrue="1" operator="containsText" text="RCB NÃO PERMITIDO">
      <formula>NOT(ISERROR(SEARCH("RCB NÃO PERMITIDO",D21)))</formula>
    </cfRule>
    <cfRule type="containsText" dxfId="155" priority="12" stopIfTrue="1" operator="containsText" text="AO MENOS UM RCB NEGATIVO, OS CÁLCULOS DEVEM SER REVISADOS">
      <formula>NOT(ISERROR(SEARCH("AO MENOS UM RCB NEGATIVO, OS CÁLCULOS DEVEM SER REVISADOS",D21)))</formula>
    </cfRule>
  </conditionalFormatting>
  <pageMargins left="0.7" right="0.7" top="0.75" bottom="0.75" header="0.3" footer="0.3"/>
  <pageSetup paperSize="9" orientation="portrait" r:id="rId1"/>
  <headerFooter>
    <oddHeader>&amp;L&amp;"Calibri"&amp;10&amp;K0000FFUso Interno CPFL&amp;1#</oddHeader>
  </headerFooter>
  <ignoredErrors>
    <ignoredError sqref="B11 D41:E44 C25:K25 B7 H15 B13 H12 B38 E35 B15 B16:K19 B8 H8 B9 H9 B10 H10 H11 H13 K15 K8 K9 K10 K11 K12 K13 B34 B33 F33:H33 J33:K33 B36:C36 G36:H36 J36:K36 B31:K32 B28:D28 F28 B27:F27 B26:D26 F26 H26:K26 H27:K27 H28:K28 B29:F29 H29:K29 B30 I30:K30 H38 E40 J38:K38 D34:E34 D33 D30:F30 G34:K34 G35:K35 E46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4"/>
  <dimension ref="B2:K66"/>
  <sheetViews>
    <sheetView zoomScale="90" zoomScaleNormal="90" workbookViewId="0">
      <selection activeCell="I17" sqref="I17"/>
    </sheetView>
  </sheetViews>
  <sheetFormatPr defaultColWidth="9.140625" defaultRowHeight="15" x14ac:dyDescent="0.25"/>
  <cols>
    <col min="1" max="1" width="3.7109375" style="48" customWidth="1"/>
    <col min="2" max="2" width="34.140625" style="48" bestFit="1" customWidth="1"/>
    <col min="3" max="3" width="16.7109375" style="48" bestFit="1" customWidth="1"/>
    <col min="4" max="4" width="8.5703125" style="48" bestFit="1" customWidth="1"/>
    <col min="5" max="5" width="16.7109375" style="48" bestFit="1" customWidth="1"/>
    <col min="6" max="6" width="13.85546875" style="48" bestFit="1" customWidth="1"/>
    <col min="7" max="7" width="16.7109375" style="48" bestFit="1" customWidth="1"/>
    <col min="8" max="8" width="8.5703125" style="48" bestFit="1" customWidth="1"/>
    <col min="9" max="9" width="33.140625" style="48" bestFit="1" customWidth="1"/>
    <col min="10" max="10" width="12.85546875" style="48" customWidth="1"/>
    <col min="11" max="11" width="8.5703125" style="48" customWidth="1"/>
    <col min="12" max="16384" width="9.140625" style="48"/>
  </cols>
  <sheetData>
    <row r="2" spans="2:11" x14ac:dyDescent="0.25">
      <c r="B2" s="1027" t="s">
        <v>3904</v>
      </c>
      <c r="C2" s="1027" t="s">
        <v>3905</v>
      </c>
      <c r="D2" s="1027"/>
      <c r="E2" s="893" t="s">
        <v>3906</v>
      </c>
      <c r="F2" s="894"/>
      <c r="G2" s="895"/>
      <c r="I2" s="999" t="s">
        <v>3907</v>
      </c>
      <c r="J2" s="1001"/>
    </row>
    <row r="3" spans="2:11" ht="30" x14ac:dyDescent="0.25">
      <c r="B3" s="1027"/>
      <c r="C3" s="1029" t="s">
        <v>3908</v>
      </c>
      <c r="D3" s="1029" t="s">
        <v>3909</v>
      </c>
      <c r="E3" s="117" t="s">
        <v>3910</v>
      </c>
      <c r="F3" s="507" t="s">
        <v>3911</v>
      </c>
      <c r="G3" s="507" t="s">
        <v>3912</v>
      </c>
      <c r="I3" s="1002"/>
      <c r="J3" s="1004"/>
    </row>
    <row r="4" spans="2:11" ht="30" x14ac:dyDescent="0.25">
      <c r="B4" s="1027"/>
      <c r="C4" s="1030"/>
      <c r="D4" s="1030"/>
      <c r="E4" s="118" t="s">
        <v>3890</v>
      </c>
      <c r="F4" s="118" t="s">
        <v>3913</v>
      </c>
      <c r="G4" s="118" t="s">
        <v>3914</v>
      </c>
      <c r="I4" s="1002"/>
      <c r="J4" s="1004"/>
    </row>
    <row r="5" spans="2:11" x14ac:dyDescent="0.25">
      <c r="B5" s="1028" t="s">
        <v>3915</v>
      </c>
      <c r="C5" s="1028"/>
      <c r="D5" s="1028"/>
      <c r="E5" s="1028"/>
      <c r="F5" s="1028"/>
      <c r="G5" s="1028"/>
      <c r="I5" s="1002"/>
      <c r="J5" s="1004"/>
    </row>
    <row r="6" spans="2:11" x14ac:dyDescent="0.25">
      <c r="B6" s="101" t="s">
        <v>3916</v>
      </c>
      <c r="C6" s="43">
        <f>SUM(E6:G6)</f>
        <v>0</v>
      </c>
      <c r="D6" s="44">
        <f>IF($C$20=0,0,C6/$C$20)</f>
        <v>0</v>
      </c>
      <c r="E6" s="42">
        <f>IlumCusto!K27+CondAmbCusto!K27+MotorCusto!K27+RefrigCusto!K27+SolarCusto!K27+'FI-FVCusto'!K27+OutrosCusto!K27+SAECusto!K27</f>
        <v>0</v>
      </c>
      <c r="F6" s="42">
        <f>IlumCusto!L27+CondAmbCusto!L27+MotorCusto!L27+RefrigCusto!L27+SolarCusto!L27+'FI-FVCusto'!L27+OutrosCusto!L27+SAECusto!L27</f>
        <v>0</v>
      </c>
      <c r="G6" s="42">
        <f>IlumCusto!M27+CondAmbCusto!M27+MotorCusto!M27+RefrigCusto!M27+SolarCusto!M27+'FI-FVCusto'!M27+OutrosCusto!M27+SAECusto!M27</f>
        <v>0</v>
      </c>
      <c r="I6" s="1002"/>
      <c r="J6" s="1004"/>
    </row>
    <row r="7" spans="2:11" x14ac:dyDescent="0.25">
      <c r="B7" s="101" t="s">
        <v>12</v>
      </c>
      <c r="C7" s="43">
        <f>SUM(E7:G7)</f>
        <v>0</v>
      </c>
      <c r="D7" s="44">
        <f>IF($C$20=0,0,C7/$C$20)</f>
        <v>0</v>
      </c>
      <c r="E7" s="42">
        <f>5%*SUM(E6,E8,E15,E18)</f>
        <v>0</v>
      </c>
      <c r="F7" s="42">
        <v>0</v>
      </c>
      <c r="G7" s="42">
        <v>0</v>
      </c>
      <c r="I7" s="1002"/>
      <c r="J7" s="1004"/>
    </row>
    <row r="8" spans="2:11" x14ac:dyDescent="0.25">
      <c r="B8" s="101" t="s">
        <v>3917</v>
      </c>
      <c r="C8" s="43">
        <f>SUM(E8:G8)</f>
        <v>0</v>
      </c>
      <c r="D8" s="44">
        <f>IF($C$20=0,0,C8/$C$20)</f>
        <v>0</v>
      </c>
      <c r="E8" s="42">
        <f>IlumCusto!K38+CondAmbCusto!K38+MotorCusto!K38+RefrigCusto!K38+SolarCusto!K38+'FI-FVCusto'!K38+OutrosCusto!K38+SAECusto!K38</f>
        <v>0</v>
      </c>
      <c r="F8" s="42">
        <f>IlumCusto!L38+CondAmbCusto!L38+MotorCusto!L38+RefrigCusto!L38+SolarCusto!L38+'FI-FVCusto'!L38+OutrosCusto!L38+SAECusto!L38</f>
        <v>0</v>
      </c>
      <c r="G8" s="42">
        <f>IlumCusto!M38+CondAmbCusto!M38+MotorCusto!M38+RefrigCusto!M38+SolarCusto!M38+'FI-FVCusto'!M38+OutrosCusto!M38+SAECusto!M38</f>
        <v>0</v>
      </c>
      <c r="I8" s="1002"/>
      <c r="J8" s="1004"/>
    </row>
    <row r="9" spans="2:11" x14ac:dyDescent="0.25">
      <c r="B9" s="101" t="s">
        <v>14</v>
      </c>
      <c r="C9" s="43">
        <f>SUM(E9:G9)</f>
        <v>0</v>
      </c>
      <c r="D9" s="44">
        <f>IF($C$20=0,0,C9/$C$20)</f>
        <v>0</v>
      </c>
      <c r="E9" s="42">
        <f>0.5%*(SUM(E6,E8,E15,E18))</f>
        <v>0</v>
      </c>
      <c r="F9" s="42">
        <v>0</v>
      </c>
      <c r="G9" s="42">
        <v>0</v>
      </c>
      <c r="I9" s="1005"/>
      <c r="J9" s="1007"/>
    </row>
    <row r="10" spans="2:11" x14ac:dyDescent="0.25">
      <c r="B10" s="105" t="s">
        <v>3918</v>
      </c>
      <c r="C10" s="107">
        <f>SUM(C6:C9)</f>
        <v>0</v>
      </c>
      <c r="D10" s="44">
        <f>SUM(D6:D9)</f>
        <v>0</v>
      </c>
      <c r="E10" s="120">
        <f>SUM(E6:E9)</f>
        <v>0</v>
      </c>
      <c r="F10" s="120">
        <f>SUM(F6:F9)</f>
        <v>0</v>
      </c>
      <c r="G10" s="120">
        <f>SUM(G6:G9)</f>
        <v>0</v>
      </c>
    </row>
    <row r="11" spans="2:11" x14ac:dyDescent="0.25">
      <c r="B11" s="1028" t="s">
        <v>3919</v>
      </c>
      <c r="C11" s="1028"/>
      <c r="D11" s="1028"/>
      <c r="E11" s="1028"/>
      <c r="F11" s="1028"/>
      <c r="G11" s="1028"/>
      <c r="I11" s="557" t="s">
        <v>5047</v>
      </c>
      <c r="J11" s="557" t="s">
        <v>5048</v>
      </c>
      <c r="K11" s="557" t="s">
        <v>5049</v>
      </c>
    </row>
    <row r="12" spans="2:11" x14ac:dyDescent="0.25">
      <c r="B12" s="101" t="s">
        <v>3920</v>
      </c>
      <c r="C12" s="43">
        <f t="shared" ref="C12:C18" si="0">SUM(E12:G12)</f>
        <v>0</v>
      </c>
      <c r="D12" s="44">
        <f t="shared" ref="D12:D18" si="1">IF($C$20=0,0,C12/$C$20)</f>
        <v>0</v>
      </c>
      <c r="E12" s="42">
        <f>4%*(SUM(E6,E8,E15,E18))</f>
        <v>0</v>
      </c>
      <c r="F12" s="42">
        <v>0</v>
      </c>
      <c r="G12" s="42">
        <v>0</v>
      </c>
      <c r="I12" s="55" t="s">
        <v>3922</v>
      </c>
      <c r="J12" s="331">
        <v>0.03</v>
      </c>
      <c r="K12" s="124">
        <f>IF((SUM(E6,E8,E15,E18))=0,0,SUM(E14)/SUM(E6,E8,E15,E18))</f>
        <v>0</v>
      </c>
    </row>
    <row r="13" spans="2:11" x14ac:dyDescent="0.25">
      <c r="B13" s="101" t="s">
        <v>3921</v>
      </c>
      <c r="C13" s="43">
        <f t="shared" si="0"/>
        <v>0</v>
      </c>
      <c r="D13" s="44">
        <f t="shared" si="1"/>
        <v>0</v>
      </c>
      <c r="E13" s="42">
        <f>1%*(SUM(E6,E8,E15,E18))</f>
        <v>0</v>
      </c>
      <c r="F13" s="42">
        <v>0</v>
      </c>
      <c r="G13" s="42">
        <v>0</v>
      </c>
      <c r="I13" s="58" t="s">
        <v>3924</v>
      </c>
      <c r="J13" s="331">
        <v>3.5000000000000003E-2</v>
      </c>
      <c r="K13" s="124">
        <f>IF((SUM(E6,E8,E15,E18))=0,0,SUM(E16)/SUM(E6,E8,E15,E18))</f>
        <v>0</v>
      </c>
    </row>
    <row r="14" spans="2:11" x14ac:dyDescent="0.25">
      <c r="B14" s="101" t="s">
        <v>3922</v>
      </c>
      <c r="C14" s="43">
        <f>SUM(E14:G14)</f>
        <v>0</v>
      </c>
      <c r="D14" s="44">
        <f t="shared" si="1"/>
        <v>0</v>
      </c>
      <c r="E14" s="42">
        <f>IlumCusto!K50+CondAmbCusto!K50+MotorCusto!K50+RefrigCusto!K50+SolarCusto!K50+'FI-FVCusto'!K50+OutrosCusto!K50+SAECusto!K51</f>
        <v>0</v>
      </c>
      <c r="F14" s="42">
        <v>0</v>
      </c>
      <c r="G14" s="42">
        <v>0</v>
      </c>
      <c r="I14" s="58" t="s">
        <v>4071</v>
      </c>
      <c r="J14" s="331">
        <v>0.03</v>
      </c>
      <c r="K14" s="124">
        <f>IF((SUM(E6,(E8-SUM(IlumCusto!K31,'FI-FVCusto'!K31,MotorCusto!K31,SolarCusto!K31,CondAmbCusto!K31,RefrigCusto!K31,OutrosCusto!K31)),E15,E18))=0,0,SUM(IlumCusto!K31,'FI-FVCusto'!K31,MotorCusto!K31,SolarCusto!K31,CondAmbCusto!K31,RefrigCusto!K31,OutrosCusto!K31)/(SUM(E6,(E8-SUM(IlumCusto!K31,'FI-FVCusto'!K31,MotorCusto!K31,SolarCusto!K31,CondAmbCusto!K31,RefrigCusto!K31,OutrosCusto!K31)),E15,E18)))</f>
        <v>0</v>
      </c>
    </row>
    <row r="15" spans="2:11" x14ac:dyDescent="0.25">
      <c r="B15" s="101" t="s">
        <v>3923</v>
      </c>
      <c r="C15" s="43">
        <f>SUM(E15:G15)</f>
        <v>0</v>
      </c>
      <c r="D15" s="44">
        <f t="shared" si="1"/>
        <v>0</v>
      </c>
      <c r="E15" s="42">
        <f>Descarte!K94</f>
        <v>0</v>
      </c>
      <c r="F15" s="42">
        <v>0</v>
      </c>
      <c r="G15" s="42">
        <v>0</v>
      </c>
      <c r="I15" s="61" t="s">
        <v>6265</v>
      </c>
      <c r="J15" s="331">
        <v>0.8</v>
      </c>
      <c r="K15" s="124">
        <f>IFERROR((E25+E30)/E32,0)</f>
        <v>0</v>
      </c>
    </row>
    <row r="16" spans="2:11" x14ac:dyDescent="0.25">
      <c r="B16" s="101" t="s">
        <v>3924</v>
      </c>
      <c r="C16" s="43">
        <f t="shared" si="0"/>
        <v>0</v>
      </c>
      <c r="D16" s="44">
        <f t="shared" si="1"/>
        <v>0</v>
      </c>
      <c r="E16" s="42">
        <f>'M&amp;V'!M454</f>
        <v>0</v>
      </c>
      <c r="F16" s="42">
        <v>0</v>
      </c>
      <c r="G16" s="42">
        <v>0</v>
      </c>
    </row>
    <row r="17" spans="2:9" x14ac:dyDescent="0.25">
      <c r="B17" s="101" t="s">
        <v>3925</v>
      </c>
      <c r="C17" s="43">
        <f t="shared" si="0"/>
        <v>3000</v>
      </c>
      <c r="D17" s="44">
        <f t="shared" si="1"/>
        <v>1</v>
      </c>
      <c r="E17" s="42">
        <v>3000</v>
      </c>
      <c r="F17" s="42">
        <v>0</v>
      </c>
      <c r="G17" s="42">
        <v>0</v>
      </c>
    </row>
    <row r="18" spans="2:9" x14ac:dyDescent="0.25">
      <c r="B18" s="101" t="s">
        <v>3926</v>
      </c>
      <c r="C18" s="43">
        <f t="shared" si="0"/>
        <v>0</v>
      </c>
      <c r="D18" s="44">
        <f t="shared" si="1"/>
        <v>0</v>
      </c>
      <c r="E18" s="42">
        <f>IlumCusto!K57+CondAmbCusto!K57+MotorCusto!K57+RefrigCusto!K57+SolarCusto!K57+'FI-FVCusto'!K57+OutrosCusto!K57+SAECusto!K57</f>
        <v>0</v>
      </c>
      <c r="F18" s="42">
        <f>IlumCusto!L57+CondAmbCusto!L57+MotorCusto!L57+RefrigCusto!L57+SolarCusto!L57+'FI-FVCusto'!L57+OutrosCusto!L57+SAECusto!L57</f>
        <v>0</v>
      </c>
      <c r="G18" s="42">
        <f>IlumCusto!M57+CondAmbCusto!M57+MotorCusto!M57+RefrigCusto!M57+SolarCusto!M57+'FI-FVCusto'!M57+OutrosCusto!M57+SAECusto!M57</f>
        <v>0</v>
      </c>
    </row>
    <row r="19" spans="2:9" x14ac:dyDescent="0.25">
      <c r="B19" s="105" t="s">
        <v>3927</v>
      </c>
      <c r="C19" s="107">
        <f>SUM(C12:C18)</f>
        <v>3000</v>
      </c>
      <c r="D19" s="119">
        <f>SUM(D12:D18)</f>
        <v>1</v>
      </c>
      <c r="E19" s="120">
        <f>SUM(E12:E18)</f>
        <v>3000</v>
      </c>
      <c r="F19" s="120">
        <f>SUM(F12:F18)</f>
        <v>0</v>
      </c>
      <c r="G19" s="120">
        <f>SUM(G12:G18)</f>
        <v>0</v>
      </c>
    </row>
    <row r="20" spans="2:9" x14ac:dyDescent="0.25">
      <c r="B20" s="121" t="s">
        <v>3928</v>
      </c>
      <c r="C20" s="122">
        <f>SUM(C10,C19)</f>
        <v>3000</v>
      </c>
      <c r="D20" s="123">
        <f>SUM(D10,D19)</f>
        <v>1</v>
      </c>
      <c r="E20" s="122">
        <f>SUM(E10,E19)</f>
        <v>3000</v>
      </c>
      <c r="F20" s="122">
        <f>SUM(F10,F19)</f>
        <v>0</v>
      </c>
      <c r="G20" s="122">
        <f>SUM(G10,G19)</f>
        <v>0</v>
      </c>
      <c r="I20" s="385">
        <f>(E8-SUM(IlumCusto!K31,'FI-FVCusto'!K31,MotorCusto!K31,SolarCusto!K31,CondAmbCusto!K31,RefrigCusto!K31,OutrosCusto!K31))</f>
        <v>0</v>
      </c>
    </row>
    <row r="22" spans="2:9" hidden="1" x14ac:dyDescent="0.25">
      <c r="B22" s="1023" t="s">
        <v>5050</v>
      </c>
      <c r="C22" s="1025" t="s">
        <v>5040</v>
      </c>
      <c r="D22" s="1026"/>
      <c r="E22" s="1025" t="s">
        <v>5041</v>
      </c>
      <c r="F22" s="1026"/>
      <c r="G22" s="1025" t="s">
        <v>3792</v>
      </c>
      <c r="H22" s="1026"/>
    </row>
    <row r="23" spans="2:9" hidden="1" x14ac:dyDescent="0.25">
      <c r="B23" s="1024"/>
      <c r="C23" s="558" t="s">
        <v>3908</v>
      </c>
      <c r="D23" s="558" t="s">
        <v>3909</v>
      </c>
      <c r="E23" s="558" t="s">
        <v>3908</v>
      </c>
      <c r="F23" s="558" t="s">
        <v>3909</v>
      </c>
      <c r="G23" s="558" t="s">
        <v>3908</v>
      </c>
      <c r="H23" s="558" t="s">
        <v>3909</v>
      </c>
    </row>
    <row r="24" spans="2:9" hidden="1" x14ac:dyDescent="0.25">
      <c r="B24" s="101" t="s">
        <v>21</v>
      </c>
      <c r="C24" s="42">
        <f>SUM(IlumCusto!K38,IlumCusto!K58)-SUM(IlumCusto!K43:K45)</f>
        <v>0</v>
      </c>
      <c r="D24" s="559" t="str">
        <f t="shared" ref="D24:D31" si="2">IFERROR(C24/$C$32,"")</f>
        <v/>
      </c>
      <c r="E24" s="42">
        <f>IlumCusto!K27</f>
        <v>0</v>
      </c>
      <c r="F24" s="559" t="str">
        <f>IFERROR(E24/$E$32,"")</f>
        <v/>
      </c>
      <c r="G24" s="42">
        <f>SUM(C24+E24)</f>
        <v>0</v>
      </c>
      <c r="H24" s="559" t="str">
        <f t="shared" ref="H24:H31" si="3">IFERROR(G24/$G$32,"")</f>
        <v/>
      </c>
      <c r="I24" s="182"/>
    </row>
    <row r="25" spans="2:9" hidden="1" x14ac:dyDescent="0.25">
      <c r="B25" s="101" t="s">
        <v>5042</v>
      </c>
      <c r="C25" s="42">
        <f>SUM('FI-FVCusto'!K38,'FI-FVCusto'!K58)-SUM('FI-FVCusto'!K43:K45)</f>
        <v>0</v>
      </c>
      <c r="D25" s="559" t="str">
        <f t="shared" si="2"/>
        <v/>
      </c>
      <c r="E25" s="42">
        <f>'FI-FVCusto'!K27</f>
        <v>0</v>
      </c>
      <c r="F25" s="559" t="str">
        <f>IFERROR(E25/$E$32,"")</f>
        <v/>
      </c>
      <c r="G25" s="42">
        <f t="shared" ref="G25:G31" si="4">SUM(C25+E25)</f>
        <v>0</v>
      </c>
      <c r="H25" s="559" t="str">
        <f t="shared" si="3"/>
        <v/>
      </c>
      <c r="I25" s="182"/>
    </row>
    <row r="26" spans="2:9" hidden="1" x14ac:dyDescent="0.25">
      <c r="B26" s="101" t="s">
        <v>5044</v>
      </c>
      <c r="C26" s="42">
        <f>SUM(MotorCusto!K38,MotorCusto!K58)-SUM(MotorCusto!K43:K45)</f>
        <v>0</v>
      </c>
      <c r="D26" s="559" t="str">
        <f t="shared" si="2"/>
        <v/>
      </c>
      <c r="E26" s="42">
        <f>MotorCusto!K27</f>
        <v>0</v>
      </c>
      <c r="F26" s="559" t="str">
        <f t="shared" ref="F26:F27" si="5">IFERROR(E26/$E$32,"")</f>
        <v/>
      </c>
      <c r="G26" s="42">
        <f t="shared" si="4"/>
        <v>0</v>
      </c>
      <c r="H26" s="559" t="str">
        <f t="shared" si="3"/>
        <v/>
      </c>
    </row>
    <row r="27" spans="2:9" hidden="1" x14ac:dyDescent="0.25">
      <c r="B27" s="101" t="s">
        <v>5045</v>
      </c>
      <c r="C27" s="42">
        <f>SUM(SolarCusto!K38,SolarCusto!K58)-SUM(SolarCusto!K43:K45)</f>
        <v>0</v>
      </c>
      <c r="D27" s="559" t="str">
        <f t="shared" si="2"/>
        <v/>
      </c>
      <c r="E27" s="42">
        <f>SolarCusto!K27</f>
        <v>0</v>
      </c>
      <c r="F27" s="559" t="str">
        <f t="shared" si="5"/>
        <v/>
      </c>
      <c r="G27" s="42">
        <f t="shared" si="4"/>
        <v>0</v>
      </c>
      <c r="H27" s="559" t="str">
        <f t="shared" si="3"/>
        <v/>
      </c>
    </row>
    <row r="28" spans="2:9" hidden="1" x14ac:dyDescent="0.25">
      <c r="B28" s="101" t="s">
        <v>5043</v>
      </c>
      <c r="C28" s="42">
        <f>SUM(CondAmbCusto!K38,CondAmbCusto!K58)-SUM(CondAmbCusto!K43:K45)</f>
        <v>0</v>
      </c>
      <c r="D28" s="559" t="str">
        <f t="shared" si="2"/>
        <v/>
      </c>
      <c r="E28" s="42">
        <f>CondAmbCusto!K27</f>
        <v>0</v>
      </c>
      <c r="F28" s="559" t="str">
        <f t="shared" ref="F28:F31" si="6">IFERROR(E28/$E$32,"")</f>
        <v/>
      </c>
      <c r="G28" s="42">
        <f t="shared" si="4"/>
        <v>0</v>
      </c>
      <c r="H28" s="559" t="str">
        <f t="shared" si="3"/>
        <v/>
      </c>
    </row>
    <row r="29" spans="2:9" hidden="1" x14ac:dyDescent="0.25">
      <c r="B29" s="101" t="s">
        <v>4970</v>
      </c>
      <c r="C29" s="42">
        <f>SUM(RefrigCusto!K38,RefrigCusto!K58)-SUM(RefrigCusto!K43:K45)</f>
        <v>0</v>
      </c>
      <c r="D29" s="559" t="str">
        <f t="shared" si="2"/>
        <v/>
      </c>
      <c r="E29" s="42">
        <f>RefrigCusto!K27</f>
        <v>0</v>
      </c>
      <c r="F29" s="559" t="str">
        <f t="shared" si="6"/>
        <v/>
      </c>
      <c r="G29" s="42">
        <f t="shared" si="4"/>
        <v>0</v>
      </c>
      <c r="H29" s="559" t="str">
        <f t="shared" si="3"/>
        <v/>
      </c>
    </row>
    <row r="30" spans="2:9" hidden="1" x14ac:dyDescent="0.25">
      <c r="B30" s="101" t="s">
        <v>6113</v>
      </c>
      <c r="C30" s="42">
        <f>SUM(SAECusto!K38,SAECusto!K58)-SUM(SAECusto!K43:K45)</f>
        <v>0</v>
      </c>
      <c r="D30" s="559" t="str">
        <f t="shared" si="2"/>
        <v/>
      </c>
      <c r="E30" s="42">
        <f>SAECusto!K27</f>
        <v>0</v>
      </c>
      <c r="F30" s="559" t="str">
        <f t="shared" si="6"/>
        <v/>
      </c>
      <c r="G30" s="42">
        <f>SUM(C30+E30)</f>
        <v>0</v>
      </c>
      <c r="H30" s="559" t="str">
        <f t="shared" si="3"/>
        <v/>
      </c>
    </row>
    <row r="31" spans="2:9" hidden="1" x14ac:dyDescent="0.25">
      <c r="B31" s="101" t="s">
        <v>71</v>
      </c>
      <c r="C31" s="623">
        <f>SUM(OutrosCusto!K38,OutrosCusto!K58)-SUM(OutrosCusto!K43:K45)</f>
        <v>0</v>
      </c>
      <c r="D31" s="886" t="str">
        <f t="shared" si="2"/>
        <v/>
      </c>
      <c r="E31" s="623">
        <f>OutrosCusto!K27</f>
        <v>0</v>
      </c>
      <c r="F31" s="886" t="str">
        <f t="shared" si="6"/>
        <v/>
      </c>
      <c r="G31" s="623">
        <f t="shared" si="4"/>
        <v>0</v>
      </c>
      <c r="H31" s="624" t="str">
        <f t="shared" si="3"/>
        <v/>
      </c>
    </row>
    <row r="32" spans="2:9" hidden="1" x14ac:dyDescent="0.25">
      <c r="B32" s="121" t="s">
        <v>5046</v>
      </c>
      <c r="C32" s="625">
        <f t="shared" ref="C32:H32" si="7">SUM(C24:C31)</f>
        <v>0</v>
      </c>
      <c r="D32" s="626">
        <f t="shared" si="7"/>
        <v>0</v>
      </c>
      <c r="E32" s="625">
        <f>SUM(E24:E31)</f>
        <v>0</v>
      </c>
      <c r="F32" s="627">
        <f t="shared" si="7"/>
        <v>0</v>
      </c>
      <c r="G32" s="625">
        <f t="shared" si="7"/>
        <v>0</v>
      </c>
      <c r="H32" s="626">
        <f t="shared" si="7"/>
        <v>0</v>
      </c>
    </row>
    <row r="36" spans="2:7" hidden="1" x14ac:dyDescent="0.25">
      <c r="B36" s="1031" t="s">
        <v>5832</v>
      </c>
      <c r="C36" s="1031" t="s">
        <v>3905</v>
      </c>
      <c r="D36" s="1031"/>
      <c r="E36" s="1032" t="s">
        <v>3906</v>
      </c>
      <c r="F36" s="1033"/>
      <c r="G36" s="1034"/>
    </row>
    <row r="37" spans="2:7" ht="10.5" hidden="1" customHeight="1" x14ac:dyDescent="0.25">
      <c r="B37" s="1031"/>
      <c r="C37" s="1035" t="s">
        <v>3908</v>
      </c>
      <c r="D37" s="1035" t="s">
        <v>3909</v>
      </c>
      <c r="E37" s="611" t="s">
        <v>3910</v>
      </c>
      <c r="F37" s="610" t="s">
        <v>3911</v>
      </c>
      <c r="G37" s="610" t="s">
        <v>3912</v>
      </c>
    </row>
    <row r="38" spans="2:7" ht="30" hidden="1" x14ac:dyDescent="0.25">
      <c r="B38" s="1031"/>
      <c r="C38" s="1036"/>
      <c r="D38" s="1036"/>
      <c r="E38" s="612" t="s">
        <v>3890</v>
      </c>
      <c r="F38" s="612" t="s">
        <v>3913</v>
      </c>
      <c r="G38" s="612" t="s">
        <v>3914</v>
      </c>
    </row>
    <row r="39" spans="2:7" hidden="1" x14ac:dyDescent="0.25">
      <c r="B39" s="1037" t="s">
        <v>3929</v>
      </c>
      <c r="C39" s="1037"/>
      <c r="D39" s="1037"/>
      <c r="E39" s="1037"/>
      <c r="F39" s="1037"/>
      <c r="G39" s="1037"/>
    </row>
    <row r="40" spans="2:7" hidden="1" x14ac:dyDescent="0.25">
      <c r="B40" s="110" t="s">
        <v>3916</v>
      </c>
      <c r="C40" s="618">
        <f>SUM(E40:G40)</f>
        <v>0</v>
      </c>
      <c r="D40" s="619">
        <f>IF($C$54=0,0,C40/$C$54)</f>
        <v>0</v>
      </c>
      <c r="E40" s="145">
        <f>IlumCusto!K116+CondAmbCusto!K86+MotorCusto!K116+RefrigCusto!K86+SolarCusto!K86+'FI-FVCusto'!K86+OutrosCusto!K86+SAECusto!K86</f>
        <v>0</v>
      </c>
      <c r="F40" s="145">
        <f>IlumCusto!L116+CondAmbCusto!L86+MotorCusto!L116+RefrigCusto!L86+SolarCusto!L86+'FI-FVCusto'!L86+OutrosCusto!L86+SAECusto!L86</f>
        <v>0</v>
      </c>
      <c r="G40" s="145">
        <f>IlumCusto!M116+CondAmbCusto!M86+MotorCusto!M116+RefrigCusto!M86+SolarCusto!M86+'FI-FVCusto'!M86+OutrosCusto!M86+SAECusto!M86</f>
        <v>0</v>
      </c>
    </row>
    <row r="41" spans="2:7" hidden="1" x14ac:dyDescent="0.25">
      <c r="B41" s="110" t="s">
        <v>12</v>
      </c>
      <c r="C41" s="618">
        <f>SUM(E41:G41)</f>
        <v>0</v>
      </c>
      <c r="D41" s="619">
        <f>IF($C$54=0,0,C41/$C$54)</f>
        <v>0</v>
      </c>
      <c r="E41" s="145">
        <f>IlumCusto!K118+'FI-FVCusto'!K88+MotorCusto!K118+SolarCusto!K88+CondAmbCusto!K88+RefrigCusto!K88+OutrosCusto!K88+SAECusto!K88</f>
        <v>0</v>
      </c>
      <c r="F41" s="145">
        <v>0</v>
      </c>
      <c r="G41" s="145">
        <v>0</v>
      </c>
    </row>
    <row r="42" spans="2:7" hidden="1" x14ac:dyDescent="0.25">
      <c r="B42" s="110" t="s">
        <v>3917</v>
      </c>
      <c r="C42" s="618">
        <f>SUM(E42:G42)</f>
        <v>0</v>
      </c>
      <c r="D42" s="619">
        <f>IF($C$54=0,0,C42/$C$54)</f>
        <v>0</v>
      </c>
      <c r="E42" s="145">
        <f>IlumCusto!K125+CondAmbCusto!K95+MotorCusto!K125+RefrigCusto!K95+SolarCusto!K95+'FI-FVCusto'!K95+OutrosCusto!K95+SAECusto!K95</f>
        <v>0</v>
      </c>
      <c r="F42" s="145">
        <f>IlumCusto!L125+CondAmbCusto!L95+MotorCusto!L125+RefrigCusto!L95+SolarCusto!L95+'FI-FVCusto'!L95+OutrosCusto!L95+SAECusto!L95</f>
        <v>0</v>
      </c>
      <c r="G42" s="145">
        <f>IlumCusto!M125+CondAmbCusto!M95+MotorCusto!M125+RefrigCusto!M95+SolarCusto!M95+'FI-FVCusto'!M95+OutrosCusto!M95+SAECusto!M95</f>
        <v>0</v>
      </c>
    </row>
    <row r="43" spans="2:7" hidden="1" x14ac:dyDescent="0.25">
      <c r="B43" s="110" t="s">
        <v>14</v>
      </c>
      <c r="C43" s="618">
        <f>SUM(E43:G43)</f>
        <v>0</v>
      </c>
      <c r="D43" s="619">
        <f>IF($C$54=0,0,C43/$C$54)</f>
        <v>0</v>
      </c>
      <c r="E43" s="145">
        <f>IlumCusto!K127+CondAmbCusto!K97+MotorCusto!K127+RefrigCusto!K97+SolarCusto!K97+'FI-FVCusto'!K97+OutrosCusto!K97+SAECusto!K97</f>
        <v>0</v>
      </c>
      <c r="F43" s="145">
        <f>IlumCusto!L127+CondAmbCusto!L97+MotorCusto!L127+RefrigCusto!L97+SolarCusto!L97+'FI-FVCusto'!L97+OutrosCusto!L97+SAECusto!L97</f>
        <v>0</v>
      </c>
      <c r="G43" s="145">
        <f>IlumCusto!M127+CondAmbCusto!M97+MotorCusto!M127+RefrigCusto!M97+SolarCusto!M97+'FI-FVCusto'!M97+OutrosCusto!M97+SAECusto!M97</f>
        <v>0</v>
      </c>
    </row>
    <row r="44" spans="2:7" hidden="1" x14ac:dyDescent="0.25">
      <c r="B44" s="111" t="s">
        <v>3918</v>
      </c>
      <c r="C44" s="112">
        <f>SUM(C40:C43)</f>
        <v>0</v>
      </c>
      <c r="D44" s="619">
        <f>SUM(D40:D43)</f>
        <v>0</v>
      </c>
      <c r="E44" s="617">
        <f>SUM(E40:E43)</f>
        <v>0</v>
      </c>
      <c r="F44" s="617">
        <f>SUM(F40:F43)</f>
        <v>0</v>
      </c>
      <c r="G44" s="617">
        <f>SUM(G40:G43)</f>
        <v>0</v>
      </c>
    </row>
    <row r="45" spans="2:7" hidden="1" x14ac:dyDescent="0.25">
      <c r="B45" s="1037" t="s">
        <v>3930</v>
      </c>
      <c r="C45" s="1037"/>
      <c r="D45" s="1037"/>
      <c r="E45" s="1037"/>
      <c r="F45" s="1037"/>
      <c r="G45" s="1037"/>
    </row>
    <row r="46" spans="2:7" hidden="1" x14ac:dyDescent="0.25">
      <c r="B46" s="110" t="s">
        <v>3920</v>
      </c>
      <c r="C46" s="618">
        <f t="shared" ref="C46:C47" si="8">SUM(E46:G46)</f>
        <v>0</v>
      </c>
      <c r="D46" s="619">
        <f t="shared" ref="D46:D52" si="9">IF($C$54=0,0,C46/$C$54)</f>
        <v>0</v>
      </c>
      <c r="E46" s="145">
        <f>IlumCusto!K136+CondAmbCusto!K106+MotorCusto!K136+RefrigCusto!K106+SolarCusto!K106+'FI-FVCusto'!K106+OutrosCusto!K106+SAECusto!K106</f>
        <v>0</v>
      </c>
      <c r="F46" s="145">
        <f>IlumCusto!L136+CondAmbCusto!L106+MotorCusto!L136+RefrigCusto!L106+SolarCusto!L106+'FI-FVCusto'!L106+OutrosCusto!L106+SAECusto!L106</f>
        <v>0</v>
      </c>
      <c r="G46" s="145">
        <f>IlumCusto!M136+CondAmbCusto!M106+MotorCusto!M136+RefrigCusto!M106+SolarCusto!M106+'FI-FVCusto'!M106+OutrosCusto!M106+SAECusto!M106</f>
        <v>0</v>
      </c>
    </row>
    <row r="47" spans="2:7" hidden="1" x14ac:dyDescent="0.25">
      <c r="B47" s="110" t="s">
        <v>3921</v>
      </c>
      <c r="C47" s="618">
        <f t="shared" si="8"/>
        <v>0</v>
      </c>
      <c r="D47" s="619">
        <f t="shared" si="9"/>
        <v>0</v>
      </c>
      <c r="E47" s="145">
        <f>IlumCusto!K131+CondAmbCusto!K101+MotorCusto!K131+RefrigCusto!K101+SolarCusto!K101+'FI-FVCusto'!K101+OutrosCusto!K101+SAECusto!K101</f>
        <v>0</v>
      </c>
      <c r="F47" s="145">
        <f>IlumCusto!L131+CondAmbCusto!L101+MotorCusto!L131+RefrigCusto!L101+SolarCusto!L101+'FI-FVCusto'!L101+OutrosCusto!L101+SAECusto!L101</f>
        <v>0</v>
      </c>
      <c r="G47" s="145">
        <f>IlumCusto!M131+CondAmbCusto!M101+MotorCusto!M131+RefrigCusto!M101+SolarCusto!M101+'FI-FVCusto'!M101+OutrosCusto!M101+SAECusto!M101</f>
        <v>0</v>
      </c>
    </row>
    <row r="48" spans="2:7" hidden="1" x14ac:dyDescent="0.25">
      <c r="B48" s="110" t="s">
        <v>3922</v>
      </c>
      <c r="C48" s="618">
        <f>SUM(E48:G48)</f>
        <v>0</v>
      </c>
      <c r="D48" s="619">
        <f t="shared" si="9"/>
        <v>0</v>
      </c>
      <c r="E48" s="145">
        <f>IlumCusto!K141+CondAmbCusto!K111+MotorCusto!K141+RefrigCusto!K111+SolarCusto!K111+'FI-FVCusto'!K111+OutrosCusto!K111+SAECusto!K111</f>
        <v>0</v>
      </c>
      <c r="F48" s="145">
        <f>IlumCusto!L141+CondAmbCusto!L111+MotorCusto!L141+RefrigCusto!L111+SolarCusto!L111+'FI-FVCusto'!L111+OutrosCusto!L111+SAECusto!L111</f>
        <v>0</v>
      </c>
      <c r="G48" s="145">
        <f>IlumCusto!M141+CondAmbCusto!M111+MotorCusto!M141+RefrigCusto!M111+SolarCusto!M111+'FI-FVCusto'!M111+OutrosCusto!M111+SAECusto!M111</f>
        <v>0</v>
      </c>
    </row>
    <row r="49" spans="2:8" hidden="1" x14ac:dyDescent="0.25">
      <c r="B49" s="110" t="s">
        <v>3923</v>
      </c>
      <c r="C49" s="618">
        <f>SUM(E49:G49)</f>
        <v>0</v>
      </c>
      <c r="D49" s="619">
        <f t="shared" si="9"/>
        <v>0</v>
      </c>
      <c r="E49" s="145">
        <f>IlumCusto!K142+CondAmbCusto!K112+MotorCusto!K142+RefrigCusto!K112+SolarCusto!K112+'FI-FVCusto'!K112+OutrosCusto!K112</f>
        <v>0</v>
      </c>
      <c r="F49" s="145">
        <f>IlumCusto!L142+CondAmbCusto!L112+MotorCusto!L142+RefrigCusto!L112+SolarCusto!L112+'FI-FVCusto'!L112+OutrosCusto!L112</f>
        <v>0</v>
      </c>
      <c r="G49" s="145">
        <f>IlumCusto!M142+CondAmbCusto!M112+MotorCusto!M142+RefrigCusto!M112+SolarCusto!M112+'FI-FVCusto'!M112+OutrosCusto!M112</f>
        <v>0</v>
      </c>
    </row>
    <row r="50" spans="2:8" hidden="1" x14ac:dyDescent="0.25">
      <c r="B50" s="110" t="s">
        <v>3924</v>
      </c>
      <c r="C50" s="618">
        <f t="shared" ref="C50" si="10">SUM(E50:G50)</f>
        <v>0</v>
      </c>
      <c r="D50" s="619">
        <f t="shared" si="9"/>
        <v>0</v>
      </c>
      <c r="E50" s="145">
        <f>IlumCusto!K143+CondAmbCusto!K113+MotorCusto!K143+RefrigCusto!K113+SolarCusto!K113++'FI-FVCusto'!K113+OutrosCusto!K113+SAECusto!K112</f>
        <v>0</v>
      </c>
      <c r="F50" s="145">
        <f>IlumCusto!L143+CondAmbCusto!L113+MotorCusto!L143+RefrigCusto!L113+SolarCusto!L113+OutrosCusto!L113+SAECusto!L112+'FI-FVCusto'!L113</f>
        <v>0</v>
      </c>
      <c r="G50" s="145">
        <f>IlumCusto!M143+CondAmbCusto!M113+MotorCusto!M143+RefrigCusto!M113+SolarCusto!M113+OutrosCusto!M113+SAECusto!M112+'FI-FVCusto'!M113</f>
        <v>0</v>
      </c>
    </row>
    <row r="51" spans="2:8" hidden="1" x14ac:dyDescent="0.25">
      <c r="B51" s="110" t="s">
        <v>3925</v>
      </c>
      <c r="C51" s="618">
        <f>SUM(E51:G51)</f>
        <v>0</v>
      </c>
      <c r="D51" s="619">
        <f t="shared" si="9"/>
        <v>0</v>
      </c>
      <c r="E51" s="145">
        <f>IlumCusto!K149+'FI-FVCusto'!K119+MotorCusto!K149+SolarCusto!K119+CondAmbCusto!K119+RefrigCusto!K119+OutrosCusto!K119+SAECusto!K118</f>
        <v>0</v>
      </c>
      <c r="F51" s="145">
        <v>0</v>
      </c>
      <c r="G51" s="145">
        <v>0</v>
      </c>
    </row>
    <row r="52" spans="2:8" hidden="1" x14ac:dyDescent="0.25">
      <c r="B52" s="110" t="s">
        <v>3926</v>
      </c>
      <c r="C52" s="618">
        <f>SUM(E52:G52)</f>
        <v>0</v>
      </c>
      <c r="D52" s="619">
        <f t="shared" si="9"/>
        <v>0</v>
      </c>
      <c r="E52" s="145">
        <f>IlumCusto!K148+CondAmbCusto!K118+MotorCusto!K148+RefrigCusto!K118+SolarCusto!K118++'FI-FVCusto'!K118+OutrosCusto!K118+SAECusto!K117</f>
        <v>0</v>
      </c>
      <c r="F52" s="145">
        <f>IlumCusto!L148+CondAmbCusto!L118+MotorCusto!L148+RefrigCusto!L118+SolarCusto!L118++'FI-FVCusto'!L118+OutrosCusto!L118+SAECusto!L117</f>
        <v>0</v>
      </c>
      <c r="G52" s="145">
        <f>IlumCusto!M148+CondAmbCusto!M118+MotorCusto!M148+RefrigCusto!M118+SolarCusto!M118++'FI-FVCusto'!M118+OutrosCusto!M118+SAECusto!M117</f>
        <v>0</v>
      </c>
    </row>
    <row r="53" spans="2:8" hidden="1" x14ac:dyDescent="0.25">
      <c r="B53" s="111" t="s">
        <v>3927</v>
      </c>
      <c r="C53" s="112">
        <f>SUM(C46:C52)</f>
        <v>0</v>
      </c>
      <c r="D53" s="616">
        <f>SUM(D46:D52)</f>
        <v>0</v>
      </c>
      <c r="E53" s="617">
        <f>SUM(E46:E52)</f>
        <v>0</v>
      </c>
      <c r="F53" s="617">
        <f>SUM(F46:F52)</f>
        <v>0</v>
      </c>
      <c r="G53" s="617">
        <f>SUM(G46:G52)</f>
        <v>0</v>
      </c>
    </row>
    <row r="54" spans="2:8" hidden="1" x14ac:dyDescent="0.25">
      <c r="B54" s="613" t="s">
        <v>5834</v>
      </c>
      <c r="C54" s="614">
        <f>SUM(C44,C53)</f>
        <v>0</v>
      </c>
      <c r="D54" s="615">
        <f>SUM(D44,D53)</f>
        <v>0</v>
      </c>
      <c r="E54" s="614">
        <f>SUM(E44,E53)</f>
        <v>0</v>
      </c>
      <c r="F54" s="614">
        <f>SUM(F44,F53)</f>
        <v>0</v>
      </c>
      <c r="G54" s="614">
        <f>SUM(G44,G53)</f>
        <v>0</v>
      </c>
    </row>
    <row r="55" spans="2:8" hidden="1" x14ac:dyDescent="0.25"/>
    <row r="56" spans="2:8" hidden="1" x14ac:dyDescent="0.25">
      <c r="B56" s="1038" t="s">
        <v>5050</v>
      </c>
      <c r="C56" s="1040" t="s">
        <v>5040</v>
      </c>
      <c r="D56" s="1041"/>
      <c r="E56" s="1040" t="s">
        <v>5041</v>
      </c>
      <c r="F56" s="1041"/>
      <c r="G56" s="1040" t="s">
        <v>3792</v>
      </c>
      <c r="H56" s="1041"/>
    </row>
    <row r="57" spans="2:8" hidden="1" x14ac:dyDescent="0.25">
      <c r="B57" s="1039"/>
      <c r="C57" s="631" t="s">
        <v>3908</v>
      </c>
      <c r="D57" s="631" t="s">
        <v>3909</v>
      </c>
      <c r="E57" s="631" t="s">
        <v>3908</v>
      </c>
      <c r="F57" s="631" t="s">
        <v>3909</v>
      </c>
      <c r="G57" s="631" t="s">
        <v>3908</v>
      </c>
      <c r="H57" s="631" t="s">
        <v>3909</v>
      </c>
    </row>
    <row r="58" spans="2:8" hidden="1" x14ac:dyDescent="0.25">
      <c r="B58" s="110" t="s">
        <v>21</v>
      </c>
      <c r="C58" s="145">
        <f>SUM(IlumCusto!K125,IlumCusto!K141,IlumCusto!K142,IlumCusto!K143,IlumCusto!K148)</f>
        <v>0</v>
      </c>
      <c r="D58" s="671">
        <f>IFERROR(C58/$C$66,0)</f>
        <v>0</v>
      </c>
      <c r="E58" s="145">
        <f>IlumCusto!K116</f>
        <v>0</v>
      </c>
      <c r="F58" s="671">
        <f>IFERROR(E58/$E$66,0)</f>
        <v>0</v>
      </c>
      <c r="G58" s="145">
        <f>SUM(C58+E58)</f>
        <v>0</v>
      </c>
      <c r="H58" s="671">
        <f>IFERROR(G58/$G$66,0)</f>
        <v>0</v>
      </c>
    </row>
    <row r="59" spans="2:8" hidden="1" x14ac:dyDescent="0.25">
      <c r="B59" s="110" t="s">
        <v>5042</v>
      </c>
      <c r="C59" s="145">
        <f>SUM('FI-FVCusto'!K95,'FI-FVCusto'!K111,'FI-FVCusto'!K112,'FI-FVCusto'!K113,'FI-FVCusto'!K118)</f>
        <v>0</v>
      </c>
      <c r="D59" s="671">
        <f t="shared" ref="D59:D65" si="11">IFERROR(C59/$C$66,0)</f>
        <v>0</v>
      </c>
      <c r="E59" s="145">
        <f>'FI-FVCusto'!K86</f>
        <v>0</v>
      </c>
      <c r="F59" s="671">
        <f t="shared" ref="F59:F65" si="12">IFERROR(E59/$E$66,0)</f>
        <v>0</v>
      </c>
      <c r="G59" s="145">
        <f t="shared" ref="G59:G63" si="13">SUM(C59+E59)</f>
        <v>0</v>
      </c>
      <c r="H59" s="671">
        <f t="shared" ref="H59:H65" si="14">IFERROR(G59/$G$66,0)</f>
        <v>0</v>
      </c>
    </row>
    <row r="60" spans="2:8" hidden="1" x14ac:dyDescent="0.25">
      <c r="B60" s="110" t="s">
        <v>5044</v>
      </c>
      <c r="C60" s="145">
        <f>SUM(MotorCusto!K125,MotorCusto!K141,MotorCusto!K142,MotorCusto!K143,MotorCusto!K148)</f>
        <v>0</v>
      </c>
      <c r="D60" s="671">
        <f t="shared" si="11"/>
        <v>0</v>
      </c>
      <c r="E60" s="145">
        <f>MotorCusto!K116</f>
        <v>0</v>
      </c>
      <c r="F60" s="671">
        <f t="shared" si="12"/>
        <v>0</v>
      </c>
      <c r="G60" s="145">
        <f t="shared" si="13"/>
        <v>0</v>
      </c>
      <c r="H60" s="671">
        <f t="shared" si="14"/>
        <v>0</v>
      </c>
    </row>
    <row r="61" spans="2:8" hidden="1" x14ac:dyDescent="0.25">
      <c r="B61" s="110" t="s">
        <v>5045</v>
      </c>
      <c r="C61" s="145">
        <f>SUM(SolarCusto!K95,SolarCusto!K111,SolarCusto!K112,SolarCusto!K113,SolarCusto!K118)</f>
        <v>0</v>
      </c>
      <c r="D61" s="671">
        <f t="shared" si="11"/>
        <v>0</v>
      </c>
      <c r="E61" s="145">
        <f>SolarCusto!K86</f>
        <v>0</v>
      </c>
      <c r="F61" s="671">
        <f t="shared" si="12"/>
        <v>0</v>
      </c>
      <c r="G61" s="145">
        <f t="shared" si="13"/>
        <v>0</v>
      </c>
      <c r="H61" s="671">
        <f t="shared" si="14"/>
        <v>0</v>
      </c>
    </row>
    <row r="62" spans="2:8" hidden="1" x14ac:dyDescent="0.25">
      <c r="B62" s="110" t="s">
        <v>5043</v>
      </c>
      <c r="C62" s="145">
        <f>SUM(CondAmbCusto!K95,CondAmbCusto!K111,CondAmbCusto!K112,CondAmbCusto!K113,CondAmbCusto!K118)</f>
        <v>0</v>
      </c>
      <c r="D62" s="671">
        <f t="shared" si="11"/>
        <v>0</v>
      </c>
      <c r="E62" s="145">
        <f>CondAmbCusto!K86</f>
        <v>0</v>
      </c>
      <c r="F62" s="671">
        <f t="shared" si="12"/>
        <v>0</v>
      </c>
      <c r="G62" s="145">
        <f t="shared" si="13"/>
        <v>0</v>
      </c>
      <c r="H62" s="671">
        <f t="shared" si="14"/>
        <v>0</v>
      </c>
    </row>
    <row r="63" spans="2:8" hidden="1" x14ac:dyDescent="0.25">
      <c r="B63" s="110" t="s">
        <v>4970</v>
      </c>
      <c r="C63" s="145">
        <f>SUM(RefrigCusto!K95,RefrigCusto!K111,RefrigCusto!K112,RefrigCusto!K113,RefrigCusto!K118)</f>
        <v>0</v>
      </c>
      <c r="D63" s="671">
        <f t="shared" si="11"/>
        <v>0</v>
      </c>
      <c r="E63" s="145">
        <f>RefrigCusto!K86</f>
        <v>0</v>
      </c>
      <c r="F63" s="671">
        <f t="shared" si="12"/>
        <v>0</v>
      </c>
      <c r="G63" s="145">
        <f t="shared" si="13"/>
        <v>0</v>
      </c>
      <c r="H63" s="671">
        <f t="shared" si="14"/>
        <v>0</v>
      </c>
    </row>
    <row r="64" spans="2:8" hidden="1" x14ac:dyDescent="0.25">
      <c r="B64" s="110" t="s">
        <v>6113</v>
      </c>
      <c r="C64" s="145">
        <f>SUM(SAECusto!K95,SAECusto!K111,SAECusto!K112,SAECusto!K117)</f>
        <v>0</v>
      </c>
      <c r="D64" s="671">
        <f t="shared" si="11"/>
        <v>0</v>
      </c>
      <c r="E64" s="145">
        <f>SAECusto!K86</f>
        <v>0</v>
      </c>
      <c r="F64" s="671">
        <f t="shared" si="12"/>
        <v>0</v>
      </c>
      <c r="G64" s="145">
        <f>SUM(C64+E64)</f>
        <v>0</v>
      </c>
      <c r="H64" s="671">
        <f t="shared" si="14"/>
        <v>0</v>
      </c>
    </row>
    <row r="65" spans="2:8" hidden="1" x14ac:dyDescent="0.25">
      <c r="B65" s="110" t="s">
        <v>71</v>
      </c>
      <c r="C65" s="145">
        <f>SUM(OutrosCusto!K95,OutrosCusto!K111,OutrosCusto!K112,OutrosCusto!K113,OutrosCusto!K118)</f>
        <v>0</v>
      </c>
      <c r="D65" s="671">
        <f t="shared" si="11"/>
        <v>0</v>
      </c>
      <c r="E65" s="145">
        <f>OutrosCusto!K86</f>
        <v>0</v>
      </c>
      <c r="F65" s="671">
        <f t="shared" si="12"/>
        <v>0</v>
      </c>
      <c r="G65" s="145">
        <f t="shared" ref="G65" si="15">SUM(C65+E65)</f>
        <v>0</v>
      </c>
      <c r="H65" s="671">
        <f t="shared" si="14"/>
        <v>0</v>
      </c>
    </row>
    <row r="66" spans="2:8" hidden="1" x14ac:dyDescent="0.25">
      <c r="B66" s="613" t="s">
        <v>5046</v>
      </c>
      <c r="C66" s="628">
        <f t="shared" ref="C66:G66" si="16">SUM(C58:C65)</f>
        <v>0</v>
      </c>
      <c r="D66" s="629">
        <f t="shared" si="16"/>
        <v>0</v>
      </c>
      <c r="E66" s="628">
        <f t="shared" si="16"/>
        <v>0</v>
      </c>
      <c r="F66" s="630">
        <f t="shared" si="16"/>
        <v>0</v>
      </c>
      <c r="G66" s="628">
        <f t="shared" si="16"/>
        <v>0</v>
      </c>
      <c r="H66" s="629">
        <f>SUM(H58:H65)</f>
        <v>0</v>
      </c>
    </row>
  </sheetData>
  <sheetProtection algorithmName="SHA-512" hashValue="XLl5AhfksEmK/7eq1073C+SkIREkyjXWZ+sjMEfZrb/9rZr3/xNyKEajkvqjGAcW4NfwUyQqpR6YOWk/BUlxeA==" saltValue="PUjIaA7eoi5YCWVmuufRKQ==" spinCount="100000" sheet="1" objects="1" scenarios="1"/>
  <mergeCells count="23">
    <mergeCell ref="B39:G39"/>
    <mergeCell ref="B45:G45"/>
    <mergeCell ref="B56:B57"/>
    <mergeCell ref="C56:D56"/>
    <mergeCell ref="E56:F56"/>
    <mergeCell ref="G56:H56"/>
    <mergeCell ref="B36:B38"/>
    <mergeCell ref="C36:D36"/>
    <mergeCell ref="E36:G36"/>
    <mergeCell ref="C37:C38"/>
    <mergeCell ref="D37:D38"/>
    <mergeCell ref="B22:B23"/>
    <mergeCell ref="C22:D22"/>
    <mergeCell ref="E22:F22"/>
    <mergeCell ref="G22:H22"/>
    <mergeCell ref="I2:J9"/>
    <mergeCell ref="E2:G2"/>
    <mergeCell ref="C2:D2"/>
    <mergeCell ref="B2:B4"/>
    <mergeCell ref="B5:G5"/>
    <mergeCell ref="B11:G11"/>
    <mergeCell ref="C3:C4"/>
    <mergeCell ref="D3:D4"/>
  </mergeCells>
  <conditionalFormatting sqref="K12">
    <cfRule type="expression" dxfId="154" priority="9">
      <formula>AND(K12&lt;=J12,K12&gt;0)</formula>
    </cfRule>
    <cfRule type="expression" dxfId="153" priority="14">
      <formula>OR(K12&gt;J12,K12&lt;=0)</formula>
    </cfRule>
  </conditionalFormatting>
  <conditionalFormatting sqref="K15">
    <cfRule type="cellIs" dxfId="152" priority="1" operator="greaterThan">
      <formula>0.80001</formula>
    </cfRule>
  </conditionalFormatting>
  <pageMargins left="0.7" right="0.7" top="0.75" bottom="0.75" header="0.3" footer="0.3"/>
  <pageSetup paperSize="9" orientation="portrait" r:id="rId1"/>
  <headerFooter>
    <oddHeader>&amp;L&amp;"Calibri"&amp;10&amp;K0000FFUso Interno CPFL&amp;1#</oddHeader>
  </headerFooter>
  <ignoredErrors>
    <ignoredError sqref="J20 A11:B11 A12:B12 H12 A2:B2 A14:B16 A19:B20 D18 D6:D9 D12 D19:E19 D20 D14:D16 H14:H16 H20 A5:B5 A4:B4 A3:B3 H3:H4 A31:A36 K2:IQ10 H6:H10 A6:B10 A18 M16:IQ16 H18 M18:IQ18 H33:I35 K19:IQ21 H19:J19 F21:J21 J31:IQ65516 L14:IQ15 I31:I32 L11:IQ12 C11:H11 C2:H2 C5:H5 C4:E4 C3:E3 A21:D21 A1:IQ1 A67:I65516 I26:I29 J25:IQ29 A25:A29 I36 A37:A66 I37:I66" unlockedFormula="1"/>
    <ignoredError sqref="D10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5"/>
  <dimension ref="B2:N27"/>
  <sheetViews>
    <sheetView zoomScale="115" zoomScaleNormal="115" workbookViewId="0"/>
  </sheetViews>
  <sheetFormatPr defaultColWidth="9.140625" defaultRowHeight="15" x14ac:dyDescent="0.25"/>
  <cols>
    <col min="1" max="1" width="3.7109375" style="48" customWidth="1"/>
    <col min="2" max="2" width="12.7109375" style="48" customWidth="1"/>
    <col min="3" max="3" width="16.7109375" style="48" customWidth="1"/>
    <col min="4" max="4" width="23" style="48" bestFit="1" customWidth="1"/>
    <col min="5" max="7" width="16.7109375" style="48" customWidth="1"/>
    <col min="8" max="8" width="18" style="48" customWidth="1"/>
    <col min="9" max="11" width="16.7109375" style="48" customWidth="1"/>
    <col min="12" max="12" width="10.7109375" style="48" customWidth="1"/>
    <col min="13" max="13" width="9.140625" style="48" customWidth="1"/>
    <col min="14" max="16384" width="9.140625" style="48"/>
  </cols>
  <sheetData>
    <row r="2" spans="2:13" x14ac:dyDescent="0.25">
      <c r="B2" s="1047" t="s">
        <v>2</v>
      </c>
      <c r="C2" s="1047"/>
      <c r="D2" s="1047"/>
      <c r="E2" s="1047"/>
      <c r="F2" s="1047"/>
      <c r="G2" s="1047"/>
      <c r="H2" s="1047"/>
      <c r="I2" s="1047"/>
      <c r="J2" s="1047"/>
      <c r="K2" s="1047"/>
      <c r="L2" s="1047"/>
      <c r="M2" s="1047"/>
    </row>
    <row r="3" spans="2:13" x14ac:dyDescent="0.25">
      <c r="B3" s="1046" t="s">
        <v>3932</v>
      </c>
      <c r="C3" s="1046"/>
      <c r="D3" s="1046"/>
      <c r="E3" s="1046"/>
      <c r="F3" s="1046"/>
      <c r="G3" s="1046"/>
      <c r="H3" s="1046"/>
      <c r="I3" s="1046"/>
      <c r="J3" s="1046"/>
      <c r="K3" s="1046"/>
      <c r="L3" s="1046"/>
      <c r="M3" s="1046"/>
    </row>
    <row r="4" spans="2:13" x14ac:dyDescent="0.25">
      <c r="B4" s="426"/>
      <c r="C4" s="351"/>
      <c r="D4" s="508"/>
      <c r="E4" s="352"/>
      <c r="F4" s="353"/>
      <c r="G4" s="352"/>
      <c r="H4" s="427"/>
      <c r="I4" s="352"/>
      <c r="J4" s="510"/>
      <c r="K4" s="59"/>
      <c r="L4" s="59"/>
      <c r="M4" s="428"/>
    </row>
    <row r="5" spans="2:13" ht="30" x14ac:dyDescent="0.25">
      <c r="B5" s="350"/>
      <c r="C5" s="351"/>
      <c r="D5" s="508"/>
      <c r="E5" s="352" t="s">
        <v>3933</v>
      </c>
      <c r="F5" s="353" t="s">
        <v>3934</v>
      </c>
      <c r="G5" s="352" t="s">
        <v>3935</v>
      </c>
      <c r="H5" s="427" t="s">
        <v>3936</v>
      </c>
      <c r="I5" s="352" t="s">
        <v>3937</v>
      </c>
      <c r="J5" s="510"/>
      <c r="K5" s="59"/>
      <c r="L5" s="59"/>
      <c r="M5" s="429"/>
    </row>
    <row r="6" spans="2:13" x14ac:dyDescent="0.25">
      <c r="B6" s="350" t="s">
        <v>3938</v>
      </c>
      <c r="C6" s="351"/>
      <c r="D6" s="508" t="s">
        <v>21</v>
      </c>
      <c r="E6" s="352" t="s">
        <v>3939</v>
      </c>
      <c r="F6" s="353" t="s">
        <v>3940</v>
      </c>
      <c r="G6" s="352" t="s">
        <v>3941</v>
      </c>
      <c r="H6" s="427" t="s">
        <v>3942</v>
      </c>
      <c r="I6" s="352" t="s">
        <v>3943</v>
      </c>
      <c r="J6" s="510" t="s">
        <v>71</v>
      </c>
      <c r="K6" s="510" t="s">
        <v>5093</v>
      </c>
      <c r="L6" s="59"/>
      <c r="M6" s="354"/>
    </row>
    <row r="7" spans="2:13" x14ac:dyDescent="0.25">
      <c r="B7" s="350"/>
      <c r="C7" s="351"/>
      <c r="D7" s="508"/>
      <c r="E7" s="352"/>
      <c r="F7" s="353"/>
      <c r="G7" s="352"/>
      <c r="H7" s="427"/>
      <c r="I7" s="352"/>
      <c r="J7" s="510"/>
      <c r="K7" s="59"/>
      <c r="L7" s="59"/>
      <c r="M7" s="354"/>
    </row>
    <row r="8" spans="2:13" x14ac:dyDescent="0.25">
      <c r="B8" s="350" t="s">
        <v>3897</v>
      </c>
      <c r="C8" s="351"/>
      <c r="D8" s="345">
        <f>IlumBenef!G44</f>
        <v>0</v>
      </c>
      <c r="E8" s="345">
        <f>CondAmbBenef!G48</f>
        <v>0</v>
      </c>
      <c r="F8" s="345">
        <f>MotorBenef!G49</f>
        <v>0</v>
      </c>
      <c r="G8" s="345">
        <f>RefrigBenef!G44</f>
        <v>0</v>
      </c>
      <c r="H8" s="345">
        <f>SolarBenef!G24</f>
        <v>0</v>
      </c>
      <c r="I8" s="345">
        <f>'FI-FVBenef'!G20</f>
        <v>0</v>
      </c>
      <c r="J8" s="345">
        <f>OutrosBenef!G46</f>
        <v>0</v>
      </c>
      <c r="K8" s="345">
        <f>SAEBenef!G28</f>
        <v>0</v>
      </c>
      <c r="L8" s="359" t="s">
        <v>3944</v>
      </c>
      <c r="M8" s="358"/>
    </row>
    <row r="9" spans="2:13" x14ac:dyDescent="0.25">
      <c r="B9" s="350" t="s">
        <v>3898</v>
      </c>
      <c r="C9" s="351"/>
      <c r="D9" s="345">
        <f>IlumBenef!G42</f>
        <v>0</v>
      </c>
      <c r="E9" s="345">
        <f>CondAmbBenef!G46</f>
        <v>0</v>
      </c>
      <c r="F9" s="345">
        <f>MotorBenef!G47</f>
        <v>0</v>
      </c>
      <c r="G9" s="345">
        <f>RefrigBenef!G42</f>
        <v>0</v>
      </c>
      <c r="H9" s="345">
        <f>SolarBenef!G22</f>
        <v>0</v>
      </c>
      <c r="I9" s="345">
        <v>0</v>
      </c>
      <c r="J9" s="345">
        <f>OutrosBenef!G44</f>
        <v>0</v>
      </c>
      <c r="K9" s="345">
        <f>SAEBenef!G27</f>
        <v>0</v>
      </c>
      <c r="L9" s="359" t="s">
        <v>3855</v>
      </c>
      <c r="M9" s="358"/>
    </row>
    <row r="10" spans="2:13" x14ac:dyDescent="0.25">
      <c r="B10" s="350" t="s">
        <v>3945</v>
      </c>
      <c r="C10" s="351"/>
      <c r="D10" s="346">
        <f>RCB!F7/12</f>
        <v>0</v>
      </c>
      <c r="E10" s="346">
        <f>RCB!F8/12</f>
        <v>0</v>
      </c>
      <c r="F10" s="346">
        <f>RCB!F9/12</f>
        <v>0</v>
      </c>
      <c r="G10" s="346">
        <f>RCB!F10/12</f>
        <v>0</v>
      </c>
      <c r="H10" s="346">
        <f>RCB!F11/12</f>
        <v>0</v>
      </c>
      <c r="I10" s="346">
        <f>RCB!F12/12</f>
        <v>0</v>
      </c>
      <c r="J10" s="346">
        <f>RCB!F13/12</f>
        <v>0</v>
      </c>
      <c r="K10" s="346">
        <f>SAEBenef!G29/12</f>
        <v>0</v>
      </c>
      <c r="L10" s="359"/>
      <c r="M10" s="511"/>
    </row>
    <row r="11" spans="2:13" x14ac:dyDescent="0.25">
      <c r="B11" s="350" t="s">
        <v>3946</v>
      </c>
      <c r="C11" s="351"/>
      <c r="D11" s="347">
        <f>IFERROR(AVERAGE(IlumCusto!V6:V26),0)</f>
        <v>0</v>
      </c>
      <c r="E11" s="347">
        <f>IFERROR(AVERAGE(CondAmbCusto!V6:V26),0)</f>
        <v>0</v>
      </c>
      <c r="F11" s="347">
        <f>IFERROR(AVERAGE(MotorCusto!V6:V26),0)</f>
        <v>0</v>
      </c>
      <c r="G11" s="347">
        <f>IFERROR(AVERAGE(RefrigCusto!V6:V26),0)</f>
        <v>0</v>
      </c>
      <c r="H11" s="347">
        <f>IFERROR(AVERAGE(SolarCusto!V6:V26),0)</f>
        <v>0</v>
      </c>
      <c r="I11" s="347">
        <f>IFERROR(AVERAGE('FI-FVCusto'!V6:V26),0)</f>
        <v>0</v>
      </c>
      <c r="J11" s="347">
        <f>IFERROR(AVERAGE(OutrosCusto!V6:V26),0)</f>
        <v>0</v>
      </c>
      <c r="K11" s="347">
        <f>IFERROR(AVERAGE(SAECusto!V6:V26),0)</f>
        <v>0</v>
      </c>
      <c r="L11" s="359" t="s">
        <v>3947</v>
      </c>
      <c r="M11" s="358"/>
    </row>
    <row r="12" spans="2:13" x14ac:dyDescent="0.25">
      <c r="B12" s="350"/>
      <c r="C12" s="351"/>
      <c r="D12" s="351"/>
      <c r="E12" s="351"/>
      <c r="F12" s="357"/>
      <c r="G12" s="353"/>
      <c r="H12" s="510"/>
      <c r="I12" s="510"/>
      <c r="J12" s="510"/>
      <c r="K12" s="59"/>
      <c r="L12" s="59"/>
      <c r="M12" s="511"/>
    </row>
    <row r="13" spans="2:13" x14ac:dyDescent="0.25">
      <c r="B13" s="58"/>
      <c r="C13" s="59"/>
      <c r="D13" s="1048" t="s">
        <v>3948</v>
      </c>
      <c r="E13" s="1048"/>
      <c r="F13" s="352"/>
      <c r="G13" s="59"/>
      <c r="H13" s="1042" t="s">
        <v>3949</v>
      </c>
      <c r="I13" s="1043"/>
      <c r="J13" s="346" t="str">
        <f>IFERROR(F17/J17,"")</f>
        <v/>
      </c>
      <c r="K13" s="392">
        <f>IF(SUM($D$10:$K$10)=0,0,IF((F17/SUM($D$10:$K$10))&gt;(J15*12),F17/ROUNDUP(J15*12,0),SUM($D$10:$K$10)))</f>
        <v>0</v>
      </c>
      <c r="L13" s="392"/>
      <c r="M13" s="430"/>
    </row>
    <row r="14" spans="2:13" x14ac:dyDescent="0.25">
      <c r="B14" s="350"/>
      <c r="C14" s="351"/>
      <c r="D14" s="59"/>
      <c r="E14" s="351"/>
      <c r="F14" s="59"/>
      <c r="G14" s="59"/>
      <c r="H14" s="357"/>
      <c r="I14" s="510"/>
      <c r="J14" s="59"/>
      <c r="K14" s="357"/>
      <c r="L14" s="357"/>
      <c r="M14" s="431"/>
    </row>
    <row r="15" spans="2:13" x14ac:dyDescent="0.25">
      <c r="B15" s="58"/>
      <c r="C15" s="59"/>
      <c r="D15" s="1042" t="s">
        <v>3950</v>
      </c>
      <c r="E15" s="1043"/>
      <c r="F15" s="346">
        <f>CustoContabil!C20</f>
        <v>3000</v>
      </c>
      <c r="G15" s="59"/>
      <c r="H15" s="1048" t="s">
        <v>3951</v>
      </c>
      <c r="I15" s="1049"/>
      <c r="J15" s="348">
        <f>IFERROR((SUMPRODUCT(D11:K11,D10:K10)/SUM(D10:K10)),0)</f>
        <v>0</v>
      </c>
      <c r="K15" s="357" t="s">
        <v>3947</v>
      </c>
      <c r="L15" s="357"/>
      <c r="M15" s="431"/>
    </row>
    <row r="16" spans="2:13" x14ac:dyDescent="0.25">
      <c r="B16" s="58"/>
      <c r="C16" s="59"/>
      <c r="D16" s="359"/>
      <c r="E16" s="351"/>
      <c r="F16" s="59"/>
      <c r="G16" s="59"/>
      <c r="H16" s="357"/>
      <c r="I16" s="510"/>
      <c r="J16" s="59"/>
      <c r="K16" s="357"/>
      <c r="L16" s="357"/>
      <c r="M16" s="432"/>
    </row>
    <row r="17" spans="2:14" x14ac:dyDescent="0.25">
      <c r="B17" s="58"/>
      <c r="C17" s="59"/>
      <c r="D17" s="1042" t="s">
        <v>3952</v>
      </c>
      <c r="E17" s="1043"/>
      <c r="F17" s="346">
        <f>SUM(CustoContabil!E6,(CustoContabil!E8-'Cronograma Financeiro'!M7),CustoContabil!E14,CustoContabil!E15,CustoContabil!E16,CustoContabil!E18)</f>
        <v>0</v>
      </c>
      <c r="G17" s="59"/>
      <c r="H17" s="1044" t="s">
        <v>3953</v>
      </c>
      <c r="I17" s="1045"/>
      <c r="J17" s="349">
        <f>IF((IFERROR(ROUNDUP(F17/K13,0),0))&gt;60,60,(IFERROR(ROUNDUP(F17/K13,0),0)))</f>
        <v>0</v>
      </c>
      <c r="K17" s="59" t="s">
        <v>3858</v>
      </c>
      <c r="L17" s="59"/>
      <c r="M17" s="432"/>
    </row>
    <row r="18" spans="2:14" x14ac:dyDescent="0.25">
      <c r="B18" s="355"/>
      <c r="C18" s="356"/>
      <c r="D18" s="356"/>
      <c r="E18" s="356"/>
      <c r="F18" s="63"/>
      <c r="G18" s="63"/>
      <c r="H18" s="63"/>
      <c r="I18" s="63"/>
      <c r="J18" s="433"/>
      <c r="K18" s="433"/>
      <c r="L18" s="433"/>
      <c r="M18" s="434"/>
    </row>
    <row r="19" spans="2:14" x14ac:dyDescent="0.25">
      <c r="B19" s="1046" t="s">
        <v>3954</v>
      </c>
      <c r="C19" s="1046"/>
      <c r="D19" s="1046"/>
      <c r="E19" s="1046"/>
      <c r="F19" s="1046"/>
      <c r="G19" s="1046"/>
      <c r="H19" s="1046"/>
      <c r="I19" s="1046"/>
      <c r="J19" s="1046"/>
      <c r="K19" s="1046"/>
      <c r="L19" s="1046"/>
      <c r="M19" s="1046"/>
    </row>
    <row r="20" spans="2:14" x14ac:dyDescent="0.25">
      <c r="B20" s="426"/>
      <c r="C20" s="351"/>
      <c r="D20" s="508"/>
      <c r="E20" s="352"/>
      <c r="F20" s="353"/>
      <c r="G20" s="352"/>
      <c r="H20" s="427"/>
      <c r="I20" s="352"/>
      <c r="J20" s="510"/>
      <c r="K20" s="59"/>
      <c r="L20" s="59"/>
      <c r="M20" s="428"/>
    </row>
    <row r="21" spans="2:14" x14ac:dyDescent="0.25">
      <c r="B21" s="350"/>
      <c r="C21" s="59"/>
      <c r="D21" s="351" t="s">
        <v>3955</v>
      </c>
      <c r="E21" s="435" t="str">
        <f>J13</f>
        <v/>
      </c>
      <c r="F21" s="436"/>
      <c r="G21" s="436"/>
      <c r="H21" s="436" t="s">
        <v>3956</v>
      </c>
      <c r="I21" s="435" t="s">
        <v>3957</v>
      </c>
      <c r="J21" s="359" t="s">
        <v>3958</v>
      </c>
      <c r="K21" s="59"/>
      <c r="L21" s="59"/>
      <c r="M21" s="354"/>
    </row>
    <row r="22" spans="2:14" x14ac:dyDescent="0.25">
      <c r="B22" s="58"/>
      <c r="C22" s="59"/>
      <c r="D22" s="351"/>
      <c r="E22" s="509"/>
      <c r="F22" s="59"/>
      <c r="G22" s="357"/>
      <c r="H22" s="351"/>
      <c r="I22" s="509"/>
      <c r="J22" s="59"/>
      <c r="K22" s="59"/>
      <c r="L22" s="59"/>
      <c r="M22" s="432"/>
    </row>
    <row r="23" spans="2:14" x14ac:dyDescent="0.25">
      <c r="B23" s="350"/>
      <c r="C23" s="59"/>
      <c r="D23" s="351" t="s">
        <v>3959</v>
      </c>
      <c r="E23" s="435" t="str">
        <f>E21</f>
        <v/>
      </c>
      <c r="F23" s="359" t="s">
        <v>3960</v>
      </c>
      <c r="G23" s="436"/>
      <c r="H23" s="436" t="s">
        <v>3961</v>
      </c>
      <c r="I23" s="435" t="s">
        <v>3962</v>
      </c>
      <c r="J23" s="359" t="s">
        <v>3963</v>
      </c>
      <c r="K23" s="437"/>
      <c r="L23" s="437"/>
      <c r="M23" s="354"/>
    </row>
    <row r="24" spans="2:14" x14ac:dyDescent="0.25">
      <c r="B24" s="58"/>
      <c r="C24" s="59"/>
      <c r="D24" s="351"/>
      <c r="E24" s="509"/>
      <c r="F24" s="59"/>
      <c r="G24" s="357"/>
      <c r="H24" s="351"/>
      <c r="I24" s="59"/>
      <c r="J24" s="59"/>
      <c r="K24" s="59"/>
      <c r="L24" s="59"/>
      <c r="M24" s="432"/>
    </row>
    <row r="25" spans="2:14" x14ac:dyDescent="0.25">
      <c r="B25" s="350"/>
      <c r="C25" s="59"/>
      <c r="D25" s="351" t="s">
        <v>3964</v>
      </c>
      <c r="E25" s="435" t="s">
        <v>3965</v>
      </c>
      <c r="F25" s="359" t="s">
        <v>3966</v>
      </c>
      <c r="G25" s="359"/>
      <c r="H25" s="436"/>
      <c r="I25" s="436"/>
      <c r="J25" s="436"/>
      <c r="K25" s="437"/>
      <c r="L25" s="437"/>
      <c r="M25" s="354"/>
      <c r="N25" s="438"/>
    </row>
    <row r="26" spans="2:14" x14ac:dyDescent="0.25">
      <c r="B26" s="355"/>
      <c r="C26" s="356"/>
      <c r="D26" s="356"/>
      <c r="E26" s="356"/>
      <c r="F26" s="63"/>
      <c r="G26" s="63"/>
      <c r="H26" s="63"/>
      <c r="I26" s="63"/>
      <c r="J26" s="439"/>
      <c r="K26" s="439"/>
      <c r="L26" s="433"/>
      <c r="M26" s="434"/>
    </row>
    <row r="27" spans="2:14" x14ac:dyDescent="0.25">
      <c r="B27" s="48" t="s">
        <v>3967</v>
      </c>
    </row>
  </sheetData>
  <sheetProtection algorithmName="SHA-512" hashValue="lz2xHXlme8kUM6kot58B3A2/qpUIfGKPM6BNucqniRZiC3Z8ZWnvYlvGSKCTgdDwTbjY1ID9gKLc3n7gLSY+9A==" saltValue="8AP23M8A38ftO/Wrrn29Vw==" spinCount="100000" sheet="1" objects="1" scenarios="1"/>
  <mergeCells count="9">
    <mergeCell ref="D17:E17"/>
    <mergeCell ref="H17:I17"/>
    <mergeCell ref="B19:M19"/>
    <mergeCell ref="B2:M2"/>
    <mergeCell ref="B3:M3"/>
    <mergeCell ref="D13:E13"/>
    <mergeCell ref="H13:I13"/>
    <mergeCell ref="D15:E15"/>
    <mergeCell ref="H15:I15"/>
  </mergeCells>
  <dataValidations disablePrompts="1" count="1">
    <dataValidation errorStyle="warning" allowBlank="1" showInputMessage="1" showErrorMessage="1" errorTitle="PRAZO DE QUITAÇÃO ULTRAPASSADO" error="O valor de amortização mínima mensal deverá ser superior para atender ao prazo máximo de 60 parcelas para quitação do saldo. Editar célula H11." sqref="J17" xr:uid="{00000000-0002-0000-0D00-000000000000}"/>
  </dataValidation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&amp;L&amp;"Calibri"&amp;10&amp;K0000FFUso Interno CPFL&amp;1#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319BC9F8C6344E954B2ACF2C2F8D3A" ma:contentTypeVersion="6" ma:contentTypeDescription="Crie um novo documento." ma:contentTypeScope="" ma:versionID="12e2e9634f404c504ea8433e654a1a54">
  <xsd:schema xmlns:xsd="http://www.w3.org/2001/XMLSchema" xmlns:xs="http://www.w3.org/2001/XMLSchema" xmlns:p="http://schemas.microsoft.com/office/2006/metadata/properties" xmlns:ns1="http://schemas.microsoft.com/sharepoint/v3" xmlns:ns2="357cddb1-692e-4613-a18d-5ac88e079cf8" xmlns:ns3="0e683977-b539-4dcd-a387-e8c9c04d7c8c" targetNamespace="http://schemas.microsoft.com/office/2006/metadata/properties" ma:root="true" ma:fieldsID="e39b3c242ea8a2ad29963c92c640101b" ns1:_="" ns2:_="" ns3:_="">
    <xsd:import namespace="http://schemas.microsoft.com/sharepoint/v3"/>
    <xsd:import namespace="357cddb1-692e-4613-a18d-5ac88e079cf8"/>
    <xsd:import namespace="0e683977-b539-4dcd-a387-e8c9c04d7c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7cddb1-692e-4613-a18d-5ac88e079cf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683977-b539-4dcd-a387-e8c9c04d7c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E969E9-061F-48DC-948C-DDF1EF6E5D20}">
  <ds:schemaRefs>
    <ds:schemaRef ds:uri="0e683977-b539-4dcd-a387-e8c9c04d7c8c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357cddb1-692e-4613-a18d-5ac88e079cf8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0BACC4C-5970-4E32-BC93-B7EC53C9CC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57cddb1-692e-4613-a18d-5ac88e079cf8"/>
    <ds:schemaRef ds:uri="0e683977-b539-4dcd-a387-e8c9c04d7c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426260-2D98-4456-A5BA-62BB0C551A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36</vt:i4>
      </vt:variant>
      <vt:variant>
        <vt:lpstr>Intervalos Nomeados</vt:lpstr>
      </vt:variant>
      <vt:variant>
        <vt:i4>5</vt:i4>
      </vt:variant>
    </vt:vector>
  </HeadingPairs>
  <TitlesOfParts>
    <vt:vector size="41" baseType="lpstr">
      <vt:lpstr>CPFL</vt:lpstr>
      <vt:lpstr>Ajuda</vt:lpstr>
      <vt:lpstr>Tarifas</vt:lpstr>
      <vt:lpstr>Escolha tarifa</vt:lpstr>
      <vt:lpstr>UCs</vt:lpstr>
      <vt:lpstr>Projeto</vt:lpstr>
      <vt:lpstr>RCB</vt:lpstr>
      <vt:lpstr>CustoContabil</vt:lpstr>
      <vt:lpstr>ContrDesemp</vt:lpstr>
      <vt:lpstr>M&amp;V</vt:lpstr>
      <vt:lpstr>Descarte</vt:lpstr>
      <vt:lpstr>IlumCusto</vt:lpstr>
      <vt:lpstr>IlumBenef</vt:lpstr>
      <vt:lpstr>FI-FVCusto</vt:lpstr>
      <vt:lpstr>FI-FVBenef</vt:lpstr>
      <vt:lpstr>MotorCusto</vt:lpstr>
      <vt:lpstr>MotorBenef</vt:lpstr>
      <vt:lpstr>SolarCusto</vt:lpstr>
      <vt:lpstr>SolarBenef</vt:lpstr>
      <vt:lpstr>CondAmbCusto</vt:lpstr>
      <vt:lpstr>CondAmbBenef</vt:lpstr>
      <vt:lpstr>RefrigCusto</vt:lpstr>
      <vt:lpstr>RefrigBenef</vt:lpstr>
      <vt:lpstr>OutrosCusto</vt:lpstr>
      <vt:lpstr>OutrosBenef</vt:lpstr>
      <vt:lpstr>SAECusto</vt:lpstr>
      <vt:lpstr>SAEBenef</vt:lpstr>
      <vt:lpstr>Cronogramas Fisicos</vt:lpstr>
      <vt:lpstr>XML Final</vt:lpstr>
      <vt:lpstr>Utilização IP</vt:lpstr>
      <vt:lpstr>Referencias UC</vt:lpstr>
      <vt:lpstr>Referências</vt:lpstr>
      <vt:lpstr>Cidades Concessão</vt:lpstr>
      <vt:lpstr>Cronograma Financeiro</vt:lpstr>
      <vt:lpstr>Tabelas Contratos</vt:lpstr>
      <vt:lpstr>Res Nº 2590</vt:lpstr>
      <vt:lpstr>Lista_Atividade</vt:lpstr>
      <vt:lpstr>Lista_Empresa</vt:lpstr>
      <vt:lpstr>Lista_Solar</vt:lpstr>
      <vt:lpstr>Lista_Tarifa</vt:lpstr>
      <vt:lpstr>Lista_Tipologia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CPP 2022_140622</dc:title>
  <dc:subject/>
  <dc:creator>diogo.goncalves@cpfl.com.br</dc:creator>
  <cp:keywords>CPFL Energia M9174</cp:keywords>
  <dc:description/>
  <cp:lastModifiedBy>Jose Edilan Ponciano Costa</cp:lastModifiedBy>
  <cp:revision/>
  <dcterms:created xsi:type="dcterms:W3CDTF">2012-12-24T16:09:14Z</dcterms:created>
  <dcterms:modified xsi:type="dcterms:W3CDTF">2026-06-22T14:23:18Z</dcterms:modified>
  <cp:category>Ferramenta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0x01010082319BC9F8C6344E954B2ACF2C2F8D3A</vt:lpwstr>
  </property>
  <property fmtid="{D5CDD505-2E9C-101B-9397-08002B2CF9AE}" pid="3" name="MSIP_Label_022f19bc-c0ef-436a-be43-be1adb274cf3_Enabled">
    <vt:lpwstr>true</vt:lpwstr>
  </property>
  <property fmtid="{D5CDD505-2E9C-101B-9397-08002B2CF9AE}" pid="4" name="MSIP_Label_022f19bc-c0ef-436a-be43-be1adb274cf3_SetDate">
    <vt:lpwstr>2025-04-11T14:41:49Z</vt:lpwstr>
  </property>
  <property fmtid="{D5CDD505-2E9C-101B-9397-08002B2CF9AE}" pid="5" name="MSIP_Label_022f19bc-c0ef-436a-be43-be1adb274cf3_Method">
    <vt:lpwstr>Standard</vt:lpwstr>
  </property>
  <property fmtid="{D5CDD505-2E9C-101B-9397-08002B2CF9AE}" pid="6" name="MSIP_Label_022f19bc-c0ef-436a-be43-be1adb274cf3_Name">
    <vt:lpwstr>Interno</vt:lpwstr>
  </property>
  <property fmtid="{D5CDD505-2E9C-101B-9397-08002B2CF9AE}" pid="7" name="MSIP_Label_022f19bc-c0ef-436a-be43-be1adb274cf3_SiteId">
    <vt:lpwstr>93546618-e20a-4fd3-a884-9e33ca7234a7</vt:lpwstr>
  </property>
  <property fmtid="{D5CDD505-2E9C-101B-9397-08002B2CF9AE}" pid="8" name="MSIP_Label_022f19bc-c0ef-436a-be43-be1adb274cf3_ActionId">
    <vt:lpwstr>f1e2d76a-f3ce-4db5-8c17-84f60e0a6ed9</vt:lpwstr>
  </property>
  <property fmtid="{D5CDD505-2E9C-101B-9397-08002B2CF9AE}" pid="9" name="MSIP_Label_022f19bc-c0ef-436a-be43-be1adb274cf3_ContentBits">
    <vt:lpwstr>1</vt:lpwstr>
  </property>
</Properties>
</file>